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filterPrivacy="1" autoCompressPictures="0" defaultThemeVersion="124226"/>
  <bookViews>
    <workbookView xWindow="0" yWindow="0" windowWidth="23040" windowHeight="9372"/>
  </bookViews>
  <sheets>
    <sheet name="Raw trapping data" sheetId="1" r:id="rId1"/>
    <sheet name="Trimmed and corrected data" sheetId="13" r:id="rId2"/>
    <sheet name="All individuals only gross" sheetId="15" r:id="rId3"/>
    <sheet name="All individuals only net" sheetId="16" r:id="rId4"/>
    <sheet name="Deaths" sheetId="17" r:id="rId5"/>
    <sheet name="Summary data" sheetId="14" r:id="rId6"/>
  </sheets>
  <definedNames>
    <definedName name="_xlnm._FilterDatabase" localSheetId="2" hidden="1">'All individuals only gross'!$A$1:$AE$77</definedName>
    <definedName name="_xlnm._FilterDatabase" localSheetId="3" hidden="1">'All individuals only net'!$A$1:$AE$656</definedName>
    <definedName name="_xlnm._FilterDatabase" localSheetId="4" hidden="1">Deaths!$A$1:$AE$20</definedName>
    <definedName name="_xlnm._FilterDatabase" localSheetId="0" hidden="1">'Raw trapping data'!$B$1:$AL$6433</definedName>
    <definedName name="_xlnm._FilterDatabase" localSheetId="1" hidden="1">'Trimmed and corrected data'!$A$1:$AE$1455</definedName>
    <definedName name="_xlnm.Extract" localSheetId="2">'All individuals only gross'!$B$2:$F$2</definedName>
  </definedNames>
  <calcPr calcId="152511"/>
  <extLst>
    <ext xmlns:mx="http://schemas.microsoft.com/office/mac/excel/2008/main" uri="{7523E5D3-25F3-A5E0-1632-64F254C22452}">
      <mx:ArchID Flags="2"/>
    </ext>
  </extLst>
</workbook>
</file>

<file path=xl/calcChain.xml><?xml version="1.0" encoding="utf-8"?>
<calcChain xmlns="http://schemas.openxmlformats.org/spreadsheetml/2006/main">
  <c r="S747" i="16" l="1"/>
  <c r="S746" i="16"/>
  <c r="S825" i="15"/>
  <c r="S824" i="15"/>
  <c r="S673" i="16" l="1"/>
  <c r="S745" i="15"/>
  <c r="T19" i="17" l="1"/>
  <c r="S751" i="16"/>
  <c r="S750" i="16"/>
  <c r="S749" i="16"/>
  <c r="S748" i="16"/>
  <c r="S745" i="16"/>
  <c r="S744" i="16"/>
  <c r="S743" i="16"/>
  <c r="S742" i="16"/>
  <c r="S741" i="16"/>
  <c r="S740" i="16"/>
  <c r="S739" i="16"/>
  <c r="N739" i="16"/>
  <c r="O739" i="16"/>
  <c r="S738" i="16"/>
  <c r="O738" i="16"/>
  <c r="S737" i="16"/>
  <c r="S736" i="16"/>
  <c r="S735" i="16"/>
  <c r="S734" i="16"/>
  <c r="S733" i="16"/>
  <c r="N733" i="16"/>
  <c r="O733" i="16" s="1"/>
  <c r="S732" i="16"/>
  <c r="S731" i="16"/>
  <c r="S730" i="16"/>
  <c r="O730" i="16"/>
  <c r="S729" i="16"/>
  <c r="N729" i="16"/>
  <c r="O729" i="16"/>
  <c r="S728" i="16"/>
  <c r="N728" i="16"/>
  <c r="M728" i="16"/>
  <c r="O728" i="16"/>
  <c r="S727" i="16"/>
  <c r="M727" i="16"/>
  <c r="O727" i="16"/>
  <c r="S726" i="16"/>
  <c r="N726" i="16"/>
  <c r="M726" i="16"/>
  <c r="O726" i="16"/>
  <c r="S725" i="16"/>
  <c r="S723" i="16"/>
  <c r="S722" i="16"/>
  <c r="S721" i="16"/>
  <c r="S720" i="16"/>
  <c r="S719" i="16"/>
  <c r="S718" i="16"/>
  <c r="N718" i="16"/>
  <c r="O718" i="16" s="1"/>
  <c r="M718" i="16"/>
  <c r="S717" i="16"/>
  <c r="S716" i="16"/>
  <c r="S829" i="15"/>
  <c r="S828" i="15"/>
  <c r="S827" i="15"/>
  <c r="S826" i="15"/>
  <c r="S823" i="15"/>
  <c r="S822" i="15"/>
  <c r="S821" i="15"/>
  <c r="S820" i="15"/>
  <c r="S819" i="15"/>
  <c r="S818" i="15"/>
  <c r="S817" i="15"/>
  <c r="N817" i="15"/>
  <c r="O817" i="15"/>
  <c r="S816" i="15"/>
  <c r="O816" i="15"/>
  <c r="S815" i="15"/>
  <c r="S814" i="15"/>
  <c r="S813" i="15"/>
  <c r="S812" i="15"/>
  <c r="S811" i="15"/>
  <c r="N811" i="15"/>
  <c r="O811" i="15" s="1"/>
  <c r="S810" i="15"/>
  <c r="S809" i="15"/>
  <c r="S808" i="15"/>
  <c r="O808" i="15"/>
  <c r="S807" i="15"/>
  <c r="N807" i="15"/>
  <c r="O807" i="15" s="1"/>
  <c r="S806" i="15"/>
  <c r="N806" i="15"/>
  <c r="O806" i="15" s="1"/>
  <c r="M806" i="15"/>
  <c r="S805" i="15"/>
  <c r="M805" i="15"/>
  <c r="O805" i="15" s="1"/>
  <c r="S804" i="15"/>
  <c r="N804" i="15"/>
  <c r="M804" i="15"/>
  <c r="S803" i="15"/>
  <c r="S801" i="15"/>
  <c r="S800" i="15"/>
  <c r="S799" i="15"/>
  <c r="S798" i="15"/>
  <c r="S797" i="15"/>
  <c r="S796" i="15"/>
  <c r="N796" i="15"/>
  <c r="M796" i="15"/>
  <c r="S795" i="15"/>
  <c r="S794" i="15"/>
  <c r="S793" i="15"/>
  <c r="S792" i="15"/>
  <c r="S791" i="15"/>
  <c r="S790" i="15"/>
  <c r="S789" i="15"/>
  <c r="S788" i="15"/>
  <c r="S1551" i="13"/>
  <c r="S1550" i="13"/>
  <c r="S1549" i="13"/>
  <c r="S1548" i="13"/>
  <c r="S1547" i="13"/>
  <c r="S1546" i="13"/>
  <c r="S1545" i="13"/>
  <c r="S1544" i="13"/>
  <c r="S1543" i="13"/>
  <c r="S1542" i="13"/>
  <c r="S1541" i="13"/>
  <c r="S1540" i="13"/>
  <c r="S1539" i="13"/>
  <c r="S1538" i="13"/>
  <c r="S1537" i="13"/>
  <c r="S1536" i="13"/>
  <c r="S1535" i="13"/>
  <c r="S1533" i="13"/>
  <c r="S1532" i="13"/>
  <c r="S1531" i="13"/>
  <c r="S1530" i="13"/>
  <c r="S1529" i="13"/>
  <c r="S1528" i="13"/>
  <c r="S1527" i="13"/>
  <c r="S1526" i="13"/>
  <c r="S1525" i="13"/>
  <c r="S1522" i="13"/>
  <c r="S1521" i="13"/>
  <c r="S1520" i="13"/>
  <c r="S1519" i="13"/>
  <c r="S1517" i="13"/>
  <c r="S1516" i="13"/>
  <c r="S1515" i="13"/>
  <c r="S1514" i="13"/>
  <c r="S1513" i="13"/>
  <c r="S1512" i="13"/>
  <c r="S1511" i="13"/>
  <c r="S1510" i="13"/>
  <c r="S1509" i="13"/>
  <c r="S1508" i="13"/>
  <c r="S1507" i="13"/>
  <c r="S1506" i="13"/>
  <c r="S1505" i="13"/>
  <c r="S1504" i="13"/>
  <c r="S1503" i="13"/>
  <c r="S1502" i="13"/>
  <c r="S1501" i="13"/>
  <c r="S1500" i="13"/>
  <c r="S1498" i="13"/>
  <c r="S1497" i="13"/>
  <c r="S1496" i="13"/>
  <c r="S1495" i="13"/>
  <c r="S1494" i="13"/>
  <c r="S1493" i="13"/>
  <c r="S1492" i="13"/>
  <c r="S1491" i="13"/>
  <c r="S1490" i="13"/>
  <c r="S1489" i="13"/>
  <c r="S1488" i="13"/>
  <c r="S1487" i="13"/>
  <c r="S1486" i="13"/>
  <c r="S1485" i="13"/>
  <c r="S1484" i="13"/>
  <c r="S1483" i="13"/>
  <c r="S1482" i="13"/>
  <c r="S1481" i="13"/>
  <c r="S1480" i="13"/>
  <c r="S1479" i="13"/>
  <c r="S1478" i="13"/>
  <c r="S1476" i="13"/>
  <c r="S1475" i="13"/>
  <c r="S1474" i="13"/>
  <c r="S1473" i="13"/>
  <c r="S1472" i="13"/>
  <c r="S1471" i="13"/>
  <c r="S1470" i="13"/>
  <c r="S1469" i="13"/>
  <c r="S1468" i="13"/>
  <c r="S1467" i="13"/>
  <c r="S1466" i="13"/>
  <c r="S1465" i="13"/>
  <c r="S1464" i="13"/>
  <c r="S1463" i="13"/>
  <c r="S1462" i="13"/>
  <c r="S1461" i="13"/>
  <c r="S1460" i="13"/>
  <c r="S1459" i="13"/>
  <c r="S1458" i="13"/>
  <c r="S1457" i="13"/>
  <c r="S1456" i="13"/>
  <c r="Z9781" i="1"/>
  <c r="Z9779" i="1"/>
  <c r="Z9767" i="1"/>
  <c r="Z9764" i="1"/>
  <c r="Z9763" i="1"/>
  <c r="Z9756" i="1"/>
  <c r="Z9746" i="1"/>
  <c r="Z9745" i="1"/>
  <c r="Z9742" i="1"/>
  <c r="Z9732" i="1"/>
  <c r="Z9731" i="1"/>
  <c r="Z9609" i="1"/>
  <c r="Z9605" i="1"/>
  <c r="Z9598" i="1"/>
  <c r="Z9588" i="1"/>
  <c r="Z9587" i="1"/>
  <c r="Z9586" i="1"/>
  <c r="Z9580" i="1"/>
  <c r="Z9563" i="1"/>
  <c r="Z9562" i="1"/>
  <c r="Z9555" i="1"/>
  <c r="Z9553" i="1"/>
  <c r="Z9543" i="1"/>
  <c r="Z9540" i="1"/>
  <c r="Z9539" i="1"/>
  <c r="Z9467" i="1"/>
  <c r="Z9459" i="1"/>
  <c r="Z9456" i="1"/>
  <c r="Z9431" i="1"/>
  <c r="Z9422" i="1"/>
  <c r="Z9420" i="1"/>
  <c r="Z9409" i="1"/>
  <c r="Z9406" i="1"/>
  <c r="Z9405" i="1"/>
  <c r="Z9395" i="1"/>
  <c r="Z9391" i="1"/>
  <c r="Z9389" i="1"/>
  <c r="Z9378" i="1"/>
  <c r="Z9371" i="1"/>
  <c r="Z9370" i="1"/>
  <c r="Z9368" i="1"/>
  <c r="Z9366" i="1"/>
  <c r="Z9362" i="1"/>
  <c r="Z9361" i="1"/>
  <c r="Z9357" i="1"/>
  <c r="Z9354" i="1"/>
  <c r="Z9342" i="1"/>
  <c r="Z9324" i="1"/>
  <c r="Z9315" i="1"/>
  <c r="Z9314" i="1"/>
  <c r="Z9313" i="1"/>
  <c r="Z9312" i="1"/>
  <c r="Z9311" i="1"/>
  <c r="Z9301" i="1"/>
  <c r="Z9299" i="1"/>
  <c r="Z9298" i="1"/>
  <c r="Z9293" i="1"/>
  <c r="Z9282" i="1"/>
  <c r="Z9275" i="1"/>
  <c r="Z9270" i="1"/>
  <c r="Z9268" i="1"/>
  <c r="Z9265" i="1"/>
  <c r="Z9264" i="1"/>
  <c r="Z9262" i="1"/>
  <c r="Z9258" i="1"/>
  <c r="Z9250" i="1"/>
  <c r="Z9236" i="1"/>
  <c r="Z9230" i="1"/>
  <c r="Z9228" i="1"/>
  <c r="Z9218" i="1"/>
  <c r="Z9216" i="1"/>
  <c r="Z9212" i="1"/>
  <c r="Z9211" i="1"/>
  <c r="Z9210" i="1"/>
  <c r="Z9208" i="1"/>
  <c r="Z9207" i="1"/>
  <c r="Z9203" i="1"/>
  <c r="Z9200" i="1"/>
  <c r="Z9193" i="1"/>
  <c r="Z9192" i="1"/>
  <c r="Z9183" i="1"/>
  <c r="Z9170" i="1"/>
  <c r="Z9167" i="1"/>
  <c r="Z9147" i="1"/>
  <c r="Z9134" i="1"/>
  <c r="Z9131" i="1"/>
  <c r="Z9130" i="1"/>
  <c r="Z9129" i="1"/>
  <c r="Z9124" i="1"/>
  <c r="Z9123" i="1"/>
  <c r="S1637" i="13"/>
  <c r="S1636" i="13"/>
  <c r="S1635" i="13"/>
  <c r="S1634" i="13"/>
  <c r="O1634" i="13"/>
  <c r="S1633" i="13"/>
  <c r="S1632" i="13"/>
  <c r="S1631" i="13"/>
  <c r="S1630" i="13"/>
  <c r="S1629" i="13"/>
  <c r="S1628" i="13"/>
  <c r="S1627" i="13"/>
  <c r="S1626" i="13"/>
  <c r="S1625" i="13"/>
  <c r="S1624" i="13"/>
  <c r="S1623" i="13"/>
  <c r="S1622" i="13"/>
  <c r="S1621" i="13"/>
  <c r="S1620" i="13"/>
  <c r="S1618" i="13"/>
  <c r="S1617" i="13"/>
  <c r="S1616" i="13"/>
  <c r="S1615" i="13"/>
  <c r="S1614" i="13"/>
  <c r="S1613" i="13"/>
  <c r="S1612" i="13"/>
  <c r="N1612" i="13"/>
  <c r="M1612" i="13"/>
  <c r="O1612" i="13"/>
  <c r="S1611" i="13"/>
  <c r="S1610" i="13"/>
  <c r="S1609" i="13"/>
  <c r="N1609" i="13"/>
  <c r="M1609" i="13"/>
  <c r="O1609" i="13"/>
  <c r="S1608" i="13"/>
  <c r="S1607" i="13"/>
  <c r="S1606" i="13"/>
  <c r="S1605" i="13"/>
  <c r="S1603" i="13"/>
  <c r="S1602" i="13"/>
  <c r="S1601" i="13"/>
  <c r="S1600" i="13"/>
  <c r="O1600" i="13"/>
  <c r="S1598" i="13"/>
  <c r="S1597" i="13"/>
  <c r="S1596" i="13"/>
  <c r="S1595" i="13"/>
  <c r="S1594" i="13"/>
  <c r="S1593" i="13"/>
  <c r="S1592" i="13"/>
  <c r="S1591" i="13"/>
  <c r="S1590" i="13"/>
  <c r="N1590" i="13"/>
  <c r="O1590" i="13"/>
  <c r="S1589" i="13"/>
  <c r="S1588" i="13"/>
  <c r="S1587" i="13"/>
  <c r="S1586" i="13"/>
  <c r="S1585" i="13"/>
  <c r="S1584" i="13"/>
  <c r="S1580" i="13"/>
  <c r="S1579" i="13"/>
  <c r="S1578" i="13"/>
  <c r="N1578" i="13"/>
  <c r="O1578" i="13"/>
  <c r="S1577" i="13"/>
  <c r="S1576" i="13"/>
  <c r="N1576" i="13"/>
  <c r="O1576" i="13"/>
  <c r="S1575" i="13"/>
  <c r="N1575" i="13"/>
  <c r="M1575" i="13"/>
  <c r="O1575" i="13"/>
  <c r="S1573" i="13"/>
  <c r="S1572" i="13"/>
  <c r="S1571" i="13"/>
  <c r="S1570" i="13"/>
  <c r="S1566" i="13"/>
  <c r="S1565" i="13"/>
  <c r="S1564" i="13"/>
  <c r="S1563" i="13"/>
  <c r="S1562" i="13"/>
  <c r="S1561" i="13"/>
  <c r="M1561" i="13"/>
  <c r="O1561" i="13"/>
  <c r="S1560" i="13"/>
  <c r="S1559" i="13"/>
  <c r="S1558" i="13"/>
  <c r="S1557" i="13"/>
  <c r="S1556" i="13"/>
  <c r="S1555" i="13"/>
  <c r="S1554" i="13"/>
  <c r="S1553" i="13"/>
  <c r="Z10444" i="1"/>
  <c r="Z10417" i="1"/>
  <c r="Z10413" i="1"/>
  <c r="Z10404" i="1"/>
  <c r="Z10399" i="1"/>
  <c r="V10399" i="1"/>
  <c r="Z10388" i="1"/>
  <c r="Z10377" i="1"/>
  <c r="Z10364" i="1"/>
  <c r="Z10362" i="1"/>
  <c r="Z10348" i="1"/>
  <c r="Z10344" i="1"/>
  <c r="Z10340" i="1"/>
  <c r="Z10335" i="1"/>
  <c r="Z10331" i="1"/>
  <c r="Z10323" i="1"/>
  <c r="Z10310" i="1"/>
  <c r="Z10289" i="1"/>
  <c r="Z10276" i="1"/>
  <c r="Z10249" i="1"/>
  <c r="U10249" i="1"/>
  <c r="T10249" i="1"/>
  <c r="V10249" i="1"/>
  <c r="Z10241" i="1"/>
  <c r="Z10237" i="1"/>
  <c r="Z10233" i="1"/>
  <c r="Z10216" i="1"/>
  <c r="Z10211" i="1"/>
  <c r="Z10202" i="1"/>
  <c r="Z10196" i="1"/>
  <c r="Z10195" i="1"/>
  <c r="Z10194" i="1"/>
  <c r="U10194" i="1"/>
  <c r="T10194" i="1"/>
  <c r="V10194" i="1"/>
  <c r="Z10190" i="1"/>
  <c r="Z10185" i="1"/>
  <c r="Z10180" i="1"/>
  <c r="Z10154" i="1"/>
  <c r="Z10152" i="1"/>
  <c r="Z10148" i="1"/>
  <c r="Z10145" i="1"/>
  <c r="Z10143" i="1"/>
  <c r="Z10129" i="1"/>
  <c r="V10129" i="1"/>
  <c r="Z10074" i="1"/>
  <c r="Z10064" i="1"/>
  <c r="Z10056" i="1"/>
  <c r="Z10051" i="1"/>
  <c r="Z10049" i="1"/>
  <c r="Z10038" i="1"/>
  <c r="Z10034" i="1"/>
  <c r="Z10030" i="1"/>
  <c r="Z10027" i="1"/>
  <c r="Z10024" i="1"/>
  <c r="Z10022" i="1"/>
  <c r="Z10016" i="1"/>
  <c r="U10016" i="1"/>
  <c r="V10016" i="1"/>
  <c r="Z10000" i="1"/>
  <c r="Z9987" i="1"/>
  <c r="Z9971" i="1"/>
  <c r="Z9939" i="1"/>
  <c r="Z9938" i="1"/>
  <c r="U9938" i="1"/>
  <c r="V9938" i="1"/>
  <c r="Z9932" i="1"/>
  <c r="Z9921" i="1"/>
  <c r="Z9908" i="1"/>
  <c r="Z9906" i="1"/>
  <c r="U9906" i="1"/>
  <c r="T9906" i="1"/>
  <c r="V9906" i="1"/>
  <c r="Z9900" i="1"/>
  <c r="U9900" i="1"/>
  <c r="V9900" i="1"/>
  <c r="Z9896" i="1"/>
  <c r="Z9892" i="1"/>
  <c r="Z9874" i="1"/>
  <c r="Z9871" i="1"/>
  <c r="Z9870" i="1"/>
  <c r="Z9869" i="1"/>
  <c r="Z9863" i="1"/>
  <c r="T9863" i="1"/>
  <c r="V9863" i="1"/>
  <c r="Z9857" i="1"/>
  <c r="Z9851" i="1"/>
  <c r="Z9843" i="1"/>
  <c r="Z9842" i="1"/>
  <c r="Z9832" i="1"/>
  <c r="Z9830" i="1"/>
  <c r="Z9804" i="1"/>
  <c r="Z9796" i="1"/>
  <c r="Z9795" i="1"/>
  <c r="S21" i="17"/>
  <c r="S19" i="17"/>
  <c r="S10" i="17"/>
  <c r="S6" i="17"/>
  <c r="N6" i="17"/>
  <c r="M6" i="17"/>
  <c r="S2" i="17"/>
  <c r="S629" i="16"/>
  <c r="S628" i="16"/>
  <c r="S627" i="16"/>
  <c r="S626" i="16"/>
  <c r="S625" i="16"/>
  <c r="S624" i="16"/>
  <c r="S622" i="16"/>
  <c r="N622" i="16"/>
  <c r="O622" i="16" s="1"/>
  <c r="S621" i="16"/>
  <c r="S620" i="16"/>
  <c r="S619" i="16"/>
  <c r="S618" i="16"/>
  <c r="S617" i="16"/>
  <c r="O653" i="16"/>
  <c r="S616" i="16"/>
  <c r="O616" i="16"/>
  <c r="S615" i="16"/>
  <c r="O614" i="16"/>
  <c r="S601" i="16"/>
  <c r="S600" i="16"/>
  <c r="O599" i="16"/>
  <c r="S598" i="16"/>
  <c r="O598" i="16"/>
  <c r="S597" i="16"/>
  <c r="O597" i="16"/>
  <c r="S596" i="16"/>
  <c r="S588" i="16"/>
  <c r="S587" i="16"/>
  <c r="S586" i="16"/>
  <c r="S585" i="16"/>
  <c r="S584" i="16"/>
  <c r="S583" i="16"/>
  <c r="O583" i="16"/>
  <c r="S582" i="16"/>
  <c r="S581" i="16"/>
  <c r="S580" i="16"/>
  <c r="O580" i="16"/>
  <c r="S578" i="16"/>
  <c r="N578" i="16"/>
  <c r="O578" i="16" s="1"/>
  <c r="S577" i="16"/>
  <c r="N577" i="16"/>
  <c r="O577" i="16"/>
  <c r="S576" i="16"/>
  <c r="O573" i="16"/>
  <c r="O564" i="16"/>
  <c r="O555" i="16"/>
  <c r="O553" i="16"/>
  <c r="O544" i="16"/>
  <c r="O540" i="16"/>
  <c r="O531" i="16"/>
  <c r="O520" i="16"/>
  <c r="O518" i="16"/>
  <c r="O514" i="16"/>
  <c r="O510" i="16"/>
  <c r="O504" i="16"/>
  <c r="O501" i="16"/>
  <c r="O496" i="16"/>
  <c r="O494" i="16"/>
  <c r="O485" i="16"/>
  <c r="O483" i="16"/>
  <c r="O481" i="16"/>
  <c r="O461" i="16"/>
  <c r="O460" i="16"/>
  <c r="S432" i="16"/>
  <c r="T432" i="16"/>
  <c r="S431" i="16"/>
  <c r="T431" i="16"/>
  <c r="S430" i="16"/>
  <c r="T430" i="16"/>
  <c r="S429" i="16"/>
  <c r="T429" i="16"/>
  <c r="S428" i="16"/>
  <c r="T428" i="16"/>
  <c r="S427" i="16"/>
  <c r="T427" i="16"/>
  <c r="S426" i="16"/>
  <c r="T426" i="16"/>
  <c r="S424" i="16"/>
  <c r="T424" i="16"/>
  <c r="S423" i="16"/>
  <c r="T423" i="16"/>
  <c r="S422" i="16"/>
  <c r="T422" i="16"/>
  <c r="S421" i="16"/>
  <c r="T421" i="16"/>
  <c r="Q420" i="16"/>
  <c r="S420" i="16" s="1"/>
  <c r="T420" i="16"/>
  <c r="S419" i="16"/>
  <c r="T419" i="16"/>
  <c r="S418" i="16"/>
  <c r="T418" i="16"/>
  <c r="S416" i="16"/>
  <c r="T416" i="16"/>
  <c r="S415" i="16"/>
  <c r="T415" i="16"/>
  <c r="S413" i="16"/>
  <c r="S412" i="16"/>
  <c r="S411" i="16"/>
  <c r="S410" i="16"/>
  <c r="S408" i="16"/>
  <c r="N408" i="16"/>
  <c r="M408" i="16"/>
  <c r="S407" i="16"/>
  <c r="S406" i="16"/>
  <c r="S405" i="16"/>
  <c r="N405" i="16"/>
  <c r="M405" i="16"/>
  <c r="S402" i="16"/>
  <c r="N402" i="16"/>
  <c r="M402" i="16"/>
  <c r="S401" i="16"/>
  <c r="S399" i="16"/>
  <c r="S398" i="16"/>
  <c r="S397" i="16"/>
  <c r="S396" i="16"/>
  <c r="S395" i="16"/>
  <c r="S394" i="16"/>
  <c r="T394" i="16"/>
  <c r="S393" i="16"/>
  <c r="S392" i="16"/>
  <c r="S391" i="16"/>
  <c r="S390" i="16"/>
  <c r="S386" i="16"/>
  <c r="T386" i="16"/>
  <c r="S385" i="16"/>
  <c r="S382" i="16"/>
  <c r="N382" i="16"/>
  <c r="M382" i="16"/>
  <c r="S381" i="16"/>
  <c r="S379" i="16"/>
  <c r="S378" i="16"/>
  <c r="S377" i="16"/>
  <c r="S376" i="16"/>
  <c r="S370" i="16"/>
  <c r="S369" i="16"/>
  <c r="S368" i="16"/>
  <c r="S367" i="16"/>
  <c r="S366" i="16"/>
  <c r="S365" i="16"/>
  <c r="S364" i="16"/>
  <c r="S363" i="16"/>
  <c r="T363" i="16"/>
  <c r="S362" i="16"/>
  <c r="T362" i="16"/>
  <c r="S361" i="16"/>
  <c r="T361" i="16"/>
  <c r="S360" i="16"/>
  <c r="T360" i="16"/>
  <c r="S359" i="16"/>
  <c r="T359" i="16"/>
  <c r="S358" i="16"/>
  <c r="S357" i="16"/>
  <c r="S356" i="16"/>
  <c r="S355" i="16"/>
  <c r="T355" i="16"/>
  <c r="S354" i="16"/>
  <c r="S353" i="16"/>
  <c r="S352" i="16"/>
  <c r="N352" i="16"/>
  <c r="M352" i="16"/>
  <c r="S351" i="16"/>
  <c r="T351" i="16"/>
  <c r="S350" i="16"/>
  <c r="T350" i="16"/>
  <c r="S349" i="16"/>
  <c r="T349" i="16"/>
  <c r="S348" i="16"/>
  <c r="T348" i="16"/>
  <c r="S347" i="16"/>
  <c r="T347" i="16"/>
  <c r="S346" i="16"/>
  <c r="S345" i="16"/>
  <c r="T345" i="16"/>
  <c r="S344" i="16"/>
  <c r="T344" i="16"/>
  <c r="S343" i="16"/>
  <c r="N343" i="16"/>
  <c r="M343" i="16"/>
  <c r="S342" i="16"/>
  <c r="S341" i="16"/>
  <c r="S340" i="16"/>
  <c r="S339" i="16"/>
  <c r="M339" i="16"/>
  <c r="S338" i="16"/>
  <c r="N338" i="16"/>
  <c r="M338" i="16"/>
  <c r="S337" i="16"/>
  <c r="S336" i="16"/>
  <c r="S335" i="16"/>
  <c r="M335" i="16"/>
  <c r="S334" i="16"/>
  <c r="T334" i="16"/>
  <c r="S333" i="16"/>
  <c r="T333" i="16"/>
  <c r="S332" i="16"/>
  <c r="T332" i="16"/>
  <c r="S331" i="16"/>
  <c r="S330" i="16"/>
  <c r="T330" i="16"/>
  <c r="S329" i="16"/>
  <c r="N329" i="16"/>
  <c r="M329" i="16"/>
  <c r="S328" i="16"/>
  <c r="S327" i="16"/>
  <c r="S326" i="16"/>
  <c r="S325" i="16"/>
  <c r="T325" i="16"/>
  <c r="S324" i="16"/>
  <c r="T324" i="16"/>
  <c r="S323" i="16"/>
  <c r="T323" i="16"/>
  <c r="S322" i="16"/>
  <c r="T322" i="16"/>
  <c r="S321" i="16"/>
  <c r="S320" i="16"/>
  <c r="S319" i="16"/>
  <c r="S318" i="16"/>
  <c r="T318" i="16"/>
  <c r="S317" i="16"/>
  <c r="S316" i="16"/>
  <c r="N316" i="16"/>
  <c r="M316" i="16"/>
  <c r="S315" i="16"/>
  <c r="S314" i="16"/>
  <c r="S313" i="16"/>
  <c r="S312" i="16"/>
  <c r="S311" i="16"/>
  <c r="T311" i="16"/>
  <c r="S310" i="16"/>
  <c r="T310" i="16"/>
  <c r="S309" i="16"/>
  <c r="T309" i="16"/>
  <c r="S308" i="16"/>
  <c r="S307" i="16"/>
  <c r="T307" i="16"/>
  <c r="S306" i="16"/>
  <c r="S305" i="16"/>
  <c r="S304" i="16"/>
  <c r="T304" i="16"/>
  <c r="S303" i="16"/>
  <c r="T303" i="16"/>
  <c r="S302" i="16"/>
  <c r="T302" i="16"/>
  <c r="S301" i="16"/>
  <c r="T301" i="16"/>
  <c r="S300" i="16"/>
  <c r="T300" i="16"/>
  <c r="S299" i="16"/>
  <c r="T299" i="16"/>
  <c r="S298" i="16"/>
  <c r="T298" i="16"/>
  <c r="S297" i="16"/>
  <c r="T297" i="16"/>
  <c r="S296" i="16"/>
  <c r="S295" i="16"/>
  <c r="T295" i="16"/>
  <c r="S294" i="16"/>
  <c r="S293" i="16"/>
  <c r="S292" i="16"/>
  <c r="T292" i="16"/>
  <c r="S291" i="16"/>
  <c r="T291" i="16"/>
  <c r="S290" i="16"/>
  <c r="T290" i="16"/>
  <c r="S289" i="16"/>
  <c r="T289" i="16"/>
  <c r="S288" i="16"/>
  <c r="N288" i="16"/>
  <c r="M288" i="16"/>
  <c r="S287" i="16"/>
  <c r="T287" i="16"/>
  <c r="S286" i="16"/>
  <c r="T286" i="16"/>
  <c r="S285" i="16"/>
  <c r="T285" i="16"/>
  <c r="S284" i="16"/>
  <c r="T284" i="16"/>
  <c r="S283" i="16"/>
  <c r="S282" i="16"/>
  <c r="S281" i="16"/>
  <c r="T281" i="16"/>
  <c r="S280" i="16"/>
  <c r="S279" i="16"/>
  <c r="S278" i="16"/>
  <c r="S277" i="16"/>
  <c r="S276" i="16"/>
  <c r="T276" i="16"/>
  <c r="S275" i="16"/>
  <c r="S274" i="16"/>
  <c r="S273" i="16"/>
  <c r="S272" i="16"/>
  <c r="S271" i="16"/>
  <c r="S270" i="16"/>
  <c r="S269" i="16"/>
  <c r="S268" i="16"/>
  <c r="S267" i="16"/>
  <c r="S266" i="16"/>
  <c r="S264" i="16"/>
  <c r="S263" i="16"/>
  <c r="S262" i="16"/>
  <c r="S261" i="16"/>
  <c r="S260" i="16"/>
  <c r="S259" i="16"/>
  <c r="S258" i="16"/>
  <c r="T258" i="16"/>
  <c r="S257" i="16"/>
  <c r="S256" i="16"/>
  <c r="S255" i="16"/>
  <c r="T255" i="16"/>
  <c r="S254" i="16"/>
  <c r="S253" i="16"/>
  <c r="S252" i="16"/>
  <c r="S251" i="16"/>
  <c r="T251" i="16"/>
  <c r="S250" i="16"/>
  <c r="S249" i="16"/>
  <c r="N249" i="16"/>
  <c r="M249" i="16"/>
  <c r="S248" i="16"/>
  <c r="S247" i="16"/>
  <c r="S246" i="16"/>
  <c r="S245" i="16"/>
  <c r="S244" i="16"/>
  <c r="S243" i="16"/>
  <c r="S242" i="16"/>
  <c r="S241" i="16"/>
  <c r="N241" i="16"/>
  <c r="M241" i="16"/>
  <c r="S240" i="16"/>
  <c r="T240" i="16"/>
  <c r="S239" i="16"/>
  <c r="S238" i="16"/>
  <c r="S237" i="16"/>
  <c r="S236" i="16"/>
  <c r="T236" i="16"/>
  <c r="S235" i="16"/>
  <c r="S234" i="16"/>
  <c r="N234" i="16"/>
  <c r="M234" i="16"/>
  <c r="S233" i="16"/>
  <c r="T233" i="16"/>
  <c r="S232" i="16"/>
  <c r="T232" i="16"/>
  <c r="S231" i="16"/>
  <c r="T231" i="16"/>
  <c r="S230" i="16"/>
  <c r="T230" i="16"/>
  <c r="S229" i="16"/>
  <c r="T229" i="16"/>
  <c r="S228" i="16"/>
  <c r="N228" i="16"/>
  <c r="M228" i="16"/>
  <c r="S227" i="16"/>
  <c r="N227" i="16"/>
  <c r="M227" i="16"/>
  <c r="S226" i="16"/>
  <c r="S225" i="16"/>
  <c r="S224" i="16"/>
  <c r="S223" i="16"/>
  <c r="S222" i="16"/>
  <c r="T222" i="16"/>
  <c r="S221" i="16"/>
  <c r="S220" i="16"/>
  <c r="S219" i="16"/>
  <c r="S218" i="16"/>
  <c r="S217" i="16"/>
  <c r="S216" i="16"/>
  <c r="S215" i="16"/>
  <c r="S214" i="16"/>
  <c r="T214" i="16"/>
  <c r="S213" i="16"/>
  <c r="T213" i="16"/>
  <c r="T212" i="16"/>
  <c r="S210" i="16"/>
  <c r="T210" i="16"/>
  <c r="S209" i="16"/>
  <c r="S208" i="16"/>
  <c r="T208" i="16"/>
  <c r="S206" i="16"/>
  <c r="S205" i="16"/>
  <c r="S204" i="16"/>
  <c r="T204" i="16"/>
  <c r="S203" i="16"/>
  <c r="T203" i="16"/>
  <c r="S202" i="16"/>
  <c r="T202" i="16"/>
  <c r="S201" i="16"/>
  <c r="T201" i="16"/>
  <c r="S200" i="16"/>
  <c r="S199" i="16"/>
  <c r="S198" i="16"/>
  <c r="S196" i="16"/>
  <c r="T196" i="16"/>
  <c r="S195" i="16"/>
  <c r="T195" i="16"/>
  <c r="S194" i="16"/>
  <c r="T194" i="16"/>
  <c r="S193" i="16"/>
  <c r="T193" i="16"/>
  <c r="S192" i="16"/>
  <c r="T192" i="16"/>
  <c r="S191" i="16"/>
  <c r="T191" i="16"/>
  <c r="S190" i="16"/>
  <c r="S189" i="16"/>
  <c r="S188" i="16"/>
  <c r="T188" i="16"/>
  <c r="S187" i="16"/>
  <c r="T187" i="16"/>
  <c r="S186" i="16"/>
  <c r="T186" i="16"/>
  <c r="S185" i="16"/>
  <c r="T185" i="16"/>
  <c r="S184" i="16"/>
  <c r="T184" i="16"/>
  <c r="S183" i="16"/>
  <c r="S182" i="16"/>
  <c r="T182" i="16"/>
  <c r="S180" i="16"/>
  <c r="T180" i="16"/>
  <c r="S179" i="16"/>
  <c r="T179" i="16"/>
  <c r="S178" i="16"/>
  <c r="T178" i="16"/>
  <c r="S177" i="16"/>
  <c r="T177" i="16"/>
  <c r="S176" i="16"/>
  <c r="T176" i="16"/>
  <c r="S175" i="16"/>
  <c r="T175" i="16"/>
  <c r="S174" i="16"/>
  <c r="T174" i="16"/>
  <c r="S173" i="16"/>
  <c r="T173" i="16"/>
  <c r="S172" i="16"/>
  <c r="T172" i="16"/>
  <c r="S171" i="16"/>
  <c r="T171" i="16"/>
  <c r="S170" i="16"/>
  <c r="T170" i="16"/>
  <c r="S169" i="16"/>
  <c r="T169" i="16"/>
  <c r="S168" i="16"/>
  <c r="T168" i="16"/>
  <c r="S167" i="16"/>
  <c r="T167" i="16"/>
  <c r="S166" i="16"/>
  <c r="T166" i="16"/>
  <c r="S165" i="16"/>
  <c r="T165" i="16"/>
  <c r="S164" i="16"/>
  <c r="T164" i="16"/>
  <c r="S163" i="16"/>
  <c r="S162" i="16"/>
  <c r="S161" i="16"/>
  <c r="T161" i="16"/>
  <c r="S159" i="16"/>
  <c r="S158" i="16"/>
  <c r="T158" i="16"/>
  <c r="S157" i="16"/>
  <c r="T157" i="16"/>
  <c r="S156" i="16"/>
  <c r="S155" i="16"/>
  <c r="S154" i="16"/>
  <c r="T154" i="16"/>
  <c r="S153" i="16"/>
  <c r="S152" i="16"/>
  <c r="T152" i="16"/>
  <c r="S151" i="16"/>
  <c r="S150" i="16"/>
  <c r="T150" i="16"/>
  <c r="S149" i="16"/>
  <c r="T149" i="16"/>
  <c r="S148" i="16"/>
  <c r="S147" i="16"/>
  <c r="T147" i="16"/>
  <c r="S146" i="16"/>
  <c r="S145" i="16"/>
  <c r="T145" i="16"/>
  <c r="S144" i="16"/>
  <c r="T144" i="16"/>
  <c r="S143" i="16"/>
  <c r="S141" i="16"/>
  <c r="S140" i="16"/>
  <c r="S139" i="16"/>
  <c r="N139" i="16"/>
  <c r="M139" i="16"/>
  <c r="S138" i="16"/>
  <c r="N138" i="16"/>
  <c r="M138" i="16"/>
  <c r="S137" i="16"/>
  <c r="S136" i="16"/>
  <c r="S135" i="16"/>
  <c r="S134" i="16"/>
  <c r="S133" i="16"/>
  <c r="S132" i="16"/>
  <c r="N132" i="16"/>
  <c r="M132" i="16"/>
  <c r="S131" i="16"/>
  <c r="S130" i="16"/>
  <c r="S129" i="16"/>
  <c r="S128" i="16"/>
  <c r="S127" i="16"/>
  <c r="S126" i="16"/>
  <c r="S124" i="16"/>
  <c r="S123" i="16"/>
  <c r="S122" i="16"/>
  <c r="S121" i="16"/>
  <c r="S120" i="16"/>
  <c r="S119" i="16"/>
  <c r="S118" i="16"/>
  <c r="S117" i="16"/>
  <c r="S116" i="16"/>
  <c r="S115" i="16"/>
  <c r="S114" i="16"/>
  <c r="N114" i="16"/>
  <c r="M114" i="16"/>
  <c r="S113" i="16"/>
  <c r="N113" i="16"/>
  <c r="M113" i="16"/>
  <c r="S112" i="16"/>
  <c r="S111" i="16"/>
  <c r="S110" i="16"/>
  <c r="S109" i="16"/>
  <c r="T109" i="16"/>
  <c r="S108" i="16"/>
  <c r="S107" i="16"/>
  <c r="S106" i="16"/>
  <c r="S105" i="16"/>
  <c r="S104" i="16"/>
  <c r="S103" i="16"/>
  <c r="S102" i="16"/>
  <c r="S101" i="16"/>
  <c r="S100" i="16"/>
  <c r="S99" i="16"/>
  <c r="S98" i="16"/>
  <c r="S96" i="16"/>
  <c r="S95" i="16"/>
  <c r="T95" i="16"/>
  <c r="S94" i="16"/>
  <c r="S93" i="16"/>
  <c r="S92" i="16"/>
  <c r="S91" i="16"/>
  <c r="T91" i="16"/>
  <c r="S90" i="16"/>
  <c r="S89" i="16"/>
  <c r="S88" i="16"/>
  <c r="T88" i="16"/>
  <c r="S87" i="16"/>
  <c r="S86" i="16"/>
  <c r="T86" i="16"/>
  <c r="S85" i="16"/>
  <c r="S84" i="16"/>
  <c r="S82" i="16"/>
  <c r="S81" i="16"/>
  <c r="S80" i="16"/>
  <c r="S79" i="16"/>
  <c r="S78" i="16"/>
  <c r="S77" i="16"/>
  <c r="T77" i="16"/>
  <c r="S76" i="16"/>
  <c r="S75" i="16"/>
  <c r="S74" i="16"/>
  <c r="S73" i="16"/>
  <c r="S72" i="16"/>
  <c r="N72" i="16"/>
  <c r="M72" i="16"/>
  <c r="S71" i="16"/>
  <c r="M71" i="16"/>
  <c r="S70" i="16"/>
  <c r="T70" i="16"/>
  <c r="S69" i="16"/>
  <c r="S68" i="16"/>
  <c r="S67" i="16"/>
  <c r="S66" i="16"/>
  <c r="S65" i="16"/>
  <c r="S64" i="16"/>
  <c r="S63" i="16"/>
  <c r="S62" i="16"/>
  <c r="S61" i="16"/>
  <c r="N61" i="16"/>
  <c r="M61" i="16"/>
  <c r="S60" i="16"/>
  <c r="S59" i="16"/>
  <c r="S58" i="16"/>
  <c r="S57" i="16"/>
  <c r="S56" i="16"/>
  <c r="S55" i="16"/>
  <c r="S54" i="16"/>
  <c r="S52" i="16"/>
  <c r="S51" i="16"/>
  <c r="S50" i="16"/>
  <c r="S49" i="16"/>
  <c r="S48" i="16"/>
  <c r="S47" i="16"/>
  <c r="S46" i="16"/>
  <c r="S45" i="16"/>
  <c r="S44" i="16"/>
  <c r="S43" i="16"/>
  <c r="S42" i="16"/>
  <c r="S41" i="16"/>
  <c r="S40" i="16"/>
  <c r="S39" i="16"/>
  <c r="S38" i="16"/>
  <c r="S37" i="16"/>
  <c r="S36" i="16"/>
  <c r="S35" i="16"/>
  <c r="S34" i="16"/>
  <c r="S33" i="16"/>
  <c r="S32" i="16"/>
  <c r="S31" i="16"/>
  <c r="S30" i="16"/>
  <c r="S29" i="16"/>
  <c r="S28" i="16"/>
  <c r="S27" i="16"/>
  <c r="S26" i="16"/>
  <c r="S25" i="16"/>
  <c r="S24" i="16"/>
  <c r="S23" i="16"/>
  <c r="S22" i="16"/>
  <c r="S21" i="16"/>
  <c r="S20" i="16"/>
  <c r="S19" i="16"/>
  <c r="S18" i="16"/>
  <c r="S17" i="16"/>
  <c r="S16" i="16"/>
  <c r="S15" i="16"/>
  <c r="S14" i="16"/>
  <c r="S13" i="16"/>
  <c r="S12" i="16"/>
  <c r="S11" i="16"/>
  <c r="S10" i="16"/>
  <c r="S9" i="16"/>
  <c r="S8" i="16"/>
  <c r="S7" i="16"/>
  <c r="S6" i="16"/>
  <c r="S5" i="16"/>
  <c r="S4" i="16"/>
  <c r="S3" i="16"/>
  <c r="S2" i="16"/>
  <c r="S674" i="15"/>
  <c r="O678" i="15"/>
  <c r="S678" i="15"/>
  <c r="O684" i="15"/>
  <c r="S685" i="15"/>
  <c r="S686" i="15"/>
  <c r="S692" i="15"/>
  <c r="S701" i="15"/>
  <c r="S703" i="15"/>
  <c r="N705" i="15"/>
  <c r="O705" i="15" s="1"/>
  <c r="S705" i="15"/>
  <c r="S717" i="15"/>
  <c r="S718" i="15"/>
  <c r="S719" i="15"/>
  <c r="S720" i="15"/>
  <c r="S721" i="15"/>
  <c r="S722" i="15"/>
  <c r="O668" i="15"/>
  <c r="S651" i="15"/>
  <c r="S650" i="15"/>
  <c r="O649" i="15"/>
  <c r="S648" i="15"/>
  <c r="O648" i="15"/>
  <c r="S647" i="15"/>
  <c r="O647" i="15"/>
  <c r="S646" i="15"/>
  <c r="S637" i="15"/>
  <c r="S636" i="15"/>
  <c r="S635" i="15"/>
  <c r="S634" i="15"/>
  <c r="S633" i="15"/>
  <c r="S630" i="15"/>
  <c r="O630" i="15"/>
  <c r="S629" i="15"/>
  <c r="S628" i="15"/>
  <c r="S627" i="15"/>
  <c r="O627" i="15"/>
  <c r="S625" i="15"/>
  <c r="N625" i="15"/>
  <c r="O625" i="15" s="1"/>
  <c r="S624" i="15"/>
  <c r="N624" i="15"/>
  <c r="O624" i="15" s="1"/>
  <c r="S623" i="15"/>
  <c r="O620" i="15"/>
  <c r="O566" i="15"/>
  <c r="O575" i="15"/>
  <c r="O579" i="15"/>
  <c r="O588" i="15"/>
  <c r="O591" i="15"/>
  <c r="O601" i="15"/>
  <c r="O554" i="15"/>
  <c r="O552" i="15"/>
  <c r="O548" i="15"/>
  <c r="O544" i="15"/>
  <c r="O538" i="15"/>
  <c r="O535" i="15"/>
  <c r="O530" i="15"/>
  <c r="O528" i="15"/>
  <c r="O518" i="15"/>
  <c r="O516" i="15"/>
  <c r="O514" i="15"/>
  <c r="O493" i="15"/>
  <c r="O492" i="15"/>
  <c r="S464" i="15"/>
  <c r="T464" i="15"/>
  <c r="S463" i="15"/>
  <c r="T463" i="15"/>
  <c r="S462" i="15"/>
  <c r="T462" i="15"/>
  <c r="S461" i="15"/>
  <c r="T461" i="15"/>
  <c r="S460" i="15"/>
  <c r="T460" i="15"/>
  <c r="S459" i="15"/>
  <c r="T459" i="15"/>
  <c r="S458" i="15"/>
  <c r="T458" i="15"/>
  <c r="S456" i="15"/>
  <c r="T456" i="15"/>
  <c r="S453" i="15"/>
  <c r="T453" i="15"/>
  <c r="S452" i="15"/>
  <c r="T452" i="15"/>
  <c r="S451" i="15"/>
  <c r="T451" i="15"/>
  <c r="Q450" i="15"/>
  <c r="S450" i="15" s="1"/>
  <c r="T450" i="15"/>
  <c r="S449" i="15"/>
  <c r="T449" i="15"/>
  <c r="S448" i="15"/>
  <c r="T448" i="15"/>
  <c r="S443" i="15"/>
  <c r="T443" i="15"/>
  <c r="S442" i="15"/>
  <c r="T442" i="15"/>
  <c r="S438" i="15"/>
  <c r="S437" i="15"/>
  <c r="S436" i="15"/>
  <c r="S435" i="15"/>
  <c r="S432" i="15"/>
  <c r="N432" i="15"/>
  <c r="M432" i="15"/>
  <c r="S431" i="15"/>
  <c r="S429" i="15"/>
  <c r="S427" i="15"/>
  <c r="N427" i="15"/>
  <c r="M427" i="15"/>
  <c r="S424" i="15"/>
  <c r="N424" i="15"/>
  <c r="M424" i="15"/>
  <c r="S423" i="15"/>
  <c r="S421" i="15"/>
  <c r="S420" i="15"/>
  <c r="S419" i="15"/>
  <c r="S418" i="15"/>
  <c r="S417" i="15"/>
  <c r="S416" i="15"/>
  <c r="S415" i="15"/>
  <c r="T415" i="15"/>
  <c r="S414" i="15"/>
  <c r="S413" i="15"/>
  <c r="S412" i="15"/>
  <c r="S411" i="15"/>
  <c r="S407" i="15"/>
  <c r="T407" i="15"/>
  <c r="S406" i="15"/>
  <c r="S402" i="15"/>
  <c r="N402" i="15"/>
  <c r="M402" i="15"/>
  <c r="S401" i="15"/>
  <c r="S400" i="15"/>
  <c r="N400" i="15"/>
  <c r="M400" i="15"/>
  <c r="S396" i="15"/>
  <c r="S395" i="15"/>
  <c r="S394" i="15"/>
  <c r="S392" i="15"/>
  <c r="S381" i="15"/>
  <c r="S374" i="15"/>
  <c r="S373" i="15"/>
  <c r="S372" i="15"/>
  <c r="S371" i="15"/>
  <c r="S370" i="15"/>
  <c r="S369" i="15"/>
  <c r="S368" i="15"/>
  <c r="S366" i="15"/>
  <c r="T366" i="15"/>
  <c r="S365" i="15"/>
  <c r="T365" i="15"/>
  <c r="S364" i="15"/>
  <c r="T364" i="15"/>
  <c r="S363" i="15"/>
  <c r="T363" i="15"/>
  <c r="S362" i="15"/>
  <c r="T362" i="15"/>
  <c r="S361" i="15"/>
  <c r="S360" i="15"/>
  <c r="S359" i="15"/>
  <c r="S358" i="15"/>
  <c r="T358" i="15"/>
  <c r="S357" i="15"/>
  <c r="S356" i="15"/>
  <c r="S355" i="15"/>
  <c r="N355" i="15"/>
  <c r="M355" i="15"/>
  <c r="S354" i="15"/>
  <c r="T354" i="15"/>
  <c r="S353" i="15"/>
  <c r="T353" i="15"/>
  <c r="S352" i="15"/>
  <c r="T352" i="15"/>
  <c r="S351" i="15"/>
  <c r="T351" i="15"/>
  <c r="S350" i="15"/>
  <c r="T350" i="15"/>
  <c r="S349" i="15"/>
  <c r="S348" i="15"/>
  <c r="T348" i="15"/>
  <c r="S347" i="15"/>
  <c r="T347" i="15"/>
  <c r="S346" i="15"/>
  <c r="N346" i="15"/>
  <c r="M346" i="15"/>
  <c r="S345" i="15"/>
  <c r="S344" i="15"/>
  <c r="S343" i="15"/>
  <c r="S342" i="15"/>
  <c r="M342" i="15"/>
  <c r="S341" i="15"/>
  <c r="N341" i="15"/>
  <c r="M341" i="15"/>
  <c r="S340" i="15"/>
  <c r="S339" i="15"/>
  <c r="S338" i="15"/>
  <c r="M338" i="15"/>
  <c r="S337" i="15"/>
  <c r="T337" i="15"/>
  <c r="S336" i="15"/>
  <c r="T336" i="15"/>
  <c r="S335" i="15"/>
  <c r="T335" i="15"/>
  <c r="S334" i="15"/>
  <c r="S333" i="15"/>
  <c r="T333" i="15"/>
  <c r="S332" i="15"/>
  <c r="N332" i="15"/>
  <c r="M332" i="15"/>
  <c r="S331" i="15"/>
  <c r="S330" i="15"/>
  <c r="S329" i="15"/>
  <c r="S328" i="15"/>
  <c r="T328" i="15"/>
  <c r="S327" i="15"/>
  <c r="T327" i="15"/>
  <c r="S326" i="15"/>
  <c r="T326" i="15"/>
  <c r="S325" i="15"/>
  <c r="T325" i="15"/>
  <c r="S324" i="15"/>
  <c r="S323" i="15"/>
  <c r="S322" i="15"/>
  <c r="S321" i="15"/>
  <c r="T321" i="15"/>
  <c r="S320" i="15"/>
  <c r="S319" i="15"/>
  <c r="N319" i="15"/>
  <c r="M319" i="15"/>
  <c r="S318" i="15"/>
  <c r="S317" i="15"/>
  <c r="S316" i="15"/>
  <c r="S315" i="15"/>
  <c r="S314" i="15"/>
  <c r="T314" i="15"/>
  <c r="S313" i="15"/>
  <c r="T313" i="15"/>
  <c r="S312" i="15"/>
  <c r="T312" i="15"/>
  <c r="S311" i="15"/>
  <c r="S310" i="15"/>
  <c r="T310" i="15"/>
  <c r="S309" i="15"/>
  <c r="S308" i="15"/>
  <c r="S307" i="15"/>
  <c r="T307" i="15"/>
  <c r="S306" i="15"/>
  <c r="T306" i="15"/>
  <c r="S305" i="15"/>
  <c r="T305" i="15"/>
  <c r="S304" i="15"/>
  <c r="T304" i="15"/>
  <c r="S303" i="15"/>
  <c r="T303" i="15"/>
  <c r="S302" i="15"/>
  <c r="T302" i="15"/>
  <c r="S301" i="15"/>
  <c r="T301" i="15"/>
  <c r="S300" i="15"/>
  <c r="T300" i="15"/>
  <c r="S299" i="15"/>
  <c r="S298" i="15"/>
  <c r="T298" i="15"/>
  <c r="S297" i="15"/>
  <c r="S296" i="15"/>
  <c r="S295" i="15"/>
  <c r="T295" i="15"/>
  <c r="S294" i="15"/>
  <c r="T294" i="15"/>
  <c r="S293" i="15"/>
  <c r="T293" i="15"/>
  <c r="S292" i="15"/>
  <c r="T292" i="15"/>
  <c r="S291" i="15"/>
  <c r="N291" i="15"/>
  <c r="M291" i="15"/>
  <c r="S290" i="15"/>
  <c r="T290" i="15"/>
  <c r="S289" i="15"/>
  <c r="T289" i="15"/>
  <c r="S288" i="15"/>
  <c r="T288" i="15"/>
  <c r="S287" i="15"/>
  <c r="T287" i="15"/>
  <c r="S286" i="15"/>
  <c r="S285" i="15"/>
  <c r="S284" i="15"/>
  <c r="T284" i="15"/>
  <c r="S283" i="15"/>
  <c r="S282" i="15"/>
  <c r="S281" i="15"/>
  <c r="S280" i="15"/>
  <c r="S279" i="15"/>
  <c r="T279" i="15"/>
  <c r="S278" i="15"/>
  <c r="S277" i="15"/>
  <c r="S276" i="15"/>
  <c r="S275" i="15"/>
  <c r="S274" i="15"/>
  <c r="S273" i="15"/>
  <c r="S272" i="15"/>
  <c r="S271" i="15"/>
  <c r="S270" i="15"/>
  <c r="S269" i="15"/>
  <c r="S267" i="15"/>
  <c r="S266" i="15"/>
  <c r="S265" i="15"/>
  <c r="S264" i="15"/>
  <c r="S263" i="15"/>
  <c r="S262" i="15"/>
  <c r="S261" i="15"/>
  <c r="T261" i="15"/>
  <c r="S260" i="15"/>
  <c r="S259" i="15"/>
  <c r="S258" i="15"/>
  <c r="T258" i="15"/>
  <c r="S257" i="15"/>
  <c r="S255" i="15"/>
  <c r="S254" i="15"/>
  <c r="S253" i="15"/>
  <c r="T253" i="15"/>
  <c r="S252" i="15"/>
  <c r="S251" i="15"/>
  <c r="N251" i="15"/>
  <c r="M251" i="15"/>
  <c r="S250" i="15"/>
  <c r="S249" i="15"/>
  <c r="S248" i="15"/>
  <c r="S247" i="15"/>
  <c r="S245" i="15"/>
  <c r="S244" i="15"/>
  <c r="S243" i="15"/>
  <c r="S242" i="15"/>
  <c r="N242" i="15"/>
  <c r="M242" i="15"/>
  <c r="S241" i="15"/>
  <c r="T241" i="15"/>
  <c r="S240" i="15"/>
  <c r="S239" i="15"/>
  <c r="S238" i="15"/>
  <c r="S237" i="15"/>
  <c r="T237" i="15"/>
  <c r="S236" i="15"/>
  <c r="S235" i="15"/>
  <c r="N235" i="15"/>
  <c r="M235" i="15"/>
  <c r="S234" i="15"/>
  <c r="T234" i="15"/>
  <c r="S233" i="15"/>
  <c r="T233" i="15"/>
  <c r="S232" i="15"/>
  <c r="T232" i="15"/>
  <c r="S231" i="15"/>
  <c r="T231" i="15"/>
  <c r="S230" i="15"/>
  <c r="T230" i="15"/>
  <c r="S229" i="15"/>
  <c r="N229" i="15"/>
  <c r="M229" i="15"/>
  <c r="S228" i="15"/>
  <c r="N228" i="15"/>
  <c r="M228" i="15"/>
  <c r="S227" i="15"/>
  <c r="S226" i="15"/>
  <c r="S225" i="15"/>
  <c r="S224" i="15"/>
  <c r="S223" i="15"/>
  <c r="T223" i="15"/>
  <c r="S222" i="15"/>
  <c r="S221" i="15"/>
  <c r="S220" i="15"/>
  <c r="S219" i="15"/>
  <c r="S218" i="15"/>
  <c r="S217" i="15"/>
  <c r="S216" i="15"/>
  <c r="S215" i="15"/>
  <c r="T215" i="15"/>
  <c r="S214" i="15"/>
  <c r="T214" i="15"/>
  <c r="T213" i="15"/>
  <c r="S211" i="15"/>
  <c r="T211" i="15"/>
  <c r="S210" i="15"/>
  <c r="S209" i="15"/>
  <c r="T209" i="15"/>
  <c r="S207" i="15"/>
  <c r="S206" i="15"/>
  <c r="S205" i="15"/>
  <c r="T205" i="15"/>
  <c r="S204" i="15"/>
  <c r="T204" i="15"/>
  <c r="S203" i="15"/>
  <c r="T203" i="15"/>
  <c r="S202" i="15"/>
  <c r="T202" i="15"/>
  <c r="S201" i="15"/>
  <c r="S200" i="15"/>
  <c r="S199" i="15"/>
  <c r="S197" i="15"/>
  <c r="T197" i="15"/>
  <c r="S196" i="15"/>
  <c r="T196" i="15"/>
  <c r="S195" i="15"/>
  <c r="T195" i="15"/>
  <c r="S194" i="15"/>
  <c r="T194" i="15"/>
  <c r="S193" i="15"/>
  <c r="T193" i="15"/>
  <c r="S192" i="15"/>
  <c r="T192" i="15"/>
  <c r="S191" i="15"/>
  <c r="S190" i="15"/>
  <c r="S189" i="15"/>
  <c r="T189" i="15"/>
  <c r="S188" i="15"/>
  <c r="T188" i="15"/>
  <c r="S187" i="15"/>
  <c r="T187" i="15"/>
  <c r="S186" i="15"/>
  <c r="T186" i="15"/>
  <c r="S185" i="15"/>
  <c r="T185" i="15"/>
  <c r="S184" i="15"/>
  <c r="S183" i="15"/>
  <c r="T183" i="15"/>
  <c r="S181" i="15"/>
  <c r="T181" i="15"/>
  <c r="S180" i="15"/>
  <c r="T180" i="15"/>
  <c r="S179" i="15"/>
  <c r="T179" i="15"/>
  <c r="S178" i="15"/>
  <c r="T178" i="15"/>
  <c r="S177" i="15"/>
  <c r="T177" i="15"/>
  <c r="S176" i="15"/>
  <c r="T176" i="15"/>
  <c r="S175" i="15"/>
  <c r="T175" i="15"/>
  <c r="S174" i="15"/>
  <c r="T174" i="15"/>
  <c r="S173" i="15"/>
  <c r="T173" i="15"/>
  <c r="S172" i="15"/>
  <c r="T172" i="15"/>
  <c r="S171" i="15"/>
  <c r="T171" i="15"/>
  <c r="S170" i="15"/>
  <c r="T170" i="15"/>
  <c r="S169" i="15"/>
  <c r="T169" i="15"/>
  <c r="S168" i="15"/>
  <c r="T168" i="15"/>
  <c r="S167" i="15"/>
  <c r="T167" i="15"/>
  <c r="S166" i="15"/>
  <c r="T166" i="15"/>
  <c r="S165" i="15"/>
  <c r="T165" i="15"/>
  <c r="S164" i="15"/>
  <c r="S163" i="15"/>
  <c r="S162" i="15"/>
  <c r="T162" i="15"/>
  <c r="S160" i="15"/>
  <c r="S159" i="15"/>
  <c r="T159" i="15"/>
  <c r="S158" i="15"/>
  <c r="T158" i="15"/>
  <c r="S157" i="15"/>
  <c r="S156" i="15"/>
  <c r="S155" i="15"/>
  <c r="T155" i="15"/>
  <c r="S154" i="15"/>
  <c r="S153" i="15"/>
  <c r="T153" i="15"/>
  <c r="S152" i="15"/>
  <c r="S151" i="15"/>
  <c r="T151" i="15"/>
  <c r="S150" i="15"/>
  <c r="T150" i="15"/>
  <c r="S149" i="15"/>
  <c r="S148" i="15"/>
  <c r="T148" i="15"/>
  <c r="S147" i="15"/>
  <c r="S146" i="15"/>
  <c r="T146" i="15"/>
  <c r="S145" i="15"/>
  <c r="T145" i="15"/>
  <c r="S144" i="15"/>
  <c r="S142" i="15"/>
  <c r="S141" i="15"/>
  <c r="S140" i="15"/>
  <c r="N140" i="15"/>
  <c r="M140" i="15"/>
  <c r="S139" i="15"/>
  <c r="N139" i="15"/>
  <c r="M139" i="15"/>
  <c r="S138" i="15"/>
  <c r="S137" i="15"/>
  <c r="S136" i="15"/>
  <c r="S135" i="15"/>
  <c r="S134" i="15"/>
  <c r="S133" i="15"/>
  <c r="N133" i="15"/>
  <c r="M133" i="15"/>
  <c r="S132" i="15"/>
  <c r="S131" i="15"/>
  <c r="S130" i="15"/>
  <c r="S129" i="15"/>
  <c r="S128" i="15"/>
  <c r="S127" i="15"/>
  <c r="S125" i="15"/>
  <c r="S124" i="15"/>
  <c r="S123" i="15"/>
  <c r="S122" i="15"/>
  <c r="S121" i="15"/>
  <c r="S120" i="15"/>
  <c r="S119" i="15"/>
  <c r="S118" i="15"/>
  <c r="S117" i="15"/>
  <c r="S115" i="15"/>
  <c r="S114" i="15"/>
  <c r="N114" i="15"/>
  <c r="M114" i="15"/>
  <c r="S113" i="15"/>
  <c r="N113" i="15"/>
  <c r="M113" i="15"/>
  <c r="S112" i="15"/>
  <c r="S111" i="15"/>
  <c r="S110" i="15"/>
  <c r="S109" i="15"/>
  <c r="T109" i="15"/>
  <c r="S108" i="15"/>
  <c r="S107" i="15"/>
  <c r="S106" i="15"/>
  <c r="S105" i="15"/>
  <c r="S104" i="15"/>
  <c r="S103" i="15"/>
  <c r="S102" i="15"/>
  <c r="S101" i="15"/>
  <c r="S100" i="15"/>
  <c r="S99" i="15"/>
  <c r="S98" i="15"/>
  <c r="S96" i="15"/>
  <c r="S95" i="15"/>
  <c r="T95" i="15"/>
  <c r="S94" i="15"/>
  <c r="S93" i="15"/>
  <c r="S92" i="15"/>
  <c r="S91" i="15"/>
  <c r="T91" i="15"/>
  <c r="S90" i="15"/>
  <c r="S89" i="15"/>
  <c r="S88" i="15"/>
  <c r="T88" i="15"/>
  <c r="S87" i="15"/>
  <c r="S86" i="15"/>
  <c r="T86" i="15"/>
  <c r="S85" i="15"/>
  <c r="S84" i="15"/>
  <c r="S82" i="15"/>
  <c r="S81" i="15"/>
  <c r="S80" i="15"/>
  <c r="S79" i="15"/>
  <c r="S78" i="15"/>
  <c r="S77" i="15"/>
  <c r="T77" i="15"/>
  <c r="S76" i="15"/>
  <c r="S75" i="15"/>
  <c r="S74" i="15"/>
  <c r="S73" i="15"/>
  <c r="S72" i="15"/>
  <c r="N72" i="15"/>
  <c r="M72" i="15"/>
  <c r="S71" i="15"/>
  <c r="M71" i="15"/>
  <c r="S70" i="15"/>
  <c r="T70" i="15"/>
  <c r="S69" i="15"/>
  <c r="S68" i="15"/>
  <c r="S67" i="15"/>
  <c r="S66" i="15"/>
  <c r="S65" i="15"/>
  <c r="S64" i="15"/>
  <c r="S63" i="15"/>
  <c r="S62" i="15"/>
  <c r="S61" i="15"/>
  <c r="N61" i="15"/>
  <c r="M61" i="15"/>
  <c r="S60" i="15"/>
  <c r="S59" i="15"/>
  <c r="S58" i="15"/>
  <c r="S57" i="15"/>
  <c r="S56" i="15"/>
  <c r="S55" i="15"/>
  <c r="S54" i="15"/>
  <c r="S52" i="15"/>
  <c r="S51" i="15"/>
  <c r="S50" i="15"/>
  <c r="S49" i="15"/>
  <c r="S48" i="15"/>
  <c r="S47" i="15"/>
  <c r="S46" i="15"/>
  <c r="S45" i="15"/>
  <c r="S44" i="15"/>
  <c r="S43" i="15"/>
  <c r="S42" i="15"/>
  <c r="S41" i="15"/>
  <c r="S40" i="15"/>
  <c r="S39" i="15"/>
  <c r="S38" i="15"/>
  <c r="S37" i="15"/>
  <c r="S36" i="15"/>
  <c r="S35" i="15"/>
  <c r="S34" i="15"/>
  <c r="S33" i="15"/>
  <c r="S32" i="15"/>
  <c r="S31" i="15"/>
  <c r="S30" i="15"/>
  <c r="S29" i="15"/>
  <c r="S28" i="15"/>
  <c r="S27" i="15"/>
  <c r="S26" i="15"/>
  <c r="S25" i="15"/>
  <c r="S24" i="15"/>
  <c r="S23" i="15"/>
  <c r="S22" i="15"/>
  <c r="S21" i="15"/>
  <c r="S20" i="15"/>
  <c r="S19" i="15"/>
  <c r="S18" i="15"/>
  <c r="S17" i="15"/>
  <c r="S16" i="15"/>
  <c r="S15" i="15"/>
  <c r="S14" i="15"/>
  <c r="S13" i="15"/>
  <c r="S12" i="15"/>
  <c r="S11" i="15"/>
  <c r="S10" i="15"/>
  <c r="S9" i="15"/>
  <c r="S8" i="15"/>
  <c r="S7" i="15"/>
  <c r="S6" i="15"/>
  <c r="S5" i="15"/>
  <c r="S4" i="15"/>
  <c r="S3" i="15"/>
  <c r="S2" i="15"/>
  <c r="B4" i="14"/>
  <c r="B3" i="14"/>
  <c r="B7" i="14" s="1"/>
  <c r="B2" i="14"/>
  <c r="B9" i="14" s="1"/>
  <c r="O1431" i="13"/>
  <c r="S1353" i="13"/>
  <c r="S1358" i="13"/>
  <c r="S1357" i="13"/>
  <c r="S1362" i="13"/>
  <c r="S1351" i="13"/>
  <c r="S1364" i="13"/>
  <c r="S1355" i="13"/>
  <c r="S1352" i="13"/>
  <c r="S1359" i="13"/>
  <c r="S1363" i="13"/>
  <c r="N1363" i="13"/>
  <c r="O1363" i="13"/>
  <c r="S1361" i="13"/>
  <c r="S1354" i="13"/>
  <c r="S1356" i="13"/>
  <c r="S1360" i="13"/>
  <c r="O1360" i="13"/>
  <c r="O1336" i="13"/>
  <c r="S1291" i="13"/>
  <c r="S1298" i="13"/>
  <c r="S1292" i="13"/>
  <c r="O1292" i="13"/>
  <c r="S1297" i="13"/>
  <c r="S1293" i="13"/>
  <c r="O1293" i="13"/>
  <c r="O1294" i="13"/>
  <c r="S1256" i="13"/>
  <c r="S1257" i="13"/>
  <c r="N1257" i="13"/>
  <c r="O1257" i="13"/>
  <c r="S1258" i="13"/>
  <c r="S1259" i="13"/>
  <c r="O1259" i="13"/>
  <c r="S1267" i="13"/>
  <c r="N1267" i="13"/>
  <c r="O1267" i="13"/>
  <c r="S1268" i="13"/>
  <c r="S1264" i="13"/>
  <c r="O1264" i="13"/>
  <c r="S1261" i="13"/>
  <c r="S1266" i="13"/>
  <c r="S1265" i="13"/>
  <c r="S1262" i="13"/>
  <c r="S1260" i="13"/>
  <c r="O1248" i="13"/>
  <c r="O1213" i="13"/>
  <c r="O1180" i="13"/>
  <c r="O1196" i="13"/>
  <c r="O1176" i="13"/>
  <c r="O1172" i="13"/>
  <c r="O1152" i="13"/>
  <c r="O1140" i="13"/>
  <c r="O1122" i="13"/>
  <c r="O1120" i="13"/>
  <c r="O1093" i="13"/>
  <c r="O1086" i="13"/>
  <c r="O1072" i="13"/>
  <c r="O1068" i="13"/>
  <c r="O1050" i="13"/>
  <c r="O1037" i="13"/>
  <c r="O1012" i="13"/>
  <c r="O1013" i="13"/>
  <c r="O1021" i="13"/>
  <c r="O992" i="13"/>
  <c r="O999" i="13"/>
  <c r="S932" i="13"/>
  <c r="T932" i="13"/>
  <c r="S918" i="13"/>
  <c r="T918" i="13"/>
  <c r="S929" i="13"/>
  <c r="T929" i="13"/>
  <c r="S922" i="13"/>
  <c r="T922" i="13"/>
  <c r="S912" i="13"/>
  <c r="T912" i="13"/>
  <c r="S916" i="13"/>
  <c r="T916" i="13"/>
  <c r="S907" i="13"/>
  <c r="T907" i="13"/>
  <c r="S906" i="13"/>
  <c r="T906" i="13"/>
  <c r="S901" i="13"/>
  <c r="T901" i="13"/>
  <c r="Q896" i="13"/>
  <c r="S896" i="13"/>
  <c r="T896" i="13"/>
  <c r="S899" i="13"/>
  <c r="T899" i="13"/>
  <c r="S898" i="13"/>
  <c r="T898" i="13"/>
  <c r="S893" i="13"/>
  <c r="T893" i="13"/>
  <c r="S894" i="13"/>
  <c r="T894" i="13"/>
  <c r="S891" i="13"/>
  <c r="T891" i="13"/>
  <c r="S885" i="13"/>
  <c r="T885" i="13"/>
  <c r="S878" i="13"/>
  <c r="S873" i="13"/>
  <c r="S857" i="13"/>
  <c r="S860" i="13"/>
  <c r="S842" i="13"/>
  <c r="S845" i="13"/>
  <c r="N845" i="13"/>
  <c r="M845" i="13"/>
  <c r="S816" i="13"/>
  <c r="N816" i="13"/>
  <c r="M816" i="13"/>
  <c r="S818" i="13"/>
  <c r="S803" i="13"/>
  <c r="N803" i="13"/>
  <c r="M803" i="13"/>
  <c r="S791" i="13"/>
  <c r="S792" i="13"/>
  <c r="S784" i="13"/>
  <c r="S778" i="13"/>
  <c r="S787" i="13"/>
  <c r="S769" i="13"/>
  <c r="S764" i="13"/>
  <c r="S765" i="13"/>
  <c r="T765" i="13"/>
  <c r="S767" i="13"/>
  <c r="S771" i="13"/>
  <c r="S763" i="13"/>
  <c r="S750" i="13"/>
  <c r="T750" i="13"/>
  <c r="S751" i="13"/>
  <c r="S753" i="13"/>
  <c r="N753" i="13"/>
  <c r="M753" i="13"/>
  <c r="S752" i="13"/>
  <c r="S746" i="13"/>
  <c r="S736" i="13"/>
  <c r="N736" i="13"/>
  <c r="M736" i="13"/>
  <c r="S725" i="13"/>
  <c r="S724" i="13"/>
  <c r="S727" i="13"/>
  <c r="S728" i="13"/>
  <c r="S693" i="13"/>
  <c r="S713" i="13"/>
  <c r="S715" i="13"/>
  <c r="S711" i="13"/>
  <c r="S707" i="13"/>
  <c r="S709" i="13"/>
  <c r="S704" i="13"/>
  <c r="S710" i="13"/>
  <c r="S687" i="13"/>
  <c r="T687" i="13"/>
  <c r="S682" i="13"/>
  <c r="T682" i="13"/>
  <c r="S691" i="13"/>
  <c r="T691" i="13"/>
  <c r="S686" i="13"/>
  <c r="T686" i="13"/>
  <c r="S688" i="13"/>
  <c r="T688" i="13"/>
  <c r="S674" i="13"/>
  <c r="S664" i="13"/>
  <c r="T664" i="13"/>
  <c r="S671" i="13"/>
  <c r="S663" i="13"/>
  <c r="S662" i="13"/>
  <c r="S672" i="13"/>
  <c r="N672" i="13"/>
  <c r="M672" i="13"/>
  <c r="S666" i="13"/>
  <c r="S647" i="13"/>
  <c r="T647" i="13"/>
  <c r="S650" i="13"/>
  <c r="T650" i="13"/>
  <c r="S656" i="13"/>
  <c r="S655" i="13"/>
  <c r="N655" i="13"/>
  <c r="M655" i="13"/>
  <c r="S657" i="13"/>
  <c r="T657" i="13"/>
  <c r="S653" i="13"/>
  <c r="T653" i="13"/>
  <c r="S648" i="13"/>
  <c r="T648" i="13"/>
  <c r="S644" i="13"/>
  <c r="T644" i="13"/>
  <c r="S652" i="13"/>
  <c r="T652" i="13"/>
  <c r="S640" i="13"/>
  <c r="N640" i="13"/>
  <c r="M640" i="13"/>
  <c r="S638" i="13"/>
  <c r="M638" i="13"/>
  <c r="S632" i="13"/>
  <c r="S633" i="13"/>
  <c r="S637" i="13"/>
  <c r="S626" i="13"/>
  <c r="S630" i="13"/>
  <c r="M630" i="13"/>
  <c r="S628" i="13"/>
  <c r="S619" i="13"/>
  <c r="N619" i="13"/>
  <c r="M619" i="13"/>
  <c r="S615" i="13"/>
  <c r="T615" i="13"/>
  <c r="S618" i="13"/>
  <c r="S622" i="13"/>
  <c r="T622" i="13"/>
  <c r="S617" i="13"/>
  <c r="T617" i="13"/>
  <c r="S621" i="13"/>
  <c r="T621" i="13"/>
  <c r="S603" i="13"/>
  <c r="N603" i="13"/>
  <c r="M603" i="13"/>
  <c r="S610" i="13"/>
  <c r="S607" i="13"/>
  <c r="T607" i="13"/>
  <c r="S604" i="13"/>
  <c r="T604" i="13"/>
  <c r="S605" i="13"/>
  <c r="T605" i="13"/>
  <c r="S600" i="13"/>
  <c r="S602" i="13"/>
  <c r="S608" i="13"/>
  <c r="S606" i="13"/>
  <c r="T606" i="13"/>
  <c r="S611" i="13"/>
  <c r="S612" i="13"/>
  <c r="S601" i="13"/>
  <c r="T601" i="13"/>
  <c r="S609" i="13"/>
  <c r="S584" i="13"/>
  <c r="S590" i="13"/>
  <c r="S598" i="13"/>
  <c r="S585" i="13"/>
  <c r="S575" i="13"/>
  <c r="S566" i="13"/>
  <c r="T566" i="13"/>
  <c r="S571" i="13"/>
  <c r="T571" i="13"/>
  <c r="S563" i="13"/>
  <c r="T563" i="13"/>
  <c r="S574" i="13"/>
  <c r="T574" i="13"/>
  <c r="S559" i="13"/>
  <c r="S576" i="13"/>
  <c r="S579" i="13"/>
  <c r="T579" i="13"/>
  <c r="S577" i="13"/>
  <c r="T577" i="13"/>
  <c r="S551" i="13"/>
  <c r="T551" i="13"/>
  <c r="S554" i="13"/>
  <c r="T554" i="13"/>
  <c r="S549" i="13"/>
  <c r="T549" i="13"/>
  <c r="S543" i="13"/>
  <c r="T543" i="13"/>
  <c r="S526" i="13"/>
  <c r="T526" i="13"/>
  <c r="S538" i="13"/>
  <c r="T538" i="13"/>
  <c r="S527" i="13"/>
  <c r="T527" i="13"/>
  <c r="S523" i="13"/>
  <c r="S529" i="13"/>
  <c r="N529" i="13"/>
  <c r="M529" i="13"/>
  <c r="S532" i="13"/>
  <c r="T532" i="13"/>
  <c r="S536" i="13"/>
  <c r="T536" i="13"/>
  <c r="S528" i="13"/>
  <c r="T528" i="13"/>
  <c r="S522" i="13"/>
  <c r="T522" i="13"/>
  <c r="S524" i="13"/>
  <c r="S534" i="13"/>
  <c r="S505" i="13"/>
  <c r="S507" i="13"/>
  <c r="T507" i="13"/>
  <c r="S502" i="13"/>
  <c r="T502" i="13"/>
  <c r="S510" i="13"/>
  <c r="S509" i="13"/>
  <c r="T509" i="13"/>
  <c r="S504" i="13"/>
  <c r="T504" i="13"/>
  <c r="S516" i="13"/>
  <c r="S501" i="13"/>
  <c r="S503" i="13"/>
  <c r="S511" i="13"/>
  <c r="T511" i="13"/>
  <c r="S517" i="13"/>
  <c r="S494" i="13"/>
  <c r="S496" i="13"/>
  <c r="S495" i="13"/>
  <c r="S493" i="13"/>
  <c r="S491" i="13"/>
  <c r="S492" i="13"/>
  <c r="S497" i="13"/>
  <c r="T497" i="13"/>
  <c r="S500" i="13"/>
  <c r="S498" i="13"/>
  <c r="S486" i="13"/>
  <c r="S485" i="13"/>
  <c r="S483" i="13"/>
  <c r="S487" i="13"/>
  <c r="S484" i="13"/>
  <c r="S488" i="13"/>
  <c r="S489" i="13"/>
  <c r="S490" i="13"/>
  <c r="S478" i="13"/>
  <c r="S473" i="13"/>
  <c r="S476" i="13"/>
  <c r="T476" i="13"/>
  <c r="S475" i="13"/>
  <c r="T475" i="13"/>
  <c r="S470" i="13"/>
  <c r="S474" i="13"/>
  <c r="S479" i="13"/>
  <c r="S471" i="13"/>
  <c r="S465" i="13"/>
  <c r="N465" i="13"/>
  <c r="M465" i="13"/>
  <c r="S462" i="13"/>
  <c r="S464" i="13"/>
  <c r="T464" i="13"/>
  <c r="S441" i="13"/>
  <c r="S439" i="13"/>
  <c r="S454" i="13"/>
  <c r="N454" i="13"/>
  <c r="M454" i="13"/>
  <c r="S444" i="13"/>
  <c r="S451" i="13"/>
  <c r="S457" i="13"/>
  <c r="S446" i="13"/>
  <c r="S442" i="13"/>
  <c r="S438" i="13"/>
  <c r="S423" i="13"/>
  <c r="T423" i="13"/>
  <c r="S421" i="13"/>
  <c r="S433" i="13"/>
  <c r="N433" i="13"/>
  <c r="M433" i="13"/>
  <c r="S436" i="13"/>
  <c r="S427" i="13"/>
  <c r="T427" i="13"/>
  <c r="S435" i="13"/>
  <c r="S434" i="13"/>
  <c r="S417" i="13"/>
  <c r="T417" i="13"/>
  <c r="S411" i="13"/>
  <c r="T411" i="13"/>
  <c r="S416" i="13"/>
  <c r="T416" i="13"/>
  <c r="S409" i="13"/>
  <c r="N409" i="13"/>
  <c r="M409" i="13"/>
  <c r="S408" i="13"/>
  <c r="T408" i="13"/>
  <c r="S420" i="13"/>
  <c r="N420" i="13"/>
  <c r="M420" i="13"/>
  <c r="S419" i="13"/>
  <c r="T419" i="13"/>
  <c r="S406" i="13"/>
  <c r="T406" i="13"/>
  <c r="S398" i="13"/>
  <c r="S394" i="13"/>
  <c r="S395" i="13"/>
  <c r="S402" i="13"/>
  <c r="S403" i="13"/>
  <c r="S400" i="13"/>
  <c r="S401" i="13"/>
  <c r="S404" i="13"/>
  <c r="S396" i="13"/>
  <c r="S399" i="13"/>
  <c r="S384" i="13"/>
  <c r="T384" i="13"/>
  <c r="S387" i="13"/>
  <c r="T387" i="13"/>
  <c r="S388" i="13"/>
  <c r="S392" i="13"/>
  <c r="T392" i="13"/>
  <c r="S383" i="13"/>
  <c r="S393" i="13"/>
  <c r="S390" i="13"/>
  <c r="T385" i="13"/>
  <c r="S391" i="13"/>
  <c r="T391" i="13"/>
  <c r="S386" i="13"/>
  <c r="T386" i="13"/>
  <c r="S381" i="13"/>
  <c r="S368" i="13"/>
  <c r="S379" i="13"/>
  <c r="S371" i="13"/>
  <c r="T371" i="13"/>
  <c r="S372" i="13"/>
  <c r="T372" i="13"/>
  <c r="S369" i="13"/>
  <c r="T369" i="13"/>
  <c r="S353" i="13"/>
  <c r="T353" i="13"/>
  <c r="S358" i="13"/>
  <c r="T358" i="13"/>
  <c r="S359" i="13"/>
  <c r="S362" i="13"/>
  <c r="T362" i="13"/>
  <c r="S352" i="13"/>
  <c r="S354" i="13"/>
  <c r="T354" i="13"/>
  <c r="S357" i="13"/>
  <c r="T357" i="13"/>
  <c r="S363" i="13"/>
  <c r="T363" i="13"/>
  <c r="S345" i="13"/>
  <c r="T345" i="13"/>
  <c r="S346" i="13"/>
  <c r="T346" i="13"/>
  <c r="S343" i="13"/>
  <c r="T343" i="13"/>
  <c r="S342" i="13"/>
  <c r="T342" i="13"/>
  <c r="S348" i="13"/>
  <c r="T348" i="13"/>
  <c r="S349" i="13"/>
  <c r="S332" i="13"/>
  <c r="T332" i="13"/>
  <c r="S335" i="13"/>
  <c r="T335" i="13"/>
  <c r="S328" i="13"/>
  <c r="T328" i="13"/>
  <c r="S329" i="13"/>
  <c r="T329" i="13"/>
  <c r="S334" i="13"/>
  <c r="T334" i="13"/>
  <c r="S337" i="13"/>
  <c r="T337" i="13"/>
  <c r="S338" i="13"/>
  <c r="T338" i="13"/>
  <c r="S331" i="13"/>
  <c r="T331" i="13"/>
  <c r="S321" i="13"/>
  <c r="T321" i="13"/>
  <c r="S313" i="13"/>
  <c r="T313" i="13"/>
  <c r="S317" i="13"/>
  <c r="T317" i="13"/>
  <c r="S325" i="13"/>
  <c r="T325" i="13"/>
  <c r="S314" i="13"/>
  <c r="T314" i="13"/>
  <c r="S324" i="13"/>
  <c r="T324" i="13"/>
  <c r="S312" i="13"/>
  <c r="S320" i="13"/>
  <c r="S323" i="13"/>
  <c r="T323" i="13"/>
  <c r="S316" i="13"/>
  <c r="T316" i="13"/>
  <c r="S322" i="13"/>
  <c r="T322" i="13"/>
  <c r="S318" i="13"/>
  <c r="T318" i="13"/>
  <c r="S310" i="13"/>
  <c r="S303" i="13"/>
  <c r="T303" i="13"/>
  <c r="S305" i="13"/>
  <c r="T305" i="13"/>
  <c r="S308" i="13"/>
  <c r="T308" i="13"/>
  <c r="S301" i="13"/>
  <c r="T301" i="13"/>
  <c r="S296" i="13"/>
  <c r="S302" i="13"/>
  <c r="S290" i="13"/>
  <c r="T290" i="13"/>
  <c r="S291" i="13"/>
  <c r="T291" i="13"/>
  <c r="S297" i="13"/>
  <c r="T297" i="13"/>
  <c r="S294" i="13"/>
  <c r="S298" i="13"/>
  <c r="S293" i="13"/>
  <c r="T293" i="13"/>
  <c r="S299" i="13"/>
  <c r="T299" i="13"/>
  <c r="S295" i="13"/>
  <c r="S300" i="13"/>
  <c r="S292" i="13"/>
  <c r="T292" i="13"/>
  <c r="S287" i="13"/>
  <c r="N287" i="13"/>
  <c r="M287" i="13"/>
  <c r="S284" i="13"/>
  <c r="S289" i="13"/>
  <c r="S285" i="13"/>
  <c r="N285" i="13"/>
  <c r="M285" i="13"/>
  <c r="S283" i="13"/>
  <c r="S270" i="13"/>
  <c r="S266" i="13"/>
  <c r="S265" i="13"/>
  <c r="N265" i="13"/>
  <c r="M265" i="13"/>
  <c r="S271" i="13"/>
  <c r="S267" i="13"/>
  <c r="S268" i="13"/>
  <c r="S252" i="13"/>
  <c r="S254" i="13"/>
  <c r="S250" i="13"/>
  <c r="S253" i="13"/>
  <c r="S251" i="13"/>
  <c r="S235" i="13"/>
  <c r="S228" i="13"/>
  <c r="S240" i="13"/>
  <c r="S234" i="13"/>
  <c r="S236" i="13"/>
  <c r="S229" i="13"/>
  <c r="S230" i="13"/>
  <c r="S213" i="13"/>
  <c r="N213" i="13"/>
  <c r="M213" i="13"/>
  <c r="S221" i="13"/>
  <c r="S206" i="13"/>
  <c r="N206" i="13"/>
  <c r="M206" i="13"/>
  <c r="S218" i="13"/>
  <c r="S212" i="13"/>
  <c r="S207" i="13"/>
  <c r="S198" i="13"/>
  <c r="S184" i="13"/>
  <c r="T184" i="13"/>
  <c r="S193" i="13"/>
  <c r="S194" i="13"/>
  <c r="S190" i="13"/>
  <c r="S200" i="13"/>
  <c r="S191" i="13"/>
  <c r="S188" i="13"/>
  <c r="S186" i="13"/>
  <c r="S197" i="13"/>
  <c r="S183" i="13"/>
  <c r="S192" i="13"/>
  <c r="S180" i="13"/>
  <c r="S167" i="13"/>
  <c r="S178" i="13"/>
  <c r="T178" i="13"/>
  <c r="S164" i="13"/>
  <c r="S169" i="13"/>
  <c r="S168" i="13"/>
  <c r="T168" i="13"/>
  <c r="S176" i="13"/>
  <c r="S171" i="13"/>
  <c r="S174" i="13"/>
  <c r="S163" i="13"/>
  <c r="S162" i="13"/>
  <c r="S173" i="13"/>
  <c r="S170" i="13"/>
  <c r="S175" i="13"/>
  <c r="S179" i="13"/>
  <c r="S160" i="13"/>
  <c r="S166" i="13"/>
  <c r="T166" i="13"/>
  <c r="S165" i="13"/>
  <c r="S177" i="13"/>
  <c r="T177" i="13"/>
  <c r="S172" i="13"/>
  <c r="S161" i="13"/>
  <c r="S154" i="13"/>
  <c r="T154" i="13"/>
  <c r="S150" i="13"/>
  <c r="S152" i="13"/>
  <c r="S151" i="13"/>
  <c r="S142" i="13"/>
  <c r="S133" i="13"/>
  <c r="M133" i="13"/>
  <c r="S148" i="13"/>
  <c r="N148" i="13"/>
  <c r="M148" i="13"/>
  <c r="S155" i="13"/>
  <c r="T155" i="13"/>
  <c r="S143" i="13"/>
  <c r="S138" i="13"/>
  <c r="S119" i="13"/>
  <c r="S124" i="13"/>
  <c r="S126" i="13"/>
  <c r="S122" i="13"/>
  <c r="S117" i="13"/>
  <c r="S106" i="13"/>
  <c r="S125" i="13"/>
  <c r="S120" i="13"/>
  <c r="N120" i="13"/>
  <c r="M120" i="13"/>
  <c r="S118" i="13"/>
  <c r="S100" i="13"/>
  <c r="S95" i="13"/>
  <c r="S85" i="13"/>
  <c r="S94" i="13"/>
  <c r="S105" i="13"/>
  <c r="S81" i="13"/>
  <c r="S65" i="13"/>
  <c r="S79" i="13"/>
  <c r="S61" i="13"/>
  <c r="S71" i="13"/>
  <c r="S64" i="13"/>
  <c r="S73" i="13"/>
  <c r="S74" i="13"/>
  <c r="S62" i="13"/>
  <c r="S84" i="13"/>
  <c r="S69" i="13"/>
  <c r="S54" i="13"/>
  <c r="S46" i="13"/>
  <c r="S56" i="13"/>
  <c r="S52" i="13"/>
  <c r="S48" i="13"/>
  <c r="S50" i="13"/>
  <c r="S45" i="13"/>
  <c r="S55" i="13"/>
  <c r="S40" i="13"/>
  <c r="S23" i="13"/>
  <c r="S34" i="13"/>
  <c r="S41" i="13"/>
  <c r="S24" i="13"/>
  <c r="S25" i="13"/>
  <c r="S42" i="13"/>
  <c r="S28" i="13"/>
  <c r="S39" i="13"/>
  <c r="S36" i="13"/>
  <c r="S29" i="13"/>
  <c r="S17" i="13"/>
  <c r="S4" i="13"/>
  <c r="S6" i="13"/>
  <c r="S18" i="13"/>
  <c r="S10" i="13"/>
  <c r="S15" i="13"/>
  <c r="S7" i="13"/>
  <c r="S9" i="13"/>
  <c r="S22" i="13"/>
  <c r="S2" i="13"/>
  <c r="S11" i="13"/>
  <c r="S20" i="13"/>
  <c r="S8" i="13"/>
  <c r="S5" i="13"/>
  <c r="S14" i="13"/>
  <c r="S12" i="13"/>
  <c r="S21" i="13"/>
  <c r="S16" i="13"/>
  <c r="S3" i="13"/>
  <c r="S19" i="13"/>
  <c r="S13" i="13"/>
  <c r="Z8535" i="1"/>
  <c r="Z8532" i="1"/>
  <c r="Z8530" i="1"/>
  <c r="Z8524" i="1"/>
  <c r="Z8515" i="1"/>
  <c r="Z8514" i="1"/>
  <c r="Z8512" i="1"/>
  <c r="Z8508" i="1"/>
  <c r="Z8507" i="1"/>
  <c r="Z8506" i="1"/>
  <c r="Z8504" i="1"/>
  <c r="Z8499" i="1"/>
  <c r="Z8475" i="1"/>
  <c r="Z8461" i="1"/>
  <c r="V8987" i="1"/>
  <c r="U8506" i="1"/>
  <c r="V8506" i="1"/>
  <c r="V8461" i="1"/>
  <c r="V8441" i="1"/>
  <c r="Z8147" i="1"/>
  <c r="Z8136" i="1"/>
  <c r="Z8135" i="1"/>
  <c r="V8135" i="1"/>
  <c r="Z8129" i="1"/>
  <c r="Z8128" i="1"/>
  <c r="V8128" i="1"/>
  <c r="V8089" i="1"/>
  <c r="Z7963" i="1"/>
  <c r="Z7958" i="1"/>
  <c r="U7958" i="1"/>
  <c r="V7958" i="1"/>
  <c r="Z7947" i="1"/>
  <c r="Z7915" i="1"/>
  <c r="V7915" i="1"/>
  <c r="Z7913" i="1"/>
  <c r="U7913" i="1"/>
  <c r="V7913" i="1"/>
  <c r="Z7907" i="1"/>
  <c r="Z7906" i="1"/>
  <c r="V7906" i="1"/>
  <c r="Z7894" i="1"/>
  <c r="Z7888" i="1"/>
  <c r="Z7887" i="1"/>
  <c r="Z7880" i="1"/>
  <c r="Z7879" i="1"/>
  <c r="V7873" i="1"/>
  <c r="V7592" i="1"/>
  <c r="V7564" i="1"/>
  <c r="V7525" i="1"/>
  <c r="V7408" i="1"/>
  <c r="V7401" i="1"/>
  <c r="V7304" i="1"/>
  <c r="V7177" i="1"/>
  <c r="V7025" i="1"/>
  <c r="V7018" i="1"/>
  <c r="V6965" i="1"/>
  <c r="V6916" i="1"/>
  <c r="V6908" i="1"/>
  <c r="V6903" i="1"/>
  <c r="V6783" i="1"/>
  <c r="V6732" i="1"/>
  <c r="V6704" i="1"/>
  <c r="V6697" i="1"/>
  <c r="V6654" i="1"/>
  <c r="V6460" i="1"/>
  <c r="V6455" i="1"/>
  <c r="Z5651" i="1"/>
  <c r="AA5651" i="1"/>
  <c r="Z5518" i="1"/>
  <c r="AA5518" i="1"/>
  <c r="Z5484" i="1"/>
  <c r="AA5484" i="1"/>
  <c r="Z5478" i="1"/>
  <c r="AA5478" i="1"/>
  <c r="Z5471" i="1"/>
  <c r="AA5471" i="1"/>
  <c r="Z5429" i="1"/>
  <c r="AA5429" i="1"/>
  <c r="Z5428" i="1"/>
  <c r="AA5428" i="1"/>
  <c r="Z5414" i="1"/>
  <c r="AA5414" i="1"/>
  <c r="Z5361" i="1"/>
  <c r="AA5361" i="1"/>
  <c r="X5336" i="1"/>
  <c r="Z5336" i="1"/>
  <c r="AA5336" i="1"/>
  <c r="Z5305" i="1"/>
  <c r="AA5305" i="1"/>
  <c r="Z5289" i="1"/>
  <c r="AA5289" i="1"/>
  <c r="Z5209" i="1"/>
  <c r="AA5209" i="1"/>
  <c r="Z5188" i="1"/>
  <c r="AA5188" i="1"/>
  <c r="Z5163" i="1"/>
  <c r="AA5163" i="1"/>
  <c r="Z5113" i="1"/>
  <c r="AA5113" i="1"/>
  <c r="Z540" i="1"/>
  <c r="U4527" i="1"/>
  <c r="T4527" i="1"/>
  <c r="Z5017" i="1"/>
  <c r="Z5073" i="1"/>
  <c r="Z4872" i="1"/>
  <c r="Z4899" i="1"/>
  <c r="Z4909" i="1"/>
  <c r="Z4870" i="1"/>
  <c r="U4870" i="1"/>
  <c r="T4870" i="1"/>
  <c r="Z4612" i="1"/>
  <c r="Z4703" i="1"/>
  <c r="U4703" i="1"/>
  <c r="T4703" i="1"/>
  <c r="Z4527" i="1"/>
  <c r="Z4456" i="1"/>
  <c r="Z4440" i="1"/>
  <c r="Z4441" i="1"/>
  <c r="Z4426" i="1"/>
  <c r="Z4491" i="1"/>
  <c r="Z4375" i="1"/>
  <c r="Z4322" i="1"/>
  <c r="Z4409" i="1"/>
  <c r="Z4346" i="1"/>
  <c r="AA4346" i="1"/>
  <c r="Z4328" i="1"/>
  <c r="Z4325" i="1"/>
  <c r="Z4262" i="1"/>
  <c r="Z4297" i="1"/>
  <c r="U4297" i="1"/>
  <c r="T4297" i="1"/>
  <c r="Z4303" i="1"/>
  <c r="AA4303" i="1"/>
  <c r="Z4231" i="1"/>
  <c r="Z4299" i="1"/>
  <c r="Z4230" i="1"/>
  <c r="U4230" i="1"/>
  <c r="T4230" i="1"/>
  <c r="Z4160" i="1"/>
  <c r="Z4145" i="1"/>
  <c r="Z4164" i="1"/>
  <c r="Z4194" i="1"/>
  <c r="Z4128" i="1"/>
  <c r="Z4110" i="1"/>
  <c r="Z4121" i="1"/>
  <c r="Z4057" i="1"/>
  <c r="Z4105" i="1"/>
  <c r="Z4047" i="1"/>
  <c r="Z4097" i="1"/>
  <c r="Z4051" i="1"/>
  <c r="Z1333" i="1"/>
  <c r="U1333" i="1"/>
  <c r="T1333" i="1"/>
  <c r="Z1296" i="1"/>
  <c r="Z1270" i="1"/>
  <c r="Z1269" i="1"/>
  <c r="U1269" i="1"/>
  <c r="T1269" i="1"/>
  <c r="Z1268" i="1"/>
  <c r="Z1244" i="1"/>
  <c r="Z1196" i="1"/>
  <c r="Z1181" i="1"/>
  <c r="U1181" i="1"/>
  <c r="T1181" i="1"/>
  <c r="Z1173" i="1"/>
  <c r="Z1157" i="1"/>
  <c r="Z1154" i="1"/>
  <c r="Z1147" i="1"/>
  <c r="Z1107" i="1"/>
  <c r="Z1106" i="1"/>
  <c r="Z1105" i="1"/>
  <c r="Z1104" i="1"/>
  <c r="Z1047" i="1"/>
  <c r="Z1012" i="1"/>
  <c r="Z999" i="1"/>
  <c r="Z998" i="1"/>
  <c r="Z994" i="1"/>
  <c r="Z970" i="1"/>
  <c r="Z962" i="1"/>
  <c r="Z955" i="1"/>
  <c r="U955" i="1"/>
  <c r="T955" i="1"/>
  <c r="Z954" i="1"/>
  <c r="Z950" i="1"/>
  <c r="U950" i="1"/>
  <c r="T950" i="1"/>
  <c r="Z943" i="1"/>
  <c r="Z924" i="1"/>
  <c r="Z873" i="1"/>
  <c r="Z865" i="1"/>
  <c r="Z862" i="1"/>
  <c r="AA862" i="1"/>
  <c r="Z851" i="1"/>
  <c r="Z837" i="1"/>
  <c r="Z831" i="1"/>
  <c r="Z827" i="1"/>
  <c r="Z824" i="1"/>
  <c r="Z800" i="1"/>
  <c r="Z799" i="1"/>
  <c r="Z788" i="1"/>
  <c r="Z776" i="1"/>
  <c r="Z773" i="1"/>
  <c r="Z772" i="1"/>
  <c r="Z764" i="1"/>
  <c r="Z758" i="1"/>
  <c r="AA758" i="1"/>
  <c r="Z751" i="1"/>
  <c r="Z745" i="1"/>
  <c r="Z738" i="1"/>
  <c r="AA738" i="1"/>
  <c r="Z734" i="1"/>
  <c r="Z732" i="1"/>
  <c r="Z727" i="1"/>
  <c r="Z724" i="1"/>
  <c r="Z718" i="1"/>
  <c r="Z712" i="1"/>
  <c r="Z706" i="1"/>
  <c r="Z701" i="1"/>
  <c r="Z697" i="1"/>
  <c r="Z692" i="1"/>
  <c r="Z688" i="1"/>
  <c r="AA688" i="1"/>
  <c r="Z687" i="1"/>
  <c r="Z678" i="1"/>
  <c r="AA678" i="1"/>
  <c r="Z677" i="1"/>
  <c r="Z676" i="1"/>
  <c r="Z673" i="1"/>
  <c r="AA673" i="1"/>
  <c r="Z671" i="1"/>
  <c r="Z669" i="1"/>
  <c r="Z666" i="1"/>
  <c r="Z656" i="1"/>
  <c r="Z630" i="1"/>
  <c r="T630" i="1"/>
  <c r="Z605" i="1"/>
  <c r="U605" i="1"/>
  <c r="T605" i="1"/>
  <c r="Z600" i="1"/>
  <c r="AA600" i="1"/>
  <c r="Z589" i="1"/>
  <c r="Z582" i="1"/>
  <c r="Z577" i="1"/>
  <c r="Z570" i="1"/>
  <c r="Z566" i="1"/>
  <c r="Z554" i="1"/>
  <c r="Z549" i="1"/>
  <c r="Z542" i="1"/>
  <c r="Z537" i="1"/>
  <c r="U537" i="1"/>
  <c r="T537" i="1"/>
  <c r="Z497" i="1"/>
  <c r="Z480" i="1"/>
  <c r="Z474" i="1"/>
  <c r="Z467" i="1"/>
  <c r="Z443" i="1"/>
  <c r="Z399" i="1"/>
  <c r="Z385" i="1"/>
  <c r="Z384" i="1"/>
  <c r="Z383" i="1"/>
  <c r="Z380" i="1"/>
  <c r="Z376" i="1"/>
  <c r="Z371" i="1"/>
  <c r="Z352" i="1"/>
  <c r="Z338" i="1"/>
  <c r="Z320" i="1"/>
  <c r="Z308" i="1"/>
  <c r="Z294" i="1"/>
  <c r="Z275" i="1"/>
  <c r="Z273" i="1"/>
  <c r="Z256" i="1"/>
  <c r="Z248" i="1"/>
  <c r="Z236" i="1"/>
  <c r="Z205" i="1"/>
  <c r="Z200" i="1"/>
  <c r="Z198" i="1"/>
  <c r="Z191" i="1"/>
  <c r="Z162" i="1"/>
  <c r="Z156" i="1"/>
  <c r="Z155" i="1"/>
  <c r="Z154" i="1"/>
  <c r="Z152" i="1"/>
  <c r="Z143" i="1"/>
  <c r="Z141" i="1"/>
  <c r="Z136" i="1"/>
  <c r="Z120" i="1"/>
  <c r="Z102" i="1"/>
  <c r="Z92" i="1"/>
  <c r="Z90" i="1"/>
  <c r="Z89" i="1"/>
  <c r="Z85" i="1"/>
  <c r="Z84" i="1"/>
  <c r="Z81" i="1"/>
  <c r="Z78" i="1"/>
  <c r="Z66" i="1"/>
  <c r="Z50" i="1"/>
  <c r="Z46" i="1"/>
  <c r="Z38" i="1"/>
  <c r="Z36" i="1"/>
  <c r="Z35" i="1"/>
  <c r="Z31" i="1"/>
  <c r="Z29" i="1"/>
  <c r="Z25" i="1"/>
  <c r="Z23" i="1"/>
  <c r="Z22" i="1"/>
  <c r="Z19" i="1"/>
  <c r="Z16" i="1"/>
  <c r="Z14" i="1"/>
  <c r="Z4006" i="1"/>
  <c r="AA4006" i="1"/>
  <c r="Z4002" i="1"/>
  <c r="AA4002" i="1"/>
  <c r="Z4005" i="1"/>
  <c r="AA4005" i="1"/>
  <c r="Z3947" i="1"/>
  <c r="AA3947" i="1"/>
  <c r="Z3991" i="1"/>
  <c r="AA3991" i="1"/>
  <c r="Z3914" i="1"/>
  <c r="AA3914" i="1"/>
  <c r="Z3911" i="1"/>
  <c r="Z3882" i="1"/>
  <c r="Z3848" i="1"/>
  <c r="U3848" i="1"/>
  <c r="T3848" i="1"/>
  <c r="Z3842" i="1"/>
  <c r="Z3909" i="1"/>
  <c r="Z3933" i="1"/>
  <c r="Z3756" i="1"/>
  <c r="AA3756" i="1"/>
  <c r="Z3772" i="1"/>
  <c r="AA3772" i="1"/>
  <c r="Z3779" i="1"/>
  <c r="U3779" i="1"/>
  <c r="T3779" i="1"/>
  <c r="Z3813" i="1"/>
  <c r="AA3813" i="1"/>
  <c r="Z3758" i="1"/>
  <c r="AA3758" i="1"/>
  <c r="Z3768" i="1"/>
  <c r="AA3768" i="1"/>
  <c r="Z3749" i="1"/>
  <c r="AA3749" i="1"/>
  <c r="Z3823" i="1"/>
  <c r="AA3823" i="1"/>
  <c r="Z3793" i="1"/>
  <c r="Z3676" i="1"/>
  <c r="Z3669" i="1"/>
  <c r="Z3652" i="1"/>
  <c r="Z3704" i="1"/>
  <c r="T3704" i="1"/>
  <c r="Z3735" i="1"/>
  <c r="U3735" i="1"/>
  <c r="T3735" i="1"/>
  <c r="Z3594" i="1"/>
  <c r="Z3631" i="1"/>
  <c r="Z3618" i="1"/>
  <c r="T3618" i="1"/>
  <c r="Z3543" i="1"/>
  <c r="U3543" i="1"/>
  <c r="T3543" i="1"/>
  <c r="Z3516" i="1"/>
  <c r="Z3513" i="1"/>
  <c r="AA3513" i="1"/>
  <c r="Z3480" i="1"/>
  <c r="AA3480" i="1"/>
  <c r="Z3494" i="1"/>
  <c r="AA3494" i="1"/>
  <c r="Z3538" i="1"/>
  <c r="AA3538" i="1"/>
  <c r="Z3373" i="1"/>
  <c r="Z3367" i="1"/>
  <c r="Z3365" i="1"/>
  <c r="Z3399" i="1"/>
  <c r="Z3397" i="1"/>
  <c r="Z3396" i="1"/>
  <c r="Z3385" i="1"/>
  <c r="AA3385" i="1"/>
  <c r="Z3366" i="1"/>
  <c r="AA3366" i="1"/>
  <c r="Z3428" i="1"/>
  <c r="AA3428" i="1"/>
  <c r="Z3424" i="1"/>
  <c r="AA3424" i="1"/>
  <c r="Z3418" i="1"/>
  <c r="AA3418" i="1"/>
  <c r="Z3446" i="1"/>
  <c r="U3446" i="1"/>
  <c r="T3446" i="1"/>
  <c r="Z3443" i="1"/>
  <c r="Z3353" i="1"/>
  <c r="Z3334" i="1"/>
  <c r="Z3267" i="1"/>
  <c r="Z3330" i="1"/>
  <c r="Z3262" i="1"/>
  <c r="Z3198" i="1"/>
  <c r="Z3201" i="1"/>
  <c r="Z3259" i="1"/>
  <c r="AA3259" i="1"/>
  <c r="Z3251" i="1"/>
  <c r="AA3251" i="1"/>
  <c r="Z3197" i="1"/>
  <c r="AA3197" i="1"/>
  <c r="Z3189" i="1"/>
  <c r="AA3189" i="1"/>
  <c r="Z3243" i="1"/>
  <c r="AA3243" i="1"/>
  <c r="Z3239" i="1"/>
  <c r="AA3239" i="1"/>
  <c r="Z2929" i="1"/>
  <c r="AA2929" i="1"/>
  <c r="Z3122" i="1"/>
  <c r="AA3122" i="1"/>
  <c r="Z3132" i="1"/>
  <c r="AA3132" i="1"/>
  <c r="Z3120" i="1"/>
  <c r="AA3120" i="1"/>
  <c r="Z3076" i="1"/>
  <c r="AA3076" i="1"/>
  <c r="Z3001" i="1"/>
  <c r="AA3001" i="1"/>
  <c r="Z3010" i="1"/>
  <c r="AA3010" i="1"/>
  <c r="Z3012" i="1"/>
  <c r="AA3012" i="1"/>
  <c r="Z3003" i="1"/>
  <c r="AA3003" i="1"/>
  <c r="Z3071" i="1"/>
  <c r="AA3071" i="1"/>
  <c r="Z3063" i="1"/>
  <c r="AA3063" i="1"/>
  <c r="Z3072" i="1"/>
  <c r="AA3072" i="1"/>
  <c r="Z2985" i="1"/>
  <c r="Z3028" i="1"/>
  <c r="U3028" i="1"/>
  <c r="T3028" i="1"/>
  <c r="Z3048" i="1"/>
  <c r="Z2979" i="1"/>
  <c r="Z2960" i="1"/>
  <c r="Z2975" i="1"/>
  <c r="Z2917" i="1"/>
  <c r="Z2916" i="1"/>
  <c r="Z2922" i="1"/>
  <c r="Z2953" i="1"/>
  <c r="AA2953" i="1"/>
  <c r="Z2969" i="1"/>
  <c r="AA2969" i="1"/>
  <c r="Z2963" i="1"/>
  <c r="AA2963" i="1"/>
  <c r="Z2910" i="1"/>
  <c r="AA2910" i="1"/>
  <c r="Z2885" i="1"/>
  <c r="Z2881" i="1"/>
  <c r="Z2876" i="1"/>
  <c r="Z2859" i="1"/>
  <c r="Z2880" i="1"/>
  <c r="Z2862" i="1"/>
  <c r="Z2858" i="1"/>
  <c r="Z2795" i="1"/>
  <c r="Z2789" i="1"/>
  <c r="Z2814" i="1"/>
  <c r="AA2814" i="1"/>
  <c r="Z2724" i="1"/>
  <c r="Z2751" i="1"/>
  <c r="Z2785" i="1"/>
  <c r="Z2721" i="1"/>
  <c r="Z2719" i="1"/>
  <c r="Z2700" i="1"/>
  <c r="Z2693" i="1"/>
  <c r="Z2742" i="1"/>
  <c r="Z2653" i="1"/>
  <c r="Z2648" i="1"/>
  <c r="Z2659" i="1"/>
  <c r="AA2659" i="1"/>
  <c r="Z2684" i="1"/>
  <c r="AA2684" i="1"/>
  <c r="Z2689" i="1"/>
  <c r="Z2688" i="1"/>
  <c r="Z2617" i="1"/>
  <c r="Z2608" i="1"/>
  <c r="Z2574" i="1"/>
  <c r="U2574" i="1"/>
  <c r="T2574" i="1"/>
  <c r="Z2514" i="1"/>
  <c r="Z2506" i="1"/>
  <c r="AA2506" i="1"/>
  <c r="Z2431" i="1"/>
  <c r="Z2425" i="1"/>
  <c r="Z2420" i="1"/>
  <c r="Z2407" i="1"/>
  <c r="Z2413" i="1"/>
  <c r="Z2443" i="1"/>
  <c r="Z2458" i="1"/>
  <c r="Z2445" i="1"/>
  <c r="U2445" i="1"/>
  <c r="T2445" i="1"/>
  <c r="Z2462" i="1"/>
  <c r="Z2319" i="1"/>
  <c r="Z2318" i="1"/>
  <c r="Z2349" i="1"/>
  <c r="U2349" i="1"/>
  <c r="T2349" i="1"/>
  <c r="Z2372" i="1"/>
  <c r="AA2372" i="1"/>
  <c r="Z2321" i="1"/>
  <c r="AA2321" i="1"/>
  <c r="Z2360" i="1"/>
  <c r="Z2338" i="1"/>
  <c r="Z2223" i="1"/>
  <c r="AA2223" i="1"/>
  <c r="Z2250" i="1"/>
  <c r="AA2250" i="1"/>
  <c r="Z2235" i="1"/>
  <c r="U2235" i="1"/>
  <c r="T2235" i="1"/>
  <c r="Z2267" i="1"/>
  <c r="U2267" i="1"/>
  <c r="T2267" i="1"/>
  <c r="Z2298" i="1"/>
  <c r="AA2298" i="1"/>
  <c r="Z2299" i="1"/>
  <c r="AA2299" i="1"/>
  <c r="AA2282" i="1"/>
  <c r="Z2282" i="1"/>
  <c r="Z2202" i="1"/>
  <c r="AA2202" i="1"/>
  <c r="Z2186" i="1"/>
  <c r="Z2166" i="1"/>
  <c r="Z2153" i="1"/>
  <c r="Z2129" i="1"/>
  <c r="Z2162" i="1"/>
  <c r="Z2195" i="1"/>
  <c r="Z2187" i="1"/>
  <c r="Z2177" i="1"/>
  <c r="Z2176" i="1"/>
  <c r="Z2123" i="1"/>
  <c r="Z2080" i="1"/>
  <c r="AA2080" i="1"/>
  <c r="Z2109" i="1"/>
  <c r="AA2109" i="1"/>
  <c r="Z2100" i="1"/>
  <c r="AA2100" i="1"/>
  <c r="Z2025" i="1"/>
  <c r="AA2025" i="1"/>
  <c r="Z2019" i="1"/>
  <c r="AA2019" i="1"/>
  <c r="AA2048" i="1"/>
  <c r="Z2086" i="1"/>
  <c r="Z2066" i="1"/>
  <c r="Z2071" i="1"/>
  <c r="Z2056" i="1"/>
  <c r="Z1927" i="1"/>
  <c r="AA1927" i="1"/>
  <c r="Z1950" i="1"/>
  <c r="Z1952" i="1"/>
  <c r="Z1922" i="1"/>
  <c r="AA1922" i="1"/>
  <c r="Z1923" i="1"/>
  <c r="AA1923" i="1"/>
  <c r="Z2003" i="1"/>
  <c r="Z1858" i="1"/>
  <c r="AA1858" i="1"/>
  <c r="Z1895" i="1"/>
  <c r="AA1895" i="1"/>
  <c r="Z1896" i="1"/>
  <c r="Z1920" i="1"/>
  <c r="AA1920" i="1"/>
  <c r="Z1917" i="1"/>
  <c r="AA1917" i="1"/>
  <c r="Z1875" i="1"/>
  <c r="Z1856" i="1"/>
  <c r="AA1856" i="1"/>
  <c r="Z1831" i="1"/>
  <c r="AA1831" i="1"/>
  <c r="Z1817" i="1"/>
  <c r="AA1817" i="1"/>
  <c r="Z1813" i="1"/>
  <c r="AA1813" i="1"/>
  <c r="Z1815" i="1"/>
  <c r="AA1815" i="1"/>
  <c r="Z1761" i="1"/>
  <c r="Z1799" i="1"/>
  <c r="AA1799" i="1"/>
  <c r="Z1809" i="1"/>
  <c r="AA1809" i="1"/>
  <c r="Z1636" i="1"/>
  <c r="AA1636" i="1"/>
  <c r="Z1709" i="1"/>
  <c r="AA1709" i="1"/>
  <c r="Z1728" i="1"/>
  <c r="AA1728" i="1"/>
  <c r="Z1723" i="1"/>
  <c r="AA1723" i="1"/>
  <c r="Z1699" i="1"/>
  <c r="AA1699" i="1"/>
  <c r="Z1684" i="1"/>
  <c r="AA1684" i="1"/>
  <c r="Z1667" i="1"/>
  <c r="AA1667" i="1"/>
  <c r="Z1672" i="1"/>
  <c r="AA1672" i="1"/>
  <c r="Z1575" i="1"/>
  <c r="Z1564" i="1"/>
  <c r="Z1562" i="1"/>
  <c r="AA1562" i="1"/>
  <c r="Z1605" i="1"/>
  <c r="AA1605" i="1"/>
  <c r="Z1596" i="1"/>
  <c r="AA1596" i="1"/>
  <c r="Z1555" i="1"/>
  <c r="AA1555" i="1"/>
  <c r="Z1551" i="1"/>
  <c r="AA1551" i="1"/>
  <c r="Z1541" i="1"/>
  <c r="AA1541" i="1"/>
  <c r="Z1619" i="1"/>
  <c r="AA1619" i="1"/>
  <c r="Z1632" i="1"/>
  <c r="AA1632" i="1"/>
  <c r="Z1617" i="1"/>
  <c r="AA1617" i="1"/>
  <c r="Z1601" i="1"/>
  <c r="AA1601" i="1"/>
  <c r="Z1451" i="1"/>
  <c r="AA1451" i="1"/>
  <c r="Z1468" i="1"/>
  <c r="AA1468" i="1"/>
  <c r="Z1444" i="1"/>
  <c r="AA1444" i="1"/>
  <c r="Z1488" i="1"/>
  <c r="Z1346" i="1"/>
  <c r="AA1346" i="1"/>
  <c r="Z1382" i="1"/>
  <c r="AA1382" i="1"/>
  <c r="Z1390" i="1"/>
  <c r="AA1390" i="1"/>
  <c r="Z1384" i="1"/>
  <c r="AA1384" i="1"/>
  <c r="Z1398" i="1"/>
  <c r="AA1398" i="1"/>
  <c r="Z1399" i="1"/>
  <c r="AA1399" i="1"/>
  <c r="Z1426" i="1"/>
  <c r="AA1426" i="1"/>
  <c r="Z1386" i="1"/>
  <c r="Z1385" i="1"/>
  <c r="Z1381" i="1"/>
  <c r="Z1370" i="1"/>
  <c r="Z1420" i="1"/>
  <c r="Z1416" i="1"/>
  <c r="O804" i="15" l="1"/>
  <c r="O796" i="15"/>
</calcChain>
</file>

<file path=xl/comments1.xml><?xml version="1.0" encoding="utf-8"?>
<comments xmlns="http://schemas.openxmlformats.org/spreadsheetml/2006/main">
  <authors>
    <author>Author</author>
  </authors>
  <commentList>
    <comment ref="K9804" authorId="0" shapeId="0">
      <text>
        <r>
          <rPr>
            <b/>
            <sz val="9"/>
            <rFont val="Tahoma"/>
            <charset val="134"/>
          </rPr>
          <t>Author:</t>
        </r>
        <r>
          <rPr>
            <sz val="9"/>
            <rFont val="Tahoma"/>
            <charset val="134"/>
          </rPr>
          <t xml:space="preserve">
Slender tree shrew
</t>
        </r>
      </text>
    </comment>
  </commentList>
</comments>
</file>

<file path=xl/sharedStrings.xml><?xml version="1.0" encoding="utf-8"?>
<sst xmlns="http://schemas.openxmlformats.org/spreadsheetml/2006/main" count="107789" uniqueCount="3048">
  <si>
    <t>Date</t>
  </si>
  <si>
    <t xml:space="preserve">Trap station </t>
  </si>
  <si>
    <t>State (Sprung, Unsprung, Closed)</t>
  </si>
  <si>
    <t>Bait (U, E, R)</t>
  </si>
  <si>
    <t>Inverts</t>
  </si>
  <si>
    <t xml:space="preserve">Recapture (Y/N) </t>
  </si>
  <si>
    <t>Tag no.</t>
  </si>
  <si>
    <t>Sex (M/F)</t>
  </si>
  <si>
    <t xml:space="preserve">Breeding </t>
  </si>
  <si>
    <t>E</t>
  </si>
  <si>
    <t>AGD</t>
  </si>
  <si>
    <t>HB</t>
  </si>
  <si>
    <t>T</t>
  </si>
  <si>
    <t>Bag Weight (g)</t>
  </si>
  <si>
    <t>Weight incl. bag (g)</t>
  </si>
  <si>
    <t>Weight</t>
  </si>
  <si>
    <t xml:space="preserve">Injuries </t>
  </si>
  <si>
    <t>Other Notes</t>
  </si>
  <si>
    <t>Age (J/SA/A)</t>
  </si>
  <si>
    <t>E (L)</t>
  </si>
  <si>
    <t>HF (L)</t>
  </si>
  <si>
    <t>Trap Letter</t>
  </si>
  <si>
    <t>S</t>
  </si>
  <si>
    <t>U</t>
  </si>
  <si>
    <t>LTG</t>
  </si>
  <si>
    <t>N</t>
  </si>
  <si>
    <t>A</t>
  </si>
  <si>
    <t>M</t>
  </si>
  <si>
    <t>Parasites (number of ectoparasites visible with naked eye)</t>
  </si>
  <si>
    <t>RS</t>
  </si>
  <si>
    <t>WH</t>
  </si>
  <si>
    <t>MR</t>
  </si>
  <si>
    <t>SS</t>
  </si>
  <si>
    <t>F</t>
  </si>
  <si>
    <t>MFR</t>
  </si>
  <si>
    <t>DTT</t>
  </si>
  <si>
    <t>LSQ</t>
  </si>
  <si>
    <t>RR</t>
  </si>
  <si>
    <t>Grid</t>
  </si>
  <si>
    <t>Fragment</t>
  </si>
  <si>
    <t>Testes</t>
  </si>
  <si>
    <t>MZ (Muzzle length)</t>
  </si>
  <si>
    <t>Tissue Sample ID</t>
  </si>
  <si>
    <t>Processor</t>
  </si>
  <si>
    <t>Who Baited</t>
  </si>
  <si>
    <t>Matt</t>
  </si>
  <si>
    <t>Unique Trap ID</t>
  </si>
  <si>
    <t>B</t>
  </si>
  <si>
    <t>Full collar</t>
  </si>
  <si>
    <t>Lots of notches in both ears</t>
  </si>
  <si>
    <t>3 pairs nips, perforated</t>
  </si>
  <si>
    <t>Chunk missing from right ear</t>
  </si>
  <si>
    <t>Right ear mangled</t>
  </si>
  <si>
    <t>R</t>
  </si>
  <si>
    <t>Snail</t>
  </si>
  <si>
    <t>Ants</t>
  </si>
  <si>
    <t>Bait on floor of trap.</t>
  </si>
  <si>
    <t>Faye/Eric</t>
  </si>
  <si>
    <t>Matt/Alex</t>
  </si>
  <si>
    <t>Faye</t>
  </si>
  <si>
    <t>Thick ankle bands, collar not joining.</t>
  </si>
  <si>
    <t>Damage to tail approx 2 inches from base (fresh injury).</t>
  </si>
  <si>
    <t>Thick ankle bands and thick collar.</t>
  </si>
  <si>
    <t>Perforated</t>
  </si>
  <si>
    <t>Quite orange underparts.</t>
  </si>
  <si>
    <t>Pale ankle bands, no distinct collar.</t>
  </si>
  <si>
    <t>M?</t>
  </si>
  <si>
    <t>Rip in left ear.</t>
  </si>
  <si>
    <t>No tail (old injury).</t>
  </si>
  <si>
    <t>Right eye cloudy (cataract?) missing end to tail (old injury).</t>
  </si>
  <si>
    <t>Ling</t>
  </si>
  <si>
    <t>Zinin</t>
  </si>
  <si>
    <t>Kiel</t>
  </si>
  <si>
    <t>Y</t>
  </si>
  <si>
    <t>End of tail missing</t>
  </si>
  <si>
    <t>Died in processing</t>
  </si>
  <si>
    <t>No catch</t>
  </si>
  <si>
    <t>James</t>
  </si>
  <si>
    <t>Wosh</t>
  </si>
  <si>
    <t>Alex</t>
  </si>
  <si>
    <t>Nick out of right ear</t>
  </si>
  <si>
    <t>Left ear split in half</t>
  </si>
  <si>
    <t>Right ear measured as left ear damaged, thick ankle bands and collar.</t>
  </si>
  <si>
    <t>Trap found approx 15 m from ribbon, bag off, rat badly injured as if attacked.</t>
  </si>
  <si>
    <t>Very badly injured. Two deep gashes across scruff, cut above eye and on left front leg. Toes on back feet cut and broken.</t>
  </si>
  <si>
    <t>1 inch tail, left ear lobe completely missing.</t>
  </si>
  <si>
    <t>Orange underparts, 2 whote blotches on tummy, right ear measured.</t>
  </si>
  <si>
    <t>Distinct collar and ankle bands.</t>
  </si>
  <si>
    <t>Large testes</t>
  </si>
  <si>
    <t>V orange.</t>
  </si>
  <si>
    <t>F?</t>
  </si>
  <si>
    <t>Thick ankle bands, distinct collar, brown mark on tummy.</t>
  </si>
  <si>
    <t>Outer left ear missing</t>
  </si>
  <si>
    <t>Faint collar.</t>
  </si>
  <si>
    <t>Full collar.</t>
  </si>
  <si>
    <t>Not in trap when it came to be processed, must have escaped but no obvious damage/gaps in trap?????</t>
  </si>
  <si>
    <t>Thick ankle bands, no distinct collar.</t>
  </si>
  <si>
    <t>Fur soft with gurad hairs, brown upperparts, paler grey/brown underparts. Not spiny, tail entirely dark with slightly feathered tip.</t>
  </si>
  <si>
    <t>End of tai lmissing, nick out of left ear.</t>
  </si>
  <si>
    <t>Large gash across left hind leg (healing). Bashed nose.</t>
  </si>
  <si>
    <t>Very thick collar, ankle bands present.</t>
  </si>
  <si>
    <t>Nick out of right ear.</t>
  </si>
  <si>
    <t>Wide ankle bands, thin patchy collar.</t>
  </si>
  <si>
    <t>Mathiew</t>
  </si>
  <si>
    <t>Eric dropped trap and capture escaped.</t>
  </si>
  <si>
    <t>Eric</t>
  </si>
  <si>
    <t>During forest scoring, Faye recorded a capture in this trap. Eric did not.</t>
  </si>
  <si>
    <t>Capture dead. Ants nest all over body, not sure if he died and then the ants got him or if the ants killed him. :-(</t>
  </si>
  <si>
    <t>Mammat</t>
  </si>
  <si>
    <t>Siun</t>
  </si>
  <si>
    <t>2" tail, big v missing out of right ear.</t>
  </si>
  <si>
    <t>2 pairs nips</t>
  </si>
  <si>
    <t>Old wound on front of right hind leg.</t>
  </si>
  <si>
    <t>Left ear very ripped.</t>
  </si>
  <si>
    <t>Right ear measured as left ear damaged.</t>
  </si>
  <si>
    <t>Mus</t>
  </si>
  <si>
    <t>Rizman</t>
  </si>
  <si>
    <t>Denny</t>
  </si>
  <si>
    <t>Trap found 10 m down hill.</t>
  </si>
  <si>
    <t>Trap found 2 m down hill.</t>
  </si>
  <si>
    <t>Perforated, 2 pairs nips, pregnant - very distended belly.</t>
  </si>
  <si>
    <t>CTRS</t>
  </si>
  <si>
    <t>V out of left ear</t>
  </si>
  <si>
    <t>Thick ankle bands, very thin collar not joining.</t>
  </si>
  <si>
    <t>Perforated,2 pairs nips, pregnant? Distended belly.</t>
  </si>
  <si>
    <t>J</t>
  </si>
  <si>
    <t>Perforated, 2 pairs nips, pregnant? Distended belly.</t>
  </si>
  <si>
    <t>Thick ankle bands, thin collar.</t>
  </si>
  <si>
    <t>Stubbed tail end</t>
  </si>
  <si>
    <t>Faye/Zinin</t>
  </si>
  <si>
    <t>4 pairs nips</t>
  </si>
  <si>
    <t>Balls</t>
  </si>
  <si>
    <t>Died before processing</t>
  </si>
  <si>
    <t>Bait on floor of trap</t>
  </si>
  <si>
    <t>Escaped at camp, point 24, before weight could be taken.</t>
  </si>
  <si>
    <t>Ankle bands, thin collar not joining.</t>
  </si>
  <si>
    <t>Perforated, 4 x pairs nips</t>
  </si>
  <si>
    <t>Many rips in left ear so right ear measured.</t>
  </si>
  <si>
    <t>Measured right ear.</t>
  </si>
  <si>
    <t>Anthony</t>
  </si>
  <si>
    <t>White patch in centre of chest</t>
  </si>
  <si>
    <t>Not full collar</t>
  </si>
  <si>
    <t>last inch of tail broken</t>
  </si>
  <si>
    <t>Cricket</t>
  </si>
  <si>
    <t>No Catch</t>
  </si>
  <si>
    <t>Trap arm caught on Liana- didn't close fully</t>
  </si>
  <si>
    <t>PR</t>
  </si>
  <si>
    <t>Fur not clipped</t>
  </si>
  <si>
    <t>V. Broad collar &amp; Ankle bands, measured R ear, L ear ripped in 2</t>
  </si>
  <si>
    <t>Lost 1/2 tail</t>
  </si>
  <si>
    <t>Perforated, 2 x pairs nips</t>
  </si>
  <si>
    <t>3 x pairs nips, pregs? Distended tummy.</t>
  </si>
  <si>
    <t>HTSQ</t>
  </si>
  <si>
    <t>Horse tailed squirrel. Grey head, reddish body woth white underparts, speckled black and white tail. Cantik!</t>
  </si>
  <si>
    <t>Escaped at camp point 25 while trying to get back in trap. Tail uniform brown, browny-grey upperparts, pale underparts.</t>
  </si>
  <si>
    <t>Lost half of tail in trap.</t>
  </si>
  <si>
    <t>Perforated, 3xpairs nips</t>
  </si>
  <si>
    <t>Attacked in trap by ants. Not in a good condition. Alive when released, but didn't move far from trap site on release.</t>
  </si>
  <si>
    <t>Perforated.</t>
  </si>
  <si>
    <t>Injured by ants in trap</t>
  </si>
  <si>
    <t>Attacked in trap by ants. Not in a good condition. Alive when released. Moved off slowly.</t>
  </si>
  <si>
    <t>Escaped at camp at point 25.</t>
  </si>
  <si>
    <t>Had been captured before but tag not scanning/had fallen out. Re-tagged and updated old record to reflect new tag number in use. Easily identified by orange underparts and white splodge on tummy.</t>
  </si>
  <si>
    <t>Rain?</t>
  </si>
  <si>
    <t>Tail caught in spring, broken in half.</t>
  </si>
  <si>
    <t>Trap rolled</t>
  </si>
  <si>
    <t>?</t>
  </si>
  <si>
    <t>Release at trap site due to high number of attacking ants</t>
  </si>
  <si>
    <t>Had a leech attached to front right arm</t>
  </si>
  <si>
    <t>1/2 tail missing</t>
  </si>
  <si>
    <t>Spider</t>
  </si>
  <si>
    <t>Very wet and cold and unresponsive in the trap. Allowed measurements to be taken without ether. Did not tag or mark. Warmed up and appeared to be movng a little in the trap but on release would not move. Was put in a hollow of a tree with food and leaves for warmth.</t>
  </si>
  <si>
    <t>3xpairs nips</t>
  </si>
  <si>
    <t>Stick caught in door meant trap not fully shut.</t>
  </si>
  <si>
    <t>Mouldy bait</t>
  </si>
  <si>
    <t>2xpairs nips</t>
  </si>
  <si>
    <t>Nest around bait</t>
  </si>
  <si>
    <t>Perforated, 2xpairs nips, distended tummy-pregs?</t>
  </si>
  <si>
    <t>Lost bottom part of tail</t>
  </si>
  <si>
    <t>Had been caught previously as visible fur clip and ear hole, but tag not present/not reading. Re-took measurements and re-tagged. Only one LTG in this grid with tissue sample taken, so this tag number updated to reflect the new tag inserted.</t>
  </si>
  <si>
    <t>Ants &amp; Snail</t>
  </si>
  <si>
    <t>Nips, 3 pairs</t>
  </si>
  <si>
    <t>notch missing top of L.ear</t>
  </si>
  <si>
    <t>nips, 1 pair</t>
  </si>
  <si>
    <t xml:space="preserve">Not fur clipped.Dark stripe on belly/chest. </t>
  </si>
  <si>
    <t>Alex/Matt</t>
  </si>
  <si>
    <t>death</t>
  </si>
  <si>
    <t>Dead in trap, no obvious reason, WHY GOD, WHY?!</t>
  </si>
  <si>
    <t>Notch missing from L.ear</t>
  </si>
  <si>
    <t>R.ear measured</t>
  </si>
  <si>
    <t>Shahreen</t>
  </si>
  <si>
    <t>2 xpairs nips</t>
  </si>
  <si>
    <t>Left side of back, left back leg and inside of right back leg has had fur ripped off in trap.</t>
  </si>
  <si>
    <t>2 xpairs nips, pregs? Distended tummy</t>
  </si>
  <si>
    <t>Half tail skinned</t>
  </si>
  <si>
    <t>No distinct collar, thin ankle straps.</t>
  </si>
  <si>
    <t>Left ear very ripped, 2 notches from right ear missing</t>
  </si>
  <si>
    <t>Right ear sampled as left ear too ripped.</t>
  </si>
  <si>
    <t>No obvious collar.</t>
  </si>
  <si>
    <t>Right ear sampled in error.</t>
  </si>
  <si>
    <t>Tear in top of both left and right ear</t>
  </si>
  <si>
    <t>Rufous patch on chest</t>
  </si>
  <si>
    <t>Snail/Ants</t>
  </si>
  <si>
    <t>Re-ethered to fur clip</t>
  </si>
  <si>
    <t>Perforated, 2xpairs nips</t>
  </si>
  <si>
    <t>Notch out of left ear</t>
  </si>
  <si>
    <t>Darker upperparts, SubAd? From hnd legs back appears darker, almost like shaved?</t>
  </si>
  <si>
    <t>Lost half tail (old injury), notch out of left ear</t>
  </si>
  <si>
    <t>Dark upperparts, pale buff underparts, tail pale below</t>
  </si>
  <si>
    <t>Tail broken 2.5" from end</t>
  </si>
  <si>
    <t>Thick collar</t>
  </si>
  <si>
    <t>Brown 'T' on chest</t>
  </si>
  <si>
    <t>Chunk missing in right ear</t>
  </si>
  <si>
    <t>Cunning escape at camp</t>
  </si>
  <si>
    <t>Bleeding testicle</t>
  </si>
  <si>
    <t>L.side of lower jaw cut</t>
  </si>
  <si>
    <t>Sabri</t>
  </si>
  <si>
    <t>Mike</t>
  </si>
  <si>
    <t>Thin ankle straps, no distinct collar.</t>
  </si>
  <si>
    <t>2 x rips in right ear</t>
  </si>
  <si>
    <t>Left ear very ripped - right ear sampled and measured</t>
  </si>
  <si>
    <t>Right ear sampled and measured.</t>
  </si>
  <si>
    <t>Missing half tail (old injury)</t>
  </si>
  <si>
    <t>Door caught on root so couldn't shut properly</t>
  </si>
  <si>
    <t>SA</t>
  </si>
  <si>
    <t>Quite small - subad</t>
  </si>
  <si>
    <t>Escaped at camp point 24.</t>
  </si>
  <si>
    <t>SA?</t>
  </si>
  <si>
    <t>Left ear ripped in half, right ear sampled and measured.</t>
  </si>
  <si>
    <t>Right ear sampled and measured. Thin ankle bands, no collar.</t>
  </si>
  <si>
    <t>Trap on side</t>
  </si>
  <si>
    <t>Trap rolled down hill</t>
  </si>
  <si>
    <t>3 pairs nips</t>
  </si>
  <si>
    <t>V.small, v.white underbelly</t>
  </si>
  <si>
    <t>Front right elbow cut</t>
  </si>
  <si>
    <t>Had ants attacking, wasn't moving much</t>
  </si>
  <si>
    <t>No collar</t>
  </si>
  <si>
    <t>Scab on inside Hind R.Leg</t>
  </si>
  <si>
    <t>3 pairs of nips, huge</t>
  </si>
  <si>
    <t>LGTRS</t>
  </si>
  <si>
    <t>Faye/Sabri</t>
  </si>
  <si>
    <t>Matt/Siun</t>
  </si>
  <si>
    <t>Small for a male LTG - subad?</t>
  </si>
  <si>
    <t>Thick ankle bands, thin collar not joining.</t>
  </si>
  <si>
    <t>Opong</t>
  </si>
  <si>
    <t>Lost all but 1 inch of tail</t>
  </si>
  <si>
    <t>ripped right ear</t>
  </si>
  <si>
    <t>Yellowish patch on chest</t>
  </si>
  <si>
    <t>White belly</t>
  </si>
  <si>
    <t>Perforated, 3xpairs nips, pregs</t>
  </si>
  <si>
    <t>Perforated, 4xpairs nips</t>
  </si>
  <si>
    <t>Underparts v orange</t>
  </si>
  <si>
    <t>Nips</t>
  </si>
  <si>
    <t>Trap rolled, no catch</t>
  </si>
  <si>
    <t>Strange growths on underside of hips</t>
  </si>
  <si>
    <t>Lost last cm of tail</t>
  </si>
  <si>
    <t>Trap not fully shut, due to above log</t>
  </si>
  <si>
    <t>trap rolled</t>
  </si>
  <si>
    <t>Trap rolled &amp; bag ripped off- pig tracks present</t>
  </si>
  <si>
    <t>Trap unable to shut, replaced</t>
  </si>
  <si>
    <t>2 (leeches)</t>
  </si>
  <si>
    <t>Cut to right ear</t>
  </si>
  <si>
    <t>Eric didn't find the trap, didn't tell us until 09/03/2012</t>
  </si>
  <si>
    <t>Trap found with dead rat, Unidentified, ants all over...Eric lied about yesterday's result for this trap, he didn't find the trap. Alex recovered the trap near 37 today.</t>
  </si>
  <si>
    <t>Had given birth to 2 babies in the trap, decision made to release without processing</t>
  </si>
  <si>
    <t>SLTRS</t>
  </si>
  <si>
    <t>3xpairs nips, distended tummy, pregs?</t>
  </si>
  <si>
    <t>Graze on right hind leg</t>
  </si>
  <si>
    <t>Had got tail caught in trap spring. Most of tail lost and base of tail possibly broken at base during his struggle.</t>
  </si>
  <si>
    <t>Cloudy left eye</t>
  </si>
  <si>
    <t>Thick ankle bands, thick patchy collar.</t>
  </si>
  <si>
    <t>2xrips in left ear</t>
  </si>
  <si>
    <t>Trap had rolled 5m down hill.</t>
  </si>
  <si>
    <t>Bait mouldy</t>
  </si>
  <si>
    <t>Trap moved, no bag</t>
  </si>
  <si>
    <t>Wound on right hind leg</t>
  </si>
  <si>
    <t>Small testes</t>
  </si>
  <si>
    <t>Escaped at camp point 26.</t>
  </si>
  <si>
    <t>V dark grey on upper, darker rump, orange under w small white spot between hind legs</t>
  </si>
  <si>
    <t>Half lower front tooth missing</t>
  </si>
  <si>
    <t>One of parasites was a leech</t>
  </si>
  <si>
    <t>Capture dead in trap. No obvious injury.</t>
  </si>
  <si>
    <t>Capture dead.</t>
  </si>
  <si>
    <t>Skinned tail in trap spring.</t>
  </si>
  <si>
    <t>Thick ankle bands, no collar</t>
  </si>
  <si>
    <t>Lost tail in trap spring</t>
  </si>
  <si>
    <t>Ollie's Team</t>
  </si>
  <si>
    <t>Leah's Team</t>
  </si>
  <si>
    <t>Ollie</t>
  </si>
  <si>
    <t>Reddish tinge to neck</t>
  </si>
  <si>
    <t>Leah</t>
  </si>
  <si>
    <t>Testes (black patch)</t>
  </si>
  <si>
    <t>Thick ankle bands, no collar, slight tinge only, white tail tip</t>
  </si>
  <si>
    <t>Tears in L ear, patch of fur missing on back</t>
  </si>
  <si>
    <t>Thick ankle bands, thin broken collar, white tail tip</t>
  </si>
  <si>
    <t>Thick ankle bands, almost full collar (medium size), white tail tip</t>
  </si>
  <si>
    <t>Tip of tail missing (old), tear in R ear</t>
  </si>
  <si>
    <t>Trap moved - attacked?</t>
  </si>
  <si>
    <t>Very thick full collar, thick ankle bands, white tail tip</t>
  </si>
  <si>
    <t>Only small bit of tail - old</t>
  </si>
  <si>
    <t>Thinnish collar, does not meet in middle, ankle bands</t>
  </si>
  <si>
    <t>4 Mammae</t>
  </si>
  <si>
    <t>Half of tail skinned in trap</t>
  </si>
  <si>
    <t>Very thick full collar, very thick ankle bands, underparts very orange</t>
  </si>
  <si>
    <t>Tail skinned by ants, started on feet</t>
  </si>
  <si>
    <t>Perforated and mammae</t>
  </si>
  <si>
    <t>Roy</t>
  </si>
  <si>
    <t>Tip of tail missing (old)</t>
  </si>
  <si>
    <t>End of tail skinned (new)</t>
  </si>
  <si>
    <t>4 x pictures taken by Leah (in folder)</t>
  </si>
  <si>
    <t>Trap rolled over, had to restring, no bar, so possibly escaped?</t>
  </si>
  <si>
    <t>Chunks of skin missing on L shoulder and L bum, recent fight? Tears in L ear.</t>
  </si>
  <si>
    <t>Thick ankle bands, thick M-shaped collar, white tail tip</t>
  </si>
  <si>
    <t>Perforated, mammae</t>
  </si>
  <si>
    <t>End of tail missing (old)</t>
  </si>
  <si>
    <t>CBS_Died</t>
  </si>
  <si>
    <t>Still moving and alive, but ants had eaten his eyes out - euthanased</t>
  </si>
  <si>
    <t>Half tail missing (old), tear in R ear</t>
  </si>
  <si>
    <t>Very large testes</t>
  </si>
  <si>
    <t>White patch on belly</t>
  </si>
  <si>
    <t>Tear in R ear, cut in tail from trap</t>
  </si>
  <si>
    <t>Gap in door - needed pliers</t>
  </si>
  <si>
    <t>Half tail missing</t>
  </si>
  <si>
    <t>Mammae</t>
  </si>
  <si>
    <t>Got pictures x 4 (see Leah's folder)</t>
  </si>
  <si>
    <t>Cut in tail (new), cut on nose (new), tear in L ear</t>
  </si>
  <si>
    <t>Thick ankle bands, thin broken collar, very dark upperparts (for an RS)</t>
  </si>
  <si>
    <t>Thick ankle bands, thin incomplete collar, white tail tip</t>
  </si>
  <si>
    <t>Roy wrote UU even though he should have written SR, because Leah had already processed this trap</t>
  </si>
  <si>
    <t>Pictures x 2</t>
  </si>
  <si>
    <t>Dull brown upperparts, white underparts, small, soft thick fur, soft spines, grey underfur, tail all dark. Pictures x 3</t>
  </si>
  <si>
    <t>Half tail missing (old)</t>
  </si>
  <si>
    <t>Crab</t>
  </si>
  <si>
    <t>Jen/James</t>
  </si>
  <si>
    <t>Reddish/orange underparts, particularly breast</t>
  </si>
  <si>
    <t>End of tail stripped (trap)</t>
  </si>
  <si>
    <t>Tear in L ear</t>
  </si>
  <si>
    <t>Cut on L shoulder</t>
  </si>
  <si>
    <t>Brown stripe down belly</t>
  </si>
  <si>
    <t>Bulge above anus - testes</t>
  </si>
  <si>
    <t>Missing very end of tail (old)</t>
  </si>
  <si>
    <t>27..5</t>
  </si>
  <si>
    <t>Possibly overdosed</t>
  </si>
  <si>
    <t>Plastic ripped, trap moved, rat muddy</t>
  </si>
  <si>
    <t>FSGSQ</t>
  </si>
  <si>
    <t>2 mammae above genitalia</t>
  </si>
  <si>
    <t>Not distinct second set of white stripes. Apparently did not finish writing down tag number!</t>
  </si>
  <si>
    <t>Missing end of tail and broken/crooked about half way down (new or old?)</t>
  </si>
  <si>
    <t xml:space="preserve">Tail bloody where caught in trap, but intact. Nose skin bare. </t>
  </si>
  <si>
    <t>Tear in R ear</t>
  </si>
  <si>
    <t>Thin broken collar, thick ankle bands, white tail tip</t>
  </si>
  <si>
    <t>Thick ankle bands, thin broken collar (messy), white tail tip</t>
  </si>
  <si>
    <t>Thin M-shaped collar, thick ankle bands, white tail tip</t>
  </si>
  <si>
    <t>Bald patch above anus - testes?</t>
  </si>
  <si>
    <t>Tail stub only</t>
  </si>
  <si>
    <t>Tail skinned by ants, tear in L ear</t>
  </si>
  <si>
    <t>Very orange, white spot on belly, white tip on tail</t>
  </si>
  <si>
    <t xml:space="preserve">Brown, with more reddish stripe along sides. Relatively broad collar. </t>
  </si>
  <si>
    <t>U (C)</t>
  </si>
  <si>
    <t>Trap unable to close (Siun!)</t>
  </si>
  <si>
    <t>WH_Died</t>
  </si>
  <si>
    <t>Eyes removed and fur part removed</t>
  </si>
  <si>
    <t>Almost dead, euthanased.</t>
  </si>
  <si>
    <t>Continuous v-shaped collar</t>
  </si>
  <si>
    <t>Very thin full collar, thick ankle bands, white tail tip</t>
  </si>
  <si>
    <t>RS_Died</t>
  </si>
  <si>
    <t>Dead from red ants. Tissue eaten away in patches.</t>
  </si>
  <si>
    <t>Unknown_1</t>
  </si>
  <si>
    <t>Attacked by ants. James checked for tag, none found (but he noted that it might have been lost - the rat's body was mostly bones he said)</t>
  </si>
  <si>
    <t>Thick M-shaped collar, white tail tip, thick ankle bands</t>
  </si>
  <si>
    <t>No tail</t>
  </si>
  <si>
    <t>Half of L ear missing (old)</t>
  </si>
  <si>
    <t>Attacked by ants, poss lost 1 eye, still alive and released, but not sure about chances of survival (did not move very far)</t>
  </si>
  <si>
    <t>Trap standing on end</t>
  </si>
  <si>
    <t>Trap rolled over</t>
  </si>
  <si>
    <t>Dark for an MFR, underparts only slightly lighter, upperparts with orange speckled tinge, grey underfur, long and obvious guard hairs on back and sides. Dark, hairy tail.</t>
  </si>
  <si>
    <t>Unknown_2</t>
  </si>
  <si>
    <t>Kiel didn't bring it back (apparently just bones left), but brought the reader to scan it. Found no tag.</t>
  </si>
  <si>
    <t>This individual escaped before being read because the trap is missing its bar. That it was able to escape without being noticed suggests it was a small individual. The trap site is open scrub, so makes sense if this was a PR. I have assigned it to the PR that was caught in 26a on the first day of trapping, though it is possible that it could have been another PR that was caught in 25a.</t>
  </si>
  <si>
    <t>Escaped at 22 whilst Kiel was trying to get it back into the trap from the processing bag</t>
  </si>
  <si>
    <t xml:space="preserve">Attacked by ants. Only breathing very shallowly after processing, possibly died later. </t>
  </si>
  <si>
    <t>Grey belly with pale central stripe</t>
  </si>
  <si>
    <t>Attacked by ants (mostly on feet), eating the ants. Did not move away upon release, but eventually moved off fairly quickly about 2 mins later when I returned to the trap.</t>
  </si>
  <si>
    <t>Died shortly after taking out of gassing chamber - possible overdose, exacerbated by stress it was under (lots of noisy present for 20 mins before processing - Kiel, Mathiew, Me, Rob, Dave Edwards, Felicity, Siun etc)</t>
  </si>
  <si>
    <t>Accidentally released at 19A by me because the trap said 19A. By process of elimination, this likely came from 5A (alternative was 1B).</t>
  </si>
  <si>
    <t>Missing end of tail - possibly a bit infected</t>
  </si>
  <si>
    <t>Ants attacking - on feet, but OK. Stub tail.</t>
  </si>
  <si>
    <t>Stripped short section of tail ~1/3rd of way down.</t>
  </si>
  <si>
    <t>End of tail (~3cm) missing and looks a bit infected</t>
  </si>
  <si>
    <t>CBS_Died2</t>
  </si>
  <si>
    <t>Attacked by ants. Missing pieces of flesh. Most likely a CBS. No tag detected.</t>
  </si>
  <si>
    <t>Ollie/Rob</t>
  </si>
  <si>
    <t>Rob</t>
  </si>
  <si>
    <t>Minor cut on R foot, but otherwise OK.</t>
  </si>
  <si>
    <t>Trap moved ~15m and plastic ripped off</t>
  </si>
  <si>
    <t>Not on top of log - not sure how many nights it has been like this</t>
  </si>
  <si>
    <t>Moved ~3m off log</t>
  </si>
  <si>
    <t>Ants (fire)</t>
  </si>
  <si>
    <t>Unable to close door (hinge is sticky), so effectively closed</t>
  </si>
  <si>
    <t>In ditch ~3m from trap point</t>
  </si>
  <si>
    <t>Door had gap at bottom where catching on bar rail, so closed for WH/PR</t>
  </si>
  <si>
    <t>Trap moved (or set in wrong place), no plastic</t>
  </si>
  <si>
    <t>S(C)</t>
  </si>
  <si>
    <t>Door off hinges, so effectively closed</t>
  </si>
  <si>
    <t>Set in completely the wrong place and without plastics</t>
  </si>
  <si>
    <t>On path ~3m from point</t>
  </si>
  <si>
    <t>CBS_Died3</t>
  </si>
  <si>
    <t>No tag, body partially eaten away, guts out of cavity</t>
  </si>
  <si>
    <t>Dead?</t>
  </si>
  <si>
    <t>Plastic ripped off, trap 10m from point, dead treeshrew with bottom half of body and lower jaw missing - Opong says civet.</t>
  </si>
  <si>
    <t>Trap sprung but gate didn't fall down, so probably escaped</t>
  </si>
  <si>
    <t>Matiew</t>
  </si>
  <si>
    <t>Ollie &amp; Alex</t>
  </si>
  <si>
    <t>Robin &amp; Mamat</t>
  </si>
  <si>
    <t>Patches of hair loss all over body - old injuries? Leech bite on leg</t>
  </si>
  <si>
    <t>Broken tail?</t>
  </si>
  <si>
    <t>Fur loss both on front and back of neck. Tail broken - hard lump at end.</t>
  </si>
  <si>
    <t>Parasite Sample</t>
  </si>
  <si>
    <t>Robin</t>
  </si>
  <si>
    <t>Spool attempted but got caught on debris in trap, which got caught in the undergrowth upon release, pulling spool (and fur) off rat</t>
  </si>
  <si>
    <t>Alex could not find, Matiew and Alex went down to look again and Ollie and Rob later as well! Not found. Must have been taken very far off???</t>
  </si>
  <si>
    <t>End of tail (3 cm) cut off by trap door</t>
  </si>
  <si>
    <t>Gate below door because siderails broken. Prob escaped.</t>
  </si>
  <si>
    <t>Cockroaches</t>
  </si>
  <si>
    <t>Bait on trap floor</t>
  </si>
  <si>
    <t>Gate didn't come down so prob escaped</t>
  </si>
  <si>
    <t>LTG_Dead1</t>
  </si>
  <si>
    <t>Trap moved 10m, with dead LTG in it. Limbs and back of head &amp; neck eaten, similar to CTRS the day before. Not sure if recap or not (area where tag would be was eaten), but noted as new capture. Placed aside under some leaves and was gone when returned a couple of hours later!</t>
  </si>
  <si>
    <t>WH_Dead1</t>
  </si>
  <si>
    <t>Trap moved 5m down onto trail. Dead inside with legs eaten off. Otherwise intact. No tag found and no previous tissue sample, so taken to be new individual.</t>
  </si>
  <si>
    <t>C</t>
  </si>
  <si>
    <t>Trap slightly open - prob escaped</t>
  </si>
  <si>
    <t>Wrote down as WH but Robin ID'd as CBS. Taken to be CBS.</t>
  </si>
  <si>
    <t>Crab - pink/purple legs, brown carapace</t>
  </si>
  <si>
    <t>Door caught on twig</t>
  </si>
  <si>
    <t>Trap gate not shut - rail broken off on one side</t>
  </si>
  <si>
    <t>Could not find yesterday and had no spare, so closed</t>
  </si>
  <si>
    <t>Tail stripped</t>
  </si>
  <si>
    <t>Ankle bands clear, thin and diffuse collar which does not quite meet in middle</t>
  </si>
  <si>
    <t>Caught late in the afternoon of 02/06/2012 - not processed in first batch, seen later by Robin releasing at another trap point.</t>
  </si>
  <si>
    <t>right eye wort</t>
  </si>
  <si>
    <t xml:space="preserve">old wound on right back thigh (no hair) </t>
  </si>
  <si>
    <t>hair loss on neck</t>
  </si>
  <si>
    <t>Wrote down as WH but Robin ID'd as CBS. Taken to be WH throughout.</t>
  </si>
  <si>
    <t>Corrected from original ID as CBS</t>
  </si>
  <si>
    <t>Spring snapped which means effectively closed. Bait well eaten. I remember setting the trap and it definitely worked then. When did the spring snap??</t>
  </si>
  <si>
    <t>Broken trap - no springs, which means effectively closed. Trap was sprung but door didn't close properly and gate didn't fall down.</t>
  </si>
  <si>
    <t>Trap moved 5m, on side. Gate open, bait eaten. Evidently had a rat in it - WH-like fur inside trap. Most likely killed.</t>
  </si>
  <si>
    <t>Definitely not CBS, as originally ID'd. Forgot furclip.</t>
  </si>
  <si>
    <t>Fur loss on back from spool</t>
  </si>
  <si>
    <t>Testes - enlarged bump of black skin (epididymis?)</t>
  </si>
  <si>
    <t>Bashed his nose on trap</t>
  </si>
  <si>
    <t>Wounded eye</t>
  </si>
  <si>
    <t>Trap turned over and about 2m away</t>
  </si>
  <si>
    <t>Tail injured</t>
  </si>
  <si>
    <t>Trap buried under huge area of dead vines/lianas that collapsed over point - took 20 mins to hack it out</t>
  </si>
  <si>
    <t>Danny</t>
  </si>
  <si>
    <t>Originally written down as 0417BD801E.</t>
  </si>
  <si>
    <t>Why did I write down WH and remember it as a WH? I wrote down tag as 0417B09A7E as well. EDIT: Sub-adult RS, with dark colouration, so confused it with WH when I looked at it quickly.</t>
  </si>
  <si>
    <t>Ants in trap - died after less than 1 min in ether</t>
  </si>
  <si>
    <t>Stub tail - old injury</t>
  </si>
  <si>
    <t>Enlarged black patch - epididymis?</t>
  </si>
  <si>
    <t>Stopped breathing after doing fur clip. Possibly CBS? Quite spiny on top, grey/white below. Grey above. Orange cheeks. Slight orange tinge to sides.</t>
  </si>
  <si>
    <t>Rolled down hill 1m</t>
  </si>
  <si>
    <t>Fur loss still evident</t>
  </si>
  <si>
    <t>Crab - same pink/purple one as before!</t>
  </si>
  <si>
    <t>thick colar across middle of chest</t>
  </si>
  <si>
    <t>Robin wrote down B but Denny wrote the trap as 44A</t>
  </si>
  <si>
    <t>Sprung and caught on a root</t>
  </si>
  <si>
    <t>Crab - massive, feeding on oil palm</t>
  </si>
  <si>
    <t>Upside down with door ajar</t>
  </si>
  <si>
    <t>Upside down a few metres away from point on its side with door ajar</t>
  </si>
  <si>
    <t>Rolled over</t>
  </si>
  <si>
    <t>Upside down, door open</t>
  </si>
  <si>
    <t>Injury on back healing?</t>
  </si>
  <si>
    <t>Long tail</t>
  </si>
  <si>
    <t>Small testes, long penis</t>
  </si>
  <si>
    <t>Yellowish-orange underparts, particularly on neck and chest. Took one grey tick off chin, and found one large black tick in gassing box</t>
  </si>
  <si>
    <t>On side - 2m away</t>
  </si>
  <si>
    <t>On side with door open</t>
  </si>
  <si>
    <t>On side</t>
  </si>
  <si>
    <t>Trap thrown 5m from original position, cover removed</t>
  </si>
  <si>
    <t>Trap says it is 29B - what has happened here? Neither 30B nor 29B have caught anything, so not caused any problems. Probably been like this all week.</t>
  </si>
  <si>
    <t>Trap says it is 29A - why? Don't think it has caused any problems because 29B has not caught anything. Probably been like this all week.</t>
  </si>
  <si>
    <t>Crab - large</t>
  </si>
  <si>
    <t>About 5 m from point, right way up in boggy bit of skid trail</t>
  </si>
  <si>
    <t>Upside down</t>
  </si>
  <si>
    <t>Yellowish pale chin. Orange abdomen.</t>
  </si>
  <si>
    <t>Mamat</t>
  </si>
  <si>
    <t>Bait too far down hook on trap floor</t>
  </si>
  <si>
    <t>Gate not down</t>
  </si>
  <si>
    <t>Trap said "4A" but Danny says he got it from 2B - what has happened here??</t>
  </si>
  <si>
    <t>Black patch enlarged - epididymis</t>
  </si>
  <si>
    <t>Red extensive under arms, but fades out before reaching middle. Also red on underside of chin. Large individual.</t>
  </si>
  <si>
    <t>teets</t>
  </si>
  <si>
    <t>on side 5m away</t>
  </si>
  <si>
    <t>bait eaten by large animal?</t>
  </si>
  <si>
    <t>stopped breathing on the way back to the trap</t>
  </si>
  <si>
    <t>2 pairs of teets</t>
  </si>
  <si>
    <t>escaped :-( (near Point 18)</t>
  </si>
  <si>
    <t>Bad smell from area - noticed there is a rodent skull in the trap - WTF. When is this from?</t>
  </si>
  <si>
    <t>Bait almost completely hollow from ants - should have been changed</t>
  </si>
  <si>
    <t>Bait old and ant eaten. Trap door bent outwards such that smaller rats likely able to escape. Traps 44A and 44B had been swapped - WHY?</t>
  </si>
  <si>
    <t>Bait on trap floor, again!</t>
  </si>
  <si>
    <t>Fur loss from spool still evident</t>
  </si>
  <si>
    <t>Old bait present and newer bait mostly hollow</t>
  </si>
  <si>
    <t>Stripped of flesh around neck and middle of body. Missing L ear and area where tag would have been.</t>
  </si>
  <si>
    <t>Pinkish bump above anus - testes</t>
  </si>
  <si>
    <t>Species (LSQ: Low's Squirrel; RBSSQ: Red-bellied Scultor Squirrel; SS: Small Spiny; MR: Muller's; CBS: Chesnut-Bellied Spiny; LETRS: Lesser Treeshrew; STRS: Slender Treeshrew; LGTRS: Large Treeshrew)</t>
  </si>
  <si>
    <t>Originally gave this PS 113, but already taken. Changed to 120.</t>
  </si>
  <si>
    <t>Whitish underneath, light grey furclip. Not as dark on upperparts as yesterday's SS. Has some orange speckling, especially around neck. Originally gave this PS 110, but already taken. Changed to 121.</t>
  </si>
  <si>
    <t>Unknown</t>
  </si>
  <si>
    <t>Unknown_3</t>
  </si>
  <si>
    <t>UnknownMaxomys</t>
  </si>
  <si>
    <t>Like CBS but much darker above (dark brown), whitish/pale yellow underparts, fur clip (i.e. Underfur of upperparts) grey, transition between uppers and unders is pale buffy (half centimetre wide - less wide and obvious side-stripe than CBS) EDIT: Have put all of the "CBS" forms referred to here down as SS now, on basis of size (HF and weight much smaller than Maliau confirmed CBSs).</t>
  </si>
  <si>
    <t>Grey uppers - spiny. White underparts with grey bases - soft. Small eyes and long whiskers suggest CBS/SS. Slight orange tinge to sides and cheeks. Not spiny enough for CBS/SS? Anyway, taken to be juvenile CBS/SS on basis of very small size. Overdosed by 10-15 seconds.</t>
  </si>
  <si>
    <t>Possibly WH, CBS/SS or small RS - fur mostly ripped off and face half missing, so difficult to tell. Maxomys bi-coloured tail is clear though.</t>
  </si>
  <si>
    <t>Escaped at camp, point 24, before weight could be taken. Think spp is ESSQ; too big for RBSSQ, pale spot behind ear and strips on side. Didn't get view of teeth before escape.</t>
  </si>
  <si>
    <t>ESSQ</t>
  </si>
  <si>
    <t>EDIT by ORW: HF up to 43 in SLTRS (Payne), so a bit large for this species. At lowest end of CTRS, but weight, HB and T too short. Have still gone for CTRS, on basis it was a sub-adult or juvenile - the weight, HF and HB match the SA CTRS I recently caught in OG2-N (though the tail was slightly longer in that case). Would have helped if Matt has noted colouration.</t>
  </si>
  <si>
    <t>EDIT by ORW: Have changed to SA from A because weight is very low, even though other measurements fit SLTRS (only the HB is just about in LETRS, at the highest end).</t>
  </si>
  <si>
    <t>EDIT by ORW: Robin must have forgotten to add on the full extension of the caliper for HB and T, as measurements were far too short</t>
  </si>
  <si>
    <t>PR_Escape1</t>
  </si>
  <si>
    <t>EDIT by ORW: Wrote this down and entered as PR, but was a DTT based on first and subsequent captures.</t>
  </si>
  <si>
    <t>Jack</t>
  </si>
  <si>
    <t>Jess</t>
  </si>
  <si>
    <t>Start of epididymal pouch and testes visible but not fully developed.</t>
  </si>
  <si>
    <t>Nose scraped.</t>
  </si>
  <si>
    <t>Trap found resting on open gate in way that would prevent it closing, but bait uneaten.</t>
  </si>
  <si>
    <t>Moved trap 0.5m re ants</t>
  </si>
  <si>
    <t>Bait uneaten but found on floor of trap, gate was properly shut.</t>
  </si>
  <si>
    <t>Harben</t>
  </si>
  <si>
    <t>D100-1-33A</t>
  </si>
  <si>
    <t>Unperforated</t>
  </si>
  <si>
    <t>D100-1-37A</t>
  </si>
  <si>
    <t>No testes but AGD suggests male (for instance this was tiny individual but AGD larger than that of SA F RS)</t>
  </si>
  <si>
    <t>No testes</t>
  </si>
  <si>
    <t>Sexing largely on the basis of AGD because no hymen apparent (or line of bare skin towards anus) or testes. Collar present right the way across chest.</t>
  </si>
  <si>
    <t>Perforate</t>
  </si>
  <si>
    <t>Collar right across neck and clear ankle bands. Also had small patch of reddish-brown fur on underside of left hindlimb.</t>
  </si>
  <si>
    <t>imperforate, mammae not visible</t>
  </si>
  <si>
    <t>potential moult line underneath but clearly adult sized WH</t>
  </si>
  <si>
    <t>Melvin</t>
  </si>
  <si>
    <t>Trap found 10m from point.</t>
  </si>
  <si>
    <t>Scrape on top of muzzle bleeding slightly</t>
  </si>
  <si>
    <t>Took fur sample and photos as haven't often had this species. No parasites visible in ether pot or on processing bag.</t>
  </si>
  <si>
    <t>Unsprung and uneaten but bait off hook on floor of trap. Bait not old and hasn't been rainy so minor mystery there.</t>
  </si>
  <si>
    <t>Moved trap 0.75m re ants</t>
  </si>
  <si>
    <t>Moved trap 0.3m re ants</t>
  </si>
  <si>
    <t>mammae visible but no obvious hole</t>
  </si>
  <si>
    <t>Collar only under armpits</t>
  </si>
  <si>
    <t>Unperforated and no mammae visible</t>
  </si>
  <si>
    <t>Loads of parasites! Dirty Gerty.</t>
  </si>
  <si>
    <t>testes very large</t>
  </si>
  <si>
    <t>very bright collar extending across chest. Very bright orange individual</t>
  </si>
  <si>
    <t>Trap unsprung but half a (Maxomys) tail caught in one of the springs. Gruesome.</t>
  </si>
  <si>
    <t>Bait off hook and trap found 3m from marker.</t>
  </si>
  <si>
    <t>Tail is only a tiny stump - old wound.</t>
  </si>
  <si>
    <t>Small scrape on top of nose</t>
  </si>
  <si>
    <t>Testes and epididymal pouch obvious</t>
  </si>
  <si>
    <t>Adult colouration and spines on uppers</t>
  </si>
  <si>
    <t>perforated- very large hole</t>
  </si>
  <si>
    <t xml:space="preserve">very long tail, grey bases to the fur inc. hairy tail tip. </t>
  </si>
  <si>
    <t>hard to say, no obvious mammae</t>
  </si>
  <si>
    <t>The tree shrew was dead in  the trap covered in ants. The only measurements that could be perfromed were muzzel and hind foot. The HF makles it Slender. Rigor mortis made the others not possible, and the tail was chopped short. Upperparts dark with olive flecking, underparts buff. Cream pale shoulder stripe.</t>
  </si>
  <si>
    <t xml:space="preserve">large gash at the top of front right leg. </t>
  </si>
  <si>
    <t>imperforate and no mammae visible</t>
  </si>
  <si>
    <t>Giant testes and epididymal pouch (extended a further 27.4mm beyond the genito-anus measurement)</t>
  </si>
  <si>
    <t>Had to chop half of the tail off as it had become caught in the trap spring - many thanks to Surgeon Thorley who prevailed despite the ever-useless fur clip scissors</t>
  </si>
  <si>
    <t>When processing, noticed individual had a strange pale pinky-white protrusion from vagina. At first thought it was some sort of weird double nubbin going on but turned out to be an ejection of a spongey pellet, about the same size as a poo would be but definitely not from anus. Distinctively disgusting but have photos should scientific curiosity get the better of you. Also note that the only parasites found were the very tiny variety, and not many of them.</t>
  </si>
  <si>
    <t>Moved trap 1m re ants</t>
  </si>
  <si>
    <t>Moved trap 2m re ants</t>
  </si>
  <si>
    <t>Bait was removed by ants who were nesting around it</t>
  </si>
  <si>
    <t>testes visible</t>
  </si>
  <si>
    <t>Nose scraped</t>
  </si>
  <si>
    <t>Moved 0.75m re ants</t>
  </si>
  <si>
    <t>Trap sprung but door caught on dead leaves so slightly open - escape would have been possible. Also one spring detached from door, fixed now.</t>
  </si>
  <si>
    <t>Swelling where testes and epididymal pouch are developing</t>
  </si>
  <si>
    <t>Categorised as sub-adult because testes and epidid not yet fully developed - seemed to be adult size and colouration. Also (from this individual and others) this species seem to be quite hefty around the neck/shoulder area - noticeable when you have them in ringer's grip.</t>
  </si>
  <si>
    <t>Well this is one trap happy little Sheila!</t>
  </si>
  <si>
    <t>Fur sample</t>
  </si>
  <si>
    <t>SLTRS_Died</t>
  </si>
  <si>
    <t>No fur or parasite sample taken as juvenile. So very tiny that we are unsure of species. I thought looked most like WH but Jack thought face was more similar to SS. Clear Maxomys tail. Upperparts dark grey finely speckled with orange, unders grey with a moult patch of buffy-orange extending from middle of vent to flanks and up to neck. Grey underfur but not sure if this is a permanent feature or part of the moulting process. All fur soft and thick with no spines. Have photos (Jess). EDIT by Ollie: Have locked this down as WH rather than "WH?".</t>
  </si>
  <si>
    <t>The mystery juve is back! Took the opportunity to examine again (have more pics). I think it looks most like a WH in terms of face, panda-ish eyes and grey underfur but hard to be certain. Book unhelpful as SS and WH hindfoot measurement ranges overlap. HB 88.7 and T 81.6 just in case that is somehow helpful (don't really see how given that it's a juvey but can't hurt to try ay). EDIT by Ollie: Have locked this down as WH rather than "WH?".</t>
  </si>
  <si>
    <t>D100-2-1A</t>
  </si>
  <si>
    <t>Alex &amp; Zinin</t>
  </si>
  <si>
    <t>D100-2-1B</t>
  </si>
  <si>
    <t>D100-2-2A</t>
  </si>
  <si>
    <t>D100-2-2B</t>
  </si>
  <si>
    <t>D100-2-3A</t>
  </si>
  <si>
    <t>D100-2-3B</t>
  </si>
  <si>
    <t>D100-2-4A</t>
  </si>
  <si>
    <t>D100-2-4B</t>
  </si>
  <si>
    <t>D100-2-5A</t>
  </si>
  <si>
    <t>D100-2-5B</t>
  </si>
  <si>
    <t>D100-2-6A</t>
  </si>
  <si>
    <t>D100-2-6B</t>
  </si>
  <si>
    <t>D100-2-7A</t>
  </si>
  <si>
    <t>Nano &amp; Jess</t>
  </si>
  <si>
    <t>D100-2-7B</t>
  </si>
  <si>
    <t>D100-2-8A</t>
  </si>
  <si>
    <t>D100-2-8B</t>
  </si>
  <si>
    <t>D100-2-9A</t>
  </si>
  <si>
    <t>D100-2-9B</t>
  </si>
  <si>
    <t>D100-2-10A</t>
  </si>
  <si>
    <t>D100-2-10B</t>
  </si>
  <si>
    <t>D100-2-11A</t>
  </si>
  <si>
    <t>D100-2-11B</t>
  </si>
  <si>
    <t>D100-2-12A</t>
  </si>
  <si>
    <t>D100-2-12B</t>
  </si>
  <si>
    <t>D100-2-13A</t>
  </si>
  <si>
    <t>D100-2-13B</t>
  </si>
  <si>
    <t>D100-2-14A</t>
  </si>
  <si>
    <t>D100-2-14B</t>
  </si>
  <si>
    <t>Start of balls visible as pinkish swelling.</t>
  </si>
  <si>
    <t>Uppers dull brown, flanks had strip of buffy orange and unders off-white. Pale buffy streak mid-vent. Bristly spines on uppers, unders also spiny. Small eyes, Maxomys tail. Colouration fits what would expect for SS and HF within range (25-28 vs 29-35 for CBS).</t>
  </si>
  <si>
    <t>D100-2-15A</t>
  </si>
  <si>
    <t>D100-2-15B</t>
  </si>
  <si>
    <t>D100-2-16A</t>
  </si>
  <si>
    <t>D100-2-16B</t>
  </si>
  <si>
    <t>D100-2-17A</t>
  </si>
  <si>
    <t>D100-2-17B</t>
  </si>
  <si>
    <t>D100-2-18A</t>
  </si>
  <si>
    <t>D100-2-18B</t>
  </si>
  <si>
    <t>D100-2-19A</t>
  </si>
  <si>
    <t>D100-2-19B</t>
  </si>
  <si>
    <t>D100-2-20A</t>
  </si>
  <si>
    <t>D100-2-20B</t>
  </si>
  <si>
    <t>D100-2-21A</t>
  </si>
  <si>
    <t>D100-2-21B</t>
  </si>
  <si>
    <t>D100-2-22A</t>
  </si>
  <si>
    <t>D100-2-22B</t>
  </si>
  <si>
    <t>D100-2-23A</t>
  </si>
  <si>
    <t>D100-2-23B</t>
  </si>
  <si>
    <t>D100-2-24A</t>
  </si>
  <si>
    <t>D100-2-24B</t>
  </si>
  <si>
    <t>D100-2-25A</t>
  </si>
  <si>
    <t>D100-2-25B</t>
  </si>
  <si>
    <t>D100-2-26A</t>
  </si>
  <si>
    <t>D100-2-26B</t>
  </si>
  <si>
    <t>D100-2-27A</t>
  </si>
  <si>
    <t>D100-2-27B</t>
  </si>
  <si>
    <t>D100-2-28A</t>
  </si>
  <si>
    <t>D100-2-28B</t>
  </si>
  <si>
    <t>D100-2-29A</t>
  </si>
  <si>
    <t>D100-2-29B</t>
  </si>
  <si>
    <t>D100-2-30A</t>
  </si>
  <si>
    <t>D100-2-30B</t>
  </si>
  <si>
    <t>D100-2-31A</t>
  </si>
  <si>
    <t>D100-2-31B</t>
  </si>
  <si>
    <t>D100-2-32A</t>
  </si>
  <si>
    <t>D100-2-32B</t>
  </si>
  <si>
    <t>D100-2-33B</t>
  </si>
  <si>
    <t>D100-2-34A</t>
  </si>
  <si>
    <t>Spider web</t>
  </si>
  <si>
    <t>D100-2-34B</t>
  </si>
  <si>
    <t>D100-2-35A</t>
  </si>
  <si>
    <t>Moved 0.5m re ants.</t>
  </si>
  <si>
    <t>D100-2-35B</t>
  </si>
  <si>
    <t>Moved 1m re ants.</t>
  </si>
  <si>
    <t>D100-2-36A</t>
  </si>
  <si>
    <t>D100-2-36B</t>
  </si>
  <si>
    <t>D100-2-37B</t>
  </si>
  <si>
    <t>D100-2-38A</t>
  </si>
  <si>
    <t>D100-2-38B</t>
  </si>
  <si>
    <t>D100-2-39A</t>
  </si>
  <si>
    <t>D100-2-39B</t>
  </si>
  <si>
    <t>D100-2-40A</t>
  </si>
  <si>
    <t>D100-2-40B</t>
  </si>
  <si>
    <t>Moved 1.5m re ants.</t>
  </si>
  <si>
    <t>D100-2-41A</t>
  </si>
  <si>
    <t>D100-2-41B</t>
  </si>
  <si>
    <t>D100-2-42A</t>
  </si>
  <si>
    <t>D100-2-42B</t>
  </si>
  <si>
    <t>D100-2-43A</t>
  </si>
  <si>
    <t>D100-2-43B</t>
  </si>
  <si>
    <t>D100-2-44A</t>
  </si>
  <si>
    <t>Moved 1.25m re ants.</t>
  </si>
  <si>
    <t>D100-2-44B</t>
  </si>
  <si>
    <t>D100-2-45A</t>
  </si>
  <si>
    <t>D100-2-45B</t>
  </si>
  <si>
    <t>D100-2-46A</t>
  </si>
  <si>
    <t>D100-2-46B</t>
  </si>
  <si>
    <t>D100-2-47A</t>
  </si>
  <si>
    <t>D100-2-47B</t>
  </si>
  <si>
    <t>Moved 0.75m re ants.</t>
  </si>
  <si>
    <t>D100-2-48A</t>
  </si>
  <si>
    <t>D100-2-48B</t>
  </si>
  <si>
    <t>Perforated and mammae visible. Possibly pregnant as lower half of belly seemed swollen.</t>
  </si>
  <si>
    <t>Collar very thin, extended some way across neck but did not meet in the middle.</t>
  </si>
  <si>
    <t>Perforated and mammae visible.</t>
  </si>
  <si>
    <t>Scrape on tip of muzzle and small bare patch of skin further up muzzle.</t>
  </si>
  <si>
    <t>Thin, pale shoulder stripe.  Took HF measurement 3 times, it is just outside that of Slender, but closer to Slender range than Lesser range (37-43 and 29-34 respectively). HB and T measurements both within range for Slender and tail is 128% length of HB, which is inside SL range and just outside of LE range (115-135% and 115-125% respectively - all ranges taken from Payne). Payne does not give ranges for MZ but from compiling SAFE data for all SLTRS and LETRS trapped so far, the ranges overlap but the MZ of this individual is only within range for SLTRS (22-27 vs 21-25 for LETRS).</t>
  </si>
  <si>
    <t>Balls and epididymal pouch obvious.</t>
  </si>
  <si>
    <t>Dorsum fur coarse and brown/grey speckled yellowy-buff, with thick, soft grey-brown underfur and long black guard hairs. Venter pale buff.</t>
  </si>
  <si>
    <t>Lots of tiny parasites on fur of rump. No fur sample as too awake.</t>
  </si>
  <si>
    <t>Really obvious black guard hairs on dorsum. Tail tip also had obvious tuft. Unders didn't feel spiny (Payne states DTT have spiny unders but I wasn't sure so am checking any caught).</t>
  </si>
  <si>
    <t>Perforated and mammae obvious. Think pregnant as lower belly seemed fat and mammae were very swollen.</t>
  </si>
  <si>
    <t>Tip of tail missing but old injury.</t>
  </si>
  <si>
    <t>Unders didn't feel spiny (Payne states DTT have spiny unders but I wasn't sure so am checking any caught).</t>
  </si>
  <si>
    <t>Balls and epididymal pouch large.</t>
  </si>
  <si>
    <t>Pale tail tip. Collar thin and did not join but had a separate patch of reddish fur in the middle of neck.</t>
  </si>
  <si>
    <t>Not perforated, no mammae visible.</t>
  </si>
  <si>
    <t>Perforated and mammae obvious. Think pregnant as lower belly appeared swollen.</t>
  </si>
  <si>
    <t xml:space="preserve">Pale tail tip.  </t>
  </si>
  <si>
    <t>Small cockroach</t>
  </si>
  <si>
    <t>Trap on side.</t>
  </si>
  <si>
    <t>Trap found open and upside down with bait removed. Smelt suspiciously of CTRS.</t>
  </si>
  <si>
    <t>Vent bright orange, especially around neck and chest.</t>
  </si>
  <si>
    <t>Moved 1.5m re ants nesting.</t>
  </si>
  <si>
    <t>Balls obvious</t>
  </si>
  <si>
    <t>Sabri/Jess</t>
  </si>
  <si>
    <t>Too awake for fur sample. Could this be the Mrs of Mr Muller's Rat in 12A? Both were calling a lot in the traps, which I haven't heard before from this species.</t>
  </si>
  <si>
    <t>First recap of the week, woo hoo!</t>
  </si>
  <si>
    <t xml:space="preserve">Perforated and mammae obvious.  </t>
  </si>
  <si>
    <t>Again, did not feel spiny on unders (contrary to Payne's assertions). Tail tuft quite fluffy.  Died after transferring to bag to weight - not sure what happened as she was fine coming out the ether pot and during the rest of processing although Sabri said she wasn't moving very much.</t>
  </si>
  <si>
    <t>Tail tip lost but old wound.</t>
  </si>
  <si>
    <t>Moved 1m re ants nesting.</t>
  </si>
  <si>
    <t>Moved 0.5m re ants nesting.</t>
  </si>
  <si>
    <t>Trap empty</t>
  </si>
  <si>
    <t>Moved 2m re ants.</t>
  </si>
  <si>
    <t>Moved 1.75m re ants.</t>
  </si>
  <si>
    <t>Ants &amp; spider web</t>
  </si>
  <si>
    <t>Too awake for fur sample. Very orange unders and no clear demarcation between dorsum and venter colouration – looked more like what you would expect for CBS but HF well within SS range (SS 25-28; CBS 29-35). Have photos.</t>
  </si>
  <si>
    <t>Trap empty.</t>
  </si>
  <si>
    <t>Penis and balls obvious although balls did not appear as swollen as some individuals.</t>
  </si>
  <si>
    <t>Scrape on top of muzzle.</t>
  </si>
  <si>
    <r>
      <t>Maybe husband of Mrs Common Treeshrew who was in the same trap on 21</t>
    </r>
    <r>
      <rPr>
        <vertAlign val="superscript"/>
        <sz val="11"/>
        <color indexed="8"/>
        <rFont val="Arial"/>
        <family val="2"/>
      </rPr>
      <t>st</t>
    </r>
    <r>
      <rPr>
        <sz val="11"/>
        <color indexed="8"/>
        <rFont val="Calibri1"/>
      </rPr>
      <t xml:space="preserve"> July? Had a patch of slightly discoloured skin/fur on underside of neck (as seen in some treeshrews in the E100s. Fur there was a bit matted.</t>
    </r>
  </si>
  <si>
    <t>Vent pale orange with slightly darker orange streak along the middle. Had many tiny parasites still attached to fur of dorsum after ether pot (now safely stashed in Eppendorf). Also had 3 large-ish ticks in parasite sample from ether pot – I haven't often seen this (usually if present they are still attached to the animal).</t>
  </si>
  <si>
    <t>Alex &amp; Sabri</t>
  </si>
  <si>
    <t>Johnlee</t>
  </si>
  <si>
    <t>HF within SS range (25-28 vs 29-35 for CBS) but quite bright colouration: flanks pale orange and venter pale orangey-white</t>
  </si>
  <si>
    <t>Not perforated and no mammae, but small bare patch underneath nubbin with slight line/parting in fur extending from this patch to anus – as seen in sub-adult females.</t>
  </si>
  <si>
    <t>Moved 1m after releasing rat re ants. Very small but with notably large hind feet and ears and big, black eyes. Dorsum pale greyish-brown speckled buffy-orange and flanks and on head. Venter white with a streak of brighter white along the middle. Grey underfur on dorsum but not on venter. Fur soft and without any spines. Had collar on underside of neck which joined in the middle. Also had faint ankle bands – hard to see at first but clearer in photos. Maxomys tail with pale tip. Smallest juvey RS/BS I've seen (smaller and looked much younger than the young BS trapped at OG3 in Nov 2013) but fairly confident on ID – have photos to check. Did not take fur sample as fur was very short.</t>
  </si>
  <si>
    <t>HF within SS range (25-28 vs 29-35 for CBS) although venter pale orange.</t>
  </si>
  <si>
    <t>Most of the parasites were large with long legs – not commonly seen.</t>
  </si>
  <si>
    <t>Collar full and thick. Had many tiny parasites on dorsum fur as well as the usual larger ones.</t>
  </si>
  <si>
    <t>Dark grey uppers speckled buffy at the flanks and on head. Unders paler grey with a small buffy-orange patch mid-vent. Maxomys tail, big black eyes. Died while processing – had started to wake up and almost escaped so I put him back in the ether for only about 20 seconds – still breathing when came out but then just stopped. I am so sorry, totally my bad. God between me and the ants there won't be any bloody rats left on this grid :(</t>
  </si>
  <si>
    <t>Full and thick collar.</t>
  </si>
  <si>
    <t>Very subdued in trap and wouldn't come out for ages. Sabri said there had been loads of ants in the trap when he found it. Died just after removal from ether pot – maybe double whammy of ants and ether was too much for the poor little bugger. Really sorry love :( EDIT by ORW: Given it a tag number, based on species and date of death</t>
  </si>
  <si>
    <t>D100-2-33A</t>
  </si>
  <si>
    <t>D100-2-37A</t>
  </si>
  <si>
    <t>Tail % of HB</t>
  </si>
  <si>
    <t>Faecal Sample 1</t>
  </si>
  <si>
    <t>Faecal Sample 2</t>
  </si>
  <si>
    <t>a</t>
  </si>
  <si>
    <t>Phil/Zosia</t>
  </si>
  <si>
    <t>b</t>
  </si>
  <si>
    <t>Didn't actually record age and sex for some reason, likely F from AGD</t>
  </si>
  <si>
    <t>PT0213A</t>
  </si>
  <si>
    <t>Phil</t>
  </si>
  <si>
    <t>Due to numbering cock-up re-labelled from PT0214 (otherwise overlaps with 20/05)</t>
  </si>
  <si>
    <t>Z0030</t>
  </si>
  <si>
    <t>Heavens opened and animal got drenched, so no samples or weight taken.</t>
  </si>
  <si>
    <t>Door caught on vegetation, empty</t>
  </si>
  <si>
    <t>Perf, no mammae visible.</t>
  </si>
  <si>
    <t>PT0213</t>
  </si>
  <si>
    <t>PP0113</t>
  </si>
  <si>
    <t>Z0028</t>
  </si>
  <si>
    <t>Unperf, bare patch visible.</t>
  </si>
  <si>
    <t>PT0212</t>
  </si>
  <si>
    <t>PP0112</t>
  </si>
  <si>
    <t>PF0103</t>
  </si>
  <si>
    <t>T2212</t>
  </si>
  <si>
    <t>Z0027</t>
  </si>
  <si>
    <t>Unperf,  bare patch visible</t>
  </si>
  <si>
    <t>PT0211</t>
  </si>
  <si>
    <t>PP0111</t>
  </si>
  <si>
    <t>Parasite sample appears to have since gone missing.</t>
  </si>
  <si>
    <t>Testes developed.</t>
  </si>
  <si>
    <t>PF0102</t>
  </si>
  <si>
    <t>T2133</t>
  </si>
  <si>
    <t>Z0023</t>
  </si>
  <si>
    <t>Think unperf, but hard to tell.  No obvious swelling.</t>
  </si>
  <si>
    <t>Scrape to nose.</t>
  </si>
  <si>
    <t>PP114</t>
  </si>
  <si>
    <t>One tick in pot and three removed from ear</t>
  </si>
  <si>
    <t>Unperf, bare patch visible</t>
  </si>
  <si>
    <t>PT0210</t>
  </si>
  <si>
    <t>PP0110</t>
  </si>
  <si>
    <t>T2080</t>
  </si>
  <si>
    <t>Z0026</t>
  </si>
  <si>
    <t>Empty</t>
  </si>
  <si>
    <t>Perf, mammae not visible.</t>
  </si>
  <si>
    <t>Slight cut to tail</t>
  </si>
  <si>
    <t>PT206</t>
  </si>
  <si>
    <t>T2155</t>
  </si>
  <si>
    <t>Z0019</t>
  </si>
  <si>
    <t>Collar, ankle bands and ptt. Was PP106 but got duplicated and mixed up, thrown away.</t>
  </si>
  <si>
    <t>PT205</t>
  </si>
  <si>
    <t>T2250</t>
  </si>
  <si>
    <t>Z0024</t>
  </si>
  <si>
    <t>NOTE I HAD TO GUESS THE SAMPLE NUMBERS AGAIN AND PP105 OVERLAPS WITH OG2W AS WELL AS BEING DUPLICATED WITH 23A FOR SOME REASON.  NEEDS CHANGING! Ankle bands, collar, ptt.</t>
  </si>
  <si>
    <t>Crab!!!!!</t>
  </si>
  <si>
    <t>A?</t>
  </si>
  <si>
    <t>Testes, but not overwhelmingly vast, may not be fully developed?</t>
  </si>
  <si>
    <t>PT0209</t>
  </si>
  <si>
    <t>PP0109</t>
  </si>
  <si>
    <t>PF0101</t>
  </si>
  <si>
    <t>Z0022</t>
  </si>
  <si>
    <t>No bare patch or swelling, middling AGD</t>
  </si>
  <si>
    <t>Scrapes to tail and right hind foot</t>
  </si>
  <si>
    <t>PT0208</t>
  </si>
  <si>
    <t>PP0108</t>
  </si>
  <si>
    <t>T2172</t>
  </si>
  <si>
    <t>Z0021</t>
  </si>
  <si>
    <t>No bare patch and possible beginning of testes, large AGD</t>
  </si>
  <si>
    <t>PT0207</t>
  </si>
  <si>
    <t>PP0107</t>
  </si>
  <si>
    <t>PF0100</t>
  </si>
  <si>
    <t>Z0020</t>
  </si>
  <si>
    <t>Collar, ankle bands and ptt</t>
  </si>
  <si>
    <t>No bare patch but no sign of testes developing. Middling AGD</t>
  </si>
  <si>
    <t>PT0218</t>
  </si>
  <si>
    <t>PP0118</t>
  </si>
  <si>
    <t>T2117</t>
  </si>
  <si>
    <t>Z0034</t>
  </si>
  <si>
    <t>PT0219</t>
  </si>
  <si>
    <t>PP0119</t>
  </si>
  <si>
    <t>Z0035</t>
  </si>
  <si>
    <t>Trap 7m from point-this was Zosia and I yesterday in the rain…</t>
  </si>
  <si>
    <t>Moved 1m</t>
  </si>
  <si>
    <t>Testes developing</t>
  </si>
  <si>
    <t>PT0220</t>
  </si>
  <si>
    <t>PP0120</t>
  </si>
  <si>
    <t>T2234</t>
  </si>
  <si>
    <t>Z0036</t>
  </si>
  <si>
    <t>PR?</t>
  </si>
  <si>
    <t>PT0221</t>
  </si>
  <si>
    <t>Z0037</t>
  </si>
  <si>
    <t>Dorsum grey, venter white with grey fur bases and faint buffy marks (collar and ventral streak). Slight buff speckling at flanks and side of head. Tail all dark, possibly faint tuft to end. Eyes and ears average-sized.</t>
  </si>
  <si>
    <t>Moved 0.5m</t>
  </si>
  <si>
    <t>PT0217</t>
  </si>
  <si>
    <t>PF0105</t>
  </si>
  <si>
    <t>T2215</t>
  </si>
  <si>
    <t>Z0033</t>
  </si>
  <si>
    <t>Perf.</t>
  </si>
  <si>
    <t>PT0216</t>
  </si>
  <si>
    <t>PP0117</t>
  </si>
  <si>
    <t>Thick collar, pale tail tip.</t>
  </si>
  <si>
    <t>Tail missing tip, presumably caught in spring as severed end in trap.</t>
  </si>
  <si>
    <t>PT0214</t>
  </si>
  <si>
    <t>T2258</t>
  </si>
  <si>
    <t>Z0031</t>
  </si>
  <si>
    <t>Tail missing tip, old wound</t>
  </si>
  <si>
    <t>PT0215</t>
  </si>
  <si>
    <t>PP0116</t>
  </si>
  <si>
    <t>PF0104</t>
  </si>
  <si>
    <t>T2213</t>
  </si>
  <si>
    <t>Z0032</t>
  </si>
  <si>
    <t>Using 600g scales today as 300g sticking.</t>
  </si>
  <si>
    <t>Unperf, bare patch</t>
  </si>
  <si>
    <t>PT0228</t>
  </si>
  <si>
    <t>PF0111</t>
  </si>
  <si>
    <t>T2116</t>
  </si>
  <si>
    <t>Z0046</t>
  </si>
  <si>
    <t>Vent white with thick buffy band around flanks and under chin</t>
  </si>
  <si>
    <t>No bare patch</t>
  </si>
  <si>
    <t>PT0229</t>
  </si>
  <si>
    <t>PP0125</t>
  </si>
  <si>
    <t>T2176</t>
  </si>
  <si>
    <t>Z0047</t>
  </si>
  <si>
    <t>PF0107</t>
  </si>
  <si>
    <t>T2135</t>
  </si>
  <si>
    <t>Z0038</t>
  </si>
  <si>
    <t>Hole in ear so clearly retrap, but no/defective tag. Re-tagged but no TS taken.</t>
  </si>
  <si>
    <t>PT0230</t>
  </si>
  <si>
    <t>PP0126</t>
  </si>
  <si>
    <t>PF0112</t>
  </si>
  <si>
    <t>T2265</t>
  </si>
  <si>
    <t>Z0048</t>
  </si>
  <si>
    <t>Testes developed</t>
  </si>
  <si>
    <t>Both HF turned inwards, right one more flexible and can revert to normal alignment.  Congenital defect?</t>
  </si>
  <si>
    <t>PF0110</t>
  </si>
  <si>
    <t>Z0045</t>
  </si>
  <si>
    <t>Venter unusually white.</t>
  </si>
  <si>
    <t>PT0227</t>
  </si>
  <si>
    <t>T2345</t>
  </si>
  <si>
    <t>Z0044</t>
  </si>
  <si>
    <t>PT0231</t>
  </si>
  <si>
    <t>PP0127</t>
  </si>
  <si>
    <t>T2278</t>
  </si>
  <si>
    <t>Z0049</t>
  </si>
  <si>
    <t>No testes or bare patch</t>
  </si>
  <si>
    <t>Left HF swollen</t>
  </si>
  <si>
    <t>PT0225</t>
  </si>
  <si>
    <t>PP0123</t>
  </si>
  <si>
    <t>T2134</t>
  </si>
  <si>
    <t>Z0042</t>
  </si>
  <si>
    <t>PT0226</t>
  </si>
  <si>
    <t>PP0124</t>
  </si>
  <si>
    <t>Z0043</t>
  </si>
  <si>
    <t>Only beginnings of collar at top of forelimbs, pale tail tip</t>
  </si>
  <si>
    <t>PT0224</t>
  </si>
  <si>
    <t>PP0122</t>
  </si>
  <si>
    <t>PF0109</t>
  </si>
  <si>
    <t>T2227</t>
  </si>
  <si>
    <t>Z0041</t>
  </si>
  <si>
    <t>Scrape to muzzle.</t>
  </si>
  <si>
    <t>T2284</t>
  </si>
  <si>
    <t>Z0040</t>
  </si>
  <si>
    <t>PT0222</t>
  </si>
  <si>
    <t>Only beginnings of collar at top of forelimbs, but clear ankle bands</t>
  </si>
  <si>
    <t>Perf</t>
  </si>
  <si>
    <t>PT0223</t>
  </si>
  <si>
    <t>PP0121</t>
  </si>
  <si>
    <t>T2102</t>
  </si>
  <si>
    <t>Z0039</t>
  </si>
  <si>
    <t>Dorsum grey with some pale buffy speckling at flanks, fur coarse/fluffy in appearance, venter slightly paler grey. Tail all-dark. Head bulky, eyes large, feet stocky.</t>
  </si>
  <si>
    <t>PT0235</t>
  </si>
  <si>
    <t>T2169</t>
  </si>
  <si>
    <t>Z0054</t>
  </si>
  <si>
    <t>PT0237</t>
  </si>
  <si>
    <t>PP0131</t>
  </si>
  <si>
    <t>T2124</t>
  </si>
  <si>
    <t>Z0056</t>
  </si>
  <si>
    <t>This is the half-processed individual from 19/05 which we didn't complete due to rain, hence full re-measurement. These measures aren't so rushed, and should stand as the accepted ones. Note duplication of faecal sample with Z0030</t>
  </si>
  <si>
    <t>Testes and penis developed</t>
  </si>
  <si>
    <t>PF0113</t>
  </si>
  <si>
    <t>Jess/Zosia</t>
  </si>
  <si>
    <t>No processing done. As Jess went to PIT tag the skin at the shoulder tore badly down to the flesh, also earlier lesion on left shoulder. Released apparently still alive and well otherwise.</t>
  </si>
  <si>
    <t>Testes clear but small, also small size may indicate SA</t>
  </si>
  <si>
    <t>T2179</t>
  </si>
  <si>
    <t>Z0050</t>
  </si>
  <si>
    <t xml:space="preserve">Moved 0.5m </t>
  </si>
  <si>
    <t>Perf, mammae visible, possibly pregnant as slightly fat</t>
  </si>
  <si>
    <t>PT0232</t>
  </si>
  <si>
    <t>PP0128</t>
  </si>
  <si>
    <t>T2136</t>
  </si>
  <si>
    <t>Z0051</t>
  </si>
  <si>
    <t>No collar, clear ankle bands and pale tail tip.</t>
  </si>
  <si>
    <t>Seemed perf, but retaining juvenile colouration, also small size.</t>
  </si>
  <si>
    <t>PT0234</t>
  </si>
  <si>
    <t>PP0130</t>
  </si>
  <si>
    <t>T2098</t>
  </si>
  <si>
    <t>Z0053</t>
  </si>
  <si>
    <t>Full collar and ankle bands. Colouration might have been melanism???</t>
  </si>
  <si>
    <t>Moved 2m further from damp gully to deter further crustacean incursions…</t>
  </si>
  <si>
    <t>Overturned, empty</t>
  </si>
  <si>
    <t>PT0233</t>
  </si>
  <si>
    <t>PP0129</t>
  </si>
  <si>
    <t>T2259</t>
  </si>
  <si>
    <t>Z0052</t>
  </si>
  <si>
    <t>T2276</t>
  </si>
  <si>
    <t>Z0058</t>
  </si>
  <si>
    <t>Perf (despite very small size)</t>
  </si>
  <si>
    <t>PT0241</t>
  </si>
  <si>
    <t>T2140</t>
  </si>
  <si>
    <t>Z0062</t>
  </si>
  <si>
    <t>Dorsum grey, venter whitish with grey bases, pale buffy collar and ventral streak, tail all-drak.</t>
  </si>
  <si>
    <t>Start of testes developing.</t>
  </si>
  <si>
    <t>PT0240</t>
  </si>
  <si>
    <t>PP0133</t>
  </si>
  <si>
    <t>PF0116</t>
  </si>
  <si>
    <t>T2154</t>
  </si>
  <si>
    <t>HF in range for SS, but lots of orangey coluration around flanks for this species (cf. CBSR)</t>
  </si>
  <si>
    <t>PT0239</t>
  </si>
  <si>
    <t>T2162</t>
  </si>
  <si>
    <t>Z0060</t>
  </si>
  <si>
    <t>Moved 2m</t>
  </si>
  <si>
    <t>PF0115</t>
  </si>
  <si>
    <t>T2204</t>
  </si>
  <si>
    <t>Z0057</t>
  </si>
  <si>
    <t>Unperf, mammae visible</t>
  </si>
  <si>
    <t>PT0238</t>
  </si>
  <si>
    <t>PP0132</t>
  </si>
  <si>
    <t>T2222</t>
  </si>
  <si>
    <t>ZO0059</t>
  </si>
  <si>
    <t>Collar, ankle bands, pale tail tip</t>
  </si>
  <si>
    <t>PF0114</t>
  </si>
  <si>
    <t>PT0247</t>
  </si>
  <si>
    <t>PP0135</t>
  </si>
  <si>
    <t>Z0071</t>
  </si>
  <si>
    <t>Parasite comprised one tick.</t>
  </si>
  <si>
    <t>PT0249</t>
  </si>
  <si>
    <t>PP0137</t>
  </si>
  <si>
    <t>T2247</t>
  </si>
  <si>
    <t>Z0073</t>
  </si>
  <si>
    <t>Gate caught on vegetation, empty</t>
  </si>
  <si>
    <t>T2230</t>
  </si>
  <si>
    <t>Z0063</t>
  </si>
  <si>
    <t>T2245</t>
  </si>
  <si>
    <t>Z0067</t>
  </si>
  <si>
    <t>PT0245</t>
  </si>
  <si>
    <t>T2244</t>
  </si>
  <si>
    <t>Z0069</t>
  </si>
  <si>
    <t>PT0246</t>
  </si>
  <si>
    <t>T2153</t>
  </si>
  <si>
    <t>Z0070</t>
  </si>
  <si>
    <t>PT0244</t>
  </si>
  <si>
    <t>PF0118</t>
  </si>
  <si>
    <t>T2262</t>
  </si>
  <si>
    <t>Z0068</t>
  </si>
  <si>
    <t>PT0248</t>
  </si>
  <si>
    <t>PP0136</t>
  </si>
  <si>
    <t>PF0119</t>
  </si>
  <si>
    <t>T2150</t>
  </si>
  <si>
    <t>Z0072</t>
  </si>
  <si>
    <t>Overturned</t>
  </si>
  <si>
    <t>PF0117</t>
  </si>
  <si>
    <t>T2125</t>
  </si>
  <si>
    <t>Z0066</t>
  </si>
  <si>
    <t>PT0243</t>
  </si>
  <si>
    <t>T2186</t>
  </si>
  <si>
    <t>Z0065</t>
  </si>
  <si>
    <t>Testes.</t>
  </si>
  <si>
    <t>PT0242</t>
  </si>
  <si>
    <t>PP0134</t>
  </si>
  <si>
    <t>T2252</t>
  </si>
  <si>
    <t>Z0064</t>
  </si>
  <si>
    <t>White vent patch.</t>
  </si>
  <si>
    <t>Dead in trap, no ants or other apparent cause.</t>
  </si>
  <si>
    <t>Pseudoscorpion (trap)</t>
  </si>
  <si>
    <t>Start of testes developing</t>
  </si>
  <si>
    <t>PT0256</t>
  </si>
  <si>
    <t>PP0141</t>
  </si>
  <si>
    <t>Z0079</t>
  </si>
  <si>
    <t>Penis present but testes still developing.</t>
  </si>
  <si>
    <t>Scrape to nose</t>
  </si>
  <si>
    <t>PF0120</t>
  </si>
  <si>
    <t>Z0074</t>
  </si>
  <si>
    <t>Genital fungus.</t>
  </si>
  <si>
    <t>PT0255</t>
  </si>
  <si>
    <t>PP0140</t>
  </si>
  <si>
    <t>T2123</t>
  </si>
  <si>
    <t>Z0078</t>
  </si>
  <si>
    <t>PT0257</t>
  </si>
  <si>
    <t>PP0142</t>
  </si>
  <si>
    <t>T2209</t>
  </si>
  <si>
    <t>Z0080</t>
  </si>
  <si>
    <t>Parasites incl 1 tick.</t>
  </si>
  <si>
    <t>PT0250</t>
  </si>
  <si>
    <t xml:space="preserve">Vent white with grey bases, and slight buffy patches. Slight tail tuft. Generally very similar to 21a if smaller </t>
  </si>
  <si>
    <t>PT0258</t>
  </si>
  <si>
    <t>Z0081</t>
  </si>
  <si>
    <t>PT0253</t>
  </si>
  <si>
    <t>PP0138</t>
  </si>
  <si>
    <t>T2235</t>
  </si>
  <si>
    <t>Z0076</t>
  </si>
  <si>
    <t>Collar, ankle bands, pale tail tip.</t>
  </si>
  <si>
    <t>PT0252</t>
  </si>
  <si>
    <t>All dark tail. Grey dorsum with buffy speckling at flanks, venter white with grey bases (giving a silvery appearance), pale buffy collar and ventral streak. Very similar to 8b, jut MUCH larger. Might be sexual dimorphism or just large size variation.</t>
  </si>
  <si>
    <t>Pseudoscorpion (sample)</t>
  </si>
  <si>
    <t>Bare patch, unperf.</t>
  </si>
  <si>
    <t>PT0254</t>
  </si>
  <si>
    <t>PP0139</t>
  </si>
  <si>
    <t>T2142</t>
  </si>
  <si>
    <t>Z0077</t>
  </si>
  <si>
    <t>Ankle bands, partial collar, pale tail tip.</t>
  </si>
  <si>
    <t>Wouldn't scan, so either duff or lost tag. Decided against re-tagging.</t>
  </si>
  <si>
    <t>Unperf.</t>
  </si>
  <si>
    <t>PT0251</t>
  </si>
  <si>
    <t>PF0121</t>
  </si>
  <si>
    <t>Z0075</t>
  </si>
  <si>
    <t>Tail caught in trap door when found, broken although no skin damage. Also swelling to top of  left hind foot.</t>
  </si>
  <si>
    <t>PT0260</t>
  </si>
  <si>
    <t>PP0144</t>
  </si>
  <si>
    <t>Z0083</t>
  </si>
  <si>
    <t>Similar colouration to 8b. Possible mate of 8b?</t>
  </si>
  <si>
    <t>Perf, mammae visible</t>
  </si>
  <si>
    <t>PT0259</t>
  </si>
  <si>
    <t>PP0143</t>
  </si>
  <si>
    <t>Z0082</t>
  </si>
  <si>
    <t xml:space="preserve"> Very warm buffy orange on vent.  Dorsum speckled buffy. Therefore less greyish than usual Muller's.</t>
  </si>
  <si>
    <t>No bare patch, large AGD</t>
  </si>
  <si>
    <t>PT0261</t>
  </si>
  <si>
    <t>PP0145</t>
  </si>
  <si>
    <t>T2224</t>
  </si>
  <si>
    <t>Z0084</t>
  </si>
  <si>
    <t xml:space="preserve"> Collar, ankle bands, pale tail tip</t>
  </si>
  <si>
    <t>PT0262</t>
  </si>
  <si>
    <t>PP0146</t>
  </si>
  <si>
    <t>T2237</t>
  </si>
  <si>
    <t>Z0085</t>
  </si>
  <si>
    <t>Partial collar, ankle bands, pale tail tip.</t>
  </si>
  <si>
    <t>PT0263</t>
  </si>
  <si>
    <t>PP0147</t>
  </si>
  <si>
    <t>T2242</t>
  </si>
  <si>
    <t>Z0086</t>
  </si>
  <si>
    <t>PT0264</t>
  </si>
  <si>
    <t>PP0148</t>
  </si>
  <si>
    <t>T2197</t>
  </si>
  <si>
    <t>Z0087</t>
  </si>
  <si>
    <t>Near-complete collar, ankle  bands, pale tail tip.</t>
  </si>
  <si>
    <t>PT0271</t>
  </si>
  <si>
    <t>PP0155</t>
  </si>
  <si>
    <t>PF0128</t>
  </si>
  <si>
    <t>T2274</t>
  </si>
  <si>
    <t>Z0094</t>
  </si>
  <si>
    <t>Ankle bands, partial collar, pale tai, tip.</t>
  </si>
  <si>
    <t>PT0269</t>
  </si>
  <si>
    <t>PP0153</t>
  </si>
  <si>
    <t>PF126</t>
  </si>
  <si>
    <t>Z0092</t>
  </si>
  <si>
    <t>Pale yellow anal fungus</t>
  </si>
  <si>
    <t>PT0270</t>
  </si>
  <si>
    <t>PP0154</t>
  </si>
  <si>
    <t>PF0127</t>
  </si>
  <si>
    <t>T2194</t>
  </si>
  <si>
    <t>Z0093</t>
  </si>
  <si>
    <t>Aswan/Alex</t>
  </si>
  <si>
    <t>PT0267</t>
  </si>
  <si>
    <t>PP0151</t>
  </si>
  <si>
    <t>PF0124</t>
  </si>
  <si>
    <t>T2193</t>
  </si>
  <si>
    <t>Z0090</t>
  </si>
  <si>
    <t>PT0268</t>
  </si>
  <si>
    <t>PP0152</t>
  </si>
  <si>
    <t>PF0125</t>
  </si>
  <si>
    <t>T2083</t>
  </si>
  <si>
    <t>Z0091</t>
  </si>
  <si>
    <t>PT0266</t>
  </si>
  <si>
    <t>PP0150</t>
  </si>
  <si>
    <t>PF0123</t>
  </si>
  <si>
    <t>T2190</t>
  </si>
  <si>
    <t>Z0089</t>
  </si>
  <si>
    <t>Parasites incl one tick.</t>
  </si>
  <si>
    <t>PT0265</t>
  </si>
  <si>
    <t>PP0149</t>
  </si>
  <si>
    <t>PF0122</t>
  </si>
  <si>
    <t>T2143</t>
  </si>
  <si>
    <t>Z0088</t>
  </si>
  <si>
    <t>Right hf caught in spring and badly mangled. Jess managed to extract the foot, amputated two mangled toes and sterilised. Foot twisted but didn't appear broken so released as normal.</t>
  </si>
  <si>
    <t>Unperf, mammae visible.</t>
  </si>
  <si>
    <t>PT0272</t>
  </si>
  <si>
    <t>PP0156</t>
  </si>
  <si>
    <t>PF0129</t>
  </si>
  <si>
    <t>T2217</t>
  </si>
  <si>
    <t>Z0095</t>
  </si>
  <si>
    <t>Jeff</t>
  </si>
  <si>
    <t>PT0273</t>
  </si>
  <si>
    <t>T2226</t>
  </si>
  <si>
    <t>Z0096</t>
  </si>
  <si>
    <t>Venter usual whitish with grey bases, overall dirty appearance with some buffy patches and very faint buffy collar.</t>
  </si>
  <si>
    <t>Moved 1.5m</t>
  </si>
  <si>
    <t>PT0274</t>
  </si>
  <si>
    <t>PP0157</t>
  </si>
  <si>
    <t>T2236</t>
  </si>
  <si>
    <t>Z0097</t>
  </si>
  <si>
    <t>Lots of tiny parasites only visible when cleaning pot. Partial collar, ankle bands, pale tail tip.</t>
  </si>
  <si>
    <t>Released as rat covered in biting ants</t>
  </si>
  <si>
    <t>PT0280</t>
  </si>
  <si>
    <t>PP0163</t>
  </si>
  <si>
    <t>T2251</t>
  </si>
  <si>
    <t>Z0103</t>
  </si>
  <si>
    <t>Trap 2m from point. Very faint buffy flank band.</t>
  </si>
  <si>
    <t>2m from point, overturned, empty</t>
  </si>
  <si>
    <t>Many maggots, see "injuries"</t>
  </si>
  <si>
    <t>Tail entangled in spring, animal covered in maggots and generally in a bad way. Jess disentangled tail OK, picked maggots off, fed water and extra bait, eventually released but may not survive.</t>
  </si>
  <si>
    <t>Moved 1m, empty</t>
  </si>
  <si>
    <t>PF0131</t>
  </si>
  <si>
    <t>T2138</t>
  </si>
  <si>
    <t>Z0102</t>
  </si>
  <si>
    <t>Trap 3m from point, overturned, bag off, empty.</t>
  </si>
  <si>
    <t>Animal released due to ants, moved 1.5m</t>
  </si>
  <si>
    <t>4m from point, empty</t>
  </si>
  <si>
    <t>Moved 0.5m, empty</t>
  </si>
  <si>
    <t>1.5M from point, empty.</t>
  </si>
  <si>
    <t>PT0282</t>
  </si>
  <si>
    <t>PP0165</t>
  </si>
  <si>
    <t>Z0105</t>
  </si>
  <si>
    <t>Rusty orange flank/chin band</t>
  </si>
  <si>
    <t>No bare patch or testes, AGD seems a bit short for male</t>
  </si>
  <si>
    <t>PT0278</t>
  </si>
  <si>
    <t>PP0161</t>
  </si>
  <si>
    <t>T2130</t>
  </si>
  <si>
    <t>Z0101</t>
  </si>
  <si>
    <t>Pale yellowish anogenital fungus. Faint buffy orange band around flanks but generally a pale specimen.</t>
  </si>
  <si>
    <t>PT0279</t>
  </si>
  <si>
    <t>PP0162</t>
  </si>
  <si>
    <t>PT281</t>
  </si>
  <si>
    <t>PP0164</t>
  </si>
  <si>
    <t>T2171</t>
  </si>
  <si>
    <t>Z0104</t>
  </si>
  <si>
    <t>No bare patch, possible start of testes developing</t>
  </si>
  <si>
    <t>PT0275</t>
  </si>
  <si>
    <t>PP0158</t>
  </si>
  <si>
    <t>T2273</t>
  </si>
  <si>
    <t>Z0098</t>
  </si>
  <si>
    <t>Thin faint collar, ankle bands, pale tail tip.</t>
  </si>
  <si>
    <t>PT0276</t>
  </si>
  <si>
    <t>PP0159</t>
  </si>
  <si>
    <t>PF0130</t>
  </si>
  <si>
    <t>T2282</t>
  </si>
  <si>
    <t>Z0099</t>
  </si>
  <si>
    <t>PT0277</t>
  </si>
  <si>
    <t>PP0160</t>
  </si>
  <si>
    <t>T2187</t>
  </si>
  <si>
    <t>Z0100</t>
  </si>
  <si>
    <t>Tail caught in trap spring again, very badly mangled. Covered in fly eggs and emerging maggots around haunches, anus etc. In a very poor way. See next cell</t>
  </si>
  <si>
    <t>Died while processing, during attempt to disentangle tail from spring.</t>
  </si>
  <si>
    <t>PT0289</t>
  </si>
  <si>
    <t>PP0170</t>
  </si>
  <si>
    <t>PF0135</t>
  </si>
  <si>
    <t>Z0110</t>
  </si>
  <si>
    <t>Door caught on clod, trap empty</t>
  </si>
  <si>
    <t>Door somehow caught on locking bar, empty.</t>
  </si>
  <si>
    <t>Indistinct bare patch, no evidence of testes, small AGD</t>
  </si>
  <si>
    <t>PT0290</t>
  </si>
  <si>
    <t>PP0171</t>
  </si>
  <si>
    <t>Bag off, 2m from point (hence no poo sample). Generally swarthy colouration with faint buffy band around flanks.</t>
  </si>
  <si>
    <t>PT0287</t>
  </si>
  <si>
    <t>PP169</t>
  </si>
  <si>
    <t>PF0134</t>
  </si>
  <si>
    <t>Released and ran straight into 10A! Not the brightest ratty on the block.</t>
  </si>
  <si>
    <t>PT0286</t>
  </si>
  <si>
    <t>PP0168</t>
  </si>
  <si>
    <t>PF0153</t>
  </si>
  <si>
    <t>T2170</t>
  </si>
  <si>
    <t>Z0109</t>
  </si>
  <si>
    <t>Quite plain dark colouring, no obvious rusty flank band</t>
  </si>
  <si>
    <t>Empty. STUPID FUCKING CIVET</t>
  </si>
  <si>
    <t>Tail mangled, presumably caught in trap spring. Released in preference to taking back and ethering just to amputate the tail.</t>
  </si>
  <si>
    <t>Zosia</t>
  </si>
  <si>
    <t>Missing half of tail - recent</t>
  </si>
  <si>
    <t>Bare patch</t>
  </si>
  <si>
    <t>PT0285</t>
  </si>
  <si>
    <t>PF0132</t>
  </si>
  <si>
    <t>Z0108</t>
  </si>
  <si>
    <t>f</t>
  </si>
  <si>
    <t>T2267</t>
  </si>
  <si>
    <t>Z0106</t>
  </si>
  <si>
    <t>Lower half of tail caught in spring, lost skin but not broken.</t>
  </si>
  <si>
    <t>PT0284</t>
  </si>
  <si>
    <t>PP0167</t>
  </si>
  <si>
    <t>Yellow genital fungus. Buffy flank/chin stripe.</t>
  </si>
  <si>
    <t>No bare patch, possible start of testes developing, large AGD</t>
  </si>
  <si>
    <t>PT0283</t>
  </si>
  <si>
    <t>PP0166</t>
  </si>
  <si>
    <t>T2253</t>
  </si>
  <si>
    <t>Z0107</t>
  </si>
  <si>
    <t>Very dull buffy orange flank streak</t>
  </si>
  <si>
    <t>3m from point, empty</t>
  </si>
  <si>
    <t>Testes but rather shrunken</t>
  </si>
  <si>
    <t>Flies (flesh-eating kind) but no apparent eggs, and animal looked fine on release.</t>
  </si>
  <si>
    <t>2m from point, empty</t>
  </si>
  <si>
    <t>Sabri's sheet has this ending "DB8A" which is not a tag in the records. Most likely  "DB80" which is a SS from 18A on the 30/05</t>
  </si>
  <si>
    <t>Spider's web</t>
  </si>
  <si>
    <t>Bare patch, unperf</t>
  </si>
  <si>
    <t>PT0292</t>
  </si>
  <si>
    <t>PP0172</t>
  </si>
  <si>
    <t>PF0137</t>
  </si>
  <si>
    <t>T2141</t>
  </si>
  <si>
    <t>Z0112</t>
  </si>
  <si>
    <t>PT0291</t>
  </si>
  <si>
    <t>T2270</t>
  </si>
  <si>
    <t>Z0111</t>
  </si>
  <si>
    <t>Caught in trap by tail and leg again.</t>
  </si>
  <si>
    <t>Died while processing.</t>
  </si>
  <si>
    <t>Tail caught in trap, skin mangled but not broken</t>
  </si>
  <si>
    <t>Bag off (chewed through)</t>
  </si>
  <si>
    <t>O41868F762</t>
  </si>
  <si>
    <t>2015: 4 records in 1a and 2a</t>
  </si>
  <si>
    <t>O41868E1F4</t>
  </si>
  <si>
    <t>2015: 2 Records in 9a</t>
  </si>
  <si>
    <t>O41868FA41</t>
  </si>
  <si>
    <t>2015: 1 record in 11b</t>
  </si>
  <si>
    <t>O41868E145</t>
  </si>
  <si>
    <t>2015: 1 record in 16b</t>
  </si>
  <si>
    <t>Door caught</t>
  </si>
  <si>
    <t>O418EBACBB</t>
  </si>
  <si>
    <t>Bare patch with deep wrinkle, very hard to tell if perf.</t>
  </si>
  <si>
    <t>Z8</t>
  </si>
  <si>
    <t>Z9</t>
  </si>
  <si>
    <t>A tiddler of an RS!</t>
  </si>
  <si>
    <t>O41868D749</t>
  </si>
  <si>
    <t>2015: 3 records in 28A and 28B</t>
  </si>
  <si>
    <t>O418EBA36C</t>
  </si>
  <si>
    <t>Unperf, bare patch, see also small AGD</t>
  </si>
  <si>
    <t>Z7</t>
  </si>
  <si>
    <t>O41868D315</t>
  </si>
  <si>
    <t>2015: 2 records from 26a and 36a</t>
  </si>
  <si>
    <t>O41918O8A4</t>
  </si>
  <si>
    <t>Unperf, nipples</t>
  </si>
  <si>
    <t>Scrape to muzzle, matted patch on RHS of face</t>
  </si>
  <si>
    <t>Plain tail, standard LSQ colouration</t>
  </si>
  <si>
    <t>O419181B3A</t>
  </si>
  <si>
    <t>Perf, nipples</t>
  </si>
  <si>
    <t>Scrape to muzzle</t>
  </si>
  <si>
    <t>Prominent black dorsal stripe on this specimen.</t>
  </si>
  <si>
    <t>Trap on side atop its log, empty</t>
  </si>
  <si>
    <t>O417D1532O</t>
  </si>
  <si>
    <t>2015: 4 records from 27a, 28a and b, 36b</t>
  </si>
  <si>
    <t>Phil/Sui/Selene/Anna</t>
  </si>
  <si>
    <t>O41918ODA8</t>
  </si>
  <si>
    <t>Bare patch, but also discolouration marking start of testes? Very small AGD. Might be either tbh.</t>
  </si>
  <si>
    <t>Z10</t>
  </si>
  <si>
    <t>Z11</t>
  </si>
  <si>
    <t>This had no sign of juvenile pelage  (moult lines etc) and in every way was a normal WH, but it must be one of the smallest on record. A cute little adrogynous runt.</t>
  </si>
  <si>
    <t>O419181D46</t>
  </si>
  <si>
    <t>Start of testes and epid.</t>
  </si>
  <si>
    <t>Z5</t>
  </si>
  <si>
    <t>Z6</t>
  </si>
  <si>
    <t>BEAST. This is nearly twice as heavy as the little SA.M at 45A, and must be one of the largest RS ever.</t>
  </si>
  <si>
    <t>O417D16883</t>
  </si>
  <si>
    <t>2015: 3 records from 40b and 41b</t>
  </si>
  <si>
    <t>O41917E551</t>
  </si>
  <si>
    <t>Z1</t>
  </si>
  <si>
    <t>Z2</t>
  </si>
  <si>
    <t>Pale tail tip, full collar and a bands</t>
  </si>
  <si>
    <t>O419181BEA</t>
  </si>
  <si>
    <t>No bare patch, largish AGD</t>
  </si>
  <si>
    <t>Z3</t>
  </si>
  <si>
    <t>Z4</t>
  </si>
  <si>
    <t>Anna forgot to record weight</t>
  </si>
  <si>
    <t>O41918OA16</t>
  </si>
  <si>
    <t>O41917F42A</t>
  </si>
  <si>
    <t>PT497</t>
  </si>
  <si>
    <t>PP297</t>
  </si>
  <si>
    <t>O4191819C7</t>
  </si>
  <si>
    <t>PT498</t>
  </si>
  <si>
    <t>PP298</t>
  </si>
  <si>
    <t>very white underneath</t>
  </si>
  <si>
    <t>O417D161FC</t>
  </si>
  <si>
    <t>O4191824B3</t>
  </si>
  <si>
    <t>testes epid present but not huge</t>
  </si>
  <si>
    <t>PT494</t>
  </si>
  <si>
    <t>Selene</t>
  </si>
  <si>
    <t>O4191826O3</t>
  </si>
  <si>
    <t>BP, unperf</t>
  </si>
  <si>
    <t>PT496</t>
  </si>
  <si>
    <t>PP296</t>
  </si>
  <si>
    <t>Anna</t>
  </si>
  <si>
    <t>rolled down hill</t>
  </si>
  <si>
    <t>empty</t>
  </si>
  <si>
    <t>O41917FOFO</t>
  </si>
  <si>
    <t>unperf, BP</t>
  </si>
  <si>
    <t>PT495</t>
  </si>
  <si>
    <t>Sui</t>
  </si>
  <si>
    <t>some buffy wash on unp. Orangey-buff upperparts, long black quard hairs</t>
  </si>
  <si>
    <t>fruit nibbled at</t>
  </si>
  <si>
    <t>O418691118</t>
  </si>
  <si>
    <t>tail trapped</t>
  </si>
  <si>
    <t>empty, rolled down hill and cover off</t>
  </si>
  <si>
    <t>O419182213</t>
  </si>
  <si>
    <t>no bare patch, nipples, small AGD</t>
  </si>
  <si>
    <t>wound on face, cleaned with water</t>
  </si>
  <si>
    <t>plain tail, buffy white underneath</t>
  </si>
  <si>
    <t>O41918OOAD</t>
  </si>
  <si>
    <t>Unperf, BP</t>
  </si>
  <si>
    <t>PT493</t>
  </si>
  <si>
    <t>PP295</t>
  </si>
  <si>
    <t>no collar, a. b. very indistinct, v. bright ?? and ptt</t>
  </si>
  <si>
    <t>O419183571</t>
  </si>
  <si>
    <t>v. rufus underparts, striped tail, ear spot v. indistinct</t>
  </si>
  <si>
    <t>O41917EF23</t>
  </si>
  <si>
    <t>scrape on nose</t>
  </si>
  <si>
    <t>ants</t>
  </si>
  <si>
    <t>O4191819CD</t>
  </si>
  <si>
    <t>went v. subdued in hand after tagging, initially I thought wasn't breathing, massaged chest anmd returned to trap on the off-chance. Recovered fine but no further processing done.</t>
  </si>
  <si>
    <t>Anna/Sui/Selene</t>
  </si>
  <si>
    <t>Overturned; pit tagging caused flesh wound. No measurements taken. Released, apparently OK</t>
  </si>
  <si>
    <t>trap needs new flag</t>
  </si>
  <si>
    <t>O41917ED3A</t>
  </si>
  <si>
    <t>perf, apparently</t>
  </si>
  <si>
    <t>PT492</t>
  </si>
  <si>
    <t>PT294</t>
  </si>
  <si>
    <t>v. small with quite white colouring on ump</t>
  </si>
  <si>
    <t>overturned, downhill</t>
  </si>
  <si>
    <t>overturned</t>
  </si>
  <si>
    <t>overturned, bag off, downhill</t>
  </si>
  <si>
    <t>O41917E949</t>
  </si>
  <si>
    <t>subtly striped tail, underside reddish with grey bases, indistinct buff behind ear</t>
  </si>
  <si>
    <t>O41917E4D7</t>
  </si>
  <si>
    <t>poss BP, but longish AGD</t>
  </si>
  <si>
    <t>PT491</t>
  </si>
  <si>
    <t>PP293</t>
  </si>
  <si>
    <t>Unps. Buffy-orange (pale) with central white stripe</t>
  </si>
  <si>
    <t>Bag half off, empty</t>
  </si>
  <si>
    <t>Bag half off, overturned. Rat escaped while trying to re-affix bag at point.</t>
  </si>
  <si>
    <t>O419182OO3</t>
  </si>
  <si>
    <t>Took no tissue sample as scissors left a mess of ear.</t>
  </si>
  <si>
    <t>O41868FO3E</t>
  </si>
  <si>
    <t>O41917EF22</t>
  </si>
  <si>
    <t>Small scrape on nose</t>
  </si>
  <si>
    <t>Bag off, animal clearly stressed in trap. Escaped during processing before weight could be taken. A handsome CTRS with uniform rich reddish-brown upperparts, buffy-yellow underparts and shoulder stripe, and a full bushy tail.</t>
  </si>
  <si>
    <t>O41917E3FC</t>
  </si>
  <si>
    <t>Unperf, faint bare patch, nipples</t>
  </si>
  <si>
    <t>Anna forgot to take weight</t>
  </si>
  <si>
    <t>O41917F6DE</t>
  </si>
  <si>
    <t>Scrape on nose</t>
  </si>
  <si>
    <t>PT501</t>
  </si>
  <si>
    <t>PP299</t>
  </si>
  <si>
    <t>PSEUDOSCORPION PSEUDO 3</t>
  </si>
  <si>
    <t>O419183OC6</t>
  </si>
  <si>
    <t>Unperf</t>
  </si>
  <si>
    <t>1 tick, not removed</t>
  </si>
  <si>
    <t>Cut on foot, end of tail lost (recent)</t>
  </si>
  <si>
    <t>PT500</t>
  </si>
  <si>
    <t>O418EBB8AE</t>
  </si>
  <si>
    <t>Middling-large AGD, bare patch not obvious</t>
  </si>
  <si>
    <t>PT499</t>
  </si>
  <si>
    <t>Another absurdly small WH, this grid seems to be full of them.</t>
  </si>
  <si>
    <t>Lost when sheet destroyed, see Meta</t>
  </si>
  <si>
    <t>O41918O73O</t>
  </si>
  <si>
    <t>O4191819OE</t>
  </si>
  <si>
    <t>small AGD but no BP</t>
  </si>
  <si>
    <t>possibly a juvenile? Absolutely minute</t>
  </si>
  <si>
    <t>Anna/Selene/Sui</t>
  </si>
  <si>
    <t>bag off, overturned</t>
  </si>
  <si>
    <t>bag half off</t>
  </si>
  <si>
    <t>(!)</t>
  </si>
  <si>
    <t>PP301</t>
  </si>
  <si>
    <t>How the F do the bastard civits do this every time?</t>
  </si>
  <si>
    <t>O41917F999</t>
  </si>
  <si>
    <t>O419182883</t>
  </si>
  <si>
    <t>Middling AGD, no BP</t>
  </si>
  <si>
    <t>PT502</t>
  </si>
  <si>
    <t>PP300</t>
  </si>
  <si>
    <t>O41917F387</t>
  </si>
  <si>
    <t>doesn't look perf</t>
  </si>
  <si>
    <t>O419182FDB</t>
  </si>
  <si>
    <t>PT504</t>
  </si>
  <si>
    <t>using spare trap labeled 29B</t>
  </si>
  <si>
    <t>O41917F18C</t>
  </si>
  <si>
    <t>BP? AGD quite middling, some discolouring could be balls</t>
  </si>
  <si>
    <t>PT503</t>
  </si>
  <si>
    <t>PP302</t>
  </si>
  <si>
    <t>Selene/Phil</t>
  </si>
  <si>
    <t>Empty, trap broken</t>
  </si>
  <si>
    <t>Escaped at 23</t>
  </si>
  <si>
    <t>O419182B74</t>
  </si>
  <si>
    <t>No bare patch, see also AGD</t>
  </si>
  <si>
    <t>PT505</t>
  </si>
  <si>
    <t>Quite bright compared with conspecific at 4A, also noticeable grey underfur, however no Maxomys tail and underbelly far too greyish for WH. Think this may actually be a juv based on size.</t>
  </si>
  <si>
    <t>O418EBAF9O</t>
  </si>
  <si>
    <t>Sui's notes have this down as a Treeshrew with this number, then crossed out and replaced with 0418EBAB90. The number given is an LGTRS first tagged in D100-2 on 31/05/2015 while the latter number doesn't exist, so I've gone with the cross-grid recap.</t>
  </si>
  <si>
    <t>O419181B2D</t>
  </si>
  <si>
    <t>Apparently had testes but animal pretty small</t>
  </si>
  <si>
    <t>One spring loose on trap</t>
  </si>
  <si>
    <t>O419182FCA</t>
  </si>
  <si>
    <t>Long nubbin thing suggests male but no testes or other evidence either way.</t>
  </si>
  <si>
    <t>Very bedraggled and rather groggy when released.</t>
  </si>
  <si>
    <t>Overturned, downhill</t>
  </si>
  <si>
    <t>"insects"</t>
  </si>
  <si>
    <t>Sui/Selene/Anna</t>
  </si>
  <si>
    <t>See notes</t>
  </si>
  <si>
    <t>Extremely tough skin, PC unable to tag but measurements taken in case we can ID this one in a recapture. I'm a bit suspicious of the HB.</t>
  </si>
  <si>
    <t>O41917E94B</t>
  </si>
  <si>
    <t>O41917FD1C</t>
  </si>
  <si>
    <t>Poss-see notes</t>
  </si>
  <si>
    <t>Sui went to take trap back but brought animal as very weak and subdued. Did not improve despite administering water, released a second time but very poorly. Probs didn't survive.</t>
  </si>
  <si>
    <t>Broken</t>
  </si>
  <si>
    <t>Overturned, door caught</t>
  </si>
  <si>
    <t>O41868E5DC</t>
  </si>
  <si>
    <t>Tail caught in spring and mangled. Amputated 3 inches worth through bars, and released OK.</t>
  </si>
  <si>
    <t>O4191822B7</t>
  </si>
  <si>
    <t>O41918ODA5</t>
  </si>
  <si>
    <t>No BP</t>
  </si>
  <si>
    <t>PT506</t>
  </si>
  <si>
    <t>No tissue sample obtained due to trainee ear punching making a mess.</t>
  </si>
  <si>
    <t>D100-1-17A</t>
  </si>
  <si>
    <t>D100-1-17B</t>
  </si>
  <si>
    <t>D100-1-18A</t>
  </si>
  <si>
    <t>D100-1-18B</t>
  </si>
  <si>
    <t>D100-1-19A</t>
  </si>
  <si>
    <t>D100-1-19B</t>
  </si>
  <si>
    <t>D100-1-20A</t>
  </si>
  <si>
    <t>D100-1-20B</t>
  </si>
  <si>
    <t>CTRS-but see notes</t>
  </si>
  <si>
    <t>O4191814DE</t>
  </si>
  <si>
    <t>J?</t>
  </si>
  <si>
    <t>Very weird treeshrew. Literally the size of a small SLTRS, with HB well out of Common range (170-235). HF on the lower edge of CTRS (45-56) and outside SLTRS (37-43). Colouration like a washed-out CTRS but very dark for a SLTRS, with dark olive upperparts grizzled buff, ochre-buff underparts (strongest colour between front legs). Not as dark rufous as an adult CTRS above, or as bright orange blow. Buffy shoulder stripe. Our conclusion that this must be a very young and runty CTRS with aberrant colouration.</t>
  </si>
  <si>
    <t>D100-1-21A</t>
  </si>
  <si>
    <t>D100-1-21B</t>
  </si>
  <si>
    <t>D100-1-22A</t>
  </si>
  <si>
    <t>D100-1-22B</t>
  </si>
  <si>
    <t>D100-1-23A</t>
  </si>
  <si>
    <t>D100-1-23B</t>
  </si>
  <si>
    <t>D100-1-24A</t>
  </si>
  <si>
    <t>O41868FO3F</t>
  </si>
  <si>
    <t>Species not recorded, possibly a WH ending O3E caught in 8B on the 19th.</t>
  </si>
  <si>
    <t>D100-1-24B</t>
  </si>
  <si>
    <t>Pushing with all my might I couldn't tag this one due to the thickness of the skin. Let go with no tag rather than cause injury.</t>
  </si>
  <si>
    <t>D100-1-25A</t>
  </si>
  <si>
    <t>D100-1-25B</t>
  </si>
  <si>
    <t>D100-1-26A</t>
  </si>
  <si>
    <t>D100-1-26B</t>
  </si>
  <si>
    <t>D100-1-27A</t>
  </si>
  <si>
    <t>D100-1-27B</t>
  </si>
  <si>
    <t>D100-1-28A</t>
  </si>
  <si>
    <t>D100-1-28B</t>
  </si>
  <si>
    <t>D100-1-29A</t>
  </si>
  <si>
    <t>D100-1-29B</t>
  </si>
  <si>
    <t>D100-1-30A</t>
  </si>
  <si>
    <t>D100-1-30B</t>
  </si>
  <si>
    <t>D100-1-31A</t>
  </si>
  <si>
    <t>D100-1-31B</t>
  </si>
  <si>
    <t>D100-1-32A</t>
  </si>
  <si>
    <t>D100-1-32B</t>
  </si>
  <si>
    <t>D100-1-33B</t>
  </si>
  <si>
    <t>D100-1-34A</t>
  </si>
  <si>
    <t>D100-1-34B</t>
  </si>
  <si>
    <t>D100-1-35A</t>
  </si>
  <si>
    <t>D100-1-35B</t>
  </si>
  <si>
    <t>D100-1-36A</t>
  </si>
  <si>
    <t>D100-1-36B</t>
  </si>
  <si>
    <t>O41917F843</t>
  </si>
  <si>
    <t>D100-1-37B</t>
  </si>
  <si>
    <t>D100-1-38A</t>
  </si>
  <si>
    <t>D100-1-38B</t>
  </si>
  <si>
    <t>D100-1-39A</t>
  </si>
  <si>
    <t>Empty?</t>
  </si>
  <si>
    <t>D100-1-39B</t>
  </si>
  <si>
    <t>D100-1-40A</t>
  </si>
  <si>
    <t>Tail caught in spring, see notes</t>
  </si>
  <si>
    <t>Alive but very subdued.  Tail satisfactorily extracted from spring and released OK without processing, unknown if made it.</t>
  </si>
  <si>
    <t>D100-1-40B</t>
  </si>
  <si>
    <t>D100-1-41A</t>
  </si>
  <si>
    <t>D100-1-41B</t>
  </si>
  <si>
    <t>D100-1-42A</t>
  </si>
  <si>
    <t>D100-1-42B</t>
  </si>
  <si>
    <t>D100-1-43A</t>
  </si>
  <si>
    <t>D100-1-43B</t>
  </si>
  <si>
    <t>D100-1-44A</t>
  </si>
  <si>
    <t>D100-1-44B</t>
  </si>
  <si>
    <t>D100-1-45A</t>
  </si>
  <si>
    <t>D100-1-45B</t>
  </si>
  <si>
    <t>D100-1-46A</t>
  </si>
  <si>
    <t>D100-1-46B</t>
  </si>
  <si>
    <t>D100-1-47A</t>
  </si>
  <si>
    <t>D100-1-47B</t>
  </si>
  <si>
    <t>D100-1-48A</t>
  </si>
  <si>
    <t>D100-1-48B</t>
  </si>
  <si>
    <t>O41917FO55</t>
  </si>
  <si>
    <t>Phil/Selene</t>
  </si>
  <si>
    <t>Difficult to anaesthetise and very vocal</t>
  </si>
  <si>
    <t>For some reason Alex seems to have forgotten 31 completely.</t>
  </si>
  <si>
    <t>Door stiff, stuck half closed.</t>
  </si>
  <si>
    <t>O41917E8BF</t>
  </si>
  <si>
    <t>Phil/Sui</t>
  </si>
  <si>
    <t>O41868ED7B</t>
  </si>
  <si>
    <t>O419181BDB</t>
  </si>
  <si>
    <t>O41917EOD8</t>
  </si>
  <si>
    <t>O418EB93E3</t>
  </si>
  <si>
    <t>O41917E6C1</t>
  </si>
  <si>
    <t>O419183387</t>
  </si>
  <si>
    <t>O4191834B7</t>
  </si>
  <si>
    <t>O41917F6E3</t>
  </si>
  <si>
    <t>O41917E5C7</t>
  </si>
  <si>
    <t>O41917EO32</t>
  </si>
  <si>
    <t>O41868DO3F</t>
  </si>
  <si>
    <t>RS?</t>
  </si>
  <si>
    <t>O41918O443</t>
  </si>
  <si>
    <t>O41917E2CD</t>
  </si>
  <si>
    <t>O418EBD53C</t>
  </si>
  <si>
    <t>O417D14O31</t>
  </si>
  <si>
    <t>O4191833FD</t>
  </si>
  <si>
    <t>O41917F231</t>
  </si>
  <si>
    <t>O41917F63A</t>
  </si>
  <si>
    <t>O41917E6BD</t>
  </si>
  <si>
    <t>O41868F73A</t>
  </si>
  <si>
    <t>O417D15OBE</t>
  </si>
  <si>
    <t>Gecko!</t>
  </si>
  <si>
    <t>O41918OF16</t>
  </si>
  <si>
    <t>O4191811E7</t>
  </si>
  <si>
    <t>O4191835CE</t>
  </si>
  <si>
    <t>O418EBO53C</t>
  </si>
  <si>
    <t>See Notes</t>
  </si>
  <si>
    <t>O419183149</t>
  </si>
  <si>
    <t>O418EB9258</t>
  </si>
  <si>
    <t>O41868C191</t>
  </si>
  <si>
    <t>O41868EBO8</t>
  </si>
  <si>
    <t>O41868CFDB</t>
  </si>
  <si>
    <t>O417D144AC</t>
  </si>
  <si>
    <t>O41869O7C2</t>
  </si>
  <si>
    <t>O41918B573</t>
  </si>
  <si>
    <t>O41869O192</t>
  </si>
  <si>
    <t>O41868FAF2</t>
  </si>
  <si>
    <t>O418EB89BO</t>
  </si>
  <si>
    <t>O41868FDB1</t>
  </si>
  <si>
    <t>O41868DB68</t>
  </si>
  <si>
    <t>O41869O4C3</t>
  </si>
  <si>
    <t>O41868FC13</t>
  </si>
  <si>
    <t>O41868D67E</t>
  </si>
  <si>
    <t>O41868F993</t>
  </si>
  <si>
    <t>O41868C86B</t>
  </si>
  <si>
    <t>O41868F548</t>
  </si>
  <si>
    <t>O41917E7BD</t>
  </si>
  <si>
    <t>O41868CD34</t>
  </si>
  <si>
    <t>O41868E5B1</t>
  </si>
  <si>
    <t>O41868F8D4</t>
  </si>
  <si>
    <t>O41918129E</t>
  </si>
  <si>
    <t>O41869OBB4</t>
  </si>
  <si>
    <t>LTRS</t>
  </si>
  <si>
    <t>O418EBACOD</t>
  </si>
  <si>
    <t>O41869O6O4</t>
  </si>
  <si>
    <t>O41868DAB8</t>
  </si>
  <si>
    <t>O419183573</t>
  </si>
  <si>
    <t>O41868CB6B</t>
  </si>
  <si>
    <t>O41868E9D3</t>
  </si>
  <si>
    <t>Black, largely hairless testes</t>
  </si>
  <si>
    <t>teses beginning</t>
  </si>
  <si>
    <t>No BP, partial cover</t>
  </si>
  <si>
    <t>could be SA, poss. start of testes visible</t>
  </si>
  <si>
    <t>perf and nipples</t>
  </si>
  <si>
    <t>BP</t>
  </si>
  <si>
    <t>fury and dark</t>
  </si>
  <si>
    <t>BP, possible perf but can't really tell</t>
  </si>
  <si>
    <t>testes present but not huge</t>
  </si>
  <si>
    <t>Testes and penis obvious</t>
  </si>
  <si>
    <t>BP, Unperf</t>
  </si>
  <si>
    <t>long nubbin, no testicles or bare patch</t>
  </si>
  <si>
    <t>possible perf</t>
  </si>
  <si>
    <t>No BP, large AGD</t>
  </si>
  <si>
    <t>Didn't appear perf. No evidence of testes</t>
  </si>
  <si>
    <t>Indistinct BP, middling AGD</t>
  </si>
  <si>
    <t>Large AGD, no BP</t>
  </si>
  <si>
    <t>testes forming</t>
  </si>
  <si>
    <t>perf</t>
  </si>
  <si>
    <t>large perf</t>
  </si>
  <si>
    <t>perforation</t>
  </si>
  <si>
    <t>No visible BP, apparent testes but not big.</t>
  </si>
  <si>
    <t>Testes for Africa!</t>
  </si>
  <si>
    <t>Almost no tail (old wound, about 1 inch remaining)</t>
  </si>
  <si>
    <t>Scrape on LH inner thigh + nose</t>
  </si>
  <si>
    <t>Cut to forehead</t>
  </si>
  <si>
    <t>Dead in trap, r.m but not anty</t>
  </si>
  <si>
    <t>Tail caught and skinned in spring</t>
  </si>
  <si>
    <t>dead</t>
  </si>
  <si>
    <t>PT512</t>
  </si>
  <si>
    <t>PP403</t>
  </si>
  <si>
    <t>PT510</t>
  </si>
  <si>
    <t>PP400</t>
  </si>
  <si>
    <t>PT511</t>
  </si>
  <si>
    <t>PP401</t>
  </si>
  <si>
    <t>PT513</t>
  </si>
  <si>
    <t>PT514</t>
  </si>
  <si>
    <t>PP404</t>
  </si>
  <si>
    <t>PT515</t>
  </si>
  <si>
    <t>PP405</t>
  </si>
  <si>
    <t>PT516</t>
  </si>
  <si>
    <t>PT517</t>
  </si>
  <si>
    <t>PP406</t>
  </si>
  <si>
    <t>PT519</t>
  </si>
  <si>
    <t>PP407</t>
  </si>
  <si>
    <t>PT522</t>
  </si>
  <si>
    <t>PT521</t>
  </si>
  <si>
    <t>PT520</t>
  </si>
  <si>
    <t>PT525</t>
  </si>
  <si>
    <t>PP410</t>
  </si>
  <si>
    <t>PT523</t>
  </si>
  <si>
    <t>PP408</t>
  </si>
  <si>
    <t>PT524</t>
  </si>
  <si>
    <t>PP409</t>
  </si>
  <si>
    <t>PT526</t>
  </si>
  <si>
    <t>PP411</t>
  </si>
  <si>
    <t>PT527</t>
  </si>
  <si>
    <t>PP412</t>
  </si>
  <si>
    <t>PT528</t>
  </si>
  <si>
    <t>PP413/PSEUDO 5</t>
  </si>
  <si>
    <t>PT529</t>
  </si>
  <si>
    <t>PT530</t>
  </si>
  <si>
    <t>PT531</t>
  </si>
  <si>
    <t>PF223</t>
  </si>
  <si>
    <t>PF222</t>
  </si>
  <si>
    <t>PT532</t>
  </si>
  <si>
    <t>PF 2016/03</t>
  </si>
  <si>
    <t>Stripes very prominent, with very rufous underparts</t>
  </si>
  <si>
    <t>no samples</t>
  </si>
  <si>
    <t>released by accident at 22 before tagging</t>
  </si>
  <si>
    <t>Unusual colouration, pale grey/white underside. HF well within Slender</t>
  </si>
  <si>
    <t>DOUBLE CAPTURE Moult line running down the sides of the back, broad inch-wide strip of juv. fur with adult fur colouring on either side. Central strip: short sleek fur, blackish w/ dark chocolate-brown tips, much shorter than surrounding adult fur, forms really obvious, dark stripe.</t>
  </si>
  <si>
    <t>Poss parent of male juv.</t>
  </si>
  <si>
    <t>Still mostly juv colouring on upp (dull, dusky chocolate brown). Orange band coming through on flanks.</t>
  </si>
  <si>
    <t>Incredibly battered rat! Stump tail about 2 inches long, and both ears heavily notched and torn (all old wounds)</t>
  </si>
  <si>
    <t>Only very faint brown marks where collar would be. Ankle bands on forelimbs almost absent, very faint on hindlimbs. Very red colouration, slightly deeper than normal. PTT. Photos</t>
  </si>
  <si>
    <t>Anna/Sui</t>
  </si>
  <si>
    <t>No samples. Tick on forehead</t>
  </si>
  <si>
    <t>no PP - no eppendorffs! "classic" colouration</t>
  </si>
  <si>
    <t>very orange colouration above, pale buffy orange underparts, almost SS colour. 2/3 tail de-skinned on spring</t>
  </si>
  <si>
    <t>Bag removed, moved 5m</t>
  </si>
  <si>
    <t>Quite adultish colouration but still a touchy dusky, and not properly orange.</t>
  </si>
  <si>
    <t>Anna overshot with the injector and made two holes. Likely to just lose any tag injected, and probably a bit upset with its lot, so released.</t>
  </si>
  <si>
    <t>Trap fell 20m downhill into dry river bed! Bag off near point. Apart from forehead rat was apparently unharmed! Forgot to take weight</t>
  </si>
  <si>
    <t>Very attractive and colourful individual, flanks and haunches strong brick-red, and contrasting clearly with olivey head. Tail dense and bushy.</t>
  </si>
  <si>
    <t>Overturned, downhill with bag off, empty</t>
  </si>
  <si>
    <t>O/T, bag off</t>
  </si>
  <si>
    <t>Aleks</t>
  </si>
  <si>
    <t>Empty,tumbled down slope</t>
  </si>
  <si>
    <t>no cover</t>
  </si>
  <si>
    <t>very chestnutty coloured, possibly the same PR we failed to tag yesterday.</t>
  </si>
  <si>
    <t>no tissue sample taken</t>
  </si>
  <si>
    <t>very brown upperparts for a PR</t>
  </si>
  <si>
    <t>Downhill</t>
  </si>
  <si>
    <t>Trap overturned, downhill, bag off. Fucking civets.</t>
  </si>
  <si>
    <t>Forgot to check 7 it seems.</t>
  </si>
  <si>
    <t>Phil attached spool.</t>
  </si>
  <si>
    <t>Odd DTT-like colouration, very pale silver-white underparts, quite uniform orangey upperparts</t>
  </si>
  <si>
    <t>Relatively subdued belly colour. I think males may be brighter on average.</t>
  </si>
  <si>
    <t xml:space="preserve">Door broken </t>
  </si>
  <si>
    <t>Escaped at 22 prior to tagging</t>
  </si>
  <si>
    <t>Spool attached by Selene</t>
  </si>
  <si>
    <t>Spool attached by Sui</t>
  </si>
  <si>
    <t>Tissue sample not taken. "Classic" adult DTT colouration</t>
  </si>
  <si>
    <t>Overturned, bag off, empty</t>
  </si>
  <si>
    <t>escaped at point 22</t>
  </si>
  <si>
    <t>OT</t>
  </si>
  <si>
    <t>something caught</t>
  </si>
  <si>
    <t>Phil/Anna</t>
  </si>
  <si>
    <t>At first sight I thought this was a Brown Rat. Seemed huge for an MR, and quite plain, warm, brown upperparts (olive-brown fur with grey bases rather than grey with olive speckling). Not as scruffy and shaggy as MRs normally look but not sleek either.  Moderately long black guard hairs, no spines. Underparts warm creamy white deepening to buffy between legs. Tail all dark, ratio with HB is way too big for a Brown Rat but only just outside MR range, and too little for LTG. Prominent dark fur on top of feet, especially forefeet. Head and ear proportions seem to fit Jess's descriptions, colour is nowhere near LTG, and habitat very unlikely for BR, so I'm 90% happy this is a whopping Muller's (although only about halfway through the weight range in the mammal book!). Possibly the daddy of the family at 28 seen this week?</t>
  </si>
  <si>
    <t>Another quite warm-coloured PR. I think they must just be browner than I remember them…</t>
  </si>
  <si>
    <t>Sui/Selene</t>
  </si>
  <si>
    <t>Door bent (trap needs replacing or new door), downhill</t>
  </si>
  <si>
    <t>Bag off, downhill</t>
  </si>
  <si>
    <t>REPLACE!</t>
  </si>
  <si>
    <t>empty, rolled</t>
  </si>
  <si>
    <t>rolled</t>
  </si>
  <si>
    <t>dead bird</t>
  </si>
  <si>
    <t>dead shrew</t>
  </si>
  <si>
    <t>Occasion</t>
  </si>
  <si>
    <t>D100-1-2011-1</t>
  </si>
  <si>
    <t>D100-1-2011-2</t>
  </si>
  <si>
    <t>D100-1-2011-3</t>
  </si>
  <si>
    <t>D100-1-2011-4</t>
  </si>
  <si>
    <t>D100-1-2011-5</t>
  </si>
  <si>
    <t>D100-1-2011-6</t>
  </si>
  <si>
    <t>D100-1-2011-7</t>
  </si>
  <si>
    <t>D100-2-2011-1</t>
  </si>
  <si>
    <t>D100-2-2011-2</t>
  </si>
  <si>
    <t>D100-2-2011-3</t>
  </si>
  <si>
    <t>D100-2-2011-4</t>
  </si>
  <si>
    <t>D100-2-2011-5</t>
  </si>
  <si>
    <t>D10-1-2012-1</t>
  </si>
  <si>
    <t>D10-1-2012-2</t>
  </si>
  <si>
    <t>D10-1-2012-3</t>
  </si>
  <si>
    <t>D10-1-2012-4</t>
  </si>
  <si>
    <t>D10-1-2012-5</t>
  </si>
  <si>
    <t>D10-1-2012-6</t>
  </si>
  <si>
    <t>D10-1-2012-7</t>
  </si>
  <si>
    <t>D10-2-2012-1</t>
  </si>
  <si>
    <t>D10-2-2012-2</t>
  </si>
  <si>
    <t>D10-2-2012-3</t>
  </si>
  <si>
    <t>D10-2-2012-4</t>
  </si>
  <si>
    <t>D10-2-2012-5</t>
  </si>
  <si>
    <t>D10-2-2012-6</t>
  </si>
  <si>
    <t>D10-2-2012-7</t>
  </si>
  <si>
    <t>D1-1-2012-1</t>
  </si>
  <si>
    <t>D1-1-2012-2</t>
  </si>
  <si>
    <t>D1-1-2012-3</t>
  </si>
  <si>
    <t>D1-1-2012-4</t>
  </si>
  <si>
    <t>D1-1-2012-5</t>
  </si>
  <si>
    <t>D1-1-2012-6</t>
  </si>
  <si>
    <t>D1-1-2012-7</t>
  </si>
  <si>
    <t>D1-2-2012-1</t>
  </si>
  <si>
    <t>D1-2-2012-2</t>
  </si>
  <si>
    <t>D1-2-2012-3</t>
  </si>
  <si>
    <t>D1-2-2012-4</t>
  </si>
  <si>
    <t>D1-2-2012-5</t>
  </si>
  <si>
    <t>D1-2-2012-6</t>
  </si>
  <si>
    <t>D1-2-2012-7</t>
  </si>
  <si>
    <t>D100-1-2012-1</t>
  </si>
  <si>
    <t>D100-1-2012-2</t>
  </si>
  <si>
    <t>D100-1-2012-3</t>
  </si>
  <si>
    <t>D100-1-2012-4</t>
  </si>
  <si>
    <t>D100-1-2012-5</t>
  </si>
  <si>
    <t>D100-1-2012-6</t>
  </si>
  <si>
    <t>D100-1-2012-8</t>
  </si>
  <si>
    <t>D100-1-2012-9</t>
  </si>
  <si>
    <t>D100-1-2012-10</t>
  </si>
  <si>
    <t>D100-1-2012-12</t>
  </si>
  <si>
    <t>D100-1-2012-14</t>
  </si>
  <si>
    <t>D100-1-2014-1</t>
  </si>
  <si>
    <t>D100-1-2014-2</t>
  </si>
  <si>
    <t>D100-1-2014-3</t>
  </si>
  <si>
    <t>D100-1-2014-4</t>
  </si>
  <si>
    <t>D100-1-2014-5</t>
  </si>
  <si>
    <t>D100-1-2014-6</t>
  </si>
  <si>
    <t>D100-1-2014-7</t>
  </si>
  <si>
    <t>D100-2-2014-1</t>
  </si>
  <si>
    <t>D100-2-2014-2</t>
  </si>
  <si>
    <t>D100-2-2014-3</t>
  </si>
  <si>
    <t>D100-2-2014-4</t>
  </si>
  <si>
    <t>D100-2-2014-5</t>
  </si>
  <si>
    <t>D100-2-2014-6</t>
  </si>
  <si>
    <t>D100-2-2014-7</t>
  </si>
  <si>
    <t>D100-1-2015-1</t>
  </si>
  <si>
    <t>D100-1-2015-2</t>
  </si>
  <si>
    <t>D100-1-2015-3</t>
  </si>
  <si>
    <t>D100-1-2015-4</t>
  </si>
  <si>
    <t>D100-1-2015-5</t>
  </si>
  <si>
    <t>D100-1-2015-6</t>
  </si>
  <si>
    <t>D100-1-2015-7</t>
  </si>
  <si>
    <t>D100-2-2015-1</t>
  </si>
  <si>
    <t>D100-2-2015-2</t>
  </si>
  <si>
    <t>D100-2-2015-3</t>
  </si>
  <si>
    <t>D100-2-2015-4</t>
  </si>
  <si>
    <t>D100-2-2015-5</t>
  </si>
  <si>
    <t>D100-2-2015-6</t>
  </si>
  <si>
    <t>D100-2-2015-7</t>
  </si>
  <si>
    <t>D100-1-2016-1</t>
  </si>
  <si>
    <t>D100-1-2016-2</t>
  </si>
  <si>
    <t>D100-1-2016-3</t>
  </si>
  <si>
    <t>D100-1-2016-4</t>
  </si>
  <si>
    <t>D100-1-2016-5</t>
  </si>
  <si>
    <t>D100-1-2016-6</t>
  </si>
  <si>
    <t>D100-1-2016-7</t>
  </si>
  <si>
    <t>D100-2-2016-1</t>
  </si>
  <si>
    <t>D100-2-2016-2</t>
  </si>
  <si>
    <t>D100-2-2016-3</t>
  </si>
  <si>
    <t>D100-2-2016-4</t>
  </si>
  <si>
    <t>D100-2-2016-5</t>
  </si>
  <si>
    <t>D100-2-2016-6</t>
  </si>
  <si>
    <t>D100-2-2016-7</t>
  </si>
  <si>
    <t>N or R</t>
  </si>
  <si>
    <t>D100-1-15B</t>
  </si>
  <si>
    <t>D100-1-14B</t>
  </si>
  <si>
    <t>D100-1-11B</t>
  </si>
  <si>
    <t>D100-1-8A</t>
  </si>
  <si>
    <t>D100-1-7A</t>
  </si>
  <si>
    <t>D100-1-9B</t>
  </si>
  <si>
    <t>D100-1-12B</t>
  </si>
  <si>
    <t>D100-1-11A</t>
  </si>
  <si>
    <t>D100-1-3A</t>
  </si>
  <si>
    <t>D100-1-16A</t>
  </si>
  <si>
    <t>D100-1-13B</t>
  </si>
  <si>
    <t>D100-1-6B</t>
  </si>
  <si>
    <t>D100-1-10A</t>
  </si>
  <si>
    <t>D100-1-12A</t>
  </si>
  <si>
    <t>D100-1-14A</t>
  </si>
  <si>
    <t>D100-1-8B</t>
  </si>
  <si>
    <t>D100-1-4A</t>
  </si>
  <si>
    <t>D100-1-7B</t>
  </si>
  <si>
    <t>D100-1-1A</t>
  </si>
  <si>
    <t>D100-1-3B</t>
  </si>
  <si>
    <t>D100-1-1B</t>
  </si>
  <si>
    <t>D100-1-5B</t>
  </si>
  <si>
    <t>D100-1-13A</t>
  </si>
  <si>
    <t>D100-1-5A</t>
  </si>
  <si>
    <t>D100-1-2B</t>
  </si>
  <si>
    <t>D100-1-9A</t>
  </si>
  <si>
    <t>D100-1-16B</t>
  </si>
  <si>
    <t>D100-1-4B</t>
  </si>
  <si>
    <t>D100-1-2A</t>
  </si>
  <si>
    <t>D100-1-6A</t>
  </si>
  <si>
    <t>D100-1-10B</t>
  </si>
  <si>
    <t>D100-1-15A</t>
  </si>
  <si>
    <t>D10-1-36A</t>
  </si>
  <si>
    <t>D10-1-41A</t>
  </si>
  <si>
    <t>D10-1-27B</t>
  </si>
  <si>
    <t>D10-1-20A</t>
  </si>
  <si>
    <t>D10-1-21A</t>
  </si>
  <si>
    <t>D10-1-27A</t>
  </si>
  <si>
    <t>D10-1-1A</t>
  </si>
  <si>
    <t>D10-1-38A</t>
  </si>
  <si>
    <t>D10-1-23A</t>
  </si>
  <si>
    <t>D10-1-20B</t>
  </si>
  <si>
    <t>D10-1-19A</t>
  </si>
  <si>
    <t>D10-1-13A</t>
  </si>
  <si>
    <t>D10-1-18B</t>
  </si>
  <si>
    <t>D10-1-14A</t>
  </si>
  <si>
    <t>D10-1-24B</t>
  </si>
  <si>
    <t>D10-1-30A</t>
  </si>
  <si>
    <t>D10-1-5B</t>
  </si>
  <si>
    <t>D10-1-7B</t>
  </si>
  <si>
    <t>D10-1-24A</t>
  </si>
  <si>
    <t>D10-1-19B</t>
  </si>
  <si>
    <t>D10-1-6A</t>
  </si>
  <si>
    <t>D10-1-2A</t>
  </si>
  <si>
    <t>D10-1-32B</t>
  </si>
  <si>
    <t>D10-1-48A</t>
  </si>
  <si>
    <t>D10-1-9B</t>
  </si>
  <si>
    <t>D10-1-34B</t>
  </si>
  <si>
    <t>D10-1-41B</t>
  </si>
  <si>
    <t>D10-1-40B</t>
  </si>
  <si>
    <t>D10-1-2B</t>
  </si>
  <si>
    <t>D10-1-17B</t>
  </si>
  <si>
    <t>D10-1-38B</t>
  </si>
  <si>
    <t>D10-1-33B</t>
  </si>
  <si>
    <t>D10-1-6B</t>
  </si>
  <si>
    <t>D10-1-26A</t>
  </si>
  <si>
    <t>D10-1-8A</t>
  </si>
  <si>
    <t>D10-1-45B</t>
  </si>
  <si>
    <t>D10-1-46B</t>
  </si>
  <si>
    <t>D10-1-16B</t>
  </si>
  <si>
    <t>D10-1-43B</t>
  </si>
  <si>
    <t>D10-1-35B</t>
  </si>
  <si>
    <t>D10-1-47A</t>
  </si>
  <si>
    <t>D10-1-15A</t>
  </si>
  <si>
    <t>D10-1-44B</t>
  </si>
  <si>
    <t>D10-1-42B</t>
  </si>
  <si>
    <t>D10-1-33A</t>
  </si>
  <si>
    <t>D10-1-25B</t>
  </si>
  <si>
    <t>D10-1-17A</t>
  </si>
  <si>
    <t>D10-1-15B</t>
  </si>
  <si>
    <t>D10-1-16A</t>
  </si>
  <si>
    <t>D10-1-3B</t>
  </si>
  <si>
    <t>D10-1-11A</t>
  </si>
  <si>
    <t>D10-1-3A</t>
  </si>
  <si>
    <t>D10-1-1B</t>
  </si>
  <si>
    <t>D10-2-46B</t>
  </si>
  <si>
    <t>D10-2-35A</t>
  </si>
  <si>
    <t>D10-2-27B</t>
  </si>
  <si>
    <t>D10-2-42A</t>
  </si>
  <si>
    <t>D10-2-20A</t>
  </si>
  <si>
    <t>D10-2-32A</t>
  </si>
  <si>
    <t>D10-2-23B</t>
  </si>
  <si>
    <t>D10-2-27A</t>
  </si>
  <si>
    <t>D10-2-16A</t>
  </si>
  <si>
    <t>D10-2-1B</t>
  </si>
  <si>
    <t>D10-2-4B</t>
  </si>
  <si>
    <t>D10-2-25A</t>
  </si>
  <si>
    <t>D10-2-37A</t>
  </si>
  <si>
    <t>D10-2-8B</t>
  </si>
  <si>
    <t>D10-2-37B</t>
  </si>
  <si>
    <t>D10-2-41B</t>
  </si>
  <si>
    <t>D10-2-20B</t>
  </si>
  <si>
    <t>D10-2-45A</t>
  </si>
  <si>
    <t>D10-2-5B</t>
  </si>
  <si>
    <t>D10-2-32B</t>
  </si>
  <si>
    <t>D10-2-25B</t>
  </si>
  <si>
    <t>D10-2-29B</t>
  </si>
  <si>
    <t>D10-2-13B</t>
  </si>
  <si>
    <t>D10-2-16B</t>
  </si>
  <si>
    <t>D10-2-7B</t>
  </si>
  <si>
    <t>D10-2-36A</t>
  </si>
  <si>
    <t>D10-2-42B</t>
  </si>
  <si>
    <t>D10-2-19A</t>
  </si>
  <si>
    <t>D10-2-45B</t>
  </si>
  <si>
    <t>D10-2-21A</t>
  </si>
  <si>
    <t>D10-2-22B</t>
  </si>
  <si>
    <t>D10-2-17A</t>
  </si>
  <si>
    <t>D10-2-34A</t>
  </si>
  <si>
    <t>D10-2-39B</t>
  </si>
  <si>
    <t>D10-2-1A</t>
  </si>
  <si>
    <t>D10-2-7A</t>
  </si>
  <si>
    <t>D10-2-36B</t>
  </si>
  <si>
    <t>D10-2-28A</t>
  </si>
  <si>
    <t>D10-2-5A</t>
  </si>
  <si>
    <t>D10-2-15B</t>
  </si>
  <si>
    <t>D10-2-9A</t>
  </si>
  <si>
    <t>D10-2-29A</t>
  </si>
  <si>
    <t>D10-2-3B</t>
  </si>
  <si>
    <t>D10-2-31A</t>
  </si>
  <si>
    <t>D10-2-12B</t>
  </si>
  <si>
    <t>D10-2-21B</t>
  </si>
  <si>
    <t>D10-2-6B</t>
  </si>
  <si>
    <t>D10-2-44A</t>
  </si>
  <si>
    <t>D10-2-10A</t>
  </si>
  <si>
    <t>D10-2-13A</t>
  </si>
  <si>
    <t>D10-2-39A</t>
  </si>
  <si>
    <t>D10-2-28B</t>
  </si>
  <si>
    <t>D10-2-6A</t>
  </si>
  <si>
    <t>D10-2-43B</t>
  </si>
  <si>
    <t>D10-2-8A</t>
  </si>
  <si>
    <t>D10-2-30B</t>
  </si>
  <si>
    <t>D10-2-46A</t>
  </si>
  <si>
    <t>D10-2-48B</t>
  </si>
  <si>
    <t>D10-2-44B</t>
  </si>
  <si>
    <t>D10-2-48A</t>
  </si>
  <si>
    <t>D10-2-33B</t>
  </si>
  <si>
    <t>D1-1-27A</t>
  </si>
  <si>
    <t>D1-1-31B</t>
  </si>
  <si>
    <t>D1-1-16B</t>
  </si>
  <si>
    <t>D1-1-48B</t>
  </si>
  <si>
    <t>D1-1-15B</t>
  </si>
  <si>
    <t>D1-1-6A</t>
  </si>
  <si>
    <t>D1-1-2B</t>
  </si>
  <si>
    <t>D1-1-48A</t>
  </si>
  <si>
    <t>D1-1-18A</t>
  </si>
  <si>
    <t>D1-1-5B</t>
  </si>
  <si>
    <t>D1-1-37B</t>
  </si>
  <si>
    <t>D1-1-46A</t>
  </si>
  <si>
    <t>D1-1-37A</t>
  </si>
  <si>
    <t>D1-1-39A</t>
  </si>
  <si>
    <t>D1-1-15A</t>
  </si>
  <si>
    <t>D1-1-4A</t>
  </si>
  <si>
    <t>D1-1-47B</t>
  </si>
  <si>
    <t>D1-1-18B</t>
  </si>
  <si>
    <t>D1-1-27B</t>
  </si>
  <si>
    <t>D1-1-36B</t>
  </si>
  <si>
    <t>D1-1-32B</t>
  </si>
  <si>
    <t>D1-1-21A</t>
  </si>
  <si>
    <t>D1-1-23A</t>
  </si>
  <si>
    <t>D1-1-17B</t>
  </si>
  <si>
    <t>D1-1-40A</t>
  </si>
  <si>
    <t>D1-1-2A</t>
  </si>
  <si>
    <t>D1-1-41B</t>
  </si>
  <si>
    <t>D1-1-24B</t>
  </si>
  <si>
    <t>D1-1-44B</t>
  </si>
  <si>
    <t>D1-1-17A</t>
  </si>
  <si>
    <t>D1-1-26A</t>
  </si>
  <si>
    <t>D1-1-13B</t>
  </si>
  <si>
    <t>D1-1-29B</t>
  </si>
  <si>
    <t>D1-1-47A</t>
  </si>
  <si>
    <t>D1-1-1B</t>
  </si>
  <si>
    <t>D1-1-36A</t>
  </si>
  <si>
    <t>D1-1-33A</t>
  </si>
  <si>
    <t>D1-1-12B</t>
  </si>
  <si>
    <t>D1-1-4B</t>
  </si>
  <si>
    <t>D1-1-25A</t>
  </si>
  <si>
    <t>D1-1-43B</t>
  </si>
  <si>
    <t>D1-1-30A</t>
  </si>
  <si>
    <t>D1-1-23B</t>
  </si>
  <si>
    <t>D1-1-3B</t>
  </si>
  <si>
    <t>D1-1-24A</t>
  </si>
  <si>
    <t>D1-1-35A</t>
  </si>
  <si>
    <t>D1-1-10B</t>
  </si>
  <si>
    <t>D1-1-13A</t>
  </si>
  <si>
    <t>D1-1-41A</t>
  </si>
  <si>
    <t>D1-1-45B</t>
  </si>
  <si>
    <t>D1-1-39B</t>
  </si>
  <si>
    <t>D1-1-14B</t>
  </si>
  <si>
    <t>D1-1-40B</t>
  </si>
  <si>
    <t>D1-1-35B</t>
  </si>
  <si>
    <t>D1-1-28B</t>
  </si>
  <si>
    <t>D1-1-11A</t>
  </si>
  <si>
    <t>D1-1-25B</t>
  </si>
  <si>
    <t>D1-2-43A</t>
  </si>
  <si>
    <t>D1-2-19B</t>
  </si>
  <si>
    <t>D1-2-32A</t>
  </si>
  <si>
    <t>D1-2-18B</t>
  </si>
  <si>
    <t>D1-2-41B</t>
  </si>
  <si>
    <t>D1-2-3B</t>
  </si>
  <si>
    <t>D1-2-34A</t>
  </si>
  <si>
    <t>D1-2-3A</t>
  </si>
  <si>
    <t>D1-2-29A</t>
  </si>
  <si>
    <t>D1-2-12B</t>
  </si>
  <si>
    <t>D1-2-2B</t>
  </si>
  <si>
    <t>D1-2-18A</t>
  </si>
  <si>
    <t>D1-2-6B</t>
  </si>
  <si>
    <t>D1-2-43B</t>
  </si>
  <si>
    <t>D1-2-28B</t>
  </si>
  <si>
    <t>D1-2-35B</t>
  </si>
  <si>
    <t>D1-2-30A</t>
  </si>
  <si>
    <t>D1-2-12A</t>
  </si>
  <si>
    <t>D1-2-34B</t>
  </si>
  <si>
    <t>D1-2-41A</t>
  </si>
  <si>
    <t>D1-2-26B</t>
  </si>
  <si>
    <t>D1-2-19A</t>
  </si>
  <si>
    <t>D1-2-7B</t>
  </si>
  <si>
    <t>D1-2-33A</t>
  </si>
  <si>
    <t>D1-2-46B</t>
  </si>
  <si>
    <t>D1-2-21A</t>
  </si>
  <si>
    <t>D1-2-1A</t>
  </si>
  <si>
    <t>D1-2-13A</t>
  </si>
  <si>
    <t>D1-2-17B</t>
  </si>
  <si>
    <t>D1-2-39B</t>
  </si>
  <si>
    <t>D1-2-7A</t>
  </si>
  <si>
    <t>D1-2-28A</t>
  </si>
  <si>
    <t>D1-2-14A</t>
  </si>
  <si>
    <t>D1-2-10B</t>
  </si>
  <si>
    <t>D1-2-8B</t>
  </si>
  <si>
    <t>D1-2-22B</t>
  </si>
  <si>
    <t>D1-2-36A</t>
  </si>
  <si>
    <t>D1-2-2A</t>
  </si>
  <si>
    <t>D1-2-44A</t>
  </si>
  <si>
    <t>D1-2-24B</t>
  </si>
  <si>
    <t>D1-2-6A</t>
  </si>
  <si>
    <t>D1-2-39A</t>
  </si>
  <si>
    <t>D1-2-13B</t>
  </si>
  <si>
    <t>D1-2-20A</t>
  </si>
  <si>
    <t>D1-2-4A</t>
  </si>
  <si>
    <t>D1-2-37A</t>
  </si>
  <si>
    <t>D1-2-27B</t>
  </si>
  <si>
    <t>D1-2-33B</t>
  </si>
  <si>
    <t>D1-2-32B</t>
  </si>
  <si>
    <t>D1-2-17A</t>
  </si>
  <si>
    <t>D1-2-35A</t>
  </si>
  <si>
    <t>D1-2-16B</t>
  </si>
  <si>
    <t>D1-2-5B</t>
  </si>
  <si>
    <t>D1-2-23B</t>
  </si>
  <si>
    <t>Trap</t>
  </si>
  <si>
    <t>O4178196BB</t>
  </si>
  <si>
    <t>O417O6754E</t>
  </si>
  <si>
    <t>O417817O16</t>
  </si>
  <si>
    <t>O41781AEA1</t>
  </si>
  <si>
    <t>O4178174O3</t>
  </si>
  <si>
    <t>O4178159DA</t>
  </si>
  <si>
    <t>O41781624D</t>
  </si>
  <si>
    <t>O417816C49</t>
  </si>
  <si>
    <t>O4178171O5</t>
  </si>
  <si>
    <t>O417817594</t>
  </si>
  <si>
    <t>O417818BD5</t>
  </si>
  <si>
    <t>O41781AO2D</t>
  </si>
  <si>
    <t>O41781A45O</t>
  </si>
  <si>
    <t>O41781A9O2</t>
  </si>
  <si>
    <t>O41781841C</t>
  </si>
  <si>
    <t>O4178188OD</t>
  </si>
  <si>
    <t>O417819DCC</t>
  </si>
  <si>
    <t>O417815E49</t>
  </si>
  <si>
    <t>O4178171C8</t>
  </si>
  <si>
    <t>O4178188C7</t>
  </si>
  <si>
    <t>O417819C91</t>
  </si>
  <si>
    <t>O41781FDF2</t>
  </si>
  <si>
    <t>O417816838</t>
  </si>
  <si>
    <t>O4178188BA</t>
  </si>
  <si>
    <t>O4173BFC38</t>
  </si>
  <si>
    <t>O41781A562</t>
  </si>
  <si>
    <t>O4173CO3B4</t>
  </si>
  <si>
    <t>O417816548</t>
  </si>
  <si>
    <t>O417818B67</t>
  </si>
  <si>
    <t>O41781A1D1</t>
  </si>
  <si>
    <t>O41781A6D7</t>
  </si>
  <si>
    <t>O4178178DC</t>
  </si>
  <si>
    <t>O417816437</t>
  </si>
  <si>
    <t>O4178183D3</t>
  </si>
  <si>
    <t>O417817347</t>
  </si>
  <si>
    <t>O417818F62</t>
  </si>
  <si>
    <t>O417819F77</t>
  </si>
  <si>
    <t>O417815B6O</t>
  </si>
  <si>
    <t>O4178199E4</t>
  </si>
  <si>
    <t>O41781FD8B</t>
  </si>
  <si>
    <t>O417816E53</t>
  </si>
  <si>
    <t>O41781588C</t>
  </si>
  <si>
    <t>O4178161B5</t>
  </si>
  <si>
    <t>O4178181D4</t>
  </si>
  <si>
    <t>O41781694B</t>
  </si>
  <si>
    <t>O417817O5D</t>
  </si>
  <si>
    <t>O417815D27</t>
  </si>
  <si>
    <t>O41781A61A</t>
  </si>
  <si>
    <t>O41781A8BE</t>
  </si>
  <si>
    <t>O417815A89</t>
  </si>
  <si>
    <t>O4178195AB</t>
  </si>
  <si>
    <t>O41781764B</t>
  </si>
  <si>
    <t>O417815B2C</t>
  </si>
  <si>
    <t>O417O84348</t>
  </si>
  <si>
    <t>O41781795B</t>
  </si>
  <si>
    <t>O41781929A</t>
  </si>
  <si>
    <t>O4178182B9</t>
  </si>
  <si>
    <t>O4178184O9</t>
  </si>
  <si>
    <t>O41781882E</t>
  </si>
  <si>
    <t>O4173BF953</t>
  </si>
  <si>
    <t>O417819166</t>
  </si>
  <si>
    <t>O41781979A</t>
  </si>
  <si>
    <t>O417818695</t>
  </si>
  <si>
    <t>O417818BA6</t>
  </si>
  <si>
    <t>O417818FD5</t>
  </si>
  <si>
    <t>O4178166BA</t>
  </si>
  <si>
    <t>O417817B11</t>
  </si>
  <si>
    <t>O41781AD2D</t>
  </si>
  <si>
    <t>FSGSQO1</t>
  </si>
  <si>
    <t>O417818CE3</t>
  </si>
  <si>
    <t>O41781A3A2</t>
  </si>
  <si>
    <t>O41781A65C</t>
  </si>
  <si>
    <t>O41781A4CD</t>
  </si>
  <si>
    <t>O417817ED3</t>
  </si>
  <si>
    <t>O41781A91B</t>
  </si>
  <si>
    <t>O417BD622F</t>
  </si>
  <si>
    <t>O417BD7OO6</t>
  </si>
  <si>
    <t>O417BD8O46</t>
  </si>
  <si>
    <t>O417BD81BF</t>
  </si>
  <si>
    <t>O417BD95AD</t>
  </si>
  <si>
    <t>O41781FD4E</t>
  </si>
  <si>
    <t>O417BDA79D</t>
  </si>
  <si>
    <t>O417BD9OAF</t>
  </si>
  <si>
    <t>O41781D1O3</t>
  </si>
  <si>
    <t>O417BD61B2</t>
  </si>
  <si>
    <t>O417BD79OD</t>
  </si>
  <si>
    <t>O417BD92DA</t>
  </si>
  <si>
    <t>O417BD6OB6</t>
  </si>
  <si>
    <t>O417BD757F</t>
  </si>
  <si>
    <t>O417BDAFEB</t>
  </si>
  <si>
    <t>O417BD7ECD</t>
  </si>
  <si>
    <t>O417BD7F8O</t>
  </si>
  <si>
    <t>O417BD95AF</t>
  </si>
  <si>
    <t>O417BD9A7E</t>
  </si>
  <si>
    <t>O417BD8D1E</t>
  </si>
  <si>
    <t>O417BD9OBC</t>
  </si>
  <si>
    <t>O417BDA9CF</t>
  </si>
  <si>
    <t>O417BD6A32</t>
  </si>
  <si>
    <t>O417BD76E3</t>
  </si>
  <si>
    <t>O417BDA827</t>
  </si>
  <si>
    <t>O417BD79O1</t>
  </si>
  <si>
    <t>O417BDA1B4</t>
  </si>
  <si>
    <t>O417BDA395</t>
  </si>
  <si>
    <t>O417BD6A3D</t>
  </si>
  <si>
    <t>O417BDA55C</t>
  </si>
  <si>
    <t>O417BD8O4O</t>
  </si>
  <si>
    <t>O41781EEBF</t>
  </si>
  <si>
    <t>O417BDA258</t>
  </si>
  <si>
    <t>O417BD9DE4</t>
  </si>
  <si>
    <t>O417BD5DB2</t>
  </si>
  <si>
    <t>O417BD7368</t>
  </si>
  <si>
    <t>O417BD7371</t>
  </si>
  <si>
    <t>O417BD67CC</t>
  </si>
  <si>
    <t>O417BD94FB</t>
  </si>
  <si>
    <t>O417BD715E</t>
  </si>
  <si>
    <t>O417BD9B3O</t>
  </si>
  <si>
    <t>O417BDACCO</t>
  </si>
  <si>
    <t>O417BD6141</t>
  </si>
  <si>
    <t>O417BD9169</t>
  </si>
  <si>
    <t>O417BDAF9F</t>
  </si>
  <si>
    <t>O417BD8274</t>
  </si>
  <si>
    <t>O417BD9168</t>
  </si>
  <si>
    <t>O41781EO82</t>
  </si>
  <si>
    <t>O417BD9224</t>
  </si>
  <si>
    <t>O41868F8AC</t>
  </si>
  <si>
    <t>O417BD7D53</t>
  </si>
  <si>
    <t>O4178C5D51</t>
  </si>
  <si>
    <t>O417BD74DO</t>
  </si>
  <si>
    <t>O4178C5E5E</t>
  </si>
  <si>
    <t>O4178C4C83</t>
  </si>
  <si>
    <t>O417BD622C</t>
  </si>
  <si>
    <t>O417BD6F58</t>
  </si>
  <si>
    <t>O417BD8986</t>
  </si>
  <si>
    <t>O41868F96A</t>
  </si>
  <si>
    <t>O417BD9F22</t>
  </si>
  <si>
    <t>O4178C5A61</t>
  </si>
  <si>
    <t>O4178C6512</t>
  </si>
  <si>
    <t>O417BD9934</t>
  </si>
  <si>
    <t>O4178C6AD5</t>
  </si>
  <si>
    <t>O4178C4729</t>
  </si>
  <si>
    <t>O4178C39A8</t>
  </si>
  <si>
    <t>O417D13OB3</t>
  </si>
  <si>
    <t>O41868C62C</t>
  </si>
  <si>
    <t>O417D14534</t>
  </si>
  <si>
    <t>O417D1747O</t>
  </si>
  <si>
    <t>O41868C74O</t>
  </si>
  <si>
    <t>O41868F6B9</t>
  </si>
  <si>
    <t>O41868FD99</t>
  </si>
  <si>
    <t>O417D17533</t>
  </si>
  <si>
    <t>O41868D12O</t>
  </si>
  <si>
    <t>O41868EED4</t>
  </si>
  <si>
    <t>O41868F5FC</t>
  </si>
  <si>
    <t>O41868DDA4</t>
  </si>
  <si>
    <t>O417D15FDA</t>
  </si>
  <si>
    <t>O41868D9FB</t>
  </si>
  <si>
    <t>O41868DFBC</t>
  </si>
  <si>
    <t>O41868F3CD</t>
  </si>
  <si>
    <t>O41869O38A</t>
  </si>
  <si>
    <t>O417D144DE</t>
  </si>
  <si>
    <t>O41869OOBF</t>
  </si>
  <si>
    <t>O41868BE32</t>
  </si>
  <si>
    <t>O41868FDO9</t>
  </si>
  <si>
    <t>O417D13A34</t>
  </si>
  <si>
    <t>O417D16C9E</t>
  </si>
  <si>
    <t>O41868D187</t>
  </si>
  <si>
    <t>O41868BFOF</t>
  </si>
  <si>
    <t>O417D14714</t>
  </si>
  <si>
    <t>O417O84692</t>
  </si>
  <si>
    <t>O41869OBB1</t>
  </si>
  <si>
    <t>O41869O15C</t>
  </si>
  <si>
    <t>O417D134C1</t>
  </si>
  <si>
    <t>O41868DFBD</t>
  </si>
  <si>
    <t>O41868FEOF</t>
  </si>
  <si>
    <t>O417D1497C</t>
  </si>
  <si>
    <t>O41868BCB8</t>
  </si>
  <si>
    <t>O41868D47F</t>
  </si>
  <si>
    <t>O417D17C5D</t>
  </si>
  <si>
    <t>O41868D8A6</t>
  </si>
  <si>
    <t>O41868E871</t>
  </si>
  <si>
    <t>O41868EDE6</t>
  </si>
  <si>
    <t>O41868DC26</t>
  </si>
  <si>
    <t>O41868O41F</t>
  </si>
  <si>
    <t>O41868E9EF</t>
  </si>
  <si>
    <t>O41868ED93</t>
  </si>
  <si>
    <t>O41869O433</t>
  </si>
  <si>
    <t>O41868D5EC</t>
  </si>
  <si>
    <t>O41868FE5O</t>
  </si>
  <si>
    <t>O41868DB7E</t>
  </si>
  <si>
    <t>O417D161FB</t>
  </si>
  <si>
    <t>O41868DFO6</t>
  </si>
  <si>
    <t>O41868C418</t>
  </si>
  <si>
    <t>O41868C567</t>
  </si>
  <si>
    <t>O41868E12F</t>
  </si>
  <si>
    <t>O41868C3A6</t>
  </si>
  <si>
    <t>O41868FA46</t>
  </si>
  <si>
    <t>O419181BE4</t>
  </si>
  <si>
    <t>O4178166A4</t>
  </si>
  <si>
    <t>O4178163O9</t>
  </si>
  <si>
    <t>O4178176BC</t>
  </si>
  <si>
    <t>O417818583</t>
  </si>
  <si>
    <t>O417819CO2</t>
  </si>
  <si>
    <t>O417815655</t>
  </si>
  <si>
    <t>O417815E86</t>
  </si>
  <si>
    <t>O41781689F</t>
  </si>
  <si>
    <t>O417816F81</t>
  </si>
  <si>
    <t>O417817127</t>
  </si>
  <si>
    <t>O4178185B1</t>
  </si>
  <si>
    <t>O417819O24</t>
  </si>
  <si>
    <t>O417819922</t>
  </si>
  <si>
    <t>O4173CO258</t>
  </si>
  <si>
    <t>O417817739</t>
  </si>
  <si>
    <t>O417819977</t>
  </si>
  <si>
    <t>O417819FEB</t>
  </si>
  <si>
    <t>O41781C142</t>
  </si>
  <si>
    <t>O417816485</t>
  </si>
  <si>
    <t>O417819229</t>
  </si>
  <si>
    <t>O4178199SE</t>
  </si>
  <si>
    <t>O416DA3839</t>
  </si>
  <si>
    <t>O4178173C3</t>
  </si>
  <si>
    <t>O417817838</t>
  </si>
  <si>
    <t>O4178182O4</t>
  </si>
  <si>
    <t>O417818EOF</t>
  </si>
  <si>
    <t>O417819672</t>
  </si>
  <si>
    <t>O417819A42</t>
  </si>
  <si>
    <t>O417815B37</t>
  </si>
  <si>
    <t>O4178164CO</t>
  </si>
  <si>
    <t>O417818EC7</t>
  </si>
  <si>
    <t>O417816BD1</t>
  </si>
  <si>
    <t>O41781FO1B</t>
  </si>
  <si>
    <t>O417815D1D</t>
  </si>
  <si>
    <t>O417817FB3</t>
  </si>
  <si>
    <t>O41781641E</t>
  </si>
  <si>
    <t>O4178177BE</t>
  </si>
  <si>
    <t>O417819DDE</t>
  </si>
  <si>
    <t>O41781B81D</t>
  </si>
  <si>
    <t>O417817C17</t>
  </si>
  <si>
    <t>O417815FO8</t>
  </si>
  <si>
    <t>O417817B2D</t>
  </si>
  <si>
    <t>O417815F84</t>
  </si>
  <si>
    <t>O417815F92</t>
  </si>
  <si>
    <t>O41781A4FC</t>
  </si>
  <si>
    <t>O4178181AB</t>
  </si>
  <si>
    <t>O41781F3D3</t>
  </si>
  <si>
    <t>O4178C731D</t>
  </si>
  <si>
    <t>O4178C5AF2</t>
  </si>
  <si>
    <t>O4178C4E31</t>
  </si>
  <si>
    <t>O4178C6EO2</t>
  </si>
  <si>
    <t>O4178C33EC</t>
  </si>
  <si>
    <t>O4178C3736</t>
  </si>
  <si>
    <t>O4178C375D</t>
  </si>
  <si>
    <t>O4178C46E9</t>
  </si>
  <si>
    <t>O4178C5ED8</t>
  </si>
  <si>
    <t>O4178C767D</t>
  </si>
  <si>
    <t>O4178C4EBC</t>
  </si>
  <si>
    <t>O4178C5C58</t>
  </si>
  <si>
    <t>O4178C44DF</t>
  </si>
  <si>
    <t>O4178C8582</t>
  </si>
  <si>
    <t>O4178C4494</t>
  </si>
  <si>
    <t>O41868FO48</t>
  </si>
  <si>
    <t>O41868FC42</t>
  </si>
  <si>
    <t>O41868F3D8</t>
  </si>
  <si>
    <t>O41868C329</t>
  </si>
  <si>
    <t>O41868D264</t>
  </si>
  <si>
    <t>O41869O68F</t>
  </si>
  <si>
    <t>O41868F7EE</t>
  </si>
  <si>
    <t>O41868FBAO</t>
  </si>
  <si>
    <t>O41869O72D</t>
  </si>
  <si>
    <t>O41869O8B6</t>
  </si>
  <si>
    <t>O41869OD11</t>
  </si>
  <si>
    <t>O41868E143</t>
  </si>
  <si>
    <t>O416DA434C</t>
  </si>
  <si>
    <t>O41869O732</t>
  </si>
  <si>
    <t>O41869O564</t>
  </si>
  <si>
    <t>O41868F8E5</t>
  </si>
  <si>
    <t>O41868E139</t>
  </si>
  <si>
    <t>O41868DAO1</t>
  </si>
  <si>
    <t>O41868DC2F</t>
  </si>
  <si>
    <t>O41868D962</t>
  </si>
  <si>
    <t>O41868E1O2</t>
  </si>
  <si>
    <t>O41868BDD5</t>
  </si>
  <si>
    <t>O41868D277</t>
  </si>
  <si>
    <t>O41869O1O4</t>
  </si>
  <si>
    <t>O41868F614</t>
  </si>
  <si>
    <t>O41868D528</t>
  </si>
  <si>
    <t>O41868D72B</t>
  </si>
  <si>
    <t>O417D14996</t>
  </si>
  <si>
    <t>O41868EA84</t>
  </si>
  <si>
    <t>O41868FO3B</t>
  </si>
  <si>
    <t>O41868F27O</t>
  </si>
  <si>
    <t>O41868CABD</t>
  </si>
  <si>
    <t>O417D14BCF</t>
  </si>
  <si>
    <t>O417D14F87</t>
  </si>
  <si>
    <t>O41868F334</t>
  </si>
  <si>
    <t>O418691O69</t>
  </si>
  <si>
    <t>O41868D3BA</t>
  </si>
  <si>
    <t>O41868DB8O</t>
  </si>
  <si>
    <t>O418EBAB4F</t>
  </si>
  <si>
    <t>O418EBC819</t>
  </si>
  <si>
    <t>O41868DO7O</t>
  </si>
  <si>
    <t>O418EB96A4</t>
  </si>
  <si>
    <t>O418EBBF28</t>
  </si>
  <si>
    <t>O41868E611</t>
  </si>
  <si>
    <t>O417D1324D</t>
  </si>
  <si>
    <t>O417D14O9F</t>
  </si>
  <si>
    <t>O41868F25C</t>
  </si>
  <si>
    <t>O418EBACCE</t>
  </si>
  <si>
    <t>O418EBBC68</t>
  </si>
  <si>
    <t>O41868D7C8</t>
  </si>
  <si>
    <t>O418EBBC62</t>
  </si>
  <si>
    <t>O418EB929D</t>
  </si>
  <si>
    <t>O417D1732E</t>
  </si>
  <si>
    <t>O417O67ODO</t>
  </si>
  <si>
    <t>O417O6752F</t>
  </si>
  <si>
    <t>O4178C3E3E</t>
  </si>
  <si>
    <t>O4178C4E18</t>
  </si>
  <si>
    <t>O4178C4FB9</t>
  </si>
  <si>
    <t>O4178C43AC</t>
  </si>
  <si>
    <t>O4178C45B3</t>
  </si>
  <si>
    <t>O4178C5E7F</t>
  </si>
  <si>
    <t>O4178C5EB2</t>
  </si>
  <si>
    <t>O4178C71D2</t>
  </si>
  <si>
    <t>O4178C7C8E</t>
  </si>
  <si>
    <t>O4178C86DE</t>
  </si>
  <si>
    <t>O4178C58A2</t>
  </si>
  <si>
    <t>O4178C468E</t>
  </si>
  <si>
    <t>O4178C5483</t>
  </si>
  <si>
    <t>O417O686BO</t>
  </si>
  <si>
    <t>O4178C5D7E</t>
  </si>
  <si>
    <t>O4178C83EA</t>
  </si>
  <si>
    <t>O4178C6DOC</t>
  </si>
  <si>
    <t>O4178B7D8O</t>
  </si>
  <si>
    <t>O4178C3B13</t>
  </si>
  <si>
    <t>O4178C71DO</t>
  </si>
  <si>
    <t>O4178C75AB</t>
  </si>
  <si>
    <t>O4178C7B98</t>
  </si>
  <si>
    <t>O4178C52BB</t>
  </si>
  <si>
    <t>O4178C7EBA</t>
  </si>
  <si>
    <t>O4178C8538</t>
  </si>
  <si>
    <t>O4178C3514</t>
  </si>
  <si>
    <t>O4178C52E7</t>
  </si>
  <si>
    <t>O4178C5623</t>
  </si>
  <si>
    <t>O4178C46EO</t>
  </si>
  <si>
    <t>O4178C8621</t>
  </si>
  <si>
    <t>O416DA3736</t>
  </si>
  <si>
    <t>O4178C3229</t>
  </si>
  <si>
    <t>O4178C4152</t>
  </si>
  <si>
    <t>O4178C8145</t>
  </si>
  <si>
    <t>O4178C59B9</t>
  </si>
  <si>
    <t>O4178C61O9</t>
  </si>
  <si>
    <t>O4178C8418</t>
  </si>
  <si>
    <t>O4178C6E6D</t>
  </si>
  <si>
    <t>O4178C7BF6</t>
  </si>
  <si>
    <t>O4178C5AO4</t>
  </si>
  <si>
    <t>O4178C3313</t>
  </si>
  <si>
    <t>O4178C44A1</t>
  </si>
  <si>
    <t>O4178C33DA</t>
  </si>
  <si>
    <t>O4178C5D4O</t>
  </si>
  <si>
    <t>O4178C78OE</t>
  </si>
  <si>
    <t>O4178C3C5O</t>
  </si>
  <si>
    <t>O4178C5BD7</t>
  </si>
  <si>
    <t>O4178C351A</t>
  </si>
  <si>
    <t>O4178C59BD</t>
  </si>
  <si>
    <t>O4178C7B54</t>
  </si>
  <si>
    <t>O4178C7E99</t>
  </si>
  <si>
    <t>O417O82F5O</t>
  </si>
  <si>
    <t>O4178C48D2</t>
  </si>
  <si>
    <t>O4178C86E5</t>
  </si>
  <si>
    <t>O4178C511F</t>
  </si>
  <si>
    <t>O4178C59B5</t>
  </si>
  <si>
    <t>O4178C58C2</t>
  </si>
  <si>
    <t>O4178C445A</t>
  </si>
  <si>
    <t>O4178C63AE</t>
  </si>
  <si>
    <t>O4178C3246</t>
  </si>
  <si>
    <t>O4178C5573</t>
  </si>
  <si>
    <t>O4178C669B</t>
  </si>
  <si>
    <t>O4178C8315</t>
  </si>
  <si>
    <t>O4178C646A</t>
  </si>
  <si>
    <t>O4178C4DC6</t>
  </si>
  <si>
    <t>O4178C4FC5</t>
  </si>
  <si>
    <t>O4178C751A</t>
  </si>
  <si>
    <t>O4178C841D</t>
  </si>
  <si>
    <t>O4178C4546</t>
  </si>
  <si>
    <t>O4178C4B8D</t>
  </si>
  <si>
    <t>O4178C3B5C</t>
  </si>
  <si>
    <t>O4178C56O6</t>
  </si>
  <si>
    <t>O4178C62F9</t>
  </si>
  <si>
    <t>O4178C7B8D</t>
  </si>
  <si>
    <t>O4178C844F</t>
  </si>
  <si>
    <t>O4178C5C6O</t>
  </si>
  <si>
    <t>O4178C5F4B</t>
  </si>
  <si>
    <t>O4178C6CEB</t>
  </si>
  <si>
    <t>O4178C753O</t>
  </si>
  <si>
    <t>O4178C39CD</t>
  </si>
  <si>
    <t>O417O84D63</t>
  </si>
  <si>
    <t>O4178C8O4E</t>
  </si>
  <si>
    <t>O4178C7B4F</t>
  </si>
  <si>
    <t>O4178C81C4</t>
  </si>
  <si>
    <t>O4178C35O1</t>
  </si>
  <si>
    <t>O4178C4722</t>
  </si>
  <si>
    <t>O4178C7O97</t>
  </si>
  <si>
    <t>O417O677BD</t>
  </si>
  <si>
    <t>O4178C3C64</t>
  </si>
  <si>
    <t>O4178C8OOA</t>
  </si>
  <si>
    <t>O4178CB711O</t>
  </si>
  <si>
    <t>O4178C3386</t>
  </si>
  <si>
    <t>O4178C56O2</t>
  </si>
  <si>
    <t>O4178C7CB6</t>
  </si>
  <si>
    <t>O4178C3618</t>
  </si>
  <si>
    <t>O4178C4D78</t>
  </si>
  <si>
    <t>O4178C6E39</t>
  </si>
  <si>
    <t>O4178C4O87</t>
  </si>
  <si>
    <t>O4178C4D8F</t>
  </si>
  <si>
    <t>O4178C4521</t>
  </si>
  <si>
    <t>O4178C5BAC</t>
  </si>
  <si>
    <t>O4178C7B59</t>
  </si>
  <si>
    <t>O4178C52OF</t>
  </si>
  <si>
    <t>O4178C6A4F</t>
  </si>
  <si>
    <t>O4178C3FO5</t>
  </si>
  <si>
    <t>O4178C54F9</t>
  </si>
  <si>
    <t>O4178C76B7</t>
  </si>
  <si>
    <t>O4178C645O</t>
  </si>
  <si>
    <t>O4178C76B3</t>
  </si>
  <si>
    <t>O4178C49DA</t>
  </si>
  <si>
    <t>O4178C54O3</t>
  </si>
  <si>
    <t>O4178C44F7</t>
  </si>
  <si>
    <t>O4178C5C1E</t>
  </si>
  <si>
    <t>O4178C487O</t>
  </si>
  <si>
    <t>O4178C5CO6</t>
  </si>
  <si>
    <t>O4178C7ACO</t>
  </si>
  <si>
    <t>O4178C8517</t>
  </si>
  <si>
    <t>O4178C8OBD</t>
  </si>
  <si>
    <t>O4178C782E</t>
  </si>
  <si>
    <t>O417O6951F</t>
  </si>
  <si>
    <t>O4178C4E1O</t>
  </si>
  <si>
    <t>O4178C64FF</t>
  </si>
  <si>
    <t>O4178C67E1</t>
  </si>
  <si>
    <t>O4178C78AC</t>
  </si>
  <si>
    <t>O4178C4E7E</t>
  </si>
  <si>
    <t>O4178C6BD1</t>
  </si>
  <si>
    <t>O4178C63O1</t>
  </si>
  <si>
    <t>O4178C714A</t>
  </si>
  <si>
    <t>O4178C3CD2</t>
  </si>
  <si>
    <t>O4178C3F8A</t>
  </si>
  <si>
    <t>O41781A41B</t>
  </si>
  <si>
    <t>O4178C7678</t>
  </si>
  <si>
    <t>O4178C4C79</t>
  </si>
  <si>
    <t>O4178C6ECF</t>
  </si>
  <si>
    <t>O4178C564D</t>
  </si>
  <si>
    <t>O4178C59E7</t>
  </si>
  <si>
    <t>O4178C334C</t>
  </si>
  <si>
    <t>O4178C3EA4</t>
  </si>
  <si>
    <t>O4178C45D4</t>
  </si>
  <si>
    <t>O4178C5C21</t>
  </si>
  <si>
    <t>O4178C87E9</t>
  </si>
  <si>
    <t>O4178C55O3</t>
  </si>
  <si>
    <t>O417O69B97</t>
  </si>
  <si>
    <t>O4178C433C</t>
  </si>
  <si>
    <t>O4178C7246</t>
  </si>
  <si>
    <t>O4178C371F</t>
  </si>
  <si>
    <t>O4178C361E</t>
  </si>
  <si>
    <t>O4178C3891</t>
  </si>
  <si>
    <t>O4178C53D4</t>
  </si>
  <si>
    <t>O4178C6BC4</t>
  </si>
  <si>
    <t>O4178C598A</t>
  </si>
  <si>
    <t>O4178C6788</t>
  </si>
  <si>
    <t>O4178C3D55</t>
  </si>
  <si>
    <t>O4178C53EA</t>
  </si>
  <si>
    <t>O4178C3C47</t>
  </si>
  <si>
    <t>O4178C5FAE</t>
  </si>
  <si>
    <t>O4178C7C27</t>
  </si>
  <si>
    <t>O4178C77F2</t>
  </si>
  <si>
    <t>O4178C8738</t>
  </si>
  <si>
    <t>O416DA41O2</t>
  </si>
  <si>
    <t>O4178C3E82</t>
  </si>
  <si>
    <t>O417O69B5O</t>
  </si>
  <si>
    <t>O4178C731E</t>
  </si>
  <si>
    <t>O4178C3942</t>
  </si>
  <si>
    <t>O4178C73EQ</t>
  </si>
  <si>
    <t>O4178C53F6</t>
  </si>
  <si>
    <t>O4178C3A9D</t>
  </si>
  <si>
    <t>O4178C372E</t>
  </si>
  <si>
    <t>O4173COAOO</t>
  </si>
  <si>
    <t>O4178C3B44</t>
  </si>
  <si>
    <t>O4178C3552</t>
  </si>
  <si>
    <t>O4178C756E</t>
  </si>
  <si>
    <t>O4179O3ACB</t>
  </si>
  <si>
    <t>O4178C556F</t>
  </si>
  <si>
    <t>O4178C313E</t>
  </si>
  <si>
    <t>O4178C3EE2</t>
  </si>
  <si>
    <t>O4178C4O91</t>
  </si>
  <si>
    <t>O4178C5AEB</t>
  </si>
  <si>
    <t>O4178C58E6</t>
  </si>
  <si>
    <t>O4178C7FE6</t>
  </si>
  <si>
    <t>O4178C72B9</t>
  </si>
  <si>
    <t>O417O67782</t>
  </si>
  <si>
    <t>O4178C692C</t>
  </si>
  <si>
    <t>O4178C8244</t>
  </si>
  <si>
    <t>O4178C3FE7</t>
  </si>
  <si>
    <t>O4178C59A9</t>
  </si>
  <si>
    <t>O4178C8OFB</t>
  </si>
  <si>
    <t>O4178C79B4</t>
  </si>
  <si>
    <t>O4178C7134</t>
  </si>
  <si>
    <t>O4178C84BO</t>
  </si>
  <si>
    <t>O4178C62EB</t>
  </si>
  <si>
    <t>O41781665A</t>
  </si>
  <si>
    <t>O417818715</t>
  </si>
  <si>
    <t>O4178C59FA</t>
  </si>
  <si>
    <t>O4178C747C</t>
  </si>
  <si>
    <t>O4178C79OO</t>
  </si>
  <si>
    <t>O4178C67FF</t>
  </si>
  <si>
    <t>O4178C781C</t>
  </si>
  <si>
    <t>O4178C5137</t>
  </si>
  <si>
    <t>O4178C3545</t>
  </si>
  <si>
    <t>O4178C66AA</t>
  </si>
  <si>
    <t>O4178C4EOC</t>
  </si>
  <si>
    <t>O4178C4CA7</t>
  </si>
  <si>
    <t>O4178C839A</t>
  </si>
  <si>
    <t>O417818C74</t>
  </si>
  <si>
    <t>O4178C4F38</t>
  </si>
  <si>
    <t>O41781A2CC</t>
  </si>
  <si>
    <t>O417O84O28</t>
  </si>
  <si>
    <t>O41781726B</t>
  </si>
  <si>
    <t>O4178C7773</t>
  </si>
  <si>
    <t>O4178C736C</t>
  </si>
  <si>
    <t>O417O68BDA</t>
  </si>
  <si>
    <t>O4178C739B</t>
  </si>
  <si>
    <t>O4178C7754</t>
  </si>
  <si>
    <t>O4178C4E21</t>
  </si>
  <si>
    <t>NewDead12</t>
  </si>
  <si>
    <t>OMIT</t>
  </si>
  <si>
    <t>NewDead15</t>
  </si>
  <si>
    <t>NewDead16</t>
  </si>
  <si>
    <t>NewDead17</t>
  </si>
  <si>
    <t>RELEASED</t>
  </si>
  <si>
    <t>MISC. ERROR</t>
  </si>
  <si>
    <t>CTRS002</t>
  </si>
  <si>
    <t>NOTE: This animal is a duplicate with a LGTRS in 18B today. See Errors and modifications file for further notes and explanation.</t>
  </si>
  <si>
    <t>UNTAGGABLE</t>
  </si>
  <si>
    <t>SLTRS001</t>
  </si>
  <si>
    <t>ESCAPED</t>
  </si>
  <si>
    <t>Originally recorded as dead but subsequent reappearances render this extremely unlikely (!). See Errors and Modifications sheet for further discussion.</t>
  </si>
  <si>
    <t>NewDead14</t>
  </si>
  <si>
    <t>NewDead13</t>
  </si>
  <si>
    <t>D100-2-2011--1</t>
  </si>
  <si>
    <t>D100-2-2011--2</t>
  </si>
  <si>
    <t>NewDead18</t>
  </si>
  <si>
    <t>SS001</t>
  </si>
  <si>
    <t>NewDead3</t>
  </si>
  <si>
    <t>NewDead33</t>
  </si>
  <si>
    <t>NewDead34</t>
  </si>
  <si>
    <t>NewDead35</t>
  </si>
  <si>
    <t>WANDERED FROM E1-1-SEE NOTES FOR THAT GRID THIS YEAR</t>
  </si>
  <si>
    <t>NewDead36</t>
  </si>
  <si>
    <t>NewDead37</t>
  </si>
  <si>
    <t>Age</t>
  </si>
  <si>
    <t>Sex</t>
  </si>
  <si>
    <t>HF</t>
  </si>
  <si>
    <t>MZ</t>
  </si>
  <si>
    <t>Bag Weight</t>
  </si>
  <si>
    <t>Gross Weight</t>
  </si>
  <si>
    <t>Net Weight</t>
  </si>
  <si>
    <t>Summary Stats</t>
  </si>
  <si>
    <t>Number of individuals total</t>
  </si>
  <si>
    <t>Number of deaths</t>
  </si>
  <si>
    <t>Deaths %</t>
  </si>
  <si>
    <t xml:space="preserve">Number of capture events </t>
  </si>
  <si>
    <t>Number of escapes and releases etc</t>
  </si>
  <si>
    <t>Of which usable</t>
  </si>
  <si>
    <t>Of which unusable</t>
  </si>
  <si>
    <t>Number of live capture events</t>
  </si>
  <si>
    <t>Sexing Notes</t>
  </si>
  <si>
    <t>Scrape to nose. Possibly died, see notes.</t>
  </si>
  <si>
    <t>O419EO82E3</t>
  </si>
  <si>
    <t>PT842</t>
  </si>
  <si>
    <t>PP593</t>
  </si>
  <si>
    <t>Grant</t>
  </si>
  <si>
    <t>O419EO531O</t>
  </si>
  <si>
    <t>PT843</t>
  </si>
  <si>
    <t>PP594</t>
  </si>
  <si>
    <t>O419EO8917</t>
  </si>
  <si>
    <t>PT844</t>
  </si>
  <si>
    <t>PP595</t>
  </si>
  <si>
    <t>O419EO6CO7</t>
  </si>
  <si>
    <t>PT845</t>
  </si>
  <si>
    <t>PP596</t>
  </si>
  <si>
    <t>O419EO4C59</t>
  </si>
  <si>
    <t>No perforation, no signs of balls developing</t>
  </si>
  <si>
    <t>PT846</t>
  </si>
  <si>
    <t>PP597</t>
  </si>
  <si>
    <t>NA</t>
  </si>
  <si>
    <t>Rat escaped</t>
  </si>
  <si>
    <t>O419EO976D</t>
  </si>
  <si>
    <t>PT847</t>
  </si>
  <si>
    <t>PP598</t>
  </si>
  <si>
    <t>O419EO59DE</t>
  </si>
  <si>
    <t>Did not scan tag before pit tagging this individual. However when checked with a pit tag scanner multiple times only one pit tag number was recorded.</t>
  </si>
  <si>
    <t>No bare patch, no signs of balls</t>
  </si>
  <si>
    <t>Was not processed because the DTT was attacked by ants and is dying.</t>
  </si>
  <si>
    <t>O419EO691A</t>
  </si>
  <si>
    <t>PT848</t>
  </si>
  <si>
    <t>PP599</t>
  </si>
  <si>
    <t>Looks like a Muller's but maybe in a rattus rattus cause it does not fit the biometric measurements for a Muller's. To check! Dark underbelly with a yellow vertical line running horizontal. Has a tufty tail</t>
  </si>
  <si>
    <t>Injuries on the back area near to the tail</t>
  </si>
  <si>
    <t>PT849</t>
  </si>
  <si>
    <t>PP600</t>
  </si>
  <si>
    <t>O419EO8O1F</t>
  </si>
  <si>
    <t>PT850</t>
  </si>
  <si>
    <t>O419EO561B</t>
  </si>
  <si>
    <t>PP601</t>
  </si>
  <si>
    <t>O419EO691C</t>
  </si>
  <si>
    <t>Appears to have a slit</t>
  </si>
  <si>
    <t>O419EO5BDO</t>
  </si>
  <si>
    <t>O419EO527D</t>
  </si>
  <si>
    <t>No tissue collected</t>
  </si>
  <si>
    <t>O419EO76C4</t>
  </si>
  <si>
    <t>Distinct perforation</t>
  </si>
  <si>
    <t>Has a tufty tail but coloration looks like polynesian- just check with tag number</t>
  </si>
  <si>
    <t>O419EO9B54</t>
  </si>
  <si>
    <t>PT851</t>
  </si>
  <si>
    <t>O419EO6A99</t>
  </si>
  <si>
    <t>No bare patch, no obvious signs of testes</t>
  </si>
  <si>
    <t>PT852</t>
  </si>
  <si>
    <t>Forgot to take AGD!!!!</t>
  </si>
  <si>
    <t>Escaped</t>
  </si>
  <si>
    <t>O419EO48AE</t>
  </si>
  <si>
    <t>PT854</t>
  </si>
  <si>
    <t>PP603</t>
  </si>
  <si>
    <t>O419EO5DE2</t>
  </si>
  <si>
    <t>No signs of testes developing, no distinct slit, distance from nubbin , no mammae</t>
  </si>
  <si>
    <t>Bald patches on the right hind foot due to the trap</t>
  </si>
  <si>
    <t>Looks very young.</t>
  </si>
  <si>
    <t>O419EO7BCC</t>
  </si>
  <si>
    <t>tail was lodged in the spring</t>
  </si>
  <si>
    <t>PT859</t>
  </si>
  <si>
    <t>PP606</t>
  </si>
  <si>
    <t>O419EO562O</t>
  </si>
  <si>
    <t>No tissue sample collected cause sample dropped at processing site</t>
  </si>
  <si>
    <t>O419EO8F7A</t>
  </si>
  <si>
    <t>PT858</t>
  </si>
  <si>
    <t>No tufty tail, olive to dark grey venter, no long guard hairs</t>
  </si>
  <si>
    <t>O419EO5313</t>
  </si>
  <si>
    <t>PT853</t>
  </si>
  <si>
    <t>PP602</t>
  </si>
  <si>
    <t>O419EO99AE</t>
  </si>
  <si>
    <t>PT855</t>
  </si>
  <si>
    <t>PP604</t>
  </si>
  <si>
    <t>PT857</t>
  </si>
  <si>
    <t>O419EO6B52</t>
  </si>
  <si>
    <t>No signs of testes forming. Has a distinct line running down from the nubbin that is slightly bare</t>
  </si>
  <si>
    <t>PT856</t>
  </si>
  <si>
    <t>PP605</t>
  </si>
  <si>
    <t>Put to sleep immediately not processed. Loss a leg cause it got lodged in the spring</t>
  </si>
  <si>
    <t>O419EO9A91</t>
  </si>
  <si>
    <t>Looks like a bare patch</t>
  </si>
  <si>
    <t>PT861</t>
  </si>
  <si>
    <t>PP607</t>
  </si>
  <si>
    <t>Did not take weight. Tissue sample mislaballed as PT601</t>
  </si>
  <si>
    <t>O419EO5O44</t>
  </si>
  <si>
    <t>No obvious testes forming. Mammae seems to be present</t>
  </si>
  <si>
    <t>O419EO658D</t>
  </si>
  <si>
    <t>PT860</t>
  </si>
  <si>
    <t>O419EO515B</t>
  </si>
  <si>
    <t>PT862</t>
  </si>
  <si>
    <t>PP610</t>
  </si>
  <si>
    <t>PT604</t>
  </si>
  <si>
    <t>O419EO4DBB</t>
  </si>
  <si>
    <t>PT863</t>
  </si>
  <si>
    <t>PP609</t>
  </si>
  <si>
    <t>PT603. Individual not tagged because individual was in poor health condition</t>
  </si>
  <si>
    <t>MR?</t>
  </si>
  <si>
    <t>O419EO57F4</t>
  </si>
  <si>
    <t>No signs of testes formation. A bare patch line present beneath the nubbin.</t>
  </si>
  <si>
    <t>Looks like a Muller's rat but the body measurements fits the description of a rattus rattus as well. Based on HB to Tail ratio, it seems more likely to be a Muller's</t>
  </si>
  <si>
    <t>Escaped!</t>
  </si>
  <si>
    <t>O419EO6D74</t>
  </si>
  <si>
    <t>PT864</t>
  </si>
  <si>
    <t>PT605</t>
  </si>
  <si>
    <t>O419EO8CFD</t>
  </si>
  <si>
    <t>PT865</t>
  </si>
  <si>
    <t>PT606</t>
  </si>
  <si>
    <t>Tail stuck in the spring. Had to be cut to remove it from the spring</t>
  </si>
  <si>
    <t>Charlie</t>
  </si>
  <si>
    <t>Re-capture individual because it had a clear ear punch hole. But it did not have a pit-tag. I wanted to pit tag it again but since the rat was injured from getting its tail stuck in the spring. I decided against doing so.</t>
  </si>
  <si>
    <t>O419EO94AE</t>
  </si>
  <si>
    <t>PT866</t>
  </si>
  <si>
    <t>PP611</t>
  </si>
  <si>
    <t>PT608</t>
  </si>
  <si>
    <t>LSQ?</t>
  </si>
  <si>
    <t>O419EO74A6</t>
  </si>
  <si>
    <t>pseudoscorpion present. Looks like a low squirrel but the % tail to body does not seem to match the description of low's</t>
  </si>
  <si>
    <t>O419EO73F4</t>
  </si>
  <si>
    <t>O419EO89C51</t>
  </si>
  <si>
    <t>PT867</t>
  </si>
  <si>
    <t>PT607</t>
  </si>
  <si>
    <t>D10-1-4A</t>
  </si>
  <si>
    <t>D10-1-4B</t>
  </si>
  <si>
    <t>D10-1-5A</t>
  </si>
  <si>
    <t>D10-1-7A</t>
  </si>
  <si>
    <t>D10-1-8B</t>
  </si>
  <si>
    <t>D10-1-9A</t>
  </si>
  <si>
    <t>D10-1-10A</t>
  </si>
  <si>
    <t>D10-1-10B</t>
  </si>
  <si>
    <t>D10-1-11B</t>
  </si>
  <si>
    <t>D10-1-12A</t>
  </si>
  <si>
    <t>D10-1-12B</t>
  </si>
  <si>
    <t>D10-1-13B</t>
  </si>
  <si>
    <t>D10-1-14B</t>
  </si>
  <si>
    <t>D10-1-18A</t>
  </si>
  <si>
    <t>D10-1-21B</t>
  </si>
  <si>
    <t>D10-1-22A</t>
  </si>
  <si>
    <t>D10-1-22B</t>
  </si>
  <si>
    <t>D10-1-23B</t>
  </si>
  <si>
    <t>D10-1-25A</t>
  </si>
  <si>
    <t>D10-1-26B</t>
  </si>
  <si>
    <t>D10-1-28A</t>
  </si>
  <si>
    <t>D10-1-28B</t>
  </si>
  <si>
    <t>D10-1-29A</t>
  </si>
  <si>
    <t>D10-1-29B</t>
  </si>
  <si>
    <t>D10-1-30B</t>
  </si>
  <si>
    <t>D10-1-31A</t>
  </si>
  <si>
    <t>D10-1-31B</t>
  </si>
  <si>
    <t>D10-1-32A</t>
  </si>
  <si>
    <t>D10-1-34A</t>
  </si>
  <si>
    <t>D10-1-35A</t>
  </si>
  <si>
    <t>D10-1-36B</t>
  </si>
  <si>
    <t>D10-1-37A</t>
  </si>
  <si>
    <t>D10-1-37B</t>
  </si>
  <si>
    <t>D10-1-39A</t>
  </si>
  <si>
    <t>D10-1-39B</t>
  </si>
  <si>
    <t>D10-1-40A</t>
  </si>
  <si>
    <t>D10-1-42A</t>
  </si>
  <si>
    <t>D10-1-43A</t>
  </si>
  <si>
    <t>D10-1-44A</t>
  </si>
  <si>
    <t>D10-1-45A</t>
  </si>
  <si>
    <t>D10-1-46A</t>
  </si>
  <si>
    <t>D10-1-47B</t>
  </si>
  <si>
    <t>D10-1-48B</t>
  </si>
  <si>
    <t>D10-2-2A</t>
  </si>
  <si>
    <t>D10-2-2B</t>
  </si>
  <si>
    <t>D10-2-3A</t>
  </si>
  <si>
    <t>D10-2-4A</t>
  </si>
  <si>
    <t>D10-2-9B</t>
  </si>
  <si>
    <t>D10-2-10B</t>
  </si>
  <si>
    <t>D10-2-11A</t>
  </si>
  <si>
    <t>D10-2-11B</t>
  </si>
  <si>
    <t>D10-2-12A</t>
  </si>
  <si>
    <t>D10-2-14A</t>
  </si>
  <si>
    <t>D10-2-14B</t>
  </si>
  <si>
    <t>D10-2-15A</t>
  </si>
  <si>
    <t>D10-2-17B</t>
  </si>
  <si>
    <t>D10-2-18A</t>
  </si>
  <si>
    <t>D10-2-18B</t>
  </si>
  <si>
    <t>D10-2-19B</t>
  </si>
  <si>
    <t>D10-2-22A</t>
  </si>
  <si>
    <t>D10-2-23A</t>
  </si>
  <si>
    <t>D10-2-24A</t>
  </si>
  <si>
    <t>D10-2-24B</t>
  </si>
  <si>
    <t>D10-2-26A</t>
  </si>
  <si>
    <t>D10-2-26B</t>
  </si>
  <si>
    <t>D10-2-30A</t>
  </si>
  <si>
    <t>D10-2-31B</t>
  </si>
  <si>
    <t>D10-2-33A</t>
  </si>
  <si>
    <t>D10-2-34B</t>
  </si>
  <si>
    <t>D10-2-35B</t>
  </si>
  <si>
    <t>D10-2-38A</t>
  </si>
  <si>
    <t>D10-2-38B</t>
  </si>
  <si>
    <t>D10-2-40A</t>
  </si>
  <si>
    <t>D10-2-40B</t>
  </si>
  <si>
    <t>D10-2-41A</t>
  </si>
  <si>
    <t>D10-2-43A</t>
  </si>
  <si>
    <t>D10-2-47A</t>
  </si>
  <si>
    <t>D10-2-47B</t>
  </si>
  <si>
    <t>D1-1-1A</t>
  </si>
  <si>
    <t>D1-1-3A</t>
  </si>
  <si>
    <t>D1-1-5A</t>
  </si>
  <si>
    <t>D1-1-6B</t>
  </si>
  <si>
    <t>D1-1-7A</t>
  </si>
  <si>
    <t>D1-1-7B</t>
  </si>
  <si>
    <t>D1-1-8A</t>
  </si>
  <si>
    <t>D1-1-8B</t>
  </si>
  <si>
    <t>D1-1-9A</t>
  </si>
  <si>
    <t>D1-1-9B</t>
  </si>
  <si>
    <t>D1-1-10A</t>
  </si>
  <si>
    <t>D1-1-11B</t>
  </si>
  <si>
    <t>D1-1-12A</t>
  </si>
  <si>
    <t>D1-1-14A</t>
  </si>
  <si>
    <t>D1-1-16A</t>
  </si>
  <si>
    <t>D1-1-19A</t>
  </si>
  <si>
    <t>D1-1-19B</t>
  </si>
  <si>
    <t>D1-1-20A</t>
  </si>
  <si>
    <t>D1-1-20B</t>
  </si>
  <si>
    <t>D1-1-21B</t>
  </si>
  <si>
    <t>D1-1-22A</t>
  </si>
  <si>
    <t>D1-1-22B</t>
  </si>
  <si>
    <t>D1-1-26B</t>
  </si>
  <si>
    <t>D1-1-28A</t>
  </si>
  <si>
    <t>D1-1-29A</t>
  </si>
  <si>
    <t>D1-1-30B</t>
  </si>
  <si>
    <t>D1-1-31A</t>
  </si>
  <si>
    <t>D1-1-32A</t>
  </si>
  <si>
    <t>D1-1-33B</t>
  </si>
  <si>
    <t>D1-1-34A</t>
  </si>
  <si>
    <t>D1-1-34B</t>
  </si>
  <si>
    <t>D1-1-38A</t>
  </si>
  <si>
    <t>D1-1-38B</t>
  </si>
  <si>
    <t>D1-1-42A</t>
  </si>
  <si>
    <t>D1-1-42B</t>
  </si>
  <si>
    <t>D1-1-43A</t>
  </si>
  <si>
    <t>D1-1-44A</t>
  </si>
  <si>
    <t>D1-1-45A</t>
  </si>
  <si>
    <t>D1-1-46B</t>
  </si>
  <si>
    <t>D1-2-1B</t>
  </si>
  <si>
    <t>D1-2-4B</t>
  </si>
  <si>
    <t>D1-2-5A</t>
  </si>
  <si>
    <t>D1-2-8A</t>
  </si>
  <si>
    <t>D1-2-9A</t>
  </si>
  <si>
    <t>D1-2-9B</t>
  </si>
  <si>
    <t>D1-2-10A</t>
  </si>
  <si>
    <t>D1-2-11A</t>
  </si>
  <si>
    <t>D1-2-11B</t>
  </si>
  <si>
    <t>D1-2-14B</t>
  </si>
  <si>
    <t>D1-2-15A</t>
  </si>
  <si>
    <t>D1-2-15B</t>
  </si>
  <si>
    <t>D1-2-16A</t>
  </si>
  <si>
    <t>D1-2-20B</t>
  </si>
  <si>
    <t>D1-2-21B</t>
  </si>
  <si>
    <t>D1-2-22A</t>
  </si>
  <si>
    <t>D1-2-23A</t>
  </si>
  <si>
    <t>D1-2-24A</t>
  </si>
  <si>
    <t>D1-2-25A</t>
  </si>
  <si>
    <t>D1-2-25B</t>
  </si>
  <si>
    <t>D1-2-26A</t>
  </si>
  <si>
    <t>D1-2-27A</t>
  </si>
  <si>
    <t>D1-2-29B</t>
  </si>
  <si>
    <t>D1-2-30B</t>
  </si>
  <si>
    <t>D1-2-31A</t>
  </si>
  <si>
    <t>D1-2-31B</t>
  </si>
  <si>
    <t>D1-2-36B</t>
  </si>
  <si>
    <t>D1-2-37B</t>
  </si>
  <si>
    <t>D1-2-38A</t>
  </si>
  <si>
    <t>D1-2-38B</t>
  </si>
  <si>
    <t>D1-2-40A</t>
  </si>
  <si>
    <t>D1-2-40B</t>
  </si>
  <si>
    <t>D1-2-42A</t>
  </si>
  <si>
    <t>D1-2-42B</t>
  </si>
  <si>
    <t>D1-2-44B</t>
  </si>
  <si>
    <t>D1-2-45A</t>
  </si>
  <si>
    <t>D1-2-45B</t>
  </si>
  <si>
    <t>D1-2-46A</t>
  </si>
  <si>
    <t>D1-2-47A</t>
  </si>
  <si>
    <t>D1-2-47B</t>
  </si>
  <si>
    <t>D1-2-48A</t>
  </si>
  <si>
    <t>D1-2-48B</t>
  </si>
  <si>
    <t>D100-2-2017-1</t>
  </si>
  <si>
    <t>2</t>
  </si>
  <si>
    <t>D100-2-2017-2</t>
  </si>
  <si>
    <t>D100-2-2017-3</t>
  </si>
  <si>
    <t>D100-2-2017-4</t>
  </si>
  <si>
    <t>D100-2-2017-5</t>
  </si>
  <si>
    <t>D100-2-2017-6</t>
  </si>
  <si>
    <t>D100-2-2017-7</t>
  </si>
  <si>
    <t>Body Fat</t>
  </si>
  <si>
    <t>D100-1-2017-1</t>
  </si>
  <si>
    <t>O419EO9DA7</t>
  </si>
  <si>
    <t>O419EO8454</t>
  </si>
  <si>
    <t>O419EO56B9</t>
  </si>
  <si>
    <t>O419EO9A85</t>
  </si>
  <si>
    <t>O419EO89OF</t>
  </si>
  <si>
    <t>O419EO887O</t>
  </si>
  <si>
    <t>O419EO7D3B</t>
  </si>
  <si>
    <t>O419EO54E3</t>
  </si>
  <si>
    <t>O419EO48BE</t>
  </si>
  <si>
    <t>O419EO5B2B</t>
  </si>
  <si>
    <t>O419EO6FAD</t>
  </si>
  <si>
    <t>O419EO9C17</t>
  </si>
  <si>
    <t>Killed by ants</t>
  </si>
  <si>
    <t>O419EO91E7</t>
  </si>
  <si>
    <t>O419EO73F8</t>
  </si>
  <si>
    <t>O419EO8C53</t>
  </si>
  <si>
    <t>O419EO84F8</t>
  </si>
  <si>
    <t>O419EO89OE</t>
  </si>
  <si>
    <t>O419EO4BO2</t>
  </si>
  <si>
    <t>O419EO59D8</t>
  </si>
  <si>
    <t>D100-1-2017-2</t>
  </si>
  <si>
    <t>O419EO5945</t>
  </si>
  <si>
    <t>O419EO8DA4</t>
  </si>
  <si>
    <t>O419EO9OAA</t>
  </si>
  <si>
    <t>O419EO5DEO</t>
  </si>
  <si>
    <t>O419EO8DO3</t>
  </si>
  <si>
    <t>O419EO486C</t>
  </si>
  <si>
    <t>Same tissue sample number as 32B</t>
  </si>
  <si>
    <t>O419EO7D3D</t>
  </si>
  <si>
    <t>O419EO49O3</t>
  </si>
  <si>
    <t>Same tissure sample number as 24A</t>
  </si>
  <si>
    <t>O419EO527A</t>
  </si>
  <si>
    <t xml:space="preserve">Same tissue sample number as 40B </t>
  </si>
  <si>
    <t>O419EO76C9</t>
  </si>
  <si>
    <t>Same tissue sample number as 38A</t>
  </si>
  <si>
    <t>O419EO5943</t>
  </si>
  <si>
    <t>O419EO4864</t>
  </si>
  <si>
    <t>O419EO78E3</t>
  </si>
  <si>
    <t>wrong tag number recorded on datasheet</t>
  </si>
  <si>
    <t>O419EO6O95</t>
  </si>
  <si>
    <t>D100-1-2017-3</t>
  </si>
  <si>
    <t>O419EO54DC</t>
  </si>
  <si>
    <t>O419EO7F5B</t>
  </si>
  <si>
    <t>Tag no?</t>
  </si>
  <si>
    <t>O419EO47C9</t>
  </si>
  <si>
    <t>LGTRS?</t>
  </si>
  <si>
    <t>Tag reader failed to read tag number</t>
  </si>
  <si>
    <t>O419EO82F3</t>
  </si>
  <si>
    <t>O419EO6FB1</t>
  </si>
  <si>
    <t>O419EO47CF</t>
  </si>
  <si>
    <t>O419EO9OB2</t>
  </si>
  <si>
    <t>No presence of testes. Perforated bald patch present</t>
  </si>
  <si>
    <t>O419EO4792</t>
  </si>
  <si>
    <t>O419EO87B7</t>
  </si>
  <si>
    <t>O419EO8441</t>
  </si>
  <si>
    <t>D100-1-2017-4</t>
  </si>
  <si>
    <t>O419EO9EOF</t>
  </si>
  <si>
    <t>Ear punched but no PIT tag?</t>
  </si>
  <si>
    <t>O419EO728O</t>
  </si>
  <si>
    <t>O419E662AC</t>
  </si>
  <si>
    <t>Died during processing</t>
  </si>
  <si>
    <t>O419EO4BDC</t>
  </si>
  <si>
    <t>D100-1-2017-5</t>
  </si>
  <si>
    <t>O419EO6583</t>
  </si>
  <si>
    <t>Dead</t>
  </si>
  <si>
    <t>O419EO8665</t>
  </si>
  <si>
    <t>O419EO6FAA</t>
  </si>
  <si>
    <t>O419EO69CF</t>
  </si>
  <si>
    <t>O419EO78C4</t>
  </si>
  <si>
    <t>O419EO926E</t>
  </si>
  <si>
    <t>Tough scruff</t>
  </si>
  <si>
    <t>Significant weight lost from initial capture</t>
  </si>
  <si>
    <t>O419EO6FA5</t>
  </si>
  <si>
    <t>D100-1-2017-6</t>
  </si>
  <si>
    <t>O419EO94BA</t>
  </si>
  <si>
    <t>O419EO635F</t>
  </si>
  <si>
    <t xml:space="preserve">Same tissue sample number 17A (05/04/2017) </t>
  </si>
  <si>
    <t>Missing</t>
  </si>
  <si>
    <t>D100-1-2017-7</t>
  </si>
  <si>
    <t>O419EO9A22</t>
  </si>
  <si>
    <t>O419EO76D4</t>
  </si>
  <si>
    <t>O419EO823C</t>
  </si>
  <si>
    <t>SUI</t>
  </si>
  <si>
    <t>SABRI</t>
  </si>
  <si>
    <t>ROY</t>
  </si>
  <si>
    <t>NewDead40</t>
  </si>
  <si>
    <t>LING</t>
  </si>
  <si>
    <t>JAMES</t>
  </si>
  <si>
    <t>OMIT Tag reader failed to read tag number</t>
  </si>
  <si>
    <t>OMIT Tag no?</t>
  </si>
  <si>
    <t>ZININ</t>
  </si>
  <si>
    <t xml:space="preserve">OMIT (Ear punched but no PIT tag) </t>
  </si>
  <si>
    <t>KIEL</t>
  </si>
  <si>
    <t>DENNY</t>
  </si>
  <si>
    <t>Probably not the correct ID as no original data-see errors catalogue</t>
  </si>
  <si>
    <t>O417...</t>
  </si>
  <si>
    <t>O41781A6O7</t>
  </si>
  <si>
    <t>O417816ECF</t>
  </si>
  <si>
    <t>O4179O3AC8</t>
  </si>
  <si>
    <t>O4178COAOD</t>
  </si>
  <si>
    <t>SS_Dead21O7</t>
  </si>
  <si>
    <t>O41868D9F4</t>
  </si>
  <si>
    <t>O41868D313</t>
  </si>
  <si>
    <t>O41868E2F</t>
  </si>
  <si>
    <t>O41868E7B</t>
  </si>
  <si>
    <t>O4177D14F87</t>
  </si>
  <si>
    <t>O41868O6O4</t>
  </si>
  <si>
    <t>O41868C7D8</t>
  </si>
  <si>
    <t>O417614O9F</t>
  </si>
  <si>
    <t>Dead in trap - ants</t>
  </si>
  <si>
    <t>Euthanised - see notes</t>
  </si>
  <si>
    <t>OMIT Re-capture individual because it had a clear ear punch hole. But it did not have a pit-tag. I wanted to pit tag it again but since the rat was injured from getting its tail stuck in the spring. I decided against doing so.</t>
  </si>
  <si>
    <t>RELEASED Was not processed because the DTT was attacked by ants and is dying.</t>
  </si>
  <si>
    <t>D100-1-2017--1</t>
  </si>
  <si>
    <t>Originally recorded as J/F? but the description in the sexing notes suggests male.</t>
  </si>
  <si>
    <t>OMIT PT603. Individual not tagged because individual was in poor health condition</t>
  </si>
  <si>
    <t>Fat Score</t>
  </si>
  <si>
    <t>O419EO593O</t>
  </si>
  <si>
    <t>OMIT No data to be found anywhere. See Errors Catalogue.</t>
  </si>
  <si>
    <t>O418EBD354</t>
  </si>
  <si>
    <t>O419EO5D3A</t>
  </si>
  <si>
    <t>PIT double-checked, no original data.</t>
  </si>
</sst>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64" formatCode="dd/mm/yyyy;@"/>
  </numFmts>
  <fonts count="24">
    <font>
      <sz val="11"/>
      <color theme="1"/>
      <name val="Calibri"/>
      <family val="2"/>
      <scheme val="minor"/>
    </font>
    <font>
      <sz val="10"/>
      <color indexed="8"/>
      <name val="Tahoma"/>
      <family val="2"/>
    </font>
    <font>
      <b/>
      <sz val="11"/>
      <color theme="1"/>
      <name val="Calibri"/>
      <family val="2"/>
      <scheme val="minor"/>
    </font>
    <font>
      <u/>
      <sz val="11"/>
      <color theme="10"/>
      <name val="Calibri"/>
      <family val="2"/>
      <scheme val="minor"/>
    </font>
    <font>
      <u/>
      <sz val="11"/>
      <color theme="11"/>
      <name val="Calibri"/>
      <family val="2"/>
      <scheme val="minor"/>
    </font>
    <font>
      <sz val="11"/>
      <color rgb="FF000000"/>
      <name val="Calibri"/>
      <family val="2"/>
      <scheme val="minor"/>
    </font>
    <font>
      <sz val="10"/>
      <color rgb="FF000000"/>
      <name val="Calibri"/>
      <family val="2"/>
      <charset val="1"/>
    </font>
    <font>
      <sz val="11"/>
      <color rgb="FF000000"/>
      <name val="Calibri"/>
      <family val="2"/>
    </font>
    <font>
      <b/>
      <i/>
      <sz val="11"/>
      <color rgb="FF000000"/>
      <name val="Calibri"/>
      <family val="2"/>
    </font>
    <font>
      <sz val="11"/>
      <color rgb="FF000000"/>
      <name val="Calibri1"/>
    </font>
    <font>
      <vertAlign val="superscript"/>
      <sz val="11"/>
      <color indexed="8"/>
      <name val="Arial"/>
      <family val="2"/>
    </font>
    <font>
      <sz val="11"/>
      <color indexed="8"/>
      <name val="Calibri1"/>
    </font>
    <font>
      <sz val="11"/>
      <color rgb="FF9C0006"/>
      <name val="Calibri"/>
      <family val="2"/>
      <scheme val="minor"/>
    </font>
    <font>
      <sz val="11"/>
      <color rgb="FF9C6500"/>
      <name val="Calibri"/>
      <family val="2"/>
      <scheme val="minor"/>
    </font>
    <font>
      <sz val="10"/>
      <color rgb="FF000000"/>
      <name val="Tahoma"/>
      <family val="2"/>
    </font>
    <font>
      <sz val="11"/>
      <name val="Calibri"/>
      <family val="2"/>
      <scheme val="minor"/>
    </font>
    <font>
      <sz val="11"/>
      <color rgb="FFC00000"/>
      <name val="Calibri"/>
      <family val="2"/>
      <scheme val="minor"/>
    </font>
    <font>
      <sz val="11"/>
      <color theme="0" tint="-0.499984740745262"/>
      <name val="Calibri"/>
      <family val="2"/>
      <scheme val="minor"/>
    </font>
    <font>
      <sz val="10"/>
      <color theme="1"/>
      <name val="Arial Unicode MS"/>
      <family val="2"/>
    </font>
    <font>
      <sz val="10"/>
      <color indexed="8"/>
      <name val="Tahoma"/>
      <charset val="134"/>
    </font>
    <font>
      <b/>
      <sz val="9"/>
      <name val="Tahoma"/>
      <charset val="134"/>
    </font>
    <font>
      <sz val="9"/>
      <name val="Tahoma"/>
      <charset val="134"/>
    </font>
    <font>
      <sz val="11"/>
      <name val="Calibri"/>
      <charset val="134"/>
      <scheme val="minor"/>
    </font>
    <font>
      <sz val="11"/>
      <color theme="1" tint="0.499984740745262"/>
      <name val="Calibri"/>
      <family val="2"/>
      <scheme val="minor"/>
    </font>
  </fonts>
  <fills count="5">
    <fill>
      <patternFill patternType="none"/>
    </fill>
    <fill>
      <patternFill patternType="gray125"/>
    </fill>
    <fill>
      <patternFill patternType="solid">
        <fgColor rgb="FFFFC7CE"/>
      </patternFill>
    </fill>
    <fill>
      <patternFill patternType="solid">
        <fgColor rgb="FFFFEB9C"/>
      </patternFill>
    </fill>
    <fill>
      <patternFill patternType="solid">
        <fgColor rgb="FFFFFF00"/>
        <bgColor indexed="64"/>
      </patternFill>
    </fill>
  </fills>
  <borders count="1">
    <border>
      <left/>
      <right/>
      <top/>
      <bottom/>
      <diagonal/>
    </border>
  </borders>
  <cellStyleXfs count="43">
    <xf numFmtId="0" fontId="0" fillId="0" borderId="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7" fillId="0" borderId="0"/>
    <xf numFmtId="0" fontId="9" fillId="0" borderId="0"/>
    <xf numFmtId="0" fontId="12" fillId="2" borderId="0" applyNumberFormat="0" applyBorder="0" applyAlignment="0" applyProtection="0"/>
    <xf numFmtId="0" fontId="13" fillId="3" borderId="0" applyNumberFormat="0" applyBorder="0" applyAlignment="0" applyProtection="0"/>
  </cellStyleXfs>
  <cellXfs count="114">
    <xf numFmtId="0" fontId="0" fillId="0" borderId="0" xfId="0"/>
    <xf numFmtId="0" fontId="0" fillId="0" borderId="0" xfId="0" applyFill="1" applyBorder="1"/>
    <xf numFmtId="49" fontId="0" fillId="0" borderId="0" xfId="0" applyNumberFormat="1" applyFill="1" applyBorder="1"/>
    <xf numFmtId="0" fontId="13" fillId="0" borderId="0" xfId="42" applyFill="1" applyBorder="1"/>
    <xf numFmtId="0" fontId="0" fillId="0" borderId="0" xfId="0" applyFill="1" applyBorder="1" applyAlignment="1">
      <alignment horizontal="center"/>
    </xf>
    <xf numFmtId="0" fontId="13" fillId="0" borderId="0" xfId="42" applyFill="1" applyBorder="1" applyAlignment="1">
      <alignment horizontal="center"/>
    </xf>
    <xf numFmtId="11" fontId="0" fillId="0" borderId="0" xfId="0" applyNumberFormat="1" applyFill="1" applyBorder="1"/>
    <xf numFmtId="0" fontId="0" fillId="0" borderId="0" xfId="0" applyNumberFormat="1" applyFill="1" applyBorder="1"/>
    <xf numFmtId="49" fontId="1" fillId="0" borderId="0" xfId="0" applyNumberFormat="1" applyFont="1" applyFill="1" applyBorder="1"/>
    <xf numFmtId="14" fontId="0" fillId="0" borderId="0" xfId="0" applyNumberFormat="1" applyFill="1" applyBorder="1"/>
    <xf numFmtId="0" fontId="1" fillId="0" borderId="0" xfId="0" applyFont="1" applyFill="1" applyBorder="1"/>
    <xf numFmtId="0" fontId="0" fillId="0" borderId="0" xfId="0" applyFont="1" applyFill="1" applyBorder="1"/>
    <xf numFmtId="49" fontId="0" fillId="0" borderId="0" xfId="0" applyNumberFormat="1" applyFill="1" applyBorder="1" applyAlignment="1">
      <alignment horizontal="right"/>
    </xf>
    <xf numFmtId="0" fontId="5" fillId="0" borderId="0" xfId="0" applyFont="1" applyFill="1" applyBorder="1"/>
    <xf numFmtId="49" fontId="0" fillId="0" borderId="0" xfId="0" applyNumberFormat="1" applyFont="1" applyFill="1" applyBorder="1"/>
    <xf numFmtId="0" fontId="6" fillId="0" borderId="0" xfId="0" applyFont="1" applyFill="1" applyBorder="1"/>
    <xf numFmtId="14" fontId="7" fillId="0" borderId="0" xfId="39" applyNumberFormat="1" applyFill="1" applyBorder="1"/>
    <xf numFmtId="0" fontId="7" fillId="0" borderId="0" xfId="39" applyFont="1" applyFill="1" applyBorder="1"/>
    <xf numFmtId="0" fontId="7" fillId="0" borderId="0" xfId="39" applyFill="1" applyBorder="1"/>
    <xf numFmtId="49" fontId="7" fillId="0" borderId="0" xfId="39" applyNumberFormat="1" applyFill="1" applyBorder="1"/>
    <xf numFmtId="0" fontId="8" fillId="0" borderId="0" xfId="0" applyFont="1" applyFill="1" applyBorder="1"/>
    <xf numFmtId="0" fontId="12" fillId="0" borderId="0" xfId="41" applyNumberFormat="1" applyFill="1" applyBorder="1"/>
    <xf numFmtId="0" fontId="12" fillId="0" borderId="0" xfId="41" applyFill="1" applyBorder="1"/>
    <xf numFmtId="0" fontId="2" fillId="0" borderId="0" xfId="0" applyFont="1" applyFill="1" applyBorder="1"/>
    <xf numFmtId="0" fontId="15" fillId="0" borderId="0" xfId="41" applyNumberFormat="1" applyFont="1" applyFill="1" applyBorder="1"/>
    <xf numFmtId="0" fontId="15" fillId="0" borderId="0" xfId="41" applyFont="1" applyFill="1" applyBorder="1"/>
    <xf numFmtId="49" fontId="5" fillId="0" borderId="0" xfId="0" applyNumberFormat="1" applyFont="1" applyFill="1" applyBorder="1"/>
    <xf numFmtId="0" fontId="14" fillId="0" borderId="0" xfId="0" applyFont="1" applyFill="1" applyBorder="1"/>
    <xf numFmtId="14" fontId="0" fillId="0" borderId="0" xfId="0" applyNumberFormat="1" applyFill="1" applyBorder="1" applyAlignment="1">
      <alignment horizontal="center"/>
    </xf>
    <xf numFmtId="14" fontId="5" fillId="0" borderId="0" xfId="0" applyNumberFormat="1" applyFont="1" applyFill="1" applyBorder="1" applyAlignment="1">
      <alignment horizontal="center"/>
    </xf>
    <xf numFmtId="0" fontId="5" fillId="0" borderId="0" xfId="0" applyFont="1" applyFill="1" applyBorder="1" applyAlignment="1">
      <alignment horizontal="center"/>
    </xf>
    <xf numFmtId="0" fontId="16" fillId="0" borderId="0" xfId="0" applyFont="1" applyFill="1" applyBorder="1"/>
    <xf numFmtId="14" fontId="16" fillId="0" borderId="0" xfId="0" applyNumberFormat="1" applyFont="1" applyFill="1" applyBorder="1"/>
    <xf numFmtId="49" fontId="16" fillId="0" borderId="0" xfId="0" applyNumberFormat="1" applyFont="1" applyFill="1" applyBorder="1"/>
    <xf numFmtId="0" fontId="16" fillId="0" borderId="0" xfId="0" applyFont="1"/>
    <xf numFmtId="0" fontId="17" fillId="0" borderId="0" xfId="0" applyFont="1" applyFill="1" applyBorder="1"/>
    <xf numFmtId="14" fontId="17" fillId="0" borderId="0" xfId="0" applyNumberFormat="1" applyFont="1" applyFill="1" applyBorder="1"/>
    <xf numFmtId="14" fontId="16" fillId="0" borderId="0" xfId="0" applyNumberFormat="1" applyFont="1" applyFill="1" applyBorder="1" applyAlignment="1">
      <alignment horizontal="center"/>
    </xf>
    <xf numFmtId="0" fontId="16" fillId="0" borderId="0" xfId="0" applyFont="1" applyFill="1" applyBorder="1" applyAlignment="1">
      <alignment horizontal="center"/>
    </xf>
    <xf numFmtId="14" fontId="17" fillId="0" borderId="0" xfId="0" applyNumberFormat="1" applyFont="1" applyFill="1" applyBorder="1" applyAlignment="1">
      <alignment horizontal="center"/>
    </xf>
    <xf numFmtId="0" fontId="0" fillId="0" borderId="0" xfId="0" applyFill="1" applyBorder="1" applyAlignment="1">
      <alignment horizontal="left"/>
    </xf>
    <xf numFmtId="0" fontId="16" fillId="0" borderId="0" xfId="0" applyFont="1" applyFill="1" applyBorder="1" applyAlignment="1">
      <alignment horizontal="left"/>
    </xf>
    <xf numFmtId="0" fontId="7" fillId="0" borderId="0" xfId="39" applyFill="1" applyBorder="1" applyAlignment="1">
      <alignment horizontal="left"/>
    </xf>
    <xf numFmtId="0" fontId="5" fillId="0" borderId="0" xfId="0" applyFont="1" applyFill="1" applyBorder="1" applyAlignment="1">
      <alignment horizontal="left"/>
    </xf>
    <xf numFmtId="0" fontId="13" fillId="0" borderId="0" xfId="42" applyFill="1" applyBorder="1" applyAlignment="1">
      <alignment horizontal="left"/>
    </xf>
    <xf numFmtId="0" fontId="17" fillId="0" borderId="0" xfId="0" applyFont="1" applyFill="1" applyBorder="1" applyAlignment="1">
      <alignment horizontal="left"/>
    </xf>
    <xf numFmtId="0" fontId="0" fillId="0" borderId="0" xfId="0" applyAlignment="1">
      <alignment horizontal="left"/>
    </xf>
    <xf numFmtId="49" fontId="0" fillId="0" borderId="0" xfId="0" applyNumberFormat="1" applyFill="1" applyBorder="1" applyAlignment="1">
      <alignment horizontal="left"/>
    </xf>
    <xf numFmtId="0" fontId="18" fillId="0" borderId="0" xfId="0" applyFont="1" applyAlignment="1">
      <alignment vertical="center"/>
    </xf>
    <xf numFmtId="0" fontId="2" fillId="0" borderId="0" xfId="0" applyFont="1"/>
    <xf numFmtId="164" fontId="0" fillId="0" borderId="0" xfId="0" applyNumberFormat="1" applyFill="1" applyBorder="1" applyAlignment="1">
      <alignment horizontal="center"/>
    </xf>
    <xf numFmtId="0" fontId="19" fillId="0" borderId="0" xfId="0" applyFont="1" applyFill="1" applyBorder="1"/>
    <xf numFmtId="164" fontId="17" fillId="0" borderId="0" xfId="0" applyNumberFormat="1" applyFont="1" applyFill="1" applyBorder="1" applyAlignment="1">
      <alignment horizontal="center"/>
    </xf>
    <xf numFmtId="0" fontId="17" fillId="0" borderId="0" xfId="42" applyFont="1" applyFill="1" applyBorder="1" applyAlignment="1">
      <alignment horizontal="center"/>
    </xf>
    <xf numFmtId="0" fontId="17" fillId="0" borderId="0" xfId="0" applyFont="1" applyFill="1" applyBorder="1" applyAlignment="1">
      <alignment horizontal="center"/>
    </xf>
    <xf numFmtId="0" fontId="0" fillId="4" borderId="0" xfId="0" applyFill="1" applyBorder="1"/>
    <xf numFmtId="0" fontId="0" fillId="4" borderId="0" xfId="0" applyFill="1" applyBorder="1" applyAlignment="1">
      <alignment horizontal="left"/>
    </xf>
    <xf numFmtId="11" fontId="0" fillId="0" borderId="0" xfId="0" applyNumberFormat="1" applyFill="1" applyBorder="1" applyAlignment="1">
      <alignment horizontal="right"/>
    </xf>
    <xf numFmtId="0" fontId="0" fillId="0" borderId="0" xfId="0" applyFill="1" applyBorder="1" applyAlignment="1">
      <alignment horizontal="right"/>
    </xf>
    <xf numFmtId="11" fontId="0" fillId="0" borderId="0" xfId="0" applyNumberFormat="1" applyFill="1" applyBorder="1" applyAlignment="1">
      <alignment horizontal="left"/>
    </xf>
    <xf numFmtId="0" fontId="22" fillId="0" borderId="0" xfId="0" applyFont="1" applyFill="1" applyBorder="1" applyAlignment="1">
      <alignment horizontal="center"/>
    </xf>
    <xf numFmtId="14" fontId="22" fillId="0" borderId="0" xfId="0" applyNumberFormat="1" applyFont="1" applyFill="1" applyBorder="1" applyAlignment="1">
      <alignment horizontal="center"/>
    </xf>
    <xf numFmtId="0" fontId="22" fillId="0" borderId="0" xfId="42" applyFont="1" applyFill="1" applyBorder="1"/>
    <xf numFmtId="0" fontId="22" fillId="0" borderId="0" xfId="42" applyFont="1" applyFill="1" applyBorder="1" applyAlignment="1">
      <alignment horizontal="center"/>
    </xf>
    <xf numFmtId="0" fontId="22" fillId="0" borderId="0" xfId="0" applyFont="1" applyFill="1" applyBorder="1"/>
    <xf numFmtId="0" fontId="0" fillId="0" borderId="0" xfId="0" applyFill="1" applyBorder="1" applyAlignment="1">
      <alignment horizontal="left" vertical="center"/>
    </xf>
    <xf numFmtId="0" fontId="16" fillId="0" borderId="0" xfId="0" applyFont="1" applyFill="1" applyBorder="1" applyAlignment="1">
      <alignment horizontal="left" vertical="center"/>
    </xf>
    <xf numFmtId="0" fontId="23" fillId="0" borderId="0" xfId="0" applyFont="1" applyFill="1" applyBorder="1" applyAlignment="1">
      <alignment horizontal="left"/>
    </xf>
    <xf numFmtId="11" fontId="23" fillId="0" borderId="0" xfId="0" applyNumberFormat="1" applyFont="1" applyFill="1" applyBorder="1" applyAlignment="1">
      <alignment horizontal="left"/>
    </xf>
    <xf numFmtId="0" fontId="23" fillId="0" borderId="0" xfId="0" applyFont="1" applyFill="1" applyBorder="1" applyAlignment="1">
      <alignment horizontal="left" vertical="center"/>
    </xf>
    <xf numFmtId="49" fontId="1" fillId="0" borderId="0" xfId="0" applyNumberFormat="1" applyFont="1" applyFill="1" applyBorder="1" applyAlignment="1">
      <alignment horizontal="left"/>
    </xf>
    <xf numFmtId="49" fontId="16" fillId="0" borderId="0" xfId="0" applyNumberFormat="1" applyFont="1" applyFill="1" applyBorder="1" applyAlignment="1">
      <alignment horizontal="left"/>
    </xf>
    <xf numFmtId="49" fontId="17" fillId="0" borderId="0" xfId="0" applyNumberFormat="1" applyFont="1" applyFill="1" applyBorder="1" applyAlignment="1">
      <alignment horizontal="left"/>
    </xf>
    <xf numFmtId="49" fontId="7" fillId="0" borderId="0" xfId="39" applyNumberFormat="1" applyFill="1" applyBorder="1" applyAlignment="1">
      <alignment horizontal="left"/>
    </xf>
    <xf numFmtId="49" fontId="0" fillId="0" borderId="0" xfId="0" applyNumberFormat="1" applyFont="1" applyFill="1" applyBorder="1" applyAlignment="1">
      <alignment horizontal="left"/>
    </xf>
    <xf numFmtId="0" fontId="2" fillId="0" borderId="0" xfId="0" applyFont="1" applyFill="1" applyBorder="1" applyAlignment="1">
      <alignment horizontal="left"/>
    </xf>
    <xf numFmtId="49" fontId="5" fillId="0" borderId="0" xfId="0" applyNumberFormat="1" applyFont="1" applyFill="1" applyBorder="1" applyAlignment="1">
      <alignment horizontal="left"/>
    </xf>
    <xf numFmtId="0" fontId="0" fillId="0" borderId="0" xfId="0" applyBorder="1"/>
    <xf numFmtId="0" fontId="16" fillId="0" borderId="0" xfId="0" applyFont="1" applyBorder="1"/>
    <xf numFmtId="0" fontId="17" fillId="0" borderId="0" xfId="0" applyFont="1" applyBorder="1"/>
    <xf numFmtId="0" fontId="23" fillId="0" borderId="0" xfId="0" applyFont="1" applyFill="1" applyBorder="1"/>
    <xf numFmtId="14" fontId="23" fillId="0" borderId="0" xfId="0" applyNumberFormat="1" applyFont="1" applyFill="1" applyBorder="1" applyAlignment="1">
      <alignment horizontal="center"/>
    </xf>
    <xf numFmtId="0" fontId="0" fillId="0" borderId="0" xfId="0" applyBorder="1" applyAlignment="1">
      <alignment horizontal="left"/>
    </xf>
    <xf numFmtId="164" fontId="23" fillId="0" borderId="0" xfId="0" applyNumberFormat="1" applyFont="1" applyFill="1" applyBorder="1" applyAlignment="1">
      <alignment horizontal="center"/>
    </xf>
    <xf numFmtId="0" fontId="23" fillId="0" borderId="0" xfId="0" applyFont="1" applyFill="1" applyBorder="1" applyAlignment="1">
      <alignment horizontal="center"/>
    </xf>
    <xf numFmtId="0" fontId="23" fillId="0" borderId="0" xfId="0" applyFont="1" applyBorder="1"/>
    <xf numFmtId="164" fontId="16" fillId="0" borderId="0" xfId="0" applyNumberFormat="1" applyFont="1" applyFill="1" applyBorder="1" applyAlignment="1">
      <alignment horizontal="center"/>
    </xf>
    <xf numFmtId="11" fontId="16" fillId="0" borderId="0" xfId="0" applyNumberFormat="1" applyFont="1" applyFill="1" applyBorder="1" applyAlignment="1">
      <alignment horizontal="left"/>
    </xf>
    <xf numFmtId="14" fontId="0" fillId="0" borderId="0" xfId="0" applyNumberFormat="1" applyFill="1" applyBorder="1" applyAlignment="1">
      <alignment horizontal="left"/>
    </xf>
    <xf numFmtId="0" fontId="16" fillId="0" borderId="0" xfId="0" applyFont="1" applyAlignment="1">
      <alignment horizontal="left"/>
    </xf>
    <xf numFmtId="14" fontId="16" fillId="0" borderId="0" xfId="0" applyNumberFormat="1" applyFont="1" applyFill="1" applyBorder="1" applyAlignment="1">
      <alignment horizontal="left"/>
    </xf>
    <xf numFmtId="0" fontId="17" fillId="0" borderId="0" xfId="0" applyFont="1" applyAlignment="1">
      <alignment horizontal="left"/>
    </xf>
    <xf numFmtId="14" fontId="7" fillId="0" borderId="0" xfId="39" applyNumberFormat="1" applyFill="1" applyBorder="1" applyAlignment="1">
      <alignment horizontal="left"/>
    </xf>
    <xf numFmtId="14" fontId="5" fillId="0" borderId="0" xfId="0" applyNumberFormat="1" applyFont="1" applyFill="1" applyBorder="1" applyAlignment="1">
      <alignment horizontal="left"/>
    </xf>
    <xf numFmtId="164" fontId="0" fillId="0" borderId="0" xfId="0" applyNumberFormat="1" applyFill="1" applyBorder="1" applyAlignment="1">
      <alignment horizontal="left"/>
    </xf>
    <xf numFmtId="0" fontId="23" fillId="0" borderId="0" xfId="0" applyFont="1" applyBorder="1" applyAlignment="1">
      <alignment horizontal="left"/>
    </xf>
    <xf numFmtId="0" fontId="16" fillId="0" borderId="0" xfId="0" applyFont="1" applyBorder="1" applyAlignment="1">
      <alignment horizontal="left"/>
    </xf>
    <xf numFmtId="0" fontId="16" fillId="4" borderId="0" xfId="0" applyFont="1" applyFill="1" applyBorder="1" applyAlignment="1">
      <alignment horizontal="left"/>
    </xf>
    <xf numFmtId="0" fontId="16" fillId="4" borderId="0" xfId="0" applyFont="1" applyFill="1" applyBorder="1"/>
    <xf numFmtId="0" fontId="15" fillId="0" borderId="0" xfId="0" applyFont="1" applyFill="1" applyBorder="1"/>
    <xf numFmtId="14" fontId="15" fillId="0" borderId="0" xfId="0" applyNumberFormat="1" applyFont="1" applyFill="1" applyBorder="1" applyAlignment="1">
      <alignment horizontal="center"/>
    </xf>
    <xf numFmtId="0" fontId="15" fillId="0" borderId="0" xfId="0" applyFont="1" applyFill="1" applyBorder="1" applyAlignment="1">
      <alignment horizontal="center"/>
    </xf>
    <xf numFmtId="0" fontId="15" fillId="0" borderId="0" xfId="0" applyFont="1" applyFill="1" applyBorder="1" applyAlignment="1">
      <alignment horizontal="left"/>
    </xf>
    <xf numFmtId="0" fontId="15" fillId="0" borderId="0" xfId="0" applyFont="1"/>
    <xf numFmtId="0" fontId="15" fillId="0" borderId="0" xfId="0" applyFont="1" applyFill="1" applyBorder="1" applyAlignment="1">
      <alignment horizontal="left" vertical="center"/>
    </xf>
    <xf numFmtId="0" fontId="15" fillId="0" borderId="0" xfId="0" applyFont="1" applyBorder="1"/>
    <xf numFmtId="14" fontId="15" fillId="0" borderId="0" xfId="0" applyNumberFormat="1" applyFont="1" applyFill="1" applyBorder="1" applyAlignment="1">
      <alignment horizontal="left"/>
    </xf>
    <xf numFmtId="0" fontId="15" fillId="0" borderId="0" xfId="0" applyFont="1" applyAlignment="1">
      <alignment horizontal="left"/>
    </xf>
    <xf numFmtId="0" fontId="15" fillId="0" borderId="0" xfId="0" applyFont="1" applyBorder="1" applyAlignment="1">
      <alignment horizontal="left"/>
    </xf>
    <xf numFmtId="164" fontId="0" fillId="0" borderId="0" xfId="0" applyNumberFormat="1" applyFont="1" applyFill="1" applyBorder="1" applyAlignment="1">
      <alignment horizontal="center"/>
    </xf>
    <xf numFmtId="0" fontId="0" fillId="0" borderId="0" xfId="0" applyFont="1" applyFill="1" applyBorder="1" applyAlignment="1">
      <alignment horizontal="center"/>
    </xf>
    <xf numFmtId="0" fontId="0" fillId="0" borderId="0" xfId="0" applyFont="1" applyFill="1" applyBorder="1" applyAlignment="1">
      <alignment horizontal="left"/>
    </xf>
    <xf numFmtId="0" fontId="0" fillId="0" borderId="0" xfId="0" applyFont="1" applyBorder="1"/>
    <xf numFmtId="164" fontId="15" fillId="0" borderId="0" xfId="0" applyNumberFormat="1" applyFont="1" applyFill="1" applyBorder="1" applyAlignment="1">
      <alignment horizontal="left"/>
    </xf>
  </cellXfs>
  <cellStyles count="43">
    <cellStyle name="Bad" xfId="41" builtinId="27"/>
    <cellStyle name="Excel Built-in Normal" xfId="39"/>
    <cellStyle name="Excel Built-in Normal 1" xfId="40"/>
    <cellStyle name="Followed Hyperlink" xfId="2" builtinId="9" hidden="1"/>
    <cellStyle name="Followed Hyperlink" xfId="4" builtinId="9" hidden="1"/>
    <cellStyle name="Followed Hyperlink" xfId="6" builtinId="9" hidden="1"/>
    <cellStyle name="Followed Hyperlink" xfId="8" builtinId="9" hidden="1"/>
    <cellStyle name="Followed Hyperlink" xfId="10" builtinId="9" hidden="1"/>
    <cellStyle name="Followed Hyperlink" xfId="12" builtinId="9" hidden="1"/>
    <cellStyle name="Followed Hyperlink" xfId="14" builtinId="9" hidden="1"/>
    <cellStyle name="Followed Hyperlink" xfId="16" builtinId="9" hidden="1"/>
    <cellStyle name="Followed Hyperlink" xfId="18" builtinId="9" hidden="1"/>
    <cellStyle name="Followed Hyperlink" xfId="20" builtinId="9" hidden="1"/>
    <cellStyle name="Followed Hyperlink" xfId="22" builtinId="9" hidden="1"/>
    <cellStyle name="Followed Hyperlink" xfId="24" builtinId="9" hidden="1"/>
    <cellStyle name="Followed Hyperlink" xfId="26" builtinId="9" hidden="1"/>
    <cellStyle name="Followed Hyperlink" xfId="28" builtinId="9" hidden="1"/>
    <cellStyle name="Followed Hyperlink" xfId="30" builtinId="9" hidden="1"/>
    <cellStyle name="Followed Hyperlink" xfId="32" builtinId="9" hidden="1"/>
    <cellStyle name="Followed Hyperlink" xfId="34" builtinId="9" hidden="1"/>
    <cellStyle name="Followed Hyperlink" xfId="36" builtinId="9" hidden="1"/>
    <cellStyle name="Followed Hyperlink" xfId="38" builtinId="9" hidden="1"/>
    <cellStyle name="Hyperlink" xfId="1" builtinId="8" hidden="1"/>
    <cellStyle name="Hyperlink" xfId="3" builtinId="8" hidden="1"/>
    <cellStyle name="Hyperlink" xfId="5" builtinId="8" hidden="1"/>
    <cellStyle name="Hyperlink" xfId="7" builtinId="8" hidden="1"/>
    <cellStyle name="Hyperlink" xfId="9" builtinId="8" hidden="1"/>
    <cellStyle name="Hyperlink" xfId="11" builtinId="8" hidden="1"/>
    <cellStyle name="Hyperlink" xfId="13" builtinId="8" hidden="1"/>
    <cellStyle name="Hyperlink" xfId="15" builtinId="8" hidden="1"/>
    <cellStyle name="Hyperlink" xfId="17" builtinId="8" hidden="1"/>
    <cellStyle name="Hyperlink" xfId="19" builtinId="8" hidden="1"/>
    <cellStyle name="Hyperlink" xfId="21" builtinId="8" hidden="1"/>
    <cellStyle name="Hyperlink" xfId="23" builtinId="8" hidden="1"/>
    <cellStyle name="Hyperlink" xfId="25" builtinId="8" hidden="1"/>
    <cellStyle name="Hyperlink" xfId="27" builtinId="8" hidden="1"/>
    <cellStyle name="Hyperlink" xfId="29" builtinId="8" hidden="1"/>
    <cellStyle name="Hyperlink" xfId="31" builtinId="8" hidden="1"/>
    <cellStyle name="Hyperlink" xfId="33" builtinId="8" hidden="1"/>
    <cellStyle name="Hyperlink" xfId="35" builtinId="8" hidden="1"/>
    <cellStyle name="Hyperlink" xfId="37" builtinId="8" hidden="1"/>
    <cellStyle name="Neutral" xfId="42" builtinId="28"/>
    <cellStyle name="Normal" xfId="0" builtinId="0"/>
  </cellStyles>
  <dxfs count="157">
    <dxf>
      <font>
        <color rgb="FF9C0006"/>
      </font>
      <fill>
        <patternFill>
          <bgColor rgb="FFFFC7CE"/>
        </patternFill>
      </fill>
    </dxf>
    <dxf>
      <font>
        <color rgb="FF9C0006"/>
      </font>
      <fill>
        <patternFill>
          <bgColor rgb="FFFFC7CE"/>
        </patternFill>
      </fill>
    </dxf>
    <dxf>
      <font>
        <color rgb="FF9C6500"/>
      </font>
      <fill>
        <patternFill>
          <bgColor rgb="FFFFEB9C"/>
        </patternFill>
      </fill>
    </dxf>
    <dxf>
      <font>
        <color rgb="FF9C6500"/>
      </font>
      <fill>
        <patternFill>
          <bgColor rgb="FFFFEB9C"/>
        </patternFill>
      </fill>
    </dxf>
    <dxf>
      <font>
        <color rgb="FF9C0006"/>
      </font>
      <fill>
        <patternFill>
          <bgColor rgb="FFFFC7CE"/>
        </patternFill>
      </fill>
    </dxf>
    <dxf>
      <font>
        <color rgb="FF9C0006"/>
      </font>
      <fill>
        <patternFill>
          <bgColor rgb="FFFFC7CE"/>
        </patternFill>
      </fill>
    </dxf>
    <dxf>
      <font>
        <color rgb="FF9C6500"/>
      </font>
      <fill>
        <patternFill>
          <bgColor rgb="FFFFEB9C"/>
        </patternFill>
      </fill>
    </dxf>
    <dxf>
      <font>
        <color rgb="FF9C6500"/>
      </font>
      <fill>
        <patternFill>
          <bgColor rgb="FFFFEB9C"/>
        </patternFill>
      </fill>
    </dxf>
    <dxf>
      <font>
        <color rgb="FF9C0006"/>
      </font>
      <fill>
        <patternFill>
          <bgColor rgb="FFFFC7CE"/>
        </patternFill>
      </fill>
    </dxf>
    <dxf>
      <font>
        <color rgb="FF9C6500"/>
      </font>
      <fill>
        <patternFill>
          <bgColor rgb="FFFFEB9C"/>
        </patternFill>
      </fill>
    </dxf>
    <dxf>
      <fill>
        <patternFill>
          <bgColor rgb="FFFFE699"/>
        </patternFill>
      </fill>
    </dxf>
    <dxf>
      <fill>
        <patternFill>
          <bgColor rgb="FFF8CBAD"/>
        </patternFill>
      </fill>
    </dxf>
    <dxf>
      <fill>
        <patternFill>
          <bgColor rgb="FFBDD7EE"/>
        </patternFill>
      </fill>
    </dxf>
    <dxf>
      <font>
        <color rgb="FFFF0000"/>
      </font>
    </dxf>
    <dxf>
      <font>
        <color rgb="FF9C0006"/>
      </font>
      <fill>
        <patternFill>
          <bgColor rgb="FFFFC7CE"/>
        </patternFill>
      </fill>
    </dxf>
    <dxf>
      <fill>
        <patternFill>
          <bgColor rgb="FFFFE699"/>
        </patternFill>
      </fill>
    </dxf>
    <dxf>
      <fill>
        <patternFill>
          <bgColor rgb="FFF8CBAD"/>
        </patternFill>
      </fill>
    </dxf>
    <dxf>
      <fill>
        <patternFill>
          <bgColor rgb="FFBDD7EE"/>
        </patternFill>
      </fill>
    </dxf>
    <dxf>
      <font>
        <color rgb="FFFF0000"/>
      </font>
    </dxf>
    <dxf>
      <font>
        <color rgb="FF9C0006"/>
      </font>
      <fill>
        <patternFill>
          <bgColor rgb="FFFFC7CE"/>
        </patternFill>
      </fill>
    </dxf>
    <dxf>
      <font>
        <color rgb="FF9C6500"/>
      </font>
      <fill>
        <patternFill>
          <bgColor rgb="FFFFEB9C"/>
        </patternFill>
      </fill>
    </dxf>
    <dxf>
      <fill>
        <patternFill>
          <bgColor rgb="FFFFE699"/>
        </patternFill>
      </fill>
    </dxf>
    <dxf>
      <fill>
        <patternFill>
          <bgColor rgb="FFF8CBAD"/>
        </patternFill>
      </fill>
    </dxf>
    <dxf>
      <fill>
        <patternFill>
          <bgColor rgb="FFBDD7EE"/>
        </patternFill>
      </fill>
    </dxf>
    <dxf>
      <font>
        <color rgb="FFFF0000"/>
      </font>
    </dxf>
    <dxf>
      <font>
        <color rgb="FF9C6500"/>
      </font>
      <fill>
        <patternFill>
          <bgColor rgb="FFFFEB9C"/>
        </patternFill>
      </fill>
    </dxf>
    <dxf>
      <fill>
        <patternFill>
          <bgColor rgb="FFFFE699"/>
        </patternFill>
      </fill>
    </dxf>
    <dxf>
      <fill>
        <patternFill>
          <bgColor rgb="FFF8CBAD"/>
        </patternFill>
      </fill>
    </dxf>
    <dxf>
      <fill>
        <patternFill>
          <bgColor rgb="FFBDD7EE"/>
        </patternFill>
      </fill>
    </dxf>
    <dxf>
      <font>
        <color rgb="FFFF0000"/>
      </font>
    </dxf>
    <dxf>
      <font>
        <color rgb="FF9C0006"/>
      </font>
      <fill>
        <patternFill>
          <bgColor rgb="FFFFC7CE"/>
        </patternFill>
      </fill>
    </dxf>
    <dxf>
      <font>
        <color rgb="FF9C6500"/>
      </font>
      <fill>
        <patternFill>
          <bgColor rgb="FFFFEB9C"/>
        </patternFill>
      </fill>
    </dxf>
    <dxf>
      <fill>
        <patternFill>
          <bgColor rgb="FFFFE699"/>
        </patternFill>
      </fill>
    </dxf>
    <dxf>
      <fill>
        <patternFill>
          <bgColor rgb="FFF8CBAD"/>
        </patternFill>
      </fill>
    </dxf>
    <dxf>
      <fill>
        <patternFill>
          <bgColor rgb="FFBDD7EE"/>
        </patternFill>
      </fill>
    </dxf>
    <dxf>
      <font>
        <color rgb="FFFF0000"/>
      </font>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ill>
        <patternFill>
          <bgColor rgb="FFFFE699"/>
        </patternFill>
      </fill>
    </dxf>
    <dxf>
      <fill>
        <patternFill>
          <bgColor rgb="FFF8CBAD"/>
        </patternFill>
      </fill>
    </dxf>
    <dxf>
      <fill>
        <patternFill>
          <bgColor rgb="FFBDD7EE"/>
        </patternFill>
      </fill>
    </dxf>
    <dxf>
      <font>
        <color rgb="FFFF0000"/>
      </font>
    </dxf>
    <dxf>
      <fill>
        <patternFill>
          <bgColor rgb="FFFFE699"/>
        </patternFill>
      </fill>
    </dxf>
    <dxf>
      <fill>
        <patternFill>
          <bgColor rgb="FFF8CBAD"/>
        </patternFill>
      </fill>
    </dxf>
    <dxf>
      <fill>
        <patternFill>
          <bgColor rgb="FFBDD7EE"/>
        </patternFill>
      </fill>
    </dxf>
    <dxf>
      <font>
        <color rgb="FFFF0000"/>
      </font>
    </dxf>
    <dxf>
      <font>
        <color rgb="FF9C6500"/>
      </font>
      <fill>
        <patternFill>
          <bgColor rgb="FFFFEB9C"/>
        </patternFill>
      </fill>
    </dxf>
    <dxf>
      <font>
        <color rgb="FF9C6500"/>
      </font>
      <fill>
        <patternFill>
          <bgColor rgb="FFFFEB9C"/>
        </patternFill>
      </fill>
    </dxf>
    <dxf>
      <font>
        <color rgb="FF9C0006"/>
      </font>
      <fill>
        <patternFill>
          <bgColor rgb="FFFFC7CE"/>
        </patternFill>
      </fill>
    </dxf>
    <dxf>
      <fill>
        <patternFill>
          <bgColor rgb="FFFFE699"/>
        </patternFill>
      </fill>
    </dxf>
    <dxf>
      <fill>
        <patternFill>
          <bgColor rgb="FFF8CBAD"/>
        </patternFill>
      </fill>
    </dxf>
    <dxf>
      <fill>
        <patternFill>
          <bgColor rgb="FFBDD7EE"/>
        </patternFill>
      </fill>
    </dxf>
    <dxf>
      <font>
        <color rgb="FFFF0000"/>
      </font>
    </dxf>
    <dxf>
      <font>
        <color rgb="FF9C0006"/>
      </font>
      <fill>
        <patternFill>
          <bgColor rgb="FFFFC7CE"/>
        </patternFill>
      </fill>
    </dxf>
    <dxf>
      <fill>
        <patternFill>
          <bgColor rgb="FFFFE699"/>
        </patternFill>
      </fill>
    </dxf>
    <dxf>
      <fill>
        <patternFill>
          <bgColor rgb="FFF8CBAD"/>
        </patternFill>
      </fill>
    </dxf>
    <dxf>
      <fill>
        <patternFill>
          <bgColor rgb="FFBDD7EE"/>
        </patternFill>
      </fill>
    </dxf>
    <dxf>
      <font>
        <color rgb="FFFF0000"/>
      </font>
    </dxf>
    <dxf>
      <font>
        <color rgb="FF9C0006"/>
      </font>
      <fill>
        <patternFill>
          <bgColor rgb="FFFFC7CE"/>
        </patternFill>
      </fill>
    </dxf>
    <dxf>
      <font>
        <color rgb="FF9C0006"/>
      </font>
      <fill>
        <patternFill>
          <bgColor rgb="FFFFC7CE"/>
        </patternFill>
      </fill>
    </dxf>
    <dxf>
      <font>
        <color rgb="FF9C6500"/>
      </font>
      <fill>
        <patternFill>
          <bgColor rgb="FFFFEB9C"/>
        </patternFill>
      </fill>
    </dxf>
    <dxf>
      <fill>
        <patternFill>
          <bgColor rgb="FFFFE699"/>
        </patternFill>
      </fill>
    </dxf>
    <dxf>
      <fill>
        <patternFill>
          <bgColor rgb="FFF8CBAD"/>
        </patternFill>
      </fill>
    </dxf>
    <dxf>
      <fill>
        <patternFill>
          <bgColor rgb="FFBDD7EE"/>
        </patternFill>
      </fill>
    </dxf>
    <dxf>
      <font>
        <color rgb="FFFF0000"/>
      </font>
    </dxf>
    <dxf>
      <fill>
        <patternFill>
          <bgColor rgb="FFFFE699"/>
        </patternFill>
      </fill>
    </dxf>
    <dxf>
      <fill>
        <patternFill>
          <bgColor rgb="FFF8CBAD"/>
        </patternFill>
      </fill>
    </dxf>
    <dxf>
      <fill>
        <patternFill>
          <bgColor rgb="FFBDD7EE"/>
        </patternFill>
      </fill>
    </dxf>
    <dxf>
      <font>
        <color rgb="FFFF0000"/>
      </font>
    </dxf>
    <dxf>
      <font>
        <color rgb="FF9C0006"/>
      </font>
      <fill>
        <patternFill>
          <bgColor rgb="FFFFC7CE"/>
        </patternFill>
      </fill>
    </dxf>
    <dxf>
      <font>
        <color rgb="FF9C6500"/>
      </font>
      <fill>
        <patternFill>
          <bgColor rgb="FFFFEB9C"/>
        </patternFill>
      </fill>
    </dxf>
    <dxf>
      <fill>
        <patternFill>
          <bgColor rgb="FFFFE699"/>
        </patternFill>
      </fill>
    </dxf>
    <dxf>
      <fill>
        <patternFill>
          <bgColor rgb="FFF8CBAD"/>
        </patternFill>
      </fill>
    </dxf>
    <dxf>
      <fill>
        <patternFill>
          <bgColor rgb="FFBDD7EE"/>
        </patternFill>
      </fill>
    </dxf>
    <dxf>
      <font>
        <color rgb="FFFF0000"/>
      </font>
    </dxf>
    <dxf>
      <font>
        <color rgb="FF9C0006"/>
      </font>
      <fill>
        <patternFill>
          <bgColor rgb="FFFFC7CE"/>
        </patternFill>
      </fill>
    </dxf>
    <dxf>
      <font>
        <color rgb="FF9C6500"/>
      </font>
      <fill>
        <patternFill>
          <bgColor rgb="FFFFEB9C"/>
        </patternFill>
      </fill>
    </dxf>
    <dxf>
      <fill>
        <patternFill>
          <bgColor rgb="FFFFE699"/>
        </patternFill>
      </fill>
    </dxf>
    <dxf>
      <fill>
        <patternFill>
          <bgColor rgb="FFF8CBAD"/>
        </patternFill>
      </fill>
    </dxf>
    <dxf>
      <fill>
        <patternFill>
          <bgColor rgb="FFBDD7EE"/>
        </patternFill>
      </fill>
    </dxf>
    <dxf>
      <font>
        <color rgb="FFFF0000"/>
      </font>
    </dxf>
    <dxf>
      <font>
        <color rgb="FF9C0006"/>
      </font>
      <fill>
        <patternFill>
          <bgColor rgb="FFFFC7CE"/>
        </patternFill>
      </fill>
    </dxf>
    <dxf>
      <font>
        <color rgb="FF9C6500"/>
      </font>
      <fill>
        <patternFill>
          <bgColor rgb="FFFFEB9C"/>
        </patternFill>
      </fill>
    </dxf>
    <dxf>
      <fill>
        <patternFill>
          <bgColor rgb="FFFFE699"/>
        </patternFill>
      </fill>
    </dxf>
    <dxf>
      <fill>
        <patternFill>
          <bgColor rgb="FFF8CBAD"/>
        </patternFill>
      </fill>
    </dxf>
    <dxf>
      <fill>
        <patternFill>
          <bgColor rgb="FFBDD7EE"/>
        </patternFill>
      </fill>
    </dxf>
    <dxf>
      <font>
        <color rgb="FFFF0000"/>
      </font>
    </dxf>
    <dxf>
      <font>
        <color rgb="FF9C0006"/>
      </font>
      <fill>
        <patternFill>
          <bgColor rgb="FFFFC7CE"/>
        </patternFill>
      </fill>
    </dxf>
    <dxf>
      <font>
        <color rgb="FF9C6500"/>
      </font>
      <fill>
        <patternFill>
          <bgColor rgb="FFFFEB9C"/>
        </patternFill>
      </fill>
    </dxf>
    <dxf>
      <font>
        <color rgb="FF9C6500"/>
      </font>
      <fill>
        <patternFill>
          <bgColor rgb="FFFFEB9C"/>
        </patternFill>
      </fill>
    </dxf>
    <dxf>
      <fill>
        <patternFill>
          <bgColor rgb="FFFFE699"/>
        </patternFill>
      </fill>
    </dxf>
    <dxf>
      <fill>
        <patternFill>
          <bgColor rgb="FFF8CBAD"/>
        </patternFill>
      </fill>
    </dxf>
    <dxf>
      <fill>
        <patternFill>
          <bgColor rgb="FFBDD7EE"/>
        </patternFill>
      </fill>
    </dxf>
    <dxf>
      <font>
        <color rgb="FFFF0000"/>
      </font>
    </dxf>
    <dxf>
      <font>
        <color rgb="FF9C0006"/>
      </font>
      <fill>
        <patternFill>
          <bgColor rgb="FFFFC7CE"/>
        </patternFill>
      </fill>
    </dxf>
    <dxf>
      <font>
        <color rgb="FF9C6500"/>
      </font>
      <fill>
        <patternFill>
          <bgColor rgb="FFFFEB9C"/>
        </patternFill>
      </fill>
    </dxf>
    <dxf>
      <fill>
        <patternFill>
          <bgColor rgb="FFFFE699"/>
        </patternFill>
      </fill>
    </dxf>
    <dxf>
      <fill>
        <patternFill>
          <bgColor rgb="FFF8CBAD"/>
        </patternFill>
      </fill>
    </dxf>
    <dxf>
      <fill>
        <patternFill>
          <bgColor rgb="FFBDD7EE"/>
        </patternFill>
      </fill>
    </dxf>
    <dxf>
      <font>
        <color rgb="FFFF0000"/>
      </font>
    </dxf>
    <dxf>
      <font>
        <color rgb="FF9C0006"/>
      </font>
      <fill>
        <patternFill>
          <bgColor rgb="FFFFC7CE"/>
        </patternFill>
      </fill>
    </dxf>
    <dxf>
      <font>
        <color rgb="FF9C6500"/>
      </font>
      <fill>
        <patternFill>
          <bgColor rgb="FFFFEB9C"/>
        </patternFill>
      </fill>
    </dxf>
    <dxf>
      <fill>
        <patternFill>
          <bgColor rgb="FFFFE699"/>
        </patternFill>
      </fill>
    </dxf>
    <dxf>
      <fill>
        <patternFill>
          <bgColor rgb="FFF8CBAD"/>
        </patternFill>
      </fill>
    </dxf>
    <dxf>
      <fill>
        <patternFill>
          <bgColor rgb="FFBDD7EE"/>
        </patternFill>
      </fill>
    </dxf>
    <dxf>
      <font>
        <color rgb="FFFF0000"/>
      </font>
    </dxf>
    <dxf>
      <font>
        <color rgb="FF9C0006"/>
      </font>
      <fill>
        <patternFill>
          <bgColor rgb="FFFFC7CE"/>
        </patternFill>
      </fill>
    </dxf>
    <dxf>
      <font>
        <color rgb="FF9C6500"/>
      </font>
      <fill>
        <patternFill>
          <bgColor rgb="FFFFEB9C"/>
        </patternFill>
      </fill>
    </dxf>
    <dxf>
      <fill>
        <patternFill>
          <bgColor rgb="FFFFE699"/>
        </patternFill>
      </fill>
    </dxf>
    <dxf>
      <fill>
        <patternFill>
          <bgColor rgb="FFF8CBAD"/>
        </patternFill>
      </fill>
    </dxf>
    <dxf>
      <fill>
        <patternFill>
          <bgColor rgb="FFBDD7EE"/>
        </patternFill>
      </fill>
    </dxf>
    <dxf>
      <font>
        <color rgb="FFFF0000"/>
      </font>
    </dxf>
    <dxf>
      <font>
        <color rgb="FF9C0006"/>
      </font>
      <fill>
        <patternFill>
          <bgColor rgb="FFFFC7CE"/>
        </patternFill>
      </fill>
    </dxf>
    <dxf>
      <font>
        <color rgb="FF9C6500"/>
      </font>
      <fill>
        <patternFill>
          <bgColor rgb="FFFFEB9C"/>
        </patternFill>
      </fill>
    </dxf>
    <dxf>
      <fill>
        <patternFill>
          <bgColor rgb="FFFFE699"/>
        </patternFill>
      </fill>
    </dxf>
    <dxf>
      <fill>
        <patternFill>
          <bgColor rgb="FFF8CBAD"/>
        </patternFill>
      </fill>
    </dxf>
    <dxf>
      <fill>
        <patternFill>
          <bgColor rgb="FFBDD7EE"/>
        </patternFill>
      </fill>
    </dxf>
    <dxf>
      <font>
        <color rgb="FFFF0000"/>
      </font>
    </dxf>
    <dxf>
      <font>
        <color rgb="FF9C0006"/>
      </font>
      <fill>
        <patternFill>
          <bgColor rgb="FFFFC7CE"/>
        </patternFill>
      </fill>
    </dxf>
    <dxf>
      <font>
        <color rgb="FF9C6500"/>
      </font>
      <fill>
        <patternFill>
          <bgColor rgb="FFFFEB9C"/>
        </patternFill>
      </fill>
    </dxf>
    <dxf>
      <fill>
        <patternFill>
          <bgColor rgb="FFFFE699"/>
        </patternFill>
      </fill>
    </dxf>
    <dxf>
      <fill>
        <patternFill>
          <bgColor rgb="FFF8CBAD"/>
        </patternFill>
      </fill>
    </dxf>
    <dxf>
      <fill>
        <patternFill>
          <bgColor rgb="FFBDD7EE"/>
        </patternFill>
      </fill>
    </dxf>
    <dxf>
      <font>
        <color rgb="FFFF0000"/>
      </font>
    </dxf>
    <dxf>
      <font>
        <color rgb="FF9C0006"/>
      </font>
      <fill>
        <patternFill>
          <bgColor rgb="FFFFC7CE"/>
        </patternFill>
      </fill>
    </dxf>
    <dxf>
      <font>
        <color rgb="FF9C6500"/>
      </font>
      <fill>
        <patternFill>
          <bgColor rgb="FFFFEB9C"/>
        </patternFill>
      </fill>
    </dxf>
    <dxf>
      <fill>
        <patternFill>
          <bgColor rgb="FFFFE699"/>
        </patternFill>
      </fill>
    </dxf>
    <dxf>
      <fill>
        <patternFill>
          <bgColor rgb="FFF8CBAD"/>
        </patternFill>
      </fill>
    </dxf>
    <dxf>
      <fill>
        <patternFill>
          <bgColor rgb="FFBDD7EE"/>
        </patternFill>
      </fill>
    </dxf>
    <dxf>
      <font>
        <color rgb="FFFF0000"/>
      </font>
    </dxf>
    <dxf>
      <font>
        <color rgb="FF9C6500"/>
      </font>
      <fill>
        <patternFill>
          <bgColor rgb="FFFFEB9C"/>
        </patternFill>
      </fill>
    </dxf>
    <dxf>
      <fill>
        <patternFill>
          <bgColor rgb="FFFFE699"/>
        </patternFill>
      </fill>
    </dxf>
    <dxf>
      <fill>
        <patternFill>
          <bgColor rgb="FFF8CBAD"/>
        </patternFill>
      </fill>
    </dxf>
    <dxf>
      <fill>
        <patternFill>
          <bgColor rgb="FFBDD7EE"/>
        </patternFill>
      </fill>
    </dxf>
    <dxf>
      <font>
        <color rgb="FFFF0000"/>
      </font>
    </dxf>
    <dxf>
      <font>
        <color rgb="FF9C0006"/>
      </font>
      <fill>
        <patternFill>
          <bgColor rgb="FFFFC7CE"/>
        </patternFill>
      </fill>
    </dxf>
    <dxf>
      <fill>
        <patternFill>
          <bgColor rgb="FFFFE699"/>
        </patternFill>
      </fill>
    </dxf>
    <dxf>
      <fill>
        <patternFill>
          <bgColor rgb="FFF8CBAD"/>
        </patternFill>
      </fill>
    </dxf>
    <dxf>
      <fill>
        <patternFill>
          <bgColor rgb="FFBDD7EE"/>
        </patternFill>
      </fill>
    </dxf>
    <dxf>
      <font>
        <color rgb="FFFF0000"/>
      </font>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ill>
        <patternFill>
          <bgColor rgb="FFFFE699"/>
        </patternFill>
      </fill>
    </dxf>
    <dxf>
      <fill>
        <patternFill>
          <bgColor rgb="FFF8CBAD"/>
        </patternFill>
      </fill>
    </dxf>
    <dxf>
      <fill>
        <patternFill>
          <bgColor rgb="FFBDD7EE"/>
        </patternFill>
      </fill>
    </dxf>
    <dxf>
      <font>
        <color rgb="FFFF0000"/>
      </font>
    </dxf>
    <dxf>
      <font>
        <color rgb="FF9C0006"/>
      </font>
      <fill>
        <patternFill>
          <bgColor rgb="FFFFC7CE"/>
        </patternFill>
      </fill>
    </dxf>
    <dxf>
      <font>
        <color rgb="FF9C0006"/>
      </font>
      <fill>
        <patternFill>
          <bgColor rgb="FFFFC7CE"/>
        </patternFill>
      </fill>
    </dxf>
    <dxf>
      <font>
        <color rgb="FF9C6500"/>
      </font>
      <fill>
        <patternFill>
          <bgColor rgb="FFFFEB9C"/>
        </patternFill>
      </fill>
    </dxf>
    <dxf>
      <fill>
        <patternFill>
          <bgColor rgb="FFFFE699"/>
        </patternFill>
      </fill>
    </dxf>
    <dxf>
      <fill>
        <patternFill>
          <bgColor rgb="FFF8CBAD"/>
        </patternFill>
      </fill>
    </dxf>
    <dxf>
      <fill>
        <patternFill>
          <bgColor rgb="FFBDD7EE"/>
        </patternFill>
      </fill>
    </dxf>
    <dxf>
      <font>
        <color rgb="FFFF0000"/>
      </font>
    </dxf>
  </dxfs>
  <tableStyles count="0" defaultTableStyle="TableStyleMedium9" defaultPivotStyle="PivotStyleLight16"/>
  <colors>
    <mruColors>
      <color rgb="FFFFE699"/>
      <color rgb="FFBDD7EE"/>
      <color rgb="FFF8CBAD"/>
      <color rgb="FFFFFF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N10466"/>
  <sheetViews>
    <sheetView tabSelected="1" showRuler="0" workbookViewId="0">
      <pane xSplit="7" ySplit="1" topLeftCell="H10026" activePane="bottomRight" state="frozen"/>
      <selection pane="topRight" activeCell="G1" sqref="G1"/>
      <selection pane="bottomLeft" activeCell="A2" sqref="A2"/>
      <selection pane="bottomRight" activeCell="O10038" sqref="O10038"/>
    </sheetView>
  </sheetViews>
  <sheetFormatPr defaultColWidth="8.88671875" defaultRowHeight="14.4"/>
  <cols>
    <col min="1" max="1" width="18.5546875" style="1" customWidth="1"/>
    <col min="2" max="2" width="10.77734375" style="1" bestFit="1" customWidth="1"/>
    <col min="3" max="4" width="10.77734375" style="7" customWidth="1"/>
    <col min="5" max="5" width="11.88671875" style="1" bestFit="1" customWidth="1"/>
    <col min="6" max="6" width="10.44140625" style="1" bestFit="1" customWidth="1"/>
    <col min="7" max="7" width="11.109375" style="1" customWidth="1"/>
    <col min="8" max="8" width="5.44140625" style="1" customWidth="1"/>
    <col min="9" max="9" width="11.77734375" style="1" bestFit="1" customWidth="1"/>
    <col min="10" max="12" width="8.88671875" style="1"/>
    <col min="13" max="13" width="11.109375" style="2" bestFit="1" customWidth="1"/>
    <col min="14" max="14" width="12.21875" style="1" bestFit="1" customWidth="1"/>
    <col min="15" max="23" width="8.88671875" style="1"/>
    <col min="24" max="24" width="14" style="1" bestFit="1" customWidth="1"/>
    <col min="25" max="31" width="8.88671875" style="1"/>
    <col min="32" max="32" width="10.77734375" style="1" customWidth="1"/>
    <col min="33" max="36" width="8.88671875" style="1"/>
    <col min="37" max="37" width="11.21875" style="1" bestFit="1" customWidth="1"/>
    <col min="38" max="16384" width="8.88671875" style="1"/>
  </cols>
  <sheetData>
    <row r="1" spans="1:38">
      <c r="A1" s="1" t="s">
        <v>1710</v>
      </c>
      <c r="B1" s="1" t="s">
        <v>0</v>
      </c>
      <c r="C1" s="7" t="s">
        <v>39</v>
      </c>
      <c r="D1" s="7" t="s">
        <v>38</v>
      </c>
      <c r="E1" s="1" t="s">
        <v>1</v>
      </c>
      <c r="F1" s="1" t="s">
        <v>21</v>
      </c>
      <c r="G1" s="1" t="s">
        <v>46</v>
      </c>
      <c r="H1" s="1" t="s">
        <v>2</v>
      </c>
      <c r="I1" s="1" t="s">
        <v>3</v>
      </c>
      <c r="J1" s="1" t="s">
        <v>4</v>
      </c>
      <c r="K1" s="1" t="s">
        <v>508</v>
      </c>
      <c r="L1" s="1" t="s">
        <v>5</v>
      </c>
      <c r="M1" s="8" t="s">
        <v>6</v>
      </c>
      <c r="N1" s="1" t="s">
        <v>18</v>
      </c>
      <c r="O1" s="1" t="s">
        <v>7</v>
      </c>
      <c r="P1" s="1" t="s">
        <v>8</v>
      </c>
      <c r="Q1" s="1" t="s">
        <v>20</v>
      </c>
      <c r="R1" s="1" t="s">
        <v>19</v>
      </c>
      <c r="S1" s="1" t="s">
        <v>10</v>
      </c>
      <c r="T1" s="1" t="s">
        <v>11</v>
      </c>
      <c r="U1" s="1" t="s">
        <v>12</v>
      </c>
      <c r="V1" s="1" t="s">
        <v>742</v>
      </c>
      <c r="W1" s="1" t="s">
        <v>41</v>
      </c>
      <c r="X1" s="1" t="s">
        <v>13</v>
      </c>
      <c r="Y1" s="1" t="s">
        <v>14</v>
      </c>
      <c r="Z1" s="1" t="s">
        <v>15</v>
      </c>
      <c r="AA1" s="1" t="s">
        <v>28</v>
      </c>
      <c r="AB1" s="1" t="s">
        <v>2924</v>
      </c>
      <c r="AC1" s="1" t="s">
        <v>16</v>
      </c>
      <c r="AD1" s="1" t="s">
        <v>408</v>
      </c>
      <c r="AE1" s="1" t="s">
        <v>42</v>
      </c>
      <c r="AF1" s="1" t="s">
        <v>417</v>
      </c>
      <c r="AG1" s="1" t="s">
        <v>580</v>
      </c>
      <c r="AH1" s="1" t="s">
        <v>743</v>
      </c>
      <c r="AI1" s="1" t="s">
        <v>744</v>
      </c>
      <c r="AJ1" s="1" t="s">
        <v>43</v>
      </c>
      <c r="AK1" s="1" t="s">
        <v>44</v>
      </c>
      <c r="AL1" s="1" t="s">
        <v>17</v>
      </c>
    </row>
    <row r="2" spans="1:38">
      <c r="A2" s="1" t="s">
        <v>1711</v>
      </c>
      <c r="B2" s="9">
        <v>40775</v>
      </c>
      <c r="C2" s="7">
        <v>100</v>
      </c>
      <c r="D2" s="7">
        <v>1</v>
      </c>
      <c r="E2" s="1">
        <v>1</v>
      </c>
      <c r="F2" s="1" t="s">
        <v>26</v>
      </c>
      <c r="G2" s="1" t="s">
        <v>1823</v>
      </c>
      <c r="H2" s="1" t="s">
        <v>23</v>
      </c>
      <c r="I2" s="1" t="s">
        <v>53</v>
      </c>
      <c r="AK2" s="1" t="s">
        <v>286</v>
      </c>
    </row>
    <row r="3" spans="1:38">
      <c r="A3" s="1" t="s">
        <v>1711</v>
      </c>
      <c r="B3" s="9">
        <v>40775</v>
      </c>
      <c r="C3" s="7">
        <v>100</v>
      </c>
      <c r="D3" s="7">
        <v>1</v>
      </c>
      <c r="E3" s="1">
        <v>1</v>
      </c>
      <c r="F3" s="1" t="s">
        <v>47</v>
      </c>
      <c r="G3" s="1" t="s">
        <v>1825</v>
      </c>
      <c r="H3" s="1" t="s">
        <v>23</v>
      </c>
      <c r="I3" s="1" t="s">
        <v>9</v>
      </c>
      <c r="J3" s="1" t="s">
        <v>55</v>
      </c>
      <c r="AK3" s="1" t="s">
        <v>286</v>
      </c>
    </row>
    <row r="4" spans="1:38">
      <c r="A4" s="1" t="s">
        <v>1711</v>
      </c>
      <c r="B4" s="9">
        <v>40775</v>
      </c>
      <c r="C4" s="7">
        <v>100</v>
      </c>
      <c r="D4" s="7">
        <v>1</v>
      </c>
      <c r="E4" s="1">
        <v>2</v>
      </c>
      <c r="F4" s="1" t="s">
        <v>26</v>
      </c>
      <c r="G4" s="1" t="s">
        <v>1833</v>
      </c>
      <c r="H4" s="1" t="s">
        <v>23</v>
      </c>
      <c r="I4" s="1" t="s">
        <v>9</v>
      </c>
      <c r="J4" s="1" t="s">
        <v>55</v>
      </c>
      <c r="AK4" s="1" t="s">
        <v>287</v>
      </c>
    </row>
    <row r="5" spans="1:38">
      <c r="A5" s="1" t="s">
        <v>1711</v>
      </c>
      <c r="B5" s="9">
        <v>40775</v>
      </c>
      <c r="C5" s="7">
        <v>100</v>
      </c>
      <c r="D5" s="7">
        <v>1</v>
      </c>
      <c r="E5" s="1">
        <v>2</v>
      </c>
      <c r="F5" s="1" t="s">
        <v>47</v>
      </c>
      <c r="G5" s="1" t="s">
        <v>1829</v>
      </c>
      <c r="H5" s="1" t="s">
        <v>23</v>
      </c>
      <c r="I5" s="1" t="s">
        <v>9</v>
      </c>
      <c r="AK5" s="1" t="s">
        <v>287</v>
      </c>
    </row>
    <row r="6" spans="1:38">
      <c r="A6" s="1" t="s">
        <v>1711</v>
      </c>
      <c r="B6" s="9">
        <v>40775</v>
      </c>
      <c r="C6" s="7">
        <v>100</v>
      </c>
      <c r="D6" s="7">
        <v>1</v>
      </c>
      <c r="E6" s="1">
        <v>3</v>
      </c>
      <c r="F6" s="1" t="s">
        <v>26</v>
      </c>
      <c r="G6" s="1" t="s">
        <v>1813</v>
      </c>
      <c r="H6" s="1" t="s">
        <v>23</v>
      </c>
      <c r="I6" s="1" t="s">
        <v>23</v>
      </c>
      <c r="J6" s="1" t="s">
        <v>55</v>
      </c>
      <c r="AK6" s="1" t="s">
        <v>287</v>
      </c>
    </row>
    <row r="7" spans="1:38">
      <c r="A7" s="1" t="s">
        <v>1711</v>
      </c>
      <c r="B7" s="9">
        <v>40775</v>
      </c>
      <c r="C7" s="7">
        <v>100</v>
      </c>
      <c r="D7" s="7">
        <v>1</v>
      </c>
      <c r="E7" s="1">
        <v>3</v>
      </c>
      <c r="F7" s="1" t="s">
        <v>47</v>
      </c>
      <c r="G7" s="1" t="s">
        <v>1824</v>
      </c>
      <c r="H7" s="1" t="s">
        <v>23</v>
      </c>
      <c r="I7" s="1" t="s">
        <v>53</v>
      </c>
      <c r="AK7" s="1" t="s">
        <v>287</v>
      </c>
    </row>
    <row r="8" spans="1:38">
      <c r="A8" s="1" t="s">
        <v>1711</v>
      </c>
      <c r="B8" s="9">
        <v>40775</v>
      </c>
      <c r="C8" s="7">
        <v>100</v>
      </c>
      <c r="D8" s="7">
        <v>1</v>
      </c>
      <c r="E8" s="1">
        <v>4</v>
      </c>
      <c r="F8" s="1" t="s">
        <v>26</v>
      </c>
      <c r="G8" s="1" t="s">
        <v>1821</v>
      </c>
      <c r="H8" s="1" t="s">
        <v>23</v>
      </c>
      <c r="I8" s="1" t="s">
        <v>23</v>
      </c>
      <c r="AK8" s="1" t="s">
        <v>287</v>
      </c>
    </row>
    <row r="9" spans="1:38">
      <c r="A9" s="1" t="s">
        <v>1711</v>
      </c>
      <c r="B9" s="9">
        <v>40775</v>
      </c>
      <c r="C9" s="7">
        <v>100</v>
      </c>
      <c r="D9" s="7">
        <v>1</v>
      </c>
      <c r="E9" s="1">
        <v>4</v>
      </c>
      <c r="F9" s="1" t="s">
        <v>47</v>
      </c>
      <c r="G9" s="1" t="s">
        <v>1832</v>
      </c>
      <c r="H9" s="1" t="s">
        <v>23</v>
      </c>
      <c r="I9" s="1" t="s">
        <v>53</v>
      </c>
      <c r="AK9" s="1" t="s">
        <v>287</v>
      </c>
    </row>
    <row r="10" spans="1:38">
      <c r="A10" s="1" t="s">
        <v>1711</v>
      </c>
      <c r="B10" s="9">
        <v>40775</v>
      </c>
      <c r="C10" s="7">
        <v>100</v>
      </c>
      <c r="D10" s="7">
        <v>1</v>
      </c>
      <c r="E10" s="1">
        <v>5</v>
      </c>
      <c r="F10" s="1" t="s">
        <v>26</v>
      </c>
      <c r="G10" s="1" t="s">
        <v>1828</v>
      </c>
      <c r="H10" s="1" t="s">
        <v>23</v>
      </c>
      <c r="I10" s="1" t="s">
        <v>53</v>
      </c>
      <c r="AK10" s="1" t="s">
        <v>287</v>
      </c>
    </row>
    <row r="11" spans="1:38">
      <c r="A11" s="1" t="s">
        <v>1711</v>
      </c>
      <c r="B11" s="9">
        <v>40775</v>
      </c>
      <c r="C11" s="7">
        <v>100</v>
      </c>
      <c r="D11" s="7">
        <v>1</v>
      </c>
      <c r="E11" s="1">
        <v>5</v>
      </c>
      <c r="F11" s="1" t="s">
        <v>47</v>
      </c>
      <c r="G11" s="1" t="s">
        <v>1826</v>
      </c>
      <c r="H11" s="1" t="s">
        <v>23</v>
      </c>
      <c r="I11" s="1" t="s">
        <v>9</v>
      </c>
      <c r="AK11" s="1" t="s">
        <v>287</v>
      </c>
    </row>
    <row r="12" spans="1:38">
      <c r="A12" s="1" t="s">
        <v>1711</v>
      </c>
      <c r="B12" s="9">
        <v>40775</v>
      </c>
      <c r="C12" s="7">
        <v>100</v>
      </c>
      <c r="D12" s="7">
        <v>1</v>
      </c>
      <c r="E12" s="1">
        <v>6</v>
      </c>
      <c r="F12" s="1" t="s">
        <v>26</v>
      </c>
      <c r="G12" s="1" t="s">
        <v>1834</v>
      </c>
      <c r="H12" s="1" t="s">
        <v>23</v>
      </c>
      <c r="I12" s="1" t="s">
        <v>23</v>
      </c>
      <c r="AK12" s="1" t="s">
        <v>287</v>
      </c>
    </row>
    <row r="13" spans="1:38">
      <c r="A13" s="1" t="s">
        <v>1711</v>
      </c>
      <c r="B13" s="9">
        <v>40775</v>
      </c>
      <c r="C13" s="7">
        <v>100</v>
      </c>
      <c r="D13" s="7">
        <v>1</v>
      </c>
      <c r="E13" s="1">
        <v>6</v>
      </c>
      <c r="F13" s="1" t="s">
        <v>47</v>
      </c>
      <c r="G13" s="1" t="s">
        <v>1816</v>
      </c>
      <c r="H13" s="1" t="s">
        <v>23</v>
      </c>
      <c r="I13" s="1" t="s">
        <v>23</v>
      </c>
      <c r="AK13" s="1" t="s">
        <v>287</v>
      </c>
    </row>
    <row r="14" spans="1:38">
      <c r="A14" s="1" t="s">
        <v>1711</v>
      </c>
      <c r="B14" s="9">
        <v>40775</v>
      </c>
      <c r="C14" s="7">
        <v>100</v>
      </c>
      <c r="D14" s="7">
        <v>1</v>
      </c>
      <c r="E14" s="1">
        <v>7</v>
      </c>
      <c r="F14" s="1" t="s">
        <v>26</v>
      </c>
      <c r="G14" s="1" t="s">
        <v>1809</v>
      </c>
      <c r="H14" s="1" t="s">
        <v>22</v>
      </c>
      <c r="I14" s="1" t="s">
        <v>9</v>
      </c>
      <c r="K14" s="1" t="s">
        <v>32</v>
      </c>
      <c r="L14" s="1" t="s">
        <v>25</v>
      </c>
      <c r="M14" s="2" t="s">
        <v>2078</v>
      </c>
      <c r="N14" s="1" t="s">
        <v>26</v>
      </c>
      <c r="O14" s="1" t="s">
        <v>90</v>
      </c>
      <c r="Q14" s="1">
        <v>25.9</v>
      </c>
      <c r="R14" s="1">
        <v>15.4</v>
      </c>
      <c r="S14" s="1">
        <v>7.9</v>
      </c>
      <c r="X14" s="1">
        <v>21</v>
      </c>
      <c r="Y14" s="1">
        <v>73</v>
      </c>
      <c r="Z14" s="1">
        <f>Y14-X14</f>
        <v>52</v>
      </c>
      <c r="AA14" s="1">
        <v>101</v>
      </c>
      <c r="AJ14" s="1" t="s">
        <v>288</v>
      </c>
      <c r="AK14" s="1" t="s">
        <v>286</v>
      </c>
    </row>
    <row r="15" spans="1:38">
      <c r="A15" s="1" t="s">
        <v>1711</v>
      </c>
      <c r="B15" s="9">
        <v>40775</v>
      </c>
      <c r="C15" s="7">
        <v>100</v>
      </c>
      <c r="D15" s="7">
        <v>1</v>
      </c>
      <c r="E15" s="1">
        <v>7</v>
      </c>
      <c r="F15" s="1" t="s">
        <v>47</v>
      </c>
      <c r="G15" s="1" t="s">
        <v>1822</v>
      </c>
      <c r="H15" s="1" t="s">
        <v>23</v>
      </c>
      <c r="I15" s="1" t="s">
        <v>9</v>
      </c>
      <c r="AK15" s="1" t="s">
        <v>286</v>
      </c>
    </row>
    <row r="16" spans="1:38">
      <c r="A16" s="1" t="s">
        <v>1711</v>
      </c>
      <c r="B16" s="9">
        <v>40775</v>
      </c>
      <c r="C16" s="7">
        <v>100</v>
      </c>
      <c r="D16" s="7">
        <v>1</v>
      </c>
      <c r="E16" s="1">
        <v>8</v>
      </c>
      <c r="F16" s="1" t="s">
        <v>26</v>
      </c>
      <c r="G16" s="1" t="s">
        <v>1808</v>
      </c>
      <c r="H16" s="1" t="s">
        <v>22</v>
      </c>
      <c r="I16" s="1" t="s">
        <v>9</v>
      </c>
      <c r="K16" s="1" t="s">
        <v>29</v>
      </c>
      <c r="L16" s="1" t="s">
        <v>25</v>
      </c>
      <c r="M16" s="2" t="s">
        <v>2076</v>
      </c>
      <c r="N16" s="1" t="s">
        <v>26</v>
      </c>
      <c r="O16" s="1" t="s">
        <v>33</v>
      </c>
      <c r="Q16" s="1">
        <v>38</v>
      </c>
      <c r="R16" s="1">
        <v>23</v>
      </c>
      <c r="S16" s="1">
        <v>6.2</v>
      </c>
      <c r="X16" s="1">
        <v>21</v>
      </c>
      <c r="Y16" s="1">
        <v>115</v>
      </c>
      <c r="Z16" s="1">
        <f>Y16-X16</f>
        <v>94</v>
      </c>
      <c r="AA16" s="1">
        <v>114</v>
      </c>
      <c r="AE16" s="1">
        <v>237</v>
      </c>
      <c r="AJ16" s="1" t="s">
        <v>288</v>
      </c>
      <c r="AK16" s="1" t="s">
        <v>287</v>
      </c>
      <c r="AL16" s="1" t="s">
        <v>289</v>
      </c>
    </row>
    <row r="17" spans="1:38">
      <c r="A17" s="1" t="s">
        <v>1711</v>
      </c>
      <c r="B17" s="9">
        <v>40775</v>
      </c>
      <c r="C17" s="7">
        <v>100</v>
      </c>
      <c r="D17" s="7">
        <v>1</v>
      </c>
      <c r="E17" s="1">
        <v>8</v>
      </c>
      <c r="F17" s="1" t="s">
        <v>47</v>
      </c>
      <c r="G17" s="1" t="s">
        <v>1820</v>
      </c>
      <c r="H17" s="1" t="s">
        <v>23</v>
      </c>
      <c r="I17" s="1" t="s">
        <v>23</v>
      </c>
      <c r="AK17" s="1" t="s">
        <v>287</v>
      </c>
    </row>
    <row r="18" spans="1:38">
      <c r="A18" s="1" t="s">
        <v>1711</v>
      </c>
      <c r="B18" s="9">
        <v>40775</v>
      </c>
      <c r="C18" s="7">
        <v>100</v>
      </c>
      <c r="D18" s="7">
        <v>1</v>
      </c>
      <c r="E18" s="1">
        <v>9</v>
      </c>
      <c r="F18" s="1" t="s">
        <v>26</v>
      </c>
      <c r="G18" s="1" t="s">
        <v>1830</v>
      </c>
      <c r="H18" s="1" t="s">
        <v>23</v>
      </c>
      <c r="I18" s="1" t="s">
        <v>23</v>
      </c>
      <c r="J18" s="1" t="s">
        <v>55</v>
      </c>
      <c r="AK18" s="1" t="s">
        <v>287</v>
      </c>
    </row>
    <row r="19" spans="1:38">
      <c r="A19" s="1" t="s">
        <v>1711</v>
      </c>
      <c r="B19" s="9">
        <v>40775</v>
      </c>
      <c r="C19" s="7">
        <v>100</v>
      </c>
      <c r="D19" s="7">
        <v>1</v>
      </c>
      <c r="E19" s="1">
        <v>9</v>
      </c>
      <c r="F19" s="1" t="s">
        <v>47</v>
      </c>
      <c r="G19" s="1" t="s">
        <v>1810</v>
      </c>
      <c r="H19" s="1" t="s">
        <v>22</v>
      </c>
      <c r="I19" s="1" t="s">
        <v>9</v>
      </c>
      <c r="K19" s="1" t="s">
        <v>30</v>
      </c>
      <c r="L19" s="1" t="s">
        <v>25</v>
      </c>
      <c r="M19" s="2" t="s">
        <v>2080</v>
      </c>
      <c r="N19" s="1" t="s">
        <v>26</v>
      </c>
      <c r="O19" s="1" t="s">
        <v>33</v>
      </c>
      <c r="P19" s="1" t="s">
        <v>63</v>
      </c>
      <c r="Q19" s="1">
        <v>27.05</v>
      </c>
      <c r="R19" s="1">
        <v>17.899999999999999</v>
      </c>
      <c r="S19" s="1">
        <v>8.3000000000000007</v>
      </c>
      <c r="X19" s="1">
        <v>19</v>
      </c>
      <c r="Y19" s="1">
        <v>59</v>
      </c>
      <c r="Z19" s="1">
        <f>Y19-X19</f>
        <v>40</v>
      </c>
      <c r="AA19" s="1">
        <v>36</v>
      </c>
      <c r="AE19" s="1">
        <v>238</v>
      </c>
      <c r="AJ19" s="1" t="s">
        <v>290</v>
      </c>
      <c r="AK19" s="1" t="s">
        <v>287</v>
      </c>
    </row>
    <row r="20" spans="1:38">
      <c r="A20" s="1" t="s">
        <v>1711</v>
      </c>
      <c r="B20" s="9">
        <v>40775</v>
      </c>
      <c r="C20" s="7">
        <v>100</v>
      </c>
      <c r="D20" s="7">
        <v>1</v>
      </c>
      <c r="E20" s="1">
        <v>10</v>
      </c>
      <c r="F20" s="1" t="s">
        <v>26</v>
      </c>
      <c r="G20" s="1" t="s">
        <v>1817</v>
      </c>
      <c r="H20" s="1" t="s">
        <v>23</v>
      </c>
      <c r="I20" s="1" t="s">
        <v>23</v>
      </c>
      <c r="AK20" s="1" t="s">
        <v>287</v>
      </c>
    </row>
    <row r="21" spans="1:38">
      <c r="A21" s="1" t="s">
        <v>1711</v>
      </c>
      <c r="B21" s="9">
        <v>40775</v>
      </c>
      <c r="C21" s="7">
        <v>100</v>
      </c>
      <c r="D21" s="7">
        <v>1</v>
      </c>
      <c r="E21" s="1">
        <v>10</v>
      </c>
      <c r="F21" s="1" t="s">
        <v>47</v>
      </c>
      <c r="G21" s="1" t="s">
        <v>1835</v>
      </c>
      <c r="H21" s="1" t="s">
        <v>23</v>
      </c>
      <c r="I21" s="1" t="s">
        <v>23</v>
      </c>
      <c r="AK21" s="1" t="s">
        <v>287</v>
      </c>
    </row>
    <row r="22" spans="1:38">
      <c r="A22" s="1" t="s">
        <v>1711</v>
      </c>
      <c r="B22" s="9">
        <v>40775</v>
      </c>
      <c r="C22" s="7">
        <v>100</v>
      </c>
      <c r="D22" s="7">
        <v>1</v>
      </c>
      <c r="E22" s="1">
        <v>11</v>
      </c>
      <c r="F22" s="1" t="s">
        <v>26</v>
      </c>
      <c r="G22" s="1" t="s">
        <v>1812</v>
      </c>
      <c r="H22" s="1" t="s">
        <v>22</v>
      </c>
      <c r="I22" s="1" t="s">
        <v>9</v>
      </c>
      <c r="K22" s="1" t="s">
        <v>30</v>
      </c>
      <c r="L22" s="1" t="s">
        <v>25</v>
      </c>
      <c r="M22" s="2" t="s">
        <v>2083</v>
      </c>
      <c r="N22" s="1" t="s">
        <v>26</v>
      </c>
      <c r="O22" s="1" t="s">
        <v>33</v>
      </c>
      <c r="Q22" s="1">
        <v>28</v>
      </c>
      <c r="R22" s="1">
        <v>18.3</v>
      </c>
      <c r="S22" s="1">
        <v>9.75</v>
      </c>
      <c r="X22" s="1">
        <v>19</v>
      </c>
      <c r="Y22" s="1">
        <v>56</v>
      </c>
      <c r="Z22" s="1">
        <f>Y22-X22</f>
        <v>37</v>
      </c>
      <c r="AA22" s="1">
        <v>22</v>
      </c>
      <c r="AE22" s="1">
        <v>235</v>
      </c>
      <c r="AJ22" s="1" t="s">
        <v>290</v>
      </c>
      <c r="AK22" s="1" t="s">
        <v>287</v>
      </c>
    </row>
    <row r="23" spans="1:38">
      <c r="A23" s="1" t="s">
        <v>1711</v>
      </c>
      <c r="B23" s="9">
        <v>40775</v>
      </c>
      <c r="C23" s="7">
        <v>100</v>
      </c>
      <c r="D23" s="7">
        <v>1</v>
      </c>
      <c r="E23" s="1">
        <v>11</v>
      </c>
      <c r="F23" s="1" t="s">
        <v>47</v>
      </c>
      <c r="G23" s="1" t="s">
        <v>1807</v>
      </c>
      <c r="H23" s="1" t="s">
        <v>22</v>
      </c>
      <c r="I23" s="1" t="s">
        <v>9</v>
      </c>
      <c r="K23" s="1" t="s">
        <v>29</v>
      </c>
      <c r="L23" s="1" t="s">
        <v>25</v>
      </c>
      <c r="M23" s="2" t="s">
        <v>2074</v>
      </c>
      <c r="N23" s="1" t="s">
        <v>26</v>
      </c>
      <c r="O23" s="1" t="s">
        <v>27</v>
      </c>
      <c r="P23" s="1" t="s">
        <v>291</v>
      </c>
      <c r="Q23" s="1">
        <v>40.700000000000003</v>
      </c>
      <c r="R23" s="1">
        <v>21.85</v>
      </c>
      <c r="S23" s="1">
        <v>15.2</v>
      </c>
      <c r="X23" s="1">
        <v>20</v>
      </c>
      <c r="Y23" s="1">
        <v>122</v>
      </c>
      <c r="Z23" s="1">
        <f>Y23-X23</f>
        <v>102</v>
      </c>
      <c r="AA23" s="1">
        <v>50</v>
      </c>
      <c r="AE23" s="1">
        <v>236</v>
      </c>
      <c r="AJ23" s="1" t="s">
        <v>290</v>
      </c>
      <c r="AK23" s="1" t="s">
        <v>287</v>
      </c>
      <c r="AL23" s="1" t="s">
        <v>292</v>
      </c>
    </row>
    <row r="24" spans="1:38">
      <c r="A24" s="1" t="s">
        <v>1711</v>
      </c>
      <c r="B24" s="9">
        <v>40775</v>
      </c>
      <c r="C24" s="7">
        <v>100</v>
      </c>
      <c r="D24" s="7">
        <v>1</v>
      </c>
      <c r="E24" s="1">
        <v>12</v>
      </c>
      <c r="F24" s="1" t="s">
        <v>26</v>
      </c>
      <c r="G24" s="1" t="s">
        <v>1818</v>
      </c>
      <c r="H24" s="1" t="s">
        <v>23</v>
      </c>
      <c r="I24" s="1" t="s">
        <v>53</v>
      </c>
      <c r="AK24" s="1" t="s">
        <v>287</v>
      </c>
    </row>
    <row r="25" spans="1:38">
      <c r="A25" s="1" t="s">
        <v>1711</v>
      </c>
      <c r="B25" s="9">
        <v>40775</v>
      </c>
      <c r="C25" s="7">
        <v>100</v>
      </c>
      <c r="D25" s="7">
        <v>1</v>
      </c>
      <c r="E25" s="1">
        <v>12</v>
      </c>
      <c r="F25" s="1" t="s">
        <v>47</v>
      </c>
      <c r="G25" s="1" t="s">
        <v>1811</v>
      </c>
      <c r="H25" s="1" t="s">
        <v>22</v>
      </c>
      <c r="I25" s="1" t="s">
        <v>9</v>
      </c>
      <c r="K25" s="1" t="s">
        <v>30</v>
      </c>
      <c r="L25" s="1" t="s">
        <v>25</v>
      </c>
      <c r="M25" s="2" t="s">
        <v>2082</v>
      </c>
      <c r="N25" s="1" t="s">
        <v>26</v>
      </c>
      <c r="O25" s="1" t="s">
        <v>27</v>
      </c>
      <c r="Q25" s="1">
        <v>27.3</v>
      </c>
      <c r="R25" s="1">
        <v>15.95</v>
      </c>
      <c r="S25" s="1">
        <v>12.2</v>
      </c>
      <c r="X25" s="1">
        <v>21</v>
      </c>
      <c r="Y25" s="1">
        <v>64</v>
      </c>
      <c r="Z25" s="1">
        <f>Y25-X25</f>
        <v>43</v>
      </c>
      <c r="AA25" s="1">
        <v>30</v>
      </c>
      <c r="AE25" s="1">
        <v>240</v>
      </c>
      <c r="AJ25" s="1" t="s">
        <v>288</v>
      </c>
      <c r="AK25" s="1" t="s">
        <v>287</v>
      </c>
    </row>
    <row r="26" spans="1:38">
      <c r="A26" s="1" t="s">
        <v>1711</v>
      </c>
      <c r="B26" s="9">
        <v>40775</v>
      </c>
      <c r="C26" s="7">
        <v>100</v>
      </c>
      <c r="D26" s="7">
        <v>1</v>
      </c>
      <c r="E26" s="1">
        <v>13</v>
      </c>
      <c r="F26" s="1" t="s">
        <v>26</v>
      </c>
      <c r="G26" s="1" t="s">
        <v>1827</v>
      </c>
      <c r="H26" s="1" t="s">
        <v>23</v>
      </c>
      <c r="I26" s="1" t="s">
        <v>53</v>
      </c>
      <c r="AK26" s="1" t="s">
        <v>287</v>
      </c>
    </row>
    <row r="27" spans="1:38">
      <c r="A27" s="1" t="s">
        <v>1711</v>
      </c>
      <c r="B27" s="9">
        <v>40775</v>
      </c>
      <c r="C27" s="7">
        <v>100</v>
      </c>
      <c r="D27" s="7">
        <v>1</v>
      </c>
      <c r="E27" s="1">
        <v>13</v>
      </c>
      <c r="F27" s="1" t="s">
        <v>47</v>
      </c>
      <c r="G27" s="1" t="s">
        <v>1815</v>
      </c>
      <c r="H27" s="1" t="s">
        <v>23</v>
      </c>
      <c r="I27" s="1" t="s">
        <v>53</v>
      </c>
      <c r="AK27" s="1" t="s">
        <v>287</v>
      </c>
    </row>
    <row r="28" spans="1:38">
      <c r="A28" s="1" t="s">
        <v>1711</v>
      </c>
      <c r="B28" s="9">
        <v>40775</v>
      </c>
      <c r="C28" s="7">
        <v>100</v>
      </c>
      <c r="D28" s="7">
        <v>1</v>
      </c>
      <c r="E28" s="1">
        <v>14</v>
      </c>
      <c r="F28" s="1" t="s">
        <v>26</v>
      </c>
      <c r="G28" s="1" t="s">
        <v>1819</v>
      </c>
      <c r="H28" s="1" t="s">
        <v>23</v>
      </c>
      <c r="I28" s="1" t="s">
        <v>53</v>
      </c>
      <c r="AK28" s="1" t="s">
        <v>287</v>
      </c>
    </row>
    <row r="29" spans="1:38">
      <c r="A29" s="1" t="s">
        <v>1711</v>
      </c>
      <c r="B29" s="9">
        <v>40775</v>
      </c>
      <c r="C29" s="7">
        <v>100</v>
      </c>
      <c r="D29" s="7">
        <v>1</v>
      </c>
      <c r="E29" s="1">
        <v>14</v>
      </c>
      <c r="F29" s="1" t="s">
        <v>47</v>
      </c>
      <c r="G29" s="1" t="s">
        <v>1806</v>
      </c>
      <c r="H29" s="1" t="s">
        <v>22</v>
      </c>
      <c r="I29" s="1" t="s">
        <v>9</v>
      </c>
      <c r="K29" s="1" t="s">
        <v>29</v>
      </c>
      <c r="L29" s="1" t="s">
        <v>25</v>
      </c>
      <c r="M29" s="2" t="s">
        <v>2073</v>
      </c>
      <c r="N29" s="1" t="s">
        <v>26</v>
      </c>
      <c r="O29" s="1" t="s">
        <v>27</v>
      </c>
      <c r="P29" s="1" t="s">
        <v>291</v>
      </c>
      <c r="Q29" s="1">
        <v>42.55</v>
      </c>
      <c r="R29" s="1">
        <v>23.5</v>
      </c>
      <c r="S29" s="1">
        <v>16.100000000000001</v>
      </c>
      <c r="X29" s="1">
        <v>19</v>
      </c>
      <c r="Y29" s="1">
        <v>153</v>
      </c>
      <c r="Z29" s="1">
        <f>Y29-X29</f>
        <v>134</v>
      </c>
      <c r="AA29" s="1">
        <v>143</v>
      </c>
      <c r="AC29" s="1" t="s">
        <v>293</v>
      </c>
      <c r="AE29" s="1">
        <v>241</v>
      </c>
      <c r="AJ29" s="1" t="s">
        <v>290</v>
      </c>
      <c r="AK29" s="1" t="s">
        <v>287</v>
      </c>
      <c r="AL29" s="1" t="s">
        <v>294</v>
      </c>
    </row>
    <row r="30" spans="1:38">
      <c r="A30" s="1" t="s">
        <v>1711</v>
      </c>
      <c r="B30" s="9">
        <v>40775</v>
      </c>
      <c r="C30" s="7">
        <v>100</v>
      </c>
      <c r="D30" s="7">
        <v>1</v>
      </c>
      <c r="E30" s="1">
        <v>15</v>
      </c>
      <c r="F30" s="1" t="s">
        <v>26</v>
      </c>
      <c r="G30" s="1" t="s">
        <v>1836</v>
      </c>
      <c r="H30" s="1" t="s">
        <v>23</v>
      </c>
      <c r="I30" s="1" t="s">
        <v>53</v>
      </c>
      <c r="AK30" s="1" t="s">
        <v>287</v>
      </c>
    </row>
    <row r="31" spans="1:38">
      <c r="A31" s="1" t="s">
        <v>1711</v>
      </c>
      <c r="B31" s="9">
        <v>40775</v>
      </c>
      <c r="C31" s="7">
        <v>100</v>
      </c>
      <c r="D31" s="7">
        <v>1</v>
      </c>
      <c r="E31" s="1">
        <v>15</v>
      </c>
      <c r="F31" s="1" t="s">
        <v>47</v>
      </c>
      <c r="G31" s="1" t="s">
        <v>1805</v>
      </c>
      <c r="H31" s="1" t="s">
        <v>22</v>
      </c>
      <c r="I31" s="1" t="s">
        <v>9</v>
      </c>
      <c r="K31" s="1" t="s">
        <v>29</v>
      </c>
      <c r="L31" s="1" t="s">
        <v>25</v>
      </c>
      <c r="M31" s="2" t="s">
        <v>2070</v>
      </c>
      <c r="N31" s="1" t="s">
        <v>26</v>
      </c>
      <c r="O31" s="1" t="s">
        <v>27</v>
      </c>
      <c r="P31" s="1" t="s">
        <v>291</v>
      </c>
      <c r="Q31" s="1">
        <v>42.4</v>
      </c>
      <c r="R31" s="1">
        <v>23.4</v>
      </c>
      <c r="S31" s="1">
        <v>18.55</v>
      </c>
      <c r="X31" s="1">
        <v>19</v>
      </c>
      <c r="Y31" s="1">
        <v>133</v>
      </c>
      <c r="Z31" s="1">
        <f>Y31-X31</f>
        <v>114</v>
      </c>
      <c r="AA31" s="1">
        <v>44</v>
      </c>
      <c r="AE31" s="1">
        <v>239</v>
      </c>
      <c r="AJ31" s="1" t="s">
        <v>290</v>
      </c>
      <c r="AK31" s="1" t="s">
        <v>287</v>
      </c>
      <c r="AL31" s="1" t="s">
        <v>295</v>
      </c>
    </row>
    <row r="32" spans="1:38">
      <c r="A32" s="1" t="s">
        <v>1711</v>
      </c>
      <c r="B32" s="9">
        <v>40775</v>
      </c>
      <c r="C32" s="7">
        <v>100</v>
      </c>
      <c r="D32" s="7">
        <v>1</v>
      </c>
      <c r="E32" s="1">
        <v>16</v>
      </c>
      <c r="F32" s="1" t="s">
        <v>26</v>
      </c>
      <c r="G32" s="1" t="s">
        <v>1814</v>
      </c>
      <c r="H32" s="1" t="s">
        <v>22</v>
      </c>
      <c r="I32" s="1" t="s">
        <v>9</v>
      </c>
      <c r="AK32" s="1" t="s">
        <v>287</v>
      </c>
    </row>
    <row r="33" spans="1:38">
      <c r="A33" s="1" t="s">
        <v>1711</v>
      </c>
      <c r="B33" s="9">
        <v>40775</v>
      </c>
      <c r="C33" s="7">
        <v>100</v>
      </c>
      <c r="D33" s="7">
        <v>1</v>
      </c>
      <c r="E33" s="1">
        <v>16</v>
      </c>
      <c r="F33" s="1" t="s">
        <v>47</v>
      </c>
      <c r="G33" s="1" t="s">
        <v>1831</v>
      </c>
      <c r="H33" s="1" t="s">
        <v>23</v>
      </c>
      <c r="I33" s="1" t="s">
        <v>9</v>
      </c>
      <c r="AK33" s="1" t="s">
        <v>287</v>
      </c>
    </row>
    <row r="34" spans="1:38">
      <c r="A34" s="1" t="s">
        <v>1711</v>
      </c>
      <c r="B34" s="9">
        <v>40775</v>
      </c>
      <c r="C34" s="7">
        <v>100</v>
      </c>
      <c r="D34" s="7">
        <v>1</v>
      </c>
      <c r="E34" s="1">
        <v>17</v>
      </c>
      <c r="F34" s="1" t="s">
        <v>26</v>
      </c>
      <c r="G34" s="1" t="s">
        <v>1451</v>
      </c>
      <c r="H34" s="1" t="s">
        <v>23</v>
      </c>
      <c r="I34" s="1" t="s">
        <v>23</v>
      </c>
      <c r="AK34" s="1" t="s">
        <v>287</v>
      </c>
    </row>
    <row r="35" spans="1:38">
      <c r="A35" s="1" t="s">
        <v>1711</v>
      </c>
      <c r="B35" s="9">
        <v>40775</v>
      </c>
      <c r="C35" s="7">
        <v>100</v>
      </c>
      <c r="D35" s="7">
        <v>1</v>
      </c>
      <c r="E35" s="1">
        <v>17</v>
      </c>
      <c r="F35" s="1" t="s">
        <v>47</v>
      </c>
      <c r="G35" s="1" t="s">
        <v>1452</v>
      </c>
      <c r="H35" s="1" t="s">
        <v>22</v>
      </c>
      <c r="I35" s="1" t="s">
        <v>9</v>
      </c>
      <c r="K35" s="1" t="s">
        <v>37</v>
      </c>
      <c r="L35" s="1" t="s">
        <v>25</v>
      </c>
      <c r="M35" s="2" t="s">
        <v>2067</v>
      </c>
      <c r="N35" s="1" t="s">
        <v>26</v>
      </c>
      <c r="O35" s="1" t="s">
        <v>33</v>
      </c>
      <c r="P35" s="1" t="s">
        <v>63</v>
      </c>
      <c r="Q35" s="1">
        <v>34.1</v>
      </c>
      <c r="R35" s="1">
        <v>18.3</v>
      </c>
      <c r="S35" s="1">
        <v>13.05</v>
      </c>
      <c r="X35" s="1">
        <v>19</v>
      </c>
      <c r="Y35" s="1">
        <v>104</v>
      </c>
      <c r="Z35" s="1">
        <f>Y35-X35</f>
        <v>85</v>
      </c>
      <c r="AA35" s="1">
        <v>6</v>
      </c>
      <c r="AJ35" s="1" t="s">
        <v>290</v>
      </c>
      <c r="AK35" s="1" t="s">
        <v>287</v>
      </c>
    </row>
    <row r="36" spans="1:38">
      <c r="A36" s="1" t="s">
        <v>1711</v>
      </c>
      <c r="B36" s="9">
        <v>40775</v>
      </c>
      <c r="C36" s="7">
        <v>100</v>
      </c>
      <c r="D36" s="7">
        <v>1</v>
      </c>
      <c r="E36" s="1">
        <v>18</v>
      </c>
      <c r="F36" s="1" t="s">
        <v>26</v>
      </c>
      <c r="G36" s="1" t="s">
        <v>1453</v>
      </c>
      <c r="H36" s="1" t="s">
        <v>22</v>
      </c>
      <c r="I36" s="1" t="s">
        <v>9</v>
      </c>
      <c r="K36" s="1" t="s">
        <v>31</v>
      </c>
      <c r="L36" s="1" t="s">
        <v>25</v>
      </c>
      <c r="M36" s="2" t="s">
        <v>2066</v>
      </c>
      <c r="N36" s="1" t="s">
        <v>26</v>
      </c>
      <c r="O36" s="1" t="s">
        <v>27</v>
      </c>
      <c r="Q36" s="1">
        <v>39.4</v>
      </c>
      <c r="R36" s="1">
        <v>20.350000000000001</v>
      </c>
      <c r="S36" s="1">
        <v>29.9</v>
      </c>
      <c r="X36" s="1">
        <v>22</v>
      </c>
      <c r="Y36" s="1">
        <v>195</v>
      </c>
      <c r="Z36" s="1">
        <f>Y36-X36</f>
        <v>173</v>
      </c>
      <c r="AJ36" s="1" t="s">
        <v>288</v>
      </c>
      <c r="AK36" s="1" t="s">
        <v>287</v>
      </c>
    </row>
    <row r="37" spans="1:38">
      <c r="A37" s="1" t="s">
        <v>1711</v>
      </c>
      <c r="B37" s="9">
        <v>40775</v>
      </c>
      <c r="C37" s="7">
        <v>100</v>
      </c>
      <c r="D37" s="7">
        <v>1</v>
      </c>
      <c r="E37" s="1">
        <v>18</v>
      </c>
      <c r="F37" s="1" t="s">
        <v>47</v>
      </c>
      <c r="G37" s="1" t="s">
        <v>1454</v>
      </c>
      <c r="H37" s="1" t="s">
        <v>23</v>
      </c>
      <c r="I37" s="1" t="s">
        <v>9</v>
      </c>
      <c r="AK37" s="1" t="s">
        <v>287</v>
      </c>
    </row>
    <row r="38" spans="1:38">
      <c r="A38" s="1" t="s">
        <v>1711</v>
      </c>
      <c r="B38" s="9">
        <v>40775</v>
      </c>
      <c r="C38" s="7">
        <v>100</v>
      </c>
      <c r="D38" s="7">
        <v>1</v>
      </c>
      <c r="E38" s="1">
        <v>19</v>
      </c>
      <c r="F38" s="1" t="s">
        <v>26</v>
      </c>
      <c r="G38" s="1" t="s">
        <v>1455</v>
      </c>
      <c r="H38" s="1" t="s">
        <v>22</v>
      </c>
      <c r="I38" s="1" t="s">
        <v>9</v>
      </c>
      <c r="K38" s="1" t="s">
        <v>32</v>
      </c>
      <c r="L38" s="1" t="s">
        <v>25</v>
      </c>
      <c r="M38" s="2" t="s">
        <v>2077</v>
      </c>
      <c r="N38" s="1" t="s">
        <v>26</v>
      </c>
      <c r="O38" s="1" t="s">
        <v>66</v>
      </c>
      <c r="Q38" s="1">
        <v>27.25</v>
      </c>
      <c r="R38" s="1">
        <v>17.600000000000001</v>
      </c>
      <c r="S38" s="1">
        <v>11.2</v>
      </c>
      <c r="X38" s="1">
        <v>19</v>
      </c>
      <c r="Y38" s="1">
        <v>77</v>
      </c>
      <c r="Z38" s="1">
        <f>Y38-X38</f>
        <v>58</v>
      </c>
      <c r="AA38" s="1">
        <v>114</v>
      </c>
      <c r="AC38" s="1" t="s">
        <v>296</v>
      </c>
      <c r="AJ38" s="1" t="s">
        <v>290</v>
      </c>
      <c r="AK38" s="1" t="s">
        <v>286</v>
      </c>
    </row>
    <row r="39" spans="1:38">
      <c r="A39" s="1" t="s">
        <v>1711</v>
      </c>
      <c r="B39" s="9">
        <v>40775</v>
      </c>
      <c r="C39" s="7">
        <v>100</v>
      </c>
      <c r="D39" s="7">
        <v>1</v>
      </c>
      <c r="E39" s="1">
        <v>19</v>
      </c>
      <c r="F39" s="1" t="s">
        <v>47</v>
      </c>
      <c r="G39" s="1" t="s">
        <v>1456</v>
      </c>
      <c r="H39" s="1" t="s">
        <v>23</v>
      </c>
      <c r="I39" s="1" t="s">
        <v>23</v>
      </c>
      <c r="AK39" s="1" t="s">
        <v>286</v>
      </c>
    </row>
    <row r="40" spans="1:38">
      <c r="A40" s="1" t="s">
        <v>1711</v>
      </c>
      <c r="B40" s="9">
        <v>40775</v>
      </c>
      <c r="C40" s="7">
        <v>100</v>
      </c>
      <c r="D40" s="7">
        <v>1</v>
      </c>
      <c r="E40" s="1">
        <v>20</v>
      </c>
      <c r="F40" s="1" t="s">
        <v>26</v>
      </c>
      <c r="G40" s="1" t="s">
        <v>1457</v>
      </c>
      <c r="H40" s="1" t="s">
        <v>23</v>
      </c>
      <c r="I40" s="1" t="s">
        <v>23</v>
      </c>
      <c r="AK40" s="1" t="s">
        <v>287</v>
      </c>
    </row>
    <row r="41" spans="1:38">
      <c r="A41" s="1" t="s">
        <v>1711</v>
      </c>
      <c r="B41" s="9">
        <v>40775</v>
      </c>
      <c r="C41" s="7">
        <v>100</v>
      </c>
      <c r="D41" s="7">
        <v>1</v>
      </c>
      <c r="E41" s="1">
        <v>20</v>
      </c>
      <c r="F41" s="1" t="s">
        <v>47</v>
      </c>
      <c r="G41" s="1" t="s">
        <v>1458</v>
      </c>
      <c r="H41" s="1" t="s">
        <v>23</v>
      </c>
      <c r="I41" s="1" t="s">
        <v>23</v>
      </c>
      <c r="AK41" s="1" t="s">
        <v>287</v>
      </c>
    </row>
    <row r="42" spans="1:38">
      <c r="A42" s="1" t="s">
        <v>1711</v>
      </c>
      <c r="B42" s="9">
        <v>40775</v>
      </c>
      <c r="C42" s="7">
        <v>100</v>
      </c>
      <c r="D42" s="7">
        <v>1</v>
      </c>
      <c r="E42" s="10">
        <v>21</v>
      </c>
      <c r="F42" s="1" t="s">
        <v>26</v>
      </c>
      <c r="G42" s="1" t="s">
        <v>1463</v>
      </c>
      <c r="H42" s="1" t="s">
        <v>23</v>
      </c>
      <c r="I42" s="1" t="s">
        <v>23</v>
      </c>
      <c r="AK42" s="1" t="s">
        <v>287</v>
      </c>
    </row>
    <row r="43" spans="1:38">
      <c r="A43" s="1" t="s">
        <v>1711</v>
      </c>
      <c r="B43" s="9">
        <v>40775</v>
      </c>
      <c r="C43" s="7">
        <v>100</v>
      </c>
      <c r="D43" s="7">
        <v>1</v>
      </c>
      <c r="E43" s="1">
        <v>21</v>
      </c>
      <c r="F43" s="1" t="s">
        <v>47</v>
      </c>
      <c r="G43" s="1" t="s">
        <v>1464</v>
      </c>
      <c r="H43" s="1" t="s">
        <v>23</v>
      </c>
      <c r="I43" s="1" t="s">
        <v>23</v>
      </c>
      <c r="AK43" s="1" t="s">
        <v>287</v>
      </c>
    </row>
    <row r="44" spans="1:38">
      <c r="A44" s="1" t="s">
        <v>1711</v>
      </c>
      <c r="B44" s="9">
        <v>40775</v>
      </c>
      <c r="C44" s="7">
        <v>100</v>
      </c>
      <c r="D44" s="7">
        <v>1</v>
      </c>
      <c r="E44" s="1">
        <v>22</v>
      </c>
      <c r="F44" s="1" t="s">
        <v>26</v>
      </c>
      <c r="G44" s="1" t="s">
        <v>1465</v>
      </c>
      <c r="H44" s="1" t="s">
        <v>23</v>
      </c>
      <c r="I44" s="1" t="s">
        <v>23</v>
      </c>
      <c r="AK44" s="1" t="s">
        <v>287</v>
      </c>
    </row>
    <row r="45" spans="1:38">
      <c r="A45" s="1" t="s">
        <v>1711</v>
      </c>
      <c r="B45" s="9">
        <v>40775</v>
      </c>
      <c r="C45" s="7">
        <v>100</v>
      </c>
      <c r="D45" s="7">
        <v>1</v>
      </c>
      <c r="E45" s="1">
        <v>22</v>
      </c>
      <c r="F45" s="1" t="s">
        <v>47</v>
      </c>
      <c r="G45" s="1" t="s">
        <v>1466</v>
      </c>
      <c r="H45" s="1" t="s">
        <v>23</v>
      </c>
      <c r="I45" s="1" t="s">
        <v>23</v>
      </c>
      <c r="AK45" s="1" t="s">
        <v>287</v>
      </c>
    </row>
    <row r="46" spans="1:38">
      <c r="A46" s="1" t="s">
        <v>1711</v>
      </c>
      <c r="B46" s="9">
        <v>40775</v>
      </c>
      <c r="C46" s="7">
        <v>100</v>
      </c>
      <c r="D46" s="7">
        <v>1</v>
      </c>
      <c r="E46" s="1">
        <v>23</v>
      </c>
      <c r="F46" s="1" t="s">
        <v>26</v>
      </c>
      <c r="G46" s="1" t="s">
        <v>1467</v>
      </c>
      <c r="H46" s="1" t="s">
        <v>22</v>
      </c>
      <c r="I46" s="1" t="s">
        <v>9</v>
      </c>
      <c r="K46" s="1" t="s">
        <v>29</v>
      </c>
      <c r="L46" s="1" t="s">
        <v>25</v>
      </c>
      <c r="M46" s="2" t="s">
        <v>2068</v>
      </c>
      <c r="N46" s="1" t="s">
        <v>26</v>
      </c>
      <c r="O46" s="1" t="s">
        <v>27</v>
      </c>
      <c r="Q46" s="1">
        <v>41.7</v>
      </c>
      <c r="R46" s="1">
        <v>22.4</v>
      </c>
      <c r="S46" s="1">
        <v>14.9</v>
      </c>
      <c r="X46" s="1">
        <v>22</v>
      </c>
      <c r="Y46" s="1">
        <v>137</v>
      </c>
      <c r="Z46" s="1">
        <f>Y46-X46</f>
        <v>115</v>
      </c>
      <c r="AE46" s="1">
        <v>234</v>
      </c>
      <c r="AJ46" s="1" t="s">
        <v>288</v>
      </c>
      <c r="AK46" s="1" t="s">
        <v>287</v>
      </c>
      <c r="AL46" s="1" t="s">
        <v>297</v>
      </c>
    </row>
    <row r="47" spans="1:38">
      <c r="A47" s="1" t="s">
        <v>1711</v>
      </c>
      <c r="B47" s="9">
        <v>40775</v>
      </c>
      <c r="C47" s="7">
        <v>100</v>
      </c>
      <c r="D47" s="7">
        <v>1</v>
      </c>
      <c r="E47" s="1">
        <v>23</v>
      </c>
      <c r="F47" s="1" t="s">
        <v>47</v>
      </c>
      <c r="G47" s="1" t="s">
        <v>1468</v>
      </c>
      <c r="H47" s="1" t="s">
        <v>23</v>
      </c>
      <c r="I47" s="1" t="s">
        <v>23</v>
      </c>
      <c r="AK47" s="1" t="s">
        <v>287</v>
      </c>
    </row>
    <row r="48" spans="1:38">
      <c r="A48" s="1" t="s">
        <v>1711</v>
      </c>
      <c r="B48" s="9">
        <v>40775</v>
      </c>
      <c r="C48" s="7">
        <v>100</v>
      </c>
      <c r="D48" s="7">
        <v>1</v>
      </c>
      <c r="E48" s="1">
        <v>24</v>
      </c>
      <c r="F48" s="1" t="s">
        <v>26</v>
      </c>
      <c r="G48" s="1" t="s">
        <v>1469</v>
      </c>
      <c r="H48" s="1" t="s">
        <v>22</v>
      </c>
      <c r="I48" s="1" t="s">
        <v>53</v>
      </c>
      <c r="AK48" s="1" t="s">
        <v>287</v>
      </c>
    </row>
    <row r="49" spans="1:37">
      <c r="A49" s="1" t="s">
        <v>1711</v>
      </c>
      <c r="B49" s="9">
        <v>40775</v>
      </c>
      <c r="C49" s="7">
        <v>100</v>
      </c>
      <c r="D49" s="7">
        <v>1</v>
      </c>
      <c r="E49" s="1">
        <v>24</v>
      </c>
      <c r="F49" s="1" t="s">
        <v>47</v>
      </c>
      <c r="G49" s="1" t="s">
        <v>1472</v>
      </c>
      <c r="H49" s="1" t="s">
        <v>23</v>
      </c>
      <c r="I49" s="1" t="s">
        <v>23</v>
      </c>
      <c r="AK49" s="1" t="s">
        <v>287</v>
      </c>
    </row>
    <row r="50" spans="1:37">
      <c r="A50" s="1" t="s">
        <v>1711</v>
      </c>
      <c r="B50" s="9">
        <v>40775</v>
      </c>
      <c r="C50" s="7">
        <v>100</v>
      </c>
      <c r="D50" s="7">
        <v>1</v>
      </c>
      <c r="E50" s="1">
        <v>25</v>
      </c>
      <c r="F50" s="1" t="s">
        <v>26</v>
      </c>
      <c r="G50" s="1" t="s">
        <v>1474</v>
      </c>
      <c r="H50" s="1" t="s">
        <v>22</v>
      </c>
      <c r="I50" s="1" t="s">
        <v>9</v>
      </c>
      <c r="K50" s="1" t="s">
        <v>24</v>
      </c>
      <c r="L50" s="1" t="s">
        <v>25</v>
      </c>
      <c r="M50" s="2" t="s">
        <v>2064</v>
      </c>
      <c r="N50" s="1" t="s">
        <v>26</v>
      </c>
      <c r="O50" s="1" t="s">
        <v>27</v>
      </c>
      <c r="P50" s="1" t="s">
        <v>291</v>
      </c>
      <c r="Q50" s="1">
        <v>48.55</v>
      </c>
      <c r="R50" s="1">
        <v>24.95</v>
      </c>
      <c r="S50" s="1">
        <v>30.6</v>
      </c>
      <c r="X50" s="1">
        <v>20</v>
      </c>
      <c r="Y50" s="1">
        <v>305</v>
      </c>
      <c r="Z50" s="1">
        <f>Y50-X50</f>
        <v>285</v>
      </c>
      <c r="AA50" s="1">
        <v>30</v>
      </c>
      <c r="AE50" s="1">
        <v>233</v>
      </c>
      <c r="AJ50" s="1" t="s">
        <v>290</v>
      </c>
      <c r="AK50" s="1" t="s">
        <v>286</v>
      </c>
    </row>
    <row r="51" spans="1:37">
      <c r="A51" s="1" t="s">
        <v>1711</v>
      </c>
      <c r="B51" s="9">
        <v>40775</v>
      </c>
      <c r="C51" s="7">
        <v>100</v>
      </c>
      <c r="D51" s="7">
        <v>1</v>
      </c>
      <c r="E51" s="1">
        <v>25</v>
      </c>
      <c r="F51" s="1" t="s">
        <v>47</v>
      </c>
      <c r="G51" s="1" t="s">
        <v>1475</v>
      </c>
      <c r="H51" s="1" t="s">
        <v>23</v>
      </c>
      <c r="I51" s="1" t="s">
        <v>23</v>
      </c>
      <c r="AK51" s="1" t="s">
        <v>286</v>
      </c>
    </row>
    <row r="52" spans="1:37">
      <c r="A52" s="1" t="s">
        <v>1711</v>
      </c>
      <c r="B52" s="9">
        <v>40775</v>
      </c>
      <c r="C52" s="7">
        <v>100</v>
      </c>
      <c r="D52" s="7">
        <v>1</v>
      </c>
      <c r="E52" s="1">
        <v>26</v>
      </c>
      <c r="F52" s="1" t="s">
        <v>26</v>
      </c>
      <c r="G52" s="1" t="s">
        <v>1476</v>
      </c>
      <c r="H52" s="1" t="s">
        <v>23</v>
      </c>
      <c r="I52" s="1" t="s">
        <v>23</v>
      </c>
      <c r="AK52" s="1" t="s">
        <v>286</v>
      </c>
    </row>
    <row r="53" spans="1:37">
      <c r="A53" s="1" t="s">
        <v>1711</v>
      </c>
      <c r="B53" s="9">
        <v>40775</v>
      </c>
      <c r="C53" s="7">
        <v>100</v>
      </c>
      <c r="D53" s="7">
        <v>1</v>
      </c>
      <c r="E53" s="1">
        <v>26</v>
      </c>
      <c r="F53" s="1" t="s">
        <v>47</v>
      </c>
      <c r="G53" s="1" t="s">
        <v>1477</v>
      </c>
      <c r="H53" s="1" t="s">
        <v>23</v>
      </c>
      <c r="I53" s="1" t="s">
        <v>23</v>
      </c>
      <c r="AK53" s="1" t="s">
        <v>286</v>
      </c>
    </row>
    <row r="54" spans="1:37">
      <c r="A54" s="1" t="s">
        <v>1711</v>
      </c>
      <c r="B54" s="9">
        <v>40775</v>
      </c>
      <c r="C54" s="7">
        <v>100</v>
      </c>
      <c r="D54" s="7">
        <v>1</v>
      </c>
      <c r="E54" s="1">
        <v>27</v>
      </c>
      <c r="F54" s="1" t="s">
        <v>26</v>
      </c>
      <c r="G54" s="1" t="s">
        <v>1478</v>
      </c>
      <c r="H54" s="1" t="s">
        <v>23</v>
      </c>
      <c r="I54" s="1" t="s">
        <v>9</v>
      </c>
      <c r="AK54" s="1" t="s">
        <v>286</v>
      </c>
    </row>
    <row r="55" spans="1:37">
      <c r="A55" s="1" t="s">
        <v>1711</v>
      </c>
      <c r="B55" s="9">
        <v>40775</v>
      </c>
      <c r="C55" s="7">
        <v>100</v>
      </c>
      <c r="D55" s="7">
        <v>1</v>
      </c>
      <c r="E55" s="1">
        <v>27</v>
      </c>
      <c r="F55" s="1" t="s">
        <v>47</v>
      </c>
      <c r="G55" s="1" t="s">
        <v>1479</v>
      </c>
      <c r="H55" s="1" t="s">
        <v>23</v>
      </c>
      <c r="I55" s="1" t="s">
        <v>23</v>
      </c>
      <c r="AK55" s="1" t="s">
        <v>286</v>
      </c>
    </row>
    <row r="56" spans="1:37">
      <c r="A56" s="1" t="s">
        <v>1711</v>
      </c>
      <c r="B56" s="9">
        <v>40775</v>
      </c>
      <c r="C56" s="7">
        <v>100</v>
      </c>
      <c r="D56" s="7">
        <v>1</v>
      </c>
      <c r="E56" s="1">
        <v>28</v>
      </c>
      <c r="F56" s="1" t="s">
        <v>26</v>
      </c>
      <c r="G56" s="1" t="s">
        <v>1480</v>
      </c>
      <c r="H56" s="1" t="s">
        <v>22</v>
      </c>
      <c r="I56" s="1" t="s">
        <v>53</v>
      </c>
      <c r="AK56" s="1" t="s">
        <v>286</v>
      </c>
    </row>
    <row r="57" spans="1:37">
      <c r="A57" s="1" t="s">
        <v>1711</v>
      </c>
      <c r="B57" s="9">
        <v>40775</v>
      </c>
      <c r="C57" s="7">
        <v>100</v>
      </c>
      <c r="D57" s="7">
        <v>1</v>
      </c>
      <c r="E57" s="1">
        <v>28</v>
      </c>
      <c r="F57" s="1" t="s">
        <v>47</v>
      </c>
      <c r="G57" s="1" t="s">
        <v>1481</v>
      </c>
      <c r="H57" s="1" t="s">
        <v>23</v>
      </c>
      <c r="I57" s="1" t="s">
        <v>9</v>
      </c>
      <c r="J57" s="1" t="s">
        <v>55</v>
      </c>
      <c r="AK57" s="1" t="s">
        <v>286</v>
      </c>
    </row>
    <row r="58" spans="1:37">
      <c r="A58" s="1" t="s">
        <v>1711</v>
      </c>
      <c r="B58" s="9">
        <v>40775</v>
      </c>
      <c r="C58" s="7">
        <v>100</v>
      </c>
      <c r="D58" s="7">
        <v>1</v>
      </c>
      <c r="E58" s="1">
        <v>29</v>
      </c>
      <c r="F58" s="1" t="s">
        <v>26</v>
      </c>
      <c r="G58" s="1" t="s">
        <v>1482</v>
      </c>
      <c r="H58" s="1" t="s">
        <v>23</v>
      </c>
      <c r="I58" s="1" t="s">
        <v>23</v>
      </c>
      <c r="J58" s="1" t="s">
        <v>55</v>
      </c>
      <c r="AK58" s="1" t="s">
        <v>286</v>
      </c>
    </row>
    <row r="59" spans="1:37">
      <c r="A59" s="1" t="s">
        <v>1711</v>
      </c>
      <c r="B59" s="9">
        <v>40775</v>
      </c>
      <c r="C59" s="7">
        <v>100</v>
      </c>
      <c r="D59" s="7">
        <v>1</v>
      </c>
      <c r="E59" s="1">
        <v>29</v>
      </c>
      <c r="F59" s="1" t="s">
        <v>47</v>
      </c>
      <c r="G59" s="1" t="s">
        <v>1483</v>
      </c>
      <c r="H59" s="1" t="s">
        <v>23</v>
      </c>
      <c r="I59" s="1" t="s">
        <v>23</v>
      </c>
      <c r="AK59" s="1" t="s">
        <v>286</v>
      </c>
    </row>
    <row r="60" spans="1:37">
      <c r="A60" s="1" t="s">
        <v>1711</v>
      </c>
      <c r="B60" s="9">
        <v>40775</v>
      </c>
      <c r="C60" s="7">
        <v>100</v>
      </c>
      <c r="D60" s="7">
        <v>1</v>
      </c>
      <c r="E60" s="1">
        <v>30</v>
      </c>
      <c r="F60" s="1" t="s">
        <v>26</v>
      </c>
      <c r="G60" s="1" t="s">
        <v>1484</v>
      </c>
      <c r="H60" s="1" t="s">
        <v>23</v>
      </c>
      <c r="I60" s="1" t="s">
        <v>23</v>
      </c>
      <c r="J60" s="1" t="s">
        <v>55</v>
      </c>
      <c r="AK60" s="1" t="s">
        <v>286</v>
      </c>
    </row>
    <row r="61" spans="1:37">
      <c r="A61" s="1" t="s">
        <v>1711</v>
      </c>
      <c r="B61" s="9">
        <v>40775</v>
      </c>
      <c r="C61" s="7">
        <v>100</v>
      </c>
      <c r="D61" s="7">
        <v>1</v>
      </c>
      <c r="E61" s="1">
        <v>30</v>
      </c>
      <c r="F61" s="1" t="s">
        <v>47</v>
      </c>
      <c r="G61" s="1" t="s">
        <v>1485</v>
      </c>
      <c r="H61" s="1" t="s">
        <v>23</v>
      </c>
      <c r="I61" s="1" t="s">
        <v>23</v>
      </c>
      <c r="AK61" s="1" t="s">
        <v>286</v>
      </c>
    </row>
    <row r="62" spans="1:37">
      <c r="A62" s="1" t="s">
        <v>1711</v>
      </c>
      <c r="B62" s="9">
        <v>40775</v>
      </c>
      <c r="C62" s="7">
        <v>100</v>
      </c>
      <c r="D62" s="7">
        <v>1</v>
      </c>
      <c r="E62" s="1">
        <v>31</v>
      </c>
      <c r="F62" s="1" t="s">
        <v>26</v>
      </c>
      <c r="G62" s="1" t="s">
        <v>1486</v>
      </c>
      <c r="H62" s="1" t="s">
        <v>23</v>
      </c>
      <c r="I62" s="1" t="s">
        <v>9</v>
      </c>
      <c r="J62" s="1" t="s">
        <v>55</v>
      </c>
      <c r="AK62" s="1" t="s">
        <v>286</v>
      </c>
    </row>
    <row r="63" spans="1:37">
      <c r="A63" s="1" t="s">
        <v>1711</v>
      </c>
      <c r="B63" s="9">
        <v>40775</v>
      </c>
      <c r="C63" s="7">
        <v>100</v>
      </c>
      <c r="D63" s="7">
        <v>1</v>
      </c>
      <c r="E63" s="1">
        <v>31</v>
      </c>
      <c r="F63" s="1" t="s">
        <v>47</v>
      </c>
      <c r="G63" s="1" t="s">
        <v>1487</v>
      </c>
      <c r="H63" s="1" t="s">
        <v>23</v>
      </c>
      <c r="I63" s="1" t="s">
        <v>23</v>
      </c>
      <c r="AK63" s="1" t="s">
        <v>286</v>
      </c>
    </row>
    <row r="64" spans="1:37">
      <c r="A64" s="1" t="s">
        <v>1711</v>
      </c>
      <c r="B64" s="9">
        <v>40775</v>
      </c>
      <c r="C64" s="7">
        <v>100</v>
      </c>
      <c r="D64" s="7">
        <v>1</v>
      </c>
      <c r="E64" s="1">
        <v>32</v>
      </c>
      <c r="F64" s="1" t="s">
        <v>26</v>
      </c>
      <c r="G64" s="1" t="s">
        <v>1488</v>
      </c>
      <c r="H64" s="1" t="s">
        <v>23</v>
      </c>
      <c r="I64" s="1" t="s">
        <v>23</v>
      </c>
      <c r="J64" s="1" t="s">
        <v>55</v>
      </c>
      <c r="AK64" s="1" t="s">
        <v>286</v>
      </c>
    </row>
    <row r="65" spans="1:38">
      <c r="A65" s="1" t="s">
        <v>1711</v>
      </c>
      <c r="B65" s="9">
        <v>40775</v>
      </c>
      <c r="C65" s="7">
        <v>100</v>
      </c>
      <c r="D65" s="7">
        <v>1</v>
      </c>
      <c r="E65" s="1">
        <v>32</v>
      </c>
      <c r="F65" s="1" t="s">
        <v>47</v>
      </c>
      <c r="G65" s="1" t="s">
        <v>1489</v>
      </c>
      <c r="H65" s="1" t="s">
        <v>23</v>
      </c>
      <c r="I65" s="1" t="s">
        <v>23</v>
      </c>
      <c r="AK65" s="1" t="s">
        <v>286</v>
      </c>
    </row>
    <row r="66" spans="1:38">
      <c r="A66" s="1" t="s">
        <v>1711</v>
      </c>
      <c r="B66" s="9">
        <v>40775</v>
      </c>
      <c r="C66" s="7">
        <v>100</v>
      </c>
      <c r="D66" s="7">
        <v>1</v>
      </c>
      <c r="E66" s="1">
        <v>33</v>
      </c>
      <c r="F66" s="1" t="s">
        <v>26</v>
      </c>
      <c r="G66" s="1" t="s">
        <v>532</v>
      </c>
      <c r="H66" s="1" t="s">
        <v>22</v>
      </c>
      <c r="I66" s="1" t="s">
        <v>9</v>
      </c>
      <c r="K66" s="1" t="s">
        <v>29</v>
      </c>
      <c r="L66" s="1" t="s">
        <v>25</v>
      </c>
      <c r="M66" s="2" t="s">
        <v>2072</v>
      </c>
      <c r="N66" s="1" t="s">
        <v>26</v>
      </c>
      <c r="O66" s="1" t="s">
        <v>66</v>
      </c>
      <c r="Q66" s="1">
        <v>42.3</v>
      </c>
      <c r="R66" s="1">
        <v>22.7</v>
      </c>
      <c r="S66" s="1">
        <v>14.15</v>
      </c>
      <c r="X66" s="1">
        <v>19</v>
      </c>
      <c r="Y66" s="1">
        <v>123</v>
      </c>
      <c r="Z66" s="1">
        <f>Y66-X66</f>
        <v>104</v>
      </c>
      <c r="AA66" s="1">
        <v>99</v>
      </c>
      <c r="AE66" s="1">
        <v>227</v>
      </c>
      <c r="AJ66" s="1" t="s">
        <v>290</v>
      </c>
      <c r="AK66" s="1" t="s">
        <v>286</v>
      </c>
      <c r="AL66" s="1" t="s">
        <v>298</v>
      </c>
    </row>
    <row r="67" spans="1:38">
      <c r="A67" s="1" t="s">
        <v>1711</v>
      </c>
      <c r="B67" s="9">
        <v>40775</v>
      </c>
      <c r="C67" s="7">
        <v>100</v>
      </c>
      <c r="D67" s="7">
        <v>1</v>
      </c>
      <c r="E67" s="1">
        <v>33</v>
      </c>
      <c r="F67" s="1" t="s">
        <v>47</v>
      </c>
      <c r="G67" s="1" t="s">
        <v>1490</v>
      </c>
      <c r="H67" s="1" t="s">
        <v>23</v>
      </c>
      <c r="I67" s="1" t="s">
        <v>23</v>
      </c>
      <c r="AK67" s="1" t="s">
        <v>286</v>
      </c>
    </row>
    <row r="68" spans="1:38">
      <c r="A68" s="1" t="s">
        <v>1711</v>
      </c>
      <c r="B68" s="9">
        <v>40775</v>
      </c>
      <c r="C68" s="7">
        <v>100</v>
      </c>
      <c r="D68" s="7">
        <v>1</v>
      </c>
      <c r="E68" s="1">
        <v>34</v>
      </c>
      <c r="F68" s="1" t="s">
        <v>26</v>
      </c>
      <c r="G68" s="1" t="s">
        <v>1491</v>
      </c>
      <c r="H68" s="1" t="s">
        <v>23</v>
      </c>
      <c r="I68" s="1" t="s">
        <v>23</v>
      </c>
      <c r="AK68" s="1" t="s">
        <v>286</v>
      </c>
    </row>
    <row r="69" spans="1:38">
      <c r="A69" s="1" t="s">
        <v>1711</v>
      </c>
      <c r="B69" s="9">
        <v>40775</v>
      </c>
      <c r="C69" s="7">
        <v>100</v>
      </c>
      <c r="D69" s="7">
        <v>1</v>
      </c>
      <c r="E69" s="1">
        <v>34</v>
      </c>
      <c r="F69" s="1" t="s">
        <v>47</v>
      </c>
      <c r="G69" s="1" t="s">
        <v>1492</v>
      </c>
      <c r="H69" s="1" t="s">
        <v>23</v>
      </c>
      <c r="I69" s="1" t="s">
        <v>23</v>
      </c>
      <c r="J69" s="1" t="s">
        <v>55</v>
      </c>
      <c r="AK69" s="1" t="s">
        <v>286</v>
      </c>
    </row>
    <row r="70" spans="1:38">
      <c r="A70" s="1" t="s">
        <v>1711</v>
      </c>
      <c r="B70" s="9">
        <v>40775</v>
      </c>
      <c r="C70" s="7">
        <v>100</v>
      </c>
      <c r="D70" s="7">
        <v>1</v>
      </c>
      <c r="E70" s="1">
        <v>35</v>
      </c>
      <c r="F70" s="1" t="s">
        <v>26</v>
      </c>
      <c r="G70" s="1" t="s">
        <v>1493</v>
      </c>
      <c r="H70" s="1" t="s">
        <v>23</v>
      </c>
      <c r="I70" s="1" t="s">
        <v>23</v>
      </c>
      <c r="AK70" s="1" t="s">
        <v>286</v>
      </c>
    </row>
    <row r="71" spans="1:38">
      <c r="A71" s="1" t="s">
        <v>1711</v>
      </c>
      <c r="B71" s="9">
        <v>40775</v>
      </c>
      <c r="C71" s="7">
        <v>100</v>
      </c>
      <c r="D71" s="7">
        <v>1</v>
      </c>
      <c r="E71" s="1">
        <v>35</v>
      </c>
      <c r="F71" s="1" t="s">
        <v>47</v>
      </c>
      <c r="G71" s="1" t="s">
        <v>1494</v>
      </c>
      <c r="H71" s="1" t="s">
        <v>23</v>
      </c>
      <c r="I71" s="1" t="s">
        <v>23</v>
      </c>
      <c r="AK71" s="1" t="s">
        <v>286</v>
      </c>
    </row>
    <row r="72" spans="1:38">
      <c r="A72" s="1" t="s">
        <v>1711</v>
      </c>
      <c r="B72" s="9">
        <v>40775</v>
      </c>
      <c r="C72" s="7">
        <v>100</v>
      </c>
      <c r="D72" s="7">
        <v>1</v>
      </c>
      <c r="E72" s="1">
        <v>36</v>
      </c>
      <c r="F72" s="1" t="s">
        <v>26</v>
      </c>
      <c r="G72" s="1" t="s">
        <v>1495</v>
      </c>
      <c r="H72" s="1" t="s">
        <v>23</v>
      </c>
      <c r="I72" s="1" t="s">
        <v>23</v>
      </c>
      <c r="AK72" s="1" t="s">
        <v>286</v>
      </c>
    </row>
    <row r="73" spans="1:38">
      <c r="A73" s="1" t="s">
        <v>1711</v>
      </c>
      <c r="B73" s="9">
        <v>40775</v>
      </c>
      <c r="C73" s="7">
        <v>100</v>
      </c>
      <c r="D73" s="7">
        <v>1</v>
      </c>
      <c r="E73" s="1">
        <v>36</v>
      </c>
      <c r="F73" s="1" t="s">
        <v>47</v>
      </c>
      <c r="G73" s="1" t="s">
        <v>1496</v>
      </c>
      <c r="H73" s="1" t="s">
        <v>23</v>
      </c>
      <c r="I73" s="1" t="s">
        <v>23</v>
      </c>
      <c r="AK73" s="1" t="s">
        <v>286</v>
      </c>
    </row>
    <row r="74" spans="1:38">
      <c r="A74" s="1" t="s">
        <v>1711</v>
      </c>
      <c r="B74" s="9">
        <v>40775</v>
      </c>
      <c r="C74" s="7">
        <v>100</v>
      </c>
      <c r="D74" s="7">
        <v>1</v>
      </c>
      <c r="E74" s="1">
        <v>37</v>
      </c>
      <c r="F74" s="1" t="s">
        <v>26</v>
      </c>
      <c r="G74" s="1" t="s">
        <v>534</v>
      </c>
      <c r="H74" s="1" t="s">
        <v>23</v>
      </c>
      <c r="I74" s="1" t="s">
        <v>23</v>
      </c>
      <c r="AK74" s="1" t="s">
        <v>286</v>
      </c>
    </row>
    <row r="75" spans="1:38">
      <c r="A75" s="1" t="s">
        <v>1711</v>
      </c>
      <c r="B75" s="9">
        <v>40775</v>
      </c>
      <c r="C75" s="7">
        <v>100</v>
      </c>
      <c r="D75" s="7">
        <v>1</v>
      </c>
      <c r="E75" s="1">
        <v>37</v>
      </c>
      <c r="F75" s="1" t="s">
        <v>47</v>
      </c>
      <c r="G75" s="1" t="s">
        <v>1498</v>
      </c>
      <c r="H75" s="1" t="s">
        <v>23</v>
      </c>
      <c r="I75" s="1" t="s">
        <v>23</v>
      </c>
      <c r="AK75" s="1" t="s">
        <v>286</v>
      </c>
    </row>
    <row r="76" spans="1:38">
      <c r="A76" s="1" t="s">
        <v>1711</v>
      </c>
      <c r="B76" s="9">
        <v>40775</v>
      </c>
      <c r="C76" s="7">
        <v>100</v>
      </c>
      <c r="D76" s="7">
        <v>1</v>
      </c>
      <c r="E76" s="1">
        <v>38</v>
      </c>
      <c r="F76" s="1" t="s">
        <v>26</v>
      </c>
      <c r="G76" s="1" t="s">
        <v>1499</v>
      </c>
      <c r="H76" s="1" t="s">
        <v>23</v>
      </c>
      <c r="I76" s="1" t="s">
        <v>23</v>
      </c>
      <c r="AK76" s="1" t="s">
        <v>286</v>
      </c>
    </row>
    <row r="77" spans="1:38">
      <c r="A77" s="1" t="s">
        <v>1711</v>
      </c>
      <c r="B77" s="9">
        <v>40775</v>
      </c>
      <c r="C77" s="7">
        <v>100</v>
      </c>
      <c r="D77" s="7">
        <v>1</v>
      </c>
      <c r="E77" s="1">
        <v>38</v>
      </c>
      <c r="F77" s="1" t="s">
        <v>47</v>
      </c>
      <c r="G77" s="1" t="s">
        <v>1500</v>
      </c>
      <c r="H77" s="1" t="s">
        <v>23</v>
      </c>
      <c r="I77" s="1" t="s">
        <v>23</v>
      </c>
      <c r="J77" s="1" t="s">
        <v>55</v>
      </c>
      <c r="AK77" s="1" t="s">
        <v>286</v>
      </c>
    </row>
    <row r="78" spans="1:38">
      <c r="A78" s="1" t="s">
        <v>1711</v>
      </c>
      <c r="B78" s="9">
        <v>40775</v>
      </c>
      <c r="C78" s="7">
        <v>100</v>
      </c>
      <c r="D78" s="7">
        <v>1</v>
      </c>
      <c r="E78" s="1">
        <v>39</v>
      </c>
      <c r="F78" s="1" t="s">
        <v>26</v>
      </c>
      <c r="G78" s="1" t="s">
        <v>1501</v>
      </c>
      <c r="H78" s="1" t="s">
        <v>22</v>
      </c>
      <c r="I78" s="1" t="s">
        <v>9</v>
      </c>
      <c r="K78" s="1" t="s">
        <v>29</v>
      </c>
      <c r="L78" s="1" t="s">
        <v>25</v>
      </c>
      <c r="M78" s="2" t="s">
        <v>2071</v>
      </c>
      <c r="N78" s="1" t="s">
        <v>26</v>
      </c>
      <c r="O78" s="1" t="s">
        <v>27</v>
      </c>
      <c r="Q78" s="1">
        <v>39.5</v>
      </c>
      <c r="R78" s="1">
        <v>23.25</v>
      </c>
      <c r="S78" s="1">
        <v>18.149999999999999</v>
      </c>
      <c r="X78" s="1">
        <v>21</v>
      </c>
      <c r="Y78" s="1">
        <v>138</v>
      </c>
      <c r="Z78" s="1">
        <f>Y78-X78</f>
        <v>117</v>
      </c>
      <c r="AA78" s="1">
        <v>95</v>
      </c>
      <c r="AC78" s="1" t="s">
        <v>299</v>
      </c>
      <c r="AE78" s="1">
        <v>228</v>
      </c>
      <c r="AJ78" s="1" t="s">
        <v>288</v>
      </c>
      <c r="AK78" s="1" t="s">
        <v>286</v>
      </c>
      <c r="AL78" s="1" t="s">
        <v>300</v>
      </c>
    </row>
    <row r="79" spans="1:38">
      <c r="A79" s="1" t="s">
        <v>1711</v>
      </c>
      <c r="B79" s="9">
        <v>40775</v>
      </c>
      <c r="C79" s="7">
        <v>100</v>
      </c>
      <c r="D79" s="7">
        <v>1</v>
      </c>
      <c r="E79" s="1">
        <v>39</v>
      </c>
      <c r="F79" s="1" t="s">
        <v>47</v>
      </c>
      <c r="G79" s="1" t="s">
        <v>1503</v>
      </c>
      <c r="H79" s="1" t="s">
        <v>23</v>
      </c>
      <c r="I79" s="1" t="s">
        <v>23</v>
      </c>
      <c r="J79" s="1" t="s">
        <v>55</v>
      </c>
      <c r="AK79" s="1" t="s">
        <v>286</v>
      </c>
    </row>
    <row r="80" spans="1:38">
      <c r="A80" s="1" t="s">
        <v>1711</v>
      </c>
      <c r="B80" s="9">
        <v>40775</v>
      </c>
      <c r="C80" s="7">
        <v>100</v>
      </c>
      <c r="D80" s="7">
        <v>1</v>
      </c>
      <c r="E80" s="1">
        <v>40</v>
      </c>
      <c r="F80" s="1" t="s">
        <v>26</v>
      </c>
      <c r="G80" s="1" t="s">
        <v>1504</v>
      </c>
      <c r="H80" s="1" t="s">
        <v>23</v>
      </c>
      <c r="I80" s="1" t="s">
        <v>23</v>
      </c>
      <c r="AK80" s="1" t="s">
        <v>286</v>
      </c>
    </row>
    <row r="81" spans="1:38">
      <c r="A81" s="1" t="s">
        <v>1711</v>
      </c>
      <c r="B81" s="9">
        <v>40775</v>
      </c>
      <c r="C81" s="7">
        <v>100</v>
      </c>
      <c r="D81" s="7">
        <v>1</v>
      </c>
      <c r="E81" s="1">
        <v>40</v>
      </c>
      <c r="F81" s="1" t="s">
        <v>47</v>
      </c>
      <c r="G81" s="1" t="s">
        <v>1507</v>
      </c>
      <c r="H81" s="1" t="s">
        <v>22</v>
      </c>
      <c r="I81" s="1" t="s">
        <v>9</v>
      </c>
      <c r="K81" s="1" t="s">
        <v>36</v>
      </c>
      <c r="L81" s="1" t="s">
        <v>25</v>
      </c>
      <c r="M81" s="2" t="s">
        <v>2063</v>
      </c>
      <c r="N81" s="1" t="s">
        <v>26</v>
      </c>
      <c r="O81" s="1" t="s">
        <v>33</v>
      </c>
      <c r="Q81" s="1">
        <v>30.3</v>
      </c>
      <c r="S81" s="1">
        <v>5.25</v>
      </c>
      <c r="T81" s="1">
        <v>132.9</v>
      </c>
      <c r="U81" s="1">
        <v>94.05</v>
      </c>
      <c r="X81" s="1">
        <v>21</v>
      </c>
      <c r="Y81" s="1">
        <v>115</v>
      </c>
      <c r="Z81" s="1">
        <f>Y81-X81</f>
        <v>94</v>
      </c>
      <c r="AA81" s="1">
        <v>0</v>
      </c>
      <c r="AJ81" s="1" t="s">
        <v>288</v>
      </c>
      <c r="AK81" s="1" t="s">
        <v>286</v>
      </c>
    </row>
    <row r="82" spans="1:38">
      <c r="A82" s="1" t="s">
        <v>1711</v>
      </c>
      <c r="B82" s="9">
        <v>40775</v>
      </c>
      <c r="C82" s="7">
        <v>100</v>
      </c>
      <c r="D82" s="7">
        <v>1</v>
      </c>
      <c r="E82" s="1">
        <v>41</v>
      </c>
      <c r="F82" s="1" t="s">
        <v>26</v>
      </c>
      <c r="G82" s="1" t="s">
        <v>1508</v>
      </c>
      <c r="H82" s="1" t="s">
        <v>23</v>
      </c>
      <c r="I82" s="1" t="s">
        <v>9</v>
      </c>
      <c r="AK82" s="1" t="s">
        <v>286</v>
      </c>
    </row>
    <row r="83" spans="1:38">
      <c r="A83" s="1" t="s">
        <v>1711</v>
      </c>
      <c r="B83" s="9">
        <v>40775</v>
      </c>
      <c r="C83" s="7">
        <v>100</v>
      </c>
      <c r="D83" s="7">
        <v>1</v>
      </c>
      <c r="E83" s="1">
        <v>41</v>
      </c>
      <c r="F83" s="1" t="s">
        <v>47</v>
      </c>
      <c r="G83" s="1" t="s">
        <v>1509</v>
      </c>
      <c r="H83" s="1" t="s">
        <v>22</v>
      </c>
      <c r="I83" s="1" t="s">
        <v>23</v>
      </c>
      <c r="AK83" s="1" t="s">
        <v>286</v>
      </c>
    </row>
    <row r="84" spans="1:38">
      <c r="A84" s="1" t="s">
        <v>1711</v>
      </c>
      <c r="B84" s="9">
        <v>40775</v>
      </c>
      <c r="C84" s="7">
        <v>100</v>
      </c>
      <c r="D84" s="7">
        <v>1</v>
      </c>
      <c r="E84" s="1">
        <v>42</v>
      </c>
      <c r="F84" s="1" t="s">
        <v>26</v>
      </c>
      <c r="G84" s="1" t="s">
        <v>1510</v>
      </c>
      <c r="H84" s="1" t="s">
        <v>22</v>
      </c>
      <c r="I84" s="1" t="s">
        <v>9</v>
      </c>
      <c r="K84" s="1" t="s">
        <v>24</v>
      </c>
      <c r="L84" s="1" t="s">
        <v>25</v>
      </c>
      <c r="M84" s="2" t="s">
        <v>2065</v>
      </c>
      <c r="N84" s="1" t="s">
        <v>26</v>
      </c>
      <c r="O84" s="1" t="s">
        <v>33</v>
      </c>
      <c r="P84" s="1" t="s">
        <v>301</v>
      </c>
      <c r="Q84" s="1">
        <v>45.5</v>
      </c>
      <c r="R84" s="1">
        <v>25.3</v>
      </c>
      <c r="S84" s="1">
        <v>20.2</v>
      </c>
      <c r="X84" s="1">
        <v>22</v>
      </c>
      <c r="Y84" s="1">
        <v>383</v>
      </c>
      <c r="Z84" s="1">
        <f>Y84-X84</f>
        <v>361</v>
      </c>
      <c r="AA84" s="1">
        <v>14</v>
      </c>
      <c r="AE84" s="1">
        <v>230</v>
      </c>
      <c r="AJ84" s="1" t="s">
        <v>288</v>
      </c>
      <c r="AK84" s="1" t="s">
        <v>286</v>
      </c>
    </row>
    <row r="85" spans="1:38">
      <c r="A85" s="1" t="s">
        <v>1711</v>
      </c>
      <c r="B85" s="9">
        <v>40775</v>
      </c>
      <c r="C85" s="7">
        <v>100</v>
      </c>
      <c r="D85" s="7">
        <v>1</v>
      </c>
      <c r="E85" s="1">
        <v>42</v>
      </c>
      <c r="F85" s="1" t="s">
        <v>47</v>
      </c>
      <c r="G85" s="1" t="s">
        <v>1511</v>
      </c>
      <c r="H85" s="1" t="s">
        <v>22</v>
      </c>
      <c r="I85" s="1" t="s">
        <v>9</v>
      </c>
      <c r="K85" s="1" t="s">
        <v>29</v>
      </c>
      <c r="L85" s="1" t="s">
        <v>25</v>
      </c>
      <c r="M85" s="2" t="s">
        <v>2075</v>
      </c>
      <c r="N85" s="1" t="s">
        <v>26</v>
      </c>
      <c r="O85" s="1" t="s">
        <v>27</v>
      </c>
      <c r="P85" s="1" t="s">
        <v>291</v>
      </c>
      <c r="Q85" s="1">
        <v>38.15</v>
      </c>
      <c r="R85" s="1">
        <v>23.05</v>
      </c>
      <c r="S85" s="1">
        <v>18.25</v>
      </c>
      <c r="X85" s="1">
        <v>20</v>
      </c>
      <c r="Y85" s="1">
        <v>100</v>
      </c>
      <c r="Z85" s="1">
        <f>Y85-X85</f>
        <v>80</v>
      </c>
      <c r="AA85" s="1">
        <v>72</v>
      </c>
      <c r="AC85" s="1" t="s">
        <v>302</v>
      </c>
      <c r="AE85" s="1">
        <v>229</v>
      </c>
      <c r="AJ85" s="1" t="s">
        <v>290</v>
      </c>
      <c r="AK85" s="1" t="s">
        <v>286</v>
      </c>
      <c r="AL85" s="1" t="s">
        <v>303</v>
      </c>
    </row>
    <row r="86" spans="1:38">
      <c r="A86" s="1" t="s">
        <v>1711</v>
      </c>
      <c r="B86" s="9">
        <v>40775</v>
      </c>
      <c r="C86" s="7">
        <v>100</v>
      </c>
      <c r="D86" s="7">
        <v>1</v>
      </c>
      <c r="E86" s="1">
        <v>43</v>
      </c>
      <c r="F86" s="1" t="s">
        <v>26</v>
      </c>
      <c r="G86" s="1" t="s">
        <v>1512</v>
      </c>
      <c r="H86" s="1" t="s">
        <v>23</v>
      </c>
      <c r="I86" s="1" t="s">
        <v>9</v>
      </c>
      <c r="J86" s="1" t="s">
        <v>55</v>
      </c>
      <c r="AK86" s="1" t="s">
        <v>286</v>
      </c>
    </row>
    <row r="87" spans="1:38">
      <c r="A87" s="1" t="s">
        <v>1711</v>
      </c>
      <c r="B87" s="9">
        <v>40775</v>
      </c>
      <c r="C87" s="7">
        <v>100</v>
      </c>
      <c r="D87" s="7">
        <v>1</v>
      </c>
      <c r="E87" s="1">
        <v>43</v>
      </c>
      <c r="F87" s="1" t="s">
        <v>47</v>
      </c>
      <c r="G87" s="1" t="s">
        <v>1513</v>
      </c>
      <c r="H87" s="1" t="s">
        <v>23</v>
      </c>
      <c r="I87" s="1" t="s">
        <v>23</v>
      </c>
      <c r="J87" s="1" t="s">
        <v>55</v>
      </c>
      <c r="AK87" s="1" t="s">
        <v>286</v>
      </c>
    </row>
    <row r="88" spans="1:38">
      <c r="A88" s="1" t="s">
        <v>1711</v>
      </c>
      <c r="B88" s="9">
        <v>40775</v>
      </c>
      <c r="C88" s="7">
        <v>100</v>
      </c>
      <c r="D88" s="7">
        <v>1</v>
      </c>
      <c r="E88" s="1">
        <v>44</v>
      </c>
      <c r="F88" s="1" t="s">
        <v>26</v>
      </c>
      <c r="G88" s="1" t="s">
        <v>1514</v>
      </c>
      <c r="H88" s="1" t="s">
        <v>23</v>
      </c>
      <c r="I88" s="1" t="s">
        <v>9</v>
      </c>
      <c r="AK88" s="1" t="s">
        <v>286</v>
      </c>
    </row>
    <row r="89" spans="1:38">
      <c r="A89" s="1" t="s">
        <v>1711</v>
      </c>
      <c r="B89" s="9">
        <v>40775</v>
      </c>
      <c r="C89" s="7">
        <v>100</v>
      </c>
      <c r="D89" s="7">
        <v>1</v>
      </c>
      <c r="E89" s="1">
        <v>44</v>
      </c>
      <c r="F89" s="1" t="s">
        <v>47</v>
      </c>
      <c r="G89" s="1" t="s">
        <v>1515</v>
      </c>
      <c r="H89" s="1" t="s">
        <v>22</v>
      </c>
      <c r="I89" s="1" t="s">
        <v>9</v>
      </c>
      <c r="K89" s="1" t="s">
        <v>30</v>
      </c>
      <c r="L89" s="1" t="s">
        <v>25</v>
      </c>
      <c r="M89" s="2" t="s">
        <v>2081</v>
      </c>
      <c r="N89" s="1" t="s">
        <v>26</v>
      </c>
      <c r="O89" s="1" t="s">
        <v>33</v>
      </c>
      <c r="Q89" s="1">
        <v>26.85</v>
      </c>
      <c r="R89" s="1">
        <v>17.5</v>
      </c>
      <c r="S89" s="1">
        <v>8.15</v>
      </c>
      <c r="X89" s="1">
        <v>20</v>
      </c>
      <c r="Y89" s="1">
        <v>57</v>
      </c>
      <c r="Z89" s="1">
        <f>Y89-X89</f>
        <v>37</v>
      </c>
      <c r="AA89" s="1">
        <v>25</v>
      </c>
      <c r="AE89" s="1">
        <v>231</v>
      </c>
      <c r="AJ89" s="1" t="s">
        <v>290</v>
      </c>
      <c r="AK89" s="1" t="s">
        <v>286</v>
      </c>
    </row>
    <row r="90" spans="1:38">
      <c r="A90" s="1" t="s">
        <v>1711</v>
      </c>
      <c r="B90" s="9">
        <v>40775</v>
      </c>
      <c r="C90" s="7">
        <v>100</v>
      </c>
      <c r="D90" s="7">
        <v>1</v>
      </c>
      <c r="E90" s="1">
        <v>45</v>
      </c>
      <c r="F90" s="1" t="s">
        <v>26</v>
      </c>
      <c r="G90" s="1" t="s">
        <v>1516</v>
      </c>
      <c r="H90" s="1" t="s">
        <v>22</v>
      </c>
      <c r="I90" s="1" t="s">
        <v>9</v>
      </c>
      <c r="K90" s="1" t="s">
        <v>29</v>
      </c>
      <c r="L90" s="1" t="s">
        <v>25</v>
      </c>
      <c r="M90" s="2" t="s">
        <v>2069</v>
      </c>
      <c r="N90" s="1" t="s">
        <v>26</v>
      </c>
      <c r="O90" s="1" t="s">
        <v>27</v>
      </c>
      <c r="Q90" s="1">
        <v>39.6</v>
      </c>
      <c r="R90" s="1">
        <v>22.3</v>
      </c>
      <c r="S90" s="1">
        <v>19.5</v>
      </c>
      <c r="X90" s="1">
        <v>22</v>
      </c>
      <c r="Y90" s="1">
        <v>138</v>
      </c>
      <c r="Z90" s="1">
        <f>Y90-X90</f>
        <v>116</v>
      </c>
      <c r="AA90" s="1">
        <v>76</v>
      </c>
      <c r="AE90" s="1">
        <v>232</v>
      </c>
      <c r="AJ90" s="1" t="s">
        <v>288</v>
      </c>
      <c r="AK90" s="1" t="s">
        <v>286</v>
      </c>
    </row>
    <row r="91" spans="1:38">
      <c r="A91" s="1" t="s">
        <v>1711</v>
      </c>
      <c r="B91" s="9">
        <v>40775</v>
      </c>
      <c r="C91" s="7">
        <v>100</v>
      </c>
      <c r="D91" s="7">
        <v>1</v>
      </c>
      <c r="E91" s="1">
        <v>45</v>
      </c>
      <c r="F91" s="1" t="s">
        <v>47</v>
      </c>
      <c r="G91" s="1" t="s">
        <v>1517</v>
      </c>
      <c r="H91" s="1" t="s">
        <v>23</v>
      </c>
      <c r="I91" s="1" t="s">
        <v>9</v>
      </c>
      <c r="J91" s="1" t="s">
        <v>55</v>
      </c>
      <c r="AK91" s="1" t="s">
        <v>286</v>
      </c>
    </row>
    <row r="92" spans="1:38">
      <c r="A92" s="1" t="s">
        <v>1711</v>
      </c>
      <c r="B92" s="9">
        <v>40775</v>
      </c>
      <c r="C92" s="7">
        <v>100</v>
      </c>
      <c r="D92" s="7">
        <v>1</v>
      </c>
      <c r="E92" s="1">
        <v>46</v>
      </c>
      <c r="F92" s="1" t="s">
        <v>26</v>
      </c>
      <c r="G92" s="1" t="s">
        <v>1518</v>
      </c>
      <c r="H92" s="1" t="s">
        <v>22</v>
      </c>
      <c r="I92" s="1" t="s">
        <v>9</v>
      </c>
      <c r="J92" s="1" t="s">
        <v>55</v>
      </c>
      <c r="K92" s="1" t="s">
        <v>32</v>
      </c>
      <c r="L92" s="1" t="s">
        <v>25</v>
      </c>
      <c r="M92" s="2" t="s">
        <v>2079</v>
      </c>
      <c r="N92" s="1" t="s">
        <v>26</v>
      </c>
      <c r="O92" s="1" t="s">
        <v>90</v>
      </c>
      <c r="Q92" s="1">
        <v>27.9</v>
      </c>
      <c r="R92" s="1">
        <v>16.899999999999999</v>
      </c>
      <c r="S92" s="1">
        <v>10.9</v>
      </c>
      <c r="X92" s="1">
        <v>19</v>
      </c>
      <c r="Y92" s="1">
        <v>71</v>
      </c>
      <c r="Z92" s="1">
        <f>Y92-X92</f>
        <v>52</v>
      </c>
      <c r="AA92" s="1">
        <v>55</v>
      </c>
      <c r="AC92" s="1" t="s">
        <v>304</v>
      </c>
      <c r="AJ92" s="1" t="s">
        <v>290</v>
      </c>
      <c r="AK92" s="1" t="s">
        <v>286</v>
      </c>
    </row>
    <row r="93" spans="1:38">
      <c r="A93" s="1" t="s">
        <v>1711</v>
      </c>
      <c r="B93" s="9">
        <v>40775</v>
      </c>
      <c r="C93" s="7">
        <v>100</v>
      </c>
      <c r="D93" s="7">
        <v>1</v>
      </c>
      <c r="E93" s="1">
        <v>46</v>
      </c>
      <c r="F93" s="1" t="s">
        <v>47</v>
      </c>
      <c r="G93" s="1" t="s">
        <v>1519</v>
      </c>
      <c r="H93" s="1" t="s">
        <v>23</v>
      </c>
      <c r="I93" s="1" t="s">
        <v>9</v>
      </c>
      <c r="AK93" s="1" t="s">
        <v>286</v>
      </c>
    </row>
    <row r="94" spans="1:38">
      <c r="A94" s="1" t="s">
        <v>1711</v>
      </c>
      <c r="B94" s="9">
        <v>40775</v>
      </c>
      <c r="C94" s="7">
        <v>100</v>
      </c>
      <c r="D94" s="7">
        <v>1</v>
      </c>
      <c r="E94" s="1">
        <v>47</v>
      </c>
      <c r="F94" s="1" t="s">
        <v>26</v>
      </c>
      <c r="G94" s="1" t="s">
        <v>1520</v>
      </c>
      <c r="H94" s="1" t="s">
        <v>23</v>
      </c>
      <c r="I94" s="1" t="s">
        <v>23</v>
      </c>
      <c r="J94" s="1" t="s">
        <v>55</v>
      </c>
      <c r="AK94" s="1" t="s">
        <v>286</v>
      </c>
    </row>
    <row r="95" spans="1:38">
      <c r="A95" s="1" t="s">
        <v>1711</v>
      </c>
      <c r="B95" s="9">
        <v>40775</v>
      </c>
      <c r="C95" s="7">
        <v>100</v>
      </c>
      <c r="D95" s="7">
        <v>1</v>
      </c>
      <c r="E95" s="1">
        <v>47</v>
      </c>
      <c r="F95" s="1" t="s">
        <v>47</v>
      </c>
      <c r="G95" s="1" t="s">
        <v>1521</v>
      </c>
      <c r="H95" s="1" t="s">
        <v>22</v>
      </c>
      <c r="I95" s="1" t="s">
        <v>23</v>
      </c>
      <c r="AK95" s="1" t="s">
        <v>286</v>
      </c>
    </row>
    <row r="96" spans="1:38">
      <c r="A96" s="1" t="s">
        <v>1711</v>
      </c>
      <c r="B96" s="9">
        <v>40775</v>
      </c>
      <c r="C96" s="7">
        <v>100</v>
      </c>
      <c r="D96" s="7">
        <v>1</v>
      </c>
      <c r="E96" s="1">
        <v>48</v>
      </c>
      <c r="F96" s="1" t="s">
        <v>26</v>
      </c>
      <c r="G96" s="1" t="s">
        <v>1522</v>
      </c>
      <c r="H96" s="1" t="s">
        <v>23</v>
      </c>
      <c r="I96" s="1" t="s">
        <v>9</v>
      </c>
      <c r="AK96" s="1" t="s">
        <v>286</v>
      </c>
    </row>
    <row r="97" spans="1:37">
      <c r="A97" s="1" t="s">
        <v>1711</v>
      </c>
      <c r="B97" s="9">
        <v>40775</v>
      </c>
      <c r="C97" s="7">
        <v>100</v>
      </c>
      <c r="D97" s="7">
        <v>1</v>
      </c>
      <c r="E97" s="1">
        <v>48</v>
      </c>
      <c r="F97" s="1" t="s">
        <v>47</v>
      </c>
      <c r="G97" s="1" t="s">
        <v>1523</v>
      </c>
      <c r="H97" s="1" t="s">
        <v>23</v>
      </c>
      <c r="I97" s="1" t="s">
        <v>9</v>
      </c>
      <c r="AK97" s="1" t="s">
        <v>286</v>
      </c>
    </row>
    <row r="98" spans="1:37">
      <c r="A98" s="1" t="s">
        <v>1712</v>
      </c>
      <c r="B98" s="9">
        <v>40776</v>
      </c>
      <c r="C98" s="7">
        <v>100</v>
      </c>
      <c r="D98" s="7">
        <v>1</v>
      </c>
      <c r="E98" s="1">
        <v>1</v>
      </c>
      <c r="F98" s="1" t="s">
        <v>26</v>
      </c>
      <c r="G98" s="1" t="s">
        <v>1823</v>
      </c>
      <c r="H98" s="1" t="s">
        <v>23</v>
      </c>
      <c r="I98" s="1" t="s">
        <v>9</v>
      </c>
      <c r="AK98" s="1" t="s">
        <v>290</v>
      </c>
    </row>
    <row r="99" spans="1:37">
      <c r="A99" s="1" t="s">
        <v>1712</v>
      </c>
      <c r="B99" s="9">
        <v>40776</v>
      </c>
      <c r="C99" s="7">
        <v>100</v>
      </c>
      <c r="D99" s="7">
        <v>1</v>
      </c>
      <c r="E99" s="1">
        <v>1</v>
      </c>
      <c r="F99" s="1" t="s">
        <v>47</v>
      </c>
      <c r="G99" s="1" t="s">
        <v>1825</v>
      </c>
      <c r="H99" s="1" t="s">
        <v>23</v>
      </c>
      <c r="I99" s="1" t="s">
        <v>9</v>
      </c>
      <c r="AK99" s="1" t="s">
        <v>290</v>
      </c>
    </row>
    <row r="100" spans="1:37">
      <c r="A100" s="1" t="s">
        <v>1712</v>
      </c>
      <c r="B100" s="9">
        <v>40776</v>
      </c>
      <c r="C100" s="7">
        <v>100</v>
      </c>
      <c r="D100" s="7">
        <v>1</v>
      </c>
      <c r="E100" s="1">
        <v>2</v>
      </c>
      <c r="F100" s="1" t="s">
        <v>26</v>
      </c>
      <c r="G100" s="1" t="s">
        <v>1833</v>
      </c>
      <c r="H100" s="1" t="s">
        <v>23</v>
      </c>
      <c r="I100" s="1" t="s">
        <v>9</v>
      </c>
      <c r="AK100" s="1" t="s">
        <v>290</v>
      </c>
    </row>
    <row r="101" spans="1:37">
      <c r="A101" s="1" t="s">
        <v>1712</v>
      </c>
      <c r="B101" s="9">
        <v>40776</v>
      </c>
      <c r="C101" s="7">
        <v>100</v>
      </c>
      <c r="D101" s="7">
        <v>1</v>
      </c>
      <c r="E101" s="1">
        <v>2</v>
      </c>
      <c r="F101" s="1" t="s">
        <v>47</v>
      </c>
      <c r="G101" s="1" t="s">
        <v>1829</v>
      </c>
      <c r="H101" s="1" t="s">
        <v>23</v>
      </c>
      <c r="I101" s="1" t="s">
        <v>9</v>
      </c>
      <c r="AK101" s="1" t="s">
        <v>290</v>
      </c>
    </row>
    <row r="102" spans="1:37">
      <c r="A102" s="1" t="s">
        <v>1712</v>
      </c>
      <c r="B102" s="9">
        <v>40776</v>
      </c>
      <c r="C102" s="7">
        <v>100</v>
      </c>
      <c r="D102" s="7">
        <v>1</v>
      </c>
      <c r="E102" s="1">
        <v>3</v>
      </c>
      <c r="F102" s="1" t="s">
        <v>26</v>
      </c>
      <c r="G102" s="1" t="s">
        <v>1813</v>
      </c>
      <c r="H102" s="1" t="s">
        <v>22</v>
      </c>
      <c r="I102" s="1" t="s">
        <v>9</v>
      </c>
      <c r="K102" s="1" t="s">
        <v>24</v>
      </c>
      <c r="L102" s="1" t="s">
        <v>25</v>
      </c>
      <c r="M102" s="2" t="s">
        <v>2085</v>
      </c>
      <c r="N102" s="1" t="s">
        <v>26</v>
      </c>
      <c r="O102" s="1" t="s">
        <v>33</v>
      </c>
      <c r="P102" s="1" t="s">
        <v>305</v>
      </c>
      <c r="Q102" s="1">
        <v>48.65</v>
      </c>
      <c r="R102" s="1">
        <v>26.1</v>
      </c>
      <c r="S102" s="1">
        <v>19.7</v>
      </c>
      <c r="X102" s="1">
        <v>19</v>
      </c>
      <c r="Y102" s="1">
        <v>365</v>
      </c>
      <c r="Z102" s="1">
        <f>Y102-X102</f>
        <v>346</v>
      </c>
      <c r="AA102" s="1">
        <v>25</v>
      </c>
      <c r="AE102" s="1">
        <v>243</v>
      </c>
      <c r="AJ102" s="1" t="s">
        <v>290</v>
      </c>
      <c r="AK102" s="1" t="s">
        <v>290</v>
      </c>
    </row>
    <row r="103" spans="1:37">
      <c r="A103" s="1" t="s">
        <v>1712</v>
      </c>
      <c r="B103" s="9">
        <v>40776</v>
      </c>
      <c r="C103" s="7">
        <v>100</v>
      </c>
      <c r="D103" s="7">
        <v>1</v>
      </c>
      <c r="E103" s="1">
        <v>3</v>
      </c>
      <c r="F103" s="1" t="s">
        <v>47</v>
      </c>
      <c r="G103" s="1" t="s">
        <v>1824</v>
      </c>
      <c r="H103" s="1" t="s">
        <v>23</v>
      </c>
      <c r="I103" s="1" t="s">
        <v>53</v>
      </c>
      <c r="AK103" s="1" t="s">
        <v>290</v>
      </c>
    </row>
    <row r="104" spans="1:37">
      <c r="A104" s="1" t="s">
        <v>1712</v>
      </c>
      <c r="B104" s="9">
        <v>40776</v>
      </c>
      <c r="C104" s="7">
        <v>100</v>
      </c>
      <c r="D104" s="7">
        <v>1</v>
      </c>
      <c r="E104" s="1">
        <v>4</v>
      </c>
      <c r="F104" s="1" t="s">
        <v>26</v>
      </c>
      <c r="G104" s="1" t="s">
        <v>1821</v>
      </c>
      <c r="H104" s="1" t="s">
        <v>23</v>
      </c>
      <c r="I104" s="1" t="s">
        <v>9</v>
      </c>
      <c r="AK104" s="1" t="s">
        <v>290</v>
      </c>
    </row>
    <row r="105" spans="1:37">
      <c r="A105" s="1" t="s">
        <v>1712</v>
      </c>
      <c r="B105" s="9">
        <v>40776</v>
      </c>
      <c r="C105" s="7">
        <v>100</v>
      </c>
      <c r="D105" s="7">
        <v>1</v>
      </c>
      <c r="E105" s="1">
        <v>4</v>
      </c>
      <c r="F105" s="1" t="s">
        <v>47</v>
      </c>
      <c r="G105" s="1" t="s">
        <v>1832</v>
      </c>
      <c r="H105" s="1" t="s">
        <v>22</v>
      </c>
      <c r="I105" s="1" t="s">
        <v>23</v>
      </c>
      <c r="AK105" s="1" t="s">
        <v>290</v>
      </c>
    </row>
    <row r="106" spans="1:37">
      <c r="A106" s="1" t="s">
        <v>1712</v>
      </c>
      <c r="B106" s="9">
        <v>40776</v>
      </c>
      <c r="C106" s="7">
        <v>100</v>
      </c>
      <c r="D106" s="7">
        <v>1</v>
      </c>
      <c r="E106" s="1">
        <v>5</v>
      </c>
      <c r="F106" s="1" t="s">
        <v>26</v>
      </c>
      <c r="G106" s="1" t="s">
        <v>1828</v>
      </c>
      <c r="H106" s="1" t="s">
        <v>23</v>
      </c>
      <c r="I106" s="1" t="s">
        <v>23</v>
      </c>
      <c r="AK106" s="1" t="s">
        <v>290</v>
      </c>
    </row>
    <row r="107" spans="1:37">
      <c r="A107" s="1" t="s">
        <v>1712</v>
      </c>
      <c r="B107" s="9">
        <v>40776</v>
      </c>
      <c r="C107" s="7">
        <v>100</v>
      </c>
      <c r="D107" s="7">
        <v>1</v>
      </c>
      <c r="E107" s="1">
        <v>5</v>
      </c>
      <c r="F107" s="1" t="s">
        <v>47</v>
      </c>
      <c r="G107" s="1" t="s">
        <v>1826</v>
      </c>
      <c r="H107" s="1" t="s">
        <v>22</v>
      </c>
      <c r="I107" s="1" t="s">
        <v>53</v>
      </c>
      <c r="AK107" s="1" t="s">
        <v>290</v>
      </c>
    </row>
    <row r="108" spans="1:37">
      <c r="A108" s="1" t="s">
        <v>1712</v>
      </c>
      <c r="B108" s="9">
        <v>40776</v>
      </c>
      <c r="C108" s="7">
        <v>100</v>
      </c>
      <c r="D108" s="7">
        <v>1</v>
      </c>
      <c r="E108" s="1">
        <v>6</v>
      </c>
      <c r="F108" s="1" t="s">
        <v>26</v>
      </c>
      <c r="G108" s="1" t="s">
        <v>1834</v>
      </c>
      <c r="H108" s="1" t="s">
        <v>23</v>
      </c>
      <c r="I108" s="1" t="s">
        <v>9</v>
      </c>
      <c r="J108" s="1" t="s">
        <v>55</v>
      </c>
      <c r="AK108" s="1" t="s">
        <v>290</v>
      </c>
    </row>
    <row r="109" spans="1:37">
      <c r="A109" s="1" t="s">
        <v>1712</v>
      </c>
      <c r="B109" s="9">
        <v>40776</v>
      </c>
      <c r="C109" s="7">
        <v>100</v>
      </c>
      <c r="D109" s="7">
        <v>1</v>
      </c>
      <c r="E109" s="1">
        <v>6</v>
      </c>
      <c r="F109" s="1" t="s">
        <v>47</v>
      </c>
      <c r="G109" s="1" t="s">
        <v>1816</v>
      </c>
      <c r="H109" s="1" t="s">
        <v>22</v>
      </c>
      <c r="I109" s="1" t="s">
        <v>9</v>
      </c>
      <c r="K109" s="1" t="s">
        <v>32</v>
      </c>
      <c r="L109" s="1" t="s">
        <v>73</v>
      </c>
      <c r="M109" s="2" t="s">
        <v>2078</v>
      </c>
      <c r="AJ109" s="1" t="s">
        <v>72</v>
      </c>
      <c r="AK109" s="1" t="s">
        <v>290</v>
      </c>
    </row>
    <row r="110" spans="1:37">
      <c r="A110" s="1" t="s">
        <v>1712</v>
      </c>
      <c r="B110" s="9">
        <v>40776</v>
      </c>
      <c r="C110" s="7">
        <v>100</v>
      </c>
      <c r="D110" s="7">
        <v>1</v>
      </c>
      <c r="E110" s="1">
        <v>7</v>
      </c>
      <c r="F110" s="1" t="s">
        <v>26</v>
      </c>
      <c r="G110" s="1" t="s">
        <v>1809</v>
      </c>
      <c r="H110" s="1" t="s">
        <v>22</v>
      </c>
      <c r="I110" s="1" t="s">
        <v>23</v>
      </c>
      <c r="AK110" s="1" t="s">
        <v>288</v>
      </c>
    </row>
    <row r="111" spans="1:37">
      <c r="A111" s="1" t="s">
        <v>1712</v>
      </c>
      <c r="B111" s="9">
        <v>40776</v>
      </c>
      <c r="C111" s="7">
        <v>100</v>
      </c>
      <c r="D111" s="7">
        <v>1</v>
      </c>
      <c r="E111" s="1">
        <v>7</v>
      </c>
      <c r="F111" s="1" t="s">
        <v>47</v>
      </c>
      <c r="G111" s="1" t="s">
        <v>1822</v>
      </c>
      <c r="H111" s="1" t="s">
        <v>23</v>
      </c>
      <c r="I111" s="1" t="s">
        <v>23</v>
      </c>
      <c r="AK111" s="1" t="s">
        <v>290</v>
      </c>
    </row>
    <row r="112" spans="1:37">
      <c r="A112" s="1" t="s">
        <v>1712</v>
      </c>
      <c r="B112" s="9">
        <v>40776</v>
      </c>
      <c r="C112" s="7">
        <v>100</v>
      </c>
      <c r="D112" s="7">
        <v>1</v>
      </c>
      <c r="E112" s="1">
        <v>8</v>
      </c>
      <c r="F112" s="1" t="s">
        <v>26</v>
      </c>
      <c r="G112" s="1" t="s">
        <v>1808</v>
      </c>
      <c r="H112" s="1" t="s">
        <v>23</v>
      </c>
      <c r="I112" s="1" t="s">
        <v>9</v>
      </c>
      <c r="AK112" s="1" t="s">
        <v>288</v>
      </c>
    </row>
    <row r="113" spans="1:37">
      <c r="A113" s="1" t="s">
        <v>1712</v>
      </c>
      <c r="B113" s="9">
        <v>40776</v>
      </c>
      <c r="C113" s="7">
        <v>100</v>
      </c>
      <c r="D113" s="7">
        <v>1</v>
      </c>
      <c r="E113" s="1">
        <v>8</v>
      </c>
      <c r="F113" s="1" t="s">
        <v>47</v>
      </c>
      <c r="G113" s="1" t="s">
        <v>1820</v>
      </c>
      <c r="H113" s="1" t="s">
        <v>23</v>
      </c>
      <c r="I113" s="1" t="s">
        <v>53</v>
      </c>
      <c r="AK113" s="1" t="s">
        <v>290</v>
      </c>
    </row>
    <row r="114" spans="1:37">
      <c r="A114" s="1" t="s">
        <v>1712</v>
      </c>
      <c r="B114" s="9">
        <v>40776</v>
      </c>
      <c r="C114" s="7">
        <v>100</v>
      </c>
      <c r="D114" s="7">
        <v>1</v>
      </c>
      <c r="E114" s="1">
        <v>9</v>
      </c>
      <c r="F114" s="1" t="s">
        <v>26</v>
      </c>
      <c r="G114" s="1" t="s">
        <v>1830</v>
      </c>
      <c r="H114" s="1" t="s">
        <v>23</v>
      </c>
      <c r="I114" s="1" t="s">
        <v>23</v>
      </c>
      <c r="AK114" s="1" t="s">
        <v>288</v>
      </c>
    </row>
    <row r="115" spans="1:37">
      <c r="A115" s="1" t="s">
        <v>1712</v>
      </c>
      <c r="B115" s="9">
        <v>40776</v>
      </c>
      <c r="C115" s="7">
        <v>100</v>
      </c>
      <c r="D115" s="7">
        <v>1</v>
      </c>
      <c r="E115" s="1">
        <v>9</v>
      </c>
      <c r="F115" s="1" t="s">
        <v>47</v>
      </c>
      <c r="G115" s="1" t="s">
        <v>1810</v>
      </c>
      <c r="H115" s="1" t="s">
        <v>23</v>
      </c>
      <c r="I115" s="1" t="s">
        <v>9</v>
      </c>
      <c r="J115" s="1" t="s">
        <v>55</v>
      </c>
      <c r="AK115" s="1" t="s">
        <v>290</v>
      </c>
    </row>
    <row r="116" spans="1:37">
      <c r="A116" s="1" t="s">
        <v>1712</v>
      </c>
      <c r="B116" s="9">
        <v>40776</v>
      </c>
      <c r="C116" s="7">
        <v>100</v>
      </c>
      <c r="D116" s="7">
        <v>1</v>
      </c>
      <c r="E116" s="1">
        <v>10</v>
      </c>
      <c r="F116" s="1" t="s">
        <v>26</v>
      </c>
      <c r="G116" s="1" t="s">
        <v>1817</v>
      </c>
      <c r="H116" s="1" t="s">
        <v>22</v>
      </c>
      <c r="I116" s="1" t="s">
        <v>9</v>
      </c>
      <c r="K116" s="1" t="s">
        <v>30</v>
      </c>
      <c r="L116" s="1" t="s">
        <v>73</v>
      </c>
      <c r="M116" s="2" t="s">
        <v>2080</v>
      </c>
      <c r="AJ116" s="1" t="s">
        <v>72</v>
      </c>
      <c r="AK116" s="1" t="s">
        <v>288</v>
      </c>
    </row>
    <row r="117" spans="1:37">
      <c r="A117" s="1" t="s">
        <v>1712</v>
      </c>
      <c r="B117" s="9">
        <v>40776</v>
      </c>
      <c r="C117" s="7">
        <v>100</v>
      </c>
      <c r="D117" s="7">
        <v>1</v>
      </c>
      <c r="E117" s="1">
        <v>10</v>
      </c>
      <c r="F117" s="1" t="s">
        <v>47</v>
      </c>
      <c r="G117" s="1" t="s">
        <v>1835</v>
      </c>
      <c r="H117" s="1" t="s">
        <v>23</v>
      </c>
      <c r="I117" s="1" t="s">
        <v>23</v>
      </c>
      <c r="J117" s="1" t="s">
        <v>55</v>
      </c>
      <c r="AK117" s="1" t="s">
        <v>288</v>
      </c>
    </row>
    <row r="118" spans="1:37">
      <c r="A118" s="1" t="s">
        <v>1712</v>
      </c>
      <c r="B118" s="9">
        <v>40776</v>
      </c>
      <c r="C118" s="7">
        <v>100</v>
      </c>
      <c r="D118" s="7">
        <v>1</v>
      </c>
      <c r="E118" s="1">
        <v>11</v>
      </c>
      <c r="F118" s="1" t="s">
        <v>26</v>
      </c>
      <c r="G118" s="1" t="s">
        <v>1812</v>
      </c>
      <c r="H118" s="1" t="s">
        <v>23</v>
      </c>
      <c r="I118" s="1" t="s">
        <v>23</v>
      </c>
      <c r="AK118" s="1" t="s">
        <v>306</v>
      </c>
    </row>
    <row r="119" spans="1:37">
      <c r="A119" s="1" t="s">
        <v>1712</v>
      </c>
      <c r="B119" s="9">
        <v>40776</v>
      </c>
      <c r="C119" s="7">
        <v>100</v>
      </c>
      <c r="D119" s="7">
        <v>1</v>
      </c>
      <c r="E119" s="1">
        <v>11</v>
      </c>
      <c r="F119" s="1" t="s">
        <v>47</v>
      </c>
      <c r="G119" s="1" t="s">
        <v>1807</v>
      </c>
      <c r="H119" s="1" t="s">
        <v>23</v>
      </c>
      <c r="I119" s="1" t="s">
        <v>23</v>
      </c>
      <c r="AK119" s="1" t="s">
        <v>306</v>
      </c>
    </row>
    <row r="120" spans="1:37">
      <c r="A120" s="1" t="s">
        <v>1712</v>
      </c>
      <c r="B120" s="9">
        <v>40776</v>
      </c>
      <c r="C120" s="7">
        <v>100</v>
      </c>
      <c r="D120" s="7">
        <v>1</v>
      </c>
      <c r="E120" s="1">
        <v>12</v>
      </c>
      <c r="F120" s="1" t="s">
        <v>26</v>
      </c>
      <c r="G120" s="1" t="s">
        <v>1818</v>
      </c>
      <c r="H120" s="1" t="s">
        <v>22</v>
      </c>
      <c r="I120" s="1" t="s">
        <v>9</v>
      </c>
      <c r="K120" s="1" t="s">
        <v>30</v>
      </c>
      <c r="L120" s="1" t="s">
        <v>25</v>
      </c>
      <c r="M120" s="2" t="s">
        <v>2091</v>
      </c>
      <c r="N120" s="1" t="s">
        <v>26</v>
      </c>
      <c r="O120" s="1" t="s">
        <v>33</v>
      </c>
      <c r="Q120" s="1">
        <v>26.5</v>
      </c>
      <c r="R120" s="1">
        <v>16.5</v>
      </c>
      <c r="S120" s="1">
        <v>8.8000000000000007</v>
      </c>
      <c r="X120" s="1">
        <v>19</v>
      </c>
      <c r="Y120" s="1">
        <v>55</v>
      </c>
      <c r="Z120" s="1">
        <f>Y120-X120</f>
        <v>36</v>
      </c>
      <c r="AA120" s="1">
        <v>69</v>
      </c>
      <c r="AC120" s="1" t="s">
        <v>307</v>
      </c>
      <c r="AE120" s="1">
        <v>249</v>
      </c>
      <c r="AJ120" s="1" t="s">
        <v>290</v>
      </c>
      <c r="AK120" s="1" t="s">
        <v>288</v>
      </c>
    </row>
    <row r="121" spans="1:37">
      <c r="A121" s="1" t="s">
        <v>1712</v>
      </c>
      <c r="B121" s="9">
        <v>40776</v>
      </c>
      <c r="C121" s="7">
        <v>100</v>
      </c>
      <c r="D121" s="7">
        <v>1</v>
      </c>
      <c r="E121" s="1">
        <v>12</v>
      </c>
      <c r="F121" s="1" t="s">
        <v>47</v>
      </c>
      <c r="G121" s="1" t="s">
        <v>1811</v>
      </c>
      <c r="H121" s="1" t="s">
        <v>23</v>
      </c>
      <c r="I121" s="1" t="s">
        <v>23</v>
      </c>
      <c r="AK121" s="1" t="s">
        <v>306</v>
      </c>
    </row>
    <row r="122" spans="1:37">
      <c r="A122" s="1" t="s">
        <v>1712</v>
      </c>
      <c r="B122" s="9">
        <v>40776</v>
      </c>
      <c r="C122" s="7">
        <v>100</v>
      </c>
      <c r="D122" s="7">
        <v>1</v>
      </c>
      <c r="E122" s="1">
        <v>13</v>
      </c>
      <c r="F122" s="1" t="s">
        <v>26</v>
      </c>
      <c r="G122" s="1" t="s">
        <v>1827</v>
      </c>
      <c r="H122" s="1" t="s">
        <v>23</v>
      </c>
      <c r="I122" s="1" t="s">
        <v>23</v>
      </c>
      <c r="J122" s="1" t="s">
        <v>55</v>
      </c>
      <c r="AK122" s="1" t="s">
        <v>288</v>
      </c>
    </row>
    <row r="123" spans="1:37">
      <c r="A123" s="1" t="s">
        <v>1712</v>
      </c>
      <c r="B123" s="9">
        <v>40776</v>
      </c>
      <c r="C123" s="7">
        <v>100</v>
      </c>
      <c r="D123" s="7">
        <v>1</v>
      </c>
      <c r="E123" s="1">
        <v>13</v>
      </c>
      <c r="F123" s="1" t="s">
        <v>47</v>
      </c>
      <c r="G123" s="1" t="s">
        <v>1815</v>
      </c>
      <c r="H123" s="1" t="s">
        <v>22</v>
      </c>
      <c r="I123" s="1" t="s">
        <v>9</v>
      </c>
      <c r="K123" s="1" t="s">
        <v>29</v>
      </c>
      <c r="L123" s="1" t="s">
        <v>73</v>
      </c>
      <c r="M123" s="2" t="s">
        <v>2073</v>
      </c>
      <c r="AJ123" s="1" t="s">
        <v>72</v>
      </c>
      <c r="AK123" s="1" t="s">
        <v>288</v>
      </c>
    </row>
    <row r="124" spans="1:37">
      <c r="A124" s="1" t="s">
        <v>1712</v>
      </c>
      <c r="B124" s="9">
        <v>40776</v>
      </c>
      <c r="C124" s="7">
        <v>100</v>
      </c>
      <c r="D124" s="7">
        <v>1</v>
      </c>
      <c r="E124" s="1">
        <v>14</v>
      </c>
      <c r="F124" s="1" t="s">
        <v>26</v>
      </c>
      <c r="G124" s="1" t="s">
        <v>1819</v>
      </c>
      <c r="H124" s="1" t="s">
        <v>22</v>
      </c>
      <c r="I124" s="1" t="s">
        <v>9</v>
      </c>
      <c r="K124" s="1" t="s">
        <v>30</v>
      </c>
      <c r="L124" s="1" t="s">
        <v>73</v>
      </c>
      <c r="M124" s="2" t="s">
        <v>2083</v>
      </c>
      <c r="AJ124" s="1" t="s">
        <v>72</v>
      </c>
      <c r="AK124" s="1" t="s">
        <v>288</v>
      </c>
    </row>
    <row r="125" spans="1:37">
      <c r="A125" s="1" t="s">
        <v>1712</v>
      </c>
      <c r="B125" s="9">
        <v>40776</v>
      </c>
      <c r="C125" s="7">
        <v>100</v>
      </c>
      <c r="D125" s="7">
        <v>1</v>
      </c>
      <c r="E125" s="1">
        <v>14</v>
      </c>
      <c r="F125" s="1" t="s">
        <v>47</v>
      </c>
      <c r="G125" s="1" t="s">
        <v>1806</v>
      </c>
      <c r="H125" s="1" t="s">
        <v>23</v>
      </c>
      <c r="I125" s="1" t="s">
        <v>23</v>
      </c>
      <c r="AK125" s="1" t="s">
        <v>72</v>
      </c>
    </row>
    <row r="126" spans="1:37">
      <c r="A126" s="1" t="s">
        <v>1712</v>
      </c>
      <c r="B126" s="9">
        <v>40776</v>
      </c>
      <c r="C126" s="7">
        <v>100</v>
      </c>
      <c r="D126" s="7">
        <v>1</v>
      </c>
      <c r="E126" s="1">
        <v>15</v>
      </c>
      <c r="F126" s="1" t="s">
        <v>26</v>
      </c>
      <c r="G126" s="1" t="s">
        <v>1836</v>
      </c>
      <c r="H126" s="1" t="s">
        <v>23</v>
      </c>
      <c r="I126" s="1" t="s">
        <v>23</v>
      </c>
      <c r="AK126" s="1" t="s">
        <v>288</v>
      </c>
    </row>
    <row r="127" spans="1:37">
      <c r="A127" s="1" t="s">
        <v>1712</v>
      </c>
      <c r="B127" s="9">
        <v>40776</v>
      </c>
      <c r="C127" s="7">
        <v>100</v>
      </c>
      <c r="D127" s="7">
        <v>1</v>
      </c>
      <c r="E127" s="1">
        <v>15</v>
      </c>
      <c r="F127" s="1" t="s">
        <v>47</v>
      </c>
      <c r="G127" s="1" t="s">
        <v>1805</v>
      </c>
      <c r="H127" s="1" t="s">
        <v>23</v>
      </c>
      <c r="I127" s="1" t="s">
        <v>23</v>
      </c>
      <c r="AK127" s="1" t="s">
        <v>72</v>
      </c>
    </row>
    <row r="128" spans="1:37">
      <c r="A128" s="1" t="s">
        <v>1712</v>
      </c>
      <c r="B128" s="9">
        <v>40776</v>
      </c>
      <c r="C128" s="7">
        <v>100</v>
      </c>
      <c r="D128" s="7">
        <v>1</v>
      </c>
      <c r="E128" s="1">
        <v>16</v>
      </c>
      <c r="F128" s="1" t="s">
        <v>26</v>
      </c>
      <c r="G128" s="1" t="s">
        <v>1814</v>
      </c>
      <c r="H128" s="1" t="s">
        <v>22</v>
      </c>
      <c r="I128" s="1" t="s">
        <v>9</v>
      </c>
      <c r="K128" s="1" t="s">
        <v>29</v>
      </c>
      <c r="L128" s="1" t="s">
        <v>73</v>
      </c>
      <c r="M128" s="2" t="s">
        <v>2070</v>
      </c>
      <c r="AJ128" s="1" t="s">
        <v>290</v>
      </c>
      <c r="AK128" s="1" t="s">
        <v>288</v>
      </c>
    </row>
    <row r="129" spans="1:38">
      <c r="A129" s="1" t="s">
        <v>1712</v>
      </c>
      <c r="B129" s="9">
        <v>40776</v>
      </c>
      <c r="C129" s="7">
        <v>100</v>
      </c>
      <c r="D129" s="7">
        <v>1</v>
      </c>
      <c r="E129" s="1">
        <v>16</v>
      </c>
      <c r="F129" s="1" t="s">
        <v>47</v>
      </c>
      <c r="G129" s="1" t="s">
        <v>1831</v>
      </c>
      <c r="H129" s="1" t="s">
        <v>22</v>
      </c>
      <c r="I129" s="1" t="s">
        <v>9</v>
      </c>
      <c r="AK129" s="1" t="s">
        <v>288</v>
      </c>
    </row>
    <row r="130" spans="1:38">
      <c r="A130" s="1" t="s">
        <v>1712</v>
      </c>
      <c r="B130" s="9">
        <v>40776</v>
      </c>
      <c r="C130" s="7">
        <v>100</v>
      </c>
      <c r="D130" s="7">
        <v>1</v>
      </c>
      <c r="E130" s="1">
        <v>17</v>
      </c>
      <c r="F130" s="1" t="s">
        <v>26</v>
      </c>
      <c r="G130" s="1" t="s">
        <v>1451</v>
      </c>
      <c r="H130" s="1" t="s">
        <v>23</v>
      </c>
      <c r="I130" s="1" t="s">
        <v>23</v>
      </c>
      <c r="AK130" s="1" t="s">
        <v>72</v>
      </c>
    </row>
    <row r="131" spans="1:38">
      <c r="A131" s="1" t="s">
        <v>1712</v>
      </c>
      <c r="B131" s="9">
        <v>40776</v>
      </c>
      <c r="C131" s="7">
        <v>100</v>
      </c>
      <c r="D131" s="7">
        <v>1</v>
      </c>
      <c r="E131" s="1">
        <v>17</v>
      </c>
      <c r="F131" s="1" t="s">
        <v>47</v>
      </c>
      <c r="G131" s="1" t="s">
        <v>1452</v>
      </c>
      <c r="H131" s="1" t="s">
        <v>23</v>
      </c>
      <c r="I131" s="1" t="s">
        <v>23</v>
      </c>
      <c r="J131" s="1" t="s">
        <v>55</v>
      </c>
      <c r="AK131" s="1" t="s">
        <v>72</v>
      </c>
    </row>
    <row r="132" spans="1:38">
      <c r="A132" s="1" t="s">
        <v>1712</v>
      </c>
      <c r="B132" s="9">
        <v>40776</v>
      </c>
      <c r="C132" s="7">
        <v>100</v>
      </c>
      <c r="D132" s="7">
        <v>1</v>
      </c>
      <c r="E132" s="1">
        <v>18</v>
      </c>
      <c r="F132" s="1" t="s">
        <v>26</v>
      </c>
      <c r="G132" s="1" t="s">
        <v>1453</v>
      </c>
      <c r="H132" s="1" t="s">
        <v>23</v>
      </c>
      <c r="I132" s="1" t="s">
        <v>23</v>
      </c>
      <c r="AK132" s="1" t="s">
        <v>72</v>
      </c>
    </row>
    <row r="133" spans="1:38">
      <c r="A133" s="1" t="s">
        <v>1712</v>
      </c>
      <c r="B133" s="9">
        <v>40776</v>
      </c>
      <c r="C133" s="7">
        <v>100</v>
      </c>
      <c r="D133" s="7">
        <v>1</v>
      </c>
      <c r="E133" s="1">
        <v>18</v>
      </c>
      <c r="F133" s="1" t="s">
        <v>47</v>
      </c>
      <c r="G133" s="1" t="s">
        <v>1454</v>
      </c>
      <c r="H133" s="1" t="s">
        <v>23</v>
      </c>
      <c r="I133" s="1" t="s">
        <v>23</v>
      </c>
      <c r="AK133" s="1" t="s">
        <v>72</v>
      </c>
    </row>
    <row r="134" spans="1:38">
      <c r="A134" s="1" t="s">
        <v>1712</v>
      </c>
      <c r="B134" s="9">
        <v>40776</v>
      </c>
      <c r="C134" s="7">
        <v>100</v>
      </c>
      <c r="D134" s="7">
        <v>1</v>
      </c>
      <c r="E134" s="1">
        <v>19</v>
      </c>
      <c r="F134" s="1" t="s">
        <v>26</v>
      </c>
      <c r="G134" s="1" t="s">
        <v>1455</v>
      </c>
      <c r="H134" s="1" t="s">
        <v>23</v>
      </c>
      <c r="I134" s="1" t="s">
        <v>23</v>
      </c>
      <c r="AK134" s="1" t="s">
        <v>72</v>
      </c>
    </row>
    <row r="135" spans="1:38">
      <c r="A135" s="1" t="s">
        <v>1712</v>
      </c>
      <c r="B135" s="9">
        <v>40776</v>
      </c>
      <c r="C135" s="7">
        <v>100</v>
      </c>
      <c r="D135" s="7">
        <v>1</v>
      </c>
      <c r="E135" s="1">
        <v>19</v>
      </c>
      <c r="F135" s="1" t="s">
        <v>47</v>
      </c>
      <c r="G135" s="1" t="s">
        <v>1456</v>
      </c>
      <c r="H135" s="1" t="s">
        <v>23</v>
      </c>
      <c r="I135" s="1" t="s">
        <v>23</v>
      </c>
      <c r="AK135" s="1" t="s">
        <v>72</v>
      </c>
    </row>
    <row r="136" spans="1:38">
      <c r="A136" s="1" t="s">
        <v>1712</v>
      </c>
      <c r="B136" s="9">
        <v>40776</v>
      </c>
      <c r="C136" s="7">
        <v>100</v>
      </c>
      <c r="D136" s="7">
        <v>1</v>
      </c>
      <c r="E136" s="1">
        <v>20</v>
      </c>
      <c r="F136" s="1" t="s">
        <v>26</v>
      </c>
      <c r="G136" s="1" t="s">
        <v>1457</v>
      </c>
      <c r="H136" s="1" t="s">
        <v>22</v>
      </c>
      <c r="I136" s="1" t="s">
        <v>9</v>
      </c>
      <c r="K136" s="1" t="s">
        <v>30</v>
      </c>
      <c r="L136" s="1" t="s">
        <v>25</v>
      </c>
      <c r="M136" s="2" t="s">
        <v>2092</v>
      </c>
      <c r="N136" s="1" t="s">
        <v>26</v>
      </c>
      <c r="O136" s="1" t="s">
        <v>27</v>
      </c>
      <c r="P136" s="1" t="s">
        <v>291</v>
      </c>
      <c r="Q136" s="1">
        <v>28.65</v>
      </c>
      <c r="R136" s="1">
        <v>17.25</v>
      </c>
      <c r="S136" s="1">
        <v>14.7</v>
      </c>
      <c r="X136" s="1">
        <v>19</v>
      </c>
      <c r="Y136" s="1">
        <v>67</v>
      </c>
      <c r="Z136" s="1">
        <f>Y136-X136</f>
        <v>48</v>
      </c>
      <c r="AA136" s="1">
        <v>61</v>
      </c>
      <c r="AE136" s="1">
        <v>248</v>
      </c>
      <c r="AJ136" s="1" t="s">
        <v>290</v>
      </c>
      <c r="AK136" s="1" t="s">
        <v>72</v>
      </c>
    </row>
    <row r="137" spans="1:38">
      <c r="A137" s="1" t="s">
        <v>1712</v>
      </c>
      <c r="B137" s="9">
        <v>40776</v>
      </c>
      <c r="C137" s="7">
        <v>100</v>
      </c>
      <c r="D137" s="7">
        <v>1</v>
      </c>
      <c r="E137" s="1">
        <v>20</v>
      </c>
      <c r="F137" s="1" t="s">
        <v>47</v>
      </c>
      <c r="G137" s="1" t="s">
        <v>1458</v>
      </c>
      <c r="H137" s="1" t="s">
        <v>23</v>
      </c>
      <c r="I137" s="1" t="s">
        <v>23</v>
      </c>
      <c r="AK137" s="1" t="s">
        <v>72</v>
      </c>
    </row>
    <row r="138" spans="1:38">
      <c r="A138" s="1" t="s">
        <v>1712</v>
      </c>
      <c r="B138" s="9">
        <v>40776</v>
      </c>
      <c r="C138" s="7">
        <v>100</v>
      </c>
      <c r="D138" s="7">
        <v>1</v>
      </c>
      <c r="E138" s="10">
        <v>21</v>
      </c>
      <c r="F138" s="1" t="s">
        <v>26</v>
      </c>
      <c r="G138" s="1" t="s">
        <v>1463</v>
      </c>
      <c r="H138" s="1" t="s">
        <v>22</v>
      </c>
      <c r="I138" s="1" t="s">
        <v>9</v>
      </c>
      <c r="K138" s="1" t="s">
        <v>32</v>
      </c>
      <c r="L138" s="1" t="s">
        <v>73</v>
      </c>
      <c r="M138" s="2" t="s">
        <v>2077</v>
      </c>
      <c r="AJ138" s="1" t="s">
        <v>290</v>
      </c>
      <c r="AK138" s="1" t="s">
        <v>72</v>
      </c>
    </row>
    <row r="139" spans="1:38">
      <c r="A139" s="1" t="s">
        <v>1712</v>
      </c>
      <c r="B139" s="9">
        <v>40776</v>
      </c>
      <c r="C139" s="7">
        <v>100</v>
      </c>
      <c r="D139" s="7">
        <v>1</v>
      </c>
      <c r="E139" s="1">
        <v>21</v>
      </c>
      <c r="F139" s="1" t="s">
        <v>47</v>
      </c>
      <c r="G139" s="1" t="s">
        <v>1464</v>
      </c>
      <c r="H139" s="1" t="s">
        <v>23</v>
      </c>
      <c r="I139" s="1" t="s">
        <v>23</v>
      </c>
      <c r="J139" s="1" t="s">
        <v>55</v>
      </c>
      <c r="AK139" s="1" t="s">
        <v>72</v>
      </c>
    </row>
    <row r="140" spans="1:38">
      <c r="A140" s="1" t="s">
        <v>1712</v>
      </c>
      <c r="B140" s="9">
        <v>40776</v>
      </c>
      <c r="C140" s="7">
        <v>100</v>
      </c>
      <c r="D140" s="7">
        <v>1</v>
      </c>
      <c r="E140" s="1">
        <v>22</v>
      </c>
      <c r="F140" s="1" t="s">
        <v>26</v>
      </c>
      <c r="G140" s="1" t="s">
        <v>1465</v>
      </c>
      <c r="H140" s="1" t="s">
        <v>23</v>
      </c>
      <c r="I140" s="1" t="s">
        <v>53</v>
      </c>
      <c r="AK140" s="1" t="s">
        <v>72</v>
      </c>
    </row>
    <row r="141" spans="1:38">
      <c r="A141" s="1" t="s">
        <v>1712</v>
      </c>
      <c r="B141" s="9">
        <v>40776</v>
      </c>
      <c r="C141" s="7">
        <v>100</v>
      </c>
      <c r="D141" s="7">
        <v>1</v>
      </c>
      <c r="E141" s="1">
        <v>22</v>
      </c>
      <c r="F141" s="1" t="s">
        <v>47</v>
      </c>
      <c r="G141" s="1" t="s">
        <v>1466</v>
      </c>
      <c r="H141" s="1" t="s">
        <v>22</v>
      </c>
      <c r="I141" s="1" t="s">
        <v>9</v>
      </c>
      <c r="K141" s="1" t="s">
        <v>30</v>
      </c>
      <c r="L141" s="1" t="s">
        <v>25</v>
      </c>
      <c r="M141" s="2" t="s">
        <v>2090</v>
      </c>
      <c r="N141" s="1" t="s">
        <v>26</v>
      </c>
      <c r="O141" s="1" t="s">
        <v>27</v>
      </c>
      <c r="P141" s="1" t="s">
        <v>291</v>
      </c>
      <c r="Q141" s="1">
        <v>27.45</v>
      </c>
      <c r="R141" s="1">
        <v>16.95</v>
      </c>
      <c r="S141" s="1">
        <v>13.3</v>
      </c>
      <c r="X141" s="1">
        <v>19</v>
      </c>
      <c r="Y141" s="1">
        <v>55</v>
      </c>
      <c r="Z141" s="1">
        <f>Y141-X141</f>
        <v>36</v>
      </c>
      <c r="AA141" s="1">
        <v>22</v>
      </c>
      <c r="AC141" s="1" t="s">
        <v>308</v>
      </c>
      <c r="AE141" s="1">
        <v>244</v>
      </c>
      <c r="AJ141" s="1" t="s">
        <v>290</v>
      </c>
      <c r="AK141" s="1" t="s">
        <v>72</v>
      </c>
    </row>
    <row r="142" spans="1:38">
      <c r="A142" s="1" t="s">
        <v>1712</v>
      </c>
      <c r="B142" s="9">
        <v>40776</v>
      </c>
      <c r="C142" s="7">
        <v>100</v>
      </c>
      <c r="D142" s="7">
        <v>1</v>
      </c>
      <c r="E142" s="1">
        <v>23</v>
      </c>
      <c r="F142" s="1" t="s">
        <v>26</v>
      </c>
      <c r="G142" s="1" t="s">
        <v>1467</v>
      </c>
      <c r="H142" s="1" t="s">
        <v>23</v>
      </c>
      <c r="I142" s="1" t="s">
        <v>53</v>
      </c>
      <c r="AK142" s="1" t="s">
        <v>72</v>
      </c>
    </row>
    <row r="143" spans="1:38">
      <c r="A143" s="1" t="s">
        <v>1712</v>
      </c>
      <c r="B143" s="9">
        <v>40776</v>
      </c>
      <c r="C143" s="7">
        <v>100</v>
      </c>
      <c r="D143" s="7">
        <v>1</v>
      </c>
      <c r="E143" s="1">
        <v>23</v>
      </c>
      <c r="F143" s="1" t="s">
        <v>47</v>
      </c>
      <c r="G143" s="1" t="s">
        <v>1468</v>
      </c>
      <c r="H143" s="1" t="s">
        <v>22</v>
      </c>
      <c r="I143" s="1" t="s">
        <v>9</v>
      </c>
      <c r="K143" s="1" t="s">
        <v>121</v>
      </c>
      <c r="L143" s="1" t="s">
        <v>25</v>
      </c>
      <c r="M143" s="2" t="s">
        <v>2084</v>
      </c>
      <c r="N143" s="1" t="s">
        <v>26</v>
      </c>
      <c r="O143" s="1" t="s">
        <v>27</v>
      </c>
      <c r="Q143" s="1">
        <v>49.9</v>
      </c>
      <c r="R143" s="1">
        <v>14.1</v>
      </c>
      <c r="T143" s="1">
        <v>201.65</v>
      </c>
      <c r="U143" s="1">
        <v>188.05</v>
      </c>
      <c r="W143" s="1">
        <v>33.799999999999997</v>
      </c>
      <c r="X143" s="1">
        <v>19</v>
      </c>
      <c r="Y143" s="1">
        <v>186</v>
      </c>
      <c r="Z143" s="1">
        <f>Y143-X143</f>
        <v>167</v>
      </c>
      <c r="AA143" s="1">
        <v>9</v>
      </c>
      <c r="AJ143" s="1" t="s">
        <v>290</v>
      </c>
      <c r="AK143" s="1" t="s">
        <v>72</v>
      </c>
      <c r="AL143" s="1" t="s">
        <v>309</v>
      </c>
    </row>
    <row r="144" spans="1:38">
      <c r="A144" s="1" t="s">
        <v>1712</v>
      </c>
      <c r="B144" s="9">
        <v>40776</v>
      </c>
      <c r="C144" s="7">
        <v>100</v>
      </c>
      <c r="D144" s="7">
        <v>1</v>
      </c>
      <c r="E144" s="1">
        <v>24</v>
      </c>
      <c r="F144" s="1" t="s">
        <v>26</v>
      </c>
      <c r="G144" s="1" t="s">
        <v>1469</v>
      </c>
      <c r="H144" s="1" t="s">
        <v>23</v>
      </c>
      <c r="I144" s="1" t="s">
        <v>23</v>
      </c>
      <c r="AK144" s="1" t="s">
        <v>72</v>
      </c>
    </row>
    <row r="145" spans="1:38">
      <c r="A145" s="1" t="s">
        <v>1712</v>
      </c>
      <c r="B145" s="9">
        <v>40776</v>
      </c>
      <c r="C145" s="7">
        <v>100</v>
      </c>
      <c r="D145" s="7">
        <v>1</v>
      </c>
      <c r="E145" s="1">
        <v>24</v>
      </c>
      <c r="F145" s="1" t="s">
        <v>47</v>
      </c>
      <c r="G145" s="1" t="s">
        <v>1472</v>
      </c>
      <c r="H145" s="1" t="s">
        <v>23</v>
      </c>
      <c r="I145" s="1" t="s">
        <v>23</v>
      </c>
      <c r="AK145" s="1" t="s">
        <v>72</v>
      </c>
    </row>
    <row r="146" spans="1:38">
      <c r="A146" s="1" t="s">
        <v>1712</v>
      </c>
      <c r="B146" s="9">
        <v>40776</v>
      </c>
      <c r="C146" s="7">
        <v>100</v>
      </c>
      <c r="D146" s="7">
        <v>1</v>
      </c>
      <c r="E146" s="1">
        <v>25</v>
      </c>
      <c r="F146" s="1" t="s">
        <v>26</v>
      </c>
      <c r="G146" s="1" t="s">
        <v>1474</v>
      </c>
      <c r="H146" s="1" t="s">
        <v>23</v>
      </c>
      <c r="I146" s="1" t="s">
        <v>23</v>
      </c>
      <c r="AK146" s="1" t="s">
        <v>306</v>
      </c>
    </row>
    <row r="147" spans="1:38">
      <c r="A147" s="1" t="s">
        <v>1712</v>
      </c>
      <c r="B147" s="9">
        <v>40776</v>
      </c>
      <c r="C147" s="7">
        <v>100</v>
      </c>
      <c r="D147" s="7">
        <v>1</v>
      </c>
      <c r="E147" s="1">
        <v>25</v>
      </c>
      <c r="F147" s="1" t="s">
        <v>47</v>
      </c>
      <c r="G147" s="1" t="s">
        <v>1475</v>
      </c>
      <c r="H147" s="1" t="s">
        <v>23</v>
      </c>
      <c r="I147" s="1" t="s">
        <v>23</v>
      </c>
      <c r="AK147" s="1" t="s">
        <v>306</v>
      </c>
    </row>
    <row r="148" spans="1:38">
      <c r="A148" s="1" t="s">
        <v>1712</v>
      </c>
      <c r="B148" s="9">
        <v>40776</v>
      </c>
      <c r="C148" s="7">
        <v>100</v>
      </c>
      <c r="D148" s="7">
        <v>1</v>
      </c>
      <c r="E148" s="1">
        <v>26</v>
      </c>
      <c r="F148" s="1" t="s">
        <v>26</v>
      </c>
      <c r="G148" s="1" t="s">
        <v>1476</v>
      </c>
      <c r="H148" s="1" t="s">
        <v>23</v>
      </c>
      <c r="I148" s="1" t="s">
        <v>9</v>
      </c>
      <c r="J148" s="1" t="s">
        <v>55</v>
      </c>
      <c r="AK148" s="1" t="s">
        <v>306</v>
      </c>
    </row>
    <row r="149" spans="1:38">
      <c r="A149" s="1" t="s">
        <v>1712</v>
      </c>
      <c r="B149" s="9">
        <v>40776</v>
      </c>
      <c r="C149" s="7">
        <v>100</v>
      </c>
      <c r="D149" s="7">
        <v>1</v>
      </c>
      <c r="E149" s="1">
        <v>26</v>
      </c>
      <c r="F149" s="1" t="s">
        <v>47</v>
      </c>
      <c r="G149" s="1" t="s">
        <v>1477</v>
      </c>
      <c r="H149" s="1" t="s">
        <v>22</v>
      </c>
      <c r="I149" s="1" t="s">
        <v>53</v>
      </c>
      <c r="AK149" s="1" t="s">
        <v>306</v>
      </c>
      <c r="AL149" s="1" t="s">
        <v>310</v>
      </c>
    </row>
    <row r="150" spans="1:38">
      <c r="A150" s="1" t="s">
        <v>1712</v>
      </c>
      <c r="B150" s="9">
        <v>40776</v>
      </c>
      <c r="C150" s="7">
        <v>100</v>
      </c>
      <c r="D150" s="7">
        <v>1</v>
      </c>
      <c r="E150" s="1">
        <v>27</v>
      </c>
      <c r="F150" s="1" t="s">
        <v>26</v>
      </c>
      <c r="G150" s="1" t="s">
        <v>1478</v>
      </c>
      <c r="H150" s="1" t="s">
        <v>23</v>
      </c>
      <c r="I150" s="1" t="s">
        <v>53</v>
      </c>
      <c r="AK150" s="1" t="s">
        <v>306</v>
      </c>
    </row>
    <row r="151" spans="1:38">
      <c r="A151" s="1" t="s">
        <v>1712</v>
      </c>
      <c r="B151" s="9">
        <v>40776</v>
      </c>
      <c r="C151" s="7">
        <v>100</v>
      </c>
      <c r="D151" s="7">
        <v>1</v>
      </c>
      <c r="E151" s="1">
        <v>27</v>
      </c>
      <c r="F151" s="1" t="s">
        <v>47</v>
      </c>
      <c r="G151" s="1" t="s">
        <v>1479</v>
      </c>
      <c r="H151" s="1" t="s">
        <v>23</v>
      </c>
      <c r="I151" s="1" t="s">
        <v>53</v>
      </c>
      <c r="AK151" s="1" t="s">
        <v>306</v>
      </c>
    </row>
    <row r="152" spans="1:38">
      <c r="A152" s="1" t="s">
        <v>1712</v>
      </c>
      <c r="B152" s="9">
        <v>40776</v>
      </c>
      <c r="C152" s="7">
        <v>100</v>
      </c>
      <c r="D152" s="7">
        <v>1</v>
      </c>
      <c r="E152" s="1">
        <v>28</v>
      </c>
      <c r="F152" s="1" t="s">
        <v>26</v>
      </c>
      <c r="G152" s="1" t="s">
        <v>1480</v>
      </c>
      <c r="H152" s="1" t="s">
        <v>22</v>
      </c>
      <c r="I152" s="1" t="s">
        <v>9</v>
      </c>
      <c r="K152" s="1" t="s">
        <v>32</v>
      </c>
      <c r="L152" s="1" t="s">
        <v>25</v>
      </c>
      <c r="M152" s="2" t="s">
        <v>2089</v>
      </c>
      <c r="N152" s="1" t="s">
        <v>26</v>
      </c>
      <c r="O152" s="1" t="s">
        <v>27</v>
      </c>
      <c r="Q152" s="1">
        <v>28.35</v>
      </c>
      <c r="R152" s="1">
        <v>16.649999999999999</v>
      </c>
      <c r="S152" s="1">
        <v>15.25</v>
      </c>
      <c r="X152" s="1">
        <v>19</v>
      </c>
      <c r="Y152" s="1">
        <v>74</v>
      </c>
      <c r="Z152" s="1">
        <f>Y152-X152</f>
        <v>55</v>
      </c>
      <c r="AA152" s="1">
        <v>61</v>
      </c>
      <c r="AJ152" s="1" t="s">
        <v>290</v>
      </c>
      <c r="AK152" s="1" t="s">
        <v>306</v>
      </c>
    </row>
    <row r="153" spans="1:38">
      <c r="A153" s="1" t="s">
        <v>1712</v>
      </c>
      <c r="B153" s="9">
        <v>40776</v>
      </c>
      <c r="C153" s="7">
        <v>100</v>
      </c>
      <c r="D153" s="7">
        <v>1</v>
      </c>
      <c r="E153" s="1">
        <v>28</v>
      </c>
      <c r="F153" s="1" t="s">
        <v>47</v>
      </c>
      <c r="G153" s="1" t="s">
        <v>1481</v>
      </c>
      <c r="H153" s="1" t="s">
        <v>23</v>
      </c>
      <c r="I153" s="1" t="s">
        <v>53</v>
      </c>
      <c r="AK153" s="1" t="s">
        <v>306</v>
      </c>
    </row>
    <row r="154" spans="1:38">
      <c r="A154" s="1" t="s">
        <v>1712</v>
      </c>
      <c r="B154" s="9">
        <v>40776</v>
      </c>
      <c r="C154" s="7">
        <v>100</v>
      </c>
      <c r="D154" s="7">
        <v>1</v>
      </c>
      <c r="E154" s="1">
        <v>29</v>
      </c>
      <c r="F154" s="1" t="s">
        <v>26</v>
      </c>
      <c r="G154" s="1" t="s">
        <v>1482</v>
      </c>
      <c r="H154" s="1" t="s">
        <v>22</v>
      </c>
      <c r="I154" s="1" t="s">
        <v>9</v>
      </c>
      <c r="K154" s="1" t="s">
        <v>29</v>
      </c>
      <c r="L154" s="1" t="s">
        <v>25</v>
      </c>
      <c r="M154" s="2" t="s">
        <v>2087</v>
      </c>
      <c r="N154" s="1" t="s">
        <v>26</v>
      </c>
      <c r="O154" s="1" t="s">
        <v>33</v>
      </c>
      <c r="Q154" s="1">
        <v>39.75</v>
      </c>
      <c r="R154" s="1">
        <v>22.2</v>
      </c>
      <c r="S154" s="1">
        <v>10.5</v>
      </c>
      <c r="X154" s="1">
        <v>19</v>
      </c>
      <c r="Y154" s="1">
        <v>120</v>
      </c>
      <c r="Z154" s="1">
        <f>Y154-X154</f>
        <v>101</v>
      </c>
      <c r="AA154" s="1">
        <v>99</v>
      </c>
      <c r="AC154" s="1" t="s">
        <v>311</v>
      </c>
      <c r="AE154" s="1">
        <v>245</v>
      </c>
      <c r="AJ154" s="1" t="s">
        <v>290</v>
      </c>
      <c r="AK154" s="1" t="s">
        <v>306</v>
      </c>
      <c r="AL154" s="1" t="s">
        <v>312</v>
      </c>
    </row>
    <row r="155" spans="1:38">
      <c r="A155" s="1" t="s">
        <v>1712</v>
      </c>
      <c r="B155" s="9">
        <v>40776</v>
      </c>
      <c r="C155" s="7">
        <v>100</v>
      </c>
      <c r="D155" s="7">
        <v>1</v>
      </c>
      <c r="E155" s="1">
        <v>29</v>
      </c>
      <c r="F155" s="1" t="s">
        <v>47</v>
      </c>
      <c r="G155" s="1" t="s">
        <v>1483</v>
      </c>
      <c r="H155" s="1" t="s">
        <v>22</v>
      </c>
      <c r="I155" s="1" t="s">
        <v>9</v>
      </c>
      <c r="K155" s="1" t="s">
        <v>30</v>
      </c>
      <c r="L155" s="1" t="s">
        <v>25</v>
      </c>
      <c r="M155" s="2" t="s">
        <v>2093</v>
      </c>
      <c r="N155" s="1" t="s">
        <v>26</v>
      </c>
      <c r="O155" s="1" t="s">
        <v>33</v>
      </c>
      <c r="Q155" s="1">
        <v>26.25</v>
      </c>
      <c r="R155" s="1">
        <v>15.95</v>
      </c>
      <c r="S155" s="1">
        <v>9.1999999999999993</v>
      </c>
      <c r="X155" s="1">
        <v>19</v>
      </c>
      <c r="Y155" s="1">
        <v>60</v>
      </c>
      <c r="Z155" s="1">
        <f>Y155-X155</f>
        <v>41</v>
      </c>
      <c r="AA155" s="1">
        <v>22</v>
      </c>
      <c r="AE155" s="1">
        <v>246</v>
      </c>
      <c r="AJ155" s="1" t="s">
        <v>290</v>
      </c>
      <c r="AK155" s="1" t="s">
        <v>306</v>
      </c>
    </row>
    <row r="156" spans="1:38">
      <c r="A156" s="1" t="s">
        <v>1712</v>
      </c>
      <c r="B156" s="9">
        <v>40776</v>
      </c>
      <c r="C156" s="7">
        <v>100</v>
      </c>
      <c r="D156" s="7">
        <v>1</v>
      </c>
      <c r="E156" s="1">
        <v>30</v>
      </c>
      <c r="F156" s="1" t="s">
        <v>26</v>
      </c>
      <c r="G156" s="1" t="s">
        <v>1484</v>
      </c>
      <c r="H156" s="1" t="s">
        <v>22</v>
      </c>
      <c r="I156" s="1" t="s">
        <v>9</v>
      </c>
      <c r="K156" s="1" t="s">
        <v>31</v>
      </c>
      <c r="L156" s="1" t="s">
        <v>25</v>
      </c>
      <c r="M156" s="2" t="s">
        <v>2086</v>
      </c>
      <c r="N156" s="1" t="s">
        <v>26</v>
      </c>
      <c r="O156" s="1" t="s">
        <v>33</v>
      </c>
      <c r="P156" s="1" t="s">
        <v>313</v>
      </c>
      <c r="Q156" s="1">
        <v>41.35</v>
      </c>
      <c r="R156" s="1">
        <v>20.5</v>
      </c>
      <c r="S156" s="1">
        <v>15.5</v>
      </c>
      <c r="X156" s="1">
        <v>19</v>
      </c>
      <c r="Y156" s="1">
        <v>206</v>
      </c>
      <c r="Z156" s="1">
        <f>Y156-X156</f>
        <v>187</v>
      </c>
      <c r="AA156" s="1">
        <v>12</v>
      </c>
      <c r="AC156" s="1" t="s">
        <v>314</v>
      </c>
      <c r="AJ156" s="1" t="s">
        <v>290</v>
      </c>
      <c r="AK156" s="1" t="s">
        <v>306</v>
      </c>
    </row>
    <row r="157" spans="1:38">
      <c r="A157" s="1" t="s">
        <v>1712</v>
      </c>
      <c r="B157" s="9">
        <v>40776</v>
      </c>
      <c r="C157" s="7">
        <v>100</v>
      </c>
      <c r="D157" s="7">
        <v>1</v>
      </c>
      <c r="E157" s="1">
        <v>30</v>
      </c>
      <c r="F157" s="1" t="s">
        <v>47</v>
      </c>
      <c r="G157" s="1" t="s">
        <v>1485</v>
      </c>
      <c r="H157" s="1" t="s">
        <v>23</v>
      </c>
      <c r="I157" s="1" t="s">
        <v>23</v>
      </c>
      <c r="AK157" s="1" t="s">
        <v>306</v>
      </c>
    </row>
    <row r="158" spans="1:38">
      <c r="A158" s="1" t="s">
        <v>1712</v>
      </c>
      <c r="B158" s="9">
        <v>40776</v>
      </c>
      <c r="C158" s="7">
        <v>100</v>
      </c>
      <c r="D158" s="7">
        <v>1</v>
      </c>
      <c r="E158" s="1">
        <v>31</v>
      </c>
      <c r="F158" s="1" t="s">
        <v>26</v>
      </c>
      <c r="G158" s="1" t="s">
        <v>1486</v>
      </c>
      <c r="H158" s="1" t="s">
        <v>23</v>
      </c>
      <c r="I158" s="1" t="s">
        <v>9</v>
      </c>
      <c r="J158" s="1" t="s">
        <v>55</v>
      </c>
      <c r="AK158" s="1" t="s">
        <v>306</v>
      </c>
    </row>
    <row r="159" spans="1:38">
      <c r="A159" s="1" t="s">
        <v>1712</v>
      </c>
      <c r="B159" s="9">
        <v>40776</v>
      </c>
      <c r="C159" s="7">
        <v>100</v>
      </c>
      <c r="D159" s="7">
        <v>1</v>
      </c>
      <c r="E159" s="1">
        <v>31</v>
      </c>
      <c r="F159" s="1" t="s">
        <v>47</v>
      </c>
      <c r="G159" s="1" t="s">
        <v>1487</v>
      </c>
      <c r="H159" s="1" t="s">
        <v>23</v>
      </c>
      <c r="I159" s="1" t="s">
        <v>23</v>
      </c>
      <c r="AK159" s="1" t="s">
        <v>306</v>
      </c>
    </row>
    <row r="160" spans="1:38">
      <c r="A160" s="1" t="s">
        <v>1712</v>
      </c>
      <c r="B160" s="9">
        <v>40776</v>
      </c>
      <c r="C160" s="7">
        <v>100</v>
      </c>
      <c r="D160" s="7">
        <v>1</v>
      </c>
      <c r="E160" s="1">
        <v>32</v>
      </c>
      <c r="F160" s="1" t="s">
        <v>26</v>
      </c>
      <c r="G160" s="1" t="s">
        <v>1488</v>
      </c>
      <c r="H160" s="11" t="s">
        <v>23</v>
      </c>
      <c r="I160" s="11" t="s">
        <v>9</v>
      </c>
      <c r="J160" s="11" t="s">
        <v>55</v>
      </c>
      <c r="AK160" s="1" t="s">
        <v>306</v>
      </c>
    </row>
    <row r="161" spans="1:37">
      <c r="A161" s="1" t="s">
        <v>1712</v>
      </c>
      <c r="B161" s="9">
        <v>40776</v>
      </c>
      <c r="C161" s="7">
        <v>100</v>
      </c>
      <c r="D161" s="7">
        <v>1</v>
      </c>
      <c r="E161" s="1">
        <v>32</v>
      </c>
      <c r="F161" s="1" t="s">
        <v>47</v>
      </c>
      <c r="G161" s="1" t="s">
        <v>1489</v>
      </c>
      <c r="H161" s="11" t="s">
        <v>23</v>
      </c>
      <c r="I161" s="11" t="s">
        <v>53</v>
      </c>
      <c r="AK161" s="1" t="s">
        <v>306</v>
      </c>
    </row>
    <row r="162" spans="1:37">
      <c r="A162" s="1" t="s">
        <v>1712</v>
      </c>
      <c r="B162" s="9">
        <v>40776</v>
      </c>
      <c r="C162" s="7">
        <v>100</v>
      </c>
      <c r="D162" s="7">
        <v>1</v>
      </c>
      <c r="E162" s="1">
        <v>33</v>
      </c>
      <c r="F162" s="1" t="s">
        <v>26</v>
      </c>
      <c r="G162" s="1" t="s">
        <v>532</v>
      </c>
      <c r="H162" s="11" t="s">
        <v>22</v>
      </c>
      <c r="I162" s="11" t="s">
        <v>9</v>
      </c>
      <c r="K162" s="1" t="s">
        <v>32</v>
      </c>
      <c r="L162" s="1" t="s">
        <v>25</v>
      </c>
      <c r="M162" s="2" t="s">
        <v>315</v>
      </c>
      <c r="N162" s="1" t="s">
        <v>26</v>
      </c>
      <c r="O162" s="1" t="s">
        <v>33</v>
      </c>
      <c r="Q162" s="1">
        <v>25.4</v>
      </c>
      <c r="R162" s="1">
        <v>16</v>
      </c>
      <c r="X162" s="1">
        <v>19</v>
      </c>
      <c r="Y162" s="1">
        <v>60</v>
      </c>
      <c r="Z162" s="1">
        <f>Y162-X162</f>
        <v>41</v>
      </c>
      <c r="AC162" s="1" t="s">
        <v>316</v>
      </c>
      <c r="AD162" s="1" t="s">
        <v>73</v>
      </c>
      <c r="AJ162" s="1" t="s">
        <v>290</v>
      </c>
      <c r="AK162" s="1" t="s">
        <v>72</v>
      </c>
    </row>
    <row r="163" spans="1:37">
      <c r="A163" s="1" t="s">
        <v>1712</v>
      </c>
      <c r="B163" s="9">
        <v>40776</v>
      </c>
      <c r="C163" s="7">
        <v>100</v>
      </c>
      <c r="D163" s="7">
        <v>1</v>
      </c>
      <c r="E163" s="1">
        <v>33</v>
      </c>
      <c r="F163" s="1" t="s">
        <v>47</v>
      </c>
      <c r="G163" s="1" t="s">
        <v>1490</v>
      </c>
      <c r="H163" s="11" t="s">
        <v>23</v>
      </c>
      <c r="I163" s="11" t="s">
        <v>23</v>
      </c>
      <c r="AK163" s="1" t="s">
        <v>72</v>
      </c>
    </row>
    <row r="164" spans="1:37">
      <c r="A164" s="1" t="s">
        <v>1712</v>
      </c>
      <c r="B164" s="9">
        <v>40776</v>
      </c>
      <c r="C164" s="7">
        <v>100</v>
      </c>
      <c r="D164" s="7">
        <v>1</v>
      </c>
      <c r="E164" s="1">
        <v>34</v>
      </c>
      <c r="F164" s="1" t="s">
        <v>26</v>
      </c>
      <c r="G164" s="1" t="s">
        <v>1491</v>
      </c>
      <c r="H164" s="1" t="s">
        <v>22</v>
      </c>
      <c r="I164" s="1" t="s">
        <v>9</v>
      </c>
      <c r="K164" s="1" t="s">
        <v>29</v>
      </c>
      <c r="L164" s="1" t="s">
        <v>73</v>
      </c>
      <c r="M164" s="2" t="s">
        <v>2072</v>
      </c>
      <c r="AK164" s="1" t="s">
        <v>72</v>
      </c>
    </row>
    <row r="165" spans="1:37">
      <c r="A165" s="1" t="s">
        <v>1712</v>
      </c>
      <c r="B165" s="9">
        <v>40776</v>
      </c>
      <c r="C165" s="7">
        <v>100</v>
      </c>
      <c r="D165" s="7">
        <v>1</v>
      </c>
      <c r="E165" s="1">
        <v>34</v>
      </c>
      <c r="F165" s="1" t="s">
        <v>47</v>
      </c>
      <c r="G165" s="1" t="s">
        <v>1492</v>
      </c>
      <c r="H165" s="11" t="s">
        <v>23</v>
      </c>
      <c r="I165" s="11" t="s">
        <v>23</v>
      </c>
      <c r="AK165" s="1" t="s">
        <v>72</v>
      </c>
    </row>
    <row r="166" spans="1:37">
      <c r="A166" s="1" t="s">
        <v>1712</v>
      </c>
      <c r="B166" s="9">
        <v>40776</v>
      </c>
      <c r="C166" s="7">
        <v>100</v>
      </c>
      <c r="D166" s="7">
        <v>1</v>
      </c>
      <c r="E166" s="1">
        <v>35</v>
      </c>
      <c r="F166" s="1" t="s">
        <v>26</v>
      </c>
      <c r="G166" s="1" t="s">
        <v>1493</v>
      </c>
      <c r="H166" s="11" t="s">
        <v>23</v>
      </c>
      <c r="I166" s="11" t="s">
        <v>23</v>
      </c>
      <c r="AK166" s="1" t="s">
        <v>72</v>
      </c>
    </row>
    <row r="167" spans="1:37">
      <c r="A167" s="1" t="s">
        <v>1712</v>
      </c>
      <c r="B167" s="9">
        <v>40776</v>
      </c>
      <c r="C167" s="7">
        <v>100</v>
      </c>
      <c r="D167" s="7">
        <v>1</v>
      </c>
      <c r="E167" s="1">
        <v>35</v>
      </c>
      <c r="F167" s="1" t="s">
        <v>47</v>
      </c>
      <c r="G167" s="1" t="s">
        <v>1494</v>
      </c>
      <c r="H167" s="11" t="s">
        <v>23</v>
      </c>
      <c r="I167" s="11" t="s">
        <v>23</v>
      </c>
      <c r="AK167" s="1" t="s">
        <v>72</v>
      </c>
    </row>
    <row r="168" spans="1:37">
      <c r="A168" s="1" t="s">
        <v>1712</v>
      </c>
      <c r="B168" s="9">
        <v>40776</v>
      </c>
      <c r="C168" s="7">
        <v>100</v>
      </c>
      <c r="D168" s="7">
        <v>1</v>
      </c>
      <c r="E168" s="1">
        <v>36</v>
      </c>
      <c r="F168" s="1" t="s">
        <v>26</v>
      </c>
      <c r="G168" s="1" t="s">
        <v>1495</v>
      </c>
      <c r="H168" s="11" t="s">
        <v>23</v>
      </c>
      <c r="I168" s="11" t="s">
        <v>23</v>
      </c>
      <c r="AK168" s="1" t="s">
        <v>72</v>
      </c>
    </row>
    <row r="169" spans="1:37">
      <c r="A169" s="1" t="s">
        <v>1712</v>
      </c>
      <c r="B169" s="9">
        <v>40776</v>
      </c>
      <c r="C169" s="7">
        <v>100</v>
      </c>
      <c r="D169" s="7">
        <v>1</v>
      </c>
      <c r="E169" s="1">
        <v>36</v>
      </c>
      <c r="F169" s="1" t="s">
        <v>47</v>
      </c>
      <c r="G169" s="1" t="s">
        <v>1496</v>
      </c>
      <c r="H169" s="11" t="s">
        <v>22</v>
      </c>
      <c r="I169" s="11" t="s">
        <v>23</v>
      </c>
      <c r="AK169" s="1" t="s">
        <v>72</v>
      </c>
    </row>
    <row r="170" spans="1:37">
      <c r="A170" s="1" t="s">
        <v>1712</v>
      </c>
      <c r="B170" s="9">
        <v>40776</v>
      </c>
      <c r="C170" s="7">
        <v>100</v>
      </c>
      <c r="D170" s="7">
        <v>1</v>
      </c>
      <c r="E170" s="1">
        <v>37</v>
      </c>
      <c r="F170" s="1" t="s">
        <v>26</v>
      </c>
      <c r="G170" s="1" t="s">
        <v>534</v>
      </c>
      <c r="H170" s="11" t="s">
        <v>22</v>
      </c>
      <c r="I170" s="11" t="s">
        <v>9</v>
      </c>
      <c r="AK170" s="1" t="s">
        <v>72</v>
      </c>
    </row>
    <row r="171" spans="1:37">
      <c r="A171" s="1" t="s">
        <v>1712</v>
      </c>
      <c r="B171" s="9">
        <v>40776</v>
      </c>
      <c r="C171" s="7">
        <v>100</v>
      </c>
      <c r="D171" s="7">
        <v>1</v>
      </c>
      <c r="E171" s="1">
        <v>37</v>
      </c>
      <c r="F171" s="1" t="s">
        <v>47</v>
      </c>
      <c r="G171" s="1" t="s">
        <v>1498</v>
      </c>
      <c r="H171" s="11" t="s">
        <v>23</v>
      </c>
      <c r="I171" s="11" t="s">
        <v>9</v>
      </c>
      <c r="AK171" s="1" t="s">
        <v>72</v>
      </c>
    </row>
    <row r="172" spans="1:37">
      <c r="A172" s="1" t="s">
        <v>1712</v>
      </c>
      <c r="B172" s="9">
        <v>40776</v>
      </c>
      <c r="C172" s="7">
        <v>100</v>
      </c>
      <c r="D172" s="7">
        <v>1</v>
      </c>
      <c r="E172" s="1">
        <v>38</v>
      </c>
      <c r="F172" s="1" t="s">
        <v>26</v>
      </c>
      <c r="G172" s="1" t="s">
        <v>1499</v>
      </c>
      <c r="H172" s="11" t="s">
        <v>23</v>
      </c>
      <c r="I172" s="11" t="s">
        <v>9</v>
      </c>
      <c r="AK172" s="1" t="s">
        <v>72</v>
      </c>
    </row>
    <row r="173" spans="1:37">
      <c r="A173" s="1" t="s">
        <v>1712</v>
      </c>
      <c r="B173" s="9">
        <v>40776</v>
      </c>
      <c r="C173" s="7">
        <v>100</v>
      </c>
      <c r="D173" s="7">
        <v>1</v>
      </c>
      <c r="E173" s="1">
        <v>38</v>
      </c>
      <c r="F173" s="1" t="s">
        <v>47</v>
      </c>
      <c r="G173" s="1" t="s">
        <v>1500</v>
      </c>
      <c r="H173" s="11" t="s">
        <v>23</v>
      </c>
      <c r="I173" s="11" t="s">
        <v>9</v>
      </c>
      <c r="AK173" s="1" t="s">
        <v>72</v>
      </c>
    </row>
    <row r="174" spans="1:37">
      <c r="A174" s="1" t="s">
        <v>1712</v>
      </c>
      <c r="B174" s="9">
        <v>40776</v>
      </c>
      <c r="C174" s="7">
        <v>100</v>
      </c>
      <c r="D174" s="7">
        <v>1</v>
      </c>
      <c r="E174" s="1">
        <v>39</v>
      </c>
      <c r="F174" s="1" t="s">
        <v>26</v>
      </c>
      <c r="G174" s="1" t="s">
        <v>1501</v>
      </c>
      <c r="H174" s="11" t="s">
        <v>23</v>
      </c>
      <c r="I174" s="11" t="s">
        <v>23</v>
      </c>
      <c r="AK174" s="1" t="s">
        <v>72</v>
      </c>
    </row>
    <row r="175" spans="1:37">
      <c r="A175" s="1" t="s">
        <v>1712</v>
      </c>
      <c r="B175" s="9">
        <v>40776</v>
      </c>
      <c r="C175" s="7">
        <v>100</v>
      </c>
      <c r="D175" s="7">
        <v>1</v>
      </c>
      <c r="E175" s="1">
        <v>39</v>
      </c>
      <c r="F175" s="1" t="s">
        <v>47</v>
      </c>
      <c r="G175" s="1" t="s">
        <v>1503</v>
      </c>
      <c r="H175" s="11" t="s">
        <v>23</v>
      </c>
      <c r="I175" s="11" t="s">
        <v>23</v>
      </c>
      <c r="AK175" s="1" t="s">
        <v>72</v>
      </c>
    </row>
    <row r="176" spans="1:37">
      <c r="A176" s="1" t="s">
        <v>1712</v>
      </c>
      <c r="B176" s="9">
        <v>40776</v>
      </c>
      <c r="C176" s="7">
        <v>100</v>
      </c>
      <c r="D176" s="7">
        <v>1</v>
      </c>
      <c r="E176" s="1">
        <v>40</v>
      </c>
      <c r="F176" s="1" t="s">
        <v>26</v>
      </c>
      <c r="G176" s="1" t="s">
        <v>1504</v>
      </c>
      <c r="H176" s="11" t="s">
        <v>22</v>
      </c>
      <c r="I176" s="11" t="s">
        <v>23</v>
      </c>
      <c r="AK176" s="1" t="s">
        <v>72</v>
      </c>
    </row>
    <row r="177" spans="1:37">
      <c r="A177" s="1" t="s">
        <v>1712</v>
      </c>
      <c r="B177" s="9">
        <v>40776</v>
      </c>
      <c r="C177" s="7">
        <v>100</v>
      </c>
      <c r="D177" s="7">
        <v>1</v>
      </c>
      <c r="E177" s="1">
        <v>40</v>
      </c>
      <c r="F177" s="1" t="s">
        <v>47</v>
      </c>
      <c r="G177" s="1" t="s">
        <v>1507</v>
      </c>
      <c r="H177" s="11" t="s">
        <v>23</v>
      </c>
      <c r="I177" s="11" t="s">
        <v>23</v>
      </c>
      <c r="AK177" s="1" t="s">
        <v>72</v>
      </c>
    </row>
    <row r="178" spans="1:37">
      <c r="A178" s="1" t="s">
        <v>1712</v>
      </c>
      <c r="B178" s="9">
        <v>40776</v>
      </c>
      <c r="C178" s="7">
        <v>100</v>
      </c>
      <c r="D178" s="7">
        <v>1</v>
      </c>
      <c r="E178" s="1">
        <v>41</v>
      </c>
      <c r="F178" s="1" t="s">
        <v>26</v>
      </c>
      <c r="G178" s="1" t="s">
        <v>1508</v>
      </c>
      <c r="H178" s="11" t="s">
        <v>23</v>
      </c>
      <c r="I178" s="11" t="s">
        <v>23</v>
      </c>
      <c r="AK178" s="1" t="s">
        <v>306</v>
      </c>
    </row>
    <row r="179" spans="1:37">
      <c r="A179" s="1" t="s">
        <v>1712</v>
      </c>
      <c r="B179" s="9">
        <v>40776</v>
      </c>
      <c r="C179" s="7">
        <v>100</v>
      </c>
      <c r="D179" s="7">
        <v>1</v>
      </c>
      <c r="E179" s="1">
        <v>41</v>
      </c>
      <c r="F179" s="1" t="s">
        <v>47</v>
      </c>
      <c r="G179" s="1" t="s">
        <v>1509</v>
      </c>
      <c r="H179" s="11" t="s">
        <v>23</v>
      </c>
      <c r="I179" s="11" t="s">
        <v>23</v>
      </c>
      <c r="AK179" s="1" t="s">
        <v>306</v>
      </c>
    </row>
    <row r="180" spans="1:37">
      <c r="A180" s="1" t="s">
        <v>1712</v>
      </c>
      <c r="B180" s="9">
        <v>40776</v>
      </c>
      <c r="C180" s="7">
        <v>100</v>
      </c>
      <c r="D180" s="7">
        <v>1</v>
      </c>
      <c r="E180" s="1">
        <v>42</v>
      </c>
      <c r="F180" s="1" t="s">
        <v>26</v>
      </c>
      <c r="G180" s="1" t="s">
        <v>1510</v>
      </c>
      <c r="H180" s="11" t="s">
        <v>23</v>
      </c>
      <c r="I180" s="11" t="s">
        <v>23</v>
      </c>
      <c r="AK180" s="1" t="s">
        <v>306</v>
      </c>
    </row>
    <row r="181" spans="1:37">
      <c r="A181" s="1" t="s">
        <v>1712</v>
      </c>
      <c r="B181" s="9">
        <v>40776</v>
      </c>
      <c r="C181" s="7">
        <v>100</v>
      </c>
      <c r="D181" s="7">
        <v>1</v>
      </c>
      <c r="E181" s="1">
        <v>42</v>
      </c>
      <c r="F181" s="1" t="s">
        <v>47</v>
      </c>
      <c r="G181" s="1" t="s">
        <v>1511</v>
      </c>
      <c r="H181" s="11" t="s">
        <v>23</v>
      </c>
      <c r="I181" s="11" t="s">
        <v>23</v>
      </c>
      <c r="AK181" s="1" t="s">
        <v>306</v>
      </c>
    </row>
    <row r="182" spans="1:37">
      <c r="A182" s="1" t="s">
        <v>1712</v>
      </c>
      <c r="B182" s="9">
        <v>40776</v>
      </c>
      <c r="C182" s="7">
        <v>100</v>
      </c>
      <c r="D182" s="7">
        <v>1</v>
      </c>
      <c r="E182" s="1">
        <v>43</v>
      </c>
      <c r="F182" s="1" t="s">
        <v>26</v>
      </c>
      <c r="G182" s="1" t="s">
        <v>1512</v>
      </c>
      <c r="H182" s="11" t="s">
        <v>23</v>
      </c>
      <c r="I182" s="11" t="s">
        <v>23</v>
      </c>
      <c r="AK182" s="1" t="s">
        <v>306</v>
      </c>
    </row>
    <row r="183" spans="1:37">
      <c r="A183" s="1" t="s">
        <v>1712</v>
      </c>
      <c r="B183" s="9">
        <v>40776</v>
      </c>
      <c r="C183" s="7">
        <v>100</v>
      </c>
      <c r="D183" s="7">
        <v>1</v>
      </c>
      <c r="E183" s="1">
        <v>43</v>
      </c>
      <c r="F183" s="1" t="s">
        <v>47</v>
      </c>
      <c r="G183" s="1" t="s">
        <v>1513</v>
      </c>
      <c r="H183" s="11" t="s">
        <v>23</v>
      </c>
      <c r="I183" s="11" t="s">
        <v>23</v>
      </c>
      <c r="AK183" s="1" t="s">
        <v>306</v>
      </c>
    </row>
    <row r="184" spans="1:37">
      <c r="A184" s="1" t="s">
        <v>1712</v>
      </c>
      <c r="B184" s="9">
        <v>40776</v>
      </c>
      <c r="C184" s="7">
        <v>100</v>
      </c>
      <c r="D184" s="7">
        <v>1</v>
      </c>
      <c r="E184" s="1">
        <v>44</v>
      </c>
      <c r="F184" s="1" t="s">
        <v>26</v>
      </c>
      <c r="G184" s="1" t="s">
        <v>1514</v>
      </c>
      <c r="H184" s="1" t="s">
        <v>22</v>
      </c>
      <c r="I184" s="11" t="s">
        <v>9</v>
      </c>
      <c r="K184" s="1" t="s">
        <v>29</v>
      </c>
      <c r="L184" s="1" t="s">
        <v>73</v>
      </c>
      <c r="M184" s="2" t="s">
        <v>2069</v>
      </c>
      <c r="AJ184" s="1" t="s">
        <v>290</v>
      </c>
      <c r="AK184" s="1" t="s">
        <v>306</v>
      </c>
    </row>
    <row r="185" spans="1:37">
      <c r="A185" s="1" t="s">
        <v>1712</v>
      </c>
      <c r="B185" s="9">
        <v>40776</v>
      </c>
      <c r="C185" s="7">
        <v>100</v>
      </c>
      <c r="D185" s="7">
        <v>1</v>
      </c>
      <c r="E185" s="1">
        <v>44</v>
      </c>
      <c r="F185" s="1" t="s">
        <v>47</v>
      </c>
      <c r="G185" s="1" t="s">
        <v>1515</v>
      </c>
      <c r="H185" s="1" t="s">
        <v>22</v>
      </c>
      <c r="I185" s="11" t="s">
        <v>9</v>
      </c>
      <c r="K185" s="1" t="s">
        <v>29</v>
      </c>
      <c r="L185" s="1" t="s">
        <v>73</v>
      </c>
      <c r="M185" s="2" t="s">
        <v>2071</v>
      </c>
      <c r="AJ185" s="1" t="s">
        <v>290</v>
      </c>
      <c r="AK185" s="1" t="s">
        <v>306</v>
      </c>
    </row>
    <row r="186" spans="1:37">
      <c r="A186" s="1" t="s">
        <v>1712</v>
      </c>
      <c r="B186" s="9">
        <v>40776</v>
      </c>
      <c r="C186" s="7">
        <v>100</v>
      </c>
      <c r="D186" s="7">
        <v>1</v>
      </c>
      <c r="E186" s="1">
        <v>45</v>
      </c>
      <c r="F186" s="1" t="s">
        <v>26</v>
      </c>
      <c r="G186" s="1" t="s">
        <v>1516</v>
      </c>
      <c r="H186" s="1" t="s">
        <v>23</v>
      </c>
      <c r="I186" s="11" t="s">
        <v>23</v>
      </c>
      <c r="AK186" s="1" t="s">
        <v>306</v>
      </c>
    </row>
    <row r="187" spans="1:37">
      <c r="A187" s="1" t="s">
        <v>1712</v>
      </c>
      <c r="B187" s="9">
        <v>40776</v>
      </c>
      <c r="C187" s="7">
        <v>100</v>
      </c>
      <c r="D187" s="7">
        <v>1</v>
      </c>
      <c r="E187" s="1">
        <v>45</v>
      </c>
      <c r="F187" s="1" t="s">
        <v>47</v>
      </c>
      <c r="G187" s="1" t="s">
        <v>1517</v>
      </c>
      <c r="H187" s="1" t="s">
        <v>23</v>
      </c>
      <c r="I187" s="11" t="s">
        <v>23</v>
      </c>
      <c r="AK187" s="1" t="s">
        <v>306</v>
      </c>
    </row>
    <row r="188" spans="1:37">
      <c r="A188" s="1" t="s">
        <v>1712</v>
      </c>
      <c r="B188" s="9">
        <v>40776</v>
      </c>
      <c r="C188" s="7">
        <v>100</v>
      </c>
      <c r="D188" s="7">
        <v>1</v>
      </c>
      <c r="E188" s="1">
        <v>46</v>
      </c>
      <c r="F188" s="1" t="s">
        <v>26</v>
      </c>
      <c r="G188" s="1" t="s">
        <v>1518</v>
      </c>
      <c r="H188" s="1" t="s">
        <v>23</v>
      </c>
      <c r="I188" s="11" t="s">
        <v>23</v>
      </c>
      <c r="J188" s="11" t="s">
        <v>55</v>
      </c>
      <c r="AK188" s="1" t="s">
        <v>306</v>
      </c>
    </row>
    <row r="189" spans="1:37">
      <c r="A189" s="1" t="s">
        <v>1712</v>
      </c>
      <c r="B189" s="9">
        <v>40776</v>
      </c>
      <c r="C189" s="7">
        <v>100</v>
      </c>
      <c r="D189" s="7">
        <v>1</v>
      </c>
      <c r="E189" s="1">
        <v>46</v>
      </c>
      <c r="F189" s="1" t="s">
        <v>47</v>
      </c>
      <c r="G189" s="1" t="s">
        <v>1519</v>
      </c>
      <c r="H189" s="1" t="s">
        <v>23</v>
      </c>
      <c r="I189" s="11" t="s">
        <v>23</v>
      </c>
      <c r="AK189" s="1" t="s">
        <v>306</v>
      </c>
    </row>
    <row r="190" spans="1:37">
      <c r="A190" s="1" t="s">
        <v>1712</v>
      </c>
      <c r="B190" s="9">
        <v>40776</v>
      </c>
      <c r="C190" s="7">
        <v>100</v>
      </c>
      <c r="D190" s="7">
        <v>1</v>
      </c>
      <c r="E190" s="1">
        <v>47</v>
      </c>
      <c r="F190" s="1" t="s">
        <v>26</v>
      </c>
      <c r="G190" s="1" t="s">
        <v>1520</v>
      </c>
      <c r="H190" s="1" t="s">
        <v>23</v>
      </c>
      <c r="I190" s="11" t="s">
        <v>23</v>
      </c>
      <c r="AK190" s="1" t="s">
        <v>306</v>
      </c>
    </row>
    <row r="191" spans="1:37">
      <c r="A191" s="1" t="s">
        <v>1712</v>
      </c>
      <c r="B191" s="9">
        <v>40776</v>
      </c>
      <c r="C191" s="7">
        <v>100</v>
      </c>
      <c r="D191" s="7">
        <v>1</v>
      </c>
      <c r="E191" s="1">
        <v>47</v>
      </c>
      <c r="F191" s="1" t="s">
        <v>47</v>
      </c>
      <c r="G191" s="1" t="s">
        <v>1521</v>
      </c>
      <c r="H191" s="1" t="s">
        <v>22</v>
      </c>
      <c r="I191" s="11" t="s">
        <v>9</v>
      </c>
      <c r="K191" s="1" t="s">
        <v>29</v>
      </c>
      <c r="L191" s="1" t="s">
        <v>25</v>
      </c>
      <c r="M191" s="2" t="s">
        <v>2088</v>
      </c>
      <c r="N191" s="1" t="s">
        <v>26</v>
      </c>
      <c r="O191" s="1" t="s">
        <v>33</v>
      </c>
      <c r="Q191" s="1">
        <v>41.05</v>
      </c>
      <c r="R191" s="1">
        <v>24.15</v>
      </c>
      <c r="S191" s="1">
        <v>10.1</v>
      </c>
      <c r="X191" s="1">
        <v>19</v>
      </c>
      <c r="Y191" s="1">
        <v>124</v>
      </c>
      <c r="Z191" s="1">
        <f>Y191-X191</f>
        <v>105</v>
      </c>
      <c r="AA191" s="1">
        <v>131</v>
      </c>
      <c r="AE191" s="1">
        <v>247</v>
      </c>
      <c r="AJ191" s="1" t="s">
        <v>290</v>
      </c>
      <c r="AK191" s="1" t="s">
        <v>306</v>
      </c>
    </row>
    <row r="192" spans="1:37">
      <c r="A192" s="1" t="s">
        <v>1712</v>
      </c>
      <c r="B192" s="9">
        <v>40776</v>
      </c>
      <c r="C192" s="7">
        <v>100</v>
      </c>
      <c r="D192" s="7">
        <v>1</v>
      </c>
      <c r="E192" s="1">
        <v>48</v>
      </c>
      <c r="F192" s="1" t="s">
        <v>26</v>
      </c>
      <c r="G192" s="1" t="s">
        <v>1522</v>
      </c>
      <c r="H192" s="1" t="s">
        <v>23</v>
      </c>
      <c r="I192" s="11" t="s">
        <v>9</v>
      </c>
      <c r="AK192" s="1" t="s">
        <v>306</v>
      </c>
    </row>
    <row r="193" spans="1:38">
      <c r="A193" s="1" t="s">
        <v>1712</v>
      </c>
      <c r="B193" s="9">
        <v>40776</v>
      </c>
      <c r="C193" s="7">
        <v>100</v>
      </c>
      <c r="D193" s="7">
        <v>1</v>
      </c>
      <c r="E193" s="1">
        <v>48</v>
      </c>
      <c r="F193" s="1" t="s">
        <v>47</v>
      </c>
      <c r="G193" s="1" t="s">
        <v>1523</v>
      </c>
      <c r="H193" s="1" t="s">
        <v>23</v>
      </c>
      <c r="I193" s="11" t="s">
        <v>23</v>
      </c>
      <c r="AK193" s="1" t="s">
        <v>306</v>
      </c>
    </row>
    <row r="194" spans="1:38">
      <c r="A194" s="1" t="s">
        <v>1713</v>
      </c>
      <c r="B194" s="9">
        <v>40777</v>
      </c>
      <c r="C194" s="7">
        <v>100</v>
      </c>
      <c r="D194" s="7">
        <v>1</v>
      </c>
      <c r="E194" s="1">
        <v>1</v>
      </c>
      <c r="F194" s="1" t="s">
        <v>26</v>
      </c>
      <c r="G194" s="1" t="s">
        <v>1823</v>
      </c>
      <c r="H194" s="1" t="s">
        <v>23</v>
      </c>
      <c r="I194" s="11" t="s">
        <v>23</v>
      </c>
      <c r="AK194" s="1" t="s">
        <v>306</v>
      </c>
    </row>
    <row r="195" spans="1:38">
      <c r="A195" s="1" t="s">
        <v>1713</v>
      </c>
      <c r="B195" s="9">
        <v>40777</v>
      </c>
      <c r="C195" s="7">
        <v>100</v>
      </c>
      <c r="D195" s="7">
        <v>1</v>
      </c>
      <c r="E195" s="1">
        <v>1</v>
      </c>
      <c r="F195" s="1" t="s">
        <v>47</v>
      </c>
      <c r="G195" s="1" t="s">
        <v>1825</v>
      </c>
      <c r="H195" s="1" t="s">
        <v>23</v>
      </c>
      <c r="I195" s="11" t="s">
        <v>23</v>
      </c>
      <c r="AK195" s="1" t="s">
        <v>306</v>
      </c>
    </row>
    <row r="196" spans="1:38">
      <c r="A196" s="1" t="s">
        <v>1713</v>
      </c>
      <c r="B196" s="9">
        <v>40777</v>
      </c>
      <c r="C196" s="7">
        <v>100</v>
      </c>
      <c r="D196" s="7">
        <v>1</v>
      </c>
      <c r="E196" s="1">
        <v>2</v>
      </c>
      <c r="F196" s="1" t="s">
        <v>26</v>
      </c>
      <c r="G196" s="1" t="s">
        <v>1833</v>
      </c>
      <c r="H196" s="1" t="s">
        <v>23</v>
      </c>
      <c r="I196" s="11" t="s">
        <v>23</v>
      </c>
      <c r="AK196" s="1" t="s">
        <v>306</v>
      </c>
    </row>
    <row r="197" spans="1:38">
      <c r="A197" s="1" t="s">
        <v>1713</v>
      </c>
      <c r="B197" s="9">
        <v>40777</v>
      </c>
      <c r="C197" s="7">
        <v>100</v>
      </c>
      <c r="D197" s="7">
        <v>1</v>
      </c>
      <c r="E197" s="1">
        <v>2</v>
      </c>
      <c r="F197" s="1" t="s">
        <v>47</v>
      </c>
      <c r="G197" s="1" t="s">
        <v>1829</v>
      </c>
      <c r="H197" s="1" t="s">
        <v>23</v>
      </c>
      <c r="I197" s="11" t="s">
        <v>23</v>
      </c>
      <c r="AK197" s="1" t="s">
        <v>306</v>
      </c>
    </row>
    <row r="198" spans="1:38">
      <c r="A198" s="1" t="s">
        <v>1713</v>
      </c>
      <c r="B198" s="9">
        <v>40777</v>
      </c>
      <c r="C198" s="7">
        <v>100</v>
      </c>
      <c r="D198" s="7">
        <v>1</v>
      </c>
      <c r="E198" s="1">
        <v>3</v>
      </c>
      <c r="F198" s="1" t="s">
        <v>26</v>
      </c>
      <c r="G198" s="1" t="s">
        <v>1813</v>
      </c>
      <c r="H198" s="1" t="s">
        <v>22</v>
      </c>
      <c r="I198" s="11" t="s">
        <v>9</v>
      </c>
      <c r="K198" s="1" t="s">
        <v>30</v>
      </c>
      <c r="L198" s="1" t="s">
        <v>25</v>
      </c>
      <c r="M198" s="2" t="s">
        <v>2101</v>
      </c>
      <c r="N198" s="1" t="s">
        <v>26</v>
      </c>
      <c r="O198" s="1" t="s">
        <v>27</v>
      </c>
      <c r="P198" s="1" t="s">
        <v>291</v>
      </c>
      <c r="Q198" s="1">
        <v>27.5</v>
      </c>
      <c r="R198" s="1">
        <v>16.899999999999999</v>
      </c>
      <c r="S198" s="1">
        <v>15.2</v>
      </c>
      <c r="X198" s="1">
        <v>19</v>
      </c>
      <c r="Y198" s="1">
        <v>61</v>
      </c>
      <c r="Z198" s="1">
        <f>Y198-X198</f>
        <v>42</v>
      </c>
      <c r="AA198" s="1">
        <v>28</v>
      </c>
      <c r="AC198" s="1" t="s">
        <v>317</v>
      </c>
      <c r="AE198" s="1">
        <v>254</v>
      </c>
      <c r="AJ198" s="1" t="s">
        <v>290</v>
      </c>
      <c r="AK198" s="1" t="s">
        <v>290</v>
      </c>
    </row>
    <row r="199" spans="1:38">
      <c r="A199" s="1" t="s">
        <v>1713</v>
      </c>
      <c r="B199" s="9">
        <v>40777</v>
      </c>
      <c r="C199" s="7">
        <v>100</v>
      </c>
      <c r="D199" s="7">
        <v>1</v>
      </c>
      <c r="E199" s="1">
        <v>3</v>
      </c>
      <c r="F199" s="1" t="s">
        <v>47</v>
      </c>
      <c r="G199" s="1" t="s">
        <v>1824</v>
      </c>
      <c r="H199" s="1" t="s">
        <v>23</v>
      </c>
      <c r="I199" s="11" t="s">
        <v>23</v>
      </c>
      <c r="AK199" s="1" t="s">
        <v>306</v>
      </c>
    </row>
    <row r="200" spans="1:38">
      <c r="A200" s="1" t="s">
        <v>1713</v>
      </c>
      <c r="B200" s="9">
        <v>40777</v>
      </c>
      <c r="C200" s="7">
        <v>100</v>
      </c>
      <c r="D200" s="7">
        <v>1</v>
      </c>
      <c r="E200" s="1">
        <v>4</v>
      </c>
      <c r="F200" s="1" t="s">
        <v>26</v>
      </c>
      <c r="G200" s="1" t="s">
        <v>1821</v>
      </c>
      <c r="H200" s="1" t="s">
        <v>22</v>
      </c>
      <c r="I200" s="11" t="s">
        <v>9</v>
      </c>
      <c r="K200" s="1" t="s">
        <v>30</v>
      </c>
      <c r="L200" s="1" t="s">
        <v>25</v>
      </c>
      <c r="M200" s="2" t="s">
        <v>2100</v>
      </c>
      <c r="N200" s="1" t="s">
        <v>26</v>
      </c>
      <c r="O200" s="1" t="s">
        <v>27</v>
      </c>
      <c r="P200" s="1" t="s">
        <v>318</v>
      </c>
      <c r="Q200" s="1">
        <v>27.6</v>
      </c>
      <c r="R200" s="1">
        <v>17.55</v>
      </c>
      <c r="S200" s="1">
        <v>15.3</v>
      </c>
      <c r="X200" s="1">
        <v>19</v>
      </c>
      <c r="Y200" s="1">
        <v>62</v>
      </c>
      <c r="Z200" s="1">
        <f>Y200-X200</f>
        <v>43</v>
      </c>
      <c r="AA200" s="1">
        <v>31</v>
      </c>
      <c r="AE200" s="1">
        <v>253</v>
      </c>
      <c r="AJ200" s="1" t="s">
        <v>290</v>
      </c>
      <c r="AK200" s="1" t="s">
        <v>306</v>
      </c>
      <c r="AL200" s="1" t="s">
        <v>319</v>
      </c>
    </row>
    <row r="201" spans="1:38">
      <c r="A201" s="1" t="s">
        <v>1713</v>
      </c>
      <c r="B201" s="9">
        <v>40777</v>
      </c>
      <c r="C201" s="7">
        <v>100</v>
      </c>
      <c r="D201" s="7">
        <v>1</v>
      </c>
      <c r="E201" s="1">
        <v>4</v>
      </c>
      <c r="F201" s="1" t="s">
        <v>47</v>
      </c>
      <c r="G201" s="1" t="s">
        <v>1832</v>
      </c>
      <c r="H201" s="1" t="s">
        <v>23</v>
      </c>
      <c r="I201" s="1" t="s">
        <v>23</v>
      </c>
      <c r="AK201" s="1" t="s">
        <v>306</v>
      </c>
    </row>
    <row r="202" spans="1:38">
      <c r="A202" s="1" t="s">
        <v>1713</v>
      </c>
      <c r="B202" s="9">
        <v>40777</v>
      </c>
      <c r="C202" s="7">
        <v>100</v>
      </c>
      <c r="D202" s="7">
        <v>1</v>
      </c>
      <c r="E202" s="1">
        <v>5</v>
      </c>
      <c r="F202" s="1" t="s">
        <v>26</v>
      </c>
      <c r="G202" s="1" t="s">
        <v>1828</v>
      </c>
      <c r="H202" s="1" t="s">
        <v>23</v>
      </c>
      <c r="I202" s="1" t="s">
        <v>23</v>
      </c>
      <c r="AK202" s="1" t="s">
        <v>306</v>
      </c>
    </row>
    <row r="203" spans="1:38">
      <c r="A203" s="1" t="s">
        <v>1713</v>
      </c>
      <c r="B203" s="9">
        <v>40777</v>
      </c>
      <c r="C203" s="7">
        <v>100</v>
      </c>
      <c r="D203" s="7">
        <v>1</v>
      </c>
      <c r="E203" s="1">
        <v>5</v>
      </c>
      <c r="F203" s="1" t="s">
        <v>47</v>
      </c>
      <c r="G203" s="1" t="s">
        <v>1826</v>
      </c>
      <c r="H203" s="1" t="s">
        <v>23</v>
      </c>
      <c r="I203" s="1" t="s">
        <v>23</v>
      </c>
      <c r="AK203" s="1" t="s">
        <v>306</v>
      </c>
    </row>
    <row r="204" spans="1:38">
      <c r="A204" s="1" t="s">
        <v>1713</v>
      </c>
      <c r="B204" s="9">
        <v>40777</v>
      </c>
      <c r="C204" s="7">
        <v>100</v>
      </c>
      <c r="D204" s="7">
        <v>1</v>
      </c>
      <c r="E204" s="1">
        <v>6</v>
      </c>
      <c r="F204" s="1" t="s">
        <v>26</v>
      </c>
      <c r="G204" s="1" t="s">
        <v>1834</v>
      </c>
      <c r="H204" s="1" t="s">
        <v>23</v>
      </c>
      <c r="I204" s="1" t="s">
        <v>23</v>
      </c>
      <c r="AK204" s="1" t="s">
        <v>306</v>
      </c>
    </row>
    <row r="205" spans="1:38">
      <c r="A205" s="1" t="s">
        <v>1713</v>
      </c>
      <c r="B205" s="9">
        <v>40777</v>
      </c>
      <c r="C205" s="7">
        <v>100</v>
      </c>
      <c r="D205" s="7">
        <v>1</v>
      </c>
      <c r="E205" s="1">
        <v>6</v>
      </c>
      <c r="F205" s="1" t="s">
        <v>47</v>
      </c>
      <c r="G205" s="1" t="s">
        <v>1816</v>
      </c>
      <c r="H205" s="1" t="s">
        <v>22</v>
      </c>
      <c r="I205" s="1" t="s">
        <v>9</v>
      </c>
      <c r="K205" s="1" t="s">
        <v>24</v>
      </c>
      <c r="L205" s="1" t="s">
        <v>25</v>
      </c>
      <c r="M205" s="2" t="s">
        <v>2094</v>
      </c>
      <c r="N205" s="1" t="s">
        <v>26</v>
      </c>
      <c r="O205" s="1" t="s">
        <v>33</v>
      </c>
      <c r="Q205" s="1">
        <v>45</v>
      </c>
      <c r="R205" s="1">
        <v>25.65</v>
      </c>
      <c r="S205" s="1">
        <v>17</v>
      </c>
      <c r="X205" s="1">
        <v>19</v>
      </c>
      <c r="Y205" s="1">
        <v>279</v>
      </c>
      <c r="Z205" s="1">
        <f>Y205-X205</f>
        <v>260</v>
      </c>
      <c r="AA205" s="1">
        <v>32</v>
      </c>
      <c r="AC205" s="1" t="s">
        <v>320</v>
      </c>
      <c r="AE205" s="1">
        <v>250</v>
      </c>
      <c r="AJ205" s="1" t="s">
        <v>290</v>
      </c>
      <c r="AK205" s="1" t="s">
        <v>290</v>
      </c>
    </row>
    <row r="206" spans="1:38">
      <c r="A206" s="1" t="s">
        <v>1713</v>
      </c>
      <c r="B206" s="9">
        <v>40777</v>
      </c>
      <c r="C206" s="7">
        <v>100</v>
      </c>
      <c r="D206" s="7">
        <v>1</v>
      </c>
      <c r="E206" s="1">
        <v>7</v>
      </c>
      <c r="F206" s="1" t="s">
        <v>26</v>
      </c>
      <c r="G206" s="1" t="s">
        <v>1809</v>
      </c>
      <c r="H206" s="1" t="s">
        <v>23</v>
      </c>
      <c r="I206" s="1" t="s">
        <v>23</v>
      </c>
      <c r="AK206" s="1" t="s">
        <v>306</v>
      </c>
    </row>
    <row r="207" spans="1:38">
      <c r="A207" s="1" t="s">
        <v>1713</v>
      </c>
      <c r="B207" s="9">
        <v>40777</v>
      </c>
      <c r="C207" s="7">
        <v>100</v>
      </c>
      <c r="D207" s="7">
        <v>1</v>
      </c>
      <c r="E207" s="1">
        <v>7</v>
      </c>
      <c r="F207" s="1" t="s">
        <v>47</v>
      </c>
      <c r="G207" s="1" t="s">
        <v>1822</v>
      </c>
      <c r="H207" s="1" t="s">
        <v>23</v>
      </c>
      <c r="I207" s="1" t="s">
        <v>23</v>
      </c>
      <c r="AK207" s="1" t="s">
        <v>306</v>
      </c>
    </row>
    <row r="208" spans="1:38">
      <c r="A208" s="1" t="s">
        <v>1713</v>
      </c>
      <c r="B208" s="9">
        <v>40777</v>
      </c>
      <c r="C208" s="7">
        <v>100</v>
      </c>
      <c r="D208" s="7">
        <v>1</v>
      </c>
      <c r="E208" s="1">
        <v>8</v>
      </c>
      <c r="F208" s="1" t="s">
        <v>26</v>
      </c>
      <c r="G208" s="1" t="s">
        <v>1808</v>
      </c>
      <c r="H208" s="1" t="s">
        <v>23</v>
      </c>
      <c r="I208" s="1" t="s">
        <v>23</v>
      </c>
      <c r="AK208" s="1" t="s">
        <v>306</v>
      </c>
    </row>
    <row r="209" spans="1:37">
      <c r="A209" s="1" t="s">
        <v>1713</v>
      </c>
      <c r="B209" s="9">
        <v>40777</v>
      </c>
      <c r="C209" s="7">
        <v>100</v>
      </c>
      <c r="D209" s="7">
        <v>1</v>
      </c>
      <c r="E209" s="1">
        <v>8</v>
      </c>
      <c r="F209" s="1" t="s">
        <v>47</v>
      </c>
      <c r="G209" s="1" t="s">
        <v>1820</v>
      </c>
      <c r="H209" s="1" t="s">
        <v>22</v>
      </c>
      <c r="I209" s="1" t="s">
        <v>9</v>
      </c>
      <c r="K209" s="1" t="s">
        <v>29</v>
      </c>
      <c r="L209" s="1" t="s">
        <v>73</v>
      </c>
      <c r="M209" s="2" t="s">
        <v>2076</v>
      </c>
      <c r="AJ209" s="1" t="s">
        <v>290</v>
      </c>
      <c r="AK209" s="1" t="s">
        <v>306</v>
      </c>
    </row>
    <row r="210" spans="1:37">
      <c r="A210" s="1" t="s">
        <v>1713</v>
      </c>
      <c r="B210" s="9">
        <v>40777</v>
      </c>
      <c r="C210" s="7">
        <v>100</v>
      </c>
      <c r="D210" s="7">
        <v>1</v>
      </c>
      <c r="E210" s="1">
        <v>9</v>
      </c>
      <c r="F210" s="1" t="s">
        <v>26</v>
      </c>
      <c r="G210" s="1" t="s">
        <v>1830</v>
      </c>
      <c r="H210" s="1" t="s">
        <v>23</v>
      </c>
      <c r="I210" s="1" t="s">
        <v>9</v>
      </c>
      <c r="AK210" s="1" t="s">
        <v>306</v>
      </c>
    </row>
    <row r="211" spans="1:37">
      <c r="A211" s="1" t="s">
        <v>1713</v>
      </c>
      <c r="B211" s="9">
        <v>40777</v>
      </c>
      <c r="C211" s="7">
        <v>100</v>
      </c>
      <c r="D211" s="7">
        <v>1</v>
      </c>
      <c r="E211" s="1">
        <v>9</v>
      </c>
      <c r="F211" s="1" t="s">
        <v>47</v>
      </c>
      <c r="G211" s="1" t="s">
        <v>1810</v>
      </c>
      <c r="H211" s="1" t="s">
        <v>23</v>
      </c>
      <c r="I211" s="1" t="s">
        <v>9</v>
      </c>
      <c r="AK211" s="1" t="s">
        <v>306</v>
      </c>
    </row>
    <row r="212" spans="1:37">
      <c r="A212" s="1" t="s">
        <v>1713</v>
      </c>
      <c r="B212" s="9">
        <v>40777</v>
      </c>
      <c r="C212" s="7">
        <v>100</v>
      </c>
      <c r="D212" s="7">
        <v>1</v>
      </c>
      <c r="E212" s="1">
        <v>10</v>
      </c>
      <c r="F212" s="1" t="s">
        <v>26</v>
      </c>
      <c r="G212" s="1" t="s">
        <v>1817</v>
      </c>
      <c r="H212" s="1" t="s">
        <v>22</v>
      </c>
      <c r="I212" s="1" t="s">
        <v>9</v>
      </c>
      <c r="AK212" s="1" t="s">
        <v>306</v>
      </c>
    </row>
    <row r="213" spans="1:37">
      <c r="A213" s="1" t="s">
        <v>1713</v>
      </c>
      <c r="B213" s="9">
        <v>40777</v>
      </c>
      <c r="C213" s="7">
        <v>100</v>
      </c>
      <c r="D213" s="7">
        <v>1</v>
      </c>
      <c r="E213" s="1">
        <v>10</v>
      </c>
      <c r="F213" s="1" t="s">
        <v>47</v>
      </c>
      <c r="G213" s="1" t="s">
        <v>1835</v>
      </c>
      <c r="H213" s="1" t="s">
        <v>23</v>
      </c>
      <c r="I213" s="1" t="s">
        <v>23</v>
      </c>
      <c r="AK213" s="1" t="s">
        <v>306</v>
      </c>
    </row>
    <row r="214" spans="1:37">
      <c r="A214" s="1" t="s">
        <v>1713</v>
      </c>
      <c r="B214" s="9">
        <v>40777</v>
      </c>
      <c r="C214" s="7">
        <v>100</v>
      </c>
      <c r="D214" s="7">
        <v>1</v>
      </c>
      <c r="E214" s="1">
        <v>11</v>
      </c>
      <c r="F214" s="1" t="s">
        <v>26</v>
      </c>
      <c r="G214" s="1" t="s">
        <v>1812</v>
      </c>
      <c r="H214" s="1" t="s">
        <v>23</v>
      </c>
      <c r="I214" s="1" t="s">
        <v>9</v>
      </c>
      <c r="AK214" s="1" t="s">
        <v>306</v>
      </c>
    </row>
    <row r="215" spans="1:37">
      <c r="A215" s="1" t="s">
        <v>1713</v>
      </c>
      <c r="B215" s="9">
        <v>40777</v>
      </c>
      <c r="C215" s="7">
        <v>100</v>
      </c>
      <c r="D215" s="7">
        <v>1</v>
      </c>
      <c r="E215" s="1">
        <v>11</v>
      </c>
      <c r="F215" s="1" t="s">
        <v>47</v>
      </c>
      <c r="G215" s="1" t="s">
        <v>1807</v>
      </c>
      <c r="H215" s="1" t="s">
        <v>23</v>
      </c>
      <c r="I215" s="1" t="s">
        <v>9</v>
      </c>
      <c r="AK215" s="1" t="s">
        <v>306</v>
      </c>
    </row>
    <row r="216" spans="1:37">
      <c r="A216" s="1" t="s">
        <v>1713</v>
      </c>
      <c r="B216" s="9">
        <v>40777</v>
      </c>
      <c r="C216" s="7">
        <v>100</v>
      </c>
      <c r="D216" s="7">
        <v>1</v>
      </c>
      <c r="E216" s="1">
        <v>12</v>
      </c>
      <c r="F216" s="1" t="s">
        <v>26</v>
      </c>
      <c r="G216" s="1" t="s">
        <v>1818</v>
      </c>
      <c r="H216" s="1" t="s">
        <v>23</v>
      </c>
      <c r="I216" s="1" t="s">
        <v>23</v>
      </c>
      <c r="J216" s="1" t="s">
        <v>55</v>
      </c>
      <c r="AK216" s="1" t="s">
        <v>306</v>
      </c>
    </row>
    <row r="217" spans="1:37">
      <c r="A217" s="1" t="s">
        <v>1713</v>
      </c>
      <c r="B217" s="9">
        <v>40777</v>
      </c>
      <c r="C217" s="7">
        <v>100</v>
      </c>
      <c r="D217" s="7">
        <v>1</v>
      </c>
      <c r="E217" s="1">
        <v>12</v>
      </c>
      <c r="F217" s="1" t="s">
        <v>47</v>
      </c>
      <c r="G217" s="1" t="s">
        <v>1811</v>
      </c>
      <c r="H217" s="1" t="s">
        <v>23</v>
      </c>
      <c r="I217" s="1" t="s">
        <v>23</v>
      </c>
      <c r="AK217" s="1" t="s">
        <v>306</v>
      </c>
    </row>
    <row r="218" spans="1:37">
      <c r="A218" s="1" t="s">
        <v>1713</v>
      </c>
      <c r="B218" s="9">
        <v>40777</v>
      </c>
      <c r="C218" s="7">
        <v>100</v>
      </c>
      <c r="D218" s="7">
        <v>1</v>
      </c>
      <c r="E218" s="1">
        <v>13</v>
      </c>
      <c r="F218" s="1" t="s">
        <v>26</v>
      </c>
      <c r="G218" s="1" t="s">
        <v>1827</v>
      </c>
      <c r="H218" s="1" t="s">
        <v>22</v>
      </c>
      <c r="I218" s="1" t="s">
        <v>23</v>
      </c>
      <c r="AK218" s="1" t="s">
        <v>72</v>
      </c>
    </row>
    <row r="219" spans="1:37">
      <c r="A219" s="1" t="s">
        <v>1713</v>
      </c>
      <c r="B219" s="9">
        <v>40777</v>
      </c>
      <c r="C219" s="7">
        <v>100</v>
      </c>
      <c r="D219" s="7">
        <v>1</v>
      </c>
      <c r="E219" s="1">
        <v>13</v>
      </c>
      <c r="F219" s="1" t="s">
        <v>47</v>
      </c>
      <c r="G219" s="1" t="s">
        <v>1815</v>
      </c>
      <c r="H219" s="1" t="s">
        <v>23</v>
      </c>
      <c r="I219" s="1" t="s">
        <v>23</v>
      </c>
      <c r="AK219" s="1" t="s">
        <v>72</v>
      </c>
    </row>
    <row r="220" spans="1:37">
      <c r="A220" s="1" t="s">
        <v>1713</v>
      </c>
      <c r="B220" s="9">
        <v>40777</v>
      </c>
      <c r="C220" s="7">
        <v>100</v>
      </c>
      <c r="D220" s="7">
        <v>1</v>
      </c>
      <c r="E220" s="1">
        <v>14</v>
      </c>
      <c r="F220" s="1" t="s">
        <v>26</v>
      </c>
      <c r="G220" s="1" t="s">
        <v>1819</v>
      </c>
      <c r="H220" s="1" t="s">
        <v>23</v>
      </c>
      <c r="I220" s="1" t="s">
        <v>23</v>
      </c>
      <c r="AK220" s="1" t="s">
        <v>72</v>
      </c>
    </row>
    <row r="221" spans="1:37">
      <c r="A221" s="1" t="s">
        <v>1713</v>
      </c>
      <c r="B221" s="9">
        <v>40777</v>
      </c>
      <c r="C221" s="7">
        <v>100</v>
      </c>
      <c r="D221" s="7">
        <v>1</v>
      </c>
      <c r="E221" s="1">
        <v>14</v>
      </c>
      <c r="F221" s="1" t="s">
        <v>47</v>
      </c>
      <c r="G221" s="1" t="s">
        <v>1806</v>
      </c>
      <c r="H221" s="1" t="s">
        <v>23</v>
      </c>
      <c r="I221" s="1" t="s">
        <v>23</v>
      </c>
      <c r="AK221" s="1" t="s">
        <v>72</v>
      </c>
    </row>
    <row r="222" spans="1:37">
      <c r="A222" s="1" t="s">
        <v>1713</v>
      </c>
      <c r="B222" s="9">
        <v>40777</v>
      </c>
      <c r="C222" s="7">
        <v>100</v>
      </c>
      <c r="D222" s="7">
        <v>1</v>
      </c>
      <c r="E222" s="1">
        <v>15</v>
      </c>
      <c r="F222" s="1" t="s">
        <v>26</v>
      </c>
      <c r="G222" s="1" t="s">
        <v>1836</v>
      </c>
      <c r="H222" s="1" t="s">
        <v>23</v>
      </c>
      <c r="I222" s="1" t="s">
        <v>166</v>
      </c>
      <c r="AK222" s="1" t="s">
        <v>72</v>
      </c>
    </row>
    <row r="223" spans="1:37">
      <c r="A223" s="1" t="s">
        <v>1713</v>
      </c>
      <c r="B223" s="9">
        <v>40777</v>
      </c>
      <c r="C223" s="7">
        <v>100</v>
      </c>
      <c r="D223" s="7">
        <v>1</v>
      </c>
      <c r="E223" s="1">
        <v>15</v>
      </c>
      <c r="F223" s="1" t="s">
        <v>47</v>
      </c>
      <c r="G223" s="1" t="s">
        <v>1805</v>
      </c>
      <c r="H223" s="1" t="s">
        <v>22</v>
      </c>
      <c r="I223" s="1" t="s">
        <v>9</v>
      </c>
      <c r="K223" s="1" t="s">
        <v>32</v>
      </c>
      <c r="L223" s="1" t="s">
        <v>73</v>
      </c>
      <c r="M223" s="2" t="s">
        <v>2077</v>
      </c>
      <c r="AJ223" s="1" t="s">
        <v>290</v>
      </c>
      <c r="AK223" s="1" t="s">
        <v>72</v>
      </c>
    </row>
    <row r="224" spans="1:37">
      <c r="A224" s="1" t="s">
        <v>1713</v>
      </c>
      <c r="B224" s="9">
        <v>40777</v>
      </c>
      <c r="C224" s="7">
        <v>100</v>
      </c>
      <c r="D224" s="7">
        <v>1</v>
      </c>
      <c r="E224" s="1">
        <v>16</v>
      </c>
      <c r="F224" s="1" t="s">
        <v>26</v>
      </c>
      <c r="G224" s="1" t="s">
        <v>1814</v>
      </c>
      <c r="H224" s="1" t="s">
        <v>23</v>
      </c>
      <c r="I224" s="1" t="s">
        <v>23</v>
      </c>
      <c r="AK224" s="1" t="s">
        <v>72</v>
      </c>
    </row>
    <row r="225" spans="1:38">
      <c r="A225" s="1" t="s">
        <v>1713</v>
      </c>
      <c r="B225" s="9">
        <v>40777</v>
      </c>
      <c r="C225" s="7">
        <v>100</v>
      </c>
      <c r="D225" s="7">
        <v>1</v>
      </c>
      <c r="E225" s="1">
        <v>16</v>
      </c>
      <c r="F225" s="1" t="s">
        <v>47</v>
      </c>
      <c r="G225" s="1" t="s">
        <v>1831</v>
      </c>
      <c r="H225" s="1" t="s">
        <v>23</v>
      </c>
      <c r="I225" s="1" t="s">
        <v>23</v>
      </c>
      <c r="AK225" s="1" t="s">
        <v>72</v>
      </c>
    </row>
    <row r="226" spans="1:38">
      <c r="A226" s="1" t="s">
        <v>1713</v>
      </c>
      <c r="B226" s="9">
        <v>40777</v>
      </c>
      <c r="C226" s="7">
        <v>100</v>
      </c>
      <c r="D226" s="7">
        <v>1</v>
      </c>
      <c r="E226" s="1">
        <v>17</v>
      </c>
      <c r="F226" s="1" t="s">
        <v>26</v>
      </c>
      <c r="G226" s="1" t="s">
        <v>1451</v>
      </c>
      <c r="H226" s="1" t="s">
        <v>23</v>
      </c>
      <c r="I226" s="1" t="s">
        <v>53</v>
      </c>
      <c r="AK226" s="1" t="s">
        <v>72</v>
      </c>
    </row>
    <row r="227" spans="1:38">
      <c r="A227" s="1" t="s">
        <v>1713</v>
      </c>
      <c r="B227" s="9">
        <v>40777</v>
      </c>
      <c r="C227" s="7">
        <v>100</v>
      </c>
      <c r="D227" s="7">
        <v>1</v>
      </c>
      <c r="E227" s="1">
        <v>17</v>
      </c>
      <c r="F227" s="1" t="s">
        <v>47</v>
      </c>
      <c r="G227" s="1" t="s">
        <v>1452</v>
      </c>
      <c r="H227" s="1" t="s">
        <v>23</v>
      </c>
      <c r="I227" s="1" t="s">
        <v>23</v>
      </c>
      <c r="AK227" s="1" t="s">
        <v>72</v>
      </c>
    </row>
    <row r="228" spans="1:38">
      <c r="A228" s="1" t="s">
        <v>1713</v>
      </c>
      <c r="B228" s="9">
        <v>40777</v>
      </c>
      <c r="C228" s="7">
        <v>100</v>
      </c>
      <c r="D228" s="7">
        <v>1</v>
      </c>
      <c r="E228" s="1">
        <v>18</v>
      </c>
      <c r="F228" s="1" t="s">
        <v>26</v>
      </c>
      <c r="G228" s="1" t="s">
        <v>1453</v>
      </c>
      <c r="H228" s="1" t="s">
        <v>23</v>
      </c>
      <c r="I228" s="1" t="s">
        <v>9</v>
      </c>
      <c r="J228" s="1" t="s">
        <v>55</v>
      </c>
      <c r="AK228" s="1" t="s">
        <v>72</v>
      </c>
    </row>
    <row r="229" spans="1:38">
      <c r="A229" s="1" t="s">
        <v>1713</v>
      </c>
      <c r="B229" s="9">
        <v>40777</v>
      </c>
      <c r="C229" s="7">
        <v>100</v>
      </c>
      <c r="D229" s="7">
        <v>1</v>
      </c>
      <c r="E229" s="1">
        <v>18</v>
      </c>
      <c r="F229" s="1" t="s">
        <v>47</v>
      </c>
      <c r="G229" s="1" t="s">
        <v>1454</v>
      </c>
      <c r="H229" s="1" t="s">
        <v>23</v>
      </c>
      <c r="I229" s="1" t="s">
        <v>53</v>
      </c>
      <c r="AK229" s="1" t="s">
        <v>72</v>
      </c>
    </row>
    <row r="230" spans="1:38">
      <c r="A230" s="1" t="s">
        <v>1713</v>
      </c>
      <c r="B230" s="9">
        <v>40777</v>
      </c>
      <c r="C230" s="7">
        <v>100</v>
      </c>
      <c r="D230" s="7">
        <v>1</v>
      </c>
      <c r="E230" s="1">
        <v>19</v>
      </c>
      <c r="F230" s="1" t="s">
        <v>26</v>
      </c>
      <c r="G230" s="1" t="s">
        <v>1455</v>
      </c>
      <c r="H230" s="1" t="s">
        <v>22</v>
      </c>
      <c r="I230" s="1" t="s">
        <v>9</v>
      </c>
      <c r="AK230" s="1" t="s">
        <v>72</v>
      </c>
      <c r="AL230" s="1" t="s">
        <v>321</v>
      </c>
    </row>
    <row r="231" spans="1:38">
      <c r="A231" s="1" t="s">
        <v>1713</v>
      </c>
      <c r="B231" s="9">
        <v>40777</v>
      </c>
      <c r="C231" s="7">
        <v>100</v>
      </c>
      <c r="D231" s="7">
        <v>1</v>
      </c>
      <c r="E231" s="1">
        <v>19</v>
      </c>
      <c r="F231" s="1" t="s">
        <v>47</v>
      </c>
      <c r="G231" s="1" t="s">
        <v>1456</v>
      </c>
      <c r="H231" s="1" t="s">
        <v>22</v>
      </c>
      <c r="I231" s="1" t="s">
        <v>9</v>
      </c>
      <c r="K231" s="1" t="s">
        <v>29</v>
      </c>
      <c r="L231" s="1" t="s">
        <v>73</v>
      </c>
      <c r="M231" s="2" t="s">
        <v>2068</v>
      </c>
      <c r="AC231" s="1" t="s">
        <v>322</v>
      </c>
      <c r="AJ231" s="1" t="s">
        <v>290</v>
      </c>
      <c r="AK231" s="1" t="s">
        <v>72</v>
      </c>
    </row>
    <row r="232" spans="1:38">
      <c r="A232" s="1" t="s">
        <v>1713</v>
      </c>
      <c r="B232" s="9">
        <v>40777</v>
      </c>
      <c r="C232" s="7">
        <v>100</v>
      </c>
      <c r="D232" s="7">
        <v>1</v>
      </c>
      <c r="E232" s="1">
        <v>20</v>
      </c>
      <c r="F232" s="1" t="s">
        <v>26</v>
      </c>
      <c r="G232" s="1" t="s">
        <v>1457</v>
      </c>
      <c r="H232" s="1" t="s">
        <v>23</v>
      </c>
      <c r="I232" s="1" t="s">
        <v>9</v>
      </c>
      <c r="J232" s="1" t="s">
        <v>55</v>
      </c>
      <c r="AK232" s="1" t="s">
        <v>72</v>
      </c>
    </row>
    <row r="233" spans="1:38">
      <c r="A233" s="1" t="s">
        <v>1713</v>
      </c>
      <c r="B233" s="9">
        <v>40777</v>
      </c>
      <c r="C233" s="7">
        <v>100</v>
      </c>
      <c r="D233" s="7">
        <v>1</v>
      </c>
      <c r="E233" s="1">
        <v>20</v>
      </c>
      <c r="F233" s="1" t="s">
        <v>47</v>
      </c>
      <c r="G233" s="1" t="s">
        <v>1458</v>
      </c>
      <c r="H233" s="1" t="s">
        <v>23</v>
      </c>
      <c r="I233" s="1" t="s">
        <v>53</v>
      </c>
      <c r="AK233" s="1" t="s">
        <v>72</v>
      </c>
    </row>
    <row r="234" spans="1:38">
      <c r="A234" s="1" t="s">
        <v>1713</v>
      </c>
      <c r="B234" s="9">
        <v>40777</v>
      </c>
      <c r="C234" s="7">
        <v>100</v>
      </c>
      <c r="D234" s="7">
        <v>1</v>
      </c>
      <c r="E234" s="10">
        <v>21</v>
      </c>
      <c r="F234" s="1" t="s">
        <v>26</v>
      </c>
      <c r="G234" s="1" t="s">
        <v>1463</v>
      </c>
      <c r="H234" s="1" t="s">
        <v>23</v>
      </c>
      <c r="I234" s="1" t="s">
        <v>9</v>
      </c>
      <c r="AK234" s="1" t="s">
        <v>72</v>
      </c>
    </row>
    <row r="235" spans="1:38">
      <c r="A235" s="1" t="s">
        <v>1713</v>
      </c>
      <c r="B235" s="9">
        <v>40777</v>
      </c>
      <c r="C235" s="7">
        <v>100</v>
      </c>
      <c r="D235" s="7">
        <v>1</v>
      </c>
      <c r="E235" s="1">
        <v>21</v>
      </c>
      <c r="F235" s="1" t="s">
        <v>47</v>
      </c>
      <c r="G235" s="1" t="s">
        <v>1464</v>
      </c>
      <c r="H235" s="1" t="s">
        <v>23</v>
      </c>
      <c r="I235" s="1" t="s">
        <v>53</v>
      </c>
      <c r="AK235" s="1" t="s">
        <v>72</v>
      </c>
    </row>
    <row r="236" spans="1:38">
      <c r="A236" s="1" t="s">
        <v>1713</v>
      </c>
      <c r="B236" s="9">
        <v>40777</v>
      </c>
      <c r="C236" s="7">
        <v>100</v>
      </c>
      <c r="D236" s="7">
        <v>1</v>
      </c>
      <c r="E236" s="1">
        <v>22</v>
      </c>
      <c r="F236" s="1" t="s">
        <v>26</v>
      </c>
      <c r="G236" s="1" t="s">
        <v>1465</v>
      </c>
      <c r="H236" s="1" t="s">
        <v>22</v>
      </c>
      <c r="I236" s="1" t="s">
        <v>9</v>
      </c>
      <c r="K236" s="1" t="s">
        <v>29</v>
      </c>
      <c r="L236" s="1" t="s">
        <v>25</v>
      </c>
      <c r="M236" s="2" t="s">
        <v>2097</v>
      </c>
      <c r="N236" s="1" t="s">
        <v>26</v>
      </c>
      <c r="O236" s="1" t="s">
        <v>33</v>
      </c>
      <c r="P236" s="1" t="s">
        <v>323</v>
      </c>
      <c r="Q236" s="1">
        <v>39.25</v>
      </c>
      <c r="R236" s="1">
        <v>23.9</v>
      </c>
      <c r="S236" s="1">
        <v>11.6</v>
      </c>
      <c r="X236" s="1">
        <v>19</v>
      </c>
      <c r="Y236" s="1">
        <v>147</v>
      </c>
      <c r="Z236" s="1">
        <f>Y236-X236</f>
        <v>128</v>
      </c>
      <c r="AA236" s="1">
        <v>140</v>
      </c>
      <c r="AE236" s="1">
        <v>251</v>
      </c>
      <c r="AJ236" s="1" t="s">
        <v>290</v>
      </c>
      <c r="AK236" s="1" t="s">
        <v>72</v>
      </c>
    </row>
    <row r="237" spans="1:38">
      <c r="A237" s="1" t="s">
        <v>1713</v>
      </c>
      <c r="B237" s="9">
        <v>40777</v>
      </c>
      <c r="C237" s="7">
        <v>100</v>
      </c>
      <c r="D237" s="7">
        <v>1</v>
      </c>
      <c r="E237" s="1">
        <v>22</v>
      </c>
      <c r="F237" s="1" t="s">
        <v>47</v>
      </c>
      <c r="G237" s="1" t="s">
        <v>1466</v>
      </c>
      <c r="H237" s="1" t="s">
        <v>23</v>
      </c>
      <c r="I237" s="1" t="s">
        <v>53</v>
      </c>
      <c r="AK237" s="1" t="s">
        <v>72</v>
      </c>
    </row>
    <row r="238" spans="1:38">
      <c r="A238" s="1" t="s">
        <v>1713</v>
      </c>
      <c r="B238" s="9">
        <v>40777</v>
      </c>
      <c r="C238" s="7">
        <v>100</v>
      </c>
      <c r="D238" s="7">
        <v>1</v>
      </c>
      <c r="E238" s="1">
        <v>23</v>
      </c>
      <c r="F238" s="1" t="s">
        <v>26</v>
      </c>
      <c r="G238" s="1" t="s">
        <v>1467</v>
      </c>
      <c r="H238" s="1" t="s">
        <v>23</v>
      </c>
      <c r="I238" s="1" t="s">
        <v>53</v>
      </c>
      <c r="AK238" s="1" t="s">
        <v>72</v>
      </c>
    </row>
    <row r="239" spans="1:38">
      <c r="A239" s="1" t="s">
        <v>1713</v>
      </c>
      <c r="B239" s="9">
        <v>40777</v>
      </c>
      <c r="C239" s="7">
        <v>100</v>
      </c>
      <c r="D239" s="7">
        <v>1</v>
      </c>
      <c r="E239" s="1">
        <v>23</v>
      </c>
      <c r="F239" s="1" t="s">
        <v>47</v>
      </c>
      <c r="G239" s="1" t="s">
        <v>1468</v>
      </c>
      <c r="H239" s="1" t="s">
        <v>23</v>
      </c>
      <c r="I239" s="1" t="s">
        <v>23</v>
      </c>
      <c r="AK239" s="1" t="s">
        <v>72</v>
      </c>
    </row>
    <row r="240" spans="1:38">
      <c r="A240" s="1" t="s">
        <v>1713</v>
      </c>
      <c r="B240" s="9">
        <v>40777</v>
      </c>
      <c r="C240" s="7">
        <v>100</v>
      </c>
      <c r="D240" s="7">
        <v>1</v>
      </c>
      <c r="E240" s="1">
        <v>24</v>
      </c>
      <c r="F240" s="1" t="s">
        <v>26</v>
      </c>
      <c r="G240" s="1" t="s">
        <v>1469</v>
      </c>
      <c r="H240" s="1" t="s">
        <v>23</v>
      </c>
      <c r="I240" s="1" t="s">
        <v>53</v>
      </c>
      <c r="AK240" s="1" t="s">
        <v>72</v>
      </c>
    </row>
    <row r="241" spans="1:38">
      <c r="A241" s="1" t="s">
        <v>1713</v>
      </c>
      <c r="B241" s="9">
        <v>40777</v>
      </c>
      <c r="C241" s="7">
        <v>100</v>
      </c>
      <c r="D241" s="7">
        <v>1</v>
      </c>
      <c r="E241" s="1">
        <v>24</v>
      </c>
      <c r="F241" s="1" t="s">
        <v>47</v>
      </c>
      <c r="G241" s="1" t="s">
        <v>1472</v>
      </c>
      <c r="H241" s="1" t="s">
        <v>23</v>
      </c>
      <c r="I241" s="1" t="s">
        <v>53</v>
      </c>
      <c r="AK241" s="1" t="s">
        <v>72</v>
      </c>
    </row>
    <row r="242" spans="1:38">
      <c r="A242" s="1" t="s">
        <v>1713</v>
      </c>
      <c r="B242" s="9">
        <v>40777</v>
      </c>
      <c r="C242" s="7">
        <v>100</v>
      </c>
      <c r="D242" s="7">
        <v>1</v>
      </c>
      <c r="E242" s="1">
        <v>25</v>
      </c>
      <c r="F242" s="1" t="s">
        <v>26</v>
      </c>
      <c r="G242" s="1" t="s">
        <v>1474</v>
      </c>
      <c r="H242" s="1" t="s">
        <v>23</v>
      </c>
      <c r="I242" s="1" t="s">
        <v>23</v>
      </c>
      <c r="AK242" s="1" t="s">
        <v>290</v>
      </c>
    </row>
    <row r="243" spans="1:38">
      <c r="A243" s="1" t="s">
        <v>1713</v>
      </c>
      <c r="B243" s="9">
        <v>40777</v>
      </c>
      <c r="C243" s="7">
        <v>100</v>
      </c>
      <c r="D243" s="7">
        <v>1</v>
      </c>
      <c r="E243" s="1">
        <v>25</v>
      </c>
      <c r="F243" s="1" t="s">
        <v>47</v>
      </c>
      <c r="G243" s="1" t="s">
        <v>1475</v>
      </c>
      <c r="H243" s="1" t="s">
        <v>23</v>
      </c>
      <c r="I243" s="1" t="s">
        <v>23</v>
      </c>
      <c r="J243" s="1" t="s">
        <v>55</v>
      </c>
      <c r="AK243" s="1" t="s">
        <v>290</v>
      </c>
    </row>
    <row r="244" spans="1:38">
      <c r="A244" s="1" t="s">
        <v>1713</v>
      </c>
      <c r="B244" s="9">
        <v>40777</v>
      </c>
      <c r="C244" s="7">
        <v>100</v>
      </c>
      <c r="D244" s="7">
        <v>1</v>
      </c>
      <c r="E244" s="1">
        <v>26</v>
      </c>
      <c r="F244" s="1" t="s">
        <v>26</v>
      </c>
      <c r="G244" s="1" t="s">
        <v>1476</v>
      </c>
      <c r="H244" s="1" t="s">
        <v>23</v>
      </c>
      <c r="I244" s="1" t="s">
        <v>23</v>
      </c>
      <c r="AK244" s="1" t="s">
        <v>290</v>
      </c>
    </row>
    <row r="245" spans="1:38">
      <c r="A245" s="1" t="s">
        <v>1713</v>
      </c>
      <c r="B245" s="9">
        <v>40777</v>
      </c>
      <c r="C245" s="7">
        <v>100</v>
      </c>
      <c r="D245" s="7">
        <v>1</v>
      </c>
      <c r="E245" s="1">
        <v>26</v>
      </c>
      <c r="F245" s="1" t="s">
        <v>47</v>
      </c>
      <c r="G245" s="1" t="s">
        <v>1477</v>
      </c>
      <c r="H245" s="1" t="s">
        <v>22</v>
      </c>
      <c r="I245" s="1" t="s">
        <v>9</v>
      </c>
      <c r="K245" s="1" t="s">
        <v>24</v>
      </c>
      <c r="L245" s="1" t="s">
        <v>73</v>
      </c>
      <c r="M245" s="2" t="s">
        <v>2064</v>
      </c>
      <c r="AJ245" s="1" t="s">
        <v>72</v>
      </c>
      <c r="AK245" s="1" t="s">
        <v>290</v>
      </c>
    </row>
    <row r="246" spans="1:38">
      <c r="A246" s="1" t="s">
        <v>1713</v>
      </c>
      <c r="B246" s="9">
        <v>40777</v>
      </c>
      <c r="C246" s="7">
        <v>100</v>
      </c>
      <c r="D246" s="7">
        <v>1</v>
      </c>
      <c r="E246" s="1">
        <v>27</v>
      </c>
      <c r="F246" s="1" t="s">
        <v>26</v>
      </c>
      <c r="G246" s="1" t="s">
        <v>1478</v>
      </c>
      <c r="H246" s="1" t="s">
        <v>22</v>
      </c>
      <c r="I246" s="1" t="s">
        <v>9</v>
      </c>
      <c r="K246" s="1" t="s">
        <v>24</v>
      </c>
      <c r="L246" s="1" t="s">
        <v>73</v>
      </c>
      <c r="M246" s="2" t="s">
        <v>2065</v>
      </c>
      <c r="AJ246" s="1" t="s">
        <v>72</v>
      </c>
      <c r="AK246" s="1" t="s">
        <v>290</v>
      </c>
    </row>
    <row r="247" spans="1:38">
      <c r="A247" s="1" t="s">
        <v>1713</v>
      </c>
      <c r="B247" s="9">
        <v>40777</v>
      </c>
      <c r="C247" s="7">
        <v>100</v>
      </c>
      <c r="D247" s="7">
        <v>1</v>
      </c>
      <c r="E247" s="1">
        <v>27</v>
      </c>
      <c r="F247" s="1" t="s">
        <v>47</v>
      </c>
      <c r="G247" s="1" t="s">
        <v>1479</v>
      </c>
      <c r="H247" s="1" t="s">
        <v>23</v>
      </c>
      <c r="I247" s="1" t="s">
        <v>23</v>
      </c>
      <c r="J247" s="1" t="s">
        <v>55</v>
      </c>
      <c r="AK247" s="1" t="s">
        <v>290</v>
      </c>
    </row>
    <row r="248" spans="1:38">
      <c r="A248" s="1" t="s">
        <v>1713</v>
      </c>
      <c r="B248" s="9">
        <v>40777</v>
      </c>
      <c r="C248" s="7">
        <v>100</v>
      </c>
      <c r="D248" s="7">
        <v>1</v>
      </c>
      <c r="E248" s="1">
        <v>28</v>
      </c>
      <c r="F248" s="1" t="s">
        <v>26</v>
      </c>
      <c r="G248" s="1" t="s">
        <v>1480</v>
      </c>
      <c r="H248" s="1" t="s">
        <v>22</v>
      </c>
      <c r="I248" s="1" t="s">
        <v>9</v>
      </c>
      <c r="K248" s="1" t="s">
        <v>37</v>
      </c>
      <c r="L248" s="1" t="s">
        <v>25</v>
      </c>
      <c r="M248" s="2" t="s">
        <v>2096</v>
      </c>
      <c r="N248" s="1" t="s">
        <v>26</v>
      </c>
      <c r="O248" s="1" t="s">
        <v>33</v>
      </c>
      <c r="P248" s="1" t="s">
        <v>63</v>
      </c>
      <c r="Q248" s="1">
        <v>36.299999999999997</v>
      </c>
      <c r="R248" s="1">
        <v>19</v>
      </c>
      <c r="S248" s="1">
        <v>18.899999999999999</v>
      </c>
      <c r="X248" s="1">
        <v>19</v>
      </c>
      <c r="Y248" s="1">
        <v>129</v>
      </c>
      <c r="Z248" s="1">
        <f>Y248-X248</f>
        <v>110</v>
      </c>
      <c r="AA248" s="1">
        <v>5</v>
      </c>
      <c r="AJ248" s="1" t="s">
        <v>290</v>
      </c>
      <c r="AK248" s="1" t="s">
        <v>306</v>
      </c>
      <c r="AL248" s="1" t="s">
        <v>324</v>
      </c>
    </row>
    <row r="249" spans="1:38">
      <c r="A249" s="1" t="s">
        <v>1713</v>
      </c>
      <c r="B249" s="9">
        <v>40777</v>
      </c>
      <c r="C249" s="7">
        <v>100</v>
      </c>
      <c r="D249" s="7">
        <v>1</v>
      </c>
      <c r="E249" s="1">
        <v>28</v>
      </c>
      <c r="F249" s="1" t="s">
        <v>47</v>
      </c>
      <c r="G249" s="1" t="s">
        <v>1481</v>
      </c>
      <c r="H249" s="1" t="s">
        <v>23</v>
      </c>
      <c r="I249" s="1" t="s">
        <v>23</v>
      </c>
      <c r="AK249" s="1" t="s">
        <v>290</v>
      </c>
    </row>
    <row r="250" spans="1:38">
      <c r="A250" s="1" t="s">
        <v>1713</v>
      </c>
      <c r="B250" s="9">
        <v>40777</v>
      </c>
      <c r="C250" s="7">
        <v>100</v>
      </c>
      <c r="D250" s="7">
        <v>1</v>
      </c>
      <c r="E250" s="1">
        <v>29</v>
      </c>
      <c r="F250" s="1" t="s">
        <v>26</v>
      </c>
      <c r="G250" s="1" t="s">
        <v>1482</v>
      </c>
      <c r="H250" s="1" t="s">
        <v>22</v>
      </c>
      <c r="I250" s="1" t="s">
        <v>9</v>
      </c>
      <c r="K250" s="1" t="s">
        <v>29</v>
      </c>
      <c r="L250" s="1" t="s">
        <v>73</v>
      </c>
      <c r="M250" s="2" t="s">
        <v>2087</v>
      </c>
      <c r="AJ250" s="1" t="s">
        <v>72</v>
      </c>
      <c r="AK250" s="1" t="s">
        <v>306</v>
      </c>
    </row>
    <row r="251" spans="1:38">
      <c r="A251" s="1" t="s">
        <v>1713</v>
      </c>
      <c r="B251" s="9">
        <v>40777</v>
      </c>
      <c r="C251" s="7">
        <v>100</v>
      </c>
      <c r="D251" s="7">
        <v>1</v>
      </c>
      <c r="E251" s="1">
        <v>29</v>
      </c>
      <c r="F251" s="1" t="s">
        <v>47</v>
      </c>
      <c r="G251" s="1" t="s">
        <v>1483</v>
      </c>
      <c r="H251" s="1" t="s">
        <v>23</v>
      </c>
      <c r="I251" s="1" t="s">
        <v>23</v>
      </c>
      <c r="J251" s="1" t="s">
        <v>55</v>
      </c>
      <c r="AK251" s="1" t="s">
        <v>306</v>
      </c>
    </row>
    <row r="252" spans="1:38">
      <c r="A252" s="1" t="s">
        <v>1713</v>
      </c>
      <c r="B252" s="9">
        <v>40777</v>
      </c>
      <c r="C252" s="7">
        <v>100</v>
      </c>
      <c r="D252" s="7">
        <v>1</v>
      </c>
      <c r="E252" s="1">
        <v>30</v>
      </c>
      <c r="F252" s="1" t="s">
        <v>26</v>
      </c>
      <c r="G252" s="1" t="s">
        <v>1484</v>
      </c>
      <c r="H252" s="1" t="s">
        <v>23</v>
      </c>
      <c r="I252" s="1" t="s">
        <v>23</v>
      </c>
      <c r="AK252" s="1" t="s">
        <v>306</v>
      </c>
    </row>
    <row r="253" spans="1:38">
      <c r="A253" s="1" t="s">
        <v>1713</v>
      </c>
      <c r="B253" s="9">
        <v>40777</v>
      </c>
      <c r="C253" s="7">
        <v>100</v>
      </c>
      <c r="D253" s="7">
        <v>1</v>
      </c>
      <c r="E253" s="1">
        <v>30</v>
      </c>
      <c r="F253" s="1" t="s">
        <v>47</v>
      </c>
      <c r="G253" s="1" t="s">
        <v>1485</v>
      </c>
      <c r="H253" s="1" t="s">
        <v>23</v>
      </c>
      <c r="I253" s="1" t="s">
        <v>23</v>
      </c>
      <c r="AK253" s="1" t="s">
        <v>290</v>
      </c>
    </row>
    <row r="254" spans="1:38">
      <c r="A254" s="1" t="s">
        <v>1713</v>
      </c>
      <c r="B254" s="9">
        <v>40777</v>
      </c>
      <c r="C254" s="7">
        <v>100</v>
      </c>
      <c r="D254" s="7">
        <v>1</v>
      </c>
      <c r="E254" s="1">
        <v>31</v>
      </c>
      <c r="F254" s="1" t="s">
        <v>26</v>
      </c>
      <c r="G254" s="1" t="s">
        <v>1486</v>
      </c>
      <c r="H254" s="1" t="s">
        <v>23</v>
      </c>
      <c r="I254" s="1" t="s">
        <v>23</v>
      </c>
      <c r="J254" s="1" t="s">
        <v>55</v>
      </c>
      <c r="AK254" s="1" t="s">
        <v>290</v>
      </c>
    </row>
    <row r="255" spans="1:38">
      <c r="A255" s="1" t="s">
        <v>1713</v>
      </c>
      <c r="B255" s="9">
        <v>40777</v>
      </c>
      <c r="C255" s="7">
        <v>100</v>
      </c>
      <c r="D255" s="7">
        <v>1</v>
      </c>
      <c r="E255" s="1">
        <v>31</v>
      </c>
      <c r="F255" s="1" t="s">
        <v>47</v>
      </c>
      <c r="G255" s="1" t="s">
        <v>1487</v>
      </c>
      <c r="H255" s="1" t="s">
        <v>23</v>
      </c>
      <c r="I255" s="1" t="s">
        <v>23</v>
      </c>
      <c r="AK255" s="1" t="s">
        <v>290</v>
      </c>
    </row>
    <row r="256" spans="1:38">
      <c r="A256" s="1" t="s">
        <v>1713</v>
      </c>
      <c r="B256" s="9">
        <v>40777</v>
      </c>
      <c r="C256" s="7">
        <v>100</v>
      </c>
      <c r="D256" s="7">
        <v>1</v>
      </c>
      <c r="E256" s="1">
        <v>32</v>
      </c>
      <c r="F256" s="1" t="s">
        <v>26</v>
      </c>
      <c r="G256" s="1" t="s">
        <v>1488</v>
      </c>
      <c r="H256" s="1" t="s">
        <v>22</v>
      </c>
      <c r="I256" s="1" t="s">
        <v>9</v>
      </c>
      <c r="K256" s="1" t="s">
        <v>32</v>
      </c>
      <c r="L256" s="1" t="s">
        <v>25</v>
      </c>
      <c r="M256" s="2" t="s">
        <v>2099</v>
      </c>
      <c r="N256" s="1" t="s">
        <v>26</v>
      </c>
      <c r="O256" s="1" t="s">
        <v>27</v>
      </c>
      <c r="P256" s="1" t="s">
        <v>291</v>
      </c>
      <c r="Q256" s="1">
        <v>27.4</v>
      </c>
      <c r="R256" s="1">
        <v>16.05</v>
      </c>
      <c r="S256" s="1">
        <v>13.4</v>
      </c>
      <c r="X256" s="1">
        <v>19</v>
      </c>
      <c r="Y256" s="1">
        <v>70</v>
      </c>
      <c r="Z256" s="1">
        <f>Y256-X256</f>
        <v>51</v>
      </c>
      <c r="AA256" s="1">
        <v>106</v>
      </c>
      <c r="AJ256" s="1" t="s">
        <v>290</v>
      </c>
      <c r="AK256" s="1" t="s">
        <v>290</v>
      </c>
    </row>
    <row r="257" spans="1:37">
      <c r="A257" s="1" t="s">
        <v>1713</v>
      </c>
      <c r="B257" s="9">
        <v>40777</v>
      </c>
      <c r="C257" s="7">
        <v>100</v>
      </c>
      <c r="D257" s="7">
        <v>1</v>
      </c>
      <c r="E257" s="1">
        <v>32</v>
      </c>
      <c r="F257" s="1" t="s">
        <v>47</v>
      </c>
      <c r="G257" s="1" t="s">
        <v>1489</v>
      </c>
      <c r="H257" s="1" t="s">
        <v>23</v>
      </c>
      <c r="I257" s="1" t="s">
        <v>23</v>
      </c>
      <c r="J257" s="1" t="s">
        <v>55</v>
      </c>
      <c r="AK257" s="1" t="s">
        <v>290</v>
      </c>
    </row>
    <row r="258" spans="1:37">
      <c r="A258" s="1" t="s">
        <v>1713</v>
      </c>
      <c r="B258" s="9">
        <v>40777</v>
      </c>
      <c r="C258" s="7">
        <v>100</v>
      </c>
      <c r="D258" s="7">
        <v>1</v>
      </c>
      <c r="E258" s="1">
        <v>33</v>
      </c>
      <c r="F258" s="1" t="s">
        <v>26</v>
      </c>
      <c r="G258" s="1" t="s">
        <v>532</v>
      </c>
      <c r="H258" s="1" t="s">
        <v>23</v>
      </c>
      <c r="I258" s="1" t="s">
        <v>23</v>
      </c>
      <c r="AK258" s="1" t="s">
        <v>306</v>
      </c>
    </row>
    <row r="259" spans="1:37">
      <c r="A259" s="1" t="s">
        <v>1713</v>
      </c>
      <c r="B259" s="9">
        <v>40777</v>
      </c>
      <c r="C259" s="7">
        <v>100</v>
      </c>
      <c r="D259" s="7">
        <v>1</v>
      </c>
      <c r="E259" s="1">
        <v>33</v>
      </c>
      <c r="F259" s="1" t="s">
        <v>47</v>
      </c>
      <c r="G259" s="1" t="s">
        <v>1490</v>
      </c>
      <c r="H259" s="1" t="s">
        <v>23</v>
      </c>
      <c r="I259" s="1" t="s">
        <v>23</v>
      </c>
      <c r="AK259" s="1" t="s">
        <v>306</v>
      </c>
    </row>
    <row r="260" spans="1:37">
      <c r="A260" s="1" t="s">
        <v>1713</v>
      </c>
      <c r="B260" s="9">
        <v>40777</v>
      </c>
      <c r="C260" s="7">
        <v>100</v>
      </c>
      <c r="D260" s="7">
        <v>1</v>
      </c>
      <c r="E260" s="1">
        <v>34</v>
      </c>
      <c r="F260" s="1" t="s">
        <v>26</v>
      </c>
      <c r="G260" s="1" t="s">
        <v>1491</v>
      </c>
      <c r="H260" s="1" t="s">
        <v>22</v>
      </c>
      <c r="I260" s="1" t="s">
        <v>9</v>
      </c>
      <c r="K260" s="1" t="s">
        <v>29</v>
      </c>
      <c r="L260" s="1" t="s">
        <v>73</v>
      </c>
      <c r="M260" s="2" t="s">
        <v>2072</v>
      </c>
      <c r="AJ260" s="1" t="s">
        <v>72</v>
      </c>
      <c r="AK260" s="1" t="s">
        <v>306</v>
      </c>
    </row>
    <row r="261" spans="1:37">
      <c r="A261" s="1" t="s">
        <v>1713</v>
      </c>
      <c r="B261" s="9">
        <v>40777</v>
      </c>
      <c r="C261" s="7">
        <v>100</v>
      </c>
      <c r="D261" s="7">
        <v>1</v>
      </c>
      <c r="E261" s="1">
        <v>34</v>
      </c>
      <c r="F261" s="1" t="s">
        <v>47</v>
      </c>
      <c r="G261" s="1" t="s">
        <v>1492</v>
      </c>
      <c r="H261" s="1" t="s">
        <v>23</v>
      </c>
      <c r="I261" s="1" t="s">
        <v>23</v>
      </c>
      <c r="AK261" s="1" t="s">
        <v>306</v>
      </c>
    </row>
    <row r="262" spans="1:37">
      <c r="A262" s="1" t="s">
        <v>1713</v>
      </c>
      <c r="B262" s="9">
        <v>40777</v>
      </c>
      <c r="C262" s="7">
        <v>100</v>
      </c>
      <c r="D262" s="7">
        <v>1</v>
      </c>
      <c r="E262" s="1">
        <v>35</v>
      </c>
      <c r="F262" s="1" t="s">
        <v>26</v>
      </c>
      <c r="G262" s="1" t="s">
        <v>1493</v>
      </c>
      <c r="H262" s="1" t="s">
        <v>23</v>
      </c>
      <c r="I262" s="1" t="s">
        <v>23</v>
      </c>
      <c r="AK262" s="1" t="s">
        <v>306</v>
      </c>
    </row>
    <row r="263" spans="1:37">
      <c r="A263" s="1" t="s">
        <v>1713</v>
      </c>
      <c r="B263" s="9">
        <v>40777</v>
      </c>
      <c r="C263" s="7">
        <v>100</v>
      </c>
      <c r="D263" s="7">
        <v>1</v>
      </c>
      <c r="E263" s="1">
        <v>35</v>
      </c>
      <c r="F263" s="1" t="s">
        <v>47</v>
      </c>
      <c r="G263" s="1" t="s">
        <v>1494</v>
      </c>
      <c r="H263" s="1" t="s">
        <v>23</v>
      </c>
      <c r="I263" s="1" t="s">
        <v>23</v>
      </c>
      <c r="AK263" s="1" t="s">
        <v>306</v>
      </c>
    </row>
    <row r="264" spans="1:37">
      <c r="A264" s="1" t="s">
        <v>1713</v>
      </c>
      <c r="B264" s="9">
        <v>40777</v>
      </c>
      <c r="C264" s="7">
        <v>100</v>
      </c>
      <c r="D264" s="7">
        <v>1</v>
      </c>
      <c r="E264" s="1">
        <v>36</v>
      </c>
      <c r="F264" s="1" t="s">
        <v>26</v>
      </c>
      <c r="G264" s="1" t="s">
        <v>1495</v>
      </c>
      <c r="H264" s="1" t="s">
        <v>23</v>
      </c>
      <c r="I264" s="1" t="s">
        <v>23</v>
      </c>
      <c r="AK264" s="1" t="s">
        <v>306</v>
      </c>
    </row>
    <row r="265" spans="1:37">
      <c r="A265" s="1" t="s">
        <v>1713</v>
      </c>
      <c r="B265" s="9">
        <v>40777</v>
      </c>
      <c r="C265" s="7">
        <v>100</v>
      </c>
      <c r="D265" s="7">
        <v>1</v>
      </c>
      <c r="E265" s="1">
        <v>36</v>
      </c>
      <c r="F265" s="1" t="s">
        <v>47</v>
      </c>
      <c r="G265" s="1" t="s">
        <v>1496</v>
      </c>
      <c r="H265" s="1" t="s">
        <v>23</v>
      </c>
      <c r="I265" s="1" t="s">
        <v>23</v>
      </c>
      <c r="AK265" s="1" t="s">
        <v>306</v>
      </c>
    </row>
    <row r="266" spans="1:37">
      <c r="A266" s="1" t="s">
        <v>1713</v>
      </c>
      <c r="B266" s="9">
        <v>40777</v>
      </c>
      <c r="C266" s="7">
        <v>100</v>
      </c>
      <c r="D266" s="7">
        <v>1</v>
      </c>
      <c r="E266" s="1">
        <v>37</v>
      </c>
      <c r="F266" s="1" t="s">
        <v>26</v>
      </c>
      <c r="G266" s="1" t="s">
        <v>534</v>
      </c>
      <c r="H266" s="1" t="s">
        <v>23</v>
      </c>
      <c r="I266" s="1" t="s">
        <v>23</v>
      </c>
      <c r="AK266" s="1" t="s">
        <v>306</v>
      </c>
    </row>
    <row r="267" spans="1:37">
      <c r="A267" s="1" t="s">
        <v>1713</v>
      </c>
      <c r="B267" s="9">
        <v>40777</v>
      </c>
      <c r="C267" s="7">
        <v>100</v>
      </c>
      <c r="D267" s="7">
        <v>1</v>
      </c>
      <c r="E267" s="1">
        <v>37</v>
      </c>
      <c r="F267" s="1" t="s">
        <v>47</v>
      </c>
      <c r="G267" s="1" t="s">
        <v>1498</v>
      </c>
      <c r="H267" s="1" t="s">
        <v>22</v>
      </c>
      <c r="I267" s="1" t="s">
        <v>23</v>
      </c>
      <c r="AK267" s="1" t="s">
        <v>306</v>
      </c>
    </row>
    <row r="268" spans="1:37">
      <c r="A268" s="1" t="s">
        <v>1713</v>
      </c>
      <c r="B268" s="9">
        <v>40777</v>
      </c>
      <c r="C268" s="7">
        <v>100</v>
      </c>
      <c r="D268" s="7">
        <v>1</v>
      </c>
      <c r="E268" s="1">
        <v>38</v>
      </c>
      <c r="F268" s="1" t="s">
        <v>26</v>
      </c>
      <c r="G268" s="1" t="s">
        <v>1499</v>
      </c>
      <c r="H268" s="1" t="s">
        <v>23</v>
      </c>
      <c r="I268" s="1" t="s">
        <v>9</v>
      </c>
      <c r="AK268" s="1" t="s">
        <v>306</v>
      </c>
    </row>
    <row r="269" spans="1:37">
      <c r="A269" s="1" t="s">
        <v>1713</v>
      </c>
      <c r="B269" s="9">
        <v>40777</v>
      </c>
      <c r="C269" s="7">
        <v>100</v>
      </c>
      <c r="D269" s="7">
        <v>1</v>
      </c>
      <c r="E269" s="1">
        <v>38</v>
      </c>
      <c r="F269" s="1" t="s">
        <v>47</v>
      </c>
      <c r="G269" s="1" t="s">
        <v>1500</v>
      </c>
      <c r="H269" s="1" t="s">
        <v>23</v>
      </c>
      <c r="I269" s="1" t="s">
        <v>23</v>
      </c>
      <c r="AK269" s="1" t="s">
        <v>306</v>
      </c>
    </row>
    <row r="270" spans="1:37">
      <c r="A270" s="1" t="s">
        <v>1713</v>
      </c>
      <c r="B270" s="9">
        <v>40777</v>
      </c>
      <c r="C270" s="7">
        <v>100</v>
      </c>
      <c r="D270" s="7">
        <v>1</v>
      </c>
      <c r="E270" s="1">
        <v>39</v>
      </c>
      <c r="F270" s="1" t="s">
        <v>26</v>
      </c>
      <c r="G270" s="1" t="s">
        <v>1501</v>
      </c>
      <c r="H270" s="1" t="s">
        <v>23</v>
      </c>
      <c r="I270" s="1" t="s">
        <v>9</v>
      </c>
      <c r="AK270" s="1" t="s">
        <v>306</v>
      </c>
    </row>
    <row r="271" spans="1:37">
      <c r="A271" s="1" t="s">
        <v>1713</v>
      </c>
      <c r="B271" s="9">
        <v>40777</v>
      </c>
      <c r="C271" s="7">
        <v>100</v>
      </c>
      <c r="D271" s="7">
        <v>1</v>
      </c>
      <c r="E271" s="1">
        <v>39</v>
      </c>
      <c r="F271" s="1" t="s">
        <v>47</v>
      </c>
      <c r="G271" s="1" t="s">
        <v>1503</v>
      </c>
      <c r="H271" s="1" t="s">
        <v>23</v>
      </c>
      <c r="I271" s="1" t="s">
        <v>53</v>
      </c>
      <c r="AK271" s="1" t="s">
        <v>306</v>
      </c>
    </row>
    <row r="272" spans="1:37">
      <c r="A272" s="1" t="s">
        <v>1713</v>
      </c>
      <c r="B272" s="9">
        <v>40777</v>
      </c>
      <c r="C272" s="7">
        <v>100</v>
      </c>
      <c r="D272" s="7">
        <v>1</v>
      </c>
      <c r="E272" s="1">
        <v>40</v>
      </c>
      <c r="F272" s="1" t="s">
        <v>26</v>
      </c>
      <c r="G272" s="1" t="s">
        <v>1504</v>
      </c>
      <c r="H272" s="1" t="s">
        <v>22</v>
      </c>
      <c r="I272" s="1" t="s">
        <v>9</v>
      </c>
      <c r="K272" s="1" t="s">
        <v>29</v>
      </c>
      <c r="L272" s="1" t="s">
        <v>73</v>
      </c>
      <c r="M272" s="2" t="s">
        <v>2075</v>
      </c>
      <c r="AJ272" s="1" t="s">
        <v>72</v>
      </c>
      <c r="AK272" s="1" t="s">
        <v>306</v>
      </c>
    </row>
    <row r="273" spans="1:38">
      <c r="A273" s="1" t="s">
        <v>1713</v>
      </c>
      <c r="B273" s="9">
        <v>40777</v>
      </c>
      <c r="C273" s="7">
        <v>100</v>
      </c>
      <c r="D273" s="7">
        <v>1</v>
      </c>
      <c r="E273" s="1">
        <v>40</v>
      </c>
      <c r="F273" s="1" t="s">
        <v>47</v>
      </c>
      <c r="G273" s="1" t="s">
        <v>1507</v>
      </c>
      <c r="H273" s="1" t="s">
        <v>22</v>
      </c>
      <c r="I273" s="1" t="s">
        <v>9</v>
      </c>
      <c r="K273" s="1" t="s">
        <v>31</v>
      </c>
      <c r="L273" s="1" t="s">
        <v>25</v>
      </c>
      <c r="M273" s="2" t="s">
        <v>2095</v>
      </c>
      <c r="N273" s="1" t="s">
        <v>26</v>
      </c>
      <c r="O273" s="1" t="s">
        <v>33</v>
      </c>
      <c r="P273" s="1" t="s">
        <v>63</v>
      </c>
      <c r="Q273" s="1">
        <v>40.5</v>
      </c>
      <c r="R273" s="1">
        <v>20.05</v>
      </c>
      <c r="S273" s="1">
        <v>14.85</v>
      </c>
      <c r="X273" s="1">
        <v>19</v>
      </c>
      <c r="Y273" s="1">
        <v>166</v>
      </c>
      <c r="Z273" s="1">
        <f>Y273-X273</f>
        <v>147</v>
      </c>
      <c r="AA273" s="1">
        <v>38</v>
      </c>
      <c r="AJ273" s="1" t="s">
        <v>290</v>
      </c>
      <c r="AK273" s="1" t="s">
        <v>306</v>
      </c>
    </row>
    <row r="274" spans="1:38">
      <c r="A274" s="1" t="s">
        <v>1713</v>
      </c>
      <c r="B274" s="9">
        <v>40777</v>
      </c>
      <c r="C274" s="7">
        <v>100</v>
      </c>
      <c r="D274" s="7">
        <v>1</v>
      </c>
      <c r="E274" s="1">
        <v>41</v>
      </c>
      <c r="F274" s="1" t="s">
        <v>26</v>
      </c>
      <c r="G274" s="1" t="s">
        <v>1508</v>
      </c>
      <c r="H274" s="1" t="s">
        <v>23</v>
      </c>
      <c r="I274" s="1" t="s">
        <v>23</v>
      </c>
      <c r="AK274" s="1" t="s">
        <v>72</v>
      </c>
    </row>
    <row r="275" spans="1:38">
      <c r="A275" s="1" t="s">
        <v>1713</v>
      </c>
      <c r="B275" s="9">
        <v>40777</v>
      </c>
      <c r="C275" s="7">
        <v>100</v>
      </c>
      <c r="D275" s="7">
        <v>1</v>
      </c>
      <c r="E275" s="1">
        <v>41</v>
      </c>
      <c r="F275" s="1" t="s">
        <v>47</v>
      </c>
      <c r="G275" s="1" t="s">
        <v>1509</v>
      </c>
      <c r="H275" s="1" t="s">
        <v>22</v>
      </c>
      <c r="I275" s="1" t="s">
        <v>9</v>
      </c>
      <c r="J275" s="1" t="s">
        <v>55</v>
      </c>
      <c r="K275" s="1" t="s">
        <v>29</v>
      </c>
      <c r="L275" s="1" t="s">
        <v>25</v>
      </c>
      <c r="M275" s="2" t="s">
        <v>2098</v>
      </c>
      <c r="N275" s="1" t="s">
        <v>26</v>
      </c>
      <c r="O275" s="1" t="s">
        <v>33</v>
      </c>
      <c r="Q275" s="1">
        <v>41</v>
      </c>
      <c r="R275" s="1">
        <v>23.7</v>
      </c>
      <c r="S275" s="1">
        <v>13.75</v>
      </c>
      <c r="X275" s="1">
        <v>19</v>
      </c>
      <c r="Y275" s="1">
        <v>131</v>
      </c>
      <c r="Z275" s="1">
        <f>Y275-X275</f>
        <v>112</v>
      </c>
      <c r="AA275" s="1">
        <v>131</v>
      </c>
      <c r="AC275" s="1" t="s">
        <v>325</v>
      </c>
      <c r="AE275" s="1">
        <v>252</v>
      </c>
      <c r="AJ275" s="1" t="s">
        <v>290</v>
      </c>
      <c r="AK275" s="1" t="s">
        <v>72</v>
      </c>
      <c r="AL275" s="1" t="s">
        <v>326</v>
      </c>
    </row>
    <row r="276" spans="1:38">
      <c r="A276" s="1" t="s">
        <v>1713</v>
      </c>
      <c r="B276" s="9">
        <v>40777</v>
      </c>
      <c r="C276" s="7">
        <v>100</v>
      </c>
      <c r="D276" s="7">
        <v>1</v>
      </c>
      <c r="E276" s="1">
        <v>42</v>
      </c>
      <c r="F276" s="1" t="s">
        <v>26</v>
      </c>
      <c r="G276" s="1" t="s">
        <v>1510</v>
      </c>
      <c r="H276" s="1" t="s">
        <v>23</v>
      </c>
      <c r="I276" s="1" t="s">
        <v>23</v>
      </c>
      <c r="AK276" s="1" t="s">
        <v>72</v>
      </c>
    </row>
    <row r="277" spans="1:38">
      <c r="A277" s="1" t="s">
        <v>1713</v>
      </c>
      <c r="B277" s="9">
        <v>40777</v>
      </c>
      <c r="C277" s="7">
        <v>100</v>
      </c>
      <c r="D277" s="7">
        <v>1</v>
      </c>
      <c r="E277" s="1">
        <v>42</v>
      </c>
      <c r="F277" s="1" t="s">
        <v>47</v>
      </c>
      <c r="G277" s="1" t="s">
        <v>1511</v>
      </c>
      <c r="H277" s="1" t="s">
        <v>23</v>
      </c>
      <c r="I277" s="1" t="s">
        <v>9</v>
      </c>
      <c r="AK277" s="1" t="s">
        <v>72</v>
      </c>
    </row>
    <row r="278" spans="1:38">
      <c r="A278" s="1" t="s">
        <v>1713</v>
      </c>
      <c r="B278" s="9">
        <v>40777</v>
      </c>
      <c r="C278" s="7">
        <v>100</v>
      </c>
      <c r="D278" s="7">
        <v>1</v>
      </c>
      <c r="E278" s="1">
        <v>43</v>
      </c>
      <c r="F278" s="1" t="s">
        <v>26</v>
      </c>
      <c r="G278" s="1" t="s">
        <v>1512</v>
      </c>
      <c r="H278" s="1" t="s">
        <v>23</v>
      </c>
      <c r="I278" s="1" t="s">
        <v>53</v>
      </c>
      <c r="J278" s="1" t="s">
        <v>55</v>
      </c>
      <c r="AK278" s="1" t="s">
        <v>72</v>
      </c>
    </row>
    <row r="279" spans="1:38">
      <c r="A279" s="1" t="s">
        <v>1713</v>
      </c>
      <c r="B279" s="9">
        <v>40777</v>
      </c>
      <c r="C279" s="7">
        <v>100</v>
      </c>
      <c r="D279" s="7">
        <v>1</v>
      </c>
      <c r="E279" s="1">
        <v>43</v>
      </c>
      <c r="F279" s="1" t="s">
        <v>47</v>
      </c>
      <c r="G279" s="1" t="s">
        <v>1513</v>
      </c>
      <c r="H279" s="1" t="s">
        <v>23</v>
      </c>
      <c r="I279" s="1" t="s">
        <v>53</v>
      </c>
      <c r="J279" s="1" t="s">
        <v>55</v>
      </c>
      <c r="AK279" s="1" t="s">
        <v>72</v>
      </c>
    </row>
    <row r="280" spans="1:38">
      <c r="A280" s="1" t="s">
        <v>1713</v>
      </c>
      <c r="B280" s="9">
        <v>40777</v>
      </c>
      <c r="C280" s="7">
        <v>100</v>
      </c>
      <c r="D280" s="7">
        <v>1</v>
      </c>
      <c r="E280" s="1">
        <v>44</v>
      </c>
      <c r="F280" s="1" t="s">
        <v>26</v>
      </c>
      <c r="G280" s="1" t="s">
        <v>1514</v>
      </c>
      <c r="H280" s="1" t="s">
        <v>23</v>
      </c>
      <c r="I280" s="1" t="s">
        <v>23</v>
      </c>
      <c r="AK280" s="1" t="s">
        <v>72</v>
      </c>
    </row>
    <row r="281" spans="1:38">
      <c r="A281" s="1" t="s">
        <v>1713</v>
      </c>
      <c r="B281" s="9">
        <v>40777</v>
      </c>
      <c r="C281" s="7">
        <v>100</v>
      </c>
      <c r="D281" s="7">
        <v>1</v>
      </c>
      <c r="E281" s="1">
        <v>44</v>
      </c>
      <c r="F281" s="1" t="s">
        <v>47</v>
      </c>
      <c r="G281" s="1" t="s">
        <v>1515</v>
      </c>
      <c r="H281" s="1" t="s">
        <v>22</v>
      </c>
      <c r="I281" s="1" t="s">
        <v>9</v>
      </c>
      <c r="K281" s="1" t="s">
        <v>30</v>
      </c>
      <c r="L281" s="1" t="s">
        <v>73</v>
      </c>
      <c r="M281" s="2" t="s">
        <v>2081</v>
      </c>
      <c r="AJ281" s="1" t="s">
        <v>72</v>
      </c>
      <c r="AK281" s="1" t="s">
        <v>72</v>
      </c>
    </row>
    <row r="282" spans="1:38">
      <c r="A282" s="1" t="s">
        <v>1713</v>
      </c>
      <c r="B282" s="9">
        <v>40777</v>
      </c>
      <c r="C282" s="7">
        <v>100</v>
      </c>
      <c r="D282" s="7">
        <v>1</v>
      </c>
      <c r="E282" s="1">
        <v>45</v>
      </c>
      <c r="F282" s="1" t="s">
        <v>26</v>
      </c>
      <c r="G282" s="1" t="s">
        <v>1516</v>
      </c>
      <c r="H282" s="1" t="s">
        <v>22</v>
      </c>
      <c r="I282" s="1" t="s">
        <v>9</v>
      </c>
      <c r="AK282" s="1" t="s">
        <v>72</v>
      </c>
    </row>
    <row r="283" spans="1:38">
      <c r="A283" s="1" t="s">
        <v>1713</v>
      </c>
      <c r="B283" s="9">
        <v>40777</v>
      </c>
      <c r="C283" s="7">
        <v>100</v>
      </c>
      <c r="D283" s="7">
        <v>1</v>
      </c>
      <c r="E283" s="1">
        <v>45</v>
      </c>
      <c r="F283" s="1" t="s">
        <v>47</v>
      </c>
      <c r="G283" s="1" t="s">
        <v>1517</v>
      </c>
      <c r="H283" s="1" t="s">
        <v>23</v>
      </c>
      <c r="I283" s="1" t="s">
        <v>53</v>
      </c>
      <c r="AK283" s="1" t="s">
        <v>72</v>
      </c>
    </row>
    <row r="284" spans="1:38">
      <c r="A284" s="1" t="s">
        <v>1713</v>
      </c>
      <c r="B284" s="9">
        <v>40777</v>
      </c>
      <c r="C284" s="7">
        <v>100</v>
      </c>
      <c r="D284" s="7">
        <v>1</v>
      </c>
      <c r="E284" s="1">
        <v>46</v>
      </c>
      <c r="F284" s="1" t="s">
        <v>26</v>
      </c>
      <c r="G284" s="1" t="s">
        <v>1518</v>
      </c>
      <c r="H284" s="1" t="s">
        <v>23</v>
      </c>
      <c r="I284" s="1" t="s">
        <v>23</v>
      </c>
      <c r="J284" s="1" t="s">
        <v>55</v>
      </c>
      <c r="AK284" s="1" t="s">
        <v>72</v>
      </c>
    </row>
    <row r="285" spans="1:38">
      <c r="A285" s="1" t="s">
        <v>1713</v>
      </c>
      <c r="B285" s="9">
        <v>40777</v>
      </c>
      <c r="C285" s="7">
        <v>100</v>
      </c>
      <c r="D285" s="7">
        <v>1</v>
      </c>
      <c r="E285" s="1">
        <v>46</v>
      </c>
      <c r="F285" s="1" t="s">
        <v>47</v>
      </c>
      <c r="G285" s="1" t="s">
        <v>1519</v>
      </c>
      <c r="H285" s="1" t="s">
        <v>23</v>
      </c>
      <c r="I285" s="1" t="s">
        <v>23</v>
      </c>
      <c r="J285" s="1" t="s">
        <v>55</v>
      </c>
      <c r="AK285" s="1" t="s">
        <v>72</v>
      </c>
    </row>
    <row r="286" spans="1:38">
      <c r="A286" s="1" t="s">
        <v>1713</v>
      </c>
      <c r="B286" s="9">
        <v>40777</v>
      </c>
      <c r="C286" s="7">
        <v>100</v>
      </c>
      <c r="D286" s="7">
        <v>1</v>
      </c>
      <c r="E286" s="1">
        <v>47</v>
      </c>
      <c r="F286" s="1" t="s">
        <v>26</v>
      </c>
      <c r="G286" s="1" t="s">
        <v>1520</v>
      </c>
      <c r="H286" s="1" t="s">
        <v>23</v>
      </c>
      <c r="I286" s="1" t="s">
        <v>23</v>
      </c>
      <c r="J286" s="1" t="s">
        <v>55</v>
      </c>
      <c r="AK286" s="1" t="s">
        <v>72</v>
      </c>
    </row>
    <row r="287" spans="1:38">
      <c r="A287" s="1" t="s">
        <v>1713</v>
      </c>
      <c r="B287" s="9">
        <v>40777</v>
      </c>
      <c r="C287" s="7">
        <v>100</v>
      </c>
      <c r="D287" s="7">
        <v>1</v>
      </c>
      <c r="E287" s="1">
        <v>47</v>
      </c>
      <c r="F287" s="1" t="s">
        <v>47</v>
      </c>
      <c r="G287" s="1" t="s">
        <v>1521</v>
      </c>
      <c r="H287" s="1" t="s">
        <v>23</v>
      </c>
      <c r="I287" s="1" t="s">
        <v>23</v>
      </c>
      <c r="J287" s="1" t="s">
        <v>55</v>
      </c>
      <c r="AK287" s="1" t="s">
        <v>72</v>
      </c>
    </row>
    <row r="288" spans="1:38">
      <c r="A288" s="1" t="s">
        <v>1713</v>
      </c>
      <c r="B288" s="9">
        <v>40777</v>
      </c>
      <c r="C288" s="7">
        <v>100</v>
      </c>
      <c r="D288" s="7">
        <v>1</v>
      </c>
      <c r="E288" s="1">
        <v>48</v>
      </c>
      <c r="F288" s="1" t="s">
        <v>26</v>
      </c>
      <c r="G288" s="1" t="s">
        <v>1522</v>
      </c>
      <c r="H288" s="1" t="s">
        <v>22</v>
      </c>
      <c r="I288" s="1" t="s">
        <v>9</v>
      </c>
      <c r="AK288" s="1" t="s">
        <v>72</v>
      </c>
    </row>
    <row r="289" spans="1:38">
      <c r="A289" s="1" t="s">
        <v>1713</v>
      </c>
      <c r="B289" s="9">
        <v>40777</v>
      </c>
      <c r="C289" s="7">
        <v>100</v>
      </c>
      <c r="D289" s="7">
        <v>1</v>
      </c>
      <c r="E289" s="1">
        <v>48</v>
      </c>
      <c r="F289" s="1" t="s">
        <v>47</v>
      </c>
      <c r="G289" s="1" t="s">
        <v>1523</v>
      </c>
      <c r="H289" s="1" t="s">
        <v>22</v>
      </c>
      <c r="I289" s="1" t="s">
        <v>23</v>
      </c>
      <c r="J289" s="1" t="s">
        <v>55</v>
      </c>
      <c r="AK289" s="1" t="s">
        <v>72</v>
      </c>
    </row>
    <row r="290" spans="1:38">
      <c r="A290" s="1" t="s">
        <v>1714</v>
      </c>
      <c r="B290" s="9">
        <v>40778</v>
      </c>
      <c r="C290" s="7">
        <v>100</v>
      </c>
      <c r="D290" s="7">
        <v>1</v>
      </c>
      <c r="E290" s="1">
        <v>1</v>
      </c>
      <c r="F290" s="1" t="s">
        <v>26</v>
      </c>
      <c r="G290" s="1" t="s">
        <v>1823</v>
      </c>
      <c r="H290" s="1" t="s">
        <v>23</v>
      </c>
      <c r="I290" s="1" t="s">
        <v>53</v>
      </c>
      <c r="AK290" s="1" t="s">
        <v>72</v>
      </c>
    </row>
    <row r="291" spans="1:38">
      <c r="A291" s="1" t="s">
        <v>1714</v>
      </c>
      <c r="B291" s="9">
        <v>40778</v>
      </c>
      <c r="C291" s="7">
        <v>100</v>
      </c>
      <c r="D291" s="7">
        <v>1</v>
      </c>
      <c r="E291" s="1">
        <v>1</v>
      </c>
      <c r="F291" s="1" t="s">
        <v>47</v>
      </c>
      <c r="G291" s="1" t="s">
        <v>1825</v>
      </c>
      <c r="H291" s="1" t="s">
        <v>23</v>
      </c>
      <c r="I291" s="1" t="s">
        <v>53</v>
      </c>
      <c r="AK291" s="1" t="s">
        <v>72</v>
      </c>
    </row>
    <row r="292" spans="1:38">
      <c r="A292" s="1" t="s">
        <v>1714</v>
      </c>
      <c r="B292" s="9">
        <v>40778</v>
      </c>
      <c r="C292" s="7">
        <v>100</v>
      </c>
      <c r="D292" s="7">
        <v>1</v>
      </c>
      <c r="E292" s="1">
        <v>2</v>
      </c>
      <c r="F292" s="1" t="s">
        <v>26</v>
      </c>
      <c r="G292" s="1" t="s">
        <v>1833</v>
      </c>
      <c r="H292" s="1" t="s">
        <v>23</v>
      </c>
      <c r="I292" s="1" t="s">
        <v>9</v>
      </c>
      <c r="AK292" s="1" t="s">
        <v>72</v>
      </c>
    </row>
    <row r="293" spans="1:38">
      <c r="A293" s="1" t="s">
        <v>1714</v>
      </c>
      <c r="B293" s="9">
        <v>40778</v>
      </c>
      <c r="C293" s="7">
        <v>100</v>
      </c>
      <c r="D293" s="7">
        <v>1</v>
      </c>
      <c r="E293" s="1">
        <v>2</v>
      </c>
      <c r="F293" s="1" t="s">
        <v>47</v>
      </c>
      <c r="G293" s="1" t="s">
        <v>1829</v>
      </c>
      <c r="H293" s="1" t="s">
        <v>23</v>
      </c>
      <c r="I293" s="1" t="s">
        <v>9</v>
      </c>
      <c r="AK293" s="1" t="s">
        <v>72</v>
      </c>
    </row>
    <row r="294" spans="1:38">
      <c r="A294" s="1" t="s">
        <v>1714</v>
      </c>
      <c r="B294" s="9">
        <v>40778</v>
      </c>
      <c r="C294" s="7">
        <v>100</v>
      </c>
      <c r="D294" s="7">
        <v>1</v>
      </c>
      <c r="E294" s="1">
        <v>3</v>
      </c>
      <c r="F294" s="1" t="s">
        <v>26</v>
      </c>
      <c r="G294" s="1" t="s">
        <v>1813</v>
      </c>
      <c r="H294" s="1" t="s">
        <v>22</v>
      </c>
      <c r="I294" s="1" t="s">
        <v>9</v>
      </c>
      <c r="K294" s="1" t="s">
        <v>29</v>
      </c>
      <c r="L294" s="1" t="s">
        <v>25</v>
      </c>
      <c r="M294" s="2" t="s">
        <v>2107</v>
      </c>
      <c r="N294" s="1" t="s">
        <v>26</v>
      </c>
      <c r="O294" s="1" t="s">
        <v>27</v>
      </c>
      <c r="P294" s="1" t="s">
        <v>291</v>
      </c>
      <c r="Q294" s="1">
        <v>41</v>
      </c>
      <c r="R294" s="1">
        <v>23.4</v>
      </c>
      <c r="S294" s="1">
        <v>16.7</v>
      </c>
      <c r="X294" s="1">
        <v>21</v>
      </c>
      <c r="Y294" s="1">
        <v>117</v>
      </c>
      <c r="Z294" s="1">
        <f>Y294-X294</f>
        <v>96</v>
      </c>
      <c r="AA294" s="1">
        <v>109</v>
      </c>
      <c r="AE294" s="1">
        <v>258</v>
      </c>
      <c r="AJ294" s="1" t="s">
        <v>290</v>
      </c>
      <c r="AK294" s="1" t="s">
        <v>290</v>
      </c>
      <c r="AL294" s="1" t="s">
        <v>327</v>
      </c>
    </row>
    <row r="295" spans="1:38">
      <c r="A295" s="1" t="s">
        <v>1714</v>
      </c>
      <c r="B295" s="9">
        <v>40778</v>
      </c>
      <c r="C295" s="7">
        <v>100</v>
      </c>
      <c r="D295" s="7">
        <v>1</v>
      </c>
      <c r="E295" s="1">
        <v>3</v>
      </c>
      <c r="F295" s="1" t="s">
        <v>47</v>
      </c>
      <c r="G295" s="1" t="s">
        <v>1824</v>
      </c>
      <c r="H295" s="1" t="s">
        <v>23</v>
      </c>
      <c r="I295" s="1" t="s">
        <v>53</v>
      </c>
      <c r="AK295" s="1" t="s">
        <v>72</v>
      </c>
    </row>
    <row r="296" spans="1:38">
      <c r="A296" s="1" t="s">
        <v>1714</v>
      </c>
      <c r="B296" s="9">
        <v>40778</v>
      </c>
      <c r="C296" s="7">
        <v>100</v>
      </c>
      <c r="D296" s="7">
        <v>1</v>
      </c>
      <c r="E296" s="1">
        <v>4</v>
      </c>
      <c r="F296" s="1" t="s">
        <v>26</v>
      </c>
      <c r="G296" s="1" t="s">
        <v>1821</v>
      </c>
      <c r="H296" s="1" t="s">
        <v>22</v>
      </c>
      <c r="I296" s="1" t="s">
        <v>9</v>
      </c>
      <c r="K296" s="1" t="s">
        <v>30</v>
      </c>
      <c r="L296" s="1" t="s">
        <v>73</v>
      </c>
      <c r="M296" s="2" t="s">
        <v>2100</v>
      </c>
      <c r="AJ296" s="1" t="s">
        <v>72</v>
      </c>
      <c r="AK296" s="1" t="s">
        <v>72</v>
      </c>
    </row>
    <row r="297" spans="1:38">
      <c r="A297" s="1" t="s">
        <v>1714</v>
      </c>
      <c r="B297" s="9">
        <v>40778</v>
      </c>
      <c r="C297" s="7">
        <v>100</v>
      </c>
      <c r="D297" s="7">
        <v>1</v>
      </c>
      <c r="E297" s="1">
        <v>4</v>
      </c>
      <c r="F297" s="1" t="s">
        <v>47</v>
      </c>
      <c r="G297" s="1" t="s">
        <v>1832</v>
      </c>
      <c r="H297" s="1" t="s">
        <v>23</v>
      </c>
      <c r="I297" s="1" t="s">
        <v>23</v>
      </c>
      <c r="AK297" s="1" t="s">
        <v>72</v>
      </c>
    </row>
    <row r="298" spans="1:38">
      <c r="A298" s="1" t="s">
        <v>1714</v>
      </c>
      <c r="B298" s="9">
        <v>40778</v>
      </c>
      <c r="C298" s="7">
        <v>100</v>
      </c>
      <c r="D298" s="7">
        <v>1</v>
      </c>
      <c r="E298" s="1">
        <v>5</v>
      </c>
      <c r="F298" s="1" t="s">
        <v>26</v>
      </c>
      <c r="G298" s="1" t="s">
        <v>1828</v>
      </c>
      <c r="H298" s="1" t="s">
        <v>23</v>
      </c>
      <c r="I298" s="1" t="s">
        <v>9</v>
      </c>
      <c r="AK298" s="1" t="s">
        <v>72</v>
      </c>
    </row>
    <row r="299" spans="1:38">
      <c r="A299" s="1" t="s">
        <v>1714</v>
      </c>
      <c r="B299" s="9">
        <v>40778</v>
      </c>
      <c r="C299" s="7">
        <v>100</v>
      </c>
      <c r="D299" s="7">
        <v>1</v>
      </c>
      <c r="E299" s="1">
        <v>5</v>
      </c>
      <c r="F299" s="1" t="s">
        <v>47</v>
      </c>
      <c r="G299" s="1" t="s">
        <v>1826</v>
      </c>
      <c r="H299" s="1" t="s">
        <v>23</v>
      </c>
      <c r="I299" s="1" t="s">
        <v>9</v>
      </c>
      <c r="AK299" s="1" t="s">
        <v>72</v>
      </c>
    </row>
    <row r="300" spans="1:38">
      <c r="A300" s="1" t="s">
        <v>1714</v>
      </c>
      <c r="B300" s="9">
        <v>40778</v>
      </c>
      <c r="C300" s="7">
        <v>100</v>
      </c>
      <c r="D300" s="7">
        <v>1</v>
      </c>
      <c r="E300" s="1">
        <v>6</v>
      </c>
      <c r="F300" s="1" t="s">
        <v>26</v>
      </c>
      <c r="G300" s="1" t="s">
        <v>1834</v>
      </c>
      <c r="H300" s="1" t="s">
        <v>23</v>
      </c>
      <c r="I300" s="1" t="s">
        <v>23</v>
      </c>
      <c r="AK300" s="1" t="s">
        <v>72</v>
      </c>
    </row>
    <row r="301" spans="1:38">
      <c r="A301" s="1" t="s">
        <v>1714</v>
      </c>
      <c r="B301" s="9">
        <v>40778</v>
      </c>
      <c r="C301" s="7">
        <v>100</v>
      </c>
      <c r="D301" s="7">
        <v>1</v>
      </c>
      <c r="E301" s="1">
        <v>6</v>
      </c>
      <c r="F301" s="1" t="s">
        <v>47</v>
      </c>
      <c r="G301" s="1" t="s">
        <v>1816</v>
      </c>
      <c r="H301" s="1" t="s">
        <v>22</v>
      </c>
      <c r="I301" s="1" t="s">
        <v>9</v>
      </c>
      <c r="J301" s="1" t="s">
        <v>55</v>
      </c>
      <c r="K301" s="1" t="s">
        <v>29</v>
      </c>
      <c r="L301" s="1" t="s">
        <v>73</v>
      </c>
      <c r="M301" s="2" t="s">
        <v>2074</v>
      </c>
      <c r="AJ301" s="1" t="s">
        <v>290</v>
      </c>
      <c r="AK301" s="1" t="s">
        <v>290</v>
      </c>
      <c r="AL301" s="1" t="s">
        <v>328</v>
      </c>
    </row>
    <row r="302" spans="1:38">
      <c r="A302" s="1" t="s">
        <v>1714</v>
      </c>
      <c r="B302" s="9">
        <v>40778</v>
      </c>
      <c r="C302" s="7">
        <v>100</v>
      </c>
      <c r="D302" s="7">
        <v>1</v>
      </c>
      <c r="E302" s="1">
        <v>7</v>
      </c>
      <c r="F302" s="1" t="s">
        <v>26</v>
      </c>
      <c r="G302" s="1" t="s">
        <v>1809</v>
      </c>
      <c r="H302" s="1" t="s">
        <v>23</v>
      </c>
      <c r="I302" s="1" t="s">
        <v>23</v>
      </c>
      <c r="J302" s="1" t="s">
        <v>55</v>
      </c>
      <c r="AK302" s="1" t="s">
        <v>72</v>
      </c>
    </row>
    <row r="303" spans="1:38">
      <c r="A303" s="1" t="s">
        <v>1714</v>
      </c>
      <c r="B303" s="9">
        <v>40778</v>
      </c>
      <c r="C303" s="7">
        <v>100</v>
      </c>
      <c r="D303" s="7">
        <v>1</v>
      </c>
      <c r="E303" s="1">
        <v>7</v>
      </c>
      <c r="F303" s="1" t="s">
        <v>47</v>
      </c>
      <c r="G303" s="1" t="s">
        <v>1822</v>
      </c>
      <c r="H303" s="1" t="s">
        <v>23</v>
      </c>
      <c r="I303" s="1" t="s">
        <v>53</v>
      </c>
      <c r="AK303" s="1" t="s">
        <v>72</v>
      </c>
    </row>
    <row r="304" spans="1:38">
      <c r="A304" s="1" t="s">
        <v>1714</v>
      </c>
      <c r="B304" s="9">
        <v>40778</v>
      </c>
      <c r="C304" s="7">
        <v>100</v>
      </c>
      <c r="D304" s="7">
        <v>1</v>
      </c>
      <c r="E304" s="1">
        <v>8</v>
      </c>
      <c r="F304" s="1" t="s">
        <v>26</v>
      </c>
      <c r="G304" s="1" t="s">
        <v>1808</v>
      </c>
      <c r="H304" s="1" t="s">
        <v>23</v>
      </c>
      <c r="I304" s="1" t="s">
        <v>9</v>
      </c>
      <c r="AK304" s="1" t="s">
        <v>72</v>
      </c>
    </row>
    <row r="305" spans="1:38">
      <c r="A305" s="1" t="s">
        <v>1714</v>
      </c>
      <c r="B305" s="9">
        <v>40778</v>
      </c>
      <c r="C305" s="7">
        <v>100</v>
      </c>
      <c r="D305" s="7">
        <v>1</v>
      </c>
      <c r="E305" s="1">
        <v>8</v>
      </c>
      <c r="F305" s="1" t="s">
        <v>47</v>
      </c>
      <c r="G305" s="1" t="s">
        <v>1820</v>
      </c>
      <c r="H305" s="1" t="s">
        <v>22</v>
      </c>
      <c r="I305" s="1" t="s">
        <v>9</v>
      </c>
      <c r="K305" s="1" t="s">
        <v>30</v>
      </c>
      <c r="L305" s="1" t="s">
        <v>25</v>
      </c>
      <c r="M305" s="2" t="s">
        <v>2113</v>
      </c>
      <c r="N305" s="1" t="s">
        <v>26</v>
      </c>
      <c r="O305" s="1" t="s">
        <v>27</v>
      </c>
      <c r="P305" s="1" t="s">
        <v>40</v>
      </c>
      <c r="Q305" s="1">
        <v>29.8</v>
      </c>
      <c r="R305" s="1">
        <v>17.850000000000001</v>
      </c>
      <c r="S305" s="1">
        <v>16.55</v>
      </c>
      <c r="X305" s="1">
        <v>22</v>
      </c>
      <c r="Y305" s="1" t="s">
        <v>166</v>
      </c>
      <c r="AA305" s="1">
        <v>75</v>
      </c>
      <c r="AE305" s="1">
        <v>255</v>
      </c>
      <c r="AJ305" s="1" t="s">
        <v>290</v>
      </c>
      <c r="AK305" s="1" t="s">
        <v>72</v>
      </c>
    </row>
    <row r="306" spans="1:38">
      <c r="A306" s="1" t="s">
        <v>1714</v>
      </c>
      <c r="B306" s="9">
        <v>40778</v>
      </c>
      <c r="C306" s="7">
        <v>100</v>
      </c>
      <c r="D306" s="7">
        <v>1</v>
      </c>
      <c r="E306" s="1">
        <v>9</v>
      </c>
      <c r="F306" s="1" t="s">
        <v>26</v>
      </c>
      <c r="G306" s="1" t="s">
        <v>1830</v>
      </c>
      <c r="H306" s="1" t="s">
        <v>23</v>
      </c>
      <c r="I306" s="1" t="s">
        <v>53</v>
      </c>
      <c r="AK306" s="1" t="s">
        <v>306</v>
      </c>
    </row>
    <row r="307" spans="1:38">
      <c r="A307" s="1" t="s">
        <v>1714</v>
      </c>
      <c r="B307" s="9">
        <v>40778</v>
      </c>
      <c r="C307" s="7">
        <v>100</v>
      </c>
      <c r="D307" s="7">
        <v>1</v>
      </c>
      <c r="E307" s="1">
        <v>9</v>
      </c>
      <c r="F307" s="1" t="s">
        <v>47</v>
      </c>
      <c r="G307" s="1" t="s">
        <v>1810</v>
      </c>
      <c r="H307" s="1" t="s">
        <v>23</v>
      </c>
      <c r="I307" s="1" t="s">
        <v>53</v>
      </c>
      <c r="AK307" s="1" t="s">
        <v>306</v>
      </c>
    </row>
    <row r="308" spans="1:38">
      <c r="A308" s="1" t="s">
        <v>1714</v>
      </c>
      <c r="B308" s="9">
        <v>40778</v>
      </c>
      <c r="C308" s="7">
        <v>100</v>
      </c>
      <c r="D308" s="7">
        <v>1</v>
      </c>
      <c r="E308" s="1">
        <v>10</v>
      </c>
      <c r="F308" s="1" t="s">
        <v>26</v>
      </c>
      <c r="G308" s="1" t="s">
        <v>1817</v>
      </c>
      <c r="H308" s="1" t="s">
        <v>22</v>
      </c>
      <c r="I308" s="1" t="s">
        <v>9</v>
      </c>
      <c r="K308" s="1" t="s">
        <v>121</v>
      </c>
      <c r="L308" s="1" t="s">
        <v>25</v>
      </c>
      <c r="M308" s="2" t="s">
        <v>2102</v>
      </c>
      <c r="N308" s="1" t="s">
        <v>26</v>
      </c>
      <c r="O308" s="1" t="s">
        <v>33</v>
      </c>
      <c r="Q308" s="1">
        <v>49</v>
      </c>
      <c r="R308" s="1">
        <v>14.3</v>
      </c>
      <c r="T308" s="1">
        <v>215.3</v>
      </c>
      <c r="U308" s="1">
        <v>197.95</v>
      </c>
      <c r="W308" s="1">
        <v>34.5</v>
      </c>
      <c r="X308" s="1">
        <v>22</v>
      </c>
      <c r="Y308" s="1">
        <v>205</v>
      </c>
      <c r="Z308" s="1">
        <f>Y308-X308</f>
        <v>183</v>
      </c>
      <c r="AA308" s="1">
        <v>11</v>
      </c>
      <c r="AJ308" s="1" t="s">
        <v>290</v>
      </c>
      <c r="AK308" s="1" t="s">
        <v>306</v>
      </c>
      <c r="AL308" s="1" t="s">
        <v>329</v>
      </c>
    </row>
    <row r="309" spans="1:38">
      <c r="A309" s="1" t="s">
        <v>1714</v>
      </c>
      <c r="B309" s="9">
        <v>40778</v>
      </c>
      <c r="C309" s="7">
        <v>100</v>
      </c>
      <c r="D309" s="7">
        <v>1</v>
      </c>
      <c r="E309" s="1">
        <v>10</v>
      </c>
      <c r="F309" s="1" t="s">
        <v>47</v>
      </c>
      <c r="G309" s="1" t="s">
        <v>1835</v>
      </c>
      <c r="H309" s="1" t="s">
        <v>23</v>
      </c>
      <c r="I309" s="1" t="s">
        <v>23</v>
      </c>
      <c r="J309" s="1" t="s">
        <v>55</v>
      </c>
      <c r="AK309" s="1" t="s">
        <v>306</v>
      </c>
    </row>
    <row r="310" spans="1:38">
      <c r="A310" s="1" t="s">
        <v>1714</v>
      </c>
      <c r="B310" s="9">
        <v>40778</v>
      </c>
      <c r="C310" s="7">
        <v>100</v>
      </c>
      <c r="D310" s="7">
        <v>1</v>
      </c>
      <c r="E310" s="1">
        <v>11</v>
      </c>
      <c r="F310" s="1" t="s">
        <v>26</v>
      </c>
      <c r="G310" s="1" t="s">
        <v>1812</v>
      </c>
      <c r="H310" s="1" t="s">
        <v>23</v>
      </c>
      <c r="I310" s="1" t="s">
        <v>53</v>
      </c>
      <c r="AK310" s="1" t="s">
        <v>306</v>
      </c>
    </row>
    <row r="311" spans="1:38">
      <c r="A311" s="1" t="s">
        <v>1714</v>
      </c>
      <c r="B311" s="9">
        <v>40778</v>
      </c>
      <c r="C311" s="7">
        <v>100</v>
      </c>
      <c r="D311" s="7">
        <v>1</v>
      </c>
      <c r="E311" s="1">
        <v>11</v>
      </c>
      <c r="F311" s="1" t="s">
        <v>47</v>
      </c>
      <c r="G311" s="1" t="s">
        <v>1807</v>
      </c>
      <c r="H311" s="1" t="s">
        <v>23</v>
      </c>
      <c r="I311" s="1" t="s">
        <v>53</v>
      </c>
      <c r="AK311" s="1" t="s">
        <v>306</v>
      </c>
    </row>
    <row r="312" spans="1:38">
      <c r="A312" s="1" t="s">
        <v>1714</v>
      </c>
      <c r="B312" s="9">
        <v>40778</v>
      </c>
      <c r="C312" s="7">
        <v>100</v>
      </c>
      <c r="D312" s="7">
        <v>1</v>
      </c>
      <c r="E312" s="1">
        <v>12</v>
      </c>
      <c r="F312" s="1" t="s">
        <v>26</v>
      </c>
      <c r="G312" s="1" t="s">
        <v>1818</v>
      </c>
      <c r="H312" s="1" t="s">
        <v>23</v>
      </c>
      <c r="I312" s="1" t="s">
        <v>53</v>
      </c>
      <c r="AK312" s="1" t="s">
        <v>306</v>
      </c>
    </row>
    <row r="313" spans="1:38">
      <c r="A313" s="1" t="s">
        <v>1714</v>
      </c>
      <c r="B313" s="9">
        <v>40778</v>
      </c>
      <c r="C313" s="7">
        <v>100</v>
      </c>
      <c r="D313" s="7">
        <v>1</v>
      </c>
      <c r="E313" s="1">
        <v>12</v>
      </c>
      <c r="F313" s="1" t="s">
        <v>47</v>
      </c>
      <c r="G313" s="1" t="s">
        <v>1811</v>
      </c>
      <c r="H313" s="1" t="s">
        <v>23</v>
      </c>
      <c r="I313" s="1" t="s">
        <v>9</v>
      </c>
      <c r="AK313" s="1" t="s">
        <v>306</v>
      </c>
    </row>
    <row r="314" spans="1:38">
      <c r="A314" s="1" t="s">
        <v>1714</v>
      </c>
      <c r="B314" s="9">
        <v>40778</v>
      </c>
      <c r="C314" s="7">
        <v>100</v>
      </c>
      <c r="D314" s="7">
        <v>1</v>
      </c>
      <c r="E314" s="1">
        <v>13</v>
      </c>
      <c r="F314" s="1" t="s">
        <v>26</v>
      </c>
      <c r="G314" s="1" t="s">
        <v>1827</v>
      </c>
      <c r="H314" s="1" t="s">
        <v>22</v>
      </c>
      <c r="AK314" s="1" t="s">
        <v>306</v>
      </c>
    </row>
    <row r="315" spans="1:38">
      <c r="A315" s="1" t="s">
        <v>1714</v>
      </c>
      <c r="B315" s="9">
        <v>40778</v>
      </c>
      <c r="C315" s="7">
        <v>100</v>
      </c>
      <c r="D315" s="7">
        <v>1</v>
      </c>
      <c r="E315" s="1">
        <v>13</v>
      </c>
      <c r="F315" s="1" t="s">
        <v>47</v>
      </c>
      <c r="G315" s="1" t="s">
        <v>1815</v>
      </c>
      <c r="H315" s="1" t="s">
        <v>22</v>
      </c>
      <c r="I315" s="1" t="s">
        <v>23</v>
      </c>
      <c r="J315" s="1" t="s">
        <v>55</v>
      </c>
      <c r="AK315" s="1" t="s">
        <v>306</v>
      </c>
    </row>
    <row r="316" spans="1:38">
      <c r="A316" s="1" t="s">
        <v>1714</v>
      </c>
      <c r="B316" s="9">
        <v>40778</v>
      </c>
      <c r="C316" s="7">
        <v>100</v>
      </c>
      <c r="D316" s="7">
        <v>1</v>
      </c>
      <c r="E316" s="1">
        <v>14</v>
      </c>
      <c r="F316" s="1" t="s">
        <v>26</v>
      </c>
      <c r="G316" s="1" t="s">
        <v>1819</v>
      </c>
      <c r="H316" s="1" t="s">
        <v>22</v>
      </c>
      <c r="I316" s="1" t="s">
        <v>9</v>
      </c>
      <c r="K316" s="1" t="s">
        <v>29</v>
      </c>
      <c r="L316" s="1" t="s">
        <v>73</v>
      </c>
      <c r="M316" s="2" t="s">
        <v>2073</v>
      </c>
      <c r="AJ316" s="1" t="s">
        <v>290</v>
      </c>
      <c r="AK316" s="1" t="s">
        <v>306</v>
      </c>
    </row>
    <row r="317" spans="1:38">
      <c r="A317" s="1" t="s">
        <v>1714</v>
      </c>
      <c r="B317" s="9">
        <v>40778</v>
      </c>
      <c r="C317" s="7">
        <v>100</v>
      </c>
      <c r="D317" s="7">
        <v>1</v>
      </c>
      <c r="E317" s="1">
        <v>14</v>
      </c>
      <c r="F317" s="1" t="s">
        <v>47</v>
      </c>
      <c r="G317" s="1" t="s">
        <v>1806</v>
      </c>
      <c r="H317" s="1" t="s">
        <v>23</v>
      </c>
      <c r="I317" s="1" t="s">
        <v>53</v>
      </c>
      <c r="AK317" s="1" t="s">
        <v>306</v>
      </c>
    </row>
    <row r="318" spans="1:38">
      <c r="A318" s="1" t="s">
        <v>1714</v>
      </c>
      <c r="B318" s="9">
        <v>40778</v>
      </c>
      <c r="C318" s="7">
        <v>100</v>
      </c>
      <c r="D318" s="7">
        <v>1</v>
      </c>
      <c r="E318" s="1">
        <v>15</v>
      </c>
      <c r="F318" s="1" t="s">
        <v>26</v>
      </c>
      <c r="G318" s="1" t="s">
        <v>1836</v>
      </c>
      <c r="H318" s="1" t="s">
        <v>23</v>
      </c>
      <c r="I318" s="1" t="s">
        <v>23</v>
      </c>
      <c r="J318" s="1" t="s">
        <v>55</v>
      </c>
      <c r="AK318" s="1" t="s">
        <v>306</v>
      </c>
    </row>
    <row r="319" spans="1:38">
      <c r="A319" s="1" t="s">
        <v>1714</v>
      </c>
      <c r="B319" s="9">
        <v>40778</v>
      </c>
      <c r="C319" s="7">
        <v>100</v>
      </c>
      <c r="D319" s="7">
        <v>1</v>
      </c>
      <c r="E319" s="1">
        <v>15</v>
      </c>
      <c r="F319" s="1" t="s">
        <v>47</v>
      </c>
      <c r="G319" s="1" t="s">
        <v>1805</v>
      </c>
      <c r="H319" s="1" t="s">
        <v>22</v>
      </c>
      <c r="I319" s="1" t="s">
        <v>9</v>
      </c>
      <c r="K319" s="1" t="s">
        <v>29</v>
      </c>
      <c r="L319" s="1" t="s">
        <v>73</v>
      </c>
      <c r="M319" s="2" t="s">
        <v>2070</v>
      </c>
      <c r="AJ319" s="1" t="s">
        <v>72</v>
      </c>
      <c r="AK319" s="1" t="s">
        <v>306</v>
      </c>
    </row>
    <row r="320" spans="1:38">
      <c r="A320" s="1" t="s">
        <v>1714</v>
      </c>
      <c r="B320" s="9">
        <v>40778</v>
      </c>
      <c r="C320" s="7">
        <v>100</v>
      </c>
      <c r="D320" s="7">
        <v>1</v>
      </c>
      <c r="E320" s="1">
        <v>16</v>
      </c>
      <c r="F320" s="1" t="s">
        <v>26</v>
      </c>
      <c r="G320" s="1" t="s">
        <v>1814</v>
      </c>
      <c r="H320" s="1" t="s">
        <v>22</v>
      </c>
      <c r="I320" s="1" t="s">
        <v>9</v>
      </c>
      <c r="K320" s="1" t="s">
        <v>30</v>
      </c>
      <c r="L320" s="1" t="s">
        <v>25</v>
      </c>
      <c r="M320" s="2" t="s">
        <v>2112</v>
      </c>
      <c r="N320" s="1" t="s">
        <v>26</v>
      </c>
      <c r="O320" s="1" t="s">
        <v>27</v>
      </c>
      <c r="P320" s="1" t="s">
        <v>291</v>
      </c>
      <c r="Q320" s="1">
        <v>26.8</v>
      </c>
      <c r="R320" s="1">
        <v>15.8</v>
      </c>
      <c r="S320" s="1">
        <v>13.1</v>
      </c>
      <c r="X320" s="1">
        <v>21</v>
      </c>
      <c r="Y320" s="1">
        <v>61</v>
      </c>
      <c r="Z320" s="1">
        <f>Y320-X320</f>
        <v>40</v>
      </c>
      <c r="AA320" s="1">
        <v>30</v>
      </c>
      <c r="AE320" s="1">
        <v>257</v>
      </c>
      <c r="AJ320" s="1" t="s">
        <v>290</v>
      </c>
      <c r="AK320" s="1" t="s">
        <v>306</v>
      </c>
    </row>
    <row r="321" spans="1:37">
      <c r="A321" s="1" t="s">
        <v>1714</v>
      </c>
      <c r="B321" s="9">
        <v>40778</v>
      </c>
      <c r="C321" s="7">
        <v>100</v>
      </c>
      <c r="D321" s="7">
        <v>1</v>
      </c>
      <c r="E321" s="1">
        <v>16</v>
      </c>
      <c r="F321" s="1" t="s">
        <v>47</v>
      </c>
      <c r="G321" s="1" t="s">
        <v>1831</v>
      </c>
      <c r="H321" s="1" t="s">
        <v>23</v>
      </c>
      <c r="I321" s="1" t="s">
        <v>23</v>
      </c>
      <c r="J321" s="1" t="s">
        <v>55</v>
      </c>
      <c r="AK321" s="1" t="s">
        <v>306</v>
      </c>
    </row>
    <row r="322" spans="1:37">
      <c r="A322" s="1" t="s">
        <v>1714</v>
      </c>
      <c r="B322" s="9">
        <v>40778</v>
      </c>
      <c r="C322" s="7">
        <v>100</v>
      </c>
      <c r="D322" s="7">
        <v>1</v>
      </c>
      <c r="E322" s="1">
        <v>17</v>
      </c>
      <c r="F322" s="1" t="s">
        <v>26</v>
      </c>
      <c r="G322" s="1" t="s">
        <v>1451</v>
      </c>
      <c r="H322" s="1" t="s">
        <v>23</v>
      </c>
      <c r="I322" s="1" t="s">
        <v>23</v>
      </c>
      <c r="J322" s="1" t="s">
        <v>55</v>
      </c>
      <c r="AK322" s="1" t="s">
        <v>290</v>
      </c>
    </row>
    <row r="323" spans="1:37">
      <c r="A323" s="1" t="s">
        <v>1714</v>
      </c>
      <c r="B323" s="9">
        <v>40778</v>
      </c>
      <c r="C323" s="7">
        <v>100</v>
      </c>
      <c r="D323" s="7">
        <v>1</v>
      </c>
      <c r="E323" s="1">
        <v>17</v>
      </c>
      <c r="F323" s="1" t="s">
        <v>47</v>
      </c>
      <c r="G323" s="1" t="s">
        <v>1452</v>
      </c>
      <c r="H323" s="1" t="s">
        <v>22</v>
      </c>
      <c r="I323" s="1" t="s">
        <v>9</v>
      </c>
      <c r="K323" s="1" t="s">
        <v>31</v>
      </c>
      <c r="L323" s="1" t="s">
        <v>73</v>
      </c>
      <c r="M323" s="2" t="s">
        <v>2066</v>
      </c>
      <c r="AJ323" s="1" t="s">
        <v>72</v>
      </c>
      <c r="AK323" s="1" t="s">
        <v>290</v>
      </c>
    </row>
    <row r="324" spans="1:37">
      <c r="A324" s="1" t="s">
        <v>1714</v>
      </c>
      <c r="B324" s="9">
        <v>40778</v>
      </c>
      <c r="C324" s="7">
        <v>100</v>
      </c>
      <c r="D324" s="7">
        <v>1</v>
      </c>
      <c r="E324" s="1">
        <v>18</v>
      </c>
      <c r="F324" s="1" t="s">
        <v>26</v>
      </c>
      <c r="G324" s="1" t="s">
        <v>1453</v>
      </c>
      <c r="H324" s="1" t="s">
        <v>23</v>
      </c>
      <c r="I324" s="1" t="s">
        <v>23</v>
      </c>
      <c r="J324" s="1" t="s">
        <v>55</v>
      </c>
      <c r="AK324" s="1" t="s">
        <v>290</v>
      </c>
    </row>
    <row r="325" spans="1:37">
      <c r="A325" s="1" t="s">
        <v>1714</v>
      </c>
      <c r="B325" s="9">
        <v>40778</v>
      </c>
      <c r="C325" s="7">
        <v>100</v>
      </c>
      <c r="D325" s="7">
        <v>1</v>
      </c>
      <c r="E325" s="1">
        <v>18</v>
      </c>
      <c r="F325" s="1" t="s">
        <v>47</v>
      </c>
      <c r="G325" s="1" t="s">
        <v>1454</v>
      </c>
      <c r="H325" s="1" t="s">
        <v>23</v>
      </c>
      <c r="I325" s="1" t="s">
        <v>23</v>
      </c>
      <c r="AK325" s="1" t="s">
        <v>290</v>
      </c>
    </row>
    <row r="326" spans="1:37">
      <c r="A326" s="1" t="s">
        <v>1714</v>
      </c>
      <c r="B326" s="9">
        <v>40778</v>
      </c>
      <c r="C326" s="7">
        <v>100</v>
      </c>
      <c r="D326" s="7">
        <v>1</v>
      </c>
      <c r="E326" s="1">
        <v>19</v>
      </c>
      <c r="F326" s="1" t="s">
        <v>26</v>
      </c>
      <c r="G326" s="1" t="s">
        <v>1455</v>
      </c>
      <c r="H326" s="1" t="s">
        <v>23</v>
      </c>
      <c r="I326" s="1" t="s">
        <v>23</v>
      </c>
      <c r="AK326" s="1" t="s">
        <v>290</v>
      </c>
    </row>
    <row r="327" spans="1:37">
      <c r="A327" s="1" t="s">
        <v>1714</v>
      </c>
      <c r="B327" s="9">
        <v>40778</v>
      </c>
      <c r="C327" s="7">
        <v>100</v>
      </c>
      <c r="D327" s="7">
        <v>1</v>
      </c>
      <c r="E327" s="1">
        <v>19</v>
      </c>
      <c r="F327" s="1" t="s">
        <v>47</v>
      </c>
      <c r="G327" s="1" t="s">
        <v>1456</v>
      </c>
      <c r="H327" s="1" t="s">
        <v>23</v>
      </c>
      <c r="I327" s="1" t="s">
        <v>23</v>
      </c>
      <c r="J327" s="1" t="s">
        <v>55</v>
      </c>
      <c r="AK327" s="1" t="s">
        <v>290</v>
      </c>
    </row>
    <row r="328" spans="1:37">
      <c r="A328" s="1" t="s">
        <v>1714</v>
      </c>
      <c r="B328" s="9">
        <v>40778</v>
      </c>
      <c r="C328" s="7">
        <v>100</v>
      </c>
      <c r="D328" s="7">
        <v>1</v>
      </c>
      <c r="E328" s="1">
        <v>20</v>
      </c>
      <c r="F328" s="1" t="s">
        <v>26</v>
      </c>
      <c r="G328" s="1" t="s">
        <v>1457</v>
      </c>
      <c r="H328" s="1" t="s">
        <v>22</v>
      </c>
      <c r="I328" s="1" t="s">
        <v>9</v>
      </c>
      <c r="K328" s="1" t="s">
        <v>30</v>
      </c>
      <c r="L328" s="1" t="s">
        <v>73</v>
      </c>
      <c r="M328" s="2" t="s">
        <v>2092</v>
      </c>
      <c r="AJ328" s="1" t="s">
        <v>72</v>
      </c>
      <c r="AK328" s="1" t="s">
        <v>290</v>
      </c>
    </row>
    <row r="329" spans="1:37">
      <c r="A329" s="1" t="s">
        <v>1714</v>
      </c>
      <c r="B329" s="9">
        <v>40778</v>
      </c>
      <c r="C329" s="7">
        <v>100</v>
      </c>
      <c r="D329" s="7">
        <v>1</v>
      </c>
      <c r="E329" s="1">
        <v>20</v>
      </c>
      <c r="F329" s="1" t="s">
        <v>47</v>
      </c>
      <c r="G329" s="1" t="s">
        <v>1458</v>
      </c>
      <c r="H329" s="1" t="s">
        <v>23</v>
      </c>
      <c r="I329" s="1" t="s">
        <v>23</v>
      </c>
      <c r="J329" s="1" t="s">
        <v>55</v>
      </c>
      <c r="AK329" s="1" t="s">
        <v>290</v>
      </c>
    </row>
    <row r="330" spans="1:37">
      <c r="A330" s="1" t="s">
        <v>1714</v>
      </c>
      <c r="B330" s="9">
        <v>40778</v>
      </c>
      <c r="C330" s="7">
        <v>100</v>
      </c>
      <c r="D330" s="7">
        <v>1</v>
      </c>
      <c r="E330" s="10">
        <v>21</v>
      </c>
      <c r="F330" s="1" t="s">
        <v>26</v>
      </c>
      <c r="G330" s="1" t="s">
        <v>1463</v>
      </c>
      <c r="H330" s="1" t="s">
        <v>23</v>
      </c>
      <c r="I330" s="1" t="s">
        <v>23</v>
      </c>
      <c r="J330" s="1" t="s">
        <v>55</v>
      </c>
      <c r="AK330" s="1" t="s">
        <v>290</v>
      </c>
    </row>
    <row r="331" spans="1:37">
      <c r="A331" s="1" t="s">
        <v>1714</v>
      </c>
      <c r="B331" s="9">
        <v>40778</v>
      </c>
      <c r="C331" s="7">
        <v>100</v>
      </c>
      <c r="D331" s="7">
        <v>1</v>
      </c>
      <c r="E331" s="1">
        <v>21</v>
      </c>
      <c r="F331" s="1" t="s">
        <v>47</v>
      </c>
      <c r="G331" s="1" t="s">
        <v>1464</v>
      </c>
      <c r="H331" s="1" t="s">
        <v>22</v>
      </c>
      <c r="I331" s="1" t="s">
        <v>9</v>
      </c>
      <c r="K331" s="1" t="s">
        <v>32</v>
      </c>
      <c r="L331" s="1" t="s">
        <v>73</v>
      </c>
      <c r="M331" s="2" t="s">
        <v>2089</v>
      </c>
      <c r="AJ331" s="1" t="s">
        <v>72</v>
      </c>
      <c r="AK331" s="1" t="s">
        <v>290</v>
      </c>
    </row>
    <row r="332" spans="1:37">
      <c r="A332" s="1" t="s">
        <v>1714</v>
      </c>
      <c r="B332" s="9">
        <v>40778</v>
      </c>
      <c r="C332" s="7">
        <v>100</v>
      </c>
      <c r="D332" s="7">
        <v>1</v>
      </c>
      <c r="E332" s="1">
        <v>22</v>
      </c>
      <c r="F332" s="1" t="s">
        <v>26</v>
      </c>
      <c r="G332" s="1" t="s">
        <v>1465</v>
      </c>
      <c r="H332" s="1" t="s">
        <v>23</v>
      </c>
      <c r="I332" s="1" t="s">
        <v>53</v>
      </c>
      <c r="AK332" s="1" t="s">
        <v>306</v>
      </c>
    </row>
    <row r="333" spans="1:37">
      <c r="A333" s="1" t="s">
        <v>1714</v>
      </c>
      <c r="B333" s="9">
        <v>40778</v>
      </c>
      <c r="C333" s="7">
        <v>100</v>
      </c>
      <c r="D333" s="7">
        <v>1</v>
      </c>
      <c r="E333" s="1">
        <v>22</v>
      </c>
      <c r="F333" s="1" t="s">
        <v>47</v>
      </c>
      <c r="G333" s="1" t="s">
        <v>1466</v>
      </c>
      <c r="H333" s="1" t="s">
        <v>22</v>
      </c>
      <c r="I333" s="1" t="s">
        <v>9</v>
      </c>
      <c r="K333" s="1" t="s">
        <v>30</v>
      </c>
      <c r="L333" s="1" t="s">
        <v>73</v>
      </c>
      <c r="M333" s="2" t="s">
        <v>2090</v>
      </c>
      <c r="AJ333" s="1" t="s">
        <v>72</v>
      </c>
      <c r="AK333" s="1" t="s">
        <v>290</v>
      </c>
    </row>
    <row r="334" spans="1:37">
      <c r="A334" s="1" t="s">
        <v>1714</v>
      </c>
      <c r="B334" s="9">
        <v>40778</v>
      </c>
      <c r="C334" s="7">
        <v>100</v>
      </c>
      <c r="D334" s="7">
        <v>1</v>
      </c>
      <c r="E334" s="1">
        <v>23</v>
      </c>
      <c r="F334" s="1" t="s">
        <v>26</v>
      </c>
      <c r="G334" s="1" t="s">
        <v>1467</v>
      </c>
      <c r="H334" s="1" t="s">
        <v>23</v>
      </c>
      <c r="I334" s="1" t="s">
        <v>23</v>
      </c>
      <c r="AK334" s="1" t="s">
        <v>290</v>
      </c>
    </row>
    <row r="335" spans="1:37">
      <c r="A335" s="1" t="s">
        <v>1714</v>
      </c>
      <c r="B335" s="9">
        <v>40778</v>
      </c>
      <c r="C335" s="7">
        <v>100</v>
      </c>
      <c r="D335" s="7">
        <v>1</v>
      </c>
      <c r="E335" s="1">
        <v>23</v>
      </c>
      <c r="F335" s="1" t="s">
        <v>47</v>
      </c>
      <c r="G335" s="1" t="s">
        <v>1468</v>
      </c>
      <c r="H335" s="1" t="s">
        <v>23</v>
      </c>
      <c r="I335" s="1" t="s">
        <v>23</v>
      </c>
      <c r="AK335" s="1" t="s">
        <v>290</v>
      </c>
    </row>
    <row r="336" spans="1:37">
      <c r="A336" s="1" t="s">
        <v>1714</v>
      </c>
      <c r="B336" s="9">
        <v>40778</v>
      </c>
      <c r="C336" s="7">
        <v>100</v>
      </c>
      <c r="D336" s="7">
        <v>1</v>
      </c>
      <c r="E336" s="1">
        <v>24</v>
      </c>
      <c r="F336" s="1" t="s">
        <v>26</v>
      </c>
      <c r="G336" s="1" t="s">
        <v>1469</v>
      </c>
      <c r="H336" s="1" t="s">
        <v>23</v>
      </c>
      <c r="I336" s="1" t="s">
        <v>23</v>
      </c>
      <c r="AK336" s="1" t="s">
        <v>290</v>
      </c>
    </row>
    <row r="337" spans="1:38">
      <c r="A337" s="1" t="s">
        <v>1714</v>
      </c>
      <c r="B337" s="9">
        <v>40778</v>
      </c>
      <c r="C337" s="7">
        <v>100</v>
      </c>
      <c r="D337" s="7">
        <v>1</v>
      </c>
      <c r="E337" s="1">
        <v>24</v>
      </c>
      <c r="F337" s="1" t="s">
        <v>47</v>
      </c>
      <c r="G337" s="1" t="s">
        <v>1472</v>
      </c>
      <c r="H337" s="1" t="s">
        <v>23</v>
      </c>
      <c r="I337" s="1" t="s">
        <v>23</v>
      </c>
      <c r="J337" s="1" t="s">
        <v>55</v>
      </c>
      <c r="AK337" s="1" t="s">
        <v>290</v>
      </c>
    </row>
    <row r="338" spans="1:38">
      <c r="A338" s="1" t="s">
        <v>1714</v>
      </c>
      <c r="B338" s="9">
        <v>40778</v>
      </c>
      <c r="C338" s="7">
        <v>100</v>
      </c>
      <c r="D338" s="7">
        <v>1</v>
      </c>
      <c r="E338" s="1">
        <v>25</v>
      </c>
      <c r="F338" s="1" t="s">
        <v>26</v>
      </c>
      <c r="G338" s="1" t="s">
        <v>1474</v>
      </c>
      <c r="H338" s="1" t="s">
        <v>22</v>
      </c>
      <c r="I338" s="1" t="s">
        <v>9</v>
      </c>
      <c r="K338" s="1" t="s">
        <v>146</v>
      </c>
      <c r="L338" s="1" t="s">
        <v>25</v>
      </c>
      <c r="M338" s="2" t="s">
        <v>2106</v>
      </c>
      <c r="N338" s="1" t="s">
        <v>26</v>
      </c>
      <c r="O338" s="1" t="s">
        <v>33</v>
      </c>
      <c r="P338" s="1" t="s">
        <v>63</v>
      </c>
      <c r="Q338" s="1">
        <v>23.5</v>
      </c>
      <c r="R338" s="1">
        <v>15.45</v>
      </c>
      <c r="S338" s="1">
        <v>11.85</v>
      </c>
      <c r="X338" s="1">
        <v>21</v>
      </c>
      <c r="Y338" s="1">
        <v>56</v>
      </c>
      <c r="Z338" s="1">
        <f>Y338-X338</f>
        <v>35</v>
      </c>
      <c r="AA338" s="1">
        <v>3</v>
      </c>
      <c r="AJ338" s="1" t="s">
        <v>290</v>
      </c>
      <c r="AK338" s="1" t="s">
        <v>72</v>
      </c>
      <c r="AL338" s="1" t="s">
        <v>330</v>
      </c>
    </row>
    <row r="339" spans="1:38">
      <c r="A339" s="1" t="s">
        <v>1714</v>
      </c>
      <c r="B339" s="9">
        <v>40778</v>
      </c>
      <c r="C339" s="7">
        <v>100</v>
      </c>
      <c r="D339" s="7">
        <v>1</v>
      </c>
      <c r="E339" s="1">
        <v>25</v>
      </c>
      <c r="F339" s="1" t="s">
        <v>47</v>
      </c>
      <c r="G339" s="1" t="s">
        <v>1475</v>
      </c>
      <c r="H339" s="1" t="s">
        <v>23</v>
      </c>
      <c r="I339" s="1" t="s">
        <v>23</v>
      </c>
      <c r="AK339" s="1" t="s">
        <v>72</v>
      </c>
    </row>
    <row r="340" spans="1:38">
      <c r="A340" s="1" t="s">
        <v>1714</v>
      </c>
      <c r="B340" s="9">
        <v>40778</v>
      </c>
      <c r="C340" s="7">
        <v>100</v>
      </c>
      <c r="D340" s="7">
        <v>1</v>
      </c>
      <c r="E340" s="1">
        <v>26</v>
      </c>
      <c r="F340" s="1" t="s">
        <v>26</v>
      </c>
      <c r="G340" s="1" t="s">
        <v>1476</v>
      </c>
      <c r="H340" s="1" t="s">
        <v>22</v>
      </c>
      <c r="I340" s="1" t="s">
        <v>9</v>
      </c>
      <c r="K340" s="1" t="s">
        <v>30</v>
      </c>
      <c r="L340" s="1" t="s">
        <v>73</v>
      </c>
      <c r="M340" s="2" t="s">
        <v>2093</v>
      </c>
      <c r="AJ340" s="1" t="s">
        <v>72</v>
      </c>
      <c r="AK340" s="1" t="s">
        <v>72</v>
      </c>
    </row>
    <row r="341" spans="1:38">
      <c r="A341" s="1" t="s">
        <v>1714</v>
      </c>
      <c r="B341" s="9">
        <v>40778</v>
      </c>
      <c r="C341" s="7">
        <v>100</v>
      </c>
      <c r="D341" s="7">
        <v>1</v>
      </c>
      <c r="E341" s="1">
        <v>26</v>
      </c>
      <c r="F341" s="1" t="s">
        <v>47</v>
      </c>
      <c r="G341" s="1" t="s">
        <v>1477</v>
      </c>
      <c r="H341" s="1" t="s">
        <v>23</v>
      </c>
      <c r="I341" s="1" t="s">
        <v>9</v>
      </c>
      <c r="J341" s="1" t="s">
        <v>55</v>
      </c>
      <c r="AK341" s="1" t="s">
        <v>72</v>
      </c>
    </row>
    <row r="342" spans="1:38">
      <c r="A342" s="1" t="s">
        <v>1714</v>
      </c>
      <c r="B342" s="9">
        <v>40778</v>
      </c>
      <c r="C342" s="7">
        <v>100</v>
      </c>
      <c r="D342" s="7">
        <v>1</v>
      </c>
      <c r="E342" s="1">
        <v>27</v>
      </c>
      <c r="F342" s="1" t="s">
        <v>26</v>
      </c>
      <c r="G342" s="1" t="s">
        <v>1478</v>
      </c>
      <c r="H342" s="1" t="s">
        <v>23</v>
      </c>
      <c r="I342" s="1" t="s">
        <v>9</v>
      </c>
      <c r="AK342" s="1" t="s">
        <v>72</v>
      </c>
    </row>
    <row r="343" spans="1:38">
      <c r="A343" s="1" t="s">
        <v>1714</v>
      </c>
      <c r="B343" s="9">
        <v>40778</v>
      </c>
      <c r="C343" s="7">
        <v>100</v>
      </c>
      <c r="D343" s="7">
        <v>1</v>
      </c>
      <c r="E343" s="1">
        <v>27</v>
      </c>
      <c r="F343" s="1" t="s">
        <v>47</v>
      </c>
      <c r="G343" s="1" t="s">
        <v>1479</v>
      </c>
      <c r="H343" s="1" t="s">
        <v>23</v>
      </c>
      <c r="I343" s="1" t="s">
        <v>9</v>
      </c>
      <c r="AK343" s="1" t="s">
        <v>72</v>
      </c>
    </row>
    <row r="344" spans="1:38">
      <c r="A344" s="1" t="s">
        <v>1714</v>
      </c>
      <c r="B344" s="9">
        <v>40778</v>
      </c>
      <c r="C344" s="7">
        <v>100</v>
      </c>
      <c r="D344" s="7">
        <v>1</v>
      </c>
      <c r="E344" s="1">
        <v>28</v>
      </c>
      <c r="F344" s="1" t="s">
        <v>26</v>
      </c>
      <c r="G344" s="1" t="s">
        <v>1480</v>
      </c>
      <c r="H344" s="1" t="s">
        <v>23</v>
      </c>
      <c r="I344" s="1" t="s">
        <v>9</v>
      </c>
      <c r="AK344" s="1" t="s">
        <v>72</v>
      </c>
    </row>
    <row r="345" spans="1:38">
      <c r="A345" s="1" t="s">
        <v>1714</v>
      </c>
      <c r="B345" s="9">
        <v>40778</v>
      </c>
      <c r="C345" s="7">
        <v>100</v>
      </c>
      <c r="D345" s="7">
        <v>1</v>
      </c>
      <c r="E345" s="1">
        <v>28</v>
      </c>
      <c r="F345" s="1" t="s">
        <v>47</v>
      </c>
      <c r="G345" s="1" t="s">
        <v>1481</v>
      </c>
      <c r="H345" s="1" t="s">
        <v>23</v>
      </c>
      <c r="I345" s="1" t="s">
        <v>9</v>
      </c>
      <c r="J345" s="1" t="s">
        <v>55</v>
      </c>
      <c r="AK345" s="1" t="s">
        <v>72</v>
      </c>
    </row>
    <row r="346" spans="1:38">
      <c r="A346" s="1" t="s">
        <v>1714</v>
      </c>
      <c r="B346" s="9">
        <v>40778</v>
      </c>
      <c r="C346" s="7">
        <v>100</v>
      </c>
      <c r="D346" s="7">
        <v>1</v>
      </c>
      <c r="E346" s="1">
        <v>29</v>
      </c>
      <c r="F346" s="1" t="s">
        <v>26</v>
      </c>
      <c r="G346" s="1" t="s">
        <v>1482</v>
      </c>
      <c r="H346" s="1" t="s">
        <v>23</v>
      </c>
      <c r="I346" s="1" t="s">
        <v>9</v>
      </c>
      <c r="AK346" s="1" t="s">
        <v>72</v>
      </c>
    </row>
    <row r="347" spans="1:38">
      <c r="A347" s="1" t="s">
        <v>1714</v>
      </c>
      <c r="B347" s="9">
        <v>40778</v>
      </c>
      <c r="C347" s="7">
        <v>100</v>
      </c>
      <c r="D347" s="7">
        <v>1</v>
      </c>
      <c r="E347" s="1">
        <v>29</v>
      </c>
      <c r="F347" s="1" t="s">
        <v>47</v>
      </c>
      <c r="G347" s="1" t="s">
        <v>1483</v>
      </c>
      <c r="H347" s="1" t="s">
        <v>23</v>
      </c>
      <c r="I347" s="1" t="s">
        <v>9</v>
      </c>
      <c r="AK347" s="1" t="s">
        <v>72</v>
      </c>
    </row>
    <row r="348" spans="1:38">
      <c r="A348" s="1" t="s">
        <v>1714</v>
      </c>
      <c r="B348" s="9">
        <v>40778</v>
      </c>
      <c r="C348" s="7">
        <v>100</v>
      </c>
      <c r="D348" s="7">
        <v>1</v>
      </c>
      <c r="E348" s="1">
        <v>30</v>
      </c>
      <c r="F348" s="1" t="s">
        <v>26</v>
      </c>
      <c r="G348" s="1" t="s">
        <v>1484</v>
      </c>
      <c r="H348" s="1" t="s">
        <v>23</v>
      </c>
      <c r="I348" s="1" t="s">
        <v>23</v>
      </c>
      <c r="J348" s="1" t="s">
        <v>55</v>
      </c>
      <c r="AK348" s="1" t="s">
        <v>72</v>
      </c>
    </row>
    <row r="349" spans="1:38">
      <c r="A349" s="1" t="s">
        <v>1714</v>
      </c>
      <c r="B349" s="9">
        <v>40778</v>
      </c>
      <c r="C349" s="7">
        <v>100</v>
      </c>
      <c r="D349" s="7">
        <v>1</v>
      </c>
      <c r="E349" s="1">
        <v>30</v>
      </c>
      <c r="F349" s="1" t="s">
        <v>47</v>
      </c>
      <c r="G349" s="1" t="s">
        <v>1485</v>
      </c>
      <c r="H349" s="1" t="s">
        <v>23</v>
      </c>
      <c r="I349" s="1" t="s">
        <v>23</v>
      </c>
      <c r="J349" s="1" t="s">
        <v>55</v>
      </c>
      <c r="AK349" s="1" t="s">
        <v>72</v>
      </c>
    </row>
    <row r="350" spans="1:38">
      <c r="A350" s="1" t="s">
        <v>1714</v>
      </c>
      <c r="B350" s="9">
        <v>40778</v>
      </c>
      <c r="C350" s="7">
        <v>100</v>
      </c>
      <c r="D350" s="7">
        <v>1</v>
      </c>
      <c r="E350" s="1">
        <v>31</v>
      </c>
      <c r="F350" s="1" t="s">
        <v>26</v>
      </c>
      <c r="G350" s="1" t="s">
        <v>1486</v>
      </c>
      <c r="H350" s="1" t="s">
        <v>23</v>
      </c>
      <c r="I350" s="1" t="s">
        <v>23</v>
      </c>
      <c r="AK350" s="1" t="s">
        <v>72</v>
      </c>
    </row>
    <row r="351" spans="1:38">
      <c r="A351" s="1" t="s">
        <v>1714</v>
      </c>
      <c r="B351" s="9">
        <v>40778</v>
      </c>
      <c r="C351" s="7">
        <v>100</v>
      </c>
      <c r="D351" s="7">
        <v>1</v>
      </c>
      <c r="E351" s="1">
        <v>31</v>
      </c>
      <c r="F351" s="1" t="s">
        <v>47</v>
      </c>
      <c r="G351" s="1" t="s">
        <v>1487</v>
      </c>
      <c r="H351" s="1" t="s">
        <v>23</v>
      </c>
      <c r="I351" s="1" t="s">
        <v>23</v>
      </c>
      <c r="AK351" s="1" t="s">
        <v>72</v>
      </c>
    </row>
    <row r="352" spans="1:38">
      <c r="A352" s="1" t="s">
        <v>1714</v>
      </c>
      <c r="B352" s="9">
        <v>40778</v>
      </c>
      <c r="C352" s="7">
        <v>100</v>
      </c>
      <c r="D352" s="7">
        <v>1</v>
      </c>
      <c r="E352" s="1">
        <v>32</v>
      </c>
      <c r="F352" s="1" t="s">
        <v>26</v>
      </c>
      <c r="G352" s="1" t="s">
        <v>1488</v>
      </c>
      <c r="H352" s="1" t="s">
        <v>22</v>
      </c>
      <c r="I352" s="1" t="s">
        <v>9</v>
      </c>
      <c r="K352" s="1" t="s">
        <v>29</v>
      </c>
      <c r="L352" s="1" t="s">
        <v>25</v>
      </c>
      <c r="M352" s="2" t="s">
        <v>2108</v>
      </c>
      <c r="N352" s="1" t="s">
        <v>26</v>
      </c>
      <c r="O352" s="1" t="s">
        <v>33</v>
      </c>
      <c r="Q352" s="1">
        <v>39.85</v>
      </c>
      <c r="R352" s="1">
        <v>24</v>
      </c>
      <c r="S352" s="1">
        <v>9.75</v>
      </c>
      <c r="X352" s="1">
        <v>21</v>
      </c>
      <c r="Y352" s="1">
        <v>125</v>
      </c>
      <c r="Z352" s="1">
        <f>Y352-X352</f>
        <v>104</v>
      </c>
      <c r="AA352" s="1">
        <v>117</v>
      </c>
      <c r="AE352" s="1">
        <v>256</v>
      </c>
      <c r="AJ352" s="1" t="s">
        <v>290</v>
      </c>
      <c r="AK352" s="1" t="s">
        <v>72</v>
      </c>
    </row>
    <row r="353" spans="1:37">
      <c r="A353" s="1" t="s">
        <v>1714</v>
      </c>
      <c r="B353" s="9">
        <v>40778</v>
      </c>
      <c r="C353" s="7">
        <v>100</v>
      </c>
      <c r="D353" s="7">
        <v>1</v>
      </c>
      <c r="E353" s="1">
        <v>32</v>
      </c>
      <c r="F353" s="1" t="s">
        <v>47</v>
      </c>
      <c r="G353" s="1" t="s">
        <v>1489</v>
      </c>
      <c r="H353" s="1" t="s">
        <v>23</v>
      </c>
      <c r="I353" s="1" t="s">
        <v>9</v>
      </c>
      <c r="AK353" s="1" t="s">
        <v>72</v>
      </c>
    </row>
    <row r="354" spans="1:37">
      <c r="A354" s="1" t="s">
        <v>1714</v>
      </c>
      <c r="B354" s="9">
        <v>40778</v>
      </c>
      <c r="C354" s="7">
        <v>100</v>
      </c>
      <c r="D354" s="7">
        <v>1</v>
      </c>
      <c r="E354" s="1">
        <v>33</v>
      </c>
      <c r="F354" s="1" t="s">
        <v>26</v>
      </c>
      <c r="G354" s="1" t="s">
        <v>532</v>
      </c>
      <c r="H354" s="1" t="s">
        <v>23</v>
      </c>
      <c r="I354" s="1" t="s">
        <v>9</v>
      </c>
      <c r="J354" s="1" t="s">
        <v>55</v>
      </c>
      <c r="AK354" s="1" t="s">
        <v>72</v>
      </c>
    </row>
    <row r="355" spans="1:37">
      <c r="A355" s="1" t="s">
        <v>1714</v>
      </c>
      <c r="B355" s="9">
        <v>40778</v>
      </c>
      <c r="C355" s="7">
        <v>100</v>
      </c>
      <c r="D355" s="7">
        <v>1</v>
      </c>
      <c r="E355" s="1">
        <v>33</v>
      </c>
      <c r="F355" s="1" t="s">
        <v>47</v>
      </c>
      <c r="G355" s="1" t="s">
        <v>1490</v>
      </c>
      <c r="H355" s="1" t="s">
        <v>23</v>
      </c>
      <c r="I355" s="1" t="s">
        <v>9</v>
      </c>
      <c r="J355" s="1" t="s">
        <v>55</v>
      </c>
      <c r="AK355" s="1" t="s">
        <v>72</v>
      </c>
    </row>
    <row r="356" spans="1:37">
      <c r="A356" s="1" t="s">
        <v>1714</v>
      </c>
      <c r="B356" s="9">
        <v>40778</v>
      </c>
      <c r="C356" s="7">
        <v>100</v>
      </c>
      <c r="D356" s="7">
        <v>1</v>
      </c>
      <c r="E356" s="1">
        <v>34</v>
      </c>
      <c r="F356" s="1" t="s">
        <v>26</v>
      </c>
      <c r="G356" s="1" t="s">
        <v>1491</v>
      </c>
      <c r="H356" s="1" t="s">
        <v>23</v>
      </c>
      <c r="I356" s="1" t="s">
        <v>9</v>
      </c>
      <c r="J356" s="1" t="s">
        <v>55</v>
      </c>
      <c r="AK356" s="1" t="s">
        <v>72</v>
      </c>
    </row>
    <row r="357" spans="1:37">
      <c r="A357" s="1" t="s">
        <v>1714</v>
      </c>
      <c r="B357" s="9">
        <v>40778</v>
      </c>
      <c r="C357" s="7">
        <v>100</v>
      </c>
      <c r="D357" s="7">
        <v>1</v>
      </c>
      <c r="E357" s="1">
        <v>34</v>
      </c>
      <c r="F357" s="1" t="s">
        <v>47</v>
      </c>
      <c r="G357" s="1" t="s">
        <v>1492</v>
      </c>
      <c r="H357" s="1" t="s">
        <v>23</v>
      </c>
      <c r="I357" s="1" t="s">
        <v>53</v>
      </c>
      <c r="AK357" s="1" t="s">
        <v>72</v>
      </c>
    </row>
    <row r="358" spans="1:37">
      <c r="A358" s="1" t="s">
        <v>1714</v>
      </c>
      <c r="B358" s="9">
        <v>40778</v>
      </c>
      <c r="C358" s="7">
        <v>100</v>
      </c>
      <c r="D358" s="7">
        <v>1</v>
      </c>
      <c r="E358" s="1">
        <v>35</v>
      </c>
      <c r="F358" s="1" t="s">
        <v>26</v>
      </c>
      <c r="G358" s="1" t="s">
        <v>1493</v>
      </c>
      <c r="H358" s="1" t="s">
        <v>23</v>
      </c>
      <c r="I358" s="1" t="s">
        <v>53</v>
      </c>
      <c r="AK358" s="1" t="s">
        <v>72</v>
      </c>
    </row>
    <row r="359" spans="1:37">
      <c r="A359" s="1" t="s">
        <v>1714</v>
      </c>
      <c r="B359" s="9">
        <v>40778</v>
      </c>
      <c r="C359" s="7">
        <v>100</v>
      </c>
      <c r="D359" s="7">
        <v>1</v>
      </c>
      <c r="E359" s="1">
        <v>35</v>
      </c>
      <c r="F359" s="1" t="s">
        <v>47</v>
      </c>
      <c r="G359" s="1" t="s">
        <v>1494</v>
      </c>
      <c r="H359" s="1" t="s">
        <v>23</v>
      </c>
      <c r="I359" s="1" t="s">
        <v>53</v>
      </c>
      <c r="AK359" s="1" t="s">
        <v>72</v>
      </c>
    </row>
    <row r="360" spans="1:37">
      <c r="A360" s="1" t="s">
        <v>1714</v>
      </c>
      <c r="B360" s="9">
        <v>40778</v>
      </c>
      <c r="C360" s="7">
        <v>100</v>
      </c>
      <c r="D360" s="7">
        <v>1</v>
      </c>
      <c r="E360" s="1">
        <v>36</v>
      </c>
      <c r="F360" s="1" t="s">
        <v>26</v>
      </c>
      <c r="G360" s="1" t="s">
        <v>1495</v>
      </c>
      <c r="H360" s="1" t="s">
        <v>23</v>
      </c>
      <c r="I360" s="1" t="s">
        <v>9</v>
      </c>
      <c r="AK360" s="1" t="s">
        <v>72</v>
      </c>
    </row>
    <row r="361" spans="1:37">
      <c r="A361" s="1" t="s">
        <v>1714</v>
      </c>
      <c r="B361" s="9">
        <v>40778</v>
      </c>
      <c r="C361" s="7">
        <v>100</v>
      </c>
      <c r="D361" s="7">
        <v>1</v>
      </c>
      <c r="E361" s="1">
        <v>36</v>
      </c>
      <c r="F361" s="1" t="s">
        <v>47</v>
      </c>
      <c r="G361" s="1" t="s">
        <v>1496</v>
      </c>
      <c r="H361" s="1" t="s">
        <v>22</v>
      </c>
      <c r="I361" s="1" t="s">
        <v>9</v>
      </c>
      <c r="K361" s="1" t="s">
        <v>24</v>
      </c>
      <c r="L361" s="1" t="s">
        <v>73</v>
      </c>
      <c r="M361" s="2" t="s">
        <v>2065</v>
      </c>
      <c r="AJ361" s="1" t="s">
        <v>290</v>
      </c>
      <c r="AK361" s="1" t="s">
        <v>72</v>
      </c>
    </row>
    <row r="362" spans="1:37">
      <c r="A362" s="1" t="s">
        <v>1714</v>
      </c>
      <c r="B362" s="9">
        <v>40778</v>
      </c>
      <c r="C362" s="7">
        <v>100</v>
      </c>
      <c r="D362" s="7">
        <v>1</v>
      </c>
      <c r="E362" s="1">
        <v>37</v>
      </c>
      <c r="F362" s="1" t="s">
        <v>26</v>
      </c>
      <c r="G362" s="1" t="s">
        <v>534</v>
      </c>
      <c r="H362" s="1" t="s">
        <v>22</v>
      </c>
      <c r="I362" s="1" t="s">
        <v>9</v>
      </c>
      <c r="J362" s="1" t="s">
        <v>55</v>
      </c>
      <c r="AK362" s="1" t="s">
        <v>306</v>
      </c>
    </row>
    <row r="363" spans="1:37">
      <c r="A363" s="1" t="s">
        <v>1714</v>
      </c>
      <c r="B363" s="9">
        <v>40778</v>
      </c>
      <c r="C363" s="7">
        <v>100</v>
      </c>
      <c r="D363" s="7">
        <v>1</v>
      </c>
      <c r="E363" s="1">
        <v>37</v>
      </c>
      <c r="F363" s="1" t="s">
        <v>47</v>
      </c>
      <c r="G363" s="1" t="s">
        <v>1498</v>
      </c>
      <c r="H363" s="1" t="s">
        <v>23</v>
      </c>
      <c r="I363" s="1" t="s">
        <v>53</v>
      </c>
      <c r="AK363" s="1" t="s">
        <v>306</v>
      </c>
    </row>
    <row r="364" spans="1:37">
      <c r="A364" s="1" t="s">
        <v>1714</v>
      </c>
      <c r="B364" s="9">
        <v>40778</v>
      </c>
      <c r="C364" s="7">
        <v>100</v>
      </c>
      <c r="D364" s="7">
        <v>1</v>
      </c>
      <c r="E364" s="1">
        <v>38</v>
      </c>
      <c r="F364" s="1" t="s">
        <v>26</v>
      </c>
      <c r="G364" s="1" t="s">
        <v>1499</v>
      </c>
      <c r="H364" s="1" t="s">
        <v>23</v>
      </c>
      <c r="I364" s="1" t="s">
        <v>9</v>
      </c>
      <c r="J364" s="1" t="s">
        <v>55</v>
      </c>
      <c r="AK364" s="1" t="s">
        <v>306</v>
      </c>
    </row>
    <row r="365" spans="1:37">
      <c r="A365" s="1" t="s">
        <v>1714</v>
      </c>
      <c r="B365" s="9">
        <v>40778</v>
      </c>
      <c r="C365" s="7">
        <v>100</v>
      </c>
      <c r="D365" s="7">
        <v>1</v>
      </c>
      <c r="E365" s="1">
        <v>38</v>
      </c>
      <c r="F365" s="1" t="s">
        <v>47</v>
      </c>
      <c r="G365" s="1" t="s">
        <v>1500</v>
      </c>
      <c r="H365" s="1" t="s">
        <v>23</v>
      </c>
      <c r="I365" s="1" t="s">
        <v>9</v>
      </c>
      <c r="AK365" s="1" t="s">
        <v>306</v>
      </c>
    </row>
    <row r="366" spans="1:37">
      <c r="A366" s="1" t="s">
        <v>1714</v>
      </c>
      <c r="B366" s="9">
        <v>40778</v>
      </c>
      <c r="C366" s="7">
        <v>100</v>
      </c>
      <c r="D366" s="7">
        <v>1</v>
      </c>
      <c r="E366" s="1">
        <v>39</v>
      </c>
      <c r="F366" s="1" t="s">
        <v>26</v>
      </c>
      <c r="G366" s="1" t="s">
        <v>1501</v>
      </c>
      <c r="H366" s="1" t="s">
        <v>23</v>
      </c>
      <c r="I366" s="1" t="s">
        <v>53</v>
      </c>
      <c r="AK366" s="1" t="s">
        <v>306</v>
      </c>
    </row>
    <row r="367" spans="1:37">
      <c r="A367" s="1" t="s">
        <v>1714</v>
      </c>
      <c r="B367" s="9">
        <v>40778</v>
      </c>
      <c r="C367" s="7">
        <v>100</v>
      </c>
      <c r="D367" s="7">
        <v>1</v>
      </c>
      <c r="E367" s="1">
        <v>39</v>
      </c>
      <c r="F367" s="1" t="s">
        <v>47</v>
      </c>
      <c r="G367" s="1" t="s">
        <v>1503</v>
      </c>
      <c r="H367" s="1" t="s">
        <v>23</v>
      </c>
      <c r="I367" s="1" t="s">
        <v>9</v>
      </c>
      <c r="J367" s="1" t="s">
        <v>55</v>
      </c>
      <c r="AK367" s="1" t="s">
        <v>306</v>
      </c>
    </row>
    <row r="368" spans="1:37">
      <c r="A368" s="1" t="s">
        <v>1714</v>
      </c>
      <c r="B368" s="9">
        <v>40778</v>
      </c>
      <c r="C368" s="7">
        <v>100</v>
      </c>
      <c r="D368" s="7">
        <v>1</v>
      </c>
      <c r="E368" s="1">
        <v>40</v>
      </c>
      <c r="F368" s="1" t="s">
        <v>26</v>
      </c>
      <c r="G368" s="1" t="s">
        <v>1504</v>
      </c>
      <c r="H368" s="1" t="s">
        <v>22</v>
      </c>
      <c r="I368" s="1" t="s">
        <v>9</v>
      </c>
      <c r="K368" s="1" t="s">
        <v>31</v>
      </c>
      <c r="L368" s="1" t="s">
        <v>73</v>
      </c>
      <c r="M368" s="2" t="s">
        <v>2095</v>
      </c>
      <c r="AJ368" s="1" t="s">
        <v>290</v>
      </c>
      <c r="AK368" s="1" t="s">
        <v>306</v>
      </c>
    </row>
    <row r="369" spans="1:37">
      <c r="A369" s="1" t="s">
        <v>1714</v>
      </c>
      <c r="B369" s="9">
        <v>40778</v>
      </c>
      <c r="C369" s="7">
        <v>100</v>
      </c>
      <c r="D369" s="7">
        <v>1</v>
      </c>
      <c r="E369" s="1">
        <v>40</v>
      </c>
      <c r="F369" s="1" t="s">
        <v>47</v>
      </c>
      <c r="G369" s="1" t="s">
        <v>1507</v>
      </c>
      <c r="H369" s="1" t="s">
        <v>23</v>
      </c>
      <c r="I369" s="1" t="s">
        <v>23</v>
      </c>
      <c r="AK369" s="1" t="s">
        <v>306</v>
      </c>
    </row>
    <row r="370" spans="1:37">
      <c r="A370" s="1" t="s">
        <v>1714</v>
      </c>
      <c r="B370" s="9">
        <v>40778</v>
      </c>
      <c r="C370" s="7">
        <v>100</v>
      </c>
      <c r="D370" s="7">
        <v>1</v>
      </c>
      <c r="E370" s="1">
        <v>41</v>
      </c>
      <c r="F370" s="1" t="s">
        <v>26</v>
      </c>
      <c r="G370" s="1" t="s">
        <v>1508</v>
      </c>
      <c r="H370" s="1" t="s">
        <v>23</v>
      </c>
      <c r="I370" s="1" t="s">
        <v>23</v>
      </c>
      <c r="J370" s="1" t="s">
        <v>55</v>
      </c>
      <c r="AK370" s="1" t="s">
        <v>306</v>
      </c>
    </row>
    <row r="371" spans="1:37">
      <c r="A371" s="1" t="s">
        <v>1714</v>
      </c>
      <c r="B371" s="9">
        <v>40778</v>
      </c>
      <c r="C371" s="7">
        <v>100</v>
      </c>
      <c r="D371" s="7">
        <v>1</v>
      </c>
      <c r="E371" s="1">
        <v>41</v>
      </c>
      <c r="F371" s="1" t="s">
        <v>47</v>
      </c>
      <c r="G371" s="1" t="s">
        <v>1509</v>
      </c>
      <c r="H371" s="1" t="s">
        <v>22</v>
      </c>
      <c r="I371" s="1" t="s">
        <v>9</v>
      </c>
      <c r="K371" s="1" t="s">
        <v>32</v>
      </c>
      <c r="L371" s="1" t="s">
        <v>25</v>
      </c>
      <c r="M371" s="2" t="s">
        <v>2109</v>
      </c>
      <c r="N371" s="1" t="s">
        <v>26</v>
      </c>
      <c r="O371" s="1" t="s">
        <v>27</v>
      </c>
      <c r="P371" s="1" t="s">
        <v>291</v>
      </c>
      <c r="Q371" s="1">
        <v>26.3</v>
      </c>
      <c r="R371" s="1">
        <v>16.45</v>
      </c>
      <c r="S371" s="1">
        <v>11.75</v>
      </c>
      <c r="X371" s="1">
        <v>21</v>
      </c>
      <c r="Y371" s="1">
        <v>65</v>
      </c>
      <c r="Z371" s="1">
        <f>Y371-X371</f>
        <v>44</v>
      </c>
      <c r="AA371" s="1">
        <v>39</v>
      </c>
      <c r="AJ371" s="1" t="s">
        <v>290</v>
      </c>
      <c r="AK371" s="1" t="s">
        <v>306</v>
      </c>
    </row>
    <row r="372" spans="1:37">
      <c r="A372" s="1" t="s">
        <v>1714</v>
      </c>
      <c r="B372" s="9">
        <v>40778</v>
      </c>
      <c r="C372" s="7">
        <v>100</v>
      </c>
      <c r="D372" s="7">
        <v>1</v>
      </c>
      <c r="E372" s="1">
        <v>42</v>
      </c>
      <c r="F372" s="1" t="s">
        <v>26</v>
      </c>
      <c r="G372" s="1" t="s">
        <v>1510</v>
      </c>
      <c r="H372" s="1" t="s">
        <v>23</v>
      </c>
      <c r="I372" s="1" t="s">
        <v>23</v>
      </c>
      <c r="AK372" s="1" t="s">
        <v>306</v>
      </c>
    </row>
    <row r="373" spans="1:37">
      <c r="A373" s="1" t="s">
        <v>1714</v>
      </c>
      <c r="B373" s="9">
        <v>40778</v>
      </c>
      <c r="C373" s="7">
        <v>100</v>
      </c>
      <c r="D373" s="7">
        <v>1</v>
      </c>
      <c r="E373" s="1">
        <v>42</v>
      </c>
      <c r="F373" s="1" t="s">
        <v>47</v>
      </c>
      <c r="G373" s="1" t="s">
        <v>1511</v>
      </c>
      <c r="H373" s="1" t="s">
        <v>22</v>
      </c>
      <c r="I373" s="1" t="s">
        <v>9</v>
      </c>
      <c r="K373" s="1" t="s">
        <v>29</v>
      </c>
      <c r="L373" s="1" t="s">
        <v>73</v>
      </c>
      <c r="M373" s="2" t="s">
        <v>2088</v>
      </c>
      <c r="AJ373" s="1" t="s">
        <v>72</v>
      </c>
      <c r="AK373" s="1" t="s">
        <v>306</v>
      </c>
    </row>
    <row r="374" spans="1:37">
      <c r="A374" s="1" t="s">
        <v>1714</v>
      </c>
      <c r="B374" s="9">
        <v>40778</v>
      </c>
      <c r="C374" s="7">
        <v>100</v>
      </c>
      <c r="D374" s="7">
        <v>1</v>
      </c>
      <c r="E374" s="1">
        <v>43</v>
      </c>
      <c r="F374" s="1" t="s">
        <v>26</v>
      </c>
      <c r="G374" s="1" t="s">
        <v>1512</v>
      </c>
      <c r="H374" s="1" t="s">
        <v>23</v>
      </c>
      <c r="I374" s="1" t="s">
        <v>23</v>
      </c>
      <c r="AK374" s="1" t="s">
        <v>306</v>
      </c>
    </row>
    <row r="375" spans="1:37">
      <c r="A375" s="1" t="s">
        <v>1714</v>
      </c>
      <c r="B375" s="9">
        <v>40778</v>
      </c>
      <c r="C375" s="7">
        <v>100</v>
      </c>
      <c r="D375" s="7">
        <v>1</v>
      </c>
      <c r="E375" s="1">
        <v>43</v>
      </c>
      <c r="F375" s="1" t="s">
        <v>47</v>
      </c>
      <c r="G375" s="1" t="s">
        <v>1513</v>
      </c>
      <c r="H375" s="1" t="s">
        <v>23</v>
      </c>
      <c r="I375" s="1" t="s">
        <v>23</v>
      </c>
      <c r="AK375" s="1" t="s">
        <v>306</v>
      </c>
    </row>
    <row r="376" spans="1:37">
      <c r="A376" s="1" t="s">
        <v>1714</v>
      </c>
      <c r="B376" s="9">
        <v>40778</v>
      </c>
      <c r="C376" s="7">
        <v>100</v>
      </c>
      <c r="D376" s="7">
        <v>1</v>
      </c>
      <c r="E376" s="1">
        <v>44</v>
      </c>
      <c r="F376" s="1" t="s">
        <v>26</v>
      </c>
      <c r="G376" s="1" t="s">
        <v>1514</v>
      </c>
      <c r="H376" s="1" t="s">
        <v>22</v>
      </c>
      <c r="I376" s="1" t="s">
        <v>9</v>
      </c>
      <c r="K376" s="1" t="s">
        <v>36</v>
      </c>
      <c r="L376" s="1" t="s">
        <v>25</v>
      </c>
      <c r="M376" s="2" t="s">
        <v>2103</v>
      </c>
      <c r="N376" s="1" t="s">
        <v>26</v>
      </c>
      <c r="O376" s="1" t="s">
        <v>33</v>
      </c>
      <c r="Q376" s="1">
        <v>33.25</v>
      </c>
      <c r="R376" s="1">
        <v>14.6</v>
      </c>
      <c r="S376" s="1">
        <v>5.7</v>
      </c>
      <c r="T376" s="1">
        <v>146.80000000000001</v>
      </c>
      <c r="U376" s="1">
        <v>99</v>
      </c>
      <c r="X376" s="1">
        <v>22</v>
      </c>
      <c r="Y376" s="1">
        <v>102</v>
      </c>
      <c r="Z376" s="1">
        <f>Y376-X376</f>
        <v>80</v>
      </c>
      <c r="AA376" s="1">
        <v>4</v>
      </c>
      <c r="AJ376" s="1" t="s">
        <v>290</v>
      </c>
      <c r="AK376" s="1" t="s">
        <v>306</v>
      </c>
    </row>
    <row r="377" spans="1:37">
      <c r="A377" s="1" t="s">
        <v>1714</v>
      </c>
      <c r="B377" s="9">
        <v>40778</v>
      </c>
      <c r="C377" s="7">
        <v>100</v>
      </c>
      <c r="D377" s="7">
        <v>1</v>
      </c>
      <c r="E377" s="1">
        <v>44</v>
      </c>
      <c r="F377" s="1" t="s">
        <v>47</v>
      </c>
      <c r="G377" s="1" t="s">
        <v>1515</v>
      </c>
      <c r="H377" s="1" t="s">
        <v>22</v>
      </c>
      <c r="I377" s="1" t="s">
        <v>9</v>
      </c>
      <c r="K377" s="1" t="s">
        <v>29</v>
      </c>
      <c r="L377" s="1" t="s">
        <v>73</v>
      </c>
      <c r="M377" s="2" t="s">
        <v>2069</v>
      </c>
      <c r="AJ377" s="1" t="s">
        <v>72</v>
      </c>
      <c r="AK377" s="1" t="s">
        <v>306</v>
      </c>
    </row>
    <row r="378" spans="1:37">
      <c r="A378" s="1" t="s">
        <v>1714</v>
      </c>
      <c r="B378" s="9">
        <v>40778</v>
      </c>
      <c r="C378" s="7">
        <v>100</v>
      </c>
      <c r="D378" s="7">
        <v>1</v>
      </c>
      <c r="E378" s="1">
        <v>45</v>
      </c>
      <c r="F378" s="1" t="s">
        <v>26</v>
      </c>
      <c r="G378" s="1" t="s">
        <v>1516</v>
      </c>
      <c r="H378" s="1" t="s">
        <v>23</v>
      </c>
      <c r="I378" s="1" t="s">
        <v>23</v>
      </c>
      <c r="AK378" s="1" t="s">
        <v>306</v>
      </c>
    </row>
    <row r="379" spans="1:37">
      <c r="A379" s="1" t="s">
        <v>1714</v>
      </c>
      <c r="B379" s="9">
        <v>40778</v>
      </c>
      <c r="C379" s="7">
        <v>100</v>
      </c>
      <c r="D379" s="7">
        <v>1</v>
      </c>
      <c r="E379" s="1">
        <v>45</v>
      </c>
      <c r="F379" s="1" t="s">
        <v>47</v>
      </c>
      <c r="G379" s="1" t="s">
        <v>1517</v>
      </c>
      <c r="H379" s="1" t="s">
        <v>23</v>
      </c>
      <c r="I379" s="1" t="s">
        <v>23</v>
      </c>
      <c r="AK379" s="1" t="s">
        <v>306</v>
      </c>
    </row>
    <row r="380" spans="1:37">
      <c r="A380" s="1" t="s">
        <v>1714</v>
      </c>
      <c r="B380" s="9">
        <v>40778</v>
      </c>
      <c r="C380" s="7">
        <v>100</v>
      </c>
      <c r="D380" s="7">
        <v>1</v>
      </c>
      <c r="E380" s="1">
        <v>46</v>
      </c>
      <c r="F380" s="1" t="s">
        <v>26</v>
      </c>
      <c r="G380" s="1" t="s">
        <v>1518</v>
      </c>
      <c r="H380" s="1" t="s">
        <v>22</v>
      </c>
      <c r="I380" s="1" t="s">
        <v>9</v>
      </c>
      <c r="K380" s="1" t="s">
        <v>31</v>
      </c>
      <c r="L380" s="1" t="s">
        <v>25</v>
      </c>
      <c r="M380" s="2" t="s">
        <v>2104</v>
      </c>
      <c r="N380" s="1" t="s">
        <v>26</v>
      </c>
      <c r="O380" s="1" t="s">
        <v>27</v>
      </c>
      <c r="P380" s="1" t="s">
        <v>291</v>
      </c>
      <c r="Q380" s="1">
        <v>41.65</v>
      </c>
      <c r="R380" s="1">
        <v>19.149999999999999</v>
      </c>
      <c r="S380" s="1">
        <v>25</v>
      </c>
      <c r="X380" s="1">
        <v>21</v>
      </c>
      <c r="Y380" s="1">
        <v>183</v>
      </c>
      <c r="Z380" s="1">
        <f>Y380-X380</f>
        <v>162</v>
      </c>
      <c r="AA380" s="1">
        <v>18</v>
      </c>
      <c r="AC380" s="1" t="s">
        <v>331</v>
      </c>
      <c r="AJ380" s="1" t="s">
        <v>290</v>
      </c>
      <c r="AK380" s="1" t="s">
        <v>306</v>
      </c>
    </row>
    <row r="381" spans="1:37">
      <c r="A381" s="1" t="s">
        <v>1714</v>
      </c>
      <c r="B381" s="9">
        <v>40778</v>
      </c>
      <c r="C381" s="7">
        <v>100</v>
      </c>
      <c r="D381" s="7">
        <v>1</v>
      </c>
      <c r="E381" s="1">
        <v>46</v>
      </c>
      <c r="F381" s="1" t="s">
        <v>47</v>
      </c>
      <c r="G381" s="1" t="s">
        <v>1519</v>
      </c>
      <c r="H381" s="1" t="s">
        <v>23</v>
      </c>
      <c r="I381" s="1" t="s">
        <v>23</v>
      </c>
      <c r="AK381" s="1" t="s">
        <v>306</v>
      </c>
    </row>
    <row r="382" spans="1:37">
      <c r="A382" s="1" t="s">
        <v>1714</v>
      </c>
      <c r="B382" s="9">
        <v>40778</v>
      </c>
      <c r="C382" s="7">
        <v>100</v>
      </c>
      <c r="D382" s="7">
        <v>1</v>
      </c>
      <c r="E382" s="1">
        <v>47</v>
      </c>
      <c r="F382" s="1" t="s">
        <v>26</v>
      </c>
      <c r="G382" s="1" t="s">
        <v>1520</v>
      </c>
      <c r="H382" s="1" t="s">
        <v>23</v>
      </c>
      <c r="I382" s="1" t="s">
        <v>23</v>
      </c>
      <c r="AK382" s="1" t="s">
        <v>306</v>
      </c>
    </row>
    <row r="383" spans="1:37">
      <c r="A383" s="1" t="s">
        <v>1714</v>
      </c>
      <c r="B383" s="9">
        <v>40778</v>
      </c>
      <c r="C383" s="7">
        <v>100</v>
      </c>
      <c r="D383" s="7">
        <v>1</v>
      </c>
      <c r="E383" s="1">
        <v>47</v>
      </c>
      <c r="F383" s="1" t="s">
        <v>47</v>
      </c>
      <c r="G383" s="1" t="s">
        <v>1521</v>
      </c>
      <c r="H383" s="1" t="s">
        <v>22</v>
      </c>
      <c r="I383" s="1" t="s">
        <v>9</v>
      </c>
      <c r="K383" s="1" t="s">
        <v>32</v>
      </c>
      <c r="L383" s="1" t="s">
        <v>25</v>
      </c>
      <c r="M383" s="2" t="s">
        <v>2110</v>
      </c>
      <c r="N383" s="1" t="s">
        <v>26</v>
      </c>
      <c r="O383" s="1" t="s">
        <v>33</v>
      </c>
      <c r="Q383" s="1">
        <v>27.9</v>
      </c>
      <c r="R383" s="1">
        <v>17.2</v>
      </c>
      <c r="S383" s="1">
        <v>9.6</v>
      </c>
      <c r="X383" s="1">
        <v>21</v>
      </c>
      <c r="Y383" s="1">
        <v>75</v>
      </c>
      <c r="Z383" s="1">
        <f>Y383-X383</f>
        <v>54</v>
      </c>
      <c r="AA383" s="1">
        <v>64</v>
      </c>
      <c r="AJ383" s="1" t="s">
        <v>290</v>
      </c>
      <c r="AK383" s="1" t="s">
        <v>306</v>
      </c>
    </row>
    <row r="384" spans="1:37">
      <c r="A384" s="1" t="s">
        <v>1714</v>
      </c>
      <c r="B384" s="9">
        <v>40778</v>
      </c>
      <c r="C384" s="7">
        <v>100</v>
      </c>
      <c r="D384" s="7">
        <v>1</v>
      </c>
      <c r="E384" s="1">
        <v>48</v>
      </c>
      <c r="F384" s="1" t="s">
        <v>26</v>
      </c>
      <c r="G384" s="1" t="s">
        <v>1522</v>
      </c>
      <c r="H384" s="1" t="s">
        <v>22</v>
      </c>
      <c r="I384" s="1" t="s">
        <v>9</v>
      </c>
      <c r="K384" s="1" t="s">
        <v>146</v>
      </c>
      <c r="L384" s="1" t="s">
        <v>25</v>
      </c>
      <c r="M384" s="2" t="s">
        <v>2105</v>
      </c>
      <c r="N384" s="1" t="s">
        <v>26</v>
      </c>
      <c r="O384" s="1" t="s">
        <v>27</v>
      </c>
      <c r="P384" s="1" t="s">
        <v>40</v>
      </c>
      <c r="Q384" s="1">
        <v>22.9</v>
      </c>
      <c r="R384" s="1">
        <v>13.3</v>
      </c>
      <c r="S384" s="1">
        <v>20.65</v>
      </c>
      <c r="X384" s="1">
        <v>21</v>
      </c>
      <c r="Y384" s="1">
        <v>60</v>
      </c>
      <c r="Z384" s="1">
        <f>Y384-X384</f>
        <v>39</v>
      </c>
      <c r="AA384" s="1">
        <v>6</v>
      </c>
      <c r="AJ384" s="1" t="s">
        <v>290</v>
      </c>
      <c r="AK384" s="1" t="s">
        <v>306</v>
      </c>
    </row>
    <row r="385" spans="1:37">
      <c r="A385" s="1" t="s">
        <v>1714</v>
      </c>
      <c r="B385" s="9">
        <v>40778</v>
      </c>
      <c r="C385" s="7">
        <v>100</v>
      </c>
      <c r="D385" s="7">
        <v>1</v>
      </c>
      <c r="E385" s="1">
        <v>48</v>
      </c>
      <c r="F385" s="1" t="s">
        <v>47</v>
      </c>
      <c r="G385" s="1" t="s">
        <v>1523</v>
      </c>
      <c r="H385" s="1" t="s">
        <v>22</v>
      </c>
      <c r="I385" s="1" t="s">
        <v>9</v>
      </c>
      <c r="K385" s="1" t="s">
        <v>32</v>
      </c>
      <c r="L385" s="1" t="s">
        <v>25</v>
      </c>
      <c r="M385" s="2" t="s">
        <v>2111</v>
      </c>
      <c r="N385" s="1" t="s">
        <v>26</v>
      </c>
      <c r="O385" s="1" t="s">
        <v>27</v>
      </c>
      <c r="P385" s="1" t="s">
        <v>276</v>
      </c>
      <c r="Q385" s="1">
        <v>27.7</v>
      </c>
      <c r="R385" s="1">
        <v>17.5</v>
      </c>
      <c r="S385" s="1">
        <v>14.65</v>
      </c>
      <c r="X385" s="1">
        <v>21</v>
      </c>
      <c r="Y385" s="1">
        <v>73</v>
      </c>
      <c r="Z385" s="1">
        <f>Y385-X385</f>
        <v>52</v>
      </c>
      <c r="AA385" s="1">
        <v>33</v>
      </c>
      <c r="AJ385" s="1" t="s">
        <v>290</v>
      </c>
      <c r="AK385" s="1" t="s">
        <v>306</v>
      </c>
    </row>
    <row r="386" spans="1:37">
      <c r="A386" s="1" t="s">
        <v>1715</v>
      </c>
      <c r="B386" s="9">
        <v>40779</v>
      </c>
      <c r="C386" s="7">
        <v>100</v>
      </c>
      <c r="D386" s="7">
        <v>1</v>
      </c>
      <c r="E386" s="1">
        <v>1</v>
      </c>
      <c r="F386" s="1" t="s">
        <v>26</v>
      </c>
      <c r="G386" s="1" t="s">
        <v>1823</v>
      </c>
      <c r="H386" s="1" t="s">
        <v>22</v>
      </c>
      <c r="I386" s="1" t="s">
        <v>9</v>
      </c>
      <c r="K386" s="1" t="s">
        <v>29</v>
      </c>
      <c r="L386" s="1" t="s">
        <v>73</v>
      </c>
      <c r="M386" s="2" t="s">
        <v>2076</v>
      </c>
      <c r="AJ386" s="1" t="s">
        <v>290</v>
      </c>
      <c r="AK386" s="1" t="s">
        <v>306</v>
      </c>
    </row>
    <row r="387" spans="1:37">
      <c r="A387" s="1" t="s">
        <v>1715</v>
      </c>
      <c r="B387" s="9">
        <v>40779</v>
      </c>
      <c r="C387" s="7">
        <v>100</v>
      </c>
      <c r="D387" s="7">
        <v>1</v>
      </c>
      <c r="E387" s="1">
        <v>1</v>
      </c>
      <c r="F387" s="1" t="s">
        <v>47</v>
      </c>
      <c r="G387" s="1" t="s">
        <v>1825</v>
      </c>
      <c r="H387" s="1" t="s">
        <v>23</v>
      </c>
      <c r="I387" s="1" t="s">
        <v>23</v>
      </c>
      <c r="AK387" s="1" t="s">
        <v>306</v>
      </c>
    </row>
    <row r="388" spans="1:37">
      <c r="A388" s="1" t="s">
        <v>1715</v>
      </c>
      <c r="B388" s="9">
        <v>40779</v>
      </c>
      <c r="C388" s="7">
        <v>100</v>
      </c>
      <c r="D388" s="7">
        <v>1</v>
      </c>
      <c r="E388" s="1">
        <v>2</v>
      </c>
      <c r="F388" s="1" t="s">
        <v>26</v>
      </c>
      <c r="G388" s="1" t="s">
        <v>1833</v>
      </c>
      <c r="H388" s="1" t="s">
        <v>23</v>
      </c>
      <c r="I388" s="1" t="s">
        <v>23</v>
      </c>
      <c r="AK388" s="1" t="s">
        <v>306</v>
      </c>
    </row>
    <row r="389" spans="1:37">
      <c r="A389" s="1" t="s">
        <v>1715</v>
      </c>
      <c r="B389" s="9">
        <v>40779</v>
      </c>
      <c r="C389" s="7">
        <v>100</v>
      </c>
      <c r="D389" s="7">
        <v>1</v>
      </c>
      <c r="E389" s="1">
        <v>2</v>
      </c>
      <c r="F389" s="1" t="s">
        <v>47</v>
      </c>
      <c r="G389" s="1" t="s">
        <v>1829</v>
      </c>
      <c r="H389" s="1" t="s">
        <v>23</v>
      </c>
      <c r="I389" s="1" t="s">
        <v>23</v>
      </c>
      <c r="AK389" s="1" t="s">
        <v>306</v>
      </c>
    </row>
    <row r="390" spans="1:37">
      <c r="A390" s="1" t="s">
        <v>1715</v>
      </c>
      <c r="B390" s="9">
        <v>40779</v>
      </c>
      <c r="C390" s="7">
        <v>100</v>
      </c>
      <c r="D390" s="7">
        <v>1</v>
      </c>
      <c r="E390" s="1">
        <v>3</v>
      </c>
      <c r="F390" s="1" t="s">
        <v>26</v>
      </c>
      <c r="G390" s="1" t="s">
        <v>1813</v>
      </c>
      <c r="H390" s="1" t="s">
        <v>23</v>
      </c>
      <c r="I390" s="1" t="s">
        <v>23</v>
      </c>
      <c r="AK390" s="1" t="s">
        <v>306</v>
      </c>
    </row>
    <row r="391" spans="1:37">
      <c r="A391" s="1" t="s">
        <v>1715</v>
      </c>
      <c r="B391" s="9">
        <v>40779</v>
      </c>
      <c r="C391" s="7">
        <v>100</v>
      </c>
      <c r="D391" s="7">
        <v>1</v>
      </c>
      <c r="E391" s="1">
        <v>3</v>
      </c>
      <c r="F391" s="1" t="s">
        <v>47</v>
      </c>
      <c r="G391" s="1" t="s">
        <v>1824</v>
      </c>
      <c r="H391" s="1" t="s">
        <v>23</v>
      </c>
      <c r="I391" s="1" t="s">
        <v>23</v>
      </c>
      <c r="AK391" s="1" t="s">
        <v>306</v>
      </c>
    </row>
    <row r="392" spans="1:37">
      <c r="A392" s="1" t="s">
        <v>1715</v>
      </c>
      <c r="B392" s="9">
        <v>40779</v>
      </c>
      <c r="C392" s="7">
        <v>100</v>
      </c>
      <c r="D392" s="7">
        <v>1</v>
      </c>
      <c r="E392" s="1">
        <v>4</v>
      </c>
      <c r="F392" s="1" t="s">
        <v>26</v>
      </c>
      <c r="G392" s="1" t="s">
        <v>1821</v>
      </c>
      <c r="H392" s="1" t="s">
        <v>23</v>
      </c>
      <c r="I392" s="1" t="s">
        <v>23</v>
      </c>
      <c r="AK392" s="1" t="s">
        <v>306</v>
      </c>
    </row>
    <row r="393" spans="1:37">
      <c r="A393" s="1" t="s">
        <v>1715</v>
      </c>
      <c r="B393" s="9">
        <v>40779</v>
      </c>
      <c r="C393" s="7">
        <v>100</v>
      </c>
      <c r="D393" s="7">
        <v>1</v>
      </c>
      <c r="E393" s="1">
        <v>4</v>
      </c>
      <c r="F393" s="1" t="s">
        <v>47</v>
      </c>
      <c r="G393" s="1" t="s">
        <v>1832</v>
      </c>
      <c r="H393" s="1" t="s">
        <v>23</v>
      </c>
      <c r="I393" s="1" t="s">
        <v>23</v>
      </c>
      <c r="J393" s="1" t="s">
        <v>55</v>
      </c>
      <c r="AK393" s="1" t="s">
        <v>306</v>
      </c>
    </row>
    <row r="394" spans="1:37">
      <c r="A394" s="1" t="s">
        <v>1715</v>
      </c>
      <c r="B394" s="9">
        <v>40779</v>
      </c>
      <c r="C394" s="7">
        <v>100</v>
      </c>
      <c r="D394" s="7">
        <v>1</v>
      </c>
      <c r="E394" s="1">
        <v>5</v>
      </c>
      <c r="F394" s="1" t="s">
        <v>26</v>
      </c>
      <c r="G394" s="1" t="s">
        <v>1828</v>
      </c>
      <c r="H394" s="1" t="s">
        <v>23</v>
      </c>
      <c r="I394" s="1" t="s">
        <v>23</v>
      </c>
      <c r="AK394" s="1" t="s">
        <v>306</v>
      </c>
    </row>
    <row r="395" spans="1:37">
      <c r="A395" s="1" t="s">
        <v>1715</v>
      </c>
      <c r="B395" s="9">
        <v>40779</v>
      </c>
      <c r="C395" s="7">
        <v>100</v>
      </c>
      <c r="D395" s="7">
        <v>1</v>
      </c>
      <c r="E395" s="1">
        <v>5</v>
      </c>
      <c r="F395" s="1" t="s">
        <v>47</v>
      </c>
      <c r="G395" s="1" t="s">
        <v>1826</v>
      </c>
      <c r="H395" s="1" t="s">
        <v>23</v>
      </c>
      <c r="I395" s="1" t="s">
        <v>23</v>
      </c>
      <c r="AK395" s="1" t="s">
        <v>306</v>
      </c>
    </row>
    <row r="396" spans="1:37">
      <c r="A396" s="1" t="s">
        <v>1715</v>
      </c>
      <c r="B396" s="9">
        <v>40779</v>
      </c>
      <c r="C396" s="7">
        <v>100</v>
      </c>
      <c r="D396" s="7">
        <v>1</v>
      </c>
      <c r="E396" s="1">
        <v>6</v>
      </c>
      <c r="F396" s="1" t="s">
        <v>26</v>
      </c>
      <c r="G396" s="1" t="s">
        <v>1834</v>
      </c>
      <c r="H396" s="1" t="s">
        <v>23</v>
      </c>
      <c r="I396" s="1" t="s">
        <v>23</v>
      </c>
      <c r="AK396" s="1" t="s">
        <v>306</v>
      </c>
    </row>
    <row r="397" spans="1:37">
      <c r="A397" s="1" t="s">
        <v>1715</v>
      </c>
      <c r="B397" s="9">
        <v>40779</v>
      </c>
      <c r="C397" s="7">
        <v>100</v>
      </c>
      <c r="D397" s="7">
        <v>1</v>
      </c>
      <c r="E397" s="1">
        <v>6</v>
      </c>
      <c r="F397" s="1" t="s">
        <v>47</v>
      </c>
      <c r="G397" s="1" t="s">
        <v>1816</v>
      </c>
      <c r="H397" s="1" t="s">
        <v>23</v>
      </c>
      <c r="I397" s="1" t="s">
        <v>23</v>
      </c>
      <c r="AK397" s="1" t="s">
        <v>290</v>
      </c>
    </row>
    <row r="398" spans="1:37">
      <c r="A398" s="1" t="s">
        <v>1715</v>
      </c>
      <c r="B398" s="9">
        <v>40779</v>
      </c>
      <c r="C398" s="7">
        <v>100</v>
      </c>
      <c r="D398" s="7">
        <v>1</v>
      </c>
      <c r="E398" s="1">
        <v>7</v>
      </c>
      <c r="F398" s="1" t="s">
        <v>26</v>
      </c>
      <c r="G398" s="1" t="s">
        <v>1809</v>
      </c>
      <c r="H398" s="1" t="s">
        <v>22</v>
      </c>
      <c r="I398" s="1" t="s">
        <v>9</v>
      </c>
      <c r="K398" s="1" t="s">
        <v>121</v>
      </c>
      <c r="L398" s="1" t="s">
        <v>73</v>
      </c>
      <c r="M398" s="2" t="s">
        <v>2084</v>
      </c>
      <c r="AJ398" s="1" t="s">
        <v>290</v>
      </c>
      <c r="AK398" s="1" t="s">
        <v>306</v>
      </c>
    </row>
    <row r="399" spans="1:37">
      <c r="A399" s="1" t="s">
        <v>1715</v>
      </c>
      <c r="B399" s="9">
        <v>40779</v>
      </c>
      <c r="C399" s="7">
        <v>100</v>
      </c>
      <c r="D399" s="7">
        <v>1</v>
      </c>
      <c r="E399" s="1">
        <v>7</v>
      </c>
      <c r="F399" s="1" t="s">
        <v>47</v>
      </c>
      <c r="G399" s="1" t="s">
        <v>1822</v>
      </c>
      <c r="H399" s="1" t="s">
        <v>22</v>
      </c>
      <c r="I399" s="1" t="s">
        <v>9</v>
      </c>
      <c r="K399" s="1" t="s">
        <v>29</v>
      </c>
      <c r="L399" s="1" t="s">
        <v>25</v>
      </c>
      <c r="M399" s="2" t="s">
        <v>2116</v>
      </c>
      <c r="N399" s="1" t="s">
        <v>26</v>
      </c>
      <c r="O399" s="1" t="s">
        <v>33</v>
      </c>
      <c r="Q399" s="1">
        <v>39.6</v>
      </c>
      <c r="R399" s="1">
        <v>23.25</v>
      </c>
      <c r="S399" s="1">
        <v>11.1</v>
      </c>
      <c r="X399" s="1">
        <v>21</v>
      </c>
      <c r="Y399" s="1">
        <v>182</v>
      </c>
      <c r="Z399" s="1">
        <f>Y399-X399</f>
        <v>161</v>
      </c>
      <c r="AA399" s="1">
        <v>105</v>
      </c>
      <c r="AE399" s="1">
        <v>259</v>
      </c>
      <c r="AJ399" s="1" t="s">
        <v>288</v>
      </c>
      <c r="AK399" s="1" t="s">
        <v>306</v>
      </c>
    </row>
    <row r="400" spans="1:37">
      <c r="A400" s="1" t="s">
        <v>1715</v>
      </c>
      <c r="B400" s="9">
        <v>40779</v>
      </c>
      <c r="C400" s="7">
        <v>100</v>
      </c>
      <c r="D400" s="7">
        <v>1</v>
      </c>
      <c r="E400" s="1">
        <v>8</v>
      </c>
      <c r="F400" s="1" t="s">
        <v>26</v>
      </c>
      <c r="G400" s="1" t="s">
        <v>1808</v>
      </c>
      <c r="H400" s="1" t="s">
        <v>23</v>
      </c>
      <c r="I400" s="1" t="s">
        <v>23</v>
      </c>
      <c r="J400" s="1" t="s">
        <v>55</v>
      </c>
      <c r="AK400" s="1" t="s">
        <v>306</v>
      </c>
    </row>
    <row r="401" spans="1:37">
      <c r="A401" s="1" t="s">
        <v>1715</v>
      </c>
      <c r="B401" s="9">
        <v>40779</v>
      </c>
      <c r="C401" s="7">
        <v>100</v>
      </c>
      <c r="D401" s="7">
        <v>1</v>
      </c>
      <c r="E401" s="1">
        <v>8</v>
      </c>
      <c r="F401" s="1" t="s">
        <v>47</v>
      </c>
      <c r="G401" s="1" t="s">
        <v>1820</v>
      </c>
      <c r="H401" s="1" t="s">
        <v>22</v>
      </c>
      <c r="I401" s="1" t="s">
        <v>9</v>
      </c>
      <c r="K401" s="1" t="s">
        <v>24</v>
      </c>
      <c r="L401" s="1" t="s">
        <v>73</v>
      </c>
      <c r="M401" s="2" t="s">
        <v>2085</v>
      </c>
      <c r="AJ401" s="1" t="s">
        <v>290</v>
      </c>
      <c r="AK401" s="1" t="s">
        <v>306</v>
      </c>
    </row>
    <row r="402" spans="1:37">
      <c r="A402" s="1" t="s">
        <v>1715</v>
      </c>
      <c r="B402" s="9">
        <v>40779</v>
      </c>
      <c r="C402" s="7">
        <v>100</v>
      </c>
      <c r="D402" s="7">
        <v>1</v>
      </c>
      <c r="E402" s="1">
        <v>9</v>
      </c>
      <c r="F402" s="1" t="s">
        <v>26</v>
      </c>
      <c r="G402" s="1" t="s">
        <v>1830</v>
      </c>
      <c r="H402" s="1" t="s">
        <v>23</v>
      </c>
      <c r="I402" s="1" t="s">
        <v>23</v>
      </c>
      <c r="AK402" s="1" t="s">
        <v>306</v>
      </c>
    </row>
    <row r="403" spans="1:37">
      <c r="A403" s="1" t="s">
        <v>1715</v>
      </c>
      <c r="B403" s="9">
        <v>40779</v>
      </c>
      <c r="C403" s="7">
        <v>100</v>
      </c>
      <c r="D403" s="7">
        <v>1</v>
      </c>
      <c r="E403" s="1">
        <v>9</v>
      </c>
      <c r="F403" s="1" t="s">
        <v>47</v>
      </c>
      <c r="G403" s="1" t="s">
        <v>1810</v>
      </c>
      <c r="H403" s="1" t="s">
        <v>23</v>
      </c>
      <c r="I403" s="1" t="s">
        <v>23</v>
      </c>
      <c r="AK403" s="1" t="s">
        <v>306</v>
      </c>
    </row>
    <row r="404" spans="1:37">
      <c r="A404" s="1" t="s">
        <v>1715</v>
      </c>
      <c r="B404" s="9">
        <v>40779</v>
      </c>
      <c r="C404" s="7">
        <v>100</v>
      </c>
      <c r="D404" s="7">
        <v>1</v>
      </c>
      <c r="E404" s="1">
        <v>10</v>
      </c>
      <c r="F404" s="1" t="s">
        <v>26</v>
      </c>
      <c r="G404" s="1" t="s">
        <v>1817</v>
      </c>
      <c r="H404" s="1" t="s">
        <v>22</v>
      </c>
      <c r="I404" s="1" t="s">
        <v>9</v>
      </c>
      <c r="AK404" s="1" t="s">
        <v>72</v>
      </c>
    </row>
    <row r="405" spans="1:37">
      <c r="A405" s="1" t="s">
        <v>1715</v>
      </c>
      <c r="B405" s="9">
        <v>40779</v>
      </c>
      <c r="C405" s="7">
        <v>100</v>
      </c>
      <c r="D405" s="7">
        <v>1</v>
      </c>
      <c r="E405" s="1">
        <v>10</v>
      </c>
      <c r="F405" s="1" t="s">
        <v>47</v>
      </c>
      <c r="G405" s="1" t="s">
        <v>1835</v>
      </c>
      <c r="H405" s="1" t="s">
        <v>23</v>
      </c>
      <c r="I405" s="1" t="s">
        <v>23</v>
      </c>
      <c r="AK405" s="1" t="s">
        <v>306</v>
      </c>
    </row>
    <row r="406" spans="1:37">
      <c r="A406" s="1" t="s">
        <v>1715</v>
      </c>
      <c r="B406" s="9">
        <v>40779</v>
      </c>
      <c r="C406" s="7">
        <v>100</v>
      </c>
      <c r="D406" s="7">
        <v>1</v>
      </c>
      <c r="E406" s="1">
        <v>11</v>
      </c>
      <c r="F406" s="1" t="s">
        <v>26</v>
      </c>
      <c r="G406" s="1" t="s">
        <v>1812</v>
      </c>
      <c r="H406" s="1" t="s">
        <v>23</v>
      </c>
      <c r="I406" s="1" t="s">
        <v>23</v>
      </c>
      <c r="AK406" s="1" t="s">
        <v>306</v>
      </c>
    </row>
    <row r="407" spans="1:37">
      <c r="A407" s="1" t="s">
        <v>1715</v>
      </c>
      <c r="B407" s="9">
        <v>40779</v>
      </c>
      <c r="C407" s="7">
        <v>100</v>
      </c>
      <c r="D407" s="7">
        <v>1</v>
      </c>
      <c r="E407" s="1">
        <v>11</v>
      </c>
      <c r="F407" s="1" t="s">
        <v>47</v>
      </c>
      <c r="G407" s="1" t="s">
        <v>1807</v>
      </c>
      <c r="H407" s="1" t="s">
        <v>23</v>
      </c>
      <c r="I407" s="1" t="s">
        <v>23</v>
      </c>
      <c r="AK407" s="1" t="s">
        <v>306</v>
      </c>
    </row>
    <row r="408" spans="1:37">
      <c r="A408" s="1" t="s">
        <v>1715</v>
      </c>
      <c r="B408" s="9">
        <v>40779</v>
      </c>
      <c r="C408" s="7">
        <v>100</v>
      </c>
      <c r="D408" s="7">
        <v>1</v>
      </c>
      <c r="E408" s="1">
        <v>12</v>
      </c>
      <c r="F408" s="1" t="s">
        <v>26</v>
      </c>
      <c r="G408" s="1" t="s">
        <v>1818</v>
      </c>
      <c r="H408" s="1" t="s">
        <v>22</v>
      </c>
      <c r="I408" s="1" t="s">
        <v>9</v>
      </c>
      <c r="K408" s="1" t="s">
        <v>29</v>
      </c>
      <c r="L408" s="1" t="s">
        <v>73</v>
      </c>
      <c r="M408" s="2" t="s">
        <v>2073</v>
      </c>
      <c r="AJ408" s="1" t="s">
        <v>290</v>
      </c>
      <c r="AK408" s="1" t="s">
        <v>306</v>
      </c>
    </row>
    <row r="409" spans="1:37">
      <c r="A409" s="1" t="s">
        <v>1715</v>
      </c>
      <c r="B409" s="9">
        <v>40779</v>
      </c>
      <c r="C409" s="7">
        <v>100</v>
      </c>
      <c r="D409" s="7">
        <v>1</v>
      </c>
      <c r="E409" s="1">
        <v>12</v>
      </c>
      <c r="F409" s="1" t="s">
        <v>47</v>
      </c>
      <c r="G409" s="1" t="s">
        <v>1811</v>
      </c>
      <c r="H409" s="1" t="s">
        <v>23</v>
      </c>
      <c r="I409" s="1" t="s">
        <v>23</v>
      </c>
      <c r="AK409" s="1" t="s">
        <v>306</v>
      </c>
    </row>
    <row r="410" spans="1:37">
      <c r="A410" s="1" t="s">
        <v>1715</v>
      </c>
      <c r="B410" s="9">
        <v>40779</v>
      </c>
      <c r="C410" s="7">
        <v>100</v>
      </c>
      <c r="D410" s="7">
        <v>1</v>
      </c>
      <c r="E410" s="1">
        <v>13</v>
      </c>
      <c r="F410" s="1" t="s">
        <v>26</v>
      </c>
      <c r="G410" s="1" t="s">
        <v>1827</v>
      </c>
      <c r="H410" s="1" t="s">
        <v>23</v>
      </c>
      <c r="I410" s="1" t="s">
        <v>23</v>
      </c>
      <c r="J410" s="1" t="s">
        <v>55</v>
      </c>
      <c r="AK410" s="1" t="s">
        <v>72</v>
      </c>
    </row>
    <row r="411" spans="1:37">
      <c r="A411" s="1" t="s">
        <v>1715</v>
      </c>
      <c r="B411" s="9">
        <v>40779</v>
      </c>
      <c r="C411" s="7">
        <v>100</v>
      </c>
      <c r="D411" s="7">
        <v>1</v>
      </c>
      <c r="E411" s="1">
        <v>13</v>
      </c>
      <c r="F411" s="1" t="s">
        <v>47</v>
      </c>
      <c r="G411" s="1" t="s">
        <v>1815</v>
      </c>
      <c r="H411" s="1" t="s">
        <v>23</v>
      </c>
      <c r="I411" s="1" t="s">
        <v>23</v>
      </c>
      <c r="AK411" s="1" t="s">
        <v>72</v>
      </c>
    </row>
    <row r="412" spans="1:37">
      <c r="A412" s="1" t="s">
        <v>1715</v>
      </c>
      <c r="B412" s="9">
        <v>40779</v>
      </c>
      <c r="C412" s="7">
        <v>100</v>
      </c>
      <c r="D412" s="7">
        <v>1</v>
      </c>
      <c r="E412" s="1">
        <v>14</v>
      </c>
      <c r="F412" s="1" t="s">
        <v>26</v>
      </c>
      <c r="G412" s="1" t="s">
        <v>1819</v>
      </c>
      <c r="H412" s="1" t="s">
        <v>23</v>
      </c>
      <c r="I412" s="1" t="s">
        <v>23</v>
      </c>
      <c r="J412" s="1" t="s">
        <v>55</v>
      </c>
      <c r="AK412" s="1" t="s">
        <v>290</v>
      </c>
    </row>
    <row r="413" spans="1:37">
      <c r="A413" s="1" t="s">
        <v>1715</v>
      </c>
      <c r="B413" s="9">
        <v>40779</v>
      </c>
      <c r="C413" s="7">
        <v>100</v>
      </c>
      <c r="D413" s="7">
        <v>1</v>
      </c>
      <c r="E413" s="1">
        <v>14</v>
      </c>
      <c r="F413" s="1" t="s">
        <v>47</v>
      </c>
      <c r="G413" s="1" t="s">
        <v>1806</v>
      </c>
      <c r="H413" s="1" t="s">
        <v>23</v>
      </c>
      <c r="I413" s="1" t="s">
        <v>9</v>
      </c>
      <c r="AK413" s="1" t="s">
        <v>72</v>
      </c>
    </row>
    <row r="414" spans="1:37">
      <c r="A414" s="1" t="s">
        <v>1715</v>
      </c>
      <c r="B414" s="9">
        <v>40779</v>
      </c>
      <c r="C414" s="7">
        <v>100</v>
      </c>
      <c r="D414" s="7">
        <v>1</v>
      </c>
      <c r="E414" s="1">
        <v>15</v>
      </c>
      <c r="F414" s="1" t="s">
        <v>26</v>
      </c>
      <c r="G414" s="1" t="s">
        <v>1836</v>
      </c>
      <c r="H414" s="1" t="s">
        <v>23</v>
      </c>
      <c r="I414" s="1" t="s">
        <v>9</v>
      </c>
      <c r="J414" s="1" t="s">
        <v>55</v>
      </c>
      <c r="AK414" s="1" t="s">
        <v>72</v>
      </c>
    </row>
    <row r="415" spans="1:37">
      <c r="A415" s="1" t="s">
        <v>1715</v>
      </c>
      <c r="B415" s="9">
        <v>40779</v>
      </c>
      <c r="C415" s="7">
        <v>100</v>
      </c>
      <c r="D415" s="7">
        <v>1</v>
      </c>
      <c r="E415" s="1">
        <v>15</v>
      </c>
      <c r="F415" s="1" t="s">
        <v>47</v>
      </c>
      <c r="G415" s="1" t="s">
        <v>1805</v>
      </c>
      <c r="H415" s="1" t="s">
        <v>23</v>
      </c>
      <c r="I415" s="1" t="s">
        <v>9</v>
      </c>
      <c r="J415" s="1" t="s">
        <v>55</v>
      </c>
      <c r="AK415" s="1" t="s">
        <v>72</v>
      </c>
    </row>
    <row r="416" spans="1:37">
      <c r="A416" s="1" t="s">
        <v>1715</v>
      </c>
      <c r="B416" s="9">
        <v>40779</v>
      </c>
      <c r="C416" s="7">
        <v>100</v>
      </c>
      <c r="D416" s="7">
        <v>1</v>
      </c>
      <c r="E416" s="1">
        <v>16</v>
      </c>
      <c r="F416" s="1" t="s">
        <v>26</v>
      </c>
      <c r="G416" s="1" t="s">
        <v>1814</v>
      </c>
      <c r="H416" s="1" t="s">
        <v>23</v>
      </c>
      <c r="I416" s="1" t="s">
        <v>23</v>
      </c>
      <c r="J416" s="1" t="s">
        <v>55</v>
      </c>
      <c r="AK416" s="1" t="s">
        <v>72</v>
      </c>
    </row>
    <row r="417" spans="1:37">
      <c r="A417" s="1" t="s">
        <v>1715</v>
      </c>
      <c r="B417" s="9">
        <v>40779</v>
      </c>
      <c r="C417" s="7">
        <v>100</v>
      </c>
      <c r="D417" s="7">
        <v>1</v>
      </c>
      <c r="E417" s="1">
        <v>16</v>
      </c>
      <c r="F417" s="1" t="s">
        <v>47</v>
      </c>
      <c r="G417" s="1" t="s">
        <v>1831</v>
      </c>
      <c r="H417" s="1" t="s">
        <v>23</v>
      </c>
      <c r="I417" s="1" t="s">
        <v>23</v>
      </c>
      <c r="J417" s="1" t="s">
        <v>55</v>
      </c>
      <c r="AK417" s="1" t="s">
        <v>72</v>
      </c>
    </row>
    <row r="418" spans="1:37">
      <c r="A418" s="1" t="s">
        <v>1715</v>
      </c>
      <c r="B418" s="9">
        <v>40779</v>
      </c>
      <c r="C418" s="7">
        <v>100</v>
      </c>
      <c r="D418" s="7">
        <v>1</v>
      </c>
      <c r="E418" s="1">
        <v>17</v>
      </c>
      <c r="F418" s="1" t="s">
        <v>26</v>
      </c>
      <c r="G418" s="1" t="s">
        <v>1451</v>
      </c>
      <c r="H418" s="1" t="s">
        <v>22</v>
      </c>
      <c r="I418" s="1" t="s">
        <v>9</v>
      </c>
      <c r="K418" s="1" t="s">
        <v>29</v>
      </c>
      <c r="L418" s="1" t="s">
        <v>73</v>
      </c>
      <c r="M418" s="2" t="s">
        <v>2070</v>
      </c>
      <c r="AJ418" s="1" t="s">
        <v>290</v>
      </c>
      <c r="AK418" s="1" t="s">
        <v>72</v>
      </c>
    </row>
    <row r="419" spans="1:37">
      <c r="A419" s="1" t="s">
        <v>1715</v>
      </c>
      <c r="B419" s="9">
        <v>40779</v>
      </c>
      <c r="C419" s="7">
        <v>100</v>
      </c>
      <c r="D419" s="7">
        <v>1</v>
      </c>
      <c r="E419" s="1">
        <v>17</v>
      </c>
      <c r="F419" s="1" t="s">
        <v>47</v>
      </c>
      <c r="G419" s="1" t="s">
        <v>1452</v>
      </c>
      <c r="H419" s="1" t="s">
        <v>23</v>
      </c>
      <c r="I419" s="1" t="s">
        <v>9</v>
      </c>
      <c r="J419" s="1" t="s">
        <v>55</v>
      </c>
      <c r="AK419" s="1" t="s">
        <v>72</v>
      </c>
    </row>
    <row r="420" spans="1:37">
      <c r="A420" s="1" t="s">
        <v>1715</v>
      </c>
      <c r="B420" s="9">
        <v>40779</v>
      </c>
      <c r="C420" s="7">
        <v>100</v>
      </c>
      <c r="D420" s="7">
        <v>1</v>
      </c>
      <c r="E420" s="1">
        <v>18</v>
      </c>
      <c r="F420" s="1" t="s">
        <v>26</v>
      </c>
      <c r="G420" s="1" t="s">
        <v>1453</v>
      </c>
      <c r="H420" s="1" t="s">
        <v>23</v>
      </c>
      <c r="I420" s="1" t="s">
        <v>9</v>
      </c>
      <c r="J420" s="1" t="s">
        <v>55</v>
      </c>
      <c r="AK420" s="1" t="s">
        <v>72</v>
      </c>
    </row>
    <row r="421" spans="1:37">
      <c r="A421" s="1" t="s">
        <v>1715</v>
      </c>
      <c r="B421" s="9">
        <v>40779</v>
      </c>
      <c r="C421" s="7">
        <v>100</v>
      </c>
      <c r="D421" s="7">
        <v>1</v>
      </c>
      <c r="E421" s="1">
        <v>18</v>
      </c>
      <c r="F421" s="1" t="s">
        <v>47</v>
      </c>
      <c r="G421" s="1" t="s">
        <v>1454</v>
      </c>
      <c r="H421" s="1" t="s">
        <v>23</v>
      </c>
      <c r="I421" s="1" t="s">
        <v>9</v>
      </c>
      <c r="AK421" s="1" t="s">
        <v>72</v>
      </c>
    </row>
    <row r="422" spans="1:37">
      <c r="A422" s="1" t="s">
        <v>1715</v>
      </c>
      <c r="B422" s="9">
        <v>40779</v>
      </c>
      <c r="C422" s="7">
        <v>100</v>
      </c>
      <c r="D422" s="7">
        <v>1</v>
      </c>
      <c r="E422" s="1">
        <v>19</v>
      </c>
      <c r="F422" s="1" t="s">
        <v>26</v>
      </c>
      <c r="G422" s="1" t="s">
        <v>1455</v>
      </c>
      <c r="H422" s="1" t="s">
        <v>23</v>
      </c>
      <c r="I422" s="1" t="s">
        <v>9</v>
      </c>
      <c r="AK422" s="1" t="s">
        <v>72</v>
      </c>
    </row>
    <row r="423" spans="1:37">
      <c r="A423" s="1" t="s">
        <v>1715</v>
      </c>
      <c r="B423" s="9">
        <v>40779</v>
      </c>
      <c r="C423" s="7">
        <v>100</v>
      </c>
      <c r="D423" s="7">
        <v>1</v>
      </c>
      <c r="E423" s="1">
        <v>19</v>
      </c>
      <c r="F423" s="1" t="s">
        <v>47</v>
      </c>
      <c r="G423" s="1" t="s">
        <v>1456</v>
      </c>
      <c r="H423" s="1" t="s">
        <v>22</v>
      </c>
      <c r="I423" s="1" t="s">
        <v>9</v>
      </c>
      <c r="K423" s="1" t="s">
        <v>32</v>
      </c>
      <c r="L423" s="1" t="s">
        <v>73</v>
      </c>
      <c r="M423" s="2" t="s">
        <v>2077</v>
      </c>
      <c r="AJ423" s="1" t="s">
        <v>290</v>
      </c>
      <c r="AK423" s="1" t="s">
        <v>72</v>
      </c>
    </row>
    <row r="424" spans="1:37">
      <c r="A424" s="1" t="s">
        <v>1715</v>
      </c>
      <c r="B424" s="9">
        <v>40779</v>
      </c>
      <c r="C424" s="7">
        <v>100</v>
      </c>
      <c r="D424" s="7">
        <v>1</v>
      </c>
      <c r="E424" s="1">
        <v>20</v>
      </c>
      <c r="F424" s="1" t="s">
        <v>26</v>
      </c>
      <c r="G424" s="1" t="s">
        <v>1457</v>
      </c>
      <c r="H424" s="1" t="s">
        <v>23</v>
      </c>
      <c r="I424" s="1" t="s">
        <v>9</v>
      </c>
      <c r="AK424" s="1" t="s">
        <v>72</v>
      </c>
    </row>
    <row r="425" spans="1:37">
      <c r="A425" s="1" t="s">
        <v>1715</v>
      </c>
      <c r="B425" s="9">
        <v>40779</v>
      </c>
      <c r="C425" s="7">
        <v>100</v>
      </c>
      <c r="D425" s="7">
        <v>1</v>
      </c>
      <c r="E425" s="1">
        <v>20</v>
      </c>
      <c r="F425" s="1" t="s">
        <v>47</v>
      </c>
      <c r="G425" s="1" t="s">
        <v>1458</v>
      </c>
      <c r="H425" s="1" t="s">
        <v>22</v>
      </c>
      <c r="I425" s="1" t="s">
        <v>9</v>
      </c>
      <c r="AK425" s="1" t="s">
        <v>72</v>
      </c>
    </row>
    <row r="426" spans="1:37">
      <c r="A426" s="1" t="s">
        <v>1715</v>
      </c>
      <c r="B426" s="9">
        <v>40779</v>
      </c>
      <c r="C426" s="7">
        <v>100</v>
      </c>
      <c r="D426" s="7">
        <v>1</v>
      </c>
      <c r="E426" s="10">
        <v>21</v>
      </c>
      <c r="F426" s="1" t="s">
        <v>26</v>
      </c>
      <c r="G426" s="1" t="s">
        <v>1463</v>
      </c>
      <c r="H426" s="1" t="s">
        <v>23</v>
      </c>
      <c r="I426" s="1" t="s">
        <v>53</v>
      </c>
      <c r="J426" s="1" t="s">
        <v>55</v>
      </c>
      <c r="AK426" s="1" t="s">
        <v>72</v>
      </c>
    </row>
    <row r="427" spans="1:37">
      <c r="A427" s="1" t="s">
        <v>1715</v>
      </c>
      <c r="B427" s="9">
        <v>40779</v>
      </c>
      <c r="C427" s="7">
        <v>100</v>
      </c>
      <c r="D427" s="7">
        <v>1</v>
      </c>
      <c r="E427" s="1">
        <v>21</v>
      </c>
      <c r="F427" s="1" t="s">
        <v>47</v>
      </c>
      <c r="G427" s="1" t="s">
        <v>1464</v>
      </c>
      <c r="H427" s="1" t="s">
        <v>23</v>
      </c>
      <c r="I427" s="1" t="s">
        <v>23</v>
      </c>
      <c r="AK427" s="1" t="s">
        <v>72</v>
      </c>
    </row>
    <row r="428" spans="1:37">
      <c r="A428" s="1" t="s">
        <v>1715</v>
      </c>
      <c r="B428" s="9">
        <v>40779</v>
      </c>
      <c r="C428" s="7">
        <v>100</v>
      </c>
      <c r="D428" s="7">
        <v>1</v>
      </c>
      <c r="E428" s="1">
        <v>22</v>
      </c>
      <c r="F428" s="1" t="s">
        <v>26</v>
      </c>
      <c r="G428" s="1" t="s">
        <v>1465</v>
      </c>
      <c r="H428" s="1" t="s">
        <v>22</v>
      </c>
      <c r="I428" s="1" t="s">
        <v>9</v>
      </c>
      <c r="K428" s="1" t="s">
        <v>29</v>
      </c>
      <c r="L428" s="1" t="s">
        <v>73</v>
      </c>
      <c r="M428" s="2" t="s">
        <v>2097</v>
      </c>
      <c r="AJ428" s="1" t="s">
        <v>290</v>
      </c>
      <c r="AK428" s="1" t="s">
        <v>72</v>
      </c>
    </row>
    <row r="429" spans="1:37">
      <c r="A429" s="1" t="s">
        <v>1715</v>
      </c>
      <c r="B429" s="9">
        <v>40779</v>
      </c>
      <c r="C429" s="7">
        <v>100</v>
      </c>
      <c r="D429" s="7">
        <v>1</v>
      </c>
      <c r="E429" s="1">
        <v>22</v>
      </c>
      <c r="F429" s="1" t="s">
        <v>47</v>
      </c>
      <c r="G429" s="1" t="s">
        <v>1466</v>
      </c>
      <c r="H429" s="1" t="s">
        <v>23</v>
      </c>
      <c r="I429" s="1" t="s">
        <v>23</v>
      </c>
      <c r="AK429" s="1" t="s">
        <v>72</v>
      </c>
    </row>
    <row r="430" spans="1:37">
      <c r="A430" s="1" t="s">
        <v>1715</v>
      </c>
      <c r="B430" s="9">
        <v>40779</v>
      </c>
      <c r="C430" s="7">
        <v>100</v>
      </c>
      <c r="D430" s="7">
        <v>1</v>
      </c>
      <c r="E430" s="1">
        <v>23</v>
      </c>
      <c r="F430" s="1" t="s">
        <v>26</v>
      </c>
      <c r="G430" s="1" t="s">
        <v>1467</v>
      </c>
      <c r="H430" s="1" t="s">
        <v>22</v>
      </c>
      <c r="I430" s="1" t="s">
        <v>9</v>
      </c>
      <c r="K430" s="1" t="s">
        <v>24</v>
      </c>
      <c r="L430" s="1" t="s">
        <v>73</v>
      </c>
      <c r="M430" s="2" t="s">
        <v>2064</v>
      </c>
      <c r="AJ430" s="1" t="s">
        <v>290</v>
      </c>
      <c r="AK430" s="1" t="s">
        <v>72</v>
      </c>
    </row>
    <row r="431" spans="1:37">
      <c r="A431" s="1" t="s">
        <v>1715</v>
      </c>
      <c r="B431" s="9">
        <v>40779</v>
      </c>
      <c r="C431" s="7">
        <v>100</v>
      </c>
      <c r="D431" s="7">
        <v>1</v>
      </c>
      <c r="E431" s="1">
        <v>23</v>
      </c>
      <c r="F431" s="1" t="s">
        <v>47</v>
      </c>
      <c r="G431" s="1" t="s">
        <v>1468</v>
      </c>
      <c r="H431" s="1" t="s">
        <v>23</v>
      </c>
      <c r="I431" s="1" t="s">
        <v>9</v>
      </c>
      <c r="J431" s="1" t="s">
        <v>55</v>
      </c>
      <c r="AK431" s="1" t="s">
        <v>72</v>
      </c>
    </row>
    <row r="432" spans="1:37">
      <c r="A432" s="1" t="s">
        <v>1715</v>
      </c>
      <c r="B432" s="9">
        <v>40779</v>
      </c>
      <c r="C432" s="7">
        <v>100</v>
      </c>
      <c r="D432" s="7">
        <v>1</v>
      </c>
      <c r="E432" s="1">
        <v>24</v>
      </c>
      <c r="F432" s="1" t="s">
        <v>26</v>
      </c>
      <c r="G432" s="1" t="s">
        <v>1469</v>
      </c>
      <c r="H432" s="1" t="s">
        <v>23</v>
      </c>
      <c r="I432" s="1" t="s">
        <v>53</v>
      </c>
      <c r="J432" s="1" t="s">
        <v>55</v>
      </c>
      <c r="AK432" s="1" t="s">
        <v>72</v>
      </c>
    </row>
    <row r="433" spans="1:37">
      <c r="A433" s="1" t="s">
        <v>1715</v>
      </c>
      <c r="B433" s="9">
        <v>40779</v>
      </c>
      <c r="C433" s="7">
        <v>100</v>
      </c>
      <c r="D433" s="7">
        <v>1</v>
      </c>
      <c r="E433" s="1">
        <v>24</v>
      </c>
      <c r="F433" s="1" t="s">
        <v>47</v>
      </c>
      <c r="G433" s="1" t="s">
        <v>1472</v>
      </c>
      <c r="H433" s="1" t="s">
        <v>23</v>
      </c>
      <c r="I433" s="1" t="s">
        <v>53</v>
      </c>
      <c r="J433" s="1" t="s">
        <v>55</v>
      </c>
      <c r="AK433" s="1" t="s">
        <v>72</v>
      </c>
    </row>
    <row r="434" spans="1:37">
      <c r="A434" s="1" t="s">
        <v>1715</v>
      </c>
      <c r="B434" s="9">
        <v>40779</v>
      </c>
      <c r="C434" s="7">
        <v>100</v>
      </c>
      <c r="D434" s="7">
        <v>1</v>
      </c>
      <c r="E434" s="1">
        <v>25</v>
      </c>
      <c r="F434" s="1" t="s">
        <v>26</v>
      </c>
      <c r="G434" s="1" t="s">
        <v>1474</v>
      </c>
      <c r="H434" s="1" t="s">
        <v>23</v>
      </c>
      <c r="I434" s="1" t="s">
        <v>23</v>
      </c>
      <c r="AK434" s="1" t="s">
        <v>306</v>
      </c>
    </row>
    <row r="435" spans="1:37">
      <c r="A435" s="1" t="s">
        <v>1715</v>
      </c>
      <c r="B435" s="9">
        <v>40779</v>
      </c>
      <c r="C435" s="7">
        <v>100</v>
      </c>
      <c r="D435" s="7">
        <v>1</v>
      </c>
      <c r="E435" s="1">
        <v>25</v>
      </c>
      <c r="F435" s="1" t="s">
        <v>47</v>
      </c>
      <c r="G435" s="1" t="s">
        <v>1475</v>
      </c>
      <c r="H435" s="1" t="s">
        <v>23</v>
      </c>
      <c r="I435" s="1" t="s">
        <v>53</v>
      </c>
      <c r="AK435" s="1" t="s">
        <v>306</v>
      </c>
    </row>
    <row r="436" spans="1:37">
      <c r="A436" s="1" t="s">
        <v>1715</v>
      </c>
      <c r="B436" s="9">
        <v>40779</v>
      </c>
      <c r="C436" s="7">
        <v>100</v>
      </c>
      <c r="D436" s="7">
        <v>1</v>
      </c>
      <c r="E436" s="1">
        <v>26</v>
      </c>
      <c r="F436" s="1" t="s">
        <v>26</v>
      </c>
      <c r="G436" s="1" t="s">
        <v>1476</v>
      </c>
      <c r="H436" s="1" t="s">
        <v>23</v>
      </c>
      <c r="I436" s="1" t="s">
        <v>9</v>
      </c>
      <c r="AK436" s="1" t="s">
        <v>306</v>
      </c>
    </row>
    <row r="437" spans="1:37">
      <c r="A437" s="1" t="s">
        <v>1715</v>
      </c>
      <c r="B437" s="9">
        <v>40779</v>
      </c>
      <c r="C437" s="7">
        <v>100</v>
      </c>
      <c r="D437" s="7">
        <v>1</v>
      </c>
      <c r="E437" s="1">
        <v>26</v>
      </c>
      <c r="F437" s="1" t="s">
        <v>47</v>
      </c>
      <c r="G437" s="1" t="s">
        <v>1477</v>
      </c>
      <c r="H437" s="1" t="s">
        <v>23</v>
      </c>
      <c r="I437" s="1" t="s">
        <v>9</v>
      </c>
      <c r="J437" s="1" t="s">
        <v>55</v>
      </c>
      <c r="AK437" s="1" t="s">
        <v>306</v>
      </c>
    </row>
    <row r="438" spans="1:37">
      <c r="A438" s="1" t="s">
        <v>1715</v>
      </c>
      <c r="B438" s="9">
        <v>40779</v>
      </c>
      <c r="C438" s="7">
        <v>100</v>
      </c>
      <c r="D438" s="7">
        <v>1</v>
      </c>
      <c r="E438" s="1">
        <v>27</v>
      </c>
      <c r="F438" s="1" t="s">
        <v>26</v>
      </c>
      <c r="G438" s="1" t="s">
        <v>1478</v>
      </c>
      <c r="H438" s="1" t="s">
        <v>23</v>
      </c>
      <c r="I438" s="1" t="s">
        <v>9</v>
      </c>
      <c r="J438" s="1" t="s">
        <v>55</v>
      </c>
      <c r="AK438" s="1" t="s">
        <v>306</v>
      </c>
    </row>
    <row r="439" spans="1:37">
      <c r="A439" s="1" t="s">
        <v>1715</v>
      </c>
      <c r="B439" s="9">
        <v>40779</v>
      </c>
      <c r="C439" s="7">
        <v>100</v>
      </c>
      <c r="D439" s="7">
        <v>1</v>
      </c>
      <c r="E439" s="1">
        <v>27</v>
      </c>
      <c r="F439" s="1" t="s">
        <v>47</v>
      </c>
      <c r="G439" s="1" t="s">
        <v>1479</v>
      </c>
      <c r="H439" s="1" t="s">
        <v>23</v>
      </c>
      <c r="I439" s="1" t="s">
        <v>9</v>
      </c>
      <c r="J439" s="1" t="s">
        <v>55</v>
      </c>
      <c r="AK439" s="1" t="s">
        <v>306</v>
      </c>
    </row>
    <row r="440" spans="1:37">
      <c r="A440" s="1" t="s">
        <v>1715</v>
      </c>
      <c r="B440" s="9">
        <v>40779</v>
      </c>
      <c r="C440" s="7">
        <v>100</v>
      </c>
      <c r="D440" s="7">
        <v>1</v>
      </c>
      <c r="E440" s="1">
        <v>28</v>
      </c>
      <c r="F440" s="1" t="s">
        <v>26</v>
      </c>
      <c r="G440" s="1" t="s">
        <v>1480</v>
      </c>
      <c r="H440" s="1" t="s">
        <v>23</v>
      </c>
      <c r="I440" s="1" t="s">
        <v>9</v>
      </c>
      <c r="J440" s="1" t="s">
        <v>55</v>
      </c>
      <c r="AK440" s="1" t="s">
        <v>306</v>
      </c>
    </row>
    <row r="441" spans="1:37">
      <c r="A441" s="1" t="s">
        <v>1715</v>
      </c>
      <c r="B441" s="9">
        <v>40779</v>
      </c>
      <c r="C441" s="7">
        <v>100</v>
      </c>
      <c r="D441" s="7">
        <v>1</v>
      </c>
      <c r="E441" s="1">
        <v>28</v>
      </c>
      <c r="F441" s="1" t="s">
        <v>47</v>
      </c>
      <c r="G441" s="1" t="s">
        <v>1481</v>
      </c>
      <c r="H441" s="1" t="s">
        <v>23</v>
      </c>
      <c r="I441" s="1" t="s">
        <v>9</v>
      </c>
      <c r="J441" s="1" t="s">
        <v>55</v>
      </c>
      <c r="AK441" s="1" t="s">
        <v>306</v>
      </c>
    </row>
    <row r="442" spans="1:37">
      <c r="A442" s="1" t="s">
        <v>1715</v>
      </c>
      <c r="B442" s="9">
        <v>40779</v>
      </c>
      <c r="C442" s="7">
        <v>100</v>
      </c>
      <c r="D442" s="7">
        <v>1</v>
      </c>
      <c r="E442" s="1">
        <v>29</v>
      </c>
      <c r="F442" s="1" t="s">
        <v>26</v>
      </c>
      <c r="G442" s="1" t="s">
        <v>1482</v>
      </c>
      <c r="H442" s="1" t="s">
        <v>22</v>
      </c>
      <c r="I442" s="1" t="s">
        <v>9</v>
      </c>
      <c r="K442" s="1" t="s">
        <v>24</v>
      </c>
      <c r="L442" s="1" t="s">
        <v>73</v>
      </c>
      <c r="M442" s="2" t="s">
        <v>2065</v>
      </c>
      <c r="AJ442" s="1" t="s">
        <v>288</v>
      </c>
      <c r="AK442" s="1" t="s">
        <v>306</v>
      </c>
    </row>
    <row r="443" spans="1:37">
      <c r="A443" s="1" t="s">
        <v>1715</v>
      </c>
      <c r="B443" s="9">
        <v>40779</v>
      </c>
      <c r="C443" s="7">
        <v>100</v>
      </c>
      <c r="D443" s="7">
        <v>1</v>
      </c>
      <c r="E443" s="1">
        <v>29</v>
      </c>
      <c r="F443" s="1" t="s">
        <v>47</v>
      </c>
      <c r="G443" s="1" t="s">
        <v>1483</v>
      </c>
      <c r="H443" s="1" t="s">
        <v>22</v>
      </c>
      <c r="I443" s="1" t="s">
        <v>9</v>
      </c>
      <c r="K443" s="1" t="s">
        <v>35</v>
      </c>
      <c r="L443" s="1" t="s">
        <v>25</v>
      </c>
      <c r="M443" s="2" t="s">
        <v>2114</v>
      </c>
      <c r="N443" s="1" t="s">
        <v>26</v>
      </c>
      <c r="O443" s="1" t="s">
        <v>33</v>
      </c>
      <c r="P443" s="1" t="s">
        <v>63</v>
      </c>
      <c r="Q443" s="1">
        <v>26.8</v>
      </c>
      <c r="R443" s="1">
        <v>16.3</v>
      </c>
      <c r="S443" s="1">
        <v>11.7</v>
      </c>
      <c r="X443" s="1">
        <v>20</v>
      </c>
      <c r="Y443" s="1">
        <v>88</v>
      </c>
      <c r="Z443" s="1">
        <f>Y443-X443</f>
        <v>68</v>
      </c>
      <c r="AA443" s="1">
        <v>9</v>
      </c>
      <c r="AC443" s="1" t="s">
        <v>74</v>
      </c>
      <c r="AE443" s="1">
        <v>260</v>
      </c>
      <c r="AJ443" s="1" t="s">
        <v>290</v>
      </c>
      <c r="AK443" s="1" t="s">
        <v>306</v>
      </c>
    </row>
    <row r="444" spans="1:37">
      <c r="A444" s="1" t="s">
        <v>1715</v>
      </c>
      <c r="B444" s="9">
        <v>40779</v>
      </c>
      <c r="C444" s="7">
        <v>100</v>
      </c>
      <c r="D444" s="7">
        <v>1</v>
      </c>
      <c r="E444" s="1">
        <v>30</v>
      </c>
      <c r="F444" s="1" t="s">
        <v>26</v>
      </c>
      <c r="G444" s="1" t="s">
        <v>1484</v>
      </c>
      <c r="H444" s="1" t="s">
        <v>23</v>
      </c>
      <c r="I444" s="1" t="s">
        <v>9</v>
      </c>
      <c r="J444" s="1" t="s">
        <v>55</v>
      </c>
      <c r="AK444" s="1" t="s">
        <v>306</v>
      </c>
    </row>
    <row r="445" spans="1:37">
      <c r="A445" s="1" t="s">
        <v>1715</v>
      </c>
      <c r="B445" s="9">
        <v>40779</v>
      </c>
      <c r="C445" s="7">
        <v>100</v>
      </c>
      <c r="D445" s="7">
        <v>1</v>
      </c>
      <c r="E445" s="1">
        <v>30</v>
      </c>
      <c r="F445" s="1" t="s">
        <v>47</v>
      </c>
      <c r="G445" s="1" t="s">
        <v>1485</v>
      </c>
      <c r="H445" s="1" t="s">
        <v>23</v>
      </c>
      <c r="I445" s="1" t="s">
        <v>53</v>
      </c>
      <c r="AK445" s="1" t="s">
        <v>306</v>
      </c>
    </row>
    <row r="446" spans="1:37">
      <c r="A446" s="1" t="s">
        <v>1715</v>
      </c>
      <c r="B446" s="9">
        <v>40779</v>
      </c>
      <c r="C446" s="7">
        <v>100</v>
      </c>
      <c r="D446" s="7">
        <v>1</v>
      </c>
      <c r="E446" s="1">
        <v>31</v>
      </c>
      <c r="F446" s="1" t="s">
        <v>26</v>
      </c>
      <c r="G446" s="1" t="s">
        <v>1486</v>
      </c>
      <c r="H446" s="1" t="s">
        <v>23</v>
      </c>
      <c r="I446" s="1" t="s">
        <v>9</v>
      </c>
      <c r="AK446" s="1" t="s">
        <v>306</v>
      </c>
    </row>
    <row r="447" spans="1:37">
      <c r="A447" s="1" t="s">
        <v>1715</v>
      </c>
      <c r="B447" s="9">
        <v>40779</v>
      </c>
      <c r="C447" s="7">
        <v>100</v>
      </c>
      <c r="D447" s="7">
        <v>1</v>
      </c>
      <c r="E447" s="1">
        <v>31</v>
      </c>
      <c r="F447" s="1" t="s">
        <v>47</v>
      </c>
      <c r="G447" s="1" t="s">
        <v>1487</v>
      </c>
      <c r="H447" s="1" t="s">
        <v>22</v>
      </c>
      <c r="I447" s="1" t="s">
        <v>9</v>
      </c>
      <c r="J447" s="1" t="s">
        <v>332</v>
      </c>
      <c r="AK447" s="1" t="s">
        <v>306</v>
      </c>
    </row>
    <row r="448" spans="1:37">
      <c r="A448" s="1" t="s">
        <v>1715</v>
      </c>
      <c r="B448" s="9">
        <v>40779</v>
      </c>
      <c r="C448" s="7">
        <v>100</v>
      </c>
      <c r="D448" s="7">
        <v>1</v>
      </c>
      <c r="E448" s="1">
        <v>32</v>
      </c>
      <c r="F448" s="1" t="s">
        <v>26</v>
      </c>
      <c r="G448" s="1" t="s">
        <v>1488</v>
      </c>
      <c r="H448" s="1" t="s">
        <v>22</v>
      </c>
      <c r="I448" s="1" t="s">
        <v>9</v>
      </c>
      <c r="K448" s="1" t="s">
        <v>29</v>
      </c>
      <c r="L448" s="1" t="s">
        <v>73</v>
      </c>
      <c r="M448" s="2" t="s">
        <v>2072</v>
      </c>
      <c r="AJ448" s="1" t="s">
        <v>288</v>
      </c>
      <c r="AK448" s="1" t="s">
        <v>306</v>
      </c>
    </row>
    <row r="449" spans="1:37">
      <c r="A449" s="1" t="s">
        <v>1715</v>
      </c>
      <c r="B449" s="9">
        <v>40779</v>
      </c>
      <c r="C449" s="7">
        <v>100</v>
      </c>
      <c r="D449" s="7">
        <v>1</v>
      </c>
      <c r="E449" s="1">
        <v>32</v>
      </c>
      <c r="F449" s="1" t="s">
        <v>47</v>
      </c>
      <c r="G449" s="1" t="s">
        <v>1489</v>
      </c>
      <c r="H449" s="1" t="s">
        <v>23</v>
      </c>
      <c r="I449" s="1" t="s">
        <v>53</v>
      </c>
      <c r="AK449" s="1" t="s">
        <v>306</v>
      </c>
    </row>
    <row r="450" spans="1:37">
      <c r="A450" s="1" t="s">
        <v>1715</v>
      </c>
      <c r="B450" s="9">
        <v>40779</v>
      </c>
      <c r="C450" s="7">
        <v>100</v>
      </c>
      <c r="D450" s="7">
        <v>1</v>
      </c>
      <c r="E450" s="1">
        <v>33</v>
      </c>
      <c r="F450" s="1" t="s">
        <v>26</v>
      </c>
      <c r="G450" s="1" t="s">
        <v>532</v>
      </c>
      <c r="H450" s="1" t="s">
        <v>23</v>
      </c>
      <c r="I450" s="1" t="s">
        <v>23</v>
      </c>
      <c r="AK450" s="1" t="s">
        <v>290</v>
      </c>
    </row>
    <row r="451" spans="1:37">
      <c r="A451" s="1" t="s">
        <v>1715</v>
      </c>
      <c r="B451" s="9">
        <v>40779</v>
      </c>
      <c r="C451" s="7">
        <v>100</v>
      </c>
      <c r="D451" s="7">
        <v>1</v>
      </c>
      <c r="E451" s="1">
        <v>33</v>
      </c>
      <c r="F451" s="1" t="s">
        <v>47</v>
      </c>
      <c r="G451" s="1" t="s">
        <v>1490</v>
      </c>
      <c r="H451" s="1" t="s">
        <v>23</v>
      </c>
      <c r="I451" s="1" t="s">
        <v>53</v>
      </c>
      <c r="AK451" s="1" t="s">
        <v>290</v>
      </c>
    </row>
    <row r="452" spans="1:37">
      <c r="A452" s="1" t="s">
        <v>1715</v>
      </c>
      <c r="B452" s="9">
        <v>40779</v>
      </c>
      <c r="C452" s="7">
        <v>100</v>
      </c>
      <c r="D452" s="7">
        <v>1</v>
      </c>
      <c r="E452" s="1">
        <v>34</v>
      </c>
      <c r="F452" s="1" t="s">
        <v>26</v>
      </c>
      <c r="G452" s="1" t="s">
        <v>1491</v>
      </c>
      <c r="H452" s="1" t="s">
        <v>23</v>
      </c>
      <c r="I452" s="1" t="s">
        <v>23</v>
      </c>
      <c r="J452" s="1" t="s">
        <v>55</v>
      </c>
      <c r="AK452" s="1" t="s">
        <v>290</v>
      </c>
    </row>
    <row r="453" spans="1:37">
      <c r="A453" s="1" t="s">
        <v>1715</v>
      </c>
      <c r="B453" s="9">
        <v>40779</v>
      </c>
      <c r="C453" s="7">
        <v>100</v>
      </c>
      <c r="D453" s="7">
        <v>1</v>
      </c>
      <c r="E453" s="1">
        <v>34</v>
      </c>
      <c r="F453" s="1" t="s">
        <v>47</v>
      </c>
      <c r="G453" s="1" t="s">
        <v>1492</v>
      </c>
      <c r="H453" s="1" t="s">
        <v>23</v>
      </c>
      <c r="I453" s="1" t="s">
        <v>53</v>
      </c>
      <c r="AK453" s="1" t="s">
        <v>290</v>
      </c>
    </row>
    <row r="454" spans="1:37">
      <c r="A454" s="1" t="s">
        <v>1715</v>
      </c>
      <c r="B454" s="9">
        <v>40779</v>
      </c>
      <c r="C454" s="7">
        <v>100</v>
      </c>
      <c r="D454" s="7">
        <v>1</v>
      </c>
      <c r="E454" s="1">
        <v>35</v>
      </c>
      <c r="F454" s="1" t="s">
        <v>26</v>
      </c>
      <c r="G454" s="1" t="s">
        <v>1493</v>
      </c>
      <c r="H454" s="1" t="s">
        <v>23</v>
      </c>
      <c r="I454" s="1" t="s">
        <v>9</v>
      </c>
      <c r="AK454" s="1" t="s">
        <v>290</v>
      </c>
    </row>
    <row r="455" spans="1:37">
      <c r="A455" s="1" t="s">
        <v>1715</v>
      </c>
      <c r="B455" s="9">
        <v>40779</v>
      </c>
      <c r="C455" s="7">
        <v>100</v>
      </c>
      <c r="D455" s="7">
        <v>1</v>
      </c>
      <c r="E455" s="1">
        <v>35</v>
      </c>
      <c r="F455" s="1" t="s">
        <v>47</v>
      </c>
      <c r="G455" s="1" t="s">
        <v>1494</v>
      </c>
      <c r="H455" s="1" t="s">
        <v>23</v>
      </c>
      <c r="I455" s="1" t="s">
        <v>53</v>
      </c>
      <c r="AK455" s="1" t="s">
        <v>290</v>
      </c>
    </row>
    <row r="456" spans="1:37">
      <c r="A456" s="1" t="s">
        <v>1715</v>
      </c>
      <c r="B456" s="9">
        <v>40779</v>
      </c>
      <c r="C456" s="7">
        <v>100</v>
      </c>
      <c r="D456" s="7">
        <v>1</v>
      </c>
      <c r="E456" s="1">
        <v>36</v>
      </c>
      <c r="F456" s="1" t="s">
        <v>26</v>
      </c>
      <c r="G456" s="1" t="s">
        <v>1495</v>
      </c>
      <c r="H456" s="1" t="s">
        <v>23</v>
      </c>
      <c r="I456" s="1" t="s">
        <v>9</v>
      </c>
      <c r="AK456" s="1" t="s">
        <v>290</v>
      </c>
    </row>
    <row r="457" spans="1:37">
      <c r="A457" s="1" t="s">
        <v>1715</v>
      </c>
      <c r="B457" s="9">
        <v>40779</v>
      </c>
      <c r="C457" s="7">
        <v>100</v>
      </c>
      <c r="D457" s="7">
        <v>1</v>
      </c>
      <c r="E457" s="1">
        <v>36</v>
      </c>
      <c r="F457" s="1" t="s">
        <v>47</v>
      </c>
      <c r="G457" s="1" t="s">
        <v>1496</v>
      </c>
      <c r="H457" s="1" t="s">
        <v>23</v>
      </c>
      <c r="I457" s="1" t="s">
        <v>9</v>
      </c>
      <c r="AK457" s="1" t="s">
        <v>290</v>
      </c>
    </row>
    <row r="458" spans="1:37">
      <c r="A458" s="1" t="s">
        <v>1715</v>
      </c>
      <c r="B458" s="9">
        <v>40779</v>
      </c>
      <c r="C458" s="7">
        <v>100</v>
      </c>
      <c r="D458" s="7">
        <v>1</v>
      </c>
      <c r="E458" s="1">
        <v>37</v>
      </c>
      <c r="F458" s="1" t="s">
        <v>26</v>
      </c>
      <c r="G458" s="1" t="s">
        <v>534</v>
      </c>
      <c r="H458" s="1" t="s">
        <v>23</v>
      </c>
      <c r="I458" s="1" t="s">
        <v>23</v>
      </c>
      <c r="J458" s="1" t="s">
        <v>55</v>
      </c>
      <c r="AK458" s="1" t="s">
        <v>290</v>
      </c>
    </row>
    <row r="459" spans="1:37">
      <c r="A459" s="1" t="s">
        <v>1715</v>
      </c>
      <c r="B459" s="9">
        <v>40779</v>
      </c>
      <c r="C459" s="7">
        <v>100</v>
      </c>
      <c r="D459" s="7">
        <v>1</v>
      </c>
      <c r="E459" s="1">
        <v>37</v>
      </c>
      <c r="F459" s="1" t="s">
        <v>47</v>
      </c>
      <c r="G459" s="1" t="s">
        <v>1498</v>
      </c>
      <c r="H459" s="1" t="s">
        <v>23</v>
      </c>
      <c r="I459" s="1" t="s">
        <v>53</v>
      </c>
      <c r="AK459" s="1" t="s">
        <v>290</v>
      </c>
    </row>
    <row r="460" spans="1:37">
      <c r="A460" s="1" t="s">
        <v>1715</v>
      </c>
      <c r="B460" s="9">
        <v>40779</v>
      </c>
      <c r="C460" s="7">
        <v>100</v>
      </c>
      <c r="D460" s="7">
        <v>1</v>
      </c>
      <c r="E460" s="1">
        <v>38</v>
      </c>
      <c r="F460" s="1" t="s">
        <v>26</v>
      </c>
      <c r="G460" s="1" t="s">
        <v>1499</v>
      </c>
      <c r="H460" s="1" t="s">
        <v>23</v>
      </c>
      <c r="I460" s="1" t="s">
        <v>23</v>
      </c>
      <c r="J460" s="1" t="s">
        <v>55</v>
      </c>
      <c r="AK460" s="1" t="s">
        <v>290</v>
      </c>
    </row>
    <row r="461" spans="1:37">
      <c r="A461" s="1" t="s">
        <v>1715</v>
      </c>
      <c r="B461" s="9">
        <v>40779</v>
      </c>
      <c r="C461" s="7">
        <v>100</v>
      </c>
      <c r="D461" s="7">
        <v>1</v>
      </c>
      <c r="E461" s="1">
        <v>38</v>
      </c>
      <c r="F461" s="1" t="s">
        <v>47</v>
      </c>
      <c r="G461" s="1" t="s">
        <v>1500</v>
      </c>
      <c r="H461" s="1" t="s">
        <v>23</v>
      </c>
      <c r="I461" s="1" t="s">
        <v>23</v>
      </c>
      <c r="AK461" s="1" t="s">
        <v>290</v>
      </c>
    </row>
    <row r="462" spans="1:37">
      <c r="A462" s="1" t="s">
        <v>1715</v>
      </c>
      <c r="B462" s="9">
        <v>40779</v>
      </c>
      <c r="C462" s="7">
        <v>100</v>
      </c>
      <c r="D462" s="7">
        <v>1</v>
      </c>
      <c r="E462" s="1">
        <v>39</v>
      </c>
      <c r="F462" s="1" t="s">
        <v>26</v>
      </c>
      <c r="G462" s="1" t="s">
        <v>1501</v>
      </c>
      <c r="H462" s="1" t="s">
        <v>23</v>
      </c>
      <c r="I462" s="1" t="s">
        <v>23</v>
      </c>
      <c r="J462" s="1" t="s">
        <v>55</v>
      </c>
      <c r="AK462" s="1" t="s">
        <v>290</v>
      </c>
    </row>
    <row r="463" spans="1:37">
      <c r="A463" s="1" t="s">
        <v>1715</v>
      </c>
      <c r="B463" s="9">
        <v>40779</v>
      </c>
      <c r="C463" s="7">
        <v>100</v>
      </c>
      <c r="D463" s="7">
        <v>1</v>
      </c>
      <c r="E463" s="1">
        <v>39</v>
      </c>
      <c r="F463" s="1" t="s">
        <v>47</v>
      </c>
      <c r="G463" s="1" t="s">
        <v>1503</v>
      </c>
      <c r="H463" s="1" t="s">
        <v>23</v>
      </c>
      <c r="I463" s="1" t="s">
        <v>53</v>
      </c>
      <c r="AK463" s="1" t="s">
        <v>290</v>
      </c>
    </row>
    <row r="464" spans="1:37">
      <c r="A464" s="1" t="s">
        <v>1715</v>
      </c>
      <c r="B464" s="9">
        <v>40779</v>
      </c>
      <c r="C464" s="7">
        <v>100</v>
      </c>
      <c r="D464" s="7">
        <v>1</v>
      </c>
      <c r="E464" s="1">
        <v>40</v>
      </c>
      <c r="F464" s="1" t="s">
        <v>26</v>
      </c>
      <c r="G464" s="1" t="s">
        <v>1504</v>
      </c>
      <c r="H464" s="1" t="s">
        <v>22</v>
      </c>
      <c r="I464" s="1" t="s">
        <v>9</v>
      </c>
      <c r="K464" s="1" t="s">
        <v>31</v>
      </c>
      <c r="L464" s="1" t="s">
        <v>73</v>
      </c>
      <c r="M464" s="2" t="s">
        <v>2095</v>
      </c>
      <c r="AJ464" s="1" t="s">
        <v>288</v>
      </c>
      <c r="AK464" s="1" t="s">
        <v>290</v>
      </c>
    </row>
    <row r="465" spans="1:37">
      <c r="A465" s="1" t="s">
        <v>1715</v>
      </c>
      <c r="B465" s="9">
        <v>40779</v>
      </c>
      <c r="C465" s="7">
        <v>100</v>
      </c>
      <c r="D465" s="7">
        <v>1</v>
      </c>
      <c r="E465" s="1">
        <v>40</v>
      </c>
      <c r="F465" s="1" t="s">
        <v>47</v>
      </c>
      <c r="G465" s="1" t="s">
        <v>1507</v>
      </c>
      <c r="H465" s="1" t="s">
        <v>23</v>
      </c>
      <c r="I465" s="1" t="s">
        <v>9</v>
      </c>
      <c r="AK465" s="1" t="s">
        <v>290</v>
      </c>
    </row>
    <row r="466" spans="1:37">
      <c r="A466" s="1" t="s">
        <v>1715</v>
      </c>
      <c r="B466" s="9">
        <v>40779</v>
      </c>
      <c r="C466" s="7">
        <v>100</v>
      </c>
      <c r="D466" s="7">
        <v>1</v>
      </c>
      <c r="E466" s="1">
        <v>41</v>
      </c>
      <c r="F466" s="1" t="s">
        <v>26</v>
      </c>
      <c r="G466" s="1" t="s">
        <v>1508</v>
      </c>
      <c r="H466" s="1" t="s">
        <v>23</v>
      </c>
      <c r="I466" s="1" t="s">
        <v>53</v>
      </c>
      <c r="J466" s="1" t="s">
        <v>55</v>
      </c>
      <c r="AK466" s="1" t="s">
        <v>72</v>
      </c>
    </row>
    <row r="467" spans="1:37">
      <c r="A467" s="1" t="s">
        <v>1715</v>
      </c>
      <c r="B467" s="9">
        <v>40779</v>
      </c>
      <c r="C467" s="7">
        <v>100</v>
      </c>
      <c r="D467" s="7">
        <v>1</v>
      </c>
      <c r="E467" s="1">
        <v>41</v>
      </c>
      <c r="F467" s="1" t="s">
        <v>47</v>
      </c>
      <c r="G467" s="1" t="s">
        <v>1509</v>
      </c>
      <c r="H467" s="1" t="s">
        <v>22</v>
      </c>
      <c r="I467" s="1" t="s">
        <v>9</v>
      </c>
      <c r="K467" s="1" t="s">
        <v>146</v>
      </c>
      <c r="L467" s="1" t="s">
        <v>25</v>
      </c>
      <c r="M467" s="2" t="s">
        <v>2115</v>
      </c>
      <c r="N467" s="1" t="s">
        <v>26</v>
      </c>
      <c r="O467" s="1" t="s">
        <v>27</v>
      </c>
      <c r="P467" s="1" t="s">
        <v>40</v>
      </c>
      <c r="Q467" s="1">
        <v>21.7</v>
      </c>
      <c r="R467" s="1">
        <v>13.2</v>
      </c>
      <c r="S467" s="1">
        <v>24.25</v>
      </c>
      <c r="X467" s="1">
        <v>21</v>
      </c>
      <c r="Y467" s="1">
        <v>65</v>
      </c>
      <c r="Z467" s="1">
        <f>Y467-X467</f>
        <v>44</v>
      </c>
      <c r="AA467" s="1">
        <v>8</v>
      </c>
      <c r="AJ467" s="1" t="s">
        <v>288</v>
      </c>
      <c r="AK467" s="1" t="s">
        <v>306</v>
      </c>
    </row>
    <row r="468" spans="1:37">
      <c r="A468" s="1" t="s">
        <v>1715</v>
      </c>
      <c r="B468" s="9">
        <v>40779</v>
      </c>
      <c r="C468" s="7">
        <v>100</v>
      </c>
      <c r="D468" s="7">
        <v>1</v>
      </c>
      <c r="E468" s="1">
        <v>42</v>
      </c>
      <c r="F468" s="1" t="s">
        <v>26</v>
      </c>
      <c r="G468" s="1" t="s">
        <v>1510</v>
      </c>
      <c r="H468" s="1" t="s">
        <v>22</v>
      </c>
      <c r="I468" s="1" t="s">
        <v>9</v>
      </c>
      <c r="K468" s="1" t="s">
        <v>29</v>
      </c>
      <c r="L468" s="1" t="s">
        <v>73</v>
      </c>
      <c r="M468" s="2" t="s">
        <v>2069</v>
      </c>
      <c r="AJ468" s="1" t="s">
        <v>290</v>
      </c>
      <c r="AK468" s="1" t="s">
        <v>72</v>
      </c>
    </row>
    <row r="469" spans="1:37">
      <c r="A469" s="1" t="s">
        <v>1715</v>
      </c>
      <c r="B469" s="9">
        <v>40779</v>
      </c>
      <c r="C469" s="7">
        <v>100</v>
      </c>
      <c r="D469" s="7">
        <v>1</v>
      </c>
      <c r="E469" s="1">
        <v>42</v>
      </c>
      <c r="F469" s="1" t="s">
        <v>47</v>
      </c>
      <c r="G469" s="1" t="s">
        <v>1511</v>
      </c>
      <c r="H469" s="1" t="s">
        <v>22</v>
      </c>
      <c r="I469" s="1" t="s">
        <v>9</v>
      </c>
      <c r="K469" s="1" t="s">
        <v>29</v>
      </c>
      <c r="L469" s="1" t="s">
        <v>73</v>
      </c>
      <c r="M469" s="2" t="s">
        <v>2071</v>
      </c>
      <c r="AJ469" s="1" t="s">
        <v>290</v>
      </c>
      <c r="AK469" s="1" t="s">
        <v>72</v>
      </c>
    </row>
    <row r="470" spans="1:37">
      <c r="A470" s="1" t="s">
        <v>1715</v>
      </c>
      <c r="B470" s="9">
        <v>40779</v>
      </c>
      <c r="C470" s="7">
        <v>100</v>
      </c>
      <c r="D470" s="7">
        <v>1</v>
      </c>
      <c r="E470" s="1">
        <v>43</v>
      </c>
      <c r="F470" s="1" t="s">
        <v>26</v>
      </c>
      <c r="G470" s="1" t="s">
        <v>1512</v>
      </c>
      <c r="H470" s="1" t="s">
        <v>23</v>
      </c>
      <c r="I470" s="1" t="s">
        <v>53</v>
      </c>
      <c r="AK470" s="1" t="s">
        <v>72</v>
      </c>
    </row>
    <row r="471" spans="1:37">
      <c r="A471" s="1" t="s">
        <v>1715</v>
      </c>
      <c r="B471" s="9">
        <v>40779</v>
      </c>
      <c r="C471" s="7">
        <v>100</v>
      </c>
      <c r="D471" s="7">
        <v>1</v>
      </c>
      <c r="E471" s="1">
        <v>43</v>
      </c>
      <c r="F471" s="1" t="s">
        <v>47</v>
      </c>
      <c r="G471" s="1" t="s">
        <v>1513</v>
      </c>
      <c r="H471" s="1" t="s">
        <v>23</v>
      </c>
      <c r="I471" s="1" t="s">
        <v>9</v>
      </c>
      <c r="AK471" s="1" t="s">
        <v>72</v>
      </c>
    </row>
    <row r="472" spans="1:37">
      <c r="A472" s="1" t="s">
        <v>1715</v>
      </c>
      <c r="B472" s="9">
        <v>40779</v>
      </c>
      <c r="C472" s="7">
        <v>100</v>
      </c>
      <c r="D472" s="7">
        <v>1</v>
      </c>
      <c r="E472" s="1">
        <v>44</v>
      </c>
      <c r="F472" s="1" t="s">
        <v>26</v>
      </c>
      <c r="G472" s="1" t="s">
        <v>1514</v>
      </c>
      <c r="H472" s="1" t="s">
        <v>22</v>
      </c>
      <c r="I472" s="1" t="s">
        <v>9</v>
      </c>
      <c r="K472" s="1" t="s">
        <v>30</v>
      </c>
      <c r="L472" s="1" t="s">
        <v>73</v>
      </c>
      <c r="M472" s="2" t="s">
        <v>2081</v>
      </c>
      <c r="AJ472" s="1" t="s">
        <v>290</v>
      </c>
      <c r="AK472" s="1" t="s">
        <v>306</v>
      </c>
    </row>
    <row r="473" spans="1:37">
      <c r="A473" s="1" t="s">
        <v>1715</v>
      </c>
      <c r="B473" s="9">
        <v>40779</v>
      </c>
      <c r="C473" s="7">
        <v>100</v>
      </c>
      <c r="D473" s="7">
        <v>1</v>
      </c>
      <c r="E473" s="1">
        <v>44</v>
      </c>
      <c r="F473" s="1" t="s">
        <v>47</v>
      </c>
      <c r="G473" s="1" t="s">
        <v>1515</v>
      </c>
      <c r="H473" s="1" t="s">
        <v>23</v>
      </c>
      <c r="I473" s="1" t="s">
        <v>23</v>
      </c>
      <c r="AK473" s="1" t="s">
        <v>72</v>
      </c>
    </row>
    <row r="474" spans="1:37">
      <c r="A474" s="1" t="s">
        <v>1715</v>
      </c>
      <c r="B474" s="9">
        <v>40779</v>
      </c>
      <c r="C474" s="7">
        <v>100</v>
      </c>
      <c r="D474" s="7">
        <v>1</v>
      </c>
      <c r="E474" s="1">
        <v>45</v>
      </c>
      <c r="F474" s="1" t="s">
        <v>26</v>
      </c>
      <c r="G474" s="1" t="s">
        <v>1516</v>
      </c>
      <c r="H474" s="1" t="s">
        <v>22</v>
      </c>
      <c r="I474" s="1" t="s">
        <v>9</v>
      </c>
      <c r="K474" s="1" t="s">
        <v>29</v>
      </c>
      <c r="L474" s="1" t="s">
        <v>25</v>
      </c>
      <c r="M474" s="2" t="s">
        <v>2117</v>
      </c>
      <c r="N474" s="1" t="s">
        <v>26</v>
      </c>
      <c r="O474" s="1" t="s">
        <v>27</v>
      </c>
      <c r="P474" s="1" t="s">
        <v>291</v>
      </c>
      <c r="Q474" s="1">
        <v>41.4</v>
      </c>
      <c r="R474" s="1">
        <v>23.7</v>
      </c>
      <c r="S474" s="1">
        <v>15.3</v>
      </c>
      <c r="X474" s="1">
        <v>21</v>
      </c>
      <c r="Y474" s="1">
        <v>128</v>
      </c>
      <c r="Z474" s="1">
        <f>Y474-X474</f>
        <v>107</v>
      </c>
      <c r="AA474" s="1">
        <v>162</v>
      </c>
      <c r="AC474" s="1" t="s">
        <v>314</v>
      </c>
      <c r="AE474" s="1">
        <v>261</v>
      </c>
      <c r="AJ474" s="1" t="s">
        <v>290</v>
      </c>
      <c r="AK474" s="1" t="s">
        <v>72</v>
      </c>
    </row>
    <row r="475" spans="1:37">
      <c r="A475" s="1" t="s">
        <v>1715</v>
      </c>
      <c r="B475" s="9">
        <v>40779</v>
      </c>
      <c r="C475" s="7">
        <v>100</v>
      </c>
      <c r="D475" s="7">
        <v>1</v>
      </c>
      <c r="E475" s="1">
        <v>45</v>
      </c>
      <c r="F475" s="1" t="s">
        <v>47</v>
      </c>
      <c r="G475" s="1" t="s">
        <v>1517</v>
      </c>
      <c r="H475" s="1" t="s">
        <v>23</v>
      </c>
      <c r="I475" s="1" t="s">
        <v>53</v>
      </c>
      <c r="AK475" s="1" t="s">
        <v>72</v>
      </c>
    </row>
    <row r="476" spans="1:37">
      <c r="A476" s="1" t="s">
        <v>1715</v>
      </c>
      <c r="B476" s="9">
        <v>40779</v>
      </c>
      <c r="C476" s="7">
        <v>100</v>
      </c>
      <c r="D476" s="7">
        <v>1</v>
      </c>
      <c r="E476" s="1">
        <v>46</v>
      </c>
      <c r="F476" s="1" t="s">
        <v>26</v>
      </c>
      <c r="G476" s="1" t="s">
        <v>1518</v>
      </c>
      <c r="H476" s="1" t="s">
        <v>23</v>
      </c>
      <c r="I476" s="1" t="s">
        <v>53</v>
      </c>
      <c r="AK476" s="1" t="s">
        <v>306</v>
      </c>
    </row>
    <row r="477" spans="1:37">
      <c r="A477" s="1" t="s">
        <v>1715</v>
      </c>
      <c r="B477" s="9">
        <v>40779</v>
      </c>
      <c r="C477" s="7">
        <v>100</v>
      </c>
      <c r="D477" s="7">
        <v>1</v>
      </c>
      <c r="E477" s="1">
        <v>46</v>
      </c>
      <c r="F477" s="1" t="s">
        <v>47</v>
      </c>
      <c r="G477" s="1" t="s">
        <v>1519</v>
      </c>
      <c r="H477" s="1" t="s">
        <v>23</v>
      </c>
      <c r="I477" s="1" t="s">
        <v>53</v>
      </c>
      <c r="AK477" s="1" t="s">
        <v>72</v>
      </c>
    </row>
    <row r="478" spans="1:37">
      <c r="A478" s="1" t="s">
        <v>1715</v>
      </c>
      <c r="B478" s="9">
        <v>40779</v>
      </c>
      <c r="C478" s="7">
        <v>100</v>
      </c>
      <c r="D478" s="7">
        <v>1</v>
      </c>
      <c r="E478" s="1">
        <v>47</v>
      </c>
      <c r="F478" s="1" t="s">
        <v>26</v>
      </c>
      <c r="G478" s="1" t="s">
        <v>1520</v>
      </c>
      <c r="H478" s="1" t="s">
        <v>22</v>
      </c>
      <c r="I478" s="1" t="s">
        <v>9</v>
      </c>
      <c r="K478" s="1" t="s">
        <v>32</v>
      </c>
      <c r="L478" s="1" t="s">
        <v>73</v>
      </c>
      <c r="M478" s="2" t="s">
        <v>2111</v>
      </c>
      <c r="AJ478" s="1" t="s">
        <v>290</v>
      </c>
      <c r="AK478" s="1" t="s">
        <v>72</v>
      </c>
    </row>
    <row r="479" spans="1:37">
      <c r="A479" s="1" t="s">
        <v>1715</v>
      </c>
      <c r="B479" s="9">
        <v>40779</v>
      </c>
      <c r="C479" s="7">
        <v>100</v>
      </c>
      <c r="D479" s="7">
        <v>1</v>
      </c>
      <c r="E479" s="1">
        <v>47</v>
      </c>
      <c r="F479" s="1" t="s">
        <v>47</v>
      </c>
      <c r="G479" s="1" t="s">
        <v>1521</v>
      </c>
      <c r="H479" s="1" t="s">
        <v>23</v>
      </c>
      <c r="I479" s="1" t="s">
        <v>23</v>
      </c>
      <c r="AK479" s="1" t="s">
        <v>306</v>
      </c>
    </row>
    <row r="480" spans="1:37">
      <c r="A480" s="1" t="s">
        <v>1715</v>
      </c>
      <c r="B480" s="9">
        <v>40779</v>
      </c>
      <c r="C480" s="7">
        <v>100</v>
      </c>
      <c r="D480" s="7">
        <v>1</v>
      </c>
      <c r="E480" s="1">
        <v>48</v>
      </c>
      <c r="F480" s="1" t="s">
        <v>26</v>
      </c>
      <c r="G480" s="1" t="s">
        <v>1522</v>
      </c>
      <c r="H480" s="1" t="s">
        <v>22</v>
      </c>
      <c r="I480" s="1" t="s">
        <v>9</v>
      </c>
      <c r="K480" s="1" t="s">
        <v>29</v>
      </c>
      <c r="L480" s="1" t="s">
        <v>25</v>
      </c>
      <c r="M480" s="2" t="s">
        <v>2118</v>
      </c>
      <c r="N480" s="1" t="s">
        <v>26</v>
      </c>
      <c r="O480" s="1" t="s">
        <v>33</v>
      </c>
      <c r="Q480" s="1">
        <v>38.1</v>
      </c>
      <c r="R480" s="1">
        <v>23.2</v>
      </c>
      <c r="S480" s="1">
        <v>18.3</v>
      </c>
      <c r="X480" s="1">
        <v>21</v>
      </c>
      <c r="Y480" s="1">
        <v>139</v>
      </c>
      <c r="Z480" s="1">
        <f>Y480-X480</f>
        <v>118</v>
      </c>
      <c r="AA480" s="1">
        <v>66</v>
      </c>
      <c r="AE480" s="1">
        <v>262</v>
      </c>
      <c r="AJ480" s="1" t="s">
        <v>288</v>
      </c>
      <c r="AK480" s="1" t="s">
        <v>306</v>
      </c>
    </row>
    <row r="481" spans="1:37">
      <c r="A481" s="1" t="s">
        <v>1715</v>
      </c>
      <c r="B481" s="9">
        <v>40779</v>
      </c>
      <c r="C481" s="7">
        <v>100</v>
      </c>
      <c r="D481" s="7">
        <v>1</v>
      </c>
      <c r="E481" s="1">
        <v>48</v>
      </c>
      <c r="F481" s="1" t="s">
        <v>47</v>
      </c>
      <c r="G481" s="1" t="s">
        <v>1523</v>
      </c>
      <c r="H481" s="1" t="s">
        <v>22</v>
      </c>
      <c r="I481" s="1" t="s">
        <v>9</v>
      </c>
      <c r="K481" s="1" t="s">
        <v>29</v>
      </c>
      <c r="L481" s="1" t="s">
        <v>73</v>
      </c>
      <c r="M481" s="2" t="s">
        <v>2098</v>
      </c>
      <c r="AJ481" s="1" t="s">
        <v>290</v>
      </c>
      <c r="AK481" s="1" t="s">
        <v>306</v>
      </c>
    </row>
    <row r="482" spans="1:37">
      <c r="A482" s="1" t="s">
        <v>1716</v>
      </c>
      <c r="B482" s="9">
        <v>40780</v>
      </c>
      <c r="C482" s="7">
        <v>100</v>
      </c>
      <c r="D482" s="7">
        <v>1</v>
      </c>
      <c r="E482" s="1">
        <v>1</v>
      </c>
      <c r="F482" s="1" t="s">
        <v>26</v>
      </c>
      <c r="G482" s="1" t="s">
        <v>1823</v>
      </c>
      <c r="H482" s="1" t="s">
        <v>22</v>
      </c>
      <c r="I482" s="1" t="s">
        <v>9</v>
      </c>
      <c r="K482" s="1" t="s">
        <v>29</v>
      </c>
      <c r="L482" s="1" t="s">
        <v>73</v>
      </c>
      <c r="M482" s="2" t="s">
        <v>2076</v>
      </c>
      <c r="AJ482" s="1" t="s">
        <v>290</v>
      </c>
      <c r="AK482" s="1" t="s">
        <v>72</v>
      </c>
    </row>
    <row r="483" spans="1:37">
      <c r="A483" s="1" t="s">
        <v>1716</v>
      </c>
      <c r="B483" s="9">
        <v>40780</v>
      </c>
      <c r="C483" s="7">
        <v>100</v>
      </c>
      <c r="D483" s="7">
        <v>1</v>
      </c>
      <c r="E483" s="1">
        <v>1</v>
      </c>
      <c r="F483" s="1" t="s">
        <v>47</v>
      </c>
      <c r="G483" s="1" t="s">
        <v>1825</v>
      </c>
      <c r="H483" s="1" t="s">
        <v>23</v>
      </c>
      <c r="I483" s="1" t="s">
        <v>23</v>
      </c>
      <c r="AK483" s="1" t="s">
        <v>72</v>
      </c>
    </row>
    <row r="484" spans="1:37">
      <c r="A484" s="1" t="s">
        <v>1716</v>
      </c>
      <c r="B484" s="9">
        <v>40780</v>
      </c>
      <c r="C484" s="7">
        <v>100</v>
      </c>
      <c r="D484" s="7">
        <v>1</v>
      </c>
      <c r="E484" s="1">
        <v>2</v>
      </c>
      <c r="F484" s="1" t="s">
        <v>26</v>
      </c>
      <c r="G484" s="1" t="s">
        <v>1833</v>
      </c>
      <c r="H484" s="1" t="s">
        <v>23</v>
      </c>
      <c r="I484" s="1" t="s">
        <v>23</v>
      </c>
      <c r="AK484" s="1" t="s">
        <v>72</v>
      </c>
    </row>
    <row r="485" spans="1:37">
      <c r="A485" s="1" t="s">
        <v>1716</v>
      </c>
      <c r="B485" s="9">
        <v>40780</v>
      </c>
      <c r="C485" s="7">
        <v>100</v>
      </c>
      <c r="D485" s="7">
        <v>1</v>
      </c>
      <c r="E485" s="1">
        <v>2</v>
      </c>
      <c r="F485" s="1" t="s">
        <v>47</v>
      </c>
      <c r="G485" s="1" t="s">
        <v>1829</v>
      </c>
      <c r="H485" s="1" t="s">
        <v>23</v>
      </c>
      <c r="I485" s="1" t="s">
        <v>23</v>
      </c>
      <c r="AK485" s="1" t="s">
        <v>72</v>
      </c>
    </row>
    <row r="486" spans="1:37">
      <c r="A486" s="1" t="s">
        <v>1716</v>
      </c>
      <c r="B486" s="9">
        <v>40780</v>
      </c>
      <c r="C486" s="7">
        <v>100</v>
      </c>
      <c r="D486" s="7">
        <v>1</v>
      </c>
      <c r="E486" s="1">
        <v>3</v>
      </c>
      <c r="F486" s="1" t="s">
        <v>26</v>
      </c>
      <c r="G486" s="1" t="s">
        <v>1813</v>
      </c>
      <c r="H486" s="1" t="s">
        <v>22</v>
      </c>
      <c r="I486" s="1" t="s">
        <v>9</v>
      </c>
      <c r="K486" s="1" t="s">
        <v>29</v>
      </c>
      <c r="L486" s="1" t="s">
        <v>73</v>
      </c>
      <c r="M486" s="2" t="s">
        <v>2074</v>
      </c>
      <c r="AJ486" s="1" t="s">
        <v>290</v>
      </c>
      <c r="AK486" s="1" t="s">
        <v>72</v>
      </c>
    </row>
    <row r="487" spans="1:37">
      <c r="A487" s="1" t="s">
        <v>1716</v>
      </c>
      <c r="B487" s="9">
        <v>40780</v>
      </c>
      <c r="C487" s="7">
        <v>100</v>
      </c>
      <c r="D487" s="7">
        <v>1</v>
      </c>
      <c r="E487" s="1">
        <v>3</v>
      </c>
      <c r="F487" s="1" t="s">
        <v>47</v>
      </c>
      <c r="G487" s="1" t="s">
        <v>1824</v>
      </c>
      <c r="H487" s="1" t="s">
        <v>23</v>
      </c>
      <c r="I487" s="1" t="s">
        <v>23</v>
      </c>
      <c r="AK487" s="1" t="s">
        <v>72</v>
      </c>
    </row>
    <row r="488" spans="1:37">
      <c r="A488" s="1" t="s">
        <v>1716</v>
      </c>
      <c r="B488" s="9">
        <v>40780</v>
      </c>
      <c r="C488" s="7">
        <v>100</v>
      </c>
      <c r="D488" s="7">
        <v>1</v>
      </c>
      <c r="E488" s="1">
        <v>4</v>
      </c>
      <c r="F488" s="1" t="s">
        <v>26</v>
      </c>
      <c r="G488" s="1" t="s">
        <v>1821</v>
      </c>
      <c r="H488" s="1" t="s">
        <v>22</v>
      </c>
      <c r="I488" s="1" t="s">
        <v>23</v>
      </c>
      <c r="AK488" s="1" t="s">
        <v>72</v>
      </c>
    </row>
    <row r="489" spans="1:37">
      <c r="A489" s="1" t="s">
        <v>1716</v>
      </c>
      <c r="B489" s="9">
        <v>40780</v>
      </c>
      <c r="C489" s="7">
        <v>100</v>
      </c>
      <c r="D489" s="7">
        <v>1</v>
      </c>
      <c r="E489" s="1">
        <v>4</v>
      </c>
      <c r="F489" s="1" t="s">
        <v>47</v>
      </c>
      <c r="G489" s="1" t="s">
        <v>1832</v>
      </c>
      <c r="H489" s="1" t="s">
        <v>23</v>
      </c>
      <c r="I489" s="1" t="s">
        <v>23</v>
      </c>
      <c r="AK489" s="1" t="s">
        <v>72</v>
      </c>
    </row>
    <row r="490" spans="1:37">
      <c r="A490" s="1" t="s">
        <v>1716</v>
      </c>
      <c r="B490" s="9">
        <v>40780</v>
      </c>
      <c r="C490" s="7">
        <v>100</v>
      </c>
      <c r="D490" s="7">
        <v>1</v>
      </c>
      <c r="E490" s="1">
        <v>5</v>
      </c>
      <c r="F490" s="1" t="s">
        <v>26</v>
      </c>
      <c r="G490" s="1" t="s">
        <v>1828</v>
      </c>
      <c r="H490" s="1" t="s">
        <v>23</v>
      </c>
      <c r="I490" s="1" t="s">
        <v>23</v>
      </c>
      <c r="AK490" s="1" t="s">
        <v>72</v>
      </c>
    </row>
    <row r="491" spans="1:37">
      <c r="A491" s="1" t="s">
        <v>1716</v>
      </c>
      <c r="B491" s="9">
        <v>40780</v>
      </c>
      <c r="C491" s="7">
        <v>100</v>
      </c>
      <c r="D491" s="7">
        <v>1</v>
      </c>
      <c r="E491" s="1">
        <v>5</v>
      </c>
      <c r="F491" s="1" t="s">
        <v>47</v>
      </c>
      <c r="G491" s="1" t="s">
        <v>1826</v>
      </c>
      <c r="H491" s="1" t="s">
        <v>23</v>
      </c>
      <c r="I491" s="1" t="s">
        <v>23</v>
      </c>
      <c r="AK491" s="1" t="s">
        <v>72</v>
      </c>
    </row>
    <row r="492" spans="1:37">
      <c r="A492" s="1" t="s">
        <v>1716</v>
      </c>
      <c r="B492" s="9">
        <v>40780</v>
      </c>
      <c r="C492" s="7">
        <v>100</v>
      </c>
      <c r="D492" s="7">
        <v>1</v>
      </c>
      <c r="E492" s="1">
        <v>6</v>
      </c>
      <c r="F492" s="1" t="s">
        <v>26</v>
      </c>
      <c r="G492" s="1" t="s">
        <v>1834</v>
      </c>
      <c r="H492" s="1" t="s">
        <v>23</v>
      </c>
      <c r="I492" s="1" t="s">
        <v>23</v>
      </c>
      <c r="AK492" s="1" t="s">
        <v>72</v>
      </c>
    </row>
    <row r="493" spans="1:37">
      <c r="A493" s="1" t="s">
        <v>1716</v>
      </c>
      <c r="B493" s="9">
        <v>40780</v>
      </c>
      <c r="C493" s="7">
        <v>100</v>
      </c>
      <c r="D493" s="7">
        <v>1</v>
      </c>
      <c r="E493" s="1">
        <v>6</v>
      </c>
      <c r="F493" s="1" t="s">
        <v>47</v>
      </c>
      <c r="G493" s="1" t="s">
        <v>1816</v>
      </c>
      <c r="H493" s="1" t="s">
        <v>22</v>
      </c>
      <c r="I493" s="1" t="s">
        <v>9</v>
      </c>
      <c r="K493" s="1" t="s">
        <v>24</v>
      </c>
      <c r="L493" s="1" t="s">
        <v>73</v>
      </c>
      <c r="M493" s="2" t="s">
        <v>2085</v>
      </c>
      <c r="AJ493" s="1" t="s">
        <v>290</v>
      </c>
      <c r="AK493" s="1" t="s">
        <v>72</v>
      </c>
    </row>
    <row r="494" spans="1:37">
      <c r="A494" s="1" t="s">
        <v>1716</v>
      </c>
      <c r="B494" s="9">
        <v>40780</v>
      </c>
      <c r="C494" s="7">
        <v>100</v>
      </c>
      <c r="D494" s="7">
        <v>1</v>
      </c>
      <c r="E494" s="1">
        <v>7</v>
      </c>
      <c r="F494" s="1" t="s">
        <v>26</v>
      </c>
      <c r="G494" s="1" t="s">
        <v>1809</v>
      </c>
      <c r="H494" s="1" t="s">
        <v>22</v>
      </c>
      <c r="I494" s="1" t="s">
        <v>23</v>
      </c>
      <c r="AK494" s="1" t="s">
        <v>72</v>
      </c>
    </row>
    <row r="495" spans="1:37">
      <c r="A495" s="1" t="s">
        <v>1716</v>
      </c>
      <c r="B495" s="9">
        <v>40780</v>
      </c>
      <c r="C495" s="7">
        <v>100</v>
      </c>
      <c r="D495" s="7">
        <v>1</v>
      </c>
      <c r="E495" s="1">
        <v>7</v>
      </c>
      <c r="F495" s="1" t="s">
        <v>47</v>
      </c>
      <c r="G495" s="1" t="s">
        <v>1822</v>
      </c>
      <c r="H495" s="1" t="s">
        <v>23</v>
      </c>
      <c r="I495" s="1" t="s">
        <v>23</v>
      </c>
      <c r="AK495" s="1" t="s">
        <v>72</v>
      </c>
    </row>
    <row r="496" spans="1:37">
      <c r="A496" s="1" t="s">
        <v>1716</v>
      </c>
      <c r="B496" s="9">
        <v>40780</v>
      </c>
      <c r="C496" s="7">
        <v>100</v>
      </c>
      <c r="D496" s="7">
        <v>1</v>
      </c>
      <c r="E496" s="1">
        <v>8</v>
      </c>
      <c r="F496" s="1" t="s">
        <v>26</v>
      </c>
      <c r="G496" s="1" t="s">
        <v>1808</v>
      </c>
      <c r="H496" s="1" t="s">
        <v>23</v>
      </c>
      <c r="I496" s="1" t="s">
        <v>23</v>
      </c>
      <c r="AK496" s="1" t="s">
        <v>72</v>
      </c>
    </row>
    <row r="497" spans="1:37">
      <c r="A497" s="1" t="s">
        <v>1716</v>
      </c>
      <c r="B497" s="9">
        <v>40780</v>
      </c>
      <c r="C497" s="7">
        <v>100</v>
      </c>
      <c r="D497" s="7">
        <v>1</v>
      </c>
      <c r="E497" s="1">
        <v>8</v>
      </c>
      <c r="F497" s="1" t="s">
        <v>47</v>
      </c>
      <c r="G497" s="1" t="s">
        <v>1820</v>
      </c>
      <c r="H497" s="1" t="s">
        <v>22</v>
      </c>
      <c r="I497" s="1" t="s">
        <v>9</v>
      </c>
      <c r="K497" s="1" t="s">
        <v>35</v>
      </c>
      <c r="L497" s="1" t="s">
        <v>25</v>
      </c>
      <c r="M497" s="2" t="s">
        <v>2120</v>
      </c>
      <c r="N497" s="1" t="s">
        <v>26</v>
      </c>
      <c r="O497" s="1" t="s">
        <v>27</v>
      </c>
      <c r="P497" s="1" t="s">
        <v>40</v>
      </c>
      <c r="Q497" s="1">
        <v>27.15</v>
      </c>
      <c r="R497" s="1">
        <v>16.100000000000001</v>
      </c>
      <c r="S497" s="1">
        <v>21.35</v>
      </c>
      <c r="X497" s="1">
        <v>20</v>
      </c>
      <c r="Y497" s="1">
        <v>87</v>
      </c>
      <c r="Z497" s="1">
        <f>Y497-X497</f>
        <v>67</v>
      </c>
      <c r="AA497" s="1">
        <v>3</v>
      </c>
      <c r="AE497" s="1">
        <v>266</v>
      </c>
      <c r="AJ497" s="1" t="s">
        <v>290</v>
      </c>
      <c r="AK497" s="1" t="s">
        <v>72</v>
      </c>
    </row>
    <row r="498" spans="1:37">
      <c r="A498" s="1" t="s">
        <v>1716</v>
      </c>
      <c r="B498" s="9">
        <v>40780</v>
      </c>
      <c r="C498" s="7">
        <v>100</v>
      </c>
      <c r="D498" s="7">
        <v>1</v>
      </c>
      <c r="E498" s="1">
        <v>9</v>
      </c>
      <c r="F498" s="1" t="s">
        <v>26</v>
      </c>
      <c r="G498" s="1" t="s">
        <v>1830</v>
      </c>
      <c r="H498" s="1" t="s">
        <v>23</v>
      </c>
      <c r="I498" s="1" t="s">
        <v>53</v>
      </c>
      <c r="AK498" s="1" t="s">
        <v>72</v>
      </c>
    </row>
    <row r="499" spans="1:37">
      <c r="A499" s="1" t="s">
        <v>1716</v>
      </c>
      <c r="B499" s="9">
        <v>40780</v>
      </c>
      <c r="C499" s="7">
        <v>100</v>
      </c>
      <c r="D499" s="7">
        <v>1</v>
      </c>
      <c r="E499" s="1">
        <v>9</v>
      </c>
      <c r="F499" s="1" t="s">
        <v>47</v>
      </c>
      <c r="G499" s="1" t="s">
        <v>1810</v>
      </c>
      <c r="H499" s="1" t="s">
        <v>23</v>
      </c>
      <c r="I499" s="1" t="s">
        <v>9</v>
      </c>
      <c r="AK499" s="1" t="s">
        <v>72</v>
      </c>
    </row>
    <row r="500" spans="1:37">
      <c r="A500" s="1" t="s">
        <v>1716</v>
      </c>
      <c r="B500" s="9">
        <v>40780</v>
      </c>
      <c r="C500" s="7">
        <v>100</v>
      </c>
      <c r="D500" s="7">
        <v>1</v>
      </c>
      <c r="E500" s="1">
        <v>10</v>
      </c>
      <c r="F500" s="1" t="s">
        <v>26</v>
      </c>
      <c r="G500" s="1" t="s">
        <v>1817</v>
      </c>
      <c r="H500" s="1" t="s">
        <v>22</v>
      </c>
      <c r="I500" s="1" t="s">
        <v>9</v>
      </c>
      <c r="K500" s="1" t="s">
        <v>30</v>
      </c>
      <c r="L500" s="1" t="s">
        <v>73</v>
      </c>
      <c r="M500" s="2" t="s">
        <v>2080</v>
      </c>
      <c r="AJ500" s="1" t="s">
        <v>290</v>
      </c>
      <c r="AK500" s="1" t="s">
        <v>72</v>
      </c>
    </row>
    <row r="501" spans="1:37">
      <c r="A501" s="1" t="s">
        <v>1716</v>
      </c>
      <c r="B501" s="9">
        <v>40780</v>
      </c>
      <c r="C501" s="7">
        <v>100</v>
      </c>
      <c r="D501" s="7">
        <v>1</v>
      </c>
      <c r="E501" s="1">
        <v>10</v>
      </c>
      <c r="F501" s="1" t="s">
        <v>47</v>
      </c>
      <c r="G501" s="1" t="s">
        <v>1835</v>
      </c>
      <c r="H501" s="1" t="s">
        <v>23</v>
      </c>
      <c r="I501" s="1" t="s">
        <v>23</v>
      </c>
      <c r="J501" s="1" t="s">
        <v>55</v>
      </c>
      <c r="AK501" s="1" t="s">
        <v>72</v>
      </c>
    </row>
    <row r="502" spans="1:37">
      <c r="A502" s="1" t="s">
        <v>1716</v>
      </c>
      <c r="B502" s="9">
        <v>40780</v>
      </c>
      <c r="C502" s="7">
        <v>100</v>
      </c>
      <c r="D502" s="7">
        <v>1</v>
      </c>
      <c r="E502" s="1">
        <v>11</v>
      </c>
      <c r="F502" s="1" t="s">
        <v>26</v>
      </c>
      <c r="G502" s="1" t="s">
        <v>1812</v>
      </c>
      <c r="H502" s="1" t="s">
        <v>23</v>
      </c>
      <c r="I502" s="1" t="s">
        <v>53</v>
      </c>
      <c r="AK502" s="1" t="s">
        <v>72</v>
      </c>
    </row>
    <row r="503" spans="1:37">
      <c r="A503" s="1" t="s">
        <v>1716</v>
      </c>
      <c r="B503" s="9">
        <v>40780</v>
      </c>
      <c r="C503" s="7">
        <v>100</v>
      </c>
      <c r="D503" s="7">
        <v>1</v>
      </c>
      <c r="E503" s="1">
        <v>11</v>
      </c>
      <c r="F503" s="1" t="s">
        <v>47</v>
      </c>
      <c r="G503" s="1" t="s">
        <v>1807</v>
      </c>
      <c r="H503" s="1" t="s">
        <v>23</v>
      </c>
      <c r="I503" s="1" t="s">
        <v>53</v>
      </c>
      <c r="AK503" s="1" t="s">
        <v>72</v>
      </c>
    </row>
    <row r="504" spans="1:37">
      <c r="A504" s="1" t="s">
        <v>1716</v>
      </c>
      <c r="B504" s="9">
        <v>40780</v>
      </c>
      <c r="C504" s="7">
        <v>100</v>
      </c>
      <c r="D504" s="7">
        <v>1</v>
      </c>
      <c r="E504" s="1">
        <v>12</v>
      </c>
      <c r="F504" s="1" t="s">
        <v>26</v>
      </c>
      <c r="G504" s="1" t="s">
        <v>1818</v>
      </c>
      <c r="H504" s="1" t="s">
        <v>22</v>
      </c>
      <c r="I504" s="1" t="s">
        <v>9</v>
      </c>
      <c r="K504" s="1" t="s">
        <v>30</v>
      </c>
      <c r="L504" s="1" t="s">
        <v>73</v>
      </c>
      <c r="M504" s="2" t="s">
        <v>2082</v>
      </c>
      <c r="AJ504" s="1" t="s">
        <v>290</v>
      </c>
      <c r="AK504" s="1" t="s">
        <v>72</v>
      </c>
    </row>
    <row r="505" spans="1:37">
      <c r="A505" s="1" t="s">
        <v>1716</v>
      </c>
      <c r="B505" s="9">
        <v>40780</v>
      </c>
      <c r="C505" s="7">
        <v>100</v>
      </c>
      <c r="D505" s="7">
        <v>1</v>
      </c>
      <c r="E505" s="1">
        <v>12</v>
      </c>
      <c r="F505" s="1" t="s">
        <v>47</v>
      </c>
      <c r="G505" s="1" t="s">
        <v>1811</v>
      </c>
      <c r="H505" s="1" t="s">
        <v>23</v>
      </c>
      <c r="I505" s="1" t="s">
        <v>53</v>
      </c>
      <c r="AK505" s="1" t="s">
        <v>72</v>
      </c>
    </row>
    <row r="506" spans="1:37">
      <c r="A506" s="1" t="s">
        <v>1716</v>
      </c>
      <c r="B506" s="9">
        <v>40780</v>
      </c>
      <c r="C506" s="7">
        <v>100</v>
      </c>
      <c r="D506" s="7">
        <v>1</v>
      </c>
      <c r="E506" s="1">
        <v>13</v>
      </c>
      <c r="F506" s="1" t="s">
        <v>26</v>
      </c>
      <c r="G506" s="1" t="s">
        <v>1827</v>
      </c>
      <c r="H506" s="1" t="s">
        <v>23</v>
      </c>
      <c r="I506" s="1" t="s">
        <v>23</v>
      </c>
      <c r="J506" s="1" t="s">
        <v>55</v>
      </c>
      <c r="AK506" s="1" t="s">
        <v>306</v>
      </c>
    </row>
    <row r="507" spans="1:37">
      <c r="A507" s="1" t="s">
        <v>1716</v>
      </c>
      <c r="B507" s="9">
        <v>40780</v>
      </c>
      <c r="C507" s="7">
        <v>100</v>
      </c>
      <c r="D507" s="7">
        <v>1</v>
      </c>
      <c r="E507" s="1">
        <v>13</v>
      </c>
      <c r="F507" s="1" t="s">
        <v>47</v>
      </c>
      <c r="G507" s="1" t="s">
        <v>1815</v>
      </c>
      <c r="H507" s="1" t="s">
        <v>22</v>
      </c>
      <c r="I507" s="1" t="s">
        <v>9</v>
      </c>
      <c r="AK507" s="1" t="s">
        <v>306</v>
      </c>
    </row>
    <row r="508" spans="1:37">
      <c r="A508" s="1" t="s">
        <v>1716</v>
      </c>
      <c r="B508" s="9">
        <v>40780</v>
      </c>
      <c r="C508" s="7">
        <v>100</v>
      </c>
      <c r="D508" s="7">
        <v>1</v>
      </c>
      <c r="E508" s="1">
        <v>14</v>
      </c>
      <c r="F508" s="1" t="s">
        <v>26</v>
      </c>
      <c r="G508" s="1" t="s">
        <v>1819</v>
      </c>
      <c r="H508" s="1" t="s">
        <v>23</v>
      </c>
      <c r="I508" s="1" t="s">
        <v>23</v>
      </c>
      <c r="J508" s="1" t="s">
        <v>55</v>
      </c>
      <c r="AK508" s="1" t="s">
        <v>306</v>
      </c>
    </row>
    <row r="509" spans="1:37">
      <c r="A509" s="1" t="s">
        <v>1716</v>
      </c>
      <c r="B509" s="9">
        <v>40780</v>
      </c>
      <c r="C509" s="7">
        <v>100</v>
      </c>
      <c r="D509" s="7">
        <v>1</v>
      </c>
      <c r="E509" s="1">
        <v>14</v>
      </c>
      <c r="F509" s="1" t="s">
        <v>47</v>
      </c>
      <c r="G509" s="1" t="s">
        <v>1806</v>
      </c>
      <c r="H509" s="1" t="s">
        <v>23</v>
      </c>
      <c r="I509" s="1" t="s">
        <v>9</v>
      </c>
      <c r="AK509" s="1" t="s">
        <v>306</v>
      </c>
    </row>
    <row r="510" spans="1:37">
      <c r="A510" s="1" t="s">
        <v>1716</v>
      </c>
      <c r="B510" s="9">
        <v>40780</v>
      </c>
      <c r="C510" s="7">
        <v>100</v>
      </c>
      <c r="D510" s="7">
        <v>1</v>
      </c>
      <c r="E510" s="1">
        <v>15</v>
      </c>
      <c r="F510" s="1" t="s">
        <v>26</v>
      </c>
      <c r="G510" s="1" t="s">
        <v>1836</v>
      </c>
      <c r="H510" s="1" t="s">
        <v>23</v>
      </c>
      <c r="I510" s="1" t="s">
        <v>23</v>
      </c>
      <c r="J510" s="1" t="s">
        <v>55</v>
      </c>
      <c r="AK510" s="1" t="s">
        <v>306</v>
      </c>
    </row>
    <row r="511" spans="1:37">
      <c r="A511" s="1" t="s">
        <v>1716</v>
      </c>
      <c r="B511" s="9">
        <v>40780</v>
      </c>
      <c r="C511" s="7">
        <v>100</v>
      </c>
      <c r="D511" s="7">
        <v>1</v>
      </c>
      <c r="E511" s="1">
        <v>15</v>
      </c>
      <c r="F511" s="1" t="s">
        <v>47</v>
      </c>
      <c r="G511" s="1" t="s">
        <v>1805</v>
      </c>
      <c r="H511" s="1" t="s">
        <v>23</v>
      </c>
      <c r="I511" s="1" t="s">
        <v>23</v>
      </c>
      <c r="J511" s="1" t="s">
        <v>55</v>
      </c>
      <c r="AK511" s="1" t="s">
        <v>306</v>
      </c>
    </row>
    <row r="512" spans="1:37">
      <c r="A512" s="1" t="s">
        <v>1716</v>
      </c>
      <c r="B512" s="9">
        <v>40780</v>
      </c>
      <c r="C512" s="7">
        <v>100</v>
      </c>
      <c r="D512" s="7">
        <v>1</v>
      </c>
      <c r="E512" s="1">
        <v>16</v>
      </c>
      <c r="F512" s="1" t="s">
        <v>26</v>
      </c>
      <c r="G512" s="1" t="s">
        <v>1814</v>
      </c>
      <c r="H512" s="1" t="s">
        <v>23</v>
      </c>
      <c r="I512" s="1" t="s">
        <v>23</v>
      </c>
      <c r="J512" s="1" t="s">
        <v>55</v>
      </c>
      <c r="AK512" s="1" t="s">
        <v>306</v>
      </c>
    </row>
    <row r="513" spans="1:37">
      <c r="A513" s="1" t="s">
        <v>1716</v>
      </c>
      <c r="B513" s="9">
        <v>40780</v>
      </c>
      <c r="C513" s="7">
        <v>100</v>
      </c>
      <c r="D513" s="7">
        <v>1</v>
      </c>
      <c r="E513" s="1">
        <v>16</v>
      </c>
      <c r="F513" s="1" t="s">
        <v>47</v>
      </c>
      <c r="G513" s="1" t="s">
        <v>1831</v>
      </c>
      <c r="H513" s="1" t="s">
        <v>23</v>
      </c>
      <c r="I513" s="1" t="s">
        <v>53</v>
      </c>
      <c r="AK513" s="1" t="s">
        <v>306</v>
      </c>
    </row>
    <row r="514" spans="1:37">
      <c r="A514" s="1" t="s">
        <v>1716</v>
      </c>
      <c r="B514" s="9">
        <v>40780</v>
      </c>
      <c r="C514" s="7">
        <v>100</v>
      </c>
      <c r="D514" s="7">
        <v>1</v>
      </c>
      <c r="E514" s="1">
        <v>17</v>
      </c>
      <c r="F514" s="1" t="s">
        <v>26</v>
      </c>
      <c r="G514" s="1" t="s">
        <v>1451</v>
      </c>
      <c r="H514" s="1" t="s">
        <v>23</v>
      </c>
      <c r="I514" s="1" t="s">
        <v>23</v>
      </c>
      <c r="AK514" s="1" t="s">
        <v>306</v>
      </c>
    </row>
    <row r="515" spans="1:37">
      <c r="A515" s="1" t="s">
        <v>1716</v>
      </c>
      <c r="B515" s="9">
        <v>40780</v>
      </c>
      <c r="C515" s="7">
        <v>100</v>
      </c>
      <c r="D515" s="7">
        <v>1</v>
      </c>
      <c r="E515" s="1">
        <v>17</v>
      </c>
      <c r="F515" s="1" t="s">
        <v>47</v>
      </c>
      <c r="G515" s="1" t="s">
        <v>1452</v>
      </c>
      <c r="H515" s="1" t="s">
        <v>23</v>
      </c>
      <c r="I515" s="1" t="s">
        <v>23</v>
      </c>
      <c r="AK515" s="1" t="s">
        <v>306</v>
      </c>
    </row>
    <row r="516" spans="1:37">
      <c r="A516" s="1" t="s">
        <v>1716</v>
      </c>
      <c r="B516" s="9">
        <v>40780</v>
      </c>
      <c r="C516" s="7">
        <v>100</v>
      </c>
      <c r="D516" s="7">
        <v>1</v>
      </c>
      <c r="E516" s="1">
        <v>18</v>
      </c>
      <c r="F516" s="1" t="s">
        <v>26</v>
      </c>
      <c r="G516" s="1" t="s">
        <v>1453</v>
      </c>
      <c r="H516" s="1" t="s">
        <v>22</v>
      </c>
      <c r="I516" s="1" t="s">
        <v>23</v>
      </c>
      <c r="AK516" s="1" t="s">
        <v>306</v>
      </c>
    </row>
    <row r="517" spans="1:37">
      <c r="A517" s="1" t="s">
        <v>1716</v>
      </c>
      <c r="B517" s="9">
        <v>40780</v>
      </c>
      <c r="C517" s="7">
        <v>100</v>
      </c>
      <c r="D517" s="7">
        <v>1</v>
      </c>
      <c r="E517" s="1">
        <v>18</v>
      </c>
      <c r="F517" s="1" t="s">
        <v>47</v>
      </c>
      <c r="G517" s="1" t="s">
        <v>1454</v>
      </c>
      <c r="H517" s="1" t="s">
        <v>22</v>
      </c>
      <c r="I517" s="1" t="s">
        <v>23</v>
      </c>
      <c r="AK517" s="1" t="s">
        <v>306</v>
      </c>
    </row>
    <row r="518" spans="1:37">
      <c r="A518" s="1" t="s">
        <v>1716</v>
      </c>
      <c r="B518" s="9">
        <v>40780</v>
      </c>
      <c r="C518" s="7">
        <v>100</v>
      </c>
      <c r="D518" s="7">
        <v>1</v>
      </c>
      <c r="E518" s="1">
        <v>19</v>
      </c>
      <c r="F518" s="1" t="s">
        <v>26</v>
      </c>
      <c r="G518" s="1" t="s">
        <v>1455</v>
      </c>
      <c r="H518" s="1" t="s">
        <v>23</v>
      </c>
      <c r="I518" s="1" t="s">
        <v>23</v>
      </c>
      <c r="AK518" s="1" t="s">
        <v>306</v>
      </c>
    </row>
    <row r="519" spans="1:37">
      <c r="A519" s="1" t="s">
        <v>1716</v>
      </c>
      <c r="B519" s="9">
        <v>40780</v>
      </c>
      <c r="C519" s="7">
        <v>100</v>
      </c>
      <c r="D519" s="7">
        <v>1</v>
      </c>
      <c r="E519" s="1">
        <v>19</v>
      </c>
      <c r="F519" s="1" t="s">
        <v>47</v>
      </c>
      <c r="G519" s="1" t="s">
        <v>1456</v>
      </c>
      <c r="H519" s="1" t="s">
        <v>23</v>
      </c>
      <c r="I519" s="1" t="s">
        <v>23</v>
      </c>
      <c r="AK519" s="1" t="s">
        <v>306</v>
      </c>
    </row>
    <row r="520" spans="1:37">
      <c r="A520" s="1" t="s">
        <v>1716</v>
      </c>
      <c r="B520" s="9">
        <v>40780</v>
      </c>
      <c r="C520" s="7">
        <v>100</v>
      </c>
      <c r="D520" s="7">
        <v>1</v>
      </c>
      <c r="E520" s="1">
        <v>20</v>
      </c>
      <c r="F520" s="1" t="s">
        <v>26</v>
      </c>
      <c r="G520" s="1" t="s">
        <v>1457</v>
      </c>
      <c r="H520" s="1" t="s">
        <v>23</v>
      </c>
      <c r="I520" s="1" t="s">
        <v>23</v>
      </c>
      <c r="AK520" s="1" t="s">
        <v>306</v>
      </c>
    </row>
    <row r="521" spans="1:37">
      <c r="A521" s="1" t="s">
        <v>1716</v>
      </c>
      <c r="B521" s="9">
        <v>40780</v>
      </c>
      <c r="C521" s="7">
        <v>100</v>
      </c>
      <c r="D521" s="7">
        <v>1</v>
      </c>
      <c r="E521" s="1">
        <v>20</v>
      </c>
      <c r="F521" s="1" t="s">
        <v>47</v>
      </c>
      <c r="G521" s="1" t="s">
        <v>1458</v>
      </c>
      <c r="H521" s="1" t="s">
        <v>23</v>
      </c>
      <c r="I521" s="1" t="s">
        <v>23</v>
      </c>
      <c r="AK521" s="1" t="s">
        <v>306</v>
      </c>
    </row>
    <row r="522" spans="1:37">
      <c r="A522" s="1" t="s">
        <v>1716</v>
      </c>
      <c r="B522" s="9">
        <v>40780</v>
      </c>
      <c r="C522" s="7">
        <v>100</v>
      </c>
      <c r="D522" s="7">
        <v>1</v>
      </c>
      <c r="E522" s="10">
        <v>21</v>
      </c>
      <c r="F522" s="1" t="s">
        <v>26</v>
      </c>
      <c r="G522" s="1" t="s">
        <v>1463</v>
      </c>
      <c r="H522" s="1" t="s">
        <v>23</v>
      </c>
      <c r="I522" s="1" t="s">
        <v>23</v>
      </c>
      <c r="AK522" s="1" t="s">
        <v>306</v>
      </c>
    </row>
    <row r="523" spans="1:37">
      <c r="A523" s="1" t="s">
        <v>1716</v>
      </c>
      <c r="B523" s="9">
        <v>40780</v>
      </c>
      <c r="C523" s="7">
        <v>100</v>
      </c>
      <c r="D523" s="7">
        <v>1</v>
      </c>
      <c r="E523" s="1">
        <v>21</v>
      </c>
      <c r="F523" s="1" t="s">
        <v>47</v>
      </c>
      <c r="G523" s="1" t="s">
        <v>1464</v>
      </c>
      <c r="H523" s="1" t="s">
        <v>23</v>
      </c>
      <c r="I523" s="1" t="s">
        <v>23</v>
      </c>
      <c r="AK523" s="1" t="s">
        <v>306</v>
      </c>
    </row>
    <row r="524" spans="1:37">
      <c r="A524" s="1" t="s">
        <v>1716</v>
      </c>
      <c r="B524" s="9">
        <v>40780</v>
      </c>
      <c r="C524" s="7">
        <v>100</v>
      </c>
      <c r="D524" s="7">
        <v>1</v>
      </c>
      <c r="E524" s="1">
        <v>22</v>
      </c>
      <c r="F524" s="1" t="s">
        <v>26</v>
      </c>
      <c r="G524" s="1" t="s">
        <v>1465</v>
      </c>
      <c r="H524" s="1" t="s">
        <v>22</v>
      </c>
      <c r="I524" s="1" t="s">
        <v>9</v>
      </c>
      <c r="K524" s="1" t="s">
        <v>30</v>
      </c>
      <c r="L524" s="1" t="s">
        <v>73</v>
      </c>
      <c r="M524" s="2" t="s">
        <v>2090</v>
      </c>
      <c r="AJ524" s="1" t="s">
        <v>290</v>
      </c>
      <c r="AK524" s="1" t="s">
        <v>306</v>
      </c>
    </row>
    <row r="525" spans="1:37">
      <c r="A525" s="1" t="s">
        <v>1716</v>
      </c>
      <c r="B525" s="9">
        <v>40780</v>
      </c>
      <c r="C525" s="7">
        <v>100</v>
      </c>
      <c r="D525" s="7">
        <v>1</v>
      </c>
      <c r="E525" s="1">
        <v>22</v>
      </c>
      <c r="F525" s="1" t="s">
        <v>47</v>
      </c>
      <c r="G525" s="1" t="s">
        <v>1466</v>
      </c>
      <c r="H525" s="1" t="s">
        <v>23</v>
      </c>
      <c r="I525" s="1" t="s">
        <v>23</v>
      </c>
      <c r="AK525" s="1" t="s">
        <v>306</v>
      </c>
    </row>
    <row r="526" spans="1:37">
      <c r="A526" s="1" t="s">
        <v>1716</v>
      </c>
      <c r="B526" s="9">
        <v>40780</v>
      </c>
      <c r="C526" s="7">
        <v>100</v>
      </c>
      <c r="D526" s="7">
        <v>1</v>
      </c>
      <c r="E526" s="1">
        <v>23</v>
      </c>
      <c r="F526" s="1" t="s">
        <v>26</v>
      </c>
      <c r="G526" s="1" t="s">
        <v>1467</v>
      </c>
      <c r="H526" s="1" t="s">
        <v>23</v>
      </c>
      <c r="I526" s="1" t="s">
        <v>23</v>
      </c>
      <c r="AK526" s="1" t="s">
        <v>306</v>
      </c>
    </row>
    <row r="527" spans="1:37">
      <c r="A527" s="1" t="s">
        <v>1716</v>
      </c>
      <c r="B527" s="9">
        <v>40780</v>
      </c>
      <c r="C527" s="7">
        <v>100</v>
      </c>
      <c r="D527" s="7">
        <v>1</v>
      </c>
      <c r="E527" s="1">
        <v>23</v>
      </c>
      <c r="F527" s="1" t="s">
        <v>47</v>
      </c>
      <c r="G527" s="1" t="s">
        <v>1468</v>
      </c>
      <c r="H527" s="1" t="s">
        <v>23</v>
      </c>
      <c r="I527" s="1" t="s">
        <v>23</v>
      </c>
      <c r="AK527" s="1" t="s">
        <v>306</v>
      </c>
    </row>
    <row r="528" spans="1:37">
      <c r="A528" s="1" t="s">
        <v>1716</v>
      </c>
      <c r="B528" s="9">
        <v>40780</v>
      </c>
      <c r="C528" s="7">
        <v>100</v>
      </c>
      <c r="D528" s="7">
        <v>1</v>
      </c>
      <c r="E528" s="1">
        <v>24</v>
      </c>
      <c r="F528" s="1" t="s">
        <v>26</v>
      </c>
      <c r="G528" s="1" t="s">
        <v>1469</v>
      </c>
      <c r="H528" s="1" t="s">
        <v>23</v>
      </c>
      <c r="I528" s="1" t="s">
        <v>23</v>
      </c>
      <c r="AK528" s="1" t="s">
        <v>306</v>
      </c>
    </row>
    <row r="529" spans="1:38">
      <c r="A529" s="1" t="s">
        <v>1716</v>
      </c>
      <c r="B529" s="9">
        <v>40780</v>
      </c>
      <c r="C529" s="7">
        <v>100</v>
      </c>
      <c r="D529" s="7">
        <v>1</v>
      </c>
      <c r="E529" s="1">
        <v>24</v>
      </c>
      <c r="F529" s="1" t="s">
        <v>47</v>
      </c>
      <c r="G529" s="1" t="s">
        <v>1472</v>
      </c>
      <c r="H529" s="1" t="s">
        <v>23</v>
      </c>
      <c r="I529" s="1" t="s">
        <v>23</v>
      </c>
      <c r="AK529" s="1" t="s">
        <v>306</v>
      </c>
    </row>
    <row r="530" spans="1:38">
      <c r="A530" s="1" t="s">
        <v>1716</v>
      </c>
      <c r="B530" s="9">
        <v>40780</v>
      </c>
      <c r="C530" s="7">
        <v>100</v>
      </c>
      <c r="D530" s="7">
        <v>1</v>
      </c>
      <c r="E530" s="1">
        <v>25</v>
      </c>
      <c r="F530" s="1" t="s">
        <v>26</v>
      </c>
      <c r="G530" s="1" t="s">
        <v>1474</v>
      </c>
      <c r="H530" s="1" t="s">
        <v>23</v>
      </c>
      <c r="I530" s="1" t="s">
        <v>23</v>
      </c>
      <c r="J530" s="1" t="s">
        <v>55</v>
      </c>
      <c r="AK530" s="1" t="s">
        <v>72</v>
      </c>
    </row>
    <row r="531" spans="1:38">
      <c r="A531" s="1" t="s">
        <v>1716</v>
      </c>
      <c r="B531" s="9">
        <v>40780</v>
      </c>
      <c r="C531" s="7">
        <v>100</v>
      </c>
      <c r="D531" s="7">
        <v>1</v>
      </c>
      <c r="E531" s="1">
        <v>25</v>
      </c>
      <c r="F531" s="1" t="s">
        <v>47</v>
      </c>
      <c r="G531" s="1" t="s">
        <v>1475</v>
      </c>
      <c r="H531" s="1" t="s">
        <v>23</v>
      </c>
      <c r="I531" s="1" t="s">
        <v>53</v>
      </c>
      <c r="AK531" s="1" t="s">
        <v>333</v>
      </c>
    </row>
    <row r="532" spans="1:38">
      <c r="A532" s="1" t="s">
        <v>1716</v>
      </c>
      <c r="B532" s="9">
        <v>40780</v>
      </c>
      <c r="C532" s="7">
        <v>100</v>
      </c>
      <c r="D532" s="7">
        <v>1</v>
      </c>
      <c r="E532" s="1">
        <v>26</v>
      </c>
      <c r="F532" s="1" t="s">
        <v>26</v>
      </c>
      <c r="G532" s="1" t="s">
        <v>1476</v>
      </c>
      <c r="H532" s="1" t="s">
        <v>23</v>
      </c>
      <c r="I532" s="1" t="s">
        <v>23</v>
      </c>
      <c r="AK532" s="1" t="s">
        <v>333</v>
      </c>
    </row>
    <row r="533" spans="1:38">
      <c r="A533" s="1" t="s">
        <v>1716</v>
      </c>
      <c r="B533" s="9">
        <v>40780</v>
      </c>
      <c r="C533" s="7">
        <v>100</v>
      </c>
      <c r="D533" s="7">
        <v>1</v>
      </c>
      <c r="E533" s="1">
        <v>26</v>
      </c>
      <c r="F533" s="1" t="s">
        <v>47</v>
      </c>
      <c r="G533" s="1" t="s">
        <v>1477</v>
      </c>
      <c r="H533" s="1" t="s">
        <v>22</v>
      </c>
      <c r="I533" s="1" t="s">
        <v>23</v>
      </c>
      <c r="J533" s="1" t="s">
        <v>55</v>
      </c>
      <c r="AK533" s="1" t="s">
        <v>333</v>
      </c>
    </row>
    <row r="534" spans="1:38">
      <c r="A534" s="1" t="s">
        <v>1716</v>
      </c>
      <c r="B534" s="9">
        <v>40780</v>
      </c>
      <c r="C534" s="7">
        <v>100</v>
      </c>
      <c r="D534" s="7">
        <v>1</v>
      </c>
      <c r="E534" s="1">
        <v>27</v>
      </c>
      <c r="F534" s="1" t="s">
        <v>26</v>
      </c>
      <c r="G534" s="1" t="s">
        <v>1478</v>
      </c>
      <c r="H534" s="1" t="s">
        <v>23</v>
      </c>
      <c r="I534" s="1" t="s">
        <v>23</v>
      </c>
      <c r="J534" s="1" t="s">
        <v>55</v>
      </c>
      <c r="AK534" s="1" t="s">
        <v>333</v>
      </c>
    </row>
    <row r="535" spans="1:38">
      <c r="A535" s="1" t="s">
        <v>1716</v>
      </c>
      <c r="B535" s="9">
        <v>40780</v>
      </c>
      <c r="C535" s="7">
        <v>100</v>
      </c>
      <c r="D535" s="7">
        <v>1</v>
      </c>
      <c r="E535" s="1">
        <v>27</v>
      </c>
      <c r="F535" s="1" t="s">
        <v>47</v>
      </c>
      <c r="G535" s="1" t="s">
        <v>1479</v>
      </c>
      <c r="H535" s="1" t="s">
        <v>23</v>
      </c>
      <c r="I535" s="1" t="s">
        <v>23</v>
      </c>
      <c r="J535" s="1" t="s">
        <v>55</v>
      </c>
      <c r="AK535" s="1" t="s">
        <v>333</v>
      </c>
    </row>
    <row r="536" spans="1:38">
      <c r="A536" s="1" t="s">
        <v>1716</v>
      </c>
      <c r="B536" s="9">
        <v>40780</v>
      </c>
      <c r="C536" s="7">
        <v>100</v>
      </c>
      <c r="D536" s="7">
        <v>1</v>
      </c>
      <c r="E536" s="1">
        <v>28</v>
      </c>
      <c r="F536" s="1" t="s">
        <v>26</v>
      </c>
      <c r="G536" s="1" t="s">
        <v>1480</v>
      </c>
      <c r="H536" s="1" t="s">
        <v>22</v>
      </c>
      <c r="I536" s="1" t="s">
        <v>9</v>
      </c>
      <c r="K536" s="1" t="s">
        <v>32</v>
      </c>
      <c r="L536" s="1" t="s">
        <v>73</v>
      </c>
      <c r="M536" s="2" t="s">
        <v>2089</v>
      </c>
      <c r="AJ536" s="1" t="s">
        <v>290</v>
      </c>
      <c r="AK536" s="1" t="s">
        <v>333</v>
      </c>
    </row>
    <row r="537" spans="1:38">
      <c r="A537" s="1" t="s">
        <v>1716</v>
      </c>
      <c r="B537" s="9">
        <v>40780</v>
      </c>
      <c r="C537" s="7">
        <v>100</v>
      </c>
      <c r="D537" s="7">
        <v>1</v>
      </c>
      <c r="E537" s="1">
        <v>28</v>
      </c>
      <c r="F537" s="1" t="s">
        <v>47</v>
      </c>
      <c r="G537" s="1" t="s">
        <v>1481</v>
      </c>
      <c r="H537" s="1" t="s">
        <v>22</v>
      </c>
      <c r="I537" s="1" t="s">
        <v>9</v>
      </c>
      <c r="K537" s="1" t="s">
        <v>239</v>
      </c>
      <c r="L537" s="1" t="s">
        <v>25</v>
      </c>
      <c r="M537" s="2" t="s">
        <v>2121</v>
      </c>
      <c r="N537" s="1" t="s">
        <v>26</v>
      </c>
      <c r="O537" s="1" t="s">
        <v>27</v>
      </c>
      <c r="Q537" s="1">
        <v>41.7</v>
      </c>
      <c r="T537" s="1">
        <f>153+34.6</f>
        <v>187.6</v>
      </c>
      <c r="U537" s="1">
        <f>153+13.6</f>
        <v>166.6</v>
      </c>
      <c r="W537" s="1">
        <v>42.4</v>
      </c>
      <c r="X537" s="1">
        <v>21</v>
      </c>
      <c r="Y537" s="1">
        <v>212</v>
      </c>
      <c r="Z537" s="1">
        <f>Y537-X537</f>
        <v>191</v>
      </c>
      <c r="AA537" s="1">
        <v>0</v>
      </c>
      <c r="AJ537" s="1" t="s">
        <v>288</v>
      </c>
      <c r="AK537" s="1" t="s">
        <v>333</v>
      </c>
      <c r="AL537" s="1" t="s">
        <v>334</v>
      </c>
    </row>
    <row r="538" spans="1:38">
      <c r="A538" s="1" t="s">
        <v>1716</v>
      </c>
      <c r="B538" s="9">
        <v>40780</v>
      </c>
      <c r="C538" s="7">
        <v>100</v>
      </c>
      <c r="D538" s="7">
        <v>1</v>
      </c>
      <c r="E538" s="1">
        <v>29</v>
      </c>
      <c r="F538" s="1" t="s">
        <v>26</v>
      </c>
      <c r="G538" s="1" t="s">
        <v>1482</v>
      </c>
      <c r="H538" s="1" t="s">
        <v>23</v>
      </c>
      <c r="I538" s="1" t="s">
        <v>23</v>
      </c>
      <c r="J538" s="1" t="s">
        <v>55</v>
      </c>
      <c r="AK538" s="1" t="s">
        <v>333</v>
      </c>
    </row>
    <row r="539" spans="1:38">
      <c r="A539" s="1" t="s">
        <v>1716</v>
      </c>
      <c r="B539" s="9">
        <v>40780</v>
      </c>
      <c r="C539" s="7">
        <v>100</v>
      </c>
      <c r="D539" s="7">
        <v>1</v>
      </c>
      <c r="E539" s="1">
        <v>29</v>
      </c>
      <c r="F539" s="1" t="s">
        <v>47</v>
      </c>
      <c r="G539" s="1" t="s">
        <v>1483</v>
      </c>
      <c r="H539" s="1" t="s">
        <v>23</v>
      </c>
      <c r="I539" s="1" t="s">
        <v>23</v>
      </c>
      <c r="J539" s="1" t="s">
        <v>55</v>
      </c>
      <c r="AK539" s="1" t="s">
        <v>290</v>
      </c>
    </row>
    <row r="540" spans="1:38">
      <c r="A540" s="1" t="s">
        <v>1716</v>
      </c>
      <c r="B540" s="9">
        <v>40780</v>
      </c>
      <c r="C540" s="7">
        <v>100</v>
      </c>
      <c r="D540" s="7">
        <v>1</v>
      </c>
      <c r="E540" s="1">
        <v>30</v>
      </c>
      <c r="F540" s="1" t="s">
        <v>26</v>
      </c>
      <c r="G540" s="1" t="s">
        <v>1484</v>
      </c>
      <c r="H540" s="1" t="s">
        <v>22</v>
      </c>
      <c r="I540" s="1" t="s">
        <v>9</v>
      </c>
      <c r="K540" s="1" t="s">
        <v>146</v>
      </c>
      <c r="L540" s="1" t="s">
        <v>25</v>
      </c>
      <c r="M540" s="2" t="s">
        <v>2123</v>
      </c>
      <c r="N540" s="1" t="s">
        <v>26</v>
      </c>
      <c r="O540" s="1" t="s">
        <v>27</v>
      </c>
      <c r="P540" s="1" t="s">
        <v>40</v>
      </c>
      <c r="Q540" s="1">
        <v>24</v>
      </c>
      <c r="R540" s="1">
        <v>15.3</v>
      </c>
      <c r="S540" s="1">
        <v>21.3</v>
      </c>
      <c r="X540" s="1">
        <v>21</v>
      </c>
      <c r="Y540" s="1">
        <v>63</v>
      </c>
      <c r="Z540" s="1">
        <f>Y540-X540</f>
        <v>42</v>
      </c>
      <c r="AA540" s="1">
        <v>4</v>
      </c>
      <c r="AC540" s="1" t="s">
        <v>335</v>
      </c>
      <c r="AJ540" s="1" t="s">
        <v>288</v>
      </c>
      <c r="AK540" s="1" t="s">
        <v>333</v>
      </c>
    </row>
    <row r="541" spans="1:38">
      <c r="A541" s="1" t="s">
        <v>1716</v>
      </c>
      <c r="B541" s="9">
        <v>40780</v>
      </c>
      <c r="C541" s="7">
        <v>100</v>
      </c>
      <c r="D541" s="7">
        <v>1</v>
      </c>
      <c r="E541" s="1">
        <v>30</v>
      </c>
      <c r="F541" s="1" t="s">
        <v>47</v>
      </c>
      <c r="G541" s="1" t="s">
        <v>1485</v>
      </c>
      <c r="H541" s="1" t="s">
        <v>23</v>
      </c>
      <c r="I541" s="1" t="s">
        <v>9</v>
      </c>
      <c r="AK541" s="1" t="s">
        <v>333</v>
      </c>
    </row>
    <row r="542" spans="1:38">
      <c r="A542" s="1" t="s">
        <v>1716</v>
      </c>
      <c r="B542" s="9">
        <v>40780</v>
      </c>
      <c r="C542" s="7">
        <v>100</v>
      </c>
      <c r="D542" s="7">
        <v>1</v>
      </c>
      <c r="E542" s="1">
        <v>31</v>
      </c>
      <c r="F542" s="1" t="s">
        <v>26</v>
      </c>
      <c r="G542" s="1" t="s">
        <v>1486</v>
      </c>
      <c r="H542" s="1" t="s">
        <v>22</v>
      </c>
      <c r="I542" s="1" t="s">
        <v>9</v>
      </c>
      <c r="K542" s="1" t="s">
        <v>146</v>
      </c>
      <c r="L542" s="1" t="s">
        <v>25</v>
      </c>
      <c r="M542" s="2" t="s">
        <v>2122</v>
      </c>
      <c r="N542" s="1" t="s">
        <v>26</v>
      </c>
      <c r="O542" s="1" t="s">
        <v>27</v>
      </c>
      <c r="P542" s="1" t="s">
        <v>88</v>
      </c>
      <c r="Q542" s="1">
        <v>24.95</v>
      </c>
      <c r="R542" s="1">
        <v>16.149999999999999</v>
      </c>
      <c r="S542" s="1">
        <v>23.9</v>
      </c>
      <c r="X542" s="1">
        <v>19</v>
      </c>
      <c r="Y542" s="1">
        <v>61</v>
      </c>
      <c r="Z542" s="1">
        <f>Y542-X542</f>
        <v>42</v>
      </c>
      <c r="AA542" s="1">
        <v>11</v>
      </c>
      <c r="AJ542" s="1" t="s">
        <v>290</v>
      </c>
      <c r="AK542" s="1" t="s">
        <v>333</v>
      </c>
    </row>
    <row r="543" spans="1:38">
      <c r="A543" s="1" t="s">
        <v>1716</v>
      </c>
      <c r="B543" s="9">
        <v>40780</v>
      </c>
      <c r="C543" s="7">
        <v>100</v>
      </c>
      <c r="D543" s="7">
        <v>1</v>
      </c>
      <c r="E543" s="1">
        <v>31</v>
      </c>
      <c r="F543" s="1" t="s">
        <v>47</v>
      </c>
      <c r="G543" s="1" t="s">
        <v>1487</v>
      </c>
      <c r="H543" s="1" t="s">
        <v>23</v>
      </c>
      <c r="I543" s="1" t="s">
        <v>23</v>
      </c>
      <c r="AK543" s="1" t="s">
        <v>333</v>
      </c>
    </row>
    <row r="544" spans="1:38">
      <c r="A544" s="1" t="s">
        <v>1716</v>
      </c>
      <c r="B544" s="9">
        <v>40780</v>
      </c>
      <c r="C544" s="7">
        <v>100</v>
      </c>
      <c r="D544" s="7">
        <v>1</v>
      </c>
      <c r="E544" s="1">
        <v>32</v>
      </c>
      <c r="F544" s="1" t="s">
        <v>26</v>
      </c>
      <c r="G544" s="1" t="s">
        <v>1488</v>
      </c>
      <c r="H544" s="1" t="s">
        <v>22</v>
      </c>
      <c r="I544" s="1" t="s">
        <v>9</v>
      </c>
      <c r="K544" s="1" t="s">
        <v>29</v>
      </c>
      <c r="L544" s="1" t="s">
        <v>73</v>
      </c>
      <c r="M544" s="2" t="s">
        <v>2072</v>
      </c>
      <c r="AK544" s="1" t="s">
        <v>333</v>
      </c>
    </row>
    <row r="545" spans="1:37">
      <c r="A545" s="1" t="s">
        <v>1716</v>
      </c>
      <c r="B545" s="9">
        <v>40780</v>
      </c>
      <c r="C545" s="7">
        <v>100</v>
      </c>
      <c r="D545" s="7">
        <v>1</v>
      </c>
      <c r="E545" s="1">
        <v>32</v>
      </c>
      <c r="F545" s="1" t="s">
        <v>47</v>
      </c>
      <c r="G545" s="1" t="s">
        <v>1489</v>
      </c>
      <c r="H545" s="1" t="s">
        <v>23</v>
      </c>
      <c r="I545" s="1" t="s">
        <v>23</v>
      </c>
      <c r="J545" s="1" t="s">
        <v>55</v>
      </c>
      <c r="AK545" s="1" t="s">
        <v>333</v>
      </c>
    </row>
    <row r="546" spans="1:37">
      <c r="A546" s="1" t="s">
        <v>1716</v>
      </c>
      <c r="B546" s="9">
        <v>40780</v>
      </c>
      <c r="C546" s="7">
        <v>100</v>
      </c>
      <c r="D546" s="7">
        <v>1</v>
      </c>
      <c r="E546" s="1">
        <v>33</v>
      </c>
      <c r="F546" s="1" t="s">
        <v>26</v>
      </c>
      <c r="G546" s="1" t="s">
        <v>532</v>
      </c>
      <c r="H546" s="1" t="s">
        <v>23</v>
      </c>
      <c r="I546" s="1" t="s">
        <v>23</v>
      </c>
      <c r="AK546" s="1" t="s">
        <v>288</v>
      </c>
    </row>
    <row r="547" spans="1:37">
      <c r="A547" s="1" t="s">
        <v>1716</v>
      </c>
      <c r="B547" s="9">
        <v>40780</v>
      </c>
      <c r="C547" s="7">
        <v>100</v>
      </c>
      <c r="D547" s="7">
        <v>1</v>
      </c>
      <c r="E547" s="1">
        <v>33</v>
      </c>
      <c r="F547" s="1" t="s">
        <v>47</v>
      </c>
      <c r="G547" s="1" t="s">
        <v>1490</v>
      </c>
      <c r="H547" s="1" t="s">
        <v>23</v>
      </c>
      <c r="I547" s="1" t="s">
        <v>23</v>
      </c>
      <c r="AK547" s="1" t="s">
        <v>288</v>
      </c>
    </row>
    <row r="548" spans="1:37">
      <c r="A548" s="1" t="s">
        <v>1716</v>
      </c>
      <c r="B548" s="9">
        <v>40780</v>
      </c>
      <c r="C548" s="7">
        <v>100</v>
      </c>
      <c r="D548" s="7">
        <v>1</v>
      </c>
      <c r="E548" s="1">
        <v>34</v>
      </c>
      <c r="F548" s="1" t="s">
        <v>26</v>
      </c>
      <c r="G548" s="1" t="s">
        <v>1491</v>
      </c>
      <c r="H548" s="1" t="s">
        <v>23</v>
      </c>
      <c r="I548" s="1" t="s">
        <v>23</v>
      </c>
      <c r="AK548" s="1" t="s">
        <v>288</v>
      </c>
    </row>
    <row r="549" spans="1:37">
      <c r="A549" s="1" t="s">
        <v>1716</v>
      </c>
      <c r="B549" s="9">
        <v>40780</v>
      </c>
      <c r="C549" s="7">
        <v>100</v>
      </c>
      <c r="D549" s="7">
        <v>1</v>
      </c>
      <c r="E549" s="1">
        <v>34</v>
      </c>
      <c r="F549" s="1" t="s">
        <v>47</v>
      </c>
      <c r="G549" s="1" t="s">
        <v>1492</v>
      </c>
      <c r="H549" s="1" t="s">
        <v>22</v>
      </c>
      <c r="I549" s="1" t="s">
        <v>9</v>
      </c>
      <c r="K549" s="1" t="s">
        <v>35</v>
      </c>
      <c r="L549" s="1" t="s">
        <v>25</v>
      </c>
      <c r="M549" s="2" t="s">
        <v>2119</v>
      </c>
      <c r="N549" s="1" t="s">
        <v>26</v>
      </c>
      <c r="O549" s="1" t="s">
        <v>27</v>
      </c>
      <c r="P549" s="1" t="s">
        <v>40</v>
      </c>
      <c r="Q549" s="1">
        <v>25.8</v>
      </c>
      <c r="R549" s="1">
        <v>17.25</v>
      </c>
      <c r="S549" s="1">
        <v>21.8</v>
      </c>
      <c r="X549" s="1">
        <v>20</v>
      </c>
      <c r="Y549" s="1">
        <v>80</v>
      </c>
      <c r="Z549" s="1">
        <f>Y549-X549</f>
        <v>60</v>
      </c>
      <c r="AA549" s="1">
        <v>18</v>
      </c>
      <c r="AC549" s="1" t="s">
        <v>336</v>
      </c>
      <c r="AE549" s="1">
        <v>263</v>
      </c>
      <c r="AJ549" s="1" t="s">
        <v>290</v>
      </c>
      <c r="AK549" s="1" t="s">
        <v>288</v>
      </c>
    </row>
    <row r="550" spans="1:37">
      <c r="A550" s="1" t="s">
        <v>1716</v>
      </c>
      <c r="B550" s="9">
        <v>40780</v>
      </c>
      <c r="C550" s="7">
        <v>100</v>
      </c>
      <c r="D550" s="7">
        <v>1</v>
      </c>
      <c r="E550" s="1">
        <v>35</v>
      </c>
      <c r="F550" s="1" t="s">
        <v>26</v>
      </c>
      <c r="G550" s="1" t="s">
        <v>1493</v>
      </c>
      <c r="H550" s="1" t="s">
        <v>23</v>
      </c>
      <c r="I550" s="1" t="s">
        <v>9</v>
      </c>
      <c r="AK550" s="1" t="s">
        <v>288</v>
      </c>
    </row>
    <row r="551" spans="1:37">
      <c r="A551" s="1" t="s">
        <v>1716</v>
      </c>
      <c r="B551" s="9">
        <v>40780</v>
      </c>
      <c r="C551" s="7">
        <v>100</v>
      </c>
      <c r="D551" s="7">
        <v>1</v>
      </c>
      <c r="E551" s="1">
        <v>35</v>
      </c>
      <c r="F551" s="1" t="s">
        <v>47</v>
      </c>
      <c r="G551" s="1" t="s">
        <v>1494</v>
      </c>
      <c r="H551" s="1" t="s">
        <v>23</v>
      </c>
      <c r="I551" s="1" t="s">
        <v>23</v>
      </c>
      <c r="AK551" s="1" t="s">
        <v>288</v>
      </c>
    </row>
    <row r="552" spans="1:37">
      <c r="A552" s="1" t="s">
        <v>1716</v>
      </c>
      <c r="B552" s="9">
        <v>40780</v>
      </c>
      <c r="C552" s="7">
        <v>100</v>
      </c>
      <c r="D552" s="7">
        <v>1</v>
      </c>
      <c r="E552" s="1">
        <v>36</v>
      </c>
      <c r="F552" s="1" t="s">
        <v>26</v>
      </c>
      <c r="G552" s="1" t="s">
        <v>1495</v>
      </c>
      <c r="H552" s="1" t="s">
        <v>22</v>
      </c>
      <c r="I552" s="1" t="s">
        <v>9</v>
      </c>
      <c r="K552" s="1" t="s">
        <v>121</v>
      </c>
      <c r="L552" s="1" t="s">
        <v>73</v>
      </c>
      <c r="M552" s="2" t="s">
        <v>2102</v>
      </c>
      <c r="AJ552" s="1" t="s">
        <v>290</v>
      </c>
      <c r="AK552" s="1" t="s">
        <v>288</v>
      </c>
    </row>
    <row r="553" spans="1:37">
      <c r="A553" s="1" t="s">
        <v>1716</v>
      </c>
      <c r="B553" s="9">
        <v>40780</v>
      </c>
      <c r="C553" s="7">
        <v>100</v>
      </c>
      <c r="D553" s="7">
        <v>1</v>
      </c>
      <c r="E553" s="1">
        <v>36</v>
      </c>
      <c r="F553" s="1" t="s">
        <v>47</v>
      </c>
      <c r="G553" s="1" t="s">
        <v>1496</v>
      </c>
      <c r="H553" s="1" t="s">
        <v>22</v>
      </c>
      <c r="I553" s="1" t="s">
        <v>9</v>
      </c>
      <c r="K553" s="1" t="s">
        <v>24</v>
      </c>
      <c r="L553" s="1" t="s">
        <v>73</v>
      </c>
      <c r="M553" s="2" t="s">
        <v>2065</v>
      </c>
      <c r="AJ553" s="1" t="s">
        <v>290</v>
      </c>
      <c r="AK553" s="1" t="s">
        <v>288</v>
      </c>
    </row>
    <row r="554" spans="1:37">
      <c r="A554" s="1" t="s">
        <v>1716</v>
      </c>
      <c r="B554" s="9">
        <v>40780</v>
      </c>
      <c r="C554" s="7">
        <v>100</v>
      </c>
      <c r="D554" s="7">
        <v>1</v>
      </c>
      <c r="E554" s="1">
        <v>37</v>
      </c>
      <c r="F554" s="1" t="s">
        <v>26</v>
      </c>
      <c r="G554" s="1" t="s">
        <v>534</v>
      </c>
      <c r="H554" s="1" t="s">
        <v>22</v>
      </c>
      <c r="I554" s="1" t="s">
        <v>9</v>
      </c>
      <c r="K554" s="1" t="s">
        <v>30</v>
      </c>
      <c r="L554" s="1" t="s">
        <v>25</v>
      </c>
      <c r="M554" s="2" t="s">
        <v>2126</v>
      </c>
      <c r="N554" s="1" t="s">
        <v>26</v>
      </c>
      <c r="O554" s="1" t="s">
        <v>66</v>
      </c>
      <c r="Q554" s="1">
        <v>25.7</v>
      </c>
      <c r="R554" s="1">
        <v>16.600000000000001</v>
      </c>
      <c r="S554" s="1">
        <v>11.65</v>
      </c>
      <c r="X554" s="1">
        <v>21</v>
      </c>
      <c r="Y554" s="1">
        <v>59</v>
      </c>
      <c r="Z554" s="1">
        <f>Y554-X554</f>
        <v>38</v>
      </c>
      <c r="AA554" s="1">
        <v>28</v>
      </c>
      <c r="AE554" s="1">
        <v>265</v>
      </c>
      <c r="AJ554" s="1" t="s">
        <v>288</v>
      </c>
      <c r="AK554" s="1" t="s">
        <v>288</v>
      </c>
    </row>
    <row r="555" spans="1:37">
      <c r="A555" s="1" t="s">
        <v>1716</v>
      </c>
      <c r="B555" s="9">
        <v>40780</v>
      </c>
      <c r="C555" s="7">
        <v>100</v>
      </c>
      <c r="D555" s="7">
        <v>1</v>
      </c>
      <c r="E555" s="1">
        <v>37</v>
      </c>
      <c r="F555" s="1" t="s">
        <v>47</v>
      </c>
      <c r="G555" s="1" t="s">
        <v>1498</v>
      </c>
      <c r="H555" s="1" t="s">
        <v>22</v>
      </c>
      <c r="I555" s="1" t="s">
        <v>9</v>
      </c>
      <c r="K555" s="1" t="s">
        <v>29</v>
      </c>
      <c r="L555" s="1" t="s">
        <v>73</v>
      </c>
      <c r="M555" s="2" t="s">
        <v>2087</v>
      </c>
      <c r="AC555" s="1" t="s">
        <v>337</v>
      </c>
      <c r="AJ555" s="1" t="s">
        <v>290</v>
      </c>
      <c r="AK555" s="1" t="s">
        <v>288</v>
      </c>
    </row>
    <row r="556" spans="1:37">
      <c r="A556" s="1" t="s">
        <v>1716</v>
      </c>
      <c r="B556" s="9">
        <v>40780</v>
      </c>
      <c r="C556" s="7">
        <v>100</v>
      </c>
      <c r="D556" s="7">
        <v>1</v>
      </c>
      <c r="E556" s="1">
        <v>38</v>
      </c>
      <c r="F556" s="1" t="s">
        <v>26</v>
      </c>
      <c r="G556" s="1" t="s">
        <v>1499</v>
      </c>
      <c r="H556" s="1" t="s">
        <v>23</v>
      </c>
      <c r="I556" s="1" t="s">
        <v>9</v>
      </c>
      <c r="J556" s="1" t="s">
        <v>55</v>
      </c>
      <c r="AK556" s="1" t="s">
        <v>288</v>
      </c>
    </row>
    <row r="557" spans="1:37">
      <c r="A557" s="1" t="s">
        <v>1716</v>
      </c>
      <c r="B557" s="9">
        <v>40780</v>
      </c>
      <c r="C557" s="7">
        <v>100</v>
      </c>
      <c r="D557" s="7">
        <v>1</v>
      </c>
      <c r="E557" s="1">
        <v>38</v>
      </c>
      <c r="F557" s="1" t="s">
        <v>47</v>
      </c>
      <c r="G557" s="1" t="s">
        <v>1500</v>
      </c>
      <c r="H557" s="1" t="s">
        <v>23</v>
      </c>
      <c r="I557" s="1" t="s">
        <v>23</v>
      </c>
      <c r="AK557" s="1" t="s">
        <v>288</v>
      </c>
    </row>
    <row r="558" spans="1:37">
      <c r="A558" s="1" t="s">
        <v>1716</v>
      </c>
      <c r="B558" s="9">
        <v>40780</v>
      </c>
      <c r="C558" s="7">
        <v>100</v>
      </c>
      <c r="D558" s="7">
        <v>1</v>
      </c>
      <c r="E558" s="1">
        <v>39</v>
      </c>
      <c r="F558" s="1" t="s">
        <v>26</v>
      </c>
      <c r="G558" s="1" t="s">
        <v>1501</v>
      </c>
      <c r="H558" s="1" t="s">
        <v>23</v>
      </c>
      <c r="I558" s="1" t="s">
        <v>23</v>
      </c>
      <c r="AK558" s="1" t="s">
        <v>288</v>
      </c>
    </row>
    <row r="559" spans="1:37">
      <c r="A559" s="1" t="s">
        <v>1716</v>
      </c>
      <c r="B559" s="9">
        <v>40780</v>
      </c>
      <c r="C559" s="7">
        <v>100</v>
      </c>
      <c r="D559" s="7">
        <v>1</v>
      </c>
      <c r="E559" s="1">
        <v>39</v>
      </c>
      <c r="F559" s="1" t="s">
        <v>47</v>
      </c>
      <c r="G559" s="1" t="s">
        <v>1503</v>
      </c>
      <c r="H559" s="1" t="s">
        <v>23</v>
      </c>
      <c r="I559" s="1" t="s">
        <v>9</v>
      </c>
      <c r="J559" s="1" t="s">
        <v>55</v>
      </c>
      <c r="AK559" s="1" t="s">
        <v>288</v>
      </c>
    </row>
    <row r="560" spans="1:37">
      <c r="A560" s="1" t="s">
        <v>1716</v>
      </c>
      <c r="B560" s="9">
        <v>40780</v>
      </c>
      <c r="C560" s="7">
        <v>100</v>
      </c>
      <c r="D560" s="7">
        <v>1</v>
      </c>
      <c r="E560" s="1">
        <v>40</v>
      </c>
      <c r="F560" s="1" t="s">
        <v>26</v>
      </c>
      <c r="G560" s="1" t="s">
        <v>1504</v>
      </c>
      <c r="H560" s="1" t="s">
        <v>23</v>
      </c>
      <c r="I560" s="1" t="s">
        <v>23</v>
      </c>
      <c r="AK560" s="1" t="s">
        <v>288</v>
      </c>
    </row>
    <row r="561" spans="1:38">
      <c r="A561" s="1" t="s">
        <v>1716</v>
      </c>
      <c r="B561" s="9">
        <v>40780</v>
      </c>
      <c r="C561" s="7">
        <v>100</v>
      </c>
      <c r="D561" s="7">
        <v>1</v>
      </c>
      <c r="E561" s="1">
        <v>40</v>
      </c>
      <c r="F561" s="1" t="s">
        <v>47</v>
      </c>
      <c r="G561" s="1" t="s">
        <v>1507</v>
      </c>
      <c r="H561" s="1" t="s">
        <v>23</v>
      </c>
      <c r="I561" s="1" t="s">
        <v>23</v>
      </c>
      <c r="AK561" s="1" t="s">
        <v>288</v>
      </c>
    </row>
    <row r="562" spans="1:38">
      <c r="A562" s="1" t="s">
        <v>1716</v>
      </c>
      <c r="B562" s="9">
        <v>40780</v>
      </c>
      <c r="C562" s="7">
        <v>100</v>
      </c>
      <c r="D562" s="7">
        <v>1</v>
      </c>
      <c r="E562" s="1">
        <v>41</v>
      </c>
      <c r="F562" s="1" t="s">
        <v>26</v>
      </c>
      <c r="G562" s="1" t="s">
        <v>1508</v>
      </c>
      <c r="H562" s="1" t="s">
        <v>22</v>
      </c>
      <c r="I562" s="1" t="s">
        <v>9</v>
      </c>
      <c r="K562" s="1" t="s">
        <v>31</v>
      </c>
      <c r="L562" s="1" t="s">
        <v>73</v>
      </c>
      <c r="M562" s="2" t="s">
        <v>2104</v>
      </c>
      <c r="AJ562" s="1" t="s">
        <v>288</v>
      </c>
      <c r="AK562" s="1" t="s">
        <v>290</v>
      </c>
    </row>
    <row r="563" spans="1:38">
      <c r="A563" s="1" t="s">
        <v>1716</v>
      </c>
      <c r="B563" s="9">
        <v>40780</v>
      </c>
      <c r="C563" s="7">
        <v>100</v>
      </c>
      <c r="D563" s="7">
        <v>1</v>
      </c>
      <c r="E563" s="1">
        <v>41</v>
      </c>
      <c r="F563" s="1" t="s">
        <v>47</v>
      </c>
      <c r="G563" s="1" t="s">
        <v>1509</v>
      </c>
      <c r="H563" s="1" t="s">
        <v>22</v>
      </c>
      <c r="I563" s="1" t="s">
        <v>9</v>
      </c>
      <c r="K563" s="1" t="s">
        <v>29</v>
      </c>
      <c r="L563" s="1" t="s">
        <v>73</v>
      </c>
      <c r="M563" s="2" t="s">
        <v>2098</v>
      </c>
      <c r="AJ563" s="1" t="s">
        <v>288</v>
      </c>
      <c r="AK563" s="1" t="s">
        <v>77</v>
      </c>
    </row>
    <row r="564" spans="1:38">
      <c r="A564" s="1" t="s">
        <v>1716</v>
      </c>
      <c r="B564" s="9">
        <v>40780</v>
      </c>
      <c r="C564" s="7">
        <v>100</v>
      </c>
      <c r="D564" s="7">
        <v>1</v>
      </c>
      <c r="E564" s="1">
        <v>42</v>
      </c>
      <c r="F564" s="1" t="s">
        <v>26</v>
      </c>
      <c r="G564" s="1" t="s">
        <v>1510</v>
      </c>
      <c r="H564" s="1" t="s">
        <v>23</v>
      </c>
      <c r="I564" s="1" t="s">
        <v>23</v>
      </c>
      <c r="J564" s="1" t="s">
        <v>55</v>
      </c>
      <c r="AK564" s="1" t="s">
        <v>290</v>
      </c>
    </row>
    <row r="565" spans="1:38">
      <c r="A565" s="1" t="s">
        <v>1716</v>
      </c>
      <c r="B565" s="9">
        <v>40780</v>
      </c>
      <c r="C565" s="7">
        <v>100</v>
      </c>
      <c r="D565" s="7">
        <v>1</v>
      </c>
      <c r="E565" s="1">
        <v>42</v>
      </c>
      <c r="F565" s="1" t="s">
        <v>47</v>
      </c>
      <c r="G565" s="1" t="s">
        <v>1511</v>
      </c>
      <c r="H565" s="1" t="s">
        <v>23</v>
      </c>
      <c r="I565" s="1" t="s">
        <v>23</v>
      </c>
      <c r="AK565" s="1" t="s">
        <v>290</v>
      </c>
    </row>
    <row r="566" spans="1:38">
      <c r="A566" s="1" t="s">
        <v>1716</v>
      </c>
      <c r="B566" s="9">
        <v>40780</v>
      </c>
      <c r="C566" s="7">
        <v>100</v>
      </c>
      <c r="D566" s="7">
        <v>1</v>
      </c>
      <c r="E566" s="1">
        <v>43</v>
      </c>
      <c r="F566" s="1" t="s">
        <v>26</v>
      </c>
      <c r="G566" s="1" t="s">
        <v>1512</v>
      </c>
      <c r="H566" s="1" t="s">
        <v>22</v>
      </c>
      <c r="I566" s="1" t="s">
        <v>9</v>
      </c>
      <c r="K566" s="1" t="s">
        <v>37</v>
      </c>
      <c r="L566" s="1" t="s">
        <v>25</v>
      </c>
      <c r="M566" s="2" t="s">
        <v>2124</v>
      </c>
      <c r="N566" s="1" t="s">
        <v>26</v>
      </c>
      <c r="O566" s="1" t="s">
        <v>33</v>
      </c>
      <c r="P566" s="1" t="s">
        <v>63</v>
      </c>
      <c r="Q566" s="1">
        <v>32.65</v>
      </c>
      <c r="R566" s="1">
        <v>17.399999999999999</v>
      </c>
      <c r="S566" s="1">
        <v>13.45</v>
      </c>
      <c r="X566" s="1">
        <v>20</v>
      </c>
      <c r="Y566" s="1">
        <v>81</v>
      </c>
      <c r="Z566" s="1">
        <f>Y566-X566</f>
        <v>61</v>
      </c>
      <c r="AA566" s="1">
        <v>8</v>
      </c>
      <c r="AJ566" s="1" t="s">
        <v>290</v>
      </c>
      <c r="AK566" s="1" t="s">
        <v>290</v>
      </c>
      <c r="AL566" s="1" t="s">
        <v>338</v>
      </c>
    </row>
    <row r="567" spans="1:38">
      <c r="A567" s="1" t="s">
        <v>1716</v>
      </c>
      <c r="B567" s="9">
        <v>40780</v>
      </c>
      <c r="C567" s="7">
        <v>100</v>
      </c>
      <c r="D567" s="7">
        <v>1</v>
      </c>
      <c r="E567" s="1">
        <v>43</v>
      </c>
      <c r="F567" s="1" t="s">
        <v>47</v>
      </c>
      <c r="G567" s="1" t="s">
        <v>1513</v>
      </c>
      <c r="H567" s="1" t="s">
        <v>23</v>
      </c>
      <c r="I567" s="1" t="s">
        <v>9</v>
      </c>
      <c r="AK567" s="1" t="s">
        <v>290</v>
      </c>
    </row>
    <row r="568" spans="1:38">
      <c r="A568" s="1" t="s">
        <v>1716</v>
      </c>
      <c r="B568" s="9">
        <v>40780</v>
      </c>
      <c r="C568" s="7">
        <v>100</v>
      </c>
      <c r="D568" s="7">
        <v>1</v>
      </c>
      <c r="E568" s="1">
        <v>44</v>
      </c>
      <c r="F568" s="1" t="s">
        <v>26</v>
      </c>
      <c r="G568" s="1" t="s">
        <v>1514</v>
      </c>
      <c r="H568" s="1" t="s">
        <v>23</v>
      </c>
      <c r="I568" s="1" t="s">
        <v>23</v>
      </c>
      <c r="AK568" s="1" t="s">
        <v>290</v>
      </c>
    </row>
    <row r="569" spans="1:38">
      <c r="A569" s="1" t="s">
        <v>1716</v>
      </c>
      <c r="B569" s="9">
        <v>40780</v>
      </c>
      <c r="C569" s="7">
        <v>100</v>
      </c>
      <c r="D569" s="7">
        <v>1</v>
      </c>
      <c r="E569" s="1">
        <v>44</v>
      </c>
      <c r="F569" s="1" t="s">
        <v>47</v>
      </c>
      <c r="G569" s="1" t="s">
        <v>1515</v>
      </c>
      <c r="H569" s="1" t="s">
        <v>22</v>
      </c>
      <c r="I569" s="1" t="s">
        <v>9</v>
      </c>
      <c r="K569" s="1" t="s">
        <v>29</v>
      </c>
      <c r="L569" s="1" t="s">
        <v>73</v>
      </c>
      <c r="M569" s="2" t="s">
        <v>2071</v>
      </c>
      <c r="AJ569" s="1" t="s">
        <v>288</v>
      </c>
      <c r="AK569" s="1" t="s">
        <v>290</v>
      </c>
    </row>
    <row r="570" spans="1:38">
      <c r="A570" s="1" t="s">
        <v>1716</v>
      </c>
      <c r="B570" s="9">
        <v>40780</v>
      </c>
      <c r="C570" s="7">
        <v>100</v>
      </c>
      <c r="D570" s="7">
        <v>1</v>
      </c>
      <c r="E570" s="1">
        <v>45</v>
      </c>
      <c r="F570" s="1" t="s">
        <v>26</v>
      </c>
      <c r="G570" s="1" t="s">
        <v>1516</v>
      </c>
      <c r="H570" s="1" t="s">
        <v>22</v>
      </c>
      <c r="I570" s="1" t="s">
        <v>9</v>
      </c>
      <c r="K570" s="1" t="s">
        <v>30</v>
      </c>
      <c r="L570" s="1" t="s">
        <v>25</v>
      </c>
      <c r="M570" s="2" t="s">
        <v>2127</v>
      </c>
      <c r="N570" s="1" t="s">
        <v>26</v>
      </c>
      <c r="O570" s="1" t="s">
        <v>27</v>
      </c>
      <c r="P570" s="1" t="s">
        <v>291</v>
      </c>
      <c r="Q570" s="1">
        <v>27.3</v>
      </c>
      <c r="R570" s="1">
        <v>17</v>
      </c>
      <c r="S570" s="1">
        <v>13.6</v>
      </c>
      <c r="X570" s="1">
        <v>20</v>
      </c>
      <c r="Y570" s="1">
        <v>59</v>
      </c>
      <c r="Z570" s="1">
        <f>Y570-X570</f>
        <v>39</v>
      </c>
      <c r="AA570" s="1">
        <v>9</v>
      </c>
      <c r="AE570" s="1">
        <v>264</v>
      </c>
      <c r="AJ570" s="1" t="s">
        <v>290</v>
      </c>
      <c r="AK570" s="1" t="s">
        <v>288</v>
      </c>
    </row>
    <row r="571" spans="1:38">
      <c r="A571" s="1" t="s">
        <v>1716</v>
      </c>
      <c r="B571" s="9">
        <v>40780</v>
      </c>
      <c r="C571" s="7">
        <v>100</v>
      </c>
      <c r="D571" s="7">
        <v>1</v>
      </c>
      <c r="E571" s="1">
        <v>45</v>
      </c>
      <c r="F571" s="1" t="s">
        <v>47</v>
      </c>
      <c r="G571" s="1" t="s">
        <v>1517</v>
      </c>
      <c r="H571" s="1" t="s">
        <v>22</v>
      </c>
      <c r="I571" s="1" t="s">
        <v>9</v>
      </c>
      <c r="K571" s="1" t="s">
        <v>32</v>
      </c>
      <c r="L571" s="1" t="s">
        <v>73</v>
      </c>
      <c r="M571" s="2" t="s">
        <v>2111</v>
      </c>
      <c r="AJ571" s="1" t="s">
        <v>288</v>
      </c>
      <c r="AK571" s="1" t="s">
        <v>290</v>
      </c>
    </row>
    <row r="572" spans="1:38">
      <c r="A572" s="1" t="s">
        <v>1716</v>
      </c>
      <c r="B572" s="9">
        <v>40780</v>
      </c>
      <c r="C572" s="7">
        <v>100</v>
      </c>
      <c r="D572" s="7">
        <v>1</v>
      </c>
      <c r="E572" s="1">
        <v>46</v>
      </c>
      <c r="F572" s="1" t="s">
        <v>26</v>
      </c>
      <c r="G572" s="1" t="s">
        <v>1518</v>
      </c>
      <c r="H572" s="1" t="s">
        <v>23</v>
      </c>
      <c r="I572" s="1" t="s">
        <v>23</v>
      </c>
      <c r="J572" s="1" t="s">
        <v>55</v>
      </c>
      <c r="AK572" s="1" t="s">
        <v>290</v>
      </c>
    </row>
    <row r="573" spans="1:38">
      <c r="A573" s="1" t="s">
        <v>1716</v>
      </c>
      <c r="B573" s="9">
        <v>40780</v>
      </c>
      <c r="C573" s="7">
        <v>100</v>
      </c>
      <c r="D573" s="7">
        <v>1</v>
      </c>
      <c r="E573" s="1">
        <v>46</v>
      </c>
      <c r="F573" s="1" t="s">
        <v>47</v>
      </c>
      <c r="G573" s="1" t="s">
        <v>1519</v>
      </c>
      <c r="H573" s="1" t="s">
        <v>22</v>
      </c>
      <c r="I573" s="1" t="s">
        <v>9</v>
      </c>
      <c r="K573" s="1" t="s">
        <v>29</v>
      </c>
      <c r="L573" s="1" t="s">
        <v>73</v>
      </c>
      <c r="M573" s="2" t="s">
        <v>2088</v>
      </c>
      <c r="AJ573" s="1" t="s">
        <v>288</v>
      </c>
      <c r="AK573" s="1" t="s">
        <v>290</v>
      </c>
    </row>
    <row r="574" spans="1:38">
      <c r="A574" s="1" t="s">
        <v>1716</v>
      </c>
      <c r="B574" s="9">
        <v>40780</v>
      </c>
      <c r="C574" s="7">
        <v>100</v>
      </c>
      <c r="D574" s="7">
        <v>1</v>
      </c>
      <c r="E574" s="1">
        <v>47</v>
      </c>
      <c r="F574" s="1" t="s">
        <v>26</v>
      </c>
      <c r="G574" s="1" t="s">
        <v>1520</v>
      </c>
      <c r="H574" s="1" t="s">
        <v>22</v>
      </c>
      <c r="I574" s="1" t="s">
        <v>9</v>
      </c>
      <c r="K574" s="1" t="s">
        <v>29</v>
      </c>
      <c r="L574" s="1" t="s">
        <v>73</v>
      </c>
      <c r="M574" s="2" t="s">
        <v>2069</v>
      </c>
      <c r="AJ574" s="1" t="s">
        <v>288</v>
      </c>
      <c r="AK574" s="1" t="s">
        <v>290</v>
      </c>
    </row>
    <row r="575" spans="1:38">
      <c r="A575" s="1" t="s">
        <v>1716</v>
      </c>
      <c r="B575" s="9">
        <v>40780</v>
      </c>
      <c r="C575" s="7">
        <v>100</v>
      </c>
      <c r="D575" s="7">
        <v>1</v>
      </c>
      <c r="E575" s="1">
        <v>47</v>
      </c>
      <c r="F575" s="1" t="s">
        <v>47</v>
      </c>
      <c r="G575" s="1" t="s">
        <v>1521</v>
      </c>
      <c r="H575" s="1" t="s">
        <v>23</v>
      </c>
      <c r="I575" s="1" t="s">
        <v>23</v>
      </c>
      <c r="AK575" s="1" t="s">
        <v>290</v>
      </c>
    </row>
    <row r="576" spans="1:38">
      <c r="A576" s="1" t="s">
        <v>1716</v>
      </c>
      <c r="B576" s="9">
        <v>40780</v>
      </c>
      <c r="C576" s="7">
        <v>100</v>
      </c>
      <c r="D576" s="7">
        <v>1</v>
      </c>
      <c r="E576" s="1">
        <v>48</v>
      </c>
      <c r="F576" s="1" t="s">
        <v>26</v>
      </c>
      <c r="G576" s="1" t="s">
        <v>1522</v>
      </c>
      <c r="H576" s="1" t="s">
        <v>22</v>
      </c>
      <c r="I576" s="1" t="s">
        <v>9</v>
      </c>
      <c r="K576" s="1" t="s">
        <v>32</v>
      </c>
      <c r="L576" s="1" t="s">
        <v>73</v>
      </c>
      <c r="M576" s="2" t="s">
        <v>2110</v>
      </c>
      <c r="AJ576" s="1" t="s">
        <v>288</v>
      </c>
      <c r="AK576" s="1" t="s">
        <v>288</v>
      </c>
    </row>
    <row r="577" spans="1:38">
      <c r="A577" s="1" t="s">
        <v>1716</v>
      </c>
      <c r="B577" s="9">
        <v>40780</v>
      </c>
      <c r="C577" s="7">
        <v>100</v>
      </c>
      <c r="D577" s="7">
        <v>1</v>
      </c>
      <c r="E577" s="1">
        <v>48</v>
      </c>
      <c r="F577" s="1" t="s">
        <v>47</v>
      </c>
      <c r="G577" s="1" t="s">
        <v>1523</v>
      </c>
      <c r="H577" s="1" t="s">
        <v>22</v>
      </c>
      <c r="I577" s="1" t="s">
        <v>9</v>
      </c>
      <c r="K577" s="1" t="s">
        <v>32</v>
      </c>
      <c r="L577" s="1" t="s">
        <v>25</v>
      </c>
      <c r="M577" s="2" t="s">
        <v>2125</v>
      </c>
      <c r="N577" s="1" t="s">
        <v>26</v>
      </c>
      <c r="O577" s="1" t="s">
        <v>27</v>
      </c>
      <c r="P577" s="1" t="s">
        <v>339</v>
      </c>
      <c r="Q577" s="1">
        <v>25</v>
      </c>
      <c r="R577" s="1">
        <v>16.7</v>
      </c>
      <c r="S577" s="1">
        <v>13.1</v>
      </c>
      <c r="X577" s="1">
        <v>21</v>
      </c>
      <c r="Y577" s="1">
        <v>79</v>
      </c>
      <c r="Z577" s="1">
        <f>Y577-X577</f>
        <v>58</v>
      </c>
      <c r="AA577" s="1">
        <v>69</v>
      </c>
      <c r="AC577" s="1" t="s">
        <v>340</v>
      </c>
      <c r="AJ577" s="1" t="s">
        <v>288</v>
      </c>
      <c r="AK577" s="1" t="s">
        <v>290</v>
      </c>
    </row>
    <row r="578" spans="1:38">
      <c r="A578" s="1" t="s">
        <v>1717</v>
      </c>
      <c r="B578" s="9">
        <v>40781</v>
      </c>
      <c r="C578" s="7">
        <v>100</v>
      </c>
      <c r="D578" s="7">
        <v>1</v>
      </c>
      <c r="E578" s="1">
        <v>1</v>
      </c>
      <c r="F578" s="1" t="s">
        <v>26</v>
      </c>
      <c r="G578" s="1" t="s">
        <v>1823</v>
      </c>
      <c r="H578" s="1" t="s">
        <v>23</v>
      </c>
      <c r="I578" s="1" t="s">
        <v>23</v>
      </c>
      <c r="AK578" s="1" t="s">
        <v>290</v>
      </c>
    </row>
    <row r="579" spans="1:38">
      <c r="A579" s="1" t="s">
        <v>1717</v>
      </c>
      <c r="B579" s="9">
        <v>40781</v>
      </c>
      <c r="C579" s="7">
        <v>100</v>
      </c>
      <c r="D579" s="7">
        <v>1</v>
      </c>
      <c r="E579" s="1">
        <v>1</v>
      </c>
      <c r="F579" s="1" t="s">
        <v>47</v>
      </c>
      <c r="G579" s="1" t="s">
        <v>1825</v>
      </c>
      <c r="H579" s="1" t="s">
        <v>23</v>
      </c>
      <c r="I579" s="1" t="s">
        <v>23</v>
      </c>
      <c r="AK579" s="1" t="s">
        <v>103</v>
      </c>
    </row>
    <row r="580" spans="1:38">
      <c r="A580" s="1" t="s">
        <v>1717</v>
      </c>
      <c r="B580" s="9">
        <v>40781</v>
      </c>
      <c r="C580" s="7">
        <v>100</v>
      </c>
      <c r="D580" s="7">
        <v>1</v>
      </c>
      <c r="E580" s="1">
        <v>2</v>
      </c>
      <c r="F580" s="1" t="s">
        <v>26</v>
      </c>
      <c r="G580" s="1" t="s">
        <v>1833</v>
      </c>
      <c r="H580" s="1" t="s">
        <v>23</v>
      </c>
      <c r="I580" s="1" t="s">
        <v>23</v>
      </c>
      <c r="AK580" s="1" t="s">
        <v>103</v>
      </c>
    </row>
    <row r="581" spans="1:38">
      <c r="A581" s="1" t="s">
        <v>1717</v>
      </c>
      <c r="B581" s="9">
        <v>40781</v>
      </c>
      <c r="C581" s="7">
        <v>100</v>
      </c>
      <c r="D581" s="7">
        <v>1</v>
      </c>
      <c r="E581" s="1">
        <v>2</v>
      </c>
      <c r="F581" s="1" t="s">
        <v>47</v>
      </c>
      <c r="G581" s="1" t="s">
        <v>1829</v>
      </c>
      <c r="H581" s="1" t="s">
        <v>23</v>
      </c>
      <c r="I581" s="1" t="s">
        <v>23</v>
      </c>
      <c r="AK581" s="1" t="s">
        <v>103</v>
      </c>
    </row>
    <row r="582" spans="1:38">
      <c r="A582" s="1" t="s">
        <v>1717</v>
      </c>
      <c r="B582" s="9">
        <v>40781</v>
      </c>
      <c r="C582" s="7">
        <v>100</v>
      </c>
      <c r="D582" s="7">
        <v>1</v>
      </c>
      <c r="E582" s="1">
        <v>3</v>
      </c>
      <c r="F582" s="1" t="s">
        <v>26</v>
      </c>
      <c r="G582" s="1" t="s">
        <v>1813</v>
      </c>
      <c r="H582" s="1" t="s">
        <v>22</v>
      </c>
      <c r="I582" s="1" t="s">
        <v>9</v>
      </c>
      <c r="K582" s="1" t="s">
        <v>35</v>
      </c>
      <c r="L582" s="1" t="s">
        <v>25</v>
      </c>
      <c r="M582" s="2" t="s">
        <v>2128</v>
      </c>
      <c r="N582" s="1" t="s">
        <v>26</v>
      </c>
      <c r="O582" s="1" t="s">
        <v>33</v>
      </c>
      <c r="P582" s="1" t="s">
        <v>63</v>
      </c>
      <c r="Q582" s="1">
        <v>26.8</v>
      </c>
      <c r="R582" s="1">
        <v>15.4</v>
      </c>
      <c r="S582" s="1">
        <v>11.7</v>
      </c>
      <c r="X582" s="1">
        <v>19</v>
      </c>
      <c r="Y582" s="1">
        <v>92</v>
      </c>
      <c r="Z582" s="1">
        <f>Y582-X582</f>
        <v>73</v>
      </c>
      <c r="AA582" s="1">
        <v>8</v>
      </c>
      <c r="AE582" s="1">
        <v>269</v>
      </c>
      <c r="AJ582" s="1" t="s">
        <v>290</v>
      </c>
      <c r="AK582" s="1" t="s">
        <v>290</v>
      </c>
    </row>
    <row r="583" spans="1:38">
      <c r="A583" s="1" t="s">
        <v>1717</v>
      </c>
      <c r="B583" s="9">
        <v>40781</v>
      </c>
      <c r="C583" s="7">
        <v>100</v>
      </c>
      <c r="D583" s="7">
        <v>1</v>
      </c>
      <c r="E583" s="1">
        <v>3</v>
      </c>
      <c r="F583" s="1" t="s">
        <v>47</v>
      </c>
      <c r="G583" s="1" t="s">
        <v>1824</v>
      </c>
      <c r="H583" s="1" t="s">
        <v>22</v>
      </c>
      <c r="I583" s="1" t="s">
        <v>9</v>
      </c>
      <c r="K583" s="1" t="s">
        <v>24</v>
      </c>
      <c r="L583" s="1" t="s">
        <v>73</v>
      </c>
      <c r="M583" s="2" t="s">
        <v>2085</v>
      </c>
      <c r="AJ583" s="1" t="s">
        <v>290</v>
      </c>
      <c r="AK583" s="1" t="s">
        <v>103</v>
      </c>
    </row>
    <row r="584" spans="1:38">
      <c r="A584" s="1" t="s">
        <v>1717</v>
      </c>
      <c r="B584" s="9">
        <v>40781</v>
      </c>
      <c r="C584" s="7">
        <v>100</v>
      </c>
      <c r="D584" s="7">
        <v>1</v>
      </c>
      <c r="E584" s="1">
        <v>4</v>
      </c>
      <c r="F584" s="1" t="s">
        <v>26</v>
      </c>
      <c r="G584" s="1" t="s">
        <v>1821</v>
      </c>
      <c r="H584" s="1" t="s">
        <v>22</v>
      </c>
      <c r="I584" s="1" t="s">
        <v>9</v>
      </c>
      <c r="K584" s="1" t="s">
        <v>30</v>
      </c>
      <c r="L584" s="1" t="s">
        <v>73</v>
      </c>
      <c r="M584" s="2" t="s">
        <v>2100</v>
      </c>
      <c r="AJ584" s="1" t="s">
        <v>290</v>
      </c>
      <c r="AK584" s="1" t="s">
        <v>103</v>
      </c>
    </row>
    <row r="585" spans="1:38">
      <c r="A585" s="1" t="s">
        <v>1717</v>
      </c>
      <c r="B585" s="9">
        <v>40781</v>
      </c>
      <c r="C585" s="7">
        <v>100</v>
      </c>
      <c r="D585" s="7">
        <v>1</v>
      </c>
      <c r="E585" s="1">
        <v>4</v>
      </c>
      <c r="F585" s="1" t="s">
        <v>47</v>
      </c>
      <c r="G585" s="1" t="s">
        <v>1832</v>
      </c>
      <c r="H585" s="1" t="s">
        <v>23</v>
      </c>
      <c r="I585" s="1" t="s">
        <v>23</v>
      </c>
      <c r="AK585" s="1" t="s">
        <v>103</v>
      </c>
    </row>
    <row r="586" spans="1:38">
      <c r="A586" s="1" t="s">
        <v>1717</v>
      </c>
      <c r="B586" s="9">
        <v>40781</v>
      </c>
      <c r="C586" s="7">
        <v>100</v>
      </c>
      <c r="D586" s="7">
        <v>1</v>
      </c>
      <c r="E586" s="1">
        <v>5</v>
      </c>
      <c r="F586" s="1" t="s">
        <v>26</v>
      </c>
      <c r="G586" s="1" t="s">
        <v>1828</v>
      </c>
      <c r="H586" s="1" t="s">
        <v>23</v>
      </c>
      <c r="I586" s="1" t="s">
        <v>23</v>
      </c>
      <c r="AK586" s="1" t="s">
        <v>103</v>
      </c>
    </row>
    <row r="587" spans="1:38">
      <c r="A587" s="1" t="s">
        <v>1717</v>
      </c>
      <c r="B587" s="9">
        <v>40781</v>
      </c>
      <c r="C587" s="7">
        <v>100</v>
      </c>
      <c r="D587" s="7">
        <v>1</v>
      </c>
      <c r="E587" s="1">
        <v>5</v>
      </c>
      <c r="F587" s="1" t="s">
        <v>47</v>
      </c>
      <c r="G587" s="1" t="s">
        <v>1826</v>
      </c>
      <c r="H587" s="1" t="s">
        <v>23</v>
      </c>
      <c r="I587" s="1" t="s">
        <v>23</v>
      </c>
      <c r="AK587" s="1" t="s">
        <v>103</v>
      </c>
    </row>
    <row r="588" spans="1:38">
      <c r="A588" s="1" t="s">
        <v>1717</v>
      </c>
      <c r="B588" s="9">
        <v>40781</v>
      </c>
      <c r="C588" s="7">
        <v>100</v>
      </c>
      <c r="D588" s="7">
        <v>1</v>
      </c>
      <c r="E588" s="1">
        <v>6</v>
      </c>
      <c r="F588" s="1" t="s">
        <v>26</v>
      </c>
      <c r="G588" s="1" t="s">
        <v>1834</v>
      </c>
      <c r="H588" s="1" t="s">
        <v>23</v>
      </c>
      <c r="I588" s="1" t="s">
        <v>23</v>
      </c>
      <c r="AK588" s="1" t="s">
        <v>103</v>
      </c>
    </row>
    <row r="589" spans="1:38">
      <c r="A589" s="1" t="s">
        <v>1717</v>
      </c>
      <c r="B589" s="9">
        <v>40781</v>
      </c>
      <c r="C589" s="7">
        <v>100</v>
      </c>
      <c r="D589" s="7">
        <v>1</v>
      </c>
      <c r="E589" s="1">
        <v>6</v>
      </c>
      <c r="F589" s="1" t="s">
        <v>47</v>
      </c>
      <c r="G589" s="1" t="s">
        <v>1816</v>
      </c>
      <c r="H589" s="1" t="s">
        <v>22</v>
      </c>
      <c r="I589" s="1" t="s">
        <v>9</v>
      </c>
      <c r="K589" s="1" t="s">
        <v>30</v>
      </c>
      <c r="L589" s="1" t="s">
        <v>25</v>
      </c>
      <c r="M589" s="2" t="s">
        <v>2136</v>
      </c>
      <c r="N589" s="1" t="s">
        <v>26</v>
      </c>
      <c r="O589" s="1" t="s">
        <v>33</v>
      </c>
      <c r="Q589" s="1" t="s">
        <v>341</v>
      </c>
      <c r="R589" s="1">
        <v>18.8</v>
      </c>
      <c r="S589" s="1">
        <v>11.7</v>
      </c>
      <c r="X589" s="1">
        <v>19</v>
      </c>
      <c r="Y589" s="1">
        <v>66</v>
      </c>
      <c r="Z589" s="1">
        <f>Y589-X589</f>
        <v>47</v>
      </c>
      <c r="AA589" s="1">
        <v>17</v>
      </c>
      <c r="AE589" s="1">
        <v>270</v>
      </c>
      <c r="AJ589" s="1" t="s">
        <v>290</v>
      </c>
      <c r="AK589" s="1" t="s">
        <v>288</v>
      </c>
      <c r="AL589" s="1" t="s">
        <v>342</v>
      </c>
    </row>
    <row r="590" spans="1:38">
      <c r="A590" s="1" t="s">
        <v>1717</v>
      </c>
      <c r="B590" s="9">
        <v>40781</v>
      </c>
      <c r="C590" s="7">
        <v>100</v>
      </c>
      <c r="D590" s="7">
        <v>1</v>
      </c>
      <c r="E590" s="1">
        <v>7</v>
      </c>
      <c r="F590" s="1" t="s">
        <v>26</v>
      </c>
      <c r="G590" s="1" t="s">
        <v>1809</v>
      </c>
      <c r="H590" s="1" t="s">
        <v>23</v>
      </c>
      <c r="I590" s="1" t="s">
        <v>23</v>
      </c>
      <c r="AK590" s="1" t="s">
        <v>103</v>
      </c>
    </row>
    <row r="591" spans="1:38">
      <c r="A591" s="1" t="s">
        <v>1717</v>
      </c>
      <c r="B591" s="9">
        <v>40781</v>
      </c>
      <c r="C591" s="7">
        <v>100</v>
      </c>
      <c r="D591" s="7">
        <v>1</v>
      </c>
      <c r="E591" s="1">
        <v>7</v>
      </c>
      <c r="F591" s="1" t="s">
        <v>47</v>
      </c>
      <c r="G591" s="1" t="s">
        <v>1822</v>
      </c>
      <c r="H591" s="1" t="s">
        <v>22</v>
      </c>
      <c r="I591" s="1" t="s">
        <v>9</v>
      </c>
      <c r="K591" s="1" t="s">
        <v>30</v>
      </c>
      <c r="L591" s="1" t="s">
        <v>73</v>
      </c>
      <c r="M591" s="2" t="s">
        <v>2080</v>
      </c>
      <c r="AK591" s="1" t="s">
        <v>103</v>
      </c>
    </row>
    <row r="592" spans="1:38">
      <c r="A592" s="1" t="s">
        <v>1717</v>
      </c>
      <c r="B592" s="9">
        <v>40781</v>
      </c>
      <c r="C592" s="7">
        <v>100</v>
      </c>
      <c r="D592" s="7">
        <v>1</v>
      </c>
      <c r="E592" s="1">
        <v>8</v>
      </c>
      <c r="F592" s="1" t="s">
        <v>26</v>
      </c>
      <c r="G592" s="1" t="s">
        <v>1808</v>
      </c>
      <c r="H592" s="1" t="s">
        <v>23</v>
      </c>
      <c r="I592" s="1" t="s">
        <v>53</v>
      </c>
      <c r="AK592" s="1" t="s">
        <v>103</v>
      </c>
    </row>
    <row r="593" spans="1:37">
      <c r="A593" s="1" t="s">
        <v>1717</v>
      </c>
      <c r="B593" s="9">
        <v>40781</v>
      </c>
      <c r="C593" s="7">
        <v>100</v>
      </c>
      <c r="D593" s="7">
        <v>1</v>
      </c>
      <c r="E593" s="1">
        <v>8</v>
      </c>
      <c r="F593" s="1" t="s">
        <v>47</v>
      </c>
      <c r="G593" s="1" t="s">
        <v>1820</v>
      </c>
      <c r="H593" s="1" t="s">
        <v>22</v>
      </c>
      <c r="I593" s="1" t="s">
        <v>9</v>
      </c>
      <c r="K593" s="1" t="s">
        <v>29</v>
      </c>
      <c r="L593" s="1" t="s">
        <v>73</v>
      </c>
      <c r="M593" s="2" t="s">
        <v>2116</v>
      </c>
      <c r="AK593" s="1" t="s">
        <v>77</v>
      </c>
    </row>
    <row r="594" spans="1:37">
      <c r="A594" s="1" t="s">
        <v>1717</v>
      </c>
      <c r="B594" s="9">
        <v>40781</v>
      </c>
      <c r="C594" s="7">
        <v>100</v>
      </c>
      <c r="D594" s="7">
        <v>1</v>
      </c>
      <c r="E594" s="1">
        <v>9</v>
      </c>
      <c r="F594" s="1" t="s">
        <v>26</v>
      </c>
      <c r="G594" s="1" t="s">
        <v>1830</v>
      </c>
      <c r="H594" s="1" t="s">
        <v>23</v>
      </c>
      <c r="I594" s="1" t="s">
        <v>23</v>
      </c>
      <c r="AK594" s="1" t="s">
        <v>77</v>
      </c>
    </row>
    <row r="595" spans="1:37">
      <c r="A595" s="1" t="s">
        <v>1717</v>
      </c>
      <c r="B595" s="9">
        <v>40781</v>
      </c>
      <c r="C595" s="7">
        <v>100</v>
      </c>
      <c r="D595" s="7">
        <v>1</v>
      </c>
      <c r="E595" s="1">
        <v>9</v>
      </c>
      <c r="F595" s="1" t="s">
        <v>47</v>
      </c>
      <c r="G595" s="1" t="s">
        <v>1810</v>
      </c>
      <c r="H595" s="1" t="s">
        <v>23</v>
      </c>
      <c r="I595" s="1" t="s">
        <v>23</v>
      </c>
      <c r="J595" s="1" t="s">
        <v>55</v>
      </c>
      <c r="AK595" s="1" t="s">
        <v>77</v>
      </c>
    </row>
    <row r="596" spans="1:37">
      <c r="A596" s="1" t="s">
        <v>1717</v>
      </c>
      <c r="B596" s="9">
        <v>40781</v>
      </c>
      <c r="C596" s="7">
        <v>100</v>
      </c>
      <c r="D596" s="7">
        <v>1</v>
      </c>
      <c r="E596" s="1">
        <v>10</v>
      </c>
      <c r="F596" s="1" t="s">
        <v>26</v>
      </c>
      <c r="G596" s="1" t="s">
        <v>1817</v>
      </c>
      <c r="H596" s="1" t="s">
        <v>23</v>
      </c>
      <c r="I596" s="1" t="s">
        <v>23</v>
      </c>
      <c r="AK596" s="1" t="s">
        <v>77</v>
      </c>
    </row>
    <row r="597" spans="1:37">
      <c r="A597" s="1" t="s">
        <v>1717</v>
      </c>
      <c r="B597" s="9">
        <v>40781</v>
      </c>
      <c r="C597" s="7">
        <v>100</v>
      </c>
      <c r="D597" s="7">
        <v>1</v>
      </c>
      <c r="E597" s="1">
        <v>10</v>
      </c>
      <c r="F597" s="1" t="s">
        <v>47</v>
      </c>
      <c r="G597" s="1" t="s">
        <v>1835</v>
      </c>
      <c r="H597" s="1" t="s">
        <v>23</v>
      </c>
      <c r="I597" s="1" t="s">
        <v>23</v>
      </c>
      <c r="J597" s="1" t="s">
        <v>55</v>
      </c>
      <c r="AK597" s="1" t="s">
        <v>77</v>
      </c>
    </row>
    <row r="598" spans="1:37">
      <c r="A598" s="1" t="s">
        <v>1717</v>
      </c>
      <c r="B598" s="9">
        <v>40781</v>
      </c>
      <c r="C598" s="7">
        <v>100</v>
      </c>
      <c r="D598" s="7">
        <v>1</v>
      </c>
      <c r="E598" s="1">
        <v>11</v>
      </c>
      <c r="F598" s="1" t="s">
        <v>26</v>
      </c>
      <c r="G598" s="1" t="s">
        <v>1812</v>
      </c>
      <c r="H598" s="1" t="s">
        <v>23</v>
      </c>
      <c r="I598" s="1" t="s">
        <v>23</v>
      </c>
      <c r="AK598" s="1" t="s">
        <v>77</v>
      </c>
    </row>
    <row r="599" spans="1:37">
      <c r="A599" s="1" t="s">
        <v>1717</v>
      </c>
      <c r="B599" s="9">
        <v>40781</v>
      </c>
      <c r="C599" s="7">
        <v>100</v>
      </c>
      <c r="D599" s="7">
        <v>1</v>
      </c>
      <c r="E599" s="1">
        <v>11</v>
      </c>
      <c r="F599" s="1" t="s">
        <v>47</v>
      </c>
      <c r="G599" s="1" t="s">
        <v>1807</v>
      </c>
      <c r="H599" s="1" t="s">
        <v>22</v>
      </c>
      <c r="I599" s="1" t="s">
        <v>9</v>
      </c>
      <c r="J599" s="1" t="s">
        <v>55</v>
      </c>
      <c r="AK599" s="1" t="s">
        <v>77</v>
      </c>
    </row>
    <row r="600" spans="1:37">
      <c r="A600" s="1" t="s">
        <v>1717</v>
      </c>
      <c r="B600" s="9">
        <v>40781</v>
      </c>
      <c r="C600" s="7">
        <v>100</v>
      </c>
      <c r="D600" s="7">
        <v>1</v>
      </c>
      <c r="E600" s="1">
        <v>12</v>
      </c>
      <c r="F600" s="1" t="s">
        <v>26</v>
      </c>
      <c r="G600" s="1" t="s">
        <v>1818</v>
      </c>
      <c r="H600" s="1" t="s">
        <v>22</v>
      </c>
      <c r="I600" s="1" t="s">
        <v>9</v>
      </c>
      <c r="K600" s="1" t="s">
        <v>35</v>
      </c>
      <c r="L600" s="1" t="s">
        <v>25</v>
      </c>
      <c r="M600" s="2" t="s">
        <v>2130</v>
      </c>
      <c r="N600" s="1" t="s">
        <v>26</v>
      </c>
      <c r="O600" s="1" t="s">
        <v>27</v>
      </c>
      <c r="P600" s="1" t="s">
        <v>40</v>
      </c>
      <c r="Q600" s="1">
        <v>22.7</v>
      </c>
      <c r="R600" s="1">
        <v>14.7</v>
      </c>
      <c r="S600" s="1">
        <v>20.6</v>
      </c>
      <c r="X600" s="1">
        <v>21</v>
      </c>
      <c r="Y600" s="1">
        <v>83</v>
      </c>
      <c r="Z600" s="1">
        <f>Y600-X600</f>
        <v>62</v>
      </c>
      <c r="AA600" s="1">
        <f>2+4</f>
        <v>6</v>
      </c>
      <c r="AE600" s="1">
        <v>272</v>
      </c>
      <c r="AJ600" s="1" t="s">
        <v>288</v>
      </c>
      <c r="AK600" s="1" t="s">
        <v>77</v>
      </c>
    </row>
    <row r="601" spans="1:37">
      <c r="A601" s="1" t="s">
        <v>1717</v>
      </c>
      <c r="B601" s="9">
        <v>40781</v>
      </c>
      <c r="C601" s="7">
        <v>100</v>
      </c>
      <c r="D601" s="7">
        <v>1</v>
      </c>
      <c r="E601" s="1">
        <v>12</v>
      </c>
      <c r="F601" s="1" t="s">
        <v>47</v>
      </c>
      <c r="G601" s="1" t="s">
        <v>1811</v>
      </c>
      <c r="H601" s="1" t="s">
        <v>23</v>
      </c>
      <c r="I601" s="1" t="s">
        <v>23</v>
      </c>
      <c r="AK601" s="1" t="s">
        <v>77</v>
      </c>
    </row>
    <row r="602" spans="1:37">
      <c r="A602" s="1" t="s">
        <v>1717</v>
      </c>
      <c r="B602" s="9">
        <v>40781</v>
      </c>
      <c r="C602" s="7">
        <v>100</v>
      </c>
      <c r="D602" s="7">
        <v>1</v>
      </c>
      <c r="E602" s="1">
        <v>13</v>
      </c>
      <c r="F602" s="1" t="s">
        <v>26</v>
      </c>
      <c r="G602" s="1" t="s">
        <v>1827</v>
      </c>
      <c r="H602" s="1" t="s">
        <v>23</v>
      </c>
      <c r="I602" s="1" t="s">
        <v>23</v>
      </c>
      <c r="AK602" s="1" t="s">
        <v>77</v>
      </c>
    </row>
    <row r="603" spans="1:37">
      <c r="A603" s="1" t="s">
        <v>1717</v>
      </c>
      <c r="B603" s="9">
        <v>40781</v>
      </c>
      <c r="C603" s="7">
        <v>100</v>
      </c>
      <c r="D603" s="7">
        <v>1</v>
      </c>
      <c r="E603" s="1">
        <v>13</v>
      </c>
      <c r="F603" s="1" t="s">
        <v>47</v>
      </c>
      <c r="G603" s="1" t="s">
        <v>1815</v>
      </c>
      <c r="H603" s="1" t="s">
        <v>23</v>
      </c>
      <c r="I603" s="1" t="s">
        <v>23</v>
      </c>
      <c r="AK603" s="1" t="s">
        <v>77</v>
      </c>
    </row>
    <row r="604" spans="1:37">
      <c r="A604" s="1" t="s">
        <v>1717</v>
      </c>
      <c r="B604" s="9">
        <v>40781</v>
      </c>
      <c r="C604" s="7">
        <v>100</v>
      </c>
      <c r="D604" s="7">
        <v>1</v>
      </c>
      <c r="E604" s="1">
        <v>14</v>
      </c>
      <c r="F604" s="1" t="s">
        <v>26</v>
      </c>
      <c r="G604" s="1" t="s">
        <v>1819</v>
      </c>
      <c r="H604" s="1" t="s">
        <v>23</v>
      </c>
      <c r="I604" s="1" t="s">
        <v>23</v>
      </c>
      <c r="J604" s="1" t="s">
        <v>55</v>
      </c>
      <c r="AK604" s="1" t="s">
        <v>77</v>
      </c>
    </row>
    <row r="605" spans="1:37">
      <c r="A605" s="1" t="s">
        <v>1717</v>
      </c>
      <c r="B605" s="9">
        <v>40781</v>
      </c>
      <c r="C605" s="7">
        <v>100</v>
      </c>
      <c r="D605" s="7">
        <v>1</v>
      </c>
      <c r="E605" s="1">
        <v>14</v>
      </c>
      <c r="F605" s="1" t="s">
        <v>47</v>
      </c>
      <c r="G605" s="1" t="s">
        <v>1806</v>
      </c>
      <c r="H605" s="1" t="s">
        <v>22</v>
      </c>
      <c r="I605" s="1" t="s">
        <v>9</v>
      </c>
      <c r="K605" s="1" t="s">
        <v>239</v>
      </c>
      <c r="L605" s="1" t="s">
        <v>25</v>
      </c>
      <c r="M605" s="2" t="s">
        <v>2132</v>
      </c>
      <c r="N605" s="1" t="s">
        <v>26</v>
      </c>
      <c r="O605" s="1" t="s">
        <v>27</v>
      </c>
      <c r="Q605" s="1">
        <v>42.4</v>
      </c>
      <c r="T605" s="1">
        <f>153+29.9</f>
        <v>182.9</v>
      </c>
      <c r="U605" s="1">
        <f>153+24.6</f>
        <v>177.6</v>
      </c>
      <c r="W605" s="1">
        <v>41.2</v>
      </c>
      <c r="X605" s="1">
        <v>21</v>
      </c>
      <c r="Y605" s="1">
        <v>217</v>
      </c>
      <c r="Z605" s="1">
        <f>Y605-X605</f>
        <v>196</v>
      </c>
      <c r="AA605" s="1">
        <v>7</v>
      </c>
      <c r="AJ605" s="1" t="s">
        <v>288</v>
      </c>
      <c r="AK605" s="1" t="s">
        <v>77</v>
      </c>
    </row>
    <row r="606" spans="1:37">
      <c r="A606" s="1" t="s">
        <v>1717</v>
      </c>
      <c r="B606" s="9">
        <v>40781</v>
      </c>
      <c r="C606" s="7">
        <v>100</v>
      </c>
      <c r="D606" s="7">
        <v>1</v>
      </c>
      <c r="E606" s="1">
        <v>15</v>
      </c>
      <c r="F606" s="1" t="s">
        <v>26</v>
      </c>
      <c r="G606" s="1" t="s">
        <v>1836</v>
      </c>
      <c r="H606" s="1" t="s">
        <v>23</v>
      </c>
      <c r="I606" s="1" t="s">
        <v>23</v>
      </c>
      <c r="AK606" s="1" t="s">
        <v>77</v>
      </c>
    </row>
    <row r="607" spans="1:37">
      <c r="A607" s="1" t="s">
        <v>1717</v>
      </c>
      <c r="B607" s="9">
        <v>40781</v>
      </c>
      <c r="C607" s="7">
        <v>100</v>
      </c>
      <c r="D607" s="7">
        <v>1</v>
      </c>
      <c r="E607" s="1">
        <v>15</v>
      </c>
      <c r="F607" s="1" t="s">
        <v>47</v>
      </c>
      <c r="G607" s="1" t="s">
        <v>1805</v>
      </c>
      <c r="H607" s="1" t="s">
        <v>23</v>
      </c>
      <c r="I607" s="1" t="s">
        <v>23</v>
      </c>
      <c r="J607" s="1" t="s">
        <v>55</v>
      </c>
      <c r="AK607" s="1" t="s">
        <v>77</v>
      </c>
    </row>
    <row r="608" spans="1:37">
      <c r="A608" s="1" t="s">
        <v>1717</v>
      </c>
      <c r="B608" s="9">
        <v>40781</v>
      </c>
      <c r="C608" s="7">
        <v>100</v>
      </c>
      <c r="D608" s="7">
        <v>1</v>
      </c>
      <c r="E608" s="1">
        <v>16</v>
      </c>
      <c r="F608" s="1" t="s">
        <v>26</v>
      </c>
      <c r="G608" s="1" t="s">
        <v>1814</v>
      </c>
      <c r="H608" s="1" t="s">
        <v>22</v>
      </c>
      <c r="I608" s="1" t="s">
        <v>9</v>
      </c>
      <c r="K608" s="1" t="s">
        <v>29</v>
      </c>
      <c r="L608" s="1" t="s">
        <v>73</v>
      </c>
      <c r="M608" s="2" t="s">
        <v>2070</v>
      </c>
      <c r="AJ608" s="1" t="s">
        <v>290</v>
      </c>
      <c r="AK608" s="1" t="s">
        <v>77</v>
      </c>
    </row>
    <row r="609" spans="1:38">
      <c r="A609" s="1" t="s">
        <v>1717</v>
      </c>
      <c r="B609" s="9">
        <v>40781</v>
      </c>
      <c r="C609" s="7">
        <v>100</v>
      </c>
      <c r="D609" s="7">
        <v>1</v>
      </c>
      <c r="E609" s="1">
        <v>16</v>
      </c>
      <c r="F609" s="1" t="s">
        <v>47</v>
      </c>
      <c r="G609" s="1" t="s">
        <v>1831</v>
      </c>
      <c r="H609" s="1" t="s">
        <v>23</v>
      </c>
      <c r="I609" s="1" t="s">
        <v>23</v>
      </c>
      <c r="AK609" s="1" t="s">
        <v>77</v>
      </c>
    </row>
    <row r="610" spans="1:38">
      <c r="A610" s="1" t="s">
        <v>1717</v>
      </c>
      <c r="B610" s="9">
        <v>40781</v>
      </c>
      <c r="C610" s="7">
        <v>100</v>
      </c>
      <c r="D610" s="7">
        <v>1</v>
      </c>
      <c r="E610" s="1">
        <v>17</v>
      </c>
      <c r="F610" s="1" t="s">
        <v>26</v>
      </c>
      <c r="G610" s="1" t="s">
        <v>1451</v>
      </c>
      <c r="H610" s="1" t="s">
        <v>23</v>
      </c>
      <c r="I610" s="1" t="s">
        <v>9</v>
      </c>
      <c r="J610" s="1" t="s">
        <v>55</v>
      </c>
      <c r="AK610" s="1" t="s">
        <v>103</v>
      </c>
    </row>
    <row r="611" spans="1:38">
      <c r="A611" s="1" t="s">
        <v>1717</v>
      </c>
      <c r="B611" s="9">
        <v>40781</v>
      </c>
      <c r="C611" s="7">
        <v>100</v>
      </c>
      <c r="D611" s="7">
        <v>1</v>
      </c>
      <c r="E611" s="1">
        <v>17</v>
      </c>
      <c r="F611" s="1" t="s">
        <v>47</v>
      </c>
      <c r="G611" s="1" t="s">
        <v>1452</v>
      </c>
      <c r="H611" s="1" t="s">
        <v>23</v>
      </c>
      <c r="I611" s="1" t="s">
        <v>9</v>
      </c>
      <c r="J611" s="1" t="s">
        <v>55</v>
      </c>
      <c r="AK611" s="1" t="s">
        <v>103</v>
      </c>
    </row>
    <row r="612" spans="1:38">
      <c r="A612" s="1" t="s">
        <v>1717</v>
      </c>
      <c r="B612" s="9">
        <v>40781</v>
      </c>
      <c r="C612" s="7">
        <v>100</v>
      </c>
      <c r="D612" s="7">
        <v>1</v>
      </c>
      <c r="E612" s="1">
        <v>18</v>
      </c>
      <c r="F612" s="1" t="s">
        <v>26</v>
      </c>
      <c r="G612" s="1" t="s">
        <v>1453</v>
      </c>
      <c r="H612" s="1" t="s">
        <v>23</v>
      </c>
      <c r="I612" s="1" t="s">
        <v>9</v>
      </c>
      <c r="J612" s="1" t="s">
        <v>55</v>
      </c>
      <c r="AK612" s="1" t="s">
        <v>103</v>
      </c>
    </row>
    <row r="613" spans="1:38">
      <c r="A613" s="1" t="s">
        <v>1717</v>
      </c>
      <c r="B613" s="9">
        <v>40781</v>
      </c>
      <c r="C613" s="7">
        <v>100</v>
      </c>
      <c r="D613" s="7">
        <v>1</v>
      </c>
      <c r="E613" s="1">
        <v>18</v>
      </c>
      <c r="F613" s="1" t="s">
        <v>47</v>
      </c>
      <c r="G613" s="1" t="s">
        <v>1454</v>
      </c>
      <c r="H613" s="1" t="s">
        <v>23</v>
      </c>
      <c r="I613" s="1" t="s">
        <v>9</v>
      </c>
      <c r="J613" s="1" t="s">
        <v>55</v>
      </c>
      <c r="AK613" s="1" t="s">
        <v>103</v>
      </c>
    </row>
    <row r="614" spans="1:38">
      <c r="A614" s="1" t="s">
        <v>1717</v>
      </c>
      <c r="B614" s="9">
        <v>40781</v>
      </c>
      <c r="C614" s="7">
        <v>100</v>
      </c>
      <c r="D614" s="7">
        <v>1</v>
      </c>
      <c r="E614" s="1">
        <v>19</v>
      </c>
      <c r="F614" s="1" t="s">
        <v>26</v>
      </c>
      <c r="G614" s="1" t="s">
        <v>1455</v>
      </c>
      <c r="H614" s="1" t="s">
        <v>23</v>
      </c>
      <c r="I614" s="1" t="s">
        <v>53</v>
      </c>
      <c r="AK614" s="1" t="s">
        <v>103</v>
      </c>
    </row>
    <row r="615" spans="1:38">
      <c r="A615" s="1" t="s">
        <v>1717</v>
      </c>
      <c r="B615" s="9">
        <v>40781</v>
      </c>
      <c r="C615" s="7">
        <v>100</v>
      </c>
      <c r="D615" s="7">
        <v>1</v>
      </c>
      <c r="E615" s="1">
        <v>19</v>
      </c>
      <c r="F615" s="1" t="s">
        <v>47</v>
      </c>
      <c r="G615" s="1" t="s">
        <v>1456</v>
      </c>
      <c r="H615" s="1" t="s">
        <v>22</v>
      </c>
      <c r="I615" s="1" t="s">
        <v>9</v>
      </c>
      <c r="K615" s="1" t="s">
        <v>32</v>
      </c>
      <c r="L615" s="1" t="s">
        <v>73</v>
      </c>
      <c r="M615" s="2" t="s">
        <v>2077</v>
      </c>
      <c r="AJ615" s="1" t="s">
        <v>290</v>
      </c>
      <c r="AK615" s="1" t="s">
        <v>103</v>
      </c>
    </row>
    <row r="616" spans="1:38">
      <c r="A616" s="1" t="s">
        <v>1717</v>
      </c>
      <c r="B616" s="9">
        <v>40781</v>
      </c>
      <c r="C616" s="7">
        <v>100</v>
      </c>
      <c r="D616" s="7">
        <v>1</v>
      </c>
      <c r="E616" s="1">
        <v>20</v>
      </c>
      <c r="F616" s="1" t="s">
        <v>26</v>
      </c>
      <c r="G616" s="1" t="s">
        <v>1457</v>
      </c>
      <c r="H616" s="1" t="s">
        <v>23</v>
      </c>
      <c r="I616" s="1" t="s">
        <v>53</v>
      </c>
      <c r="AK616" s="1" t="s">
        <v>103</v>
      </c>
    </row>
    <row r="617" spans="1:38">
      <c r="A617" s="1" t="s">
        <v>1717</v>
      </c>
      <c r="B617" s="9">
        <v>40781</v>
      </c>
      <c r="C617" s="7">
        <v>100</v>
      </c>
      <c r="D617" s="7">
        <v>1</v>
      </c>
      <c r="E617" s="1">
        <v>20</v>
      </c>
      <c r="F617" s="1" t="s">
        <v>47</v>
      </c>
      <c r="G617" s="1" t="s">
        <v>1458</v>
      </c>
      <c r="H617" s="1" t="s">
        <v>23</v>
      </c>
      <c r="I617" s="1" t="s">
        <v>53</v>
      </c>
      <c r="AK617" s="1" t="s">
        <v>103</v>
      </c>
    </row>
    <row r="618" spans="1:38">
      <c r="A618" s="1" t="s">
        <v>1717</v>
      </c>
      <c r="B618" s="9">
        <v>40781</v>
      </c>
      <c r="C618" s="7">
        <v>100</v>
      </c>
      <c r="D618" s="7">
        <v>1</v>
      </c>
      <c r="E618" s="10">
        <v>21</v>
      </c>
      <c r="F618" s="1" t="s">
        <v>26</v>
      </c>
      <c r="G618" s="1" t="s">
        <v>1463</v>
      </c>
      <c r="H618" s="1" t="s">
        <v>23</v>
      </c>
      <c r="I618" s="1" t="s">
        <v>9</v>
      </c>
      <c r="J618" s="1" t="s">
        <v>55</v>
      </c>
      <c r="AK618" s="1" t="s">
        <v>103</v>
      </c>
    </row>
    <row r="619" spans="1:38">
      <c r="A619" s="1" t="s">
        <v>1717</v>
      </c>
      <c r="B619" s="9">
        <v>40781</v>
      </c>
      <c r="C619" s="7">
        <v>100</v>
      </c>
      <c r="D619" s="7">
        <v>1</v>
      </c>
      <c r="E619" s="1">
        <v>21</v>
      </c>
      <c r="F619" s="1" t="s">
        <v>47</v>
      </c>
      <c r="G619" s="1" t="s">
        <v>1464</v>
      </c>
      <c r="H619" s="1" t="s">
        <v>23</v>
      </c>
      <c r="I619" s="1" t="s">
        <v>9</v>
      </c>
      <c r="J619" s="1" t="s">
        <v>55</v>
      </c>
      <c r="AK619" s="1" t="s">
        <v>103</v>
      </c>
    </row>
    <row r="620" spans="1:38">
      <c r="A620" s="1" t="s">
        <v>1717</v>
      </c>
      <c r="B620" s="9">
        <v>40781</v>
      </c>
      <c r="C620" s="7">
        <v>100</v>
      </c>
      <c r="D620" s="7">
        <v>1</v>
      </c>
      <c r="E620" s="1">
        <v>22</v>
      </c>
      <c r="F620" s="1" t="s">
        <v>26</v>
      </c>
      <c r="G620" s="1" t="s">
        <v>1465</v>
      </c>
      <c r="H620" s="1" t="s">
        <v>23</v>
      </c>
      <c r="I620" s="1" t="s">
        <v>23</v>
      </c>
      <c r="AK620" s="1" t="s">
        <v>288</v>
      </c>
    </row>
    <row r="621" spans="1:38">
      <c r="A621" s="1" t="s">
        <v>1717</v>
      </c>
      <c r="B621" s="9">
        <v>40781</v>
      </c>
      <c r="C621" s="7">
        <v>100</v>
      </c>
      <c r="D621" s="7">
        <v>1</v>
      </c>
      <c r="E621" s="1">
        <v>22</v>
      </c>
      <c r="F621" s="1" t="s">
        <v>47</v>
      </c>
      <c r="G621" s="1" t="s">
        <v>1466</v>
      </c>
      <c r="H621" s="1" t="s">
        <v>22</v>
      </c>
      <c r="I621" s="1" t="s">
        <v>9</v>
      </c>
      <c r="K621" s="1" t="s">
        <v>24</v>
      </c>
      <c r="L621" s="1" t="s">
        <v>73</v>
      </c>
      <c r="M621" s="2" t="s">
        <v>2064</v>
      </c>
      <c r="AJ621" s="1" t="s">
        <v>290</v>
      </c>
      <c r="AK621" s="1" t="s">
        <v>103</v>
      </c>
      <c r="AL621" s="1" t="s">
        <v>343</v>
      </c>
    </row>
    <row r="622" spans="1:38">
      <c r="A622" s="1" t="s">
        <v>1717</v>
      </c>
      <c r="B622" s="9">
        <v>40781</v>
      </c>
      <c r="C622" s="7">
        <v>100</v>
      </c>
      <c r="D622" s="7">
        <v>1</v>
      </c>
      <c r="E622" s="1">
        <v>23</v>
      </c>
      <c r="F622" s="1" t="s">
        <v>26</v>
      </c>
      <c r="G622" s="1" t="s">
        <v>1467</v>
      </c>
      <c r="H622" s="1" t="s">
        <v>23</v>
      </c>
      <c r="I622" s="1" t="s">
        <v>23</v>
      </c>
      <c r="AK622" s="1" t="s">
        <v>103</v>
      </c>
    </row>
    <row r="623" spans="1:38">
      <c r="A623" s="1" t="s">
        <v>1717</v>
      </c>
      <c r="B623" s="9">
        <v>40781</v>
      </c>
      <c r="C623" s="7">
        <v>100</v>
      </c>
      <c r="D623" s="7">
        <v>1</v>
      </c>
      <c r="E623" s="1">
        <v>23</v>
      </c>
      <c r="F623" s="1" t="s">
        <v>47</v>
      </c>
      <c r="G623" s="1" t="s">
        <v>1468</v>
      </c>
      <c r="H623" s="1" t="s">
        <v>23</v>
      </c>
      <c r="I623" s="1" t="s">
        <v>53</v>
      </c>
      <c r="AK623" s="1" t="s">
        <v>103</v>
      </c>
    </row>
    <row r="624" spans="1:38">
      <c r="A624" s="1" t="s">
        <v>1717</v>
      </c>
      <c r="B624" s="9">
        <v>40781</v>
      </c>
      <c r="C624" s="7">
        <v>100</v>
      </c>
      <c r="D624" s="7">
        <v>1</v>
      </c>
      <c r="E624" s="1">
        <v>24</v>
      </c>
      <c r="F624" s="1" t="s">
        <v>26</v>
      </c>
      <c r="G624" s="1" t="s">
        <v>1469</v>
      </c>
      <c r="H624" s="1" t="s">
        <v>23</v>
      </c>
      <c r="I624" s="1" t="s">
        <v>23</v>
      </c>
      <c r="AK624" s="1" t="s">
        <v>103</v>
      </c>
    </row>
    <row r="625" spans="1:38">
      <c r="A625" s="1" t="s">
        <v>1717</v>
      </c>
      <c r="B625" s="9">
        <v>40781</v>
      </c>
      <c r="C625" s="7">
        <v>100</v>
      </c>
      <c r="D625" s="7">
        <v>1</v>
      </c>
      <c r="E625" s="1">
        <v>24</v>
      </c>
      <c r="F625" s="1" t="s">
        <v>47</v>
      </c>
      <c r="G625" s="1" t="s">
        <v>1472</v>
      </c>
      <c r="H625" s="1" t="s">
        <v>22</v>
      </c>
      <c r="I625" s="1" t="s">
        <v>9</v>
      </c>
      <c r="K625" s="1" t="s">
        <v>29</v>
      </c>
      <c r="L625" s="1" t="s">
        <v>73</v>
      </c>
      <c r="M625" s="2" t="s">
        <v>2108</v>
      </c>
      <c r="AJ625" s="1" t="s">
        <v>290</v>
      </c>
      <c r="AK625" s="1" t="s">
        <v>103</v>
      </c>
    </row>
    <row r="626" spans="1:38">
      <c r="A626" s="1" t="s">
        <v>1717</v>
      </c>
      <c r="B626" s="9">
        <v>40781</v>
      </c>
      <c r="C626" s="7">
        <v>100</v>
      </c>
      <c r="D626" s="7">
        <v>1</v>
      </c>
      <c r="E626" s="1">
        <v>25</v>
      </c>
      <c r="F626" s="1" t="s">
        <v>26</v>
      </c>
      <c r="G626" s="1" t="s">
        <v>1474</v>
      </c>
      <c r="H626" s="1" t="s">
        <v>23</v>
      </c>
      <c r="I626" s="1" t="s">
        <v>23</v>
      </c>
      <c r="AK626" s="1" t="s">
        <v>77</v>
      </c>
    </row>
    <row r="627" spans="1:38">
      <c r="A627" s="1" t="s">
        <v>1717</v>
      </c>
      <c r="B627" s="9">
        <v>40781</v>
      </c>
      <c r="C627" s="7">
        <v>100</v>
      </c>
      <c r="D627" s="7">
        <v>1</v>
      </c>
      <c r="E627" s="1">
        <v>25</v>
      </c>
      <c r="F627" s="1" t="s">
        <v>47</v>
      </c>
      <c r="G627" s="1" t="s">
        <v>1475</v>
      </c>
      <c r="H627" s="1" t="s">
        <v>23</v>
      </c>
      <c r="I627" s="1" t="s">
        <v>9</v>
      </c>
      <c r="AK627" s="1" t="s">
        <v>77</v>
      </c>
    </row>
    <row r="628" spans="1:38">
      <c r="A628" s="1" t="s">
        <v>1717</v>
      </c>
      <c r="B628" s="9">
        <v>40781</v>
      </c>
      <c r="C628" s="7">
        <v>100</v>
      </c>
      <c r="D628" s="7">
        <v>1</v>
      </c>
      <c r="E628" s="1">
        <v>26</v>
      </c>
      <c r="F628" s="1" t="s">
        <v>26</v>
      </c>
      <c r="G628" s="1" t="s">
        <v>1476</v>
      </c>
      <c r="H628" s="1" t="s">
        <v>23</v>
      </c>
      <c r="I628" s="1" t="s">
        <v>23</v>
      </c>
      <c r="AK628" s="1" t="s">
        <v>77</v>
      </c>
    </row>
    <row r="629" spans="1:38">
      <c r="A629" s="1" t="s">
        <v>1717</v>
      </c>
      <c r="B629" s="9">
        <v>40781</v>
      </c>
      <c r="C629" s="7">
        <v>100</v>
      </c>
      <c r="D629" s="7">
        <v>1</v>
      </c>
      <c r="E629" s="1">
        <v>26</v>
      </c>
      <c r="F629" s="1" t="s">
        <v>47</v>
      </c>
      <c r="G629" s="1" t="s">
        <v>1477</v>
      </c>
      <c r="H629" s="1" t="s">
        <v>23</v>
      </c>
      <c r="I629" s="1" t="s">
        <v>23</v>
      </c>
      <c r="AK629" s="1" t="s">
        <v>77</v>
      </c>
    </row>
    <row r="630" spans="1:38">
      <c r="A630" s="1" t="s">
        <v>1717</v>
      </c>
      <c r="B630" s="9">
        <v>40781</v>
      </c>
      <c r="C630" s="7">
        <v>100</v>
      </c>
      <c r="D630" s="7">
        <v>1</v>
      </c>
      <c r="E630" s="1">
        <v>27</v>
      </c>
      <c r="F630" s="1" t="s">
        <v>26</v>
      </c>
      <c r="G630" s="1" t="s">
        <v>1478</v>
      </c>
      <c r="H630" s="1" t="s">
        <v>22</v>
      </c>
      <c r="I630" s="1" t="s">
        <v>9</v>
      </c>
      <c r="K630" s="1" t="s">
        <v>344</v>
      </c>
      <c r="L630" s="1" t="s">
        <v>25</v>
      </c>
      <c r="M630" s="2" t="s">
        <v>3021</v>
      </c>
      <c r="N630" s="1" t="s">
        <v>26</v>
      </c>
      <c r="O630" s="1" t="s">
        <v>33</v>
      </c>
      <c r="P630" s="1" t="s">
        <v>345</v>
      </c>
      <c r="Q630" s="1">
        <v>42.9</v>
      </c>
      <c r="T630" s="1">
        <f>153+24.75</f>
        <v>177.75</v>
      </c>
      <c r="U630" s="1">
        <v>163</v>
      </c>
      <c r="X630" s="1">
        <v>21</v>
      </c>
      <c r="Y630" s="1">
        <v>221</v>
      </c>
      <c r="Z630" s="1">
        <f>Y630-X630</f>
        <v>200</v>
      </c>
      <c r="AA630" s="1">
        <v>0</v>
      </c>
      <c r="AJ630" s="1" t="s">
        <v>288</v>
      </c>
      <c r="AK630" s="1" t="s">
        <v>77</v>
      </c>
      <c r="AL630" s="1" t="s">
        <v>346</v>
      </c>
    </row>
    <row r="631" spans="1:38">
      <c r="A631" s="1" t="s">
        <v>1717</v>
      </c>
      <c r="B631" s="9">
        <v>40781</v>
      </c>
      <c r="C631" s="7">
        <v>100</v>
      </c>
      <c r="D631" s="7">
        <v>1</v>
      </c>
      <c r="E631" s="1">
        <v>27</v>
      </c>
      <c r="F631" s="1" t="s">
        <v>47</v>
      </c>
      <c r="G631" s="1" t="s">
        <v>1479</v>
      </c>
      <c r="H631" s="1" t="s">
        <v>22</v>
      </c>
      <c r="I631" s="1" t="s">
        <v>9</v>
      </c>
      <c r="K631" s="1" t="s">
        <v>31</v>
      </c>
      <c r="L631" s="1" t="s">
        <v>73</v>
      </c>
      <c r="M631" s="2" t="s">
        <v>2086</v>
      </c>
      <c r="AC631" s="1" t="s">
        <v>347</v>
      </c>
      <c r="AJ631" s="1" t="s">
        <v>288</v>
      </c>
      <c r="AK631" s="1" t="s">
        <v>77</v>
      </c>
    </row>
    <row r="632" spans="1:38">
      <c r="A632" s="1" t="s">
        <v>1717</v>
      </c>
      <c r="B632" s="9">
        <v>40781</v>
      </c>
      <c r="C632" s="7">
        <v>100</v>
      </c>
      <c r="D632" s="7">
        <v>1</v>
      </c>
      <c r="E632" s="1">
        <v>28</v>
      </c>
      <c r="F632" s="1" t="s">
        <v>26</v>
      </c>
      <c r="G632" s="1" t="s">
        <v>1480</v>
      </c>
      <c r="H632" s="1" t="s">
        <v>23</v>
      </c>
      <c r="I632" s="1" t="s">
        <v>9</v>
      </c>
      <c r="AK632" s="1" t="s">
        <v>77</v>
      </c>
    </row>
    <row r="633" spans="1:38">
      <c r="A633" s="1" t="s">
        <v>1717</v>
      </c>
      <c r="B633" s="9">
        <v>40781</v>
      </c>
      <c r="C633" s="7">
        <v>100</v>
      </c>
      <c r="D633" s="7">
        <v>1</v>
      </c>
      <c r="E633" s="1">
        <v>28</v>
      </c>
      <c r="F633" s="1" t="s">
        <v>47</v>
      </c>
      <c r="G633" s="1" t="s">
        <v>1481</v>
      </c>
      <c r="H633" s="1" t="s">
        <v>23</v>
      </c>
      <c r="I633" s="1" t="s">
        <v>23</v>
      </c>
      <c r="AK633" s="1" t="s">
        <v>77</v>
      </c>
    </row>
    <row r="634" spans="1:38">
      <c r="A634" s="1" t="s">
        <v>1717</v>
      </c>
      <c r="B634" s="9">
        <v>40781</v>
      </c>
      <c r="C634" s="7">
        <v>100</v>
      </c>
      <c r="D634" s="7">
        <v>1</v>
      </c>
      <c r="E634" s="1">
        <v>29</v>
      </c>
      <c r="F634" s="1" t="s">
        <v>26</v>
      </c>
      <c r="G634" s="1" t="s">
        <v>1482</v>
      </c>
      <c r="H634" s="1" t="s">
        <v>23</v>
      </c>
      <c r="I634" s="1" t="s">
        <v>23</v>
      </c>
      <c r="J634" s="1" t="s">
        <v>55</v>
      </c>
      <c r="AK634" s="1" t="s">
        <v>77</v>
      </c>
    </row>
    <row r="635" spans="1:38">
      <c r="A635" s="1" t="s">
        <v>1717</v>
      </c>
      <c r="B635" s="9">
        <v>40781</v>
      </c>
      <c r="C635" s="7">
        <v>100</v>
      </c>
      <c r="D635" s="7">
        <v>1</v>
      </c>
      <c r="E635" s="1">
        <v>29</v>
      </c>
      <c r="F635" s="1" t="s">
        <v>47</v>
      </c>
      <c r="G635" s="1" t="s">
        <v>1483</v>
      </c>
      <c r="H635" s="1" t="s">
        <v>22</v>
      </c>
      <c r="I635" s="1" t="s">
        <v>9</v>
      </c>
      <c r="K635" s="1" t="s">
        <v>24</v>
      </c>
      <c r="L635" s="1" t="s">
        <v>73</v>
      </c>
      <c r="M635" s="2" t="s">
        <v>2065</v>
      </c>
      <c r="AC635" s="1" t="s">
        <v>348</v>
      </c>
      <c r="AJ635" s="1" t="s">
        <v>288</v>
      </c>
      <c r="AK635" s="1" t="s">
        <v>77</v>
      </c>
    </row>
    <row r="636" spans="1:38">
      <c r="A636" s="1" t="s">
        <v>1717</v>
      </c>
      <c r="B636" s="9">
        <v>40781</v>
      </c>
      <c r="C636" s="7">
        <v>100</v>
      </c>
      <c r="D636" s="7">
        <v>1</v>
      </c>
      <c r="E636" s="1">
        <v>30</v>
      </c>
      <c r="F636" s="1" t="s">
        <v>26</v>
      </c>
      <c r="G636" s="1" t="s">
        <v>1484</v>
      </c>
      <c r="H636" s="1" t="s">
        <v>23</v>
      </c>
      <c r="I636" s="1" t="s">
        <v>9</v>
      </c>
      <c r="AK636" s="1" t="s">
        <v>77</v>
      </c>
    </row>
    <row r="637" spans="1:38">
      <c r="A637" s="1" t="s">
        <v>1717</v>
      </c>
      <c r="B637" s="9">
        <v>40781</v>
      </c>
      <c r="C637" s="7">
        <v>100</v>
      </c>
      <c r="D637" s="7">
        <v>1</v>
      </c>
      <c r="E637" s="1">
        <v>30</v>
      </c>
      <c r="F637" s="1" t="s">
        <v>47</v>
      </c>
      <c r="G637" s="1" t="s">
        <v>1485</v>
      </c>
      <c r="H637" s="1" t="s">
        <v>23</v>
      </c>
      <c r="I637" s="1" t="s">
        <v>53</v>
      </c>
      <c r="AK637" s="1" t="s">
        <v>77</v>
      </c>
    </row>
    <row r="638" spans="1:38">
      <c r="A638" s="1" t="s">
        <v>1717</v>
      </c>
      <c r="B638" s="9">
        <v>40781</v>
      </c>
      <c r="C638" s="7">
        <v>100</v>
      </c>
      <c r="D638" s="7">
        <v>1</v>
      </c>
      <c r="E638" s="1">
        <v>31</v>
      </c>
      <c r="F638" s="1" t="s">
        <v>26</v>
      </c>
      <c r="G638" s="1" t="s">
        <v>1486</v>
      </c>
      <c r="H638" s="1" t="s">
        <v>23</v>
      </c>
      <c r="I638" s="1" t="s">
        <v>23</v>
      </c>
      <c r="J638" s="1" t="s">
        <v>55</v>
      </c>
      <c r="AK638" s="1" t="s">
        <v>77</v>
      </c>
    </row>
    <row r="639" spans="1:38">
      <c r="A639" s="1" t="s">
        <v>1717</v>
      </c>
      <c r="B639" s="9">
        <v>40781</v>
      </c>
      <c r="C639" s="7">
        <v>100</v>
      </c>
      <c r="D639" s="7">
        <v>1</v>
      </c>
      <c r="E639" s="1">
        <v>31</v>
      </c>
      <c r="F639" s="1" t="s">
        <v>47</v>
      </c>
      <c r="G639" s="1" t="s">
        <v>1487</v>
      </c>
      <c r="H639" s="1" t="s">
        <v>22</v>
      </c>
      <c r="I639" s="1" t="s">
        <v>9</v>
      </c>
      <c r="K639" s="1" t="s">
        <v>30</v>
      </c>
      <c r="L639" s="1" t="s">
        <v>73</v>
      </c>
      <c r="M639" s="2" t="s">
        <v>3022</v>
      </c>
      <c r="AJ639" s="1" t="s">
        <v>288</v>
      </c>
      <c r="AK639" s="1" t="s">
        <v>77</v>
      </c>
    </row>
    <row r="640" spans="1:38">
      <c r="A640" s="1" t="s">
        <v>1717</v>
      </c>
      <c r="B640" s="9">
        <v>40781</v>
      </c>
      <c r="C640" s="7">
        <v>100</v>
      </c>
      <c r="D640" s="7">
        <v>1</v>
      </c>
      <c r="E640" s="1">
        <v>32</v>
      </c>
      <c r="F640" s="1" t="s">
        <v>26</v>
      </c>
      <c r="G640" s="1" t="s">
        <v>1488</v>
      </c>
      <c r="H640" s="1" t="s">
        <v>23</v>
      </c>
      <c r="I640" s="1" t="s">
        <v>23</v>
      </c>
      <c r="AK640" s="1" t="s">
        <v>77</v>
      </c>
    </row>
    <row r="641" spans="1:37">
      <c r="A641" s="1" t="s">
        <v>1717</v>
      </c>
      <c r="B641" s="9">
        <v>40781</v>
      </c>
      <c r="C641" s="7">
        <v>100</v>
      </c>
      <c r="D641" s="7">
        <v>1</v>
      </c>
      <c r="E641" s="1">
        <v>32</v>
      </c>
      <c r="F641" s="1" t="s">
        <v>47</v>
      </c>
      <c r="G641" s="1" t="s">
        <v>1489</v>
      </c>
      <c r="H641" s="1" t="s">
        <v>23</v>
      </c>
      <c r="I641" s="1" t="s">
        <v>53</v>
      </c>
      <c r="AK641" s="1" t="s">
        <v>77</v>
      </c>
    </row>
    <row r="642" spans="1:37">
      <c r="A642" s="1" t="s">
        <v>1717</v>
      </c>
      <c r="B642" s="9">
        <v>40781</v>
      </c>
      <c r="C642" s="7">
        <v>100</v>
      </c>
      <c r="D642" s="7">
        <v>1</v>
      </c>
      <c r="E642" s="1">
        <v>33</v>
      </c>
      <c r="F642" s="1" t="s">
        <v>26</v>
      </c>
      <c r="G642" s="1" t="s">
        <v>532</v>
      </c>
      <c r="H642" s="1" t="s">
        <v>23</v>
      </c>
      <c r="I642" s="1" t="s">
        <v>23</v>
      </c>
      <c r="M642" s="12"/>
      <c r="AK642" s="1" t="s">
        <v>290</v>
      </c>
    </row>
    <row r="643" spans="1:37">
      <c r="A643" s="1" t="s">
        <v>1717</v>
      </c>
      <c r="B643" s="9">
        <v>40781</v>
      </c>
      <c r="C643" s="7">
        <v>100</v>
      </c>
      <c r="D643" s="7">
        <v>1</v>
      </c>
      <c r="E643" s="1">
        <v>33</v>
      </c>
      <c r="F643" s="1" t="s">
        <v>47</v>
      </c>
      <c r="G643" s="1" t="s">
        <v>1490</v>
      </c>
      <c r="H643" s="1" t="s">
        <v>23</v>
      </c>
      <c r="I643" s="1" t="s">
        <v>23</v>
      </c>
      <c r="AK643" s="1" t="s">
        <v>290</v>
      </c>
    </row>
    <row r="644" spans="1:37">
      <c r="A644" s="1" t="s">
        <v>1717</v>
      </c>
      <c r="B644" s="9">
        <v>40781</v>
      </c>
      <c r="C644" s="7">
        <v>100</v>
      </c>
      <c r="D644" s="7">
        <v>1</v>
      </c>
      <c r="E644" s="1">
        <v>34</v>
      </c>
      <c r="F644" s="1" t="s">
        <v>26</v>
      </c>
      <c r="G644" s="1" t="s">
        <v>1491</v>
      </c>
      <c r="H644" s="1" t="s">
        <v>22</v>
      </c>
      <c r="I644" s="1" t="s">
        <v>9</v>
      </c>
      <c r="K644" s="1" t="s">
        <v>29</v>
      </c>
      <c r="L644" s="1" t="s">
        <v>73</v>
      </c>
      <c r="M644" s="2" t="s">
        <v>2072</v>
      </c>
      <c r="AJ644" s="1" t="s">
        <v>288</v>
      </c>
      <c r="AK644" s="1" t="s">
        <v>290</v>
      </c>
    </row>
    <row r="645" spans="1:37">
      <c r="A645" s="1" t="s">
        <v>1717</v>
      </c>
      <c r="B645" s="9">
        <v>40781</v>
      </c>
      <c r="C645" s="7">
        <v>100</v>
      </c>
      <c r="D645" s="7">
        <v>1</v>
      </c>
      <c r="E645" s="1">
        <v>34</v>
      </c>
      <c r="F645" s="1" t="s">
        <v>47</v>
      </c>
      <c r="G645" s="1" t="s">
        <v>1492</v>
      </c>
      <c r="H645" s="1" t="s">
        <v>23</v>
      </c>
      <c r="I645" s="1" t="s">
        <v>23</v>
      </c>
      <c r="AK645" s="1" t="s">
        <v>77</v>
      </c>
    </row>
    <row r="646" spans="1:37">
      <c r="A646" s="1" t="s">
        <v>1717</v>
      </c>
      <c r="B646" s="9">
        <v>40781</v>
      </c>
      <c r="C646" s="7">
        <v>100</v>
      </c>
      <c r="D646" s="7">
        <v>1</v>
      </c>
      <c r="E646" s="1">
        <v>35</v>
      </c>
      <c r="F646" s="1" t="s">
        <v>26</v>
      </c>
      <c r="G646" s="1" t="s">
        <v>1493</v>
      </c>
      <c r="H646" s="1" t="s">
        <v>23</v>
      </c>
      <c r="I646" s="1" t="s">
        <v>23</v>
      </c>
      <c r="AK646" s="1" t="s">
        <v>290</v>
      </c>
    </row>
    <row r="647" spans="1:37">
      <c r="A647" s="1" t="s">
        <v>1717</v>
      </c>
      <c r="B647" s="9">
        <v>40781</v>
      </c>
      <c r="C647" s="7">
        <v>100</v>
      </c>
      <c r="D647" s="7">
        <v>1</v>
      </c>
      <c r="E647" s="1">
        <v>35</v>
      </c>
      <c r="F647" s="1" t="s">
        <v>47</v>
      </c>
      <c r="G647" s="1" t="s">
        <v>1494</v>
      </c>
      <c r="H647" s="1" t="s">
        <v>23</v>
      </c>
      <c r="I647" s="1" t="s">
        <v>23</v>
      </c>
      <c r="AK647" s="1" t="s">
        <v>290</v>
      </c>
    </row>
    <row r="648" spans="1:37">
      <c r="A648" s="1" t="s">
        <v>1717</v>
      </c>
      <c r="B648" s="9">
        <v>40781</v>
      </c>
      <c r="C648" s="7">
        <v>100</v>
      </c>
      <c r="D648" s="7">
        <v>1</v>
      </c>
      <c r="E648" s="1">
        <v>36</v>
      </c>
      <c r="F648" s="1" t="s">
        <v>26</v>
      </c>
      <c r="G648" s="1" t="s">
        <v>1495</v>
      </c>
      <c r="H648" s="1" t="s">
        <v>23</v>
      </c>
      <c r="I648" s="1" t="s">
        <v>23</v>
      </c>
      <c r="AK648" s="1" t="s">
        <v>290</v>
      </c>
    </row>
    <row r="649" spans="1:37">
      <c r="A649" s="1" t="s">
        <v>1717</v>
      </c>
      <c r="B649" s="9">
        <v>40781</v>
      </c>
      <c r="C649" s="7">
        <v>100</v>
      </c>
      <c r="D649" s="7">
        <v>1</v>
      </c>
      <c r="E649" s="1">
        <v>36</v>
      </c>
      <c r="F649" s="1" t="s">
        <v>47</v>
      </c>
      <c r="G649" s="1" t="s">
        <v>1496</v>
      </c>
      <c r="H649" s="1" t="s">
        <v>23</v>
      </c>
      <c r="I649" s="1" t="s">
        <v>23</v>
      </c>
      <c r="AK649" s="1" t="s">
        <v>290</v>
      </c>
    </row>
    <row r="650" spans="1:37">
      <c r="A650" s="1" t="s">
        <v>1717</v>
      </c>
      <c r="B650" s="9">
        <v>40781</v>
      </c>
      <c r="C650" s="7">
        <v>100</v>
      </c>
      <c r="D650" s="7">
        <v>1</v>
      </c>
      <c r="E650" s="1">
        <v>37</v>
      </c>
      <c r="F650" s="1" t="s">
        <v>26</v>
      </c>
      <c r="G650" s="1" t="s">
        <v>534</v>
      </c>
      <c r="H650" s="1" t="s">
        <v>22</v>
      </c>
      <c r="I650" s="1" t="s">
        <v>9</v>
      </c>
      <c r="AK650" s="1" t="s">
        <v>77</v>
      </c>
    </row>
    <row r="651" spans="1:37">
      <c r="A651" s="1" t="s">
        <v>1717</v>
      </c>
      <c r="B651" s="9">
        <v>40781</v>
      </c>
      <c r="C651" s="7">
        <v>100</v>
      </c>
      <c r="D651" s="7">
        <v>1</v>
      </c>
      <c r="E651" s="1">
        <v>37</v>
      </c>
      <c r="F651" s="1" t="s">
        <v>47</v>
      </c>
      <c r="G651" s="1" t="s">
        <v>1498</v>
      </c>
      <c r="H651" s="1" t="s">
        <v>23</v>
      </c>
      <c r="I651" s="1" t="s">
        <v>23</v>
      </c>
      <c r="AK651" s="1" t="s">
        <v>290</v>
      </c>
    </row>
    <row r="652" spans="1:37">
      <c r="A652" s="1" t="s">
        <v>1717</v>
      </c>
      <c r="B652" s="9">
        <v>40781</v>
      </c>
      <c r="C652" s="7">
        <v>100</v>
      </c>
      <c r="D652" s="7">
        <v>1</v>
      </c>
      <c r="E652" s="1">
        <v>38</v>
      </c>
      <c r="F652" s="1" t="s">
        <v>26</v>
      </c>
      <c r="G652" s="1" t="s">
        <v>1499</v>
      </c>
      <c r="H652" s="1" t="s">
        <v>23</v>
      </c>
      <c r="I652" s="1" t="s">
        <v>23</v>
      </c>
      <c r="AK652" s="1" t="s">
        <v>290</v>
      </c>
    </row>
    <row r="653" spans="1:37">
      <c r="A653" s="1" t="s">
        <v>1717</v>
      </c>
      <c r="B653" s="9">
        <v>40781</v>
      </c>
      <c r="C653" s="7">
        <v>100</v>
      </c>
      <c r="D653" s="7">
        <v>1</v>
      </c>
      <c r="E653" s="1">
        <v>38</v>
      </c>
      <c r="F653" s="1" t="s">
        <v>47</v>
      </c>
      <c r="G653" s="1" t="s">
        <v>1500</v>
      </c>
      <c r="H653" s="1" t="s">
        <v>23</v>
      </c>
      <c r="I653" s="1" t="s">
        <v>23</v>
      </c>
      <c r="AK653" s="1" t="s">
        <v>290</v>
      </c>
    </row>
    <row r="654" spans="1:37">
      <c r="A654" s="1" t="s">
        <v>1717</v>
      </c>
      <c r="B654" s="9">
        <v>40781</v>
      </c>
      <c r="C654" s="7">
        <v>100</v>
      </c>
      <c r="D654" s="7">
        <v>1</v>
      </c>
      <c r="E654" s="1">
        <v>39</v>
      </c>
      <c r="F654" s="1" t="s">
        <v>26</v>
      </c>
      <c r="G654" s="1" t="s">
        <v>1501</v>
      </c>
      <c r="H654" s="1" t="s">
        <v>23</v>
      </c>
      <c r="I654" s="1" t="s">
        <v>23</v>
      </c>
      <c r="AK654" s="1" t="s">
        <v>290</v>
      </c>
    </row>
    <row r="655" spans="1:37">
      <c r="A655" s="1" t="s">
        <v>1717</v>
      </c>
      <c r="B655" s="9">
        <v>40781</v>
      </c>
      <c r="C655" s="7">
        <v>100</v>
      </c>
      <c r="D655" s="7">
        <v>1</v>
      </c>
      <c r="E655" s="1">
        <v>39</v>
      </c>
      <c r="F655" s="1" t="s">
        <v>47</v>
      </c>
      <c r="G655" s="1" t="s">
        <v>1503</v>
      </c>
      <c r="H655" s="1" t="s">
        <v>23</v>
      </c>
      <c r="I655" s="1" t="s">
        <v>23</v>
      </c>
      <c r="AK655" s="1" t="s">
        <v>290</v>
      </c>
    </row>
    <row r="656" spans="1:37">
      <c r="A656" s="1" t="s">
        <v>1717</v>
      </c>
      <c r="B656" s="9">
        <v>40781</v>
      </c>
      <c r="C656" s="7">
        <v>100</v>
      </c>
      <c r="D656" s="7">
        <v>1</v>
      </c>
      <c r="E656" s="1">
        <v>40</v>
      </c>
      <c r="F656" s="1" t="s">
        <v>26</v>
      </c>
      <c r="G656" s="1" t="s">
        <v>1504</v>
      </c>
      <c r="H656" s="1" t="s">
        <v>22</v>
      </c>
      <c r="I656" s="1" t="s">
        <v>9</v>
      </c>
      <c r="K656" s="1" t="s">
        <v>35</v>
      </c>
      <c r="L656" s="1" t="s">
        <v>25</v>
      </c>
      <c r="M656" s="2" t="s">
        <v>2129</v>
      </c>
      <c r="N656" s="1" t="s">
        <v>26</v>
      </c>
      <c r="O656" s="1" t="s">
        <v>33</v>
      </c>
      <c r="P656" s="1" t="s">
        <v>63</v>
      </c>
      <c r="Q656" s="1">
        <v>26.7</v>
      </c>
      <c r="R656" s="1">
        <v>15</v>
      </c>
      <c r="S656" s="1">
        <v>11</v>
      </c>
      <c r="X656" s="1">
        <v>20</v>
      </c>
      <c r="Y656" s="1">
        <v>75</v>
      </c>
      <c r="Z656" s="1">
        <f>Y656-X656</f>
        <v>55</v>
      </c>
      <c r="AA656" s="1">
        <v>6</v>
      </c>
      <c r="AE656" s="1">
        <v>271</v>
      </c>
      <c r="AJ656" s="1" t="s">
        <v>290</v>
      </c>
      <c r="AK656" s="1" t="s">
        <v>290</v>
      </c>
    </row>
    <row r="657" spans="1:38">
      <c r="A657" s="1" t="s">
        <v>1717</v>
      </c>
      <c r="B657" s="9">
        <v>40781</v>
      </c>
      <c r="C657" s="7">
        <v>100</v>
      </c>
      <c r="D657" s="7">
        <v>1</v>
      </c>
      <c r="E657" s="1">
        <v>40</v>
      </c>
      <c r="F657" s="1" t="s">
        <v>47</v>
      </c>
      <c r="G657" s="1" t="s">
        <v>1507</v>
      </c>
      <c r="H657" s="1" t="s">
        <v>23</v>
      </c>
      <c r="I657" s="1" t="s">
        <v>23</v>
      </c>
      <c r="AK657" s="1" t="s">
        <v>290</v>
      </c>
    </row>
    <row r="658" spans="1:38">
      <c r="A658" s="1" t="s">
        <v>1717</v>
      </c>
      <c r="B658" s="9">
        <v>40781</v>
      </c>
      <c r="C658" s="7">
        <v>100</v>
      </c>
      <c r="D658" s="7">
        <v>1</v>
      </c>
      <c r="E658" s="1">
        <v>41</v>
      </c>
      <c r="F658" s="1" t="s">
        <v>26</v>
      </c>
      <c r="G658" s="1" t="s">
        <v>1508</v>
      </c>
      <c r="H658" s="1" t="s">
        <v>23</v>
      </c>
      <c r="I658" s="1" t="s">
        <v>53</v>
      </c>
      <c r="AK658" s="1" t="s">
        <v>288</v>
      </c>
    </row>
    <row r="659" spans="1:38">
      <c r="A659" s="1" t="s">
        <v>1717</v>
      </c>
      <c r="B659" s="9">
        <v>40781</v>
      </c>
      <c r="C659" s="7">
        <v>100</v>
      </c>
      <c r="D659" s="7">
        <v>1</v>
      </c>
      <c r="E659" s="1">
        <v>41</v>
      </c>
      <c r="F659" s="1" t="s">
        <v>47</v>
      </c>
      <c r="G659" s="1" t="s">
        <v>1509</v>
      </c>
      <c r="H659" s="1" t="s">
        <v>22</v>
      </c>
      <c r="I659" s="1" t="s">
        <v>9</v>
      </c>
      <c r="K659" s="1" t="s">
        <v>29</v>
      </c>
      <c r="L659" s="1" t="s">
        <v>73</v>
      </c>
      <c r="M659" s="2" t="s">
        <v>2118</v>
      </c>
      <c r="AJ659" s="1" t="s">
        <v>290</v>
      </c>
      <c r="AK659" s="1" t="s">
        <v>288</v>
      </c>
    </row>
    <row r="660" spans="1:38">
      <c r="A660" s="1" t="s">
        <v>1717</v>
      </c>
      <c r="B660" s="9">
        <v>40781</v>
      </c>
      <c r="C660" s="7">
        <v>100</v>
      </c>
      <c r="D660" s="7">
        <v>1</v>
      </c>
      <c r="E660" s="1">
        <v>42</v>
      </c>
      <c r="F660" s="1" t="s">
        <v>26</v>
      </c>
      <c r="G660" s="1" t="s">
        <v>1510</v>
      </c>
      <c r="H660" s="1" t="s">
        <v>23</v>
      </c>
      <c r="I660" s="1" t="s">
        <v>9</v>
      </c>
      <c r="AK660" s="1" t="s">
        <v>288</v>
      </c>
    </row>
    <row r="661" spans="1:38">
      <c r="A661" s="1" t="s">
        <v>1717</v>
      </c>
      <c r="B661" s="9">
        <v>40781</v>
      </c>
      <c r="C661" s="7">
        <v>100</v>
      </c>
      <c r="D661" s="7">
        <v>1</v>
      </c>
      <c r="E661" s="1">
        <v>42</v>
      </c>
      <c r="F661" s="1" t="s">
        <v>47</v>
      </c>
      <c r="G661" s="1" t="s">
        <v>1511</v>
      </c>
      <c r="H661" s="1" t="s">
        <v>23</v>
      </c>
      <c r="I661" s="1" t="s">
        <v>23</v>
      </c>
      <c r="AK661" s="1" t="s">
        <v>288</v>
      </c>
    </row>
    <row r="662" spans="1:38">
      <c r="A662" s="1" t="s">
        <v>1717</v>
      </c>
      <c r="B662" s="9">
        <v>40781</v>
      </c>
      <c r="C662" s="7">
        <v>100</v>
      </c>
      <c r="D662" s="7">
        <v>1</v>
      </c>
      <c r="E662" s="1">
        <v>43</v>
      </c>
      <c r="F662" s="1" t="s">
        <v>26</v>
      </c>
      <c r="G662" s="1" t="s">
        <v>1512</v>
      </c>
      <c r="H662" s="1" t="s">
        <v>23</v>
      </c>
      <c r="I662" s="1" t="s">
        <v>9</v>
      </c>
      <c r="AK662" s="1" t="s">
        <v>103</v>
      </c>
    </row>
    <row r="663" spans="1:38">
      <c r="A663" s="1" t="s">
        <v>1717</v>
      </c>
      <c r="B663" s="9">
        <v>40781</v>
      </c>
      <c r="C663" s="7">
        <v>100</v>
      </c>
      <c r="D663" s="7">
        <v>1</v>
      </c>
      <c r="E663" s="1">
        <v>43</v>
      </c>
      <c r="F663" s="1" t="s">
        <v>47</v>
      </c>
      <c r="G663" s="1" t="s">
        <v>1513</v>
      </c>
      <c r="H663" s="1" t="s">
        <v>23</v>
      </c>
      <c r="I663" s="1" t="s">
        <v>9</v>
      </c>
      <c r="AK663" s="1" t="s">
        <v>288</v>
      </c>
    </row>
    <row r="664" spans="1:38">
      <c r="A664" s="1" t="s">
        <v>1717</v>
      </c>
      <c r="B664" s="9">
        <v>40781</v>
      </c>
      <c r="C664" s="7">
        <v>100</v>
      </c>
      <c r="D664" s="7">
        <v>1</v>
      </c>
      <c r="E664" s="1">
        <v>44</v>
      </c>
      <c r="F664" s="1" t="s">
        <v>26</v>
      </c>
      <c r="G664" s="1" t="s">
        <v>1514</v>
      </c>
      <c r="H664" s="1" t="s">
        <v>23</v>
      </c>
      <c r="I664" s="1" t="s">
        <v>9</v>
      </c>
      <c r="AK664" s="1" t="s">
        <v>288</v>
      </c>
    </row>
    <row r="665" spans="1:38">
      <c r="A665" s="1" t="s">
        <v>1717</v>
      </c>
      <c r="B665" s="9">
        <v>40781</v>
      </c>
      <c r="C665" s="7">
        <v>100</v>
      </c>
      <c r="D665" s="7">
        <v>1</v>
      </c>
      <c r="E665" s="1">
        <v>44</v>
      </c>
      <c r="F665" s="1" t="s">
        <v>47</v>
      </c>
      <c r="G665" s="1" t="s">
        <v>1515</v>
      </c>
      <c r="H665" s="1" t="s">
        <v>22</v>
      </c>
      <c r="I665" s="1" t="s">
        <v>9</v>
      </c>
      <c r="K665" s="1" t="s">
        <v>29</v>
      </c>
      <c r="L665" s="1" t="s">
        <v>73</v>
      </c>
      <c r="M665" s="2" t="s">
        <v>2069</v>
      </c>
      <c r="AJ665" s="1" t="s">
        <v>290</v>
      </c>
      <c r="AK665" s="1" t="s">
        <v>288</v>
      </c>
    </row>
    <row r="666" spans="1:38">
      <c r="A666" s="1" t="s">
        <v>1717</v>
      </c>
      <c r="B666" s="9">
        <v>40781</v>
      </c>
      <c r="C666" s="7">
        <v>100</v>
      </c>
      <c r="D666" s="7">
        <v>1</v>
      </c>
      <c r="E666" s="1">
        <v>45</v>
      </c>
      <c r="F666" s="1" t="s">
        <v>26</v>
      </c>
      <c r="G666" s="1" t="s">
        <v>1516</v>
      </c>
      <c r="H666" s="1" t="s">
        <v>22</v>
      </c>
      <c r="I666" s="1" t="s">
        <v>9</v>
      </c>
      <c r="K666" s="1" t="s">
        <v>29</v>
      </c>
      <c r="L666" s="1" t="s">
        <v>25</v>
      </c>
      <c r="M666" s="2" t="s">
        <v>2135</v>
      </c>
      <c r="N666" s="1" t="s">
        <v>26</v>
      </c>
      <c r="O666" s="1" t="s">
        <v>33</v>
      </c>
      <c r="Q666" s="1">
        <v>40.65</v>
      </c>
      <c r="R666" s="1">
        <v>24.6</v>
      </c>
      <c r="S666" s="1">
        <v>13.6</v>
      </c>
      <c r="X666" s="1">
        <v>19</v>
      </c>
      <c r="Y666" s="1">
        <v>177</v>
      </c>
      <c r="Z666" s="1">
        <f>Y666-X666</f>
        <v>158</v>
      </c>
      <c r="AA666" s="1">
        <v>182</v>
      </c>
      <c r="AC666" s="1" t="s">
        <v>349</v>
      </c>
      <c r="AE666" s="1">
        <v>267</v>
      </c>
      <c r="AJ666" s="1" t="s">
        <v>290</v>
      </c>
      <c r="AK666" s="1" t="s">
        <v>103</v>
      </c>
      <c r="AL666" s="1" t="s">
        <v>350</v>
      </c>
    </row>
    <row r="667" spans="1:38">
      <c r="A667" s="1" t="s">
        <v>1717</v>
      </c>
      <c r="B667" s="9">
        <v>40781</v>
      </c>
      <c r="C667" s="7">
        <v>100</v>
      </c>
      <c r="D667" s="7">
        <v>1</v>
      </c>
      <c r="E667" s="1">
        <v>45</v>
      </c>
      <c r="F667" s="1" t="s">
        <v>47</v>
      </c>
      <c r="G667" s="1" t="s">
        <v>1517</v>
      </c>
      <c r="H667" s="1" t="s">
        <v>23</v>
      </c>
      <c r="I667" s="1" t="s">
        <v>53</v>
      </c>
      <c r="J667" s="1" t="s">
        <v>55</v>
      </c>
      <c r="AK667" s="1" t="s">
        <v>288</v>
      </c>
    </row>
    <row r="668" spans="1:38">
      <c r="A668" s="1" t="s">
        <v>1717</v>
      </c>
      <c r="B668" s="9">
        <v>40781</v>
      </c>
      <c r="C668" s="7">
        <v>100</v>
      </c>
      <c r="D668" s="7">
        <v>1</v>
      </c>
      <c r="E668" s="1">
        <v>46</v>
      </c>
      <c r="F668" s="1" t="s">
        <v>26</v>
      </c>
      <c r="G668" s="1" t="s">
        <v>1518</v>
      </c>
      <c r="H668" s="1" t="s">
        <v>23</v>
      </c>
      <c r="I668" s="1" t="s">
        <v>53</v>
      </c>
      <c r="AK668" s="1" t="s">
        <v>288</v>
      </c>
    </row>
    <row r="669" spans="1:38">
      <c r="A669" s="1" t="s">
        <v>1717</v>
      </c>
      <c r="B669" s="9">
        <v>40781</v>
      </c>
      <c r="C669" s="7">
        <v>100</v>
      </c>
      <c r="D669" s="7">
        <v>1</v>
      </c>
      <c r="E669" s="1">
        <v>46</v>
      </c>
      <c r="F669" s="1" t="s">
        <v>47</v>
      </c>
      <c r="G669" s="1" t="s">
        <v>1519</v>
      </c>
      <c r="H669" s="1" t="s">
        <v>22</v>
      </c>
      <c r="I669" s="1" t="s">
        <v>9</v>
      </c>
      <c r="K669" s="1" t="s">
        <v>37</v>
      </c>
      <c r="L669" s="1" t="s">
        <v>25</v>
      </c>
      <c r="M669" s="2" t="s">
        <v>2134</v>
      </c>
      <c r="N669" s="1" t="s">
        <v>26</v>
      </c>
      <c r="O669" s="1" t="s">
        <v>33</v>
      </c>
      <c r="P669" s="1" t="s">
        <v>63</v>
      </c>
      <c r="Q669" s="1">
        <v>35.4</v>
      </c>
      <c r="R669" s="1">
        <v>16.2</v>
      </c>
      <c r="S669" s="1">
        <v>20.5</v>
      </c>
      <c r="X669" s="1">
        <v>20</v>
      </c>
      <c r="Y669" s="1">
        <v>129</v>
      </c>
      <c r="Z669" s="1">
        <f>Y669-X669</f>
        <v>109</v>
      </c>
      <c r="AA669" s="1">
        <v>6</v>
      </c>
      <c r="AJ669" s="1" t="s">
        <v>290</v>
      </c>
      <c r="AK669" s="1" t="s">
        <v>288</v>
      </c>
    </row>
    <row r="670" spans="1:38">
      <c r="A670" s="1" t="s">
        <v>1717</v>
      </c>
      <c r="B670" s="9">
        <v>40781</v>
      </c>
      <c r="C670" s="7">
        <v>100</v>
      </c>
      <c r="D670" s="7">
        <v>1</v>
      </c>
      <c r="E670" s="1">
        <v>47</v>
      </c>
      <c r="F670" s="1" t="s">
        <v>26</v>
      </c>
      <c r="G670" s="1" t="s">
        <v>1520</v>
      </c>
      <c r="H670" s="1" t="s">
        <v>23</v>
      </c>
      <c r="I670" s="1" t="s">
        <v>23</v>
      </c>
      <c r="AK670" s="1" t="s">
        <v>288</v>
      </c>
    </row>
    <row r="671" spans="1:38">
      <c r="A671" s="1" t="s">
        <v>1717</v>
      </c>
      <c r="B671" s="9">
        <v>40781</v>
      </c>
      <c r="C671" s="7">
        <v>100</v>
      </c>
      <c r="D671" s="7">
        <v>1</v>
      </c>
      <c r="E671" s="1">
        <v>47</v>
      </c>
      <c r="F671" s="1" t="s">
        <v>47</v>
      </c>
      <c r="G671" s="1" t="s">
        <v>1521</v>
      </c>
      <c r="H671" s="1" t="s">
        <v>22</v>
      </c>
      <c r="I671" s="1" t="s">
        <v>9</v>
      </c>
      <c r="K671" s="1" t="s">
        <v>37</v>
      </c>
      <c r="L671" s="1" t="s">
        <v>25</v>
      </c>
      <c r="M671" s="2" t="s">
        <v>2133</v>
      </c>
      <c r="N671" s="1" t="s">
        <v>26</v>
      </c>
      <c r="O671" s="1" t="s">
        <v>27</v>
      </c>
      <c r="P671" s="1" t="s">
        <v>40</v>
      </c>
      <c r="Q671" s="1">
        <v>34.200000000000003</v>
      </c>
      <c r="R671" s="1">
        <v>19.850000000000001</v>
      </c>
      <c r="S671" s="1">
        <v>31.85</v>
      </c>
      <c r="X671" s="1">
        <v>19</v>
      </c>
      <c r="Y671" s="1">
        <v>113</v>
      </c>
      <c r="Z671" s="1">
        <f>Y671-X671</f>
        <v>94</v>
      </c>
      <c r="AA671" s="1">
        <v>3</v>
      </c>
      <c r="AJ671" s="1" t="s">
        <v>290</v>
      </c>
      <c r="AK671" s="1" t="s">
        <v>288</v>
      </c>
    </row>
    <row r="672" spans="1:38">
      <c r="A672" s="1" t="s">
        <v>1717</v>
      </c>
      <c r="B672" s="9">
        <v>40781</v>
      </c>
      <c r="C672" s="7">
        <v>100</v>
      </c>
      <c r="D672" s="7">
        <v>1</v>
      </c>
      <c r="E672" s="1">
        <v>48</v>
      </c>
      <c r="F672" s="1" t="s">
        <v>26</v>
      </c>
      <c r="G672" s="1" t="s">
        <v>1522</v>
      </c>
      <c r="H672" s="1" t="s">
        <v>22</v>
      </c>
      <c r="I672" s="1" t="s">
        <v>9</v>
      </c>
      <c r="K672" s="1" t="s">
        <v>32</v>
      </c>
      <c r="L672" s="1" t="s">
        <v>73</v>
      </c>
      <c r="M672" s="2" t="s">
        <v>2109</v>
      </c>
      <c r="AJ672" s="1" t="s">
        <v>290</v>
      </c>
      <c r="AK672" s="1" t="s">
        <v>288</v>
      </c>
    </row>
    <row r="673" spans="1:38">
      <c r="A673" s="1" t="s">
        <v>1717</v>
      </c>
      <c r="B673" s="9">
        <v>40781</v>
      </c>
      <c r="C673" s="7">
        <v>100</v>
      </c>
      <c r="D673" s="7">
        <v>1</v>
      </c>
      <c r="E673" s="1">
        <v>48</v>
      </c>
      <c r="F673" s="1" t="s">
        <v>47</v>
      </c>
      <c r="G673" s="1" t="s">
        <v>1523</v>
      </c>
      <c r="H673" s="1" t="s">
        <v>22</v>
      </c>
      <c r="I673" s="1" t="s">
        <v>9</v>
      </c>
      <c r="K673" s="1" t="s">
        <v>30</v>
      </c>
      <c r="L673" s="1" t="s">
        <v>25</v>
      </c>
      <c r="M673" s="2" t="s">
        <v>2137</v>
      </c>
      <c r="N673" s="1" t="s">
        <v>26</v>
      </c>
      <c r="O673" s="1" t="s">
        <v>90</v>
      </c>
      <c r="Q673" s="1">
        <v>25.25</v>
      </c>
      <c r="R673" s="1">
        <v>15.9</v>
      </c>
      <c r="S673" s="1">
        <v>9</v>
      </c>
      <c r="X673" s="1">
        <v>21</v>
      </c>
      <c r="Y673" s="1">
        <v>62</v>
      </c>
      <c r="Z673" s="1">
        <f>Y673-X673</f>
        <v>41</v>
      </c>
      <c r="AA673" s="1">
        <f>4+23</f>
        <v>27</v>
      </c>
      <c r="AE673" s="1">
        <v>268</v>
      </c>
      <c r="AJ673" s="1" t="s">
        <v>288</v>
      </c>
      <c r="AK673" s="1" t="s">
        <v>103</v>
      </c>
    </row>
    <row r="674" spans="1:38">
      <c r="A674" s="1" t="s">
        <v>2607</v>
      </c>
      <c r="B674" s="9">
        <v>40783</v>
      </c>
      <c r="C674" s="7">
        <v>100</v>
      </c>
      <c r="D674" s="7">
        <v>2</v>
      </c>
      <c r="E674" s="1">
        <v>1</v>
      </c>
      <c r="F674" s="1" t="s">
        <v>26</v>
      </c>
      <c r="G674" s="1" t="s">
        <v>584</v>
      </c>
      <c r="H674" s="1" t="s">
        <v>23</v>
      </c>
      <c r="I674" s="1" t="s">
        <v>23</v>
      </c>
      <c r="AK674" s="1" t="s">
        <v>287</v>
      </c>
    </row>
    <row r="675" spans="1:38">
      <c r="A675" s="1" t="s">
        <v>2607</v>
      </c>
      <c r="B675" s="9">
        <v>40783</v>
      </c>
      <c r="C675" s="7">
        <v>100</v>
      </c>
      <c r="D675" s="7">
        <v>2</v>
      </c>
      <c r="E675" s="1">
        <v>1</v>
      </c>
      <c r="F675" s="1" t="s">
        <v>47</v>
      </c>
      <c r="G675" s="1" t="s">
        <v>586</v>
      </c>
      <c r="H675" s="1" t="s">
        <v>23</v>
      </c>
      <c r="I675" s="1" t="s">
        <v>23</v>
      </c>
      <c r="AK675" s="1" t="s">
        <v>287</v>
      </c>
    </row>
    <row r="676" spans="1:38">
      <c r="A676" s="1" t="s">
        <v>2607</v>
      </c>
      <c r="B676" s="9">
        <v>40783</v>
      </c>
      <c r="C676" s="7">
        <v>100</v>
      </c>
      <c r="D676" s="7">
        <v>2</v>
      </c>
      <c r="E676" s="1">
        <v>2</v>
      </c>
      <c r="F676" s="1" t="s">
        <v>26</v>
      </c>
      <c r="G676" s="1" t="s">
        <v>587</v>
      </c>
      <c r="H676" s="1" t="s">
        <v>22</v>
      </c>
      <c r="I676" s="1" t="s">
        <v>9</v>
      </c>
      <c r="K676" s="1" t="s">
        <v>29</v>
      </c>
      <c r="L676" s="1" t="s">
        <v>25</v>
      </c>
      <c r="M676" s="2" t="s">
        <v>2264</v>
      </c>
      <c r="N676" s="1" t="s">
        <v>26</v>
      </c>
      <c r="O676" s="1" t="s">
        <v>33</v>
      </c>
      <c r="Q676" s="1">
        <v>39.700000000000003</v>
      </c>
      <c r="R676" s="1">
        <v>23.15</v>
      </c>
      <c r="S676" s="1">
        <v>10.7</v>
      </c>
      <c r="X676" s="1">
        <v>19</v>
      </c>
      <c r="Y676" s="1">
        <v>138</v>
      </c>
      <c r="Z676" s="1">
        <f>Y676-X676</f>
        <v>119</v>
      </c>
      <c r="AA676" s="1">
        <v>69</v>
      </c>
      <c r="AE676" s="1">
        <v>279</v>
      </c>
      <c r="AJ676" s="1" t="s">
        <v>290</v>
      </c>
      <c r="AK676" s="1" t="s">
        <v>287</v>
      </c>
      <c r="AL676" s="1" t="s">
        <v>351</v>
      </c>
    </row>
    <row r="677" spans="1:38">
      <c r="A677" s="1" t="s">
        <v>2607</v>
      </c>
      <c r="B677" s="9">
        <v>40783</v>
      </c>
      <c r="C677" s="7">
        <v>100</v>
      </c>
      <c r="D677" s="7">
        <v>2</v>
      </c>
      <c r="E677" s="1">
        <v>2</v>
      </c>
      <c r="F677" s="1" t="s">
        <v>47</v>
      </c>
      <c r="G677" s="1" t="s">
        <v>588</v>
      </c>
      <c r="H677" s="1" t="s">
        <v>22</v>
      </c>
      <c r="I677" s="1" t="s">
        <v>9</v>
      </c>
      <c r="K677" s="1" t="s">
        <v>29</v>
      </c>
      <c r="L677" s="1" t="s">
        <v>25</v>
      </c>
      <c r="M677" s="2" t="s">
        <v>2269</v>
      </c>
      <c r="N677" s="1" t="s">
        <v>26</v>
      </c>
      <c r="O677" s="1" t="s">
        <v>33</v>
      </c>
      <c r="Q677" s="1">
        <v>41.1</v>
      </c>
      <c r="R677" s="1">
        <v>23.6</v>
      </c>
      <c r="S677" s="1">
        <v>9.65</v>
      </c>
      <c r="X677" s="1">
        <v>19</v>
      </c>
      <c r="Y677" s="1">
        <v>128</v>
      </c>
      <c r="Z677" s="1">
        <f>Y677-X677</f>
        <v>109</v>
      </c>
      <c r="AA677" s="1">
        <v>124</v>
      </c>
      <c r="AE677" s="1">
        <v>276</v>
      </c>
      <c r="AJ677" s="1" t="s">
        <v>290</v>
      </c>
      <c r="AK677" s="1" t="s">
        <v>287</v>
      </c>
      <c r="AL677" s="1" t="s">
        <v>352</v>
      </c>
    </row>
    <row r="678" spans="1:38">
      <c r="A678" s="1" t="s">
        <v>2607</v>
      </c>
      <c r="B678" s="9">
        <v>40783</v>
      </c>
      <c r="C678" s="7">
        <v>100</v>
      </c>
      <c r="D678" s="7">
        <v>2</v>
      </c>
      <c r="E678" s="1">
        <v>3</v>
      </c>
      <c r="F678" s="1" t="s">
        <v>26</v>
      </c>
      <c r="G678" s="1" t="s">
        <v>589</v>
      </c>
      <c r="H678" s="1" t="s">
        <v>22</v>
      </c>
      <c r="I678" s="1" t="s">
        <v>9</v>
      </c>
      <c r="K678" s="1" t="s">
        <v>32</v>
      </c>
      <c r="L678" s="1" t="s">
        <v>25</v>
      </c>
      <c r="M678" s="2" t="s">
        <v>2275</v>
      </c>
      <c r="N678" s="1" t="s">
        <v>26</v>
      </c>
      <c r="O678" s="1" t="s">
        <v>66</v>
      </c>
      <c r="P678" s="1" t="s">
        <v>353</v>
      </c>
      <c r="Q678" s="1">
        <v>26.2</v>
      </c>
      <c r="R678" s="1">
        <v>16.7</v>
      </c>
      <c r="S678" s="1">
        <v>10.55</v>
      </c>
      <c r="X678" s="1">
        <v>21</v>
      </c>
      <c r="Y678" s="1">
        <v>68</v>
      </c>
      <c r="Z678" s="1">
        <f>Y678-X678</f>
        <v>47</v>
      </c>
      <c r="AA678" s="1">
        <f>15+129</f>
        <v>144</v>
      </c>
      <c r="AE678" s="1">
        <v>277</v>
      </c>
      <c r="AJ678" s="1" t="s">
        <v>288</v>
      </c>
      <c r="AK678" s="1" t="s">
        <v>287</v>
      </c>
    </row>
    <row r="679" spans="1:38">
      <c r="A679" s="1" t="s">
        <v>2607</v>
      </c>
      <c r="B679" s="9">
        <v>40783</v>
      </c>
      <c r="C679" s="7">
        <v>100</v>
      </c>
      <c r="D679" s="7">
        <v>2</v>
      </c>
      <c r="E679" s="1">
        <v>3</v>
      </c>
      <c r="F679" s="1" t="s">
        <v>47</v>
      </c>
      <c r="G679" s="1" t="s">
        <v>590</v>
      </c>
      <c r="H679" s="1" t="s">
        <v>23</v>
      </c>
      <c r="I679" s="1" t="s">
        <v>23</v>
      </c>
      <c r="AK679" s="1" t="s">
        <v>287</v>
      </c>
    </row>
    <row r="680" spans="1:38">
      <c r="A680" s="1" t="s">
        <v>2607</v>
      </c>
      <c r="B680" s="9">
        <v>40783</v>
      </c>
      <c r="C680" s="7">
        <v>100</v>
      </c>
      <c r="D680" s="7">
        <v>2</v>
      </c>
      <c r="E680" s="1">
        <v>4</v>
      </c>
      <c r="F680" s="1" t="s">
        <v>26</v>
      </c>
      <c r="G680" s="1" t="s">
        <v>591</v>
      </c>
      <c r="H680" s="1" t="s">
        <v>22</v>
      </c>
      <c r="I680" s="1" t="s">
        <v>9</v>
      </c>
      <c r="AK680" s="1" t="s">
        <v>287</v>
      </c>
    </row>
    <row r="681" spans="1:38">
      <c r="A681" s="1" t="s">
        <v>2607</v>
      </c>
      <c r="B681" s="9">
        <v>40783</v>
      </c>
      <c r="C681" s="7">
        <v>100</v>
      </c>
      <c r="D681" s="7">
        <v>2</v>
      </c>
      <c r="E681" s="1">
        <v>4</v>
      </c>
      <c r="F681" s="1" t="s">
        <v>47</v>
      </c>
      <c r="G681" s="1" t="s">
        <v>592</v>
      </c>
      <c r="H681" s="1" t="s">
        <v>23</v>
      </c>
      <c r="I681" s="1" t="s">
        <v>23</v>
      </c>
      <c r="AK681" s="1" t="s">
        <v>287</v>
      </c>
    </row>
    <row r="682" spans="1:38">
      <c r="A682" s="1" t="s">
        <v>2607</v>
      </c>
      <c r="B682" s="9">
        <v>40783</v>
      </c>
      <c r="C682" s="7">
        <v>100</v>
      </c>
      <c r="D682" s="7">
        <v>2</v>
      </c>
      <c r="E682" s="1">
        <v>5</v>
      </c>
      <c r="F682" s="1" t="s">
        <v>26</v>
      </c>
      <c r="G682" s="1" t="s">
        <v>593</v>
      </c>
      <c r="H682" s="1" t="s">
        <v>23</v>
      </c>
      <c r="I682" s="1" t="s">
        <v>23</v>
      </c>
      <c r="AK682" s="1" t="s">
        <v>287</v>
      </c>
    </row>
    <row r="683" spans="1:38">
      <c r="A683" s="1" t="s">
        <v>2607</v>
      </c>
      <c r="B683" s="9">
        <v>40783</v>
      </c>
      <c r="C683" s="7">
        <v>100</v>
      </c>
      <c r="D683" s="7">
        <v>2</v>
      </c>
      <c r="E683" s="1">
        <v>5</v>
      </c>
      <c r="F683" s="1" t="s">
        <v>47</v>
      </c>
      <c r="G683" s="1" t="s">
        <v>594</v>
      </c>
      <c r="H683" s="1" t="s">
        <v>23</v>
      </c>
      <c r="I683" s="1" t="s">
        <v>23</v>
      </c>
      <c r="AK683" s="1" t="s">
        <v>287</v>
      </c>
    </row>
    <row r="684" spans="1:38">
      <c r="A684" s="1" t="s">
        <v>2607</v>
      </c>
      <c r="B684" s="9">
        <v>40783</v>
      </c>
      <c r="C684" s="7">
        <v>100</v>
      </c>
      <c r="D684" s="7">
        <v>2</v>
      </c>
      <c r="E684" s="1">
        <v>6</v>
      </c>
      <c r="F684" s="1" t="s">
        <v>26</v>
      </c>
      <c r="G684" s="1" t="s">
        <v>595</v>
      </c>
      <c r="H684" s="1" t="s">
        <v>23</v>
      </c>
      <c r="I684" s="1" t="s">
        <v>23</v>
      </c>
      <c r="AK684" s="1" t="s">
        <v>287</v>
      </c>
    </row>
    <row r="685" spans="1:38">
      <c r="A685" s="1" t="s">
        <v>2607</v>
      </c>
      <c r="B685" s="9">
        <v>40783</v>
      </c>
      <c r="C685" s="7">
        <v>100</v>
      </c>
      <c r="D685" s="7">
        <v>2</v>
      </c>
      <c r="E685" s="1">
        <v>6</v>
      </c>
      <c r="F685" s="1" t="s">
        <v>47</v>
      </c>
      <c r="G685" s="1" t="s">
        <v>596</v>
      </c>
      <c r="H685" s="1" t="s">
        <v>23</v>
      </c>
      <c r="I685" s="1" t="s">
        <v>23</v>
      </c>
      <c r="AK685" s="1" t="s">
        <v>287</v>
      </c>
    </row>
    <row r="686" spans="1:38">
      <c r="A686" s="1" t="s">
        <v>2607</v>
      </c>
      <c r="B686" s="9">
        <v>40783</v>
      </c>
      <c r="C686" s="7">
        <v>100</v>
      </c>
      <c r="D686" s="7">
        <v>2</v>
      </c>
      <c r="E686" s="1">
        <v>7</v>
      </c>
      <c r="F686" s="1" t="s">
        <v>26</v>
      </c>
      <c r="G686" s="1" t="s">
        <v>597</v>
      </c>
      <c r="H686" s="1" t="s">
        <v>23</v>
      </c>
      <c r="I686" s="1" t="s">
        <v>23</v>
      </c>
      <c r="AK686" s="1" t="s">
        <v>287</v>
      </c>
    </row>
    <row r="687" spans="1:38">
      <c r="A687" s="1" t="s">
        <v>2607</v>
      </c>
      <c r="B687" s="9">
        <v>40783</v>
      </c>
      <c r="C687" s="7">
        <v>100</v>
      </c>
      <c r="D687" s="7">
        <v>2</v>
      </c>
      <c r="E687" s="1">
        <v>7</v>
      </c>
      <c r="F687" s="1" t="s">
        <v>47</v>
      </c>
      <c r="G687" s="1" t="s">
        <v>599</v>
      </c>
      <c r="H687" s="1" t="s">
        <v>22</v>
      </c>
      <c r="I687" s="1" t="s">
        <v>9</v>
      </c>
      <c r="K687" s="1" t="s">
        <v>24</v>
      </c>
      <c r="L687" s="1" t="s">
        <v>25</v>
      </c>
      <c r="M687" s="2" t="s">
        <v>2259</v>
      </c>
      <c r="N687" s="1" t="s">
        <v>26</v>
      </c>
      <c r="O687" s="1" t="s">
        <v>27</v>
      </c>
      <c r="Q687" s="1">
        <v>43.6</v>
      </c>
      <c r="R687" s="1">
        <v>22.6</v>
      </c>
      <c r="S687" s="1">
        <v>33.5</v>
      </c>
      <c r="X687" s="1">
        <v>21</v>
      </c>
      <c r="Y687" s="1">
        <v>302</v>
      </c>
      <c r="Z687" s="1">
        <f>Y687-X687</f>
        <v>281</v>
      </c>
      <c r="AA687" s="1">
        <v>17</v>
      </c>
      <c r="AE687" s="1">
        <v>280</v>
      </c>
      <c r="AJ687" s="1" t="s">
        <v>288</v>
      </c>
      <c r="AK687" s="1" t="s">
        <v>287</v>
      </c>
    </row>
    <row r="688" spans="1:38">
      <c r="A688" s="1" t="s">
        <v>2607</v>
      </c>
      <c r="B688" s="9">
        <v>40783</v>
      </c>
      <c r="C688" s="7">
        <v>100</v>
      </c>
      <c r="D688" s="7">
        <v>2</v>
      </c>
      <c r="E688" s="1">
        <v>8</v>
      </c>
      <c r="F688" s="1" t="s">
        <v>26</v>
      </c>
      <c r="G688" s="1" t="s">
        <v>600</v>
      </c>
      <c r="H688" s="1" t="s">
        <v>22</v>
      </c>
      <c r="I688" s="1" t="s">
        <v>9</v>
      </c>
      <c r="K688" s="1" t="s">
        <v>29</v>
      </c>
      <c r="L688" s="1" t="s">
        <v>25</v>
      </c>
      <c r="M688" s="2" t="s">
        <v>2266</v>
      </c>
      <c r="N688" s="1" t="s">
        <v>26</v>
      </c>
      <c r="O688" s="1" t="s">
        <v>33</v>
      </c>
      <c r="Q688" s="1">
        <v>38.5</v>
      </c>
      <c r="R688" s="1">
        <v>23</v>
      </c>
      <c r="S688" s="1">
        <v>12</v>
      </c>
      <c r="X688" s="1">
        <v>21</v>
      </c>
      <c r="Y688" s="1">
        <v>136</v>
      </c>
      <c r="Z688" s="1">
        <f>Y688-X688</f>
        <v>115</v>
      </c>
      <c r="AA688" s="1">
        <f>24+130</f>
        <v>154</v>
      </c>
      <c r="AE688" s="1">
        <v>278</v>
      </c>
      <c r="AJ688" s="1" t="s">
        <v>288</v>
      </c>
      <c r="AK688" s="1" t="s">
        <v>287</v>
      </c>
      <c r="AL688" s="1" t="s">
        <v>48</v>
      </c>
    </row>
    <row r="689" spans="1:37">
      <c r="A689" s="1" t="s">
        <v>2607</v>
      </c>
      <c r="B689" s="9">
        <v>40783</v>
      </c>
      <c r="C689" s="7">
        <v>100</v>
      </c>
      <c r="D689" s="7">
        <v>2</v>
      </c>
      <c r="E689" s="1">
        <v>8</v>
      </c>
      <c r="F689" s="1" t="s">
        <v>47</v>
      </c>
      <c r="G689" s="1" t="s">
        <v>601</v>
      </c>
      <c r="H689" s="1" t="s">
        <v>23</v>
      </c>
      <c r="I689" s="1" t="s">
        <v>23</v>
      </c>
      <c r="J689" s="1" t="s">
        <v>55</v>
      </c>
      <c r="AK689" s="1" t="s">
        <v>287</v>
      </c>
    </row>
    <row r="690" spans="1:37">
      <c r="A690" s="1" t="s">
        <v>2607</v>
      </c>
      <c r="B690" s="9">
        <v>40783</v>
      </c>
      <c r="C690" s="7">
        <v>100</v>
      </c>
      <c r="D690" s="7">
        <v>2</v>
      </c>
      <c r="E690" s="1">
        <v>9</v>
      </c>
      <c r="F690" s="1" t="s">
        <v>26</v>
      </c>
      <c r="G690" s="1" t="s">
        <v>602</v>
      </c>
      <c r="H690" s="1" t="s">
        <v>23</v>
      </c>
      <c r="I690" s="1" t="s">
        <v>23</v>
      </c>
      <c r="AK690" s="1" t="s">
        <v>287</v>
      </c>
    </row>
    <row r="691" spans="1:37">
      <c r="A691" s="1" t="s">
        <v>2607</v>
      </c>
      <c r="B691" s="9">
        <v>40783</v>
      </c>
      <c r="C691" s="7">
        <v>100</v>
      </c>
      <c r="D691" s="7">
        <v>2</v>
      </c>
      <c r="E691" s="1">
        <v>9</v>
      </c>
      <c r="F691" s="1" t="s">
        <v>47</v>
      </c>
      <c r="G691" s="1" t="s">
        <v>603</v>
      </c>
      <c r="H691" s="1" t="s">
        <v>23</v>
      </c>
      <c r="I691" s="1" t="s">
        <v>23</v>
      </c>
      <c r="AK691" s="1" t="s">
        <v>287</v>
      </c>
    </row>
    <row r="692" spans="1:37">
      <c r="A692" s="1" t="s">
        <v>2607</v>
      </c>
      <c r="B692" s="9">
        <v>40783</v>
      </c>
      <c r="C692" s="7">
        <v>100</v>
      </c>
      <c r="D692" s="7">
        <v>2</v>
      </c>
      <c r="E692" s="1">
        <v>10</v>
      </c>
      <c r="F692" s="1" t="s">
        <v>26</v>
      </c>
      <c r="G692" s="1" t="s">
        <v>604</v>
      </c>
      <c r="H692" s="1" t="s">
        <v>22</v>
      </c>
      <c r="I692" s="1" t="s">
        <v>9</v>
      </c>
      <c r="K692" s="1" t="s">
        <v>32</v>
      </c>
      <c r="L692" s="1" t="s">
        <v>25</v>
      </c>
      <c r="M692" s="2" t="s">
        <v>2272</v>
      </c>
      <c r="N692" s="1" t="s">
        <v>26</v>
      </c>
      <c r="O692" s="1" t="s">
        <v>27</v>
      </c>
      <c r="P692" s="1" t="s">
        <v>291</v>
      </c>
      <c r="Q692" s="1">
        <v>26.15</v>
      </c>
      <c r="R692" s="1">
        <v>16.7</v>
      </c>
      <c r="S692" s="1">
        <v>11.55</v>
      </c>
      <c r="X692" s="1">
        <v>19</v>
      </c>
      <c r="Y692" s="1">
        <v>57</v>
      </c>
      <c r="Z692" s="1">
        <f>Y692-X692</f>
        <v>38</v>
      </c>
      <c r="AA692" s="1">
        <v>82</v>
      </c>
      <c r="AC692" s="1" t="s">
        <v>354</v>
      </c>
      <c r="AE692" s="1">
        <v>282</v>
      </c>
      <c r="AJ692" s="1" t="s">
        <v>290</v>
      </c>
      <c r="AK692" s="1" t="s">
        <v>287</v>
      </c>
    </row>
    <row r="693" spans="1:37">
      <c r="A693" s="1" t="s">
        <v>2607</v>
      </c>
      <c r="B693" s="9">
        <v>40783</v>
      </c>
      <c r="C693" s="7">
        <v>100</v>
      </c>
      <c r="D693" s="7">
        <v>2</v>
      </c>
      <c r="E693" s="1">
        <v>10</v>
      </c>
      <c r="F693" s="1" t="s">
        <v>47</v>
      </c>
      <c r="G693" s="1" t="s">
        <v>605</v>
      </c>
      <c r="H693" s="1" t="s">
        <v>23</v>
      </c>
      <c r="I693" s="1" t="s">
        <v>9</v>
      </c>
      <c r="AK693" s="1" t="s">
        <v>287</v>
      </c>
    </row>
    <row r="694" spans="1:37">
      <c r="A694" s="1" t="s">
        <v>2607</v>
      </c>
      <c r="B694" s="9">
        <v>40783</v>
      </c>
      <c r="C694" s="7">
        <v>100</v>
      </c>
      <c r="D694" s="7">
        <v>2</v>
      </c>
      <c r="E694" s="1">
        <v>11</v>
      </c>
      <c r="F694" s="1" t="s">
        <v>26</v>
      </c>
      <c r="G694" s="1" t="s">
        <v>606</v>
      </c>
      <c r="H694" s="1" t="s">
        <v>23</v>
      </c>
      <c r="I694" s="1" t="s">
        <v>23</v>
      </c>
      <c r="J694" s="1" t="s">
        <v>55</v>
      </c>
      <c r="AK694" s="1" t="s">
        <v>287</v>
      </c>
    </row>
    <row r="695" spans="1:37">
      <c r="A695" s="1" t="s">
        <v>2607</v>
      </c>
      <c r="B695" s="9">
        <v>40783</v>
      </c>
      <c r="C695" s="7">
        <v>100</v>
      </c>
      <c r="D695" s="7">
        <v>2</v>
      </c>
      <c r="E695" s="1">
        <v>11</v>
      </c>
      <c r="F695" s="1" t="s">
        <v>47</v>
      </c>
      <c r="G695" s="1" t="s">
        <v>607</v>
      </c>
      <c r="H695" s="1" t="s">
        <v>22</v>
      </c>
      <c r="I695" s="1" t="s">
        <v>23</v>
      </c>
      <c r="J695" s="1" t="s">
        <v>55</v>
      </c>
      <c r="AK695" s="1" t="s">
        <v>287</v>
      </c>
    </row>
    <row r="696" spans="1:37">
      <c r="A696" s="1" t="s">
        <v>2607</v>
      </c>
      <c r="B696" s="9">
        <v>40783</v>
      </c>
      <c r="C696" s="7">
        <v>100</v>
      </c>
      <c r="D696" s="7">
        <v>2</v>
      </c>
      <c r="E696" s="1">
        <v>12</v>
      </c>
      <c r="F696" s="1" t="s">
        <v>26</v>
      </c>
      <c r="G696" s="1" t="s">
        <v>608</v>
      </c>
      <c r="H696" s="1" t="s">
        <v>23</v>
      </c>
      <c r="I696" s="1" t="s">
        <v>23</v>
      </c>
      <c r="J696" s="1" t="s">
        <v>55</v>
      </c>
      <c r="AK696" s="1" t="s">
        <v>287</v>
      </c>
    </row>
    <row r="697" spans="1:37">
      <c r="A697" s="1" t="s">
        <v>2607</v>
      </c>
      <c r="B697" s="9">
        <v>40783</v>
      </c>
      <c r="C697" s="7">
        <v>100</v>
      </c>
      <c r="D697" s="7">
        <v>2</v>
      </c>
      <c r="E697" s="1">
        <v>12</v>
      </c>
      <c r="F697" s="1" t="s">
        <v>47</v>
      </c>
      <c r="G697" s="1" t="s">
        <v>609</v>
      </c>
      <c r="H697" s="1" t="s">
        <v>22</v>
      </c>
      <c r="I697" s="1" t="s">
        <v>9</v>
      </c>
      <c r="K697" s="1" t="s">
        <v>32</v>
      </c>
      <c r="L697" s="1" t="s">
        <v>25</v>
      </c>
      <c r="M697" s="2" t="s">
        <v>2276</v>
      </c>
      <c r="N697" s="1" t="s">
        <v>26</v>
      </c>
      <c r="O697" s="1" t="s">
        <v>66</v>
      </c>
      <c r="Q697" s="1">
        <v>27.25</v>
      </c>
      <c r="R697" s="1">
        <v>17.399999999999999</v>
      </c>
      <c r="S697" s="1">
        <v>12.3</v>
      </c>
      <c r="X697" s="1">
        <v>19</v>
      </c>
      <c r="Y697" s="1">
        <v>74</v>
      </c>
      <c r="Z697" s="1">
        <f>Y697-X697</f>
        <v>55</v>
      </c>
      <c r="AA697" s="1">
        <v>35</v>
      </c>
      <c r="AC697" s="1" t="s">
        <v>355</v>
      </c>
      <c r="AJ697" s="1" t="s">
        <v>290</v>
      </c>
      <c r="AK697" s="1" t="s">
        <v>287</v>
      </c>
    </row>
    <row r="698" spans="1:37">
      <c r="A698" s="1" t="s">
        <v>2607</v>
      </c>
      <c r="B698" s="9">
        <v>40783</v>
      </c>
      <c r="C698" s="7">
        <v>100</v>
      </c>
      <c r="D698" s="7">
        <v>2</v>
      </c>
      <c r="E698" s="1">
        <v>13</v>
      </c>
      <c r="F698" s="1" t="s">
        <v>26</v>
      </c>
      <c r="G698" s="1" t="s">
        <v>610</v>
      </c>
      <c r="H698" s="1" t="s">
        <v>23</v>
      </c>
      <c r="I698" s="1" t="s">
        <v>23</v>
      </c>
      <c r="AK698" s="1" t="s">
        <v>287</v>
      </c>
    </row>
    <row r="699" spans="1:37">
      <c r="A699" s="1" t="s">
        <v>2607</v>
      </c>
      <c r="B699" s="9">
        <v>40783</v>
      </c>
      <c r="C699" s="7">
        <v>100</v>
      </c>
      <c r="D699" s="7">
        <v>2</v>
      </c>
      <c r="E699" s="1">
        <v>13</v>
      </c>
      <c r="F699" s="1" t="s">
        <v>47</v>
      </c>
      <c r="G699" s="1" t="s">
        <v>611</v>
      </c>
      <c r="H699" s="1" t="s">
        <v>23</v>
      </c>
      <c r="I699" s="1" t="s">
        <v>23</v>
      </c>
      <c r="AK699" s="1" t="s">
        <v>287</v>
      </c>
    </row>
    <row r="700" spans="1:37">
      <c r="A700" s="1" t="s">
        <v>2607</v>
      </c>
      <c r="B700" s="9">
        <v>40783</v>
      </c>
      <c r="C700" s="7">
        <v>100</v>
      </c>
      <c r="D700" s="7">
        <v>2</v>
      </c>
      <c r="E700" s="1">
        <v>14</v>
      </c>
      <c r="F700" s="1" t="s">
        <v>26</v>
      </c>
      <c r="G700" s="1" t="s">
        <v>612</v>
      </c>
      <c r="H700" s="1" t="s">
        <v>23</v>
      </c>
      <c r="I700" s="1" t="s">
        <v>23</v>
      </c>
      <c r="J700" s="1" t="s">
        <v>55</v>
      </c>
      <c r="AK700" s="1" t="s">
        <v>287</v>
      </c>
    </row>
    <row r="701" spans="1:37">
      <c r="A701" s="1" t="s">
        <v>2607</v>
      </c>
      <c r="B701" s="9">
        <v>40783</v>
      </c>
      <c r="C701" s="7">
        <v>100</v>
      </c>
      <c r="D701" s="7">
        <v>2</v>
      </c>
      <c r="E701" s="1">
        <v>14</v>
      </c>
      <c r="F701" s="1" t="s">
        <v>47</v>
      </c>
      <c r="G701" s="1" t="s">
        <v>613</v>
      </c>
      <c r="H701" s="1" t="s">
        <v>22</v>
      </c>
      <c r="I701" s="1" t="s">
        <v>9</v>
      </c>
      <c r="K701" s="1" t="s">
        <v>32</v>
      </c>
      <c r="L701" s="1" t="s">
        <v>25</v>
      </c>
      <c r="M701" s="2" t="s">
        <v>2274</v>
      </c>
      <c r="N701" s="1" t="s">
        <v>26</v>
      </c>
      <c r="O701" s="1" t="s">
        <v>27</v>
      </c>
      <c r="Q701" s="1">
        <v>27.2</v>
      </c>
      <c r="R701" s="1">
        <v>16.100000000000001</v>
      </c>
      <c r="S701" s="1">
        <v>12.95</v>
      </c>
      <c r="X701" s="1">
        <v>19</v>
      </c>
      <c r="Y701" s="1">
        <v>69</v>
      </c>
      <c r="Z701" s="1">
        <f>Y701-X701</f>
        <v>50</v>
      </c>
      <c r="AA701" s="1">
        <v>97</v>
      </c>
      <c r="AE701" s="1">
        <v>281</v>
      </c>
      <c r="AJ701" s="1" t="s">
        <v>290</v>
      </c>
      <c r="AK701" s="1" t="s">
        <v>287</v>
      </c>
    </row>
    <row r="702" spans="1:37">
      <c r="A702" s="1" t="s">
        <v>2607</v>
      </c>
      <c r="B702" s="9">
        <v>40783</v>
      </c>
      <c r="C702" s="7">
        <v>100</v>
      </c>
      <c r="D702" s="7">
        <v>2</v>
      </c>
      <c r="E702" s="1">
        <v>15</v>
      </c>
      <c r="F702" s="1" t="s">
        <v>26</v>
      </c>
      <c r="G702" s="1" t="s">
        <v>616</v>
      </c>
      <c r="H702" s="1" t="s">
        <v>23</v>
      </c>
      <c r="I702" s="1" t="s">
        <v>9</v>
      </c>
      <c r="AK702" s="1" t="s">
        <v>287</v>
      </c>
    </row>
    <row r="703" spans="1:37">
      <c r="A703" s="1" t="s">
        <v>2607</v>
      </c>
      <c r="B703" s="9">
        <v>40783</v>
      </c>
      <c r="C703" s="7">
        <v>100</v>
      </c>
      <c r="D703" s="7">
        <v>2</v>
      </c>
      <c r="E703" s="1">
        <v>15</v>
      </c>
      <c r="F703" s="1" t="s">
        <v>47</v>
      </c>
      <c r="G703" s="1" t="s">
        <v>617</v>
      </c>
      <c r="H703" s="1" t="s">
        <v>23</v>
      </c>
      <c r="I703" s="1" t="s">
        <v>23</v>
      </c>
      <c r="AK703" s="1" t="s">
        <v>287</v>
      </c>
    </row>
    <row r="704" spans="1:37">
      <c r="A704" s="1" t="s">
        <v>2607</v>
      </c>
      <c r="B704" s="9">
        <v>40783</v>
      </c>
      <c r="C704" s="7">
        <v>100</v>
      </c>
      <c r="D704" s="7">
        <v>2</v>
      </c>
      <c r="E704" s="1">
        <v>16</v>
      </c>
      <c r="F704" s="1" t="s">
        <v>26</v>
      </c>
      <c r="G704" s="1" t="s">
        <v>618</v>
      </c>
      <c r="H704" s="1" t="s">
        <v>23</v>
      </c>
      <c r="I704" s="1" t="s">
        <v>23</v>
      </c>
      <c r="J704" s="1" t="s">
        <v>55</v>
      </c>
      <c r="AK704" s="1" t="s">
        <v>287</v>
      </c>
    </row>
    <row r="705" spans="1:38">
      <c r="A705" s="1" t="s">
        <v>2607</v>
      </c>
      <c r="B705" s="9">
        <v>40783</v>
      </c>
      <c r="C705" s="7">
        <v>100</v>
      </c>
      <c r="D705" s="7">
        <v>2</v>
      </c>
      <c r="E705" s="1">
        <v>16</v>
      </c>
      <c r="F705" s="1" t="s">
        <v>47</v>
      </c>
      <c r="G705" s="1" t="s">
        <v>619</v>
      </c>
      <c r="H705" s="1" t="s">
        <v>23</v>
      </c>
      <c r="I705" s="1" t="s">
        <v>23</v>
      </c>
      <c r="AK705" s="1" t="s">
        <v>287</v>
      </c>
    </row>
    <row r="706" spans="1:38">
      <c r="A706" s="1" t="s">
        <v>2607</v>
      </c>
      <c r="B706" s="9">
        <v>40783</v>
      </c>
      <c r="C706" s="7">
        <v>100</v>
      </c>
      <c r="D706" s="7">
        <v>2</v>
      </c>
      <c r="E706" s="1">
        <v>17</v>
      </c>
      <c r="F706" s="1" t="s">
        <v>26</v>
      </c>
      <c r="G706" s="1" t="s">
        <v>620</v>
      </c>
      <c r="H706" s="1" t="s">
        <v>22</v>
      </c>
      <c r="I706" s="1" t="s">
        <v>9</v>
      </c>
      <c r="K706" s="1" t="s">
        <v>32</v>
      </c>
      <c r="L706" s="1" t="s">
        <v>25</v>
      </c>
      <c r="M706" s="2" t="s">
        <v>2273</v>
      </c>
      <c r="N706" s="1" t="s">
        <v>26</v>
      </c>
      <c r="O706" s="1" t="s">
        <v>27</v>
      </c>
      <c r="P706" s="1" t="s">
        <v>291</v>
      </c>
      <c r="Q706" s="1">
        <v>27.95</v>
      </c>
      <c r="R706" s="1">
        <v>16.05</v>
      </c>
      <c r="S706" s="1">
        <v>12.95</v>
      </c>
      <c r="X706" s="1">
        <v>19</v>
      </c>
      <c r="Y706" s="1">
        <v>66</v>
      </c>
      <c r="Z706" s="1">
        <f>Y706-X706</f>
        <v>47</v>
      </c>
      <c r="AA706" s="1">
        <v>60</v>
      </c>
      <c r="AE706" s="1">
        <v>286</v>
      </c>
      <c r="AJ706" s="1" t="s">
        <v>290</v>
      </c>
      <c r="AK706" s="1" t="s">
        <v>287</v>
      </c>
    </row>
    <row r="707" spans="1:38">
      <c r="A707" s="1" t="s">
        <v>2607</v>
      </c>
      <c r="B707" s="9">
        <v>40783</v>
      </c>
      <c r="C707" s="7">
        <v>100</v>
      </c>
      <c r="D707" s="7">
        <v>2</v>
      </c>
      <c r="E707" s="1">
        <v>17</v>
      </c>
      <c r="F707" s="1" t="s">
        <v>47</v>
      </c>
      <c r="G707" s="1" t="s">
        <v>621</v>
      </c>
      <c r="H707" s="1" t="s">
        <v>22</v>
      </c>
      <c r="I707" s="1" t="s">
        <v>9</v>
      </c>
      <c r="AK707" s="1" t="s">
        <v>287</v>
      </c>
    </row>
    <row r="708" spans="1:38">
      <c r="A708" s="1" t="s">
        <v>2607</v>
      </c>
      <c r="B708" s="9">
        <v>40783</v>
      </c>
      <c r="C708" s="7">
        <v>100</v>
      </c>
      <c r="D708" s="7">
        <v>2</v>
      </c>
      <c r="E708" s="1">
        <v>18</v>
      </c>
      <c r="F708" s="1" t="s">
        <v>26</v>
      </c>
      <c r="G708" s="1" t="s">
        <v>622</v>
      </c>
      <c r="H708" s="1" t="s">
        <v>23</v>
      </c>
      <c r="I708" s="1" t="s">
        <v>23</v>
      </c>
      <c r="AK708" s="1" t="s">
        <v>287</v>
      </c>
    </row>
    <row r="709" spans="1:38">
      <c r="A709" s="1" t="s">
        <v>2607</v>
      </c>
      <c r="B709" s="9">
        <v>40783</v>
      </c>
      <c r="C709" s="7">
        <v>100</v>
      </c>
      <c r="D709" s="7">
        <v>2</v>
      </c>
      <c r="E709" s="1">
        <v>18</v>
      </c>
      <c r="F709" s="1" t="s">
        <v>47</v>
      </c>
      <c r="G709" s="1" t="s">
        <v>623</v>
      </c>
      <c r="H709" s="1" t="s">
        <v>23</v>
      </c>
      <c r="I709" s="1" t="s">
        <v>23</v>
      </c>
      <c r="J709" s="1" t="s">
        <v>55</v>
      </c>
      <c r="AK709" s="1" t="s">
        <v>287</v>
      </c>
    </row>
    <row r="710" spans="1:38">
      <c r="A710" s="1" t="s">
        <v>2607</v>
      </c>
      <c r="B710" s="9">
        <v>40783</v>
      </c>
      <c r="C710" s="7">
        <v>100</v>
      </c>
      <c r="D710" s="7">
        <v>2</v>
      </c>
      <c r="E710" s="1">
        <v>19</v>
      </c>
      <c r="F710" s="1" t="s">
        <v>26</v>
      </c>
      <c r="G710" s="1" t="s">
        <v>624</v>
      </c>
      <c r="H710" s="1" t="s">
        <v>23</v>
      </c>
      <c r="I710" s="1" t="s">
        <v>9</v>
      </c>
      <c r="AK710" s="1" t="s">
        <v>287</v>
      </c>
    </row>
    <row r="711" spans="1:38">
      <c r="A711" s="1" t="s">
        <v>2607</v>
      </c>
      <c r="B711" s="9">
        <v>40783</v>
      </c>
      <c r="C711" s="7">
        <v>100</v>
      </c>
      <c r="D711" s="7">
        <v>2</v>
      </c>
      <c r="E711" s="1">
        <v>19</v>
      </c>
      <c r="F711" s="1" t="s">
        <v>47</v>
      </c>
      <c r="G711" s="1" t="s">
        <v>625</v>
      </c>
      <c r="H711" s="1" t="s">
        <v>23</v>
      </c>
      <c r="I711" s="1" t="s">
        <v>23</v>
      </c>
      <c r="AK711" s="1" t="s">
        <v>287</v>
      </c>
    </row>
    <row r="712" spans="1:38">
      <c r="A712" s="1" t="s">
        <v>2607</v>
      </c>
      <c r="B712" s="9">
        <v>40783</v>
      </c>
      <c r="C712" s="7">
        <v>100</v>
      </c>
      <c r="D712" s="7">
        <v>2</v>
      </c>
      <c r="E712" s="1">
        <v>20</v>
      </c>
      <c r="F712" s="1" t="s">
        <v>26</v>
      </c>
      <c r="G712" s="1" t="s">
        <v>626</v>
      </c>
      <c r="H712" s="1" t="s">
        <v>22</v>
      </c>
      <c r="I712" s="1" t="s">
        <v>9</v>
      </c>
      <c r="K712" s="1" t="s">
        <v>30</v>
      </c>
      <c r="L712" s="1" t="s">
        <v>25</v>
      </c>
      <c r="M712" s="2" t="s">
        <v>2278</v>
      </c>
      <c r="N712" s="1" t="s">
        <v>26</v>
      </c>
      <c r="O712" s="1" t="s">
        <v>27</v>
      </c>
      <c r="P712" s="1" t="s">
        <v>40</v>
      </c>
      <c r="Q712" s="1">
        <v>28.7</v>
      </c>
      <c r="R712" s="1">
        <v>17.75</v>
      </c>
      <c r="S712" s="1">
        <v>17.2</v>
      </c>
      <c r="X712" s="1">
        <v>19</v>
      </c>
      <c r="Y712" s="1">
        <v>62</v>
      </c>
      <c r="Z712" s="1">
        <f>Y712-X712</f>
        <v>43</v>
      </c>
      <c r="AA712" s="1">
        <v>14</v>
      </c>
      <c r="AE712" s="1">
        <v>284</v>
      </c>
      <c r="AJ712" s="1" t="s">
        <v>290</v>
      </c>
      <c r="AK712" s="1" t="s">
        <v>287</v>
      </c>
      <c r="AL712" s="1" t="s">
        <v>356</v>
      </c>
    </row>
    <row r="713" spans="1:38">
      <c r="A713" s="1" t="s">
        <v>2607</v>
      </c>
      <c r="B713" s="9">
        <v>40783</v>
      </c>
      <c r="C713" s="7">
        <v>100</v>
      </c>
      <c r="D713" s="7">
        <v>2</v>
      </c>
      <c r="E713" s="1">
        <v>20</v>
      </c>
      <c r="F713" s="1" t="s">
        <v>47</v>
      </c>
      <c r="G713" s="1" t="s">
        <v>627</v>
      </c>
      <c r="H713" s="1" t="s">
        <v>23</v>
      </c>
      <c r="I713" s="1" t="s">
        <v>23</v>
      </c>
      <c r="AK713" s="1" t="s">
        <v>287</v>
      </c>
    </row>
    <row r="714" spans="1:38">
      <c r="A714" s="1" t="s">
        <v>2607</v>
      </c>
      <c r="B714" s="9">
        <v>40783</v>
      </c>
      <c r="C714" s="7">
        <v>100</v>
      </c>
      <c r="D714" s="7">
        <v>2</v>
      </c>
      <c r="E714" s="10">
        <v>21</v>
      </c>
      <c r="F714" s="1" t="s">
        <v>26</v>
      </c>
      <c r="G714" s="1" t="s">
        <v>628</v>
      </c>
      <c r="H714" s="1" t="s">
        <v>23</v>
      </c>
      <c r="I714" s="1" t="s">
        <v>23</v>
      </c>
      <c r="AK714" s="1" t="s">
        <v>287</v>
      </c>
    </row>
    <row r="715" spans="1:38">
      <c r="A715" s="1" t="s">
        <v>2607</v>
      </c>
      <c r="B715" s="9">
        <v>40783</v>
      </c>
      <c r="C715" s="7">
        <v>100</v>
      </c>
      <c r="D715" s="7">
        <v>2</v>
      </c>
      <c r="E715" s="1">
        <v>21</v>
      </c>
      <c r="F715" s="1" t="s">
        <v>47</v>
      </c>
      <c r="G715" s="1" t="s">
        <v>629</v>
      </c>
      <c r="H715" s="1" t="s">
        <v>23</v>
      </c>
      <c r="I715" s="1" t="s">
        <v>9</v>
      </c>
      <c r="J715" s="1" t="s">
        <v>55</v>
      </c>
      <c r="AK715" s="1" t="s">
        <v>287</v>
      </c>
    </row>
    <row r="716" spans="1:38">
      <c r="A716" s="1" t="s">
        <v>2607</v>
      </c>
      <c r="B716" s="9">
        <v>40783</v>
      </c>
      <c r="C716" s="7">
        <v>100</v>
      </c>
      <c r="D716" s="7">
        <v>2</v>
      </c>
      <c r="E716" s="1">
        <v>22</v>
      </c>
      <c r="F716" s="1" t="s">
        <v>26</v>
      </c>
      <c r="G716" s="1" t="s">
        <v>630</v>
      </c>
      <c r="H716" s="1" t="s">
        <v>23</v>
      </c>
      <c r="I716" s="1" t="s">
        <v>23</v>
      </c>
      <c r="AK716" s="1" t="s">
        <v>287</v>
      </c>
    </row>
    <row r="717" spans="1:38">
      <c r="A717" s="1" t="s">
        <v>2607</v>
      </c>
      <c r="B717" s="9">
        <v>40783</v>
      </c>
      <c r="C717" s="7">
        <v>100</v>
      </c>
      <c r="D717" s="7">
        <v>2</v>
      </c>
      <c r="E717" s="1">
        <v>22</v>
      </c>
      <c r="F717" s="1" t="s">
        <v>47</v>
      </c>
      <c r="G717" s="1" t="s">
        <v>631</v>
      </c>
      <c r="H717" s="1" t="s">
        <v>23</v>
      </c>
      <c r="I717" s="1" t="s">
        <v>23</v>
      </c>
      <c r="AK717" s="1" t="s">
        <v>287</v>
      </c>
    </row>
    <row r="718" spans="1:38">
      <c r="A718" s="1" t="s">
        <v>2607</v>
      </c>
      <c r="B718" s="9">
        <v>40783</v>
      </c>
      <c r="C718" s="7">
        <v>100</v>
      </c>
      <c r="D718" s="7">
        <v>2</v>
      </c>
      <c r="E718" s="1">
        <v>23</v>
      </c>
      <c r="F718" s="1" t="s">
        <v>26</v>
      </c>
      <c r="G718" s="1" t="s">
        <v>632</v>
      </c>
      <c r="H718" s="1" t="s">
        <v>22</v>
      </c>
      <c r="I718" s="1" t="s">
        <v>9</v>
      </c>
      <c r="K718" s="1" t="s">
        <v>29</v>
      </c>
      <c r="L718" s="1" t="s">
        <v>25</v>
      </c>
      <c r="M718" s="2" t="s">
        <v>2265</v>
      </c>
      <c r="N718" s="1" t="s">
        <v>26</v>
      </c>
      <c r="O718" s="1" t="s">
        <v>33</v>
      </c>
      <c r="Q718" s="1">
        <v>38.35</v>
      </c>
      <c r="R718" s="1">
        <v>23.05</v>
      </c>
      <c r="S718" s="1">
        <v>11.05</v>
      </c>
      <c r="X718" s="1">
        <v>21</v>
      </c>
      <c r="Y718" s="1">
        <v>137</v>
      </c>
      <c r="Z718" s="1">
        <f>Y718-X718</f>
        <v>116</v>
      </c>
      <c r="AA718" s="1">
        <v>144</v>
      </c>
      <c r="AE718" s="1">
        <v>285</v>
      </c>
      <c r="AJ718" s="1" t="s">
        <v>288</v>
      </c>
      <c r="AK718" s="1" t="s">
        <v>287</v>
      </c>
      <c r="AL718" s="1" t="s">
        <v>48</v>
      </c>
    </row>
    <row r="719" spans="1:38">
      <c r="A719" s="1" t="s">
        <v>2607</v>
      </c>
      <c r="B719" s="9">
        <v>40783</v>
      </c>
      <c r="C719" s="7">
        <v>100</v>
      </c>
      <c r="D719" s="7">
        <v>2</v>
      </c>
      <c r="E719" s="1">
        <v>23</v>
      </c>
      <c r="F719" s="1" t="s">
        <v>47</v>
      </c>
      <c r="G719" s="1" t="s">
        <v>633</v>
      </c>
      <c r="H719" s="1" t="s">
        <v>23</v>
      </c>
      <c r="I719" s="1" t="s">
        <v>23</v>
      </c>
      <c r="AK719" s="1" t="s">
        <v>287</v>
      </c>
    </row>
    <row r="720" spans="1:38">
      <c r="A720" s="1" t="s">
        <v>2607</v>
      </c>
      <c r="B720" s="9">
        <v>40783</v>
      </c>
      <c r="C720" s="7">
        <v>100</v>
      </c>
      <c r="D720" s="7">
        <v>2</v>
      </c>
      <c r="E720" s="1">
        <v>24</v>
      </c>
      <c r="F720" s="1" t="s">
        <v>26</v>
      </c>
      <c r="G720" s="1" t="s">
        <v>634</v>
      </c>
      <c r="H720" s="1" t="s">
        <v>23</v>
      </c>
      <c r="I720" s="1" t="s">
        <v>9</v>
      </c>
      <c r="J720" s="1" t="s">
        <v>55</v>
      </c>
      <c r="AK720" s="1" t="s">
        <v>287</v>
      </c>
    </row>
    <row r="721" spans="1:38">
      <c r="A721" s="1" t="s">
        <v>2607</v>
      </c>
      <c r="B721" s="9">
        <v>40783</v>
      </c>
      <c r="C721" s="7">
        <v>100</v>
      </c>
      <c r="D721" s="7">
        <v>2</v>
      </c>
      <c r="E721" s="1">
        <v>24</v>
      </c>
      <c r="F721" s="1" t="s">
        <v>47</v>
      </c>
      <c r="G721" s="1" t="s">
        <v>635</v>
      </c>
      <c r="H721" s="1" t="s">
        <v>23</v>
      </c>
      <c r="I721" s="1" t="s">
        <v>23</v>
      </c>
      <c r="AK721" s="1" t="s">
        <v>287</v>
      </c>
    </row>
    <row r="722" spans="1:38">
      <c r="A722" s="1" t="s">
        <v>2607</v>
      </c>
      <c r="B722" s="9">
        <v>40783</v>
      </c>
      <c r="C722" s="7">
        <v>100</v>
      </c>
      <c r="D722" s="7">
        <v>2</v>
      </c>
      <c r="E722" s="1">
        <v>25</v>
      </c>
      <c r="F722" s="1" t="s">
        <v>26</v>
      </c>
      <c r="G722" s="1" t="s">
        <v>636</v>
      </c>
      <c r="H722" s="1" t="s">
        <v>23</v>
      </c>
      <c r="I722" s="1" t="s">
        <v>9</v>
      </c>
      <c r="AK722" s="1" t="s">
        <v>287</v>
      </c>
    </row>
    <row r="723" spans="1:38">
      <c r="A723" s="1" t="s">
        <v>2607</v>
      </c>
      <c r="B723" s="9">
        <v>40783</v>
      </c>
      <c r="C723" s="7">
        <v>100</v>
      </c>
      <c r="D723" s="7">
        <v>2</v>
      </c>
      <c r="E723" s="1">
        <v>25</v>
      </c>
      <c r="F723" s="1" t="s">
        <v>47</v>
      </c>
      <c r="G723" s="1" t="s">
        <v>637</v>
      </c>
      <c r="H723" s="1" t="s">
        <v>23</v>
      </c>
      <c r="I723" s="1" t="s">
        <v>9</v>
      </c>
      <c r="AK723" s="1" t="s">
        <v>287</v>
      </c>
    </row>
    <row r="724" spans="1:38">
      <c r="A724" s="1" t="s">
        <v>2607</v>
      </c>
      <c r="B724" s="9">
        <v>40783</v>
      </c>
      <c r="C724" s="7">
        <v>100</v>
      </c>
      <c r="D724" s="7">
        <v>2</v>
      </c>
      <c r="E724" s="1">
        <v>26</v>
      </c>
      <c r="F724" s="1" t="s">
        <v>26</v>
      </c>
      <c r="G724" s="1" t="s">
        <v>638</v>
      </c>
      <c r="H724" s="1" t="s">
        <v>22</v>
      </c>
      <c r="I724" s="1" t="s">
        <v>9</v>
      </c>
      <c r="K724" s="1" t="s">
        <v>146</v>
      </c>
      <c r="L724" s="1" t="s">
        <v>25</v>
      </c>
      <c r="M724" s="2" t="s">
        <v>2260</v>
      </c>
      <c r="N724" s="1" t="s">
        <v>26</v>
      </c>
      <c r="O724" s="1" t="s">
        <v>27</v>
      </c>
      <c r="Q724" s="1">
        <v>21.4</v>
      </c>
      <c r="R724" s="1">
        <v>13.2</v>
      </c>
      <c r="S724" s="1">
        <v>11</v>
      </c>
      <c r="X724" s="1">
        <v>21</v>
      </c>
      <c r="Y724" s="1">
        <v>56</v>
      </c>
      <c r="Z724" s="1">
        <f>Y724-X724</f>
        <v>35</v>
      </c>
      <c r="AA724" s="1">
        <v>3</v>
      </c>
      <c r="AJ724" s="1" t="s">
        <v>288</v>
      </c>
      <c r="AK724" s="1" t="s">
        <v>287</v>
      </c>
    </row>
    <row r="725" spans="1:38">
      <c r="A725" s="1" t="s">
        <v>2607</v>
      </c>
      <c r="B725" s="9">
        <v>40783</v>
      </c>
      <c r="C725" s="7">
        <v>100</v>
      </c>
      <c r="D725" s="7">
        <v>2</v>
      </c>
      <c r="E725" s="1">
        <v>26</v>
      </c>
      <c r="F725" s="1" t="s">
        <v>47</v>
      </c>
      <c r="G725" s="1" t="s">
        <v>639</v>
      </c>
      <c r="H725" s="1" t="s">
        <v>23</v>
      </c>
      <c r="I725" s="1" t="s">
        <v>23</v>
      </c>
      <c r="AK725" s="1" t="s">
        <v>287</v>
      </c>
    </row>
    <row r="726" spans="1:38">
      <c r="A726" s="1" t="s">
        <v>2607</v>
      </c>
      <c r="B726" s="9">
        <v>40783</v>
      </c>
      <c r="C726" s="7">
        <v>100</v>
      </c>
      <c r="D726" s="7">
        <v>2</v>
      </c>
      <c r="E726" s="1">
        <v>27</v>
      </c>
      <c r="F726" s="1" t="s">
        <v>26</v>
      </c>
      <c r="G726" s="1" t="s">
        <v>640</v>
      </c>
      <c r="H726" s="1" t="s">
        <v>23</v>
      </c>
      <c r="I726" s="1" t="s">
        <v>23</v>
      </c>
      <c r="AK726" s="1" t="s">
        <v>287</v>
      </c>
    </row>
    <row r="727" spans="1:38">
      <c r="A727" s="1" t="s">
        <v>2607</v>
      </c>
      <c r="B727" s="9">
        <v>40783</v>
      </c>
      <c r="C727" s="7">
        <v>100</v>
      </c>
      <c r="D727" s="7">
        <v>2</v>
      </c>
      <c r="E727" s="1">
        <v>27</v>
      </c>
      <c r="F727" s="1" t="s">
        <v>47</v>
      </c>
      <c r="G727" s="1" t="s">
        <v>641</v>
      </c>
      <c r="H727" s="1" t="s">
        <v>22</v>
      </c>
      <c r="I727" s="1" t="s">
        <v>9</v>
      </c>
      <c r="K727" s="1" t="s">
        <v>29</v>
      </c>
      <c r="L727" s="1" t="s">
        <v>25</v>
      </c>
      <c r="M727" s="2" t="s">
        <v>2271</v>
      </c>
      <c r="N727" s="1" t="s">
        <v>224</v>
      </c>
      <c r="O727" s="1" t="s">
        <v>33</v>
      </c>
      <c r="Q727" s="1">
        <v>36.1</v>
      </c>
      <c r="R727" s="1">
        <v>20.65</v>
      </c>
      <c r="S727" s="1">
        <v>9</v>
      </c>
      <c r="X727" s="1">
        <v>21</v>
      </c>
      <c r="Y727" s="1">
        <v>108</v>
      </c>
      <c r="Z727" s="1">
        <f>Y727-X727</f>
        <v>87</v>
      </c>
      <c r="AA727" s="1">
        <v>120</v>
      </c>
      <c r="AE727" s="1">
        <v>283</v>
      </c>
      <c r="AJ727" s="1" t="s">
        <v>288</v>
      </c>
      <c r="AK727" s="1" t="s">
        <v>287</v>
      </c>
      <c r="AL727" s="1" t="s">
        <v>357</v>
      </c>
    </row>
    <row r="728" spans="1:38">
      <c r="A728" s="1" t="s">
        <v>2607</v>
      </c>
      <c r="B728" s="9">
        <v>40783</v>
      </c>
      <c r="C728" s="7">
        <v>100</v>
      </c>
      <c r="D728" s="7">
        <v>2</v>
      </c>
      <c r="E728" s="1">
        <v>28</v>
      </c>
      <c r="F728" s="1" t="s">
        <v>26</v>
      </c>
      <c r="G728" s="1" t="s">
        <v>642</v>
      </c>
      <c r="H728" s="1" t="s">
        <v>23</v>
      </c>
      <c r="I728" s="1" t="s">
        <v>23</v>
      </c>
      <c r="AK728" s="1" t="s">
        <v>287</v>
      </c>
    </row>
    <row r="729" spans="1:38">
      <c r="A729" s="1" t="s">
        <v>2607</v>
      </c>
      <c r="B729" s="9">
        <v>40783</v>
      </c>
      <c r="C729" s="7">
        <v>100</v>
      </c>
      <c r="D729" s="7">
        <v>2</v>
      </c>
      <c r="E729" s="1">
        <v>28</v>
      </c>
      <c r="F729" s="1" t="s">
        <v>47</v>
      </c>
      <c r="G729" s="1" t="s">
        <v>643</v>
      </c>
      <c r="H729" s="1" t="s">
        <v>23</v>
      </c>
      <c r="I729" s="1" t="s">
        <v>23</v>
      </c>
      <c r="AK729" s="1" t="s">
        <v>287</v>
      </c>
    </row>
    <row r="730" spans="1:38">
      <c r="A730" s="1" t="s">
        <v>2607</v>
      </c>
      <c r="B730" s="9">
        <v>40783</v>
      </c>
      <c r="C730" s="7">
        <v>100</v>
      </c>
      <c r="D730" s="7">
        <v>2</v>
      </c>
      <c r="E730" s="1">
        <v>29</v>
      </c>
      <c r="F730" s="1" t="s">
        <v>26</v>
      </c>
      <c r="G730" s="1" t="s">
        <v>644</v>
      </c>
      <c r="H730" s="1" t="s">
        <v>23</v>
      </c>
      <c r="I730" s="1" t="s">
        <v>23</v>
      </c>
      <c r="AK730" s="1" t="s">
        <v>287</v>
      </c>
    </row>
    <row r="731" spans="1:38">
      <c r="A731" s="1" t="s">
        <v>2607</v>
      </c>
      <c r="B731" s="9">
        <v>40783</v>
      </c>
      <c r="C731" s="7">
        <v>100</v>
      </c>
      <c r="D731" s="7">
        <v>2</v>
      </c>
      <c r="E731" s="1">
        <v>29</v>
      </c>
      <c r="F731" s="1" t="s">
        <v>47</v>
      </c>
      <c r="G731" s="1" t="s">
        <v>645</v>
      </c>
      <c r="H731" s="1" t="s">
        <v>23</v>
      </c>
      <c r="I731" s="1" t="s">
        <v>23</v>
      </c>
      <c r="AK731" s="1" t="s">
        <v>287</v>
      </c>
    </row>
    <row r="732" spans="1:38">
      <c r="A732" s="1" t="s">
        <v>2607</v>
      </c>
      <c r="B732" s="9">
        <v>40783</v>
      </c>
      <c r="C732" s="7">
        <v>100</v>
      </c>
      <c r="D732" s="7">
        <v>2</v>
      </c>
      <c r="E732" s="1">
        <v>30</v>
      </c>
      <c r="F732" s="1" t="s">
        <v>26</v>
      </c>
      <c r="G732" s="1" t="s">
        <v>646</v>
      </c>
      <c r="H732" s="1" t="s">
        <v>22</v>
      </c>
      <c r="I732" s="1" t="s">
        <v>9</v>
      </c>
      <c r="K732" s="1" t="s">
        <v>146</v>
      </c>
      <c r="L732" s="1" t="s">
        <v>25</v>
      </c>
      <c r="M732" s="2" t="s">
        <v>2262</v>
      </c>
      <c r="N732" s="1" t="s">
        <v>26</v>
      </c>
      <c r="O732" s="1" t="s">
        <v>33</v>
      </c>
      <c r="P732" s="1" t="s">
        <v>63</v>
      </c>
      <c r="Q732" s="1">
        <v>23.95</v>
      </c>
      <c r="R732" s="1">
        <v>13.1</v>
      </c>
      <c r="S732" s="1">
        <v>11.65</v>
      </c>
      <c r="X732" s="1">
        <v>19</v>
      </c>
      <c r="Y732" s="1">
        <v>51</v>
      </c>
      <c r="Z732" s="1">
        <f>Y732-X732</f>
        <v>32</v>
      </c>
      <c r="AA732" s="1">
        <v>4</v>
      </c>
      <c r="AJ732" s="1" t="s">
        <v>290</v>
      </c>
      <c r="AK732" s="1" t="s">
        <v>287</v>
      </c>
    </row>
    <row r="733" spans="1:38">
      <c r="A733" s="1" t="s">
        <v>2607</v>
      </c>
      <c r="B733" s="9">
        <v>40783</v>
      </c>
      <c r="C733" s="7">
        <v>100</v>
      </c>
      <c r="D733" s="7">
        <v>2</v>
      </c>
      <c r="E733" s="1">
        <v>30</v>
      </c>
      <c r="F733" s="1" t="s">
        <v>47</v>
      </c>
      <c r="G733" s="1" t="s">
        <v>647</v>
      </c>
      <c r="H733" s="1" t="s">
        <v>23</v>
      </c>
      <c r="I733" s="1" t="s">
        <v>23</v>
      </c>
      <c r="J733" s="1" t="s">
        <v>55</v>
      </c>
      <c r="AK733" s="1" t="s">
        <v>287</v>
      </c>
    </row>
    <row r="734" spans="1:38">
      <c r="A734" s="1" t="s">
        <v>2607</v>
      </c>
      <c r="B734" s="9">
        <v>40783</v>
      </c>
      <c r="C734" s="7">
        <v>100</v>
      </c>
      <c r="D734" s="7">
        <v>2</v>
      </c>
      <c r="E734" s="1">
        <v>31</v>
      </c>
      <c r="F734" s="1" t="s">
        <v>26</v>
      </c>
      <c r="G734" s="1" t="s">
        <v>648</v>
      </c>
      <c r="H734" s="1" t="s">
        <v>22</v>
      </c>
      <c r="I734" s="1" t="s">
        <v>9</v>
      </c>
      <c r="K734" s="1" t="s">
        <v>146</v>
      </c>
      <c r="L734" s="1" t="s">
        <v>25</v>
      </c>
      <c r="M734" s="2" t="s">
        <v>2263</v>
      </c>
      <c r="N734" s="1" t="s">
        <v>26</v>
      </c>
      <c r="O734" s="1" t="s">
        <v>27</v>
      </c>
      <c r="P734" s="1" t="s">
        <v>40</v>
      </c>
      <c r="Q734" s="1">
        <v>23.4</v>
      </c>
      <c r="R734" s="1">
        <v>15.1</v>
      </c>
      <c r="S734" s="1">
        <v>21.9</v>
      </c>
      <c r="X734" s="1">
        <v>21</v>
      </c>
      <c r="Y734" s="1">
        <v>58</v>
      </c>
      <c r="Z734" s="1">
        <f>Y734-X734</f>
        <v>37</v>
      </c>
      <c r="AA734" s="1">
        <v>4</v>
      </c>
      <c r="AJ734" s="1" t="s">
        <v>288</v>
      </c>
      <c r="AK734" s="1" t="s">
        <v>287</v>
      </c>
    </row>
    <row r="735" spans="1:38">
      <c r="A735" s="1" t="s">
        <v>2607</v>
      </c>
      <c r="B735" s="9">
        <v>40783</v>
      </c>
      <c r="C735" s="7">
        <v>100</v>
      </c>
      <c r="D735" s="7">
        <v>2</v>
      </c>
      <c r="E735" s="1">
        <v>31</v>
      </c>
      <c r="F735" s="1" t="s">
        <v>47</v>
      </c>
      <c r="G735" s="1" t="s">
        <v>649</v>
      </c>
      <c r="H735" s="1" t="s">
        <v>23</v>
      </c>
      <c r="I735" s="1" t="s">
        <v>9</v>
      </c>
      <c r="AK735" s="1" t="s">
        <v>287</v>
      </c>
    </row>
    <row r="736" spans="1:38">
      <c r="A736" s="1" t="s">
        <v>2607</v>
      </c>
      <c r="B736" s="9">
        <v>40783</v>
      </c>
      <c r="C736" s="7">
        <v>100</v>
      </c>
      <c r="D736" s="7">
        <v>2</v>
      </c>
      <c r="E736" s="1">
        <v>32</v>
      </c>
      <c r="F736" s="1" t="s">
        <v>26</v>
      </c>
      <c r="G736" s="1" t="s">
        <v>650</v>
      </c>
      <c r="H736" s="1" t="s">
        <v>23</v>
      </c>
      <c r="I736" s="1" t="s">
        <v>9</v>
      </c>
      <c r="AK736" s="1" t="s">
        <v>287</v>
      </c>
    </row>
    <row r="737" spans="1:38">
      <c r="A737" s="1" t="s">
        <v>2607</v>
      </c>
      <c r="B737" s="9">
        <v>40783</v>
      </c>
      <c r="C737" s="7">
        <v>100</v>
      </c>
      <c r="D737" s="7">
        <v>2</v>
      </c>
      <c r="E737" s="1">
        <v>32</v>
      </c>
      <c r="F737" s="1" t="s">
        <v>47</v>
      </c>
      <c r="G737" s="1" t="s">
        <v>651</v>
      </c>
      <c r="H737" s="1" t="s">
        <v>23</v>
      </c>
      <c r="I737" s="1" t="s">
        <v>23</v>
      </c>
      <c r="AK737" s="1" t="s">
        <v>287</v>
      </c>
    </row>
    <row r="738" spans="1:38">
      <c r="A738" s="1" t="s">
        <v>2607</v>
      </c>
      <c r="B738" s="9">
        <v>40783</v>
      </c>
      <c r="C738" s="7">
        <v>100</v>
      </c>
      <c r="D738" s="7">
        <v>2</v>
      </c>
      <c r="E738" s="1">
        <v>33</v>
      </c>
      <c r="F738" s="1" t="s">
        <v>26</v>
      </c>
      <c r="G738" s="1" t="s">
        <v>740</v>
      </c>
      <c r="H738" s="1" t="s">
        <v>22</v>
      </c>
      <c r="I738" s="1" t="s">
        <v>9</v>
      </c>
      <c r="K738" s="1" t="s">
        <v>29</v>
      </c>
      <c r="L738" s="1" t="s">
        <v>25</v>
      </c>
      <c r="M738" s="2" t="s">
        <v>2268</v>
      </c>
      <c r="N738" s="1" t="s">
        <v>26</v>
      </c>
      <c r="O738" s="1" t="s">
        <v>33</v>
      </c>
      <c r="Q738" s="1">
        <v>37.25</v>
      </c>
      <c r="R738" s="1">
        <v>23.25</v>
      </c>
      <c r="S738" s="1">
        <v>10.4</v>
      </c>
      <c r="X738" s="1">
        <v>21</v>
      </c>
      <c r="Y738" s="1">
        <v>143</v>
      </c>
      <c r="Z738" s="1">
        <f>Y738-X738</f>
        <v>122</v>
      </c>
      <c r="AA738" s="1">
        <f>6+108</f>
        <v>114</v>
      </c>
      <c r="AE738" s="1">
        <v>287</v>
      </c>
      <c r="AJ738" s="1" t="s">
        <v>288</v>
      </c>
      <c r="AK738" s="1" t="s">
        <v>287</v>
      </c>
      <c r="AL738" s="1" t="s">
        <v>48</v>
      </c>
    </row>
    <row r="739" spans="1:38">
      <c r="A739" s="1" t="s">
        <v>2607</v>
      </c>
      <c r="B739" s="9">
        <v>40783</v>
      </c>
      <c r="C739" s="7">
        <v>100</v>
      </c>
      <c r="D739" s="7">
        <v>2</v>
      </c>
      <c r="E739" s="1">
        <v>33</v>
      </c>
      <c r="F739" s="1" t="s">
        <v>47</v>
      </c>
      <c r="G739" s="1" t="s">
        <v>652</v>
      </c>
      <c r="H739" s="1" t="s">
        <v>23</v>
      </c>
      <c r="I739" s="1" t="s">
        <v>23</v>
      </c>
      <c r="AK739" s="1" t="s">
        <v>287</v>
      </c>
    </row>
    <row r="740" spans="1:38">
      <c r="A740" s="1" t="s">
        <v>2607</v>
      </c>
      <c r="B740" s="9">
        <v>40783</v>
      </c>
      <c r="C740" s="7">
        <v>100</v>
      </c>
      <c r="D740" s="7">
        <v>2</v>
      </c>
      <c r="E740" s="1">
        <v>34</v>
      </c>
      <c r="F740" s="1" t="s">
        <v>26</v>
      </c>
      <c r="G740" s="1" t="s">
        <v>653</v>
      </c>
      <c r="H740" s="1" t="s">
        <v>23</v>
      </c>
      <c r="I740" s="1" t="s">
        <v>23</v>
      </c>
      <c r="AK740" s="1" t="s">
        <v>286</v>
      </c>
    </row>
    <row r="741" spans="1:38">
      <c r="A741" s="1" t="s">
        <v>2607</v>
      </c>
      <c r="B741" s="9">
        <v>40783</v>
      </c>
      <c r="C741" s="7">
        <v>100</v>
      </c>
      <c r="D741" s="7">
        <v>2</v>
      </c>
      <c r="E741" s="1">
        <v>34</v>
      </c>
      <c r="F741" s="1" t="s">
        <v>47</v>
      </c>
      <c r="G741" s="1" t="s">
        <v>655</v>
      </c>
      <c r="H741" s="1" t="s">
        <v>23</v>
      </c>
      <c r="I741" s="1" t="s">
        <v>23</v>
      </c>
      <c r="AK741" s="1" t="s">
        <v>286</v>
      </c>
    </row>
    <row r="742" spans="1:38">
      <c r="A742" s="1" t="s">
        <v>2607</v>
      </c>
      <c r="B742" s="9">
        <v>40783</v>
      </c>
      <c r="C742" s="7">
        <v>100</v>
      </c>
      <c r="D742" s="7">
        <v>2</v>
      </c>
      <c r="E742" s="1">
        <v>35</v>
      </c>
      <c r="F742" s="1" t="s">
        <v>26</v>
      </c>
      <c r="G742" s="1" t="s">
        <v>656</v>
      </c>
      <c r="H742" s="1" t="s">
        <v>23</v>
      </c>
      <c r="I742" s="1" t="s">
        <v>23</v>
      </c>
      <c r="AK742" s="1" t="s">
        <v>286</v>
      </c>
    </row>
    <row r="743" spans="1:38">
      <c r="A743" s="1" t="s">
        <v>2607</v>
      </c>
      <c r="B743" s="9">
        <v>40783</v>
      </c>
      <c r="C743" s="7">
        <v>100</v>
      </c>
      <c r="D743" s="7">
        <v>2</v>
      </c>
      <c r="E743" s="1">
        <v>35</v>
      </c>
      <c r="F743" s="1" t="s">
        <v>47</v>
      </c>
      <c r="G743" s="1" t="s">
        <v>658</v>
      </c>
      <c r="H743" s="1" t="s">
        <v>358</v>
      </c>
      <c r="I743" s="1" t="s">
        <v>53</v>
      </c>
      <c r="AK743" s="1" t="s">
        <v>286</v>
      </c>
      <c r="AL743" s="1" t="s">
        <v>359</v>
      </c>
    </row>
    <row r="744" spans="1:38">
      <c r="A744" s="1" t="s">
        <v>2607</v>
      </c>
      <c r="B744" s="9">
        <v>40783</v>
      </c>
      <c r="C744" s="7">
        <v>100</v>
      </c>
      <c r="D744" s="7">
        <v>2</v>
      </c>
      <c r="E744" s="1">
        <v>36</v>
      </c>
      <c r="F744" s="1" t="s">
        <v>26</v>
      </c>
      <c r="G744" s="1" t="s">
        <v>660</v>
      </c>
      <c r="H744" s="1" t="s">
        <v>23</v>
      </c>
      <c r="I744" s="1" t="s">
        <v>23</v>
      </c>
      <c r="J744" s="1" t="s">
        <v>55</v>
      </c>
      <c r="AK744" s="1" t="s">
        <v>286</v>
      </c>
    </row>
    <row r="745" spans="1:38">
      <c r="A745" s="1" t="s">
        <v>2607</v>
      </c>
      <c r="B745" s="9">
        <v>40783</v>
      </c>
      <c r="C745" s="7">
        <v>100</v>
      </c>
      <c r="D745" s="7">
        <v>2</v>
      </c>
      <c r="E745" s="1">
        <v>36</v>
      </c>
      <c r="F745" s="1" t="s">
        <v>47</v>
      </c>
      <c r="G745" s="1" t="s">
        <v>661</v>
      </c>
      <c r="H745" s="1" t="s">
        <v>22</v>
      </c>
      <c r="I745" s="1" t="s">
        <v>9</v>
      </c>
      <c r="K745" s="1" t="s">
        <v>146</v>
      </c>
      <c r="L745" s="1" t="s">
        <v>25</v>
      </c>
      <c r="M745" s="2" t="s">
        <v>2261</v>
      </c>
      <c r="N745" s="1" t="s">
        <v>26</v>
      </c>
      <c r="O745" s="1" t="s">
        <v>27</v>
      </c>
      <c r="P745" s="1" t="s">
        <v>40</v>
      </c>
      <c r="Q745" s="1">
        <v>23.4</v>
      </c>
      <c r="R745" s="1">
        <v>13</v>
      </c>
      <c r="S745" s="1">
        <v>23.5</v>
      </c>
      <c r="X745" s="1">
        <v>19</v>
      </c>
      <c r="Y745" s="1">
        <v>68</v>
      </c>
      <c r="Z745" s="1">
        <f>Y745-X745</f>
        <v>49</v>
      </c>
      <c r="AA745" s="1">
        <v>1</v>
      </c>
      <c r="AJ745" s="1" t="s">
        <v>290</v>
      </c>
      <c r="AK745" s="1" t="s">
        <v>286</v>
      </c>
    </row>
    <row r="746" spans="1:38">
      <c r="A746" s="1" t="s">
        <v>2607</v>
      </c>
      <c r="B746" s="9">
        <v>40783</v>
      </c>
      <c r="C746" s="7">
        <v>100</v>
      </c>
      <c r="D746" s="7">
        <v>2</v>
      </c>
      <c r="E746" s="1">
        <v>37</v>
      </c>
      <c r="F746" s="1" t="s">
        <v>26</v>
      </c>
      <c r="G746" s="1" t="s">
        <v>741</v>
      </c>
      <c r="H746" s="1" t="s">
        <v>22</v>
      </c>
      <c r="I746" s="1" t="s">
        <v>9</v>
      </c>
      <c r="K746" s="1" t="s">
        <v>30</v>
      </c>
      <c r="L746" s="1" t="s">
        <v>25</v>
      </c>
      <c r="M746" s="2" t="s">
        <v>360</v>
      </c>
      <c r="AC746" s="1" t="s">
        <v>361</v>
      </c>
      <c r="AD746" s="1" t="s">
        <v>73</v>
      </c>
      <c r="AJ746" s="1" t="s">
        <v>288</v>
      </c>
      <c r="AK746" s="1" t="s">
        <v>286</v>
      </c>
      <c r="AL746" s="1" t="s">
        <v>362</v>
      </c>
    </row>
    <row r="747" spans="1:38">
      <c r="A747" s="1" t="s">
        <v>2607</v>
      </c>
      <c r="B747" s="9">
        <v>40783</v>
      </c>
      <c r="C747" s="7">
        <v>100</v>
      </c>
      <c r="D747" s="7">
        <v>2</v>
      </c>
      <c r="E747" s="1">
        <v>37</v>
      </c>
      <c r="F747" s="1" t="s">
        <v>47</v>
      </c>
      <c r="G747" s="1" t="s">
        <v>662</v>
      </c>
      <c r="H747" s="1" t="s">
        <v>23</v>
      </c>
      <c r="I747" s="1" t="s">
        <v>23</v>
      </c>
      <c r="AK747" s="1" t="s">
        <v>286</v>
      </c>
    </row>
    <row r="748" spans="1:38">
      <c r="A748" s="1" t="s">
        <v>2607</v>
      </c>
      <c r="B748" s="9">
        <v>40783</v>
      </c>
      <c r="C748" s="7">
        <v>100</v>
      </c>
      <c r="D748" s="7">
        <v>2</v>
      </c>
      <c r="E748" s="1">
        <v>38</v>
      </c>
      <c r="F748" s="1" t="s">
        <v>26</v>
      </c>
      <c r="G748" s="1" t="s">
        <v>663</v>
      </c>
      <c r="H748" s="1" t="s">
        <v>23</v>
      </c>
      <c r="I748" s="1" t="s">
        <v>23</v>
      </c>
      <c r="AK748" s="1" t="s">
        <v>286</v>
      </c>
    </row>
    <row r="749" spans="1:38">
      <c r="A749" s="1" t="s">
        <v>2607</v>
      </c>
      <c r="B749" s="9">
        <v>40783</v>
      </c>
      <c r="C749" s="7">
        <v>100</v>
      </c>
      <c r="D749" s="7">
        <v>2</v>
      </c>
      <c r="E749" s="1">
        <v>38</v>
      </c>
      <c r="F749" s="1" t="s">
        <v>47</v>
      </c>
      <c r="G749" s="1" t="s">
        <v>664</v>
      </c>
      <c r="H749" s="1" t="s">
        <v>23</v>
      </c>
      <c r="I749" s="1" t="s">
        <v>23</v>
      </c>
      <c r="AK749" s="1" t="s">
        <v>286</v>
      </c>
    </row>
    <row r="750" spans="1:38">
      <c r="A750" s="1" t="s">
        <v>2607</v>
      </c>
      <c r="B750" s="9">
        <v>40783</v>
      </c>
      <c r="C750" s="7">
        <v>100</v>
      </c>
      <c r="D750" s="7">
        <v>2</v>
      </c>
      <c r="E750" s="1">
        <v>39</v>
      </c>
      <c r="F750" s="1" t="s">
        <v>26</v>
      </c>
      <c r="G750" s="1" t="s">
        <v>665</v>
      </c>
      <c r="H750" s="1" t="s">
        <v>23</v>
      </c>
      <c r="I750" s="1" t="s">
        <v>23</v>
      </c>
      <c r="AK750" s="1" t="s">
        <v>286</v>
      </c>
    </row>
    <row r="751" spans="1:38">
      <c r="A751" s="1" t="s">
        <v>2607</v>
      </c>
      <c r="B751" s="9">
        <v>40783</v>
      </c>
      <c r="C751" s="7">
        <v>100</v>
      </c>
      <c r="D751" s="7">
        <v>2</v>
      </c>
      <c r="E751" s="1">
        <v>39</v>
      </c>
      <c r="F751" s="1" t="s">
        <v>47</v>
      </c>
      <c r="G751" s="1" t="s">
        <v>666</v>
      </c>
      <c r="H751" s="1" t="s">
        <v>22</v>
      </c>
      <c r="I751" s="1" t="s">
        <v>9</v>
      </c>
      <c r="K751" s="1" t="s">
        <v>30</v>
      </c>
      <c r="L751" s="1" t="s">
        <v>25</v>
      </c>
      <c r="M751" s="2" t="s">
        <v>2277</v>
      </c>
      <c r="N751" s="1" t="s">
        <v>26</v>
      </c>
      <c r="O751" s="1" t="s">
        <v>27</v>
      </c>
      <c r="Q751" s="1">
        <v>27.4</v>
      </c>
      <c r="R751" s="1">
        <v>17</v>
      </c>
      <c r="S751" s="1">
        <v>16.3</v>
      </c>
      <c r="X751" s="1">
        <v>19</v>
      </c>
      <c r="Y751" s="1">
        <v>59</v>
      </c>
      <c r="Z751" s="1">
        <f>Y751-X751</f>
        <v>40</v>
      </c>
      <c r="AA751" s="1">
        <v>45</v>
      </c>
      <c r="AE751" s="1">
        <v>275</v>
      </c>
      <c r="AJ751" s="1" t="s">
        <v>290</v>
      </c>
      <c r="AK751" s="1" t="s">
        <v>286</v>
      </c>
    </row>
    <row r="752" spans="1:38">
      <c r="A752" s="1" t="s">
        <v>2607</v>
      </c>
      <c r="B752" s="9">
        <v>40783</v>
      </c>
      <c r="C752" s="7">
        <v>100</v>
      </c>
      <c r="D752" s="7">
        <v>2</v>
      </c>
      <c r="E752" s="1">
        <v>40</v>
      </c>
      <c r="F752" s="1" t="s">
        <v>26</v>
      </c>
      <c r="G752" s="1" t="s">
        <v>667</v>
      </c>
      <c r="H752" s="1" t="s">
        <v>22</v>
      </c>
      <c r="I752" s="1" t="s">
        <v>23</v>
      </c>
      <c r="J752" s="1" t="s">
        <v>55</v>
      </c>
      <c r="AK752" s="1" t="s">
        <v>286</v>
      </c>
    </row>
    <row r="753" spans="1:38">
      <c r="A753" s="1" t="s">
        <v>2607</v>
      </c>
      <c r="B753" s="9">
        <v>40783</v>
      </c>
      <c r="C753" s="7">
        <v>100</v>
      </c>
      <c r="D753" s="7">
        <v>2</v>
      </c>
      <c r="E753" s="1">
        <v>40</v>
      </c>
      <c r="F753" s="1" t="s">
        <v>47</v>
      </c>
      <c r="G753" s="1" t="s">
        <v>668</v>
      </c>
      <c r="H753" s="1" t="s">
        <v>23</v>
      </c>
      <c r="I753" s="1" t="s">
        <v>23</v>
      </c>
      <c r="AK753" s="1" t="s">
        <v>286</v>
      </c>
    </row>
    <row r="754" spans="1:38">
      <c r="A754" s="1" t="s">
        <v>2607</v>
      </c>
      <c r="B754" s="9">
        <v>40783</v>
      </c>
      <c r="C754" s="7">
        <v>100</v>
      </c>
      <c r="D754" s="7">
        <v>2</v>
      </c>
      <c r="E754" s="1">
        <v>41</v>
      </c>
      <c r="F754" s="1" t="s">
        <v>26</v>
      </c>
      <c r="G754" s="1" t="s">
        <v>670</v>
      </c>
      <c r="H754" s="1" t="s">
        <v>23</v>
      </c>
      <c r="I754" s="1" t="s">
        <v>23</v>
      </c>
      <c r="AK754" s="1" t="s">
        <v>286</v>
      </c>
    </row>
    <row r="755" spans="1:38">
      <c r="A755" s="1" t="s">
        <v>2607</v>
      </c>
      <c r="B755" s="9">
        <v>40783</v>
      </c>
      <c r="C755" s="7">
        <v>100</v>
      </c>
      <c r="D755" s="7">
        <v>2</v>
      </c>
      <c r="E755" s="1">
        <v>41</v>
      </c>
      <c r="F755" s="1" t="s">
        <v>47</v>
      </c>
      <c r="G755" s="1" t="s">
        <v>671</v>
      </c>
      <c r="H755" s="1" t="s">
        <v>23</v>
      </c>
      <c r="I755" s="1" t="s">
        <v>23</v>
      </c>
      <c r="AK755" s="1" t="s">
        <v>286</v>
      </c>
    </row>
    <row r="756" spans="1:38">
      <c r="A756" s="1" t="s">
        <v>2607</v>
      </c>
      <c r="B756" s="9">
        <v>40783</v>
      </c>
      <c r="C756" s="7">
        <v>100</v>
      </c>
      <c r="D756" s="7">
        <v>2</v>
      </c>
      <c r="E756" s="1">
        <v>42</v>
      </c>
      <c r="F756" s="1" t="s">
        <v>26</v>
      </c>
      <c r="G756" s="1" t="s">
        <v>672</v>
      </c>
      <c r="H756" s="1" t="s">
        <v>23</v>
      </c>
      <c r="I756" s="1" t="s">
        <v>23</v>
      </c>
      <c r="AK756" s="1" t="s">
        <v>286</v>
      </c>
    </row>
    <row r="757" spans="1:38">
      <c r="A757" s="1" t="s">
        <v>2607</v>
      </c>
      <c r="B757" s="9">
        <v>40783</v>
      </c>
      <c r="C757" s="7">
        <v>100</v>
      </c>
      <c r="D757" s="7">
        <v>2</v>
      </c>
      <c r="E757" s="1">
        <v>42</v>
      </c>
      <c r="F757" s="1" t="s">
        <v>47</v>
      </c>
      <c r="G757" s="1" t="s">
        <v>673</v>
      </c>
      <c r="H757" s="1" t="s">
        <v>23</v>
      </c>
      <c r="I757" s="1" t="s">
        <v>23</v>
      </c>
      <c r="AK757" s="1" t="s">
        <v>286</v>
      </c>
    </row>
    <row r="758" spans="1:38">
      <c r="A758" s="1" t="s">
        <v>2607</v>
      </c>
      <c r="B758" s="9">
        <v>40783</v>
      </c>
      <c r="C758" s="7">
        <v>100</v>
      </c>
      <c r="D758" s="7">
        <v>2</v>
      </c>
      <c r="E758" s="1">
        <v>43</v>
      </c>
      <c r="F758" s="1" t="s">
        <v>26</v>
      </c>
      <c r="G758" s="1" t="s">
        <v>674</v>
      </c>
      <c r="H758" s="1" t="s">
        <v>22</v>
      </c>
      <c r="I758" s="1" t="s">
        <v>9</v>
      </c>
      <c r="K758" s="1" t="s">
        <v>29</v>
      </c>
      <c r="L758" s="1" t="s">
        <v>25</v>
      </c>
      <c r="M758" s="2" t="s">
        <v>2270</v>
      </c>
      <c r="N758" s="1" t="s">
        <v>26</v>
      </c>
      <c r="O758" s="1" t="s">
        <v>27</v>
      </c>
      <c r="P758" s="1" t="s">
        <v>291</v>
      </c>
      <c r="Q758" s="1">
        <v>40.049999999999997</v>
      </c>
      <c r="R758" s="1">
        <v>22.2</v>
      </c>
      <c r="S758" s="1">
        <v>17.149999999999999</v>
      </c>
      <c r="X758" s="1">
        <v>21</v>
      </c>
      <c r="Y758" s="1">
        <v>141</v>
      </c>
      <c r="Z758" s="1">
        <f>Y758-X758</f>
        <v>120</v>
      </c>
      <c r="AA758" s="1">
        <f>29+93</f>
        <v>122</v>
      </c>
      <c r="AE758" s="1">
        <v>274</v>
      </c>
      <c r="AJ758" s="1" t="s">
        <v>288</v>
      </c>
      <c r="AK758" s="1" t="s">
        <v>286</v>
      </c>
      <c r="AL758" s="1" t="s">
        <v>363</v>
      </c>
    </row>
    <row r="759" spans="1:38">
      <c r="A759" s="1" t="s">
        <v>2607</v>
      </c>
      <c r="B759" s="9">
        <v>40783</v>
      </c>
      <c r="C759" s="7">
        <v>100</v>
      </c>
      <c r="D759" s="7">
        <v>2</v>
      </c>
      <c r="E759" s="1">
        <v>43</v>
      </c>
      <c r="F759" s="1" t="s">
        <v>47</v>
      </c>
      <c r="G759" s="1" t="s">
        <v>675</v>
      </c>
      <c r="H759" s="1" t="s">
        <v>23</v>
      </c>
      <c r="I759" s="1" t="s">
        <v>53</v>
      </c>
      <c r="AK759" s="1" t="s">
        <v>286</v>
      </c>
    </row>
    <row r="760" spans="1:38">
      <c r="A760" s="1" t="s">
        <v>2607</v>
      </c>
      <c r="B760" s="9">
        <v>40783</v>
      </c>
      <c r="C760" s="7">
        <v>100</v>
      </c>
      <c r="D760" s="7">
        <v>2</v>
      </c>
      <c r="E760" s="1">
        <v>44</v>
      </c>
      <c r="F760" s="1" t="s">
        <v>26</v>
      </c>
      <c r="G760" s="1" t="s">
        <v>676</v>
      </c>
      <c r="H760" s="1" t="s">
        <v>23</v>
      </c>
      <c r="I760" s="1" t="s">
        <v>23</v>
      </c>
      <c r="AK760" s="1" t="s">
        <v>286</v>
      </c>
    </row>
    <row r="761" spans="1:38">
      <c r="A761" s="1" t="s">
        <v>2607</v>
      </c>
      <c r="B761" s="9">
        <v>40783</v>
      </c>
      <c r="C761" s="7">
        <v>100</v>
      </c>
      <c r="D761" s="7">
        <v>2</v>
      </c>
      <c r="E761" s="1">
        <v>44</v>
      </c>
      <c r="F761" s="1" t="s">
        <v>47</v>
      </c>
      <c r="G761" s="1" t="s">
        <v>678</v>
      </c>
      <c r="H761" s="1" t="s">
        <v>23</v>
      </c>
      <c r="I761" s="1" t="s">
        <v>23</v>
      </c>
      <c r="AK761" s="1" t="s">
        <v>286</v>
      </c>
    </row>
    <row r="762" spans="1:38">
      <c r="A762" s="1" t="s">
        <v>2607</v>
      </c>
      <c r="B762" s="9">
        <v>40783</v>
      </c>
      <c r="C762" s="7">
        <v>100</v>
      </c>
      <c r="D762" s="7">
        <v>2</v>
      </c>
      <c r="E762" s="1">
        <v>45</v>
      </c>
      <c r="F762" s="1" t="s">
        <v>26</v>
      </c>
      <c r="G762" s="1" t="s">
        <v>679</v>
      </c>
      <c r="H762" s="1" t="s">
        <v>23</v>
      </c>
      <c r="I762" s="1" t="s">
        <v>23</v>
      </c>
      <c r="AK762" s="1" t="s">
        <v>286</v>
      </c>
    </row>
    <row r="763" spans="1:38">
      <c r="A763" s="1" t="s">
        <v>2607</v>
      </c>
      <c r="B763" s="9">
        <v>40783</v>
      </c>
      <c r="C763" s="7">
        <v>100</v>
      </c>
      <c r="D763" s="7">
        <v>2</v>
      </c>
      <c r="E763" s="1">
        <v>45</v>
      </c>
      <c r="F763" s="1" t="s">
        <v>47</v>
      </c>
      <c r="G763" s="1" t="s">
        <v>680</v>
      </c>
      <c r="H763" s="1" t="s">
        <v>23</v>
      </c>
      <c r="I763" s="1" t="s">
        <v>23</v>
      </c>
      <c r="AK763" s="1" t="s">
        <v>286</v>
      </c>
    </row>
    <row r="764" spans="1:38">
      <c r="A764" s="1" t="s">
        <v>2607</v>
      </c>
      <c r="B764" s="9">
        <v>40783</v>
      </c>
      <c r="C764" s="7">
        <v>100</v>
      </c>
      <c r="D764" s="7">
        <v>2</v>
      </c>
      <c r="E764" s="1">
        <v>46</v>
      </c>
      <c r="F764" s="1" t="s">
        <v>26</v>
      </c>
      <c r="G764" s="1" t="s">
        <v>681</v>
      </c>
      <c r="H764" s="1" t="s">
        <v>22</v>
      </c>
      <c r="I764" s="1" t="s">
        <v>9</v>
      </c>
      <c r="K764" s="1" t="s">
        <v>29</v>
      </c>
      <c r="L764" s="1" t="s">
        <v>25</v>
      </c>
      <c r="M764" s="2" t="s">
        <v>2267</v>
      </c>
      <c r="N764" s="1" t="s">
        <v>26</v>
      </c>
      <c r="O764" s="1" t="s">
        <v>33</v>
      </c>
      <c r="Q764" s="1">
        <v>40</v>
      </c>
      <c r="R764" s="1">
        <v>22.5</v>
      </c>
      <c r="S764" s="1">
        <v>11.5</v>
      </c>
      <c r="X764" s="1">
        <v>19</v>
      </c>
      <c r="Y764" s="1">
        <v>116</v>
      </c>
      <c r="Z764" s="1">
        <f>Y764-X764</f>
        <v>97</v>
      </c>
      <c r="AA764" s="1">
        <v>154</v>
      </c>
      <c r="AE764" s="1">
        <v>273</v>
      </c>
      <c r="AJ764" s="1" t="s">
        <v>290</v>
      </c>
      <c r="AK764" s="1" t="s">
        <v>286</v>
      </c>
      <c r="AL764" s="1" t="s">
        <v>364</v>
      </c>
    </row>
    <row r="765" spans="1:38">
      <c r="A765" s="1" t="s">
        <v>2607</v>
      </c>
      <c r="B765" s="9">
        <v>40783</v>
      </c>
      <c r="C765" s="7">
        <v>100</v>
      </c>
      <c r="D765" s="7">
        <v>2</v>
      </c>
      <c r="E765" s="1">
        <v>46</v>
      </c>
      <c r="F765" s="1" t="s">
        <v>47</v>
      </c>
      <c r="G765" s="1" t="s">
        <v>682</v>
      </c>
      <c r="H765" s="1" t="s">
        <v>23</v>
      </c>
      <c r="I765" s="1" t="s">
        <v>23</v>
      </c>
      <c r="AK765" s="1" t="s">
        <v>286</v>
      </c>
    </row>
    <row r="766" spans="1:38">
      <c r="A766" s="1" t="s">
        <v>2607</v>
      </c>
      <c r="B766" s="9">
        <v>40783</v>
      </c>
      <c r="C766" s="7">
        <v>100</v>
      </c>
      <c r="D766" s="7">
        <v>2</v>
      </c>
      <c r="E766" s="1">
        <v>47</v>
      </c>
      <c r="F766" s="1" t="s">
        <v>26</v>
      </c>
      <c r="G766" s="1" t="s">
        <v>683</v>
      </c>
      <c r="H766" s="1" t="s">
        <v>23</v>
      </c>
      <c r="I766" s="1" t="s">
        <v>23</v>
      </c>
      <c r="AK766" s="1" t="s">
        <v>286</v>
      </c>
    </row>
    <row r="767" spans="1:38">
      <c r="A767" s="1" t="s">
        <v>2607</v>
      </c>
      <c r="B767" s="9">
        <v>40783</v>
      </c>
      <c r="C767" s="7">
        <v>100</v>
      </c>
      <c r="D767" s="7">
        <v>2</v>
      </c>
      <c r="E767" s="1">
        <v>47</v>
      </c>
      <c r="F767" s="1" t="s">
        <v>47</v>
      </c>
      <c r="G767" s="1" t="s">
        <v>684</v>
      </c>
      <c r="H767" s="1" t="s">
        <v>23</v>
      </c>
      <c r="I767" s="1" t="s">
        <v>23</v>
      </c>
      <c r="AK767" s="1" t="s">
        <v>286</v>
      </c>
    </row>
    <row r="768" spans="1:38">
      <c r="A768" s="1" t="s">
        <v>2607</v>
      </c>
      <c r="B768" s="9">
        <v>40783</v>
      </c>
      <c r="C768" s="7">
        <v>100</v>
      </c>
      <c r="D768" s="7">
        <v>2</v>
      </c>
      <c r="E768" s="1">
        <v>48</v>
      </c>
      <c r="F768" s="1" t="s">
        <v>26</v>
      </c>
      <c r="G768" s="1" t="s">
        <v>686</v>
      </c>
      <c r="H768" s="1" t="s">
        <v>22</v>
      </c>
      <c r="I768" s="1" t="s">
        <v>9</v>
      </c>
      <c r="K768" s="1" t="s">
        <v>29</v>
      </c>
      <c r="L768" s="1" t="s">
        <v>25</v>
      </c>
      <c r="M768" s="2" t="s">
        <v>365</v>
      </c>
      <c r="AD768" s="1" t="s">
        <v>73</v>
      </c>
      <c r="AJ768" s="1" t="s">
        <v>288</v>
      </c>
      <c r="AK768" s="1" t="s">
        <v>286</v>
      </c>
      <c r="AL768" s="1" t="s">
        <v>366</v>
      </c>
    </row>
    <row r="769" spans="1:38">
      <c r="A769" s="1" t="s">
        <v>2607</v>
      </c>
      <c r="B769" s="9">
        <v>40783</v>
      </c>
      <c r="C769" s="7">
        <v>100</v>
      </c>
      <c r="D769" s="7">
        <v>2</v>
      </c>
      <c r="E769" s="1">
        <v>48</v>
      </c>
      <c r="F769" s="1" t="s">
        <v>47</v>
      </c>
      <c r="G769" s="1" t="s">
        <v>687</v>
      </c>
      <c r="H769" s="1" t="s">
        <v>23</v>
      </c>
      <c r="I769" s="1" t="s">
        <v>23</v>
      </c>
      <c r="AK769" s="1" t="s">
        <v>286</v>
      </c>
    </row>
    <row r="770" spans="1:38">
      <c r="A770" s="1" t="s">
        <v>2606</v>
      </c>
      <c r="B770" s="9">
        <v>40784</v>
      </c>
      <c r="C770" s="7">
        <v>100</v>
      </c>
      <c r="D770" s="7">
        <v>2</v>
      </c>
      <c r="E770" s="1">
        <v>1</v>
      </c>
      <c r="F770" s="1" t="s">
        <v>26</v>
      </c>
      <c r="G770" s="1" t="s">
        <v>584</v>
      </c>
      <c r="H770" s="1" t="s">
        <v>22</v>
      </c>
      <c r="I770" s="1" t="s">
        <v>9</v>
      </c>
      <c r="K770" s="1" t="s">
        <v>511</v>
      </c>
      <c r="L770" s="1" t="s">
        <v>25</v>
      </c>
      <c r="M770" s="2" t="s">
        <v>367</v>
      </c>
      <c r="AD770" s="1" t="s">
        <v>73</v>
      </c>
      <c r="AJ770" s="1" t="s">
        <v>77</v>
      </c>
      <c r="AK770" s="1" t="s">
        <v>109</v>
      </c>
      <c r="AL770" s="1" t="s">
        <v>368</v>
      </c>
    </row>
    <row r="771" spans="1:38">
      <c r="A771" s="1" t="s">
        <v>2606</v>
      </c>
      <c r="B771" s="9">
        <v>40784</v>
      </c>
      <c r="C771" s="7">
        <v>100</v>
      </c>
      <c r="D771" s="7">
        <v>2</v>
      </c>
      <c r="E771" s="1">
        <v>1</v>
      </c>
      <c r="F771" s="1" t="s">
        <v>47</v>
      </c>
      <c r="G771" s="1" t="s">
        <v>586</v>
      </c>
      <c r="H771" s="1" t="s">
        <v>22</v>
      </c>
      <c r="I771" s="1" t="s">
        <v>9</v>
      </c>
      <c r="J771" s="1" t="s">
        <v>55</v>
      </c>
      <c r="AK771" s="1" t="s">
        <v>109</v>
      </c>
    </row>
    <row r="772" spans="1:38">
      <c r="A772" s="1" t="s">
        <v>2606</v>
      </c>
      <c r="B772" s="9">
        <v>40784</v>
      </c>
      <c r="C772" s="7">
        <v>100</v>
      </c>
      <c r="D772" s="7">
        <v>2</v>
      </c>
      <c r="E772" s="1">
        <v>2</v>
      </c>
      <c r="F772" s="1" t="s">
        <v>26</v>
      </c>
      <c r="G772" s="1" t="s">
        <v>587</v>
      </c>
      <c r="H772" s="1" t="s">
        <v>22</v>
      </c>
      <c r="I772" s="1" t="s">
        <v>9</v>
      </c>
      <c r="K772" s="1" t="s">
        <v>24</v>
      </c>
      <c r="L772" s="1" t="s">
        <v>25</v>
      </c>
      <c r="M772" s="2" t="s">
        <v>2280</v>
      </c>
      <c r="N772" s="1" t="s">
        <v>26</v>
      </c>
      <c r="O772" s="1" t="s">
        <v>27</v>
      </c>
      <c r="P772" s="1" t="s">
        <v>291</v>
      </c>
      <c r="Q772" s="1">
        <v>49</v>
      </c>
      <c r="R772" s="1">
        <v>25.55</v>
      </c>
      <c r="S772" s="1">
        <v>29.85</v>
      </c>
      <c r="X772" s="1">
        <v>20</v>
      </c>
      <c r="Y772" s="1">
        <v>302</v>
      </c>
      <c r="Z772" s="1">
        <f>Y772-X772</f>
        <v>282</v>
      </c>
      <c r="AA772" s="1">
        <v>43</v>
      </c>
      <c r="AE772" s="1">
        <v>291</v>
      </c>
      <c r="AJ772" s="1" t="s">
        <v>290</v>
      </c>
      <c r="AK772" s="1" t="s">
        <v>109</v>
      </c>
    </row>
    <row r="773" spans="1:38">
      <c r="A773" s="1" t="s">
        <v>2606</v>
      </c>
      <c r="B773" s="9">
        <v>40784</v>
      </c>
      <c r="C773" s="7">
        <v>100</v>
      </c>
      <c r="D773" s="7">
        <v>2</v>
      </c>
      <c r="E773" s="1">
        <v>2</v>
      </c>
      <c r="F773" s="1" t="s">
        <v>47</v>
      </c>
      <c r="G773" s="1" t="s">
        <v>588</v>
      </c>
      <c r="H773" s="1" t="s">
        <v>22</v>
      </c>
      <c r="I773" s="1" t="s">
        <v>9</v>
      </c>
      <c r="K773" s="1" t="s">
        <v>29</v>
      </c>
      <c r="L773" s="1" t="s">
        <v>25</v>
      </c>
      <c r="M773" s="2" t="s">
        <v>2289</v>
      </c>
      <c r="N773" s="1" t="s">
        <v>26</v>
      </c>
      <c r="O773" s="1" t="s">
        <v>27</v>
      </c>
      <c r="P773" s="1" t="s">
        <v>291</v>
      </c>
      <c r="Q773" s="1">
        <v>41.15</v>
      </c>
      <c r="R773" s="1">
        <v>22.9</v>
      </c>
      <c r="S773" s="1">
        <v>17.05</v>
      </c>
      <c r="X773" s="1">
        <v>19</v>
      </c>
      <c r="Y773" s="1">
        <v>151</v>
      </c>
      <c r="Z773" s="1">
        <f>Y773-X773</f>
        <v>132</v>
      </c>
      <c r="AA773" s="1">
        <v>135</v>
      </c>
      <c r="AJ773" s="1" t="s">
        <v>290</v>
      </c>
      <c r="AK773" s="1" t="s">
        <v>109</v>
      </c>
      <c r="AL773" s="1" t="s">
        <v>369</v>
      </c>
    </row>
    <row r="774" spans="1:38">
      <c r="A774" s="1" t="s">
        <v>2606</v>
      </c>
      <c r="B774" s="9">
        <v>40784</v>
      </c>
      <c r="C774" s="7">
        <v>100</v>
      </c>
      <c r="D774" s="7">
        <v>2</v>
      </c>
      <c r="E774" s="1">
        <v>3</v>
      </c>
      <c r="F774" s="1" t="s">
        <v>26</v>
      </c>
      <c r="G774" s="1" t="s">
        <v>589</v>
      </c>
      <c r="H774" s="1" t="s">
        <v>22</v>
      </c>
      <c r="I774" s="1" t="s">
        <v>9</v>
      </c>
      <c r="K774" s="1" t="s">
        <v>29</v>
      </c>
      <c r="L774" s="1" t="s">
        <v>73</v>
      </c>
      <c r="M774" s="2" t="s">
        <v>2264</v>
      </c>
      <c r="AJ774" s="1" t="s">
        <v>288</v>
      </c>
      <c r="AK774" s="1" t="s">
        <v>109</v>
      </c>
    </row>
    <row r="775" spans="1:38">
      <c r="A775" s="1" t="s">
        <v>2606</v>
      </c>
      <c r="B775" s="9">
        <v>40784</v>
      </c>
      <c r="C775" s="7">
        <v>100</v>
      </c>
      <c r="D775" s="7">
        <v>2</v>
      </c>
      <c r="E775" s="1">
        <v>3</v>
      </c>
      <c r="F775" s="1" t="s">
        <v>47</v>
      </c>
      <c r="G775" s="1" t="s">
        <v>590</v>
      </c>
      <c r="H775" s="1" t="s">
        <v>22</v>
      </c>
      <c r="I775" s="1" t="s">
        <v>53</v>
      </c>
      <c r="AK775" s="1" t="s">
        <v>109</v>
      </c>
    </row>
    <row r="776" spans="1:38">
      <c r="A776" s="1" t="s">
        <v>2606</v>
      </c>
      <c r="B776" s="9">
        <v>40784</v>
      </c>
      <c r="C776" s="7">
        <v>100</v>
      </c>
      <c r="D776" s="7">
        <v>2</v>
      </c>
      <c r="E776" s="1">
        <v>4</v>
      </c>
      <c r="F776" s="1" t="s">
        <v>26</v>
      </c>
      <c r="G776" s="1" t="s">
        <v>591</v>
      </c>
      <c r="H776" s="1" t="s">
        <v>22</v>
      </c>
      <c r="I776" s="1" t="s">
        <v>9</v>
      </c>
      <c r="K776" s="1" t="s">
        <v>29</v>
      </c>
      <c r="L776" s="1" t="s">
        <v>25</v>
      </c>
      <c r="M776" s="2" t="s">
        <v>2287</v>
      </c>
      <c r="N776" s="1" t="s">
        <v>26</v>
      </c>
      <c r="O776" s="1" t="s">
        <v>27</v>
      </c>
      <c r="Q776" s="1">
        <v>41.7</v>
      </c>
      <c r="R776" s="1">
        <v>24.9</v>
      </c>
      <c r="S776" s="1">
        <v>21.25</v>
      </c>
      <c r="X776" s="1">
        <v>19</v>
      </c>
      <c r="Y776" s="1">
        <v>143</v>
      </c>
      <c r="Z776" s="1">
        <f>Y776-X776</f>
        <v>124</v>
      </c>
      <c r="AA776" s="1">
        <v>144</v>
      </c>
      <c r="AE776" s="1">
        <v>289</v>
      </c>
      <c r="AJ776" s="1" t="s">
        <v>290</v>
      </c>
      <c r="AK776" s="1" t="s">
        <v>109</v>
      </c>
      <c r="AL776" s="1" t="s">
        <v>350</v>
      </c>
    </row>
    <row r="777" spans="1:38">
      <c r="A777" s="1" t="s">
        <v>2606</v>
      </c>
      <c r="B777" s="9">
        <v>40784</v>
      </c>
      <c r="C777" s="7">
        <v>100</v>
      </c>
      <c r="D777" s="7">
        <v>2</v>
      </c>
      <c r="E777" s="1">
        <v>4</v>
      </c>
      <c r="F777" s="1" t="s">
        <v>47</v>
      </c>
      <c r="G777" s="1" t="s">
        <v>592</v>
      </c>
      <c r="H777" s="1" t="s">
        <v>22</v>
      </c>
      <c r="I777" s="1" t="s">
        <v>53</v>
      </c>
      <c r="AK777" s="1" t="s">
        <v>109</v>
      </c>
    </row>
    <row r="778" spans="1:38">
      <c r="A778" s="1" t="s">
        <v>2606</v>
      </c>
      <c r="B778" s="9">
        <v>40784</v>
      </c>
      <c r="C778" s="7">
        <v>100</v>
      </c>
      <c r="D778" s="7">
        <v>2</v>
      </c>
      <c r="E778" s="1">
        <v>5</v>
      </c>
      <c r="F778" s="1" t="s">
        <v>26</v>
      </c>
      <c r="G778" s="1" t="s">
        <v>593</v>
      </c>
      <c r="H778" s="1" t="s">
        <v>23</v>
      </c>
      <c r="I778" s="1" t="s">
        <v>23</v>
      </c>
      <c r="J778" s="1" t="s">
        <v>55</v>
      </c>
      <c r="AK778" s="1" t="s">
        <v>109</v>
      </c>
    </row>
    <row r="779" spans="1:38">
      <c r="A779" s="1" t="s">
        <v>2606</v>
      </c>
      <c r="B779" s="9">
        <v>40784</v>
      </c>
      <c r="C779" s="7">
        <v>100</v>
      </c>
      <c r="D779" s="7">
        <v>2</v>
      </c>
      <c r="E779" s="1">
        <v>5</v>
      </c>
      <c r="F779" s="1" t="s">
        <v>47</v>
      </c>
      <c r="G779" s="1" t="s">
        <v>594</v>
      </c>
      <c r="H779" s="1" t="s">
        <v>23</v>
      </c>
      <c r="I779" s="1" t="s">
        <v>23</v>
      </c>
      <c r="J779" s="1" t="s">
        <v>55</v>
      </c>
      <c r="AK779" s="1" t="s">
        <v>109</v>
      </c>
    </row>
    <row r="780" spans="1:38">
      <c r="A780" s="1" t="s">
        <v>2606</v>
      </c>
      <c r="B780" s="9">
        <v>40784</v>
      </c>
      <c r="C780" s="7">
        <v>100</v>
      </c>
      <c r="D780" s="7">
        <v>2</v>
      </c>
      <c r="E780" s="1">
        <v>6</v>
      </c>
      <c r="F780" s="1" t="s">
        <v>26</v>
      </c>
      <c r="G780" s="1" t="s">
        <v>595</v>
      </c>
      <c r="H780" s="1" t="s">
        <v>23</v>
      </c>
      <c r="I780" s="1" t="s">
        <v>23</v>
      </c>
      <c r="J780" s="1" t="s">
        <v>55</v>
      </c>
      <c r="AK780" s="1" t="s">
        <v>109</v>
      </c>
    </row>
    <row r="781" spans="1:38">
      <c r="A781" s="1" t="s">
        <v>2606</v>
      </c>
      <c r="B781" s="9">
        <v>40784</v>
      </c>
      <c r="C781" s="7">
        <v>100</v>
      </c>
      <c r="D781" s="7">
        <v>2</v>
      </c>
      <c r="E781" s="1">
        <v>6</v>
      </c>
      <c r="F781" s="1" t="s">
        <v>47</v>
      </c>
      <c r="G781" s="1" t="s">
        <v>596</v>
      </c>
      <c r="H781" s="1" t="s">
        <v>23</v>
      </c>
      <c r="I781" s="1" t="s">
        <v>9</v>
      </c>
      <c r="AK781" s="1" t="s">
        <v>109</v>
      </c>
    </row>
    <row r="782" spans="1:38">
      <c r="A782" s="1" t="s">
        <v>2606</v>
      </c>
      <c r="B782" s="9">
        <v>40784</v>
      </c>
      <c r="C782" s="7">
        <v>100</v>
      </c>
      <c r="D782" s="7">
        <v>2</v>
      </c>
      <c r="E782" s="1">
        <v>7</v>
      </c>
      <c r="F782" s="1" t="s">
        <v>26</v>
      </c>
      <c r="G782" s="1" t="s">
        <v>597</v>
      </c>
      <c r="H782" s="1" t="s">
        <v>23</v>
      </c>
      <c r="I782" s="1" t="s">
        <v>23</v>
      </c>
      <c r="AK782" s="1" t="s">
        <v>109</v>
      </c>
    </row>
    <row r="783" spans="1:38">
      <c r="A783" s="1" t="s">
        <v>2606</v>
      </c>
      <c r="B783" s="9">
        <v>40784</v>
      </c>
      <c r="C783" s="7">
        <v>100</v>
      </c>
      <c r="D783" s="7">
        <v>2</v>
      </c>
      <c r="E783" s="1">
        <v>7</v>
      </c>
      <c r="F783" s="1" t="s">
        <v>47</v>
      </c>
      <c r="G783" s="1" t="s">
        <v>599</v>
      </c>
      <c r="H783" s="1" t="s">
        <v>23</v>
      </c>
      <c r="I783" s="1" t="s">
        <v>23</v>
      </c>
      <c r="AK783" s="1" t="s">
        <v>109</v>
      </c>
    </row>
    <row r="784" spans="1:38">
      <c r="A784" s="1" t="s">
        <v>2606</v>
      </c>
      <c r="B784" s="9">
        <v>40784</v>
      </c>
      <c r="C784" s="7">
        <v>100</v>
      </c>
      <c r="D784" s="7">
        <v>2</v>
      </c>
      <c r="E784" s="1">
        <v>8</v>
      </c>
      <c r="F784" s="1" t="s">
        <v>26</v>
      </c>
      <c r="G784" s="1" t="s">
        <v>600</v>
      </c>
      <c r="H784" s="1" t="s">
        <v>23</v>
      </c>
      <c r="I784" s="1" t="s">
        <v>9</v>
      </c>
      <c r="AK784" s="1" t="s">
        <v>109</v>
      </c>
    </row>
    <row r="785" spans="1:37">
      <c r="A785" s="1" t="s">
        <v>2606</v>
      </c>
      <c r="B785" s="9">
        <v>40784</v>
      </c>
      <c r="C785" s="7">
        <v>100</v>
      </c>
      <c r="D785" s="7">
        <v>2</v>
      </c>
      <c r="E785" s="1">
        <v>8</v>
      </c>
      <c r="F785" s="1" t="s">
        <v>47</v>
      </c>
      <c r="G785" s="1" t="s">
        <v>601</v>
      </c>
      <c r="H785" s="1" t="s">
        <v>23</v>
      </c>
      <c r="I785" s="1" t="s">
        <v>53</v>
      </c>
      <c r="AK785" s="1" t="s">
        <v>109</v>
      </c>
    </row>
    <row r="786" spans="1:37">
      <c r="A786" s="1" t="s">
        <v>2606</v>
      </c>
      <c r="B786" s="9">
        <v>40784</v>
      </c>
      <c r="C786" s="7">
        <v>100</v>
      </c>
      <c r="D786" s="7">
        <v>2</v>
      </c>
      <c r="E786" s="1">
        <v>9</v>
      </c>
      <c r="F786" s="1" t="s">
        <v>26</v>
      </c>
      <c r="G786" s="1" t="s">
        <v>602</v>
      </c>
      <c r="H786" s="1" t="s">
        <v>23</v>
      </c>
      <c r="I786" s="1" t="s">
        <v>23</v>
      </c>
      <c r="AK786" s="1" t="s">
        <v>77</v>
      </c>
    </row>
    <row r="787" spans="1:37">
      <c r="A787" s="1" t="s">
        <v>2606</v>
      </c>
      <c r="B787" s="9">
        <v>40784</v>
      </c>
      <c r="C787" s="7">
        <v>100</v>
      </c>
      <c r="D787" s="7">
        <v>2</v>
      </c>
      <c r="E787" s="1">
        <v>9</v>
      </c>
      <c r="F787" s="1" t="s">
        <v>47</v>
      </c>
      <c r="G787" s="1" t="s">
        <v>603</v>
      </c>
      <c r="H787" s="1" t="s">
        <v>22</v>
      </c>
      <c r="I787" s="1" t="s">
        <v>9</v>
      </c>
      <c r="K787" s="1" t="s">
        <v>24</v>
      </c>
      <c r="L787" s="1" t="s">
        <v>73</v>
      </c>
      <c r="M787" s="2" t="s">
        <v>2259</v>
      </c>
      <c r="AJ787" s="1" t="s">
        <v>288</v>
      </c>
      <c r="AK787" s="1" t="s">
        <v>77</v>
      </c>
    </row>
    <row r="788" spans="1:37">
      <c r="A788" s="1" t="s">
        <v>2606</v>
      </c>
      <c r="B788" s="9">
        <v>40784</v>
      </c>
      <c r="C788" s="7">
        <v>100</v>
      </c>
      <c r="D788" s="7">
        <v>2</v>
      </c>
      <c r="E788" s="1">
        <v>10</v>
      </c>
      <c r="F788" s="1" t="s">
        <v>26</v>
      </c>
      <c r="G788" s="1" t="s">
        <v>604</v>
      </c>
      <c r="H788" s="1" t="s">
        <v>22</v>
      </c>
      <c r="I788" s="1" t="s">
        <v>9</v>
      </c>
      <c r="K788" s="1" t="s">
        <v>36</v>
      </c>
      <c r="L788" s="1" t="s">
        <v>73</v>
      </c>
      <c r="M788" s="2" t="s">
        <v>2279</v>
      </c>
      <c r="N788" s="1" t="s">
        <v>224</v>
      </c>
      <c r="O788" s="1" t="s">
        <v>33</v>
      </c>
      <c r="Q788" s="1">
        <v>32.1</v>
      </c>
      <c r="S788" s="1">
        <v>4.5999999999999996</v>
      </c>
      <c r="T788" s="1">
        <v>128.1</v>
      </c>
      <c r="U788" s="1">
        <v>88.7</v>
      </c>
      <c r="X788" s="1">
        <v>21</v>
      </c>
      <c r="Y788" s="1">
        <v>97</v>
      </c>
      <c r="Z788" s="1">
        <f>Y788-X788</f>
        <v>76</v>
      </c>
      <c r="AA788" s="1">
        <v>3</v>
      </c>
      <c r="AJ788" s="1" t="s">
        <v>288</v>
      </c>
      <c r="AK788" s="1" t="s">
        <v>77</v>
      </c>
    </row>
    <row r="789" spans="1:37">
      <c r="A789" s="1" t="s">
        <v>2606</v>
      </c>
      <c r="B789" s="9">
        <v>40784</v>
      </c>
      <c r="C789" s="7">
        <v>100</v>
      </c>
      <c r="D789" s="7">
        <v>2</v>
      </c>
      <c r="E789" s="1">
        <v>10</v>
      </c>
      <c r="F789" s="1" t="s">
        <v>47</v>
      </c>
      <c r="G789" s="1" t="s">
        <v>605</v>
      </c>
      <c r="H789" s="1" t="s">
        <v>23</v>
      </c>
      <c r="I789" s="1" t="s">
        <v>9</v>
      </c>
      <c r="AK789" s="1" t="s">
        <v>77</v>
      </c>
    </row>
    <row r="790" spans="1:37">
      <c r="A790" s="1" t="s">
        <v>2606</v>
      </c>
      <c r="B790" s="9">
        <v>40784</v>
      </c>
      <c r="C790" s="7">
        <v>100</v>
      </c>
      <c r="D790" s="7">
        <v>2</v>
      </c>
      <c r="E790" s="1">
        <v>11</v>
      </c>
      <c r="F790" s="1" t="s">
        <v>26</v>
      </c>
      <c r="G790" s="1" t="s">
        <v>606</v>
      </c>
      <c r="H790" s="1" t="s">
        <v>23</v>
      </c>
      <c r="I790" s="1" t="s">
        <v>23</v>
      </c>
      <c r="AK790" s="1" t="s">
        <v>77</v>
      </c>
    </row>
    <row r="791" spans="1:37">
      <c r="A791" s="1" t="s">
        <v>2606</v>
      </c>
      <c r="B791" s="9">
        <v>40784</v>
      </c>
      <c r="C791" s="7">
        <v>100</v>
      </c>
      <c r="D791" s="7">
        <v>2</v>
      </c>
      <c r="E791" s="1">
        <v>11</v>
      </c>
      <c r="F791" s="1" t="s">
        <v>47</v>
      </c>
      <c r="G791" s="1" t="s">
        <v>607</v>
      </c>
      <c r="H791" s="1" t="s">
        <v>23</v>
      </c>
      <c r="I791" s="1" t="s">
        <v>23</v>
      </c>
      <c r="J791" s="1" t="s">
        <v>55</v>
      </c>
      <c r="AK791" s="1" t="s">
        <v>77</v>
      </c>
    </row>
    <row r="792" spans="1:37">
      <c r="A792" s="1" t="s">
        <v>2606</v>
      </c>
      <c r="B792" s="9">
        <v>40784</v>
      </c>
      <c r="C792" s="7">
        <v>100</v>
      </c>
      <c r="D792" s="7">
        <v>2</v>
      </c>
      <c r="E792" s="1">
        <v>12</v>
      </c>
      <c r="F792" s="1" t="s">
        <v>26</v>
      </c>
      <c r="G792" s="1" t="s">
        <v>608</v>
      </c>
      <c r="H792" s="1" t="s">
        <v>23</v>
      </c>
      <c r="I792" s="1" t="s">
        <v>23</v>
      </c>
      <c r="J792" s="1" t="s">
        <v>55</v>
      </c>
      <c r="AK792" s="1" t="s">
        <v>77</v>
      </c>
    </row>
    <row r="793" spans="1:37">
      <c r="A793" s="1" t="s">
        <v>2606</v>
      </c>
      <c r="B793" s="9">
        <v>40784</v>
      </c>
      <c r="C793" s="7">
        <v>100</v>
      </c>
      <c r="D793" s="7">
        <v>2</v>
      </c>
      <c r="E793" s="1">
        <v>12</v>
      </c>
      <c r="F793" s="1" t="s">
        <v>47</v>
      </c>
      <c r="G793" s="1" t="s">
        <v>609</v>
      </c>
      <c r="H793" s="1" t="s">
        <v>23</v>
      </c>
      <c r="I793" s="1" t="s">
        <v>23</v>
      </c>
      <c r="J793" s="1" t="s">
        <v>55</v>
      </c>
      <c r="AK793" s="1" t="s">
        <v>77</v>
      </c>
    </row>
    <row r="794" spans="1:37">
      <c r="A794" s="1" t="s">
        <v>2606</v>
      </c>
      <c r="B794" s="9">
        <v>40784</v>
      </c>
      <c r="C794" s="7">
        <v>100</v>
      </c>
      <c r="D794" s="7">
        <v>2</v>
      </c>
      <c r="E794" s="1">
        <v>13</v>
      </c>
      <c r="F794" s="1" t="s">
        <v>26</v>
      </c>
      <c r="G794" s="1" t="s">
        <v>610</v>
      </c>
      <c r="H794" s="1" t="s">
        <v>23</v>
      </c>
      <c r="I794" s="1" t="s">
        <v>9</v>
      </c>
      <c r="J794" s="1" t="s">
        <v>55</v>
      </c>
      <c r="AK794" s="1" t="s">
        <v>77</v>
      </c>
    </row>
    <row r="795" spans="1:37">
      <c r="A795" s="1" t="s">
        <v>2606</v>
      </c>
      <c r="B795" s="9">
        <v>40784</v>
      </c>
      <c r="C795" s="7">
        <v>100</v>
      </c>
      <c r="D795" s="7">
        <v>2</v>
      </c>
      <c r="E795" s="1">
        <v>13</v>
      </c>
      <c r="F795" s="1" t="s">
        <v>47</v>
      </c>
      <c r="G795" s="1" t="s">
        <v>611</v>
      </c>
      <c r="H795" s="1" t="s">
        <v>22</v>
      </c>
      <c r="I795" s="1" t="s">
        <v>9</v>
      </c>
      <c r="J795" s="1" t="s">
        <v>55</v>
      </c>
      <c r="K795" s="1" t="s">
        <v>32</v>
      </c>
      <c r="L795" s="1" t="s">
        <v>73</v>
      </c>
      <c r="M795" s="2" t="s">
        <v>2274</v>
      </c>
      <c r="AJ795" s="1" t="s">
        <v>290</v>
      </c>
      <c r="AK795" s="1" t="s">
        <v>77</v>
      </c>
    </row>
    <row r="796" spans="1:37">
      <c r="A796" s="1" t="s">
        <v>2606</v>
      </c>
      <c r="B796" s="9">
        <v>40784</v>
      </c>
      <c r="C796" s="7">
        <v>100</v>
      </c>
      <c r="D796" s="7">
        <v>2</v>
      </c>
      <c r="E796" s="1">
        <v>14</v>
      </c>
      <c r="F796" s="1" t="s">
        <v>26</v>
      </c>
      <c r="G796" s="1" t="s">
        <v>612</v>
      </c>
      <c r="H796" s="1" t="s">
        <v>23</v>
      </c>
      <c r="I796" s="1" t="s">
        <v>9</v>
      </c>
      <c r="J796" s="1" t="s">
        <v>55</v>
      </c>
      <c r="AK796" s="1" t="s">
        <v>77</v>
      </c>
    </row>
    <row r="797" spans="1:37">
      <c r="A797" s="1" t="s">
        <v>2606</v>
      </c>
      <c r="B797" s="9">
        <v>40784</v>
      </c>
      <c r="C797" s="7">
        <v>100</v>
      </c>
      <c r="D797" s="7">
        <v>2</v>
      </c>
      <c r="E797" s="1">
        <v>14</v>
      </c>
      <c r="F797" s="1" t="s">
        <v>47</v>
      </c>
      <c r="G797" s="1" t="s">
        <v>613</v>
      </c>
      <c r="H797" s="1" t="s">
        <v>23</v>
      </c>
      <c r="I797" s="1" t="s">
        <v>23</v>
      </c>
      <c r="AK797" s="1" t="s">
        <v>77</v>
      </c>
    </row>
    <row r="798" spans="1:37">
      <c r="A798" s="1" t="s">
        <v>2606</v>
      </c>
      <c r="B798" s="9">
        <v>40784</v>
      </c>
      <c r="C798" s="7">
        <v>100</v>
      </c>
      <c r="D798" s="7">
        <v>2</v>
      </c>
      <c r="E798" s="1">
        <v>15</v>
      </c>
      <c r="F798" s="1" t="s">
        <v>26</v>
      </c>
      <c r="G798" s="1" t="s">
        <v>616</v>
      </c>
      <c r="H798" s="1" t="s">
        <v>22</v>
      </c>
      <c r="I798" s="1" t="s">
        <v>9</v>
      </c>
      <c r="K798" s="1" t="s">
        <v>32</v>
      </c>
      <c r="L798" s="1" t="s">
        <v>73</v>
      </c>
      <c r="M798" s="2" t="s">
        <v>2272</v>
      </c>
      <c r="AC798" s="1" t="s">
        <v>370</v>
      </c>
      <c r="AJ798" s="1" t="s">
        <v>290</v>
      </c>
      <c r="AK798" s="1" t="s">
        <v>77</v>
      </c>
    </row>
    <row r="799" spans="1:37">
      <c r="A799" s="1" t="s">
        <v>2606</v>
      </c>
      <c r="B799" s="9">
        <v>40784</v>
      </c>
      <c r="C799" s="7">
        <v>100</v>
      </c>
      <c r="D799" s="7">
        <v>2</v>
      </c>
      <c r="E799" s="1">
        <v>15</v>
      </c>
      <c r="F799" s="1" t="s">
        <v>47</v>
      </c>
      <c r="G799" s="1" t="s">
        <v>617</v>
      </c>
      <c r="H799" s="1" t="s">
        <v>22</v>
      </c>
      <c r="I799" s="1" t="s">
        <v>9</v>
      </c>
      <c r="K799" s="1" t="s">
        <v>30</v>
      </c>
      <c r="L799" s="1" t="s">
        <v>25</v>
      </c>
      <c r="M799" s="2" t="s">
        <v>2290</v>
      </c>
      <c r="N799" s="1" t="s">
        <v>224</v>
      </c>
      <c r="O799" s="1" t="s">
        <v>33</v>
      </c>
      <c r="Q799" s="1">
        <v>26.1</v>
      </c>
      <c r="R799" s="1">
        <v>14</v>
      </c>
      <c r="S799" s="1">
        <v>7.5</v>
      </c>
      <c r="X799" s="1">
        <v>21</v>
      </c>
      <c r="Y799" s="1">
        <v>53</v>
      </c>
      <c r="Z799" s="1">
        <f>Y799-X799</f>
        <v>32</v>
      </c>
      <c r="AA799" s="1">
        <v>58</v>
      </c>
      <c r="AC799" s="1" t="s">
        <v>371</v>
      </c>
      <c r="AE799" s="1">
        <v>292</v>
      </c>
      <c r="AJ799" s="1" t="s">
        <v>288</v>
      </c>
      <c r="AK799" s="1" t="s">
        <v>77</v>
      </c>
    </row>
    <row r="800" spans="1:37">
      <c r="A800" s="1" t="s">
        <v>2606</v>
      </c>
      <c r="B800" s="9">
        <v>40784</v>
      </c>
      <c r="C800" s="7">
        <v>100</v>
      </c>
      <c r="D800" s="7">
        <v>2</v>
      </c>
      <c r="E800" s="1">
        <v>16</v>
      </c>
      <c r="F800" s="1" t="s">
        <v>26</v>
      </c>
      <c r="G800" s="1" t="s">
        <v>618</v>
      </c>
      <c r="H800" s="1" t="s">
        <v>22</v>
      </c>
      <c r="I800" s="1" t="s">
        <v>9</v>
      </c>
      <c r="K800" s="1" t="s">
        <v>31</v>
      </c>
      <c r="L800" s="1" t="s">
        <v>25</v>
      </c>
      <c r="M800" s="2" t="s">
        <v>2281</v>
      </c>
      <c r="N800" s="1" t="s">
        <v>26</v>
      </c>
      <c r="O800" s="1" t="s">
        <v>27</v>
      </c>
      <c r="P800" s="1" t="s">
        <v>40</v>
      </c>
      <c r="Q800" s="1">
        <v>40.299999999999997</v>
      </c>
      <c r="R800" s="1">
        <v>20.45</v>
      </c>
      <c r="S800" s="1">
        <v>27.3</v>
      </c>
      <c r="X800" s="1">
        <v>19</v>
      </c>
      <c r="Y800" s="1">
        <v>222</v>
      </c>
      <c r="Z800" s="1">
        <f>Y800-X800</f>
        <v>203</v>
      </c>
      <c r="AA800" s="1">
        <v>29</v>
      </c>
      <c r="AJ800" s="1" t="s">
        <v>290</v>
      </c>
      <c r="AK800" s="1" t="s">
        <v>77</v>
      </c>
    </row>
    <row r="801" spans="1:38">
      <c r="A801" s="1" t="s">
        <v>2606</v>
      </c>
      <c r="B801" s="9">
        <v>40784</v>
      </c>
      <c r="C801" s="7">
        <v>100</v>
      </c>
      <c r="D801" s="7">
        <v>2</v>
      </c>
      <c r="E801" s="1">
        <v>16</v>
      </c>
      <c r="F801" s="1" t="s">
        <v>47</v>
      </c>
      <c r="G801" s="1" t="s">
        <v>619</v>
      </c>
      <c r="H801" s="1" t="s">
        <v>23</v>
      </c>
      <c r="I801" s="1" t="s">
        <v>23</v>
      </c>
      <c r="AK801" s="1" t="s">
        <v>77</v>
      </c>
    </row>
    <row r="802" spans="1:38">
      <c r="A802" s="1" t="s">
        <v>2606</v>
      </c>
      <c r="B802" s="9">
        <v>40784</v>
      </c>
      <c r="C802" s="7">
        <v>100</v>
      </c>
      <c r="D802" s="7">
        <v>2</v>
      </c>
      <c r="E802" s="1">
        <v>17</v>
      </c>
      <c r="F802" s="1" t="s">
        <v>26</v>
      </c>
      <c r="G802" s="1" t="s">
        <v>620</v>
      </c>
      <c r="H802" s="1" t="s">
        <v>23</v>
      </c>
      <c r="I802" s="1" t="s">
        <v>23</v>
      </c>
      <c r="AK802" s="1" t="s">
        <v>77</v>
      </c>
    </row>
    <row r="803" spans="1:38">
      <c r="A803" s="1" t="s">
        <v>2606</v>
      </c>
      <c r="B803" s="9">
        <v>40784</v>
      </c>
      <c r="C803" s="7">
        <v>100</v>
      </c>
      <c r="D803" s="7">
        <v>2</v>
      </c>
      <c r="E803" s="1">
        <v>17</v>
      </c>
      <c r="F803" s="1" t="s">
        <v>47</v>
      </c>
      <c r="G803" s="1" t="s">
        <v>621</v>
      </c>
      <c r="H803" s="1" t="s">
        <v>23</v>
      </c>
      <c r="I803" s="1" t="s">
        <v>53</v>
      </c>
      <c r="AK803" s="1" t="s">
        <v>77</v>
      </c>
    </row>
    <row r="804" spans="1:38">
      <c r="A804" s="1" t="s">
        <v>2606</v>
      </c>
      <c r="B804" s="9">
        <v>40784</v>
      </c>
      <c r="C804" s="7">
        <v>100</v>
      </c>
      <c r="D804" s="7">
        <v>2</v>
      </c>
      <c r="E804" s="1">
        <v>18</v>
      </c>
      <c r="F804" s="1" t="s">
        <v>26</v>
      </c>
      <c r="G804" s="1" t="s">
        <v>622</v>
      </c>
      <c r="H804" s="1" t="s">
        <v>22</v>
      </c>
      <c r="I804" s="1" t="s">
        <v>23</v>
      </c>
      <c r="AK804" s="1" t="s">
        <v>77</v>
      </c>
    </row>
    <row r="805" spans="1:38">
      <c r="A805" s="1" t="s">
        <v>2606</v>
      </c>
      <c r="B805" s="9">
        <v>40784</v>
      </c>
      <c r="C805" s="7">
        <v>100</v>
      </c>
      <c r="D805" s="7">
        <v>2</v>
      </c>
      <c r="E805" s="1">
        <v>18</v>
      </c>
      <c r="F805" s="1" t="s">
        <v>47</v>
      </c>
      <c r="G805" s="1" t="s">
        <v>623</v>
      </c>
      <c r="H805" s="1" t="s">
        <v>22</v>
      </c>
      <c r="I805" s="1" t="s">
        <v>9</v>
      </c>
      <c r="K805" s="1" t="s">
        <v>32</v>
      </c>
      <c r="L805" s="1" t="s">
        <v>73</v>
      </c>
      <c r="M805" s="2" t="s">
        <v>2273</v>
      </c>
      <c r="AC805" s="1" t="s">
        <v>372</v>
      </c>
      <c r="AJ805" s="1" t="s">
        <v>290</v>
      </c>
      <c r="AK805" s="1" t="s">
        <v>77</v>
      </c>
    </row>
    <row r="806" spans="1:38">
      <c r="A806" s="1" t="s">
        <v>2606</v>
      </c>
      <c r="B806" s="9">
        <v>40784</v>
      </c>
      <c r="C806" s="7">
        <v>100</v>
      </c>
      <c r="D806" s="7">
        <v>2</v>
      </c>
      <c r="E806" s="1">
        <v>19</v>
      </c>
      <c r="F806" s="1" t="s">
        <v>26</v>
      </c>
      <c r="G806" s="1" t="s">
        <v>624</v>
      </c>
      <c r="H806" s="1" t="s">
        <v>23</v>
      </c>
      <c r="I806" s="1" t="s">
        <v>9</v>
      </c>
      <c r="J806" s="1" t="s">
        <v>55</v>
      </c>
      <c r="AK806" s="1" t="s">
        <v>77</v>
      </c>
    </row>
    <row r="807" spans="1:38">
      <c r="A807" s="1" t="s">
        <v>2606</v>
      </c>
      <c r="B807" s="9">
        <v>40784</v>
      </c>
      <c r="C807" s="7">
        <v>100</v>
      </c>
      <c r="D807" s="7">
        <v>2</v>
      </c>
      <c r="E807" s="1">
        <v>19</v>
      </c>
      <c r="F807" s="1" t="s">
        <v>47</v>
      </c>
      <c r="G807" s="1" t="s">
        <v>625</v>
      </c>
      <c r="H807" s="1" t="s">
        <v>23</v>
      </c>
      <c r="I807" s="1" t="s">
        <v>9</v>
      </c>
      <c r="AK807" s="1" t="s">
        <v>77</v>
      </c>
    </row>
    <row r="808" spans="1:38">
      <c r="A808" s="1" t="s">
        <v>2606</v>
      </c>
      <c r="B808" s="9">
        <v>40784</v>
      </c>
      <c r="C808" s="7">
        <v>100</v>
      </c>
      <c r="D808" s="7">
        <v>2</v>
      </c>
      <c r="E808" s="1">
        <v>20</v>
      </c>
      <c r="F808" s="1" t="s">
        <v>26</v>
      </c>
      <c r="G808" s="1" t="s">
        <v>626</v>
      </c>
      <c r="H808" s="1" t="s">
        <v>23</v>
      </c>
      <c r="I808" s="1" t="s">
        <v>23</v>
      </c>
      <c r="AK808" s="1" t="s">
        <v>77</v>
      </c>
      <c r="AL808" s="1" t="s">
        <v>373</v>
      </c>
    </row>
    <row r="809" spans="1:38">
      <c r="A809" s="1" t="s">
        <v>2606</v>
      </c>
      <c r="B809" s="9">
        <v>40784</v>
      </c>
      <c r="C809" s="7">
        <v>100</v>
      </c>
      <c r="D809" s="7">
        <v>2</v>
      </c>
      <c r="E809" s="1">
        <v>20</v>
      </c>
      <c r="F809" s="1" t="s">
        <v>47</v>
      </c>
      <c r="G809" s="1" t="s">
        <v>627</v>
      </c>
      <c r="H809" s="1" t="s">
        <v>22</v>
      </c>
      <c r="I809" s="1" t="s">
        <v>9</v>
      </c>
      <c r="AK809" s="1" t="s">
        <v>77</v>
      </c>
      <c r="AL809" s="1" t="s">
        <v>374</v>
      </c>
    </row>
    <row r="810" spans="1:38">
      <c r="A810" s="1" t="s">
        <v>2606</v>
      </c>
      <c r="B810" s="9">
        <v>40784</v>
      </c>
      <c r="C810" s="7">
        <v>100</v>
      </c>
      <c r="D810" s="7">
        <v>2</v>
      </c>
      <c r="E810" s="10">
        <v>21</v>
      </c>
      <c r="F810" s="1" t="s">
        <v>26</v>
      </c>
      <c r="G810" s="1" t="s">
        <v>628</v>
      </c>
      <c r="H810" s="1" t="s">
        <v>23</v>
      </c>
      <c r="I810" s="1" t="s">
        <v>53</v>
      </c>
      <c r="AK810" s="1" t="s">
        <v>290</v>
      </c>
    </row>
    <row r="811" spans="1:38">
      <c r="A811" s="1" t="s">
        <v>2606</v>
      </c>
      <c r="B811" s="9">
        <v>40784</v>
      </c>
      <c r="C811" s="7">
        <v>100</v>
      </c>
      <c r="D811" s="7">
        <v>2</v>
      </c>
      <c r="E811" s="1">
        <v>21</v>
      </c>
      <c r="F811" s="1" t="s">
        <v>47</v>
      </c>
      <c r="G811" s="1" t="s">
        <v>629</v>
      </c>
      <c r="H811" s="1" t="s">
        <v>23</v>
      </c>
      <c r="I811" s="1" t="s">
        <v>23</v>
      </c>
      <c r="AK811" s="1" t="s">
        <v>290</v>
      </c>
    </row>
    <row r="812" spans="1:38">
      <c r="A812" s="1" t="s">
        <v>2606</v>
      </c>
      <c r="B812" s="9">
        <v>40784</v>
      </c>
      <c r="C812" s="7">
        <v>100</v>
      </c>
      <c r="D812" s="7">
        <v>2</v>
      </c>
      <c r="E812" s="1">
        <v>22</v>
      </c>
      <c r="F812" s="1" t="s">
        <v>26</v>
      </c>
      <c r="G812" s="1" t="s">
        <v>630</v>
      </c>
      <c r="H812" s="1" t="s">
        <v>23</v>
      </c>
      <c r="I812" s="1" t="s">
        <v>23</v>
      </c>
      <c r="AK812" s="1" t="s">
        <v>290</v>
      </c>
    </row>
    <row r="813" spans="1:38">
      <c r="A813" s="1" t="s">
        <v>2606</v>
      </c>
      <c r="B813" s="9">
        <v>40784</v>
      </c>
      <c r="C813" s="7">
        <v>100</v>
      </c>
      <c r="D813" s="7">
        <v>2</v>
      </c>
      <c r="E813" s="1">
        <v>22</v>
      </c>
      <c r="F813" s="1" t="s">
        <v>47</v>
      </c>
      <c r="G813" s="1" t="s">
        <v>631</v>
      </c>
      <c r="H813" s="1" t="s">
        <v>23</v>
      </c>
      <c r="I813" s="1" t="s">
        <v>23</v>
      </c>
      <c r="AK813" s="1" t="s">
        <v>290</v>
      </c>
    </row>
    <row r="814" spans="1:38">
      <c r="A814" s="1" t="s">
        <v>2606</v>
      </c>
      <c r="B814" s="9">
        <v>40784</v>
      </c>
      <c r="C814" s="7">
        <v>100</v>
      </c>
      <c r="D814" s="7">
        <v>2</v>
      </c>
      <c r="E814" s="1">
        <v>23</v>
      </c>
      <c r="F814" s="1" t="s">
        <v>26</v>
      </c>
      <c r="G814" s="1" t="s">
        <v>632</v>
      </c>
      <c r="H814" s="1" t="s">
        <v>23</v>
      </c>
      <c r="I814" s="1" t="s">
        <v>23</v>
      </c>
      <c r="AK814" s="1" t="s">
        <v>290</v>
      </c>
    </row>
    <row r="815" spans="1:38">
      <c r="A815" s="1" t="s">
        <v>2606</v>
      </c>
      <c r="B815" s="9">
        <v>40784</v>
      </c>
      <c r="C815" s="7">
        <v>100</v>
      </c>
      <c r="D815" s="7">
        <v>2</v>
      </c>
      <c r="E815" s="1">
        <v>23</v>
      </c>
      <c r="F815" s="1" t="s">
        <v>47</v>
      </c>
      <c r="G815" s="1" t="s">
        <v>633</v>
      </c>
      <c r="H815" s="1" t="s">
        <v>23</v>
      </c>
      <c r="I815" s="1" t="s">
        <v>23</v>
      </c>
      <c r="AK815" s="1" t="s">
        <v>290</v>
      </c>
    </row>
    <row r="816" spans="1:38">
      <c r="A816" s="1" t="s">
        <v>2606</v>
      </c>
      <c r="B816" s="9">
        <v>40784</v>
      </c>
      <c r="C816" s="7">
        <v>100</v>
      </c>
      <c r="D816" s="7">
        <v>2</v>
      </c>
      <c r="E816" s="1">
        <v>24</v>
      </c>
      <c r="F816" s="1" t="s">
        <v>26</v>
      </c>
      <c r="G816" s="1" t="s">
        <v>634</v>
      </c>
      <c r="H816" s="1" t="s">
        <v>23</v>
      </c>
      <c r="I816" s="1" t="s">
        <v>23</v>
      </c>
      <c r="J816" s="1" t="s">
        <v>55</v>
      </c>
      <c r="AK816" s="1" t="s">
        <v>290</v>
      </c>
    </row>
    <row r="817" spans="1:37">
      <c r="A817" s="1" t="s">
        <v>2606</v>
      </c>
      <c r="B817" s="9">
        <v>40784</v>
      </c>
      <c r="C817" s="7">
        <v>100</v>
      </c>
      <c r="D817" s="7">
        <v>2</v>
      </c>
      <c r="E817" s="1">
        <v>24</v>
      </c>
      <c r="F817" s="1" t="s">
        <v>47</v>
      </c>
      <c r="G817" s="1" t="s">
        <v>635</v>
      </c>
      <c r="H817" s="1" t="s">
        <v>23</v>
      </c>
      <c r="I817" s="1" t="s">
        <v>23</v>
      </c>
      <c r="AK817" s="1" t="s">
        <v>290</v>
      </c>
    </row>
    <row r="818" spans="1:37">
      <c r="A818" s="1" t="s">
        <v>2606</v>
      </c>
      <c r="B818" s="9">
        <v>40784</v>
      </c>
      <c r="C818" s="7">
        <v>100</v>
      </c>
      <c r="D818" s="7">
        <v>2</v>
      </c>
      <c r="E818" s="1">
        <v>25</v>
      </c>
      <c r="F818" s="1" t="s">
        <v>26</v>
      </c>
      <c r="G818" s="1" t="s">
        <v>636</v>
      </c>
      <c r="H818" s="1" t="s">
        <v>22</v>
      </c>
      <c r="I818" s="1" t="s">
        <v>9</v>
      </c>
      <c r="K818" s="1" t="s">
        <v>146</v>
      </c>
      <c r="L818" s="1" t="s">
        <v>73</v>
      </c>
      <c r="M818" s="2" t="s">
        <v>2263</v>
      </c>
      <c r="AJ818" s="1" t="s">
        <v>288</v>
      </c>
      <c r="AK818" s="1" t="s">
        <v>290</v>
      </c>
    </row>
    <row r="819" spans="1:37">
      <c r="A819" s="1" t="s">
        <v>2606</v>
      </c>
      <c r="B819" s="9">
        <v>40784</v>
      </c>
      <c r="C819" s="7">
        <v>100</v>
      </c>
      <c r="D819" s="7">
        <v>2</v>
      </c>
      <c r="E819" s="1">
        <v>25</v>
      </c>
      <c r="F819" s="1" t="s">
        <v>47</v>
      </c>
      <c r="G819" s="1" t="s">
        <v>637</v>
      </c>
      <c r="H819" s="1" t="s">
        <v>23</v>
      </c>
      <c r="I819" s="1" t="s">
        <v>23</v>
      </c>
      <c r="AK819" s="1" t="s">
        <v>290</v>
      </c>
    </row>
    <row r="820" spans="1:37">
      <c r="A820" s="1" t="s">
        <v>2606</v>
      </c>
      <c r="B820" s="9">
        <v>40784</v>
      </c>
      <c r="C820" s="7">
        <v>100</v>
      </c>
      <c r="D820" s="7">
        <v>2</v>
      </c>
      <c r="E820" s="1">
        <v>26</v>
      </c>
      <c r="F820" s="1" t="s">
        <v>26</v>
      </c>
      <c r="G820" s="1" t="s">
        <v>638</v>
      </c>
      <c r="H820" s="1" t="s">
        <v>23</v>
      </c>
      <c r="I820" s="1" t="s">
        <v>23</v>
      </c>
      <c r="AK820" s="1" t="s">
        <v>290</v>
      </c>
    </row>
    <row r="821" spans="1:37">
      <c r="A821" s="1" t="s">
        <v>2606</v>
      </c>
      <c r="B821" s="9">
        <v>40784</v>
      </c>
      <c r="C821" s="7">
        <v>100</v>
      </c>
      <c r="D821" s="7">
        <v>2</v>
      </c>
      <c r="E821" s="1">
        <v>26</v>
      </c>
      <c r="F821" s="1" t="s">
        <v>47</v>
      </c>
      <c r="G821" s="1" t="s">
        <v>639</v>
      </c>
      <c r="H821" s="1" t="s">
        <v>23</v>
      </c>
      <c r="I821" s="1" t="s">
        <v>23</v>
      </c>
      <c r="AK821" s="1" t="s">
        <v>290</v>
      </c>
    </row>
    <row r="822" spans="1:37">
      <c r="A822" s="1" t="s">
        <v>2606</v>
      </c>
      <c r="B822" s="9">
        <v>40784</v>
      </c>
      <c r="C822" s="7">
        <v>100</v>
      </c>
      <c r="D822" s="7">
        <v>2</v>
      </c>
      <c r="E822" s="1">
        <v>27</v>
      </c>
      <c r="F822" s="1" t="s">
        <v>26</v>
      </c>
      <c r="G822" s="1" t="s">
        <v>640</v>
      </c>
      <c r="H822" s="1" t="s">
        <v>23</v>
      </c>
      <c r="I822" s="1" t="s">
        <v>23</v>
      </c>
      <c r="AK822" s="1" t="s">
        <v>290</v>
      </c>
    </row>
    <row r="823" spans="1:37">
      <c r="A823" s="1" t="s">
        <v>2606</v>
      </c>
      <c r="B823" s="9">
        <v>40784</v>
      </c>
      <c r="C823" s="7">
        <v>100</v>
      </c>
      <c r="D823" s="7">
        <v>2</v>
      </c>
      <c r="E823" s="1">
        <v>27</v>
      </c>
      <c r="F823" s="1" t="s">
        <v>47</v>
      </c>
      <c r="G823" s="1" t="s">
        <v>641</v>
      </c>
      <c r="H823" s="1" t="s">
        <v>23</v>
      </c>
      <c r="I823" s="1" t="s">
        <v>23</v>
      </c>
      <c r="AK823" s="1" t="s">
        <v>290</v>
      </c>
    </row>
    <row r="824" spans="1:37">
      <c r="A824" s="1" t="s">
        <v>2606</v>
      </c>
      <c r="B824" s="9">
        <v>40784</v>
      </c>
      <c r="C824" s="7">
        <v>100</v>
      </c>
      <c r="D824" s="7">
        <v>2</v>
      </c>
      <c r="E824" s="1">
        <v>28</v>
      </c>
      <c r="F824" s="1" t="s">
        <v>26</v>
      </c>
      <c r="G824" s="1" t="s">
        <v>642</v>
      </c>
      <c r="H824" s="1" t="s">
        <v>22</v>
      </c>
      <c r="I824" s="1" t="s">
        <v>9</v>
      </c>
      <c r="K824" s="1" t="s">
        <v>31</v>
      </c>
      <c r="L824" s="1" t="s">
        <v>25</v>
      </c>
      <c r="M824" s="2" t="s">
        <v>2283</v>
      </c>
      <c r="N824" s="1" t="s">
        <v>26</v>
      </c>
      <c r="O824" s="1" t="s">
        <v>33</v>
      </c>
      <c r="P824" s="1" t="s">
        <v>63</v>
      </c>
      <c r="Q824" s="1">
        <v>40</v>
      </c>
      <c r="R824" s="1">
        <v>19.399999999999999</v>
      </c>
      <c r="S824" s="1">
        <v>15.55</v>
      </c>
      <c r="X824" s="1">
        <v>19</v>
      </c>
      <c r="Y824" s="1">
        <v>177</v>
      </c>
      <c r="Z824" s="1">
        <f>Y824-X824</f>
        <v>158</v>
      </c>
      <c r="AA824" s="1">
        <v>27</v>
      </c>
      <c r="AJ824" s="1" t="s">
        <v>290</v>
      </c>
      <c r="AK824" s="1" t="s">
        <v>290</v>
      </c>
    </row>
    <row r="825" spans="1:37">
      <c r="A825" s="1" t="s">
        <v>2606</v>
      </c>
      <c r="B825" s="9">
        <v>40784</v>
      </c>
      <c r="C825" s="7">
        <v>100</v>
      </c>
      <c r="D825" s="7">
        <v>2</v>
      </c>
      <c r="E825" s="1">
        <v>28</v>
      </c>
      <c r="F825" s="1" t="s">
        <v>47</v>
      </c>
      <c r="G825" s="1" t="s">
        <v>643</v>
      </c>
      <c r="H825" s="1" t="s">
        <v>23</v>
      </c>
      <c r="I825" s="1" t="s">
        <v>23</v>
      </c>
      <c r="AK825" s="1" t="s">
        <v>290</v>
      </c>
    </row>
    <row r="826" spans="1:37">
      <c r="A826" s="1" t="s">
        <v>2606</v>
      </c>
      <c r="B826" s="9">
        <v>40784</v>
      </c>
      <c r="C826" s="7">
        <v>100</v>
      </c>
      <c r="D826" s="7">
        <v>2</v>
      </c>
      <c r="E826" s="1">
        <v>29</v>
      </c>
      <c r="F826" s="1" t="s">
        <v>26</v>
      </c>
      <c r="G826" s="1" t="s">
        <v>644</v>
      </c>
      <c r="H826" s="1" t="s">
        <v>23</v>
      </c>
      <c r="I826" s="1" t="s">
        <v>23</v>
      </c>
      <c r="AK826" s="1" t="s">
        <v>288</v>
      </c>
    </row>
    <row r="827" spans="1:37">
      <c r="A827" s="1" t="s">
        <v>2606</v>
      </c>
      <c r="B827" s="9">
        <v>40784</v>
      </c>
      <c r="C827" s="7">
        <v>100</v>
      </c>
      <c r="D827" s="7">
        <v>2</v>
      </c>
      <c r="E827" s="1">
        <v>29</v>
      </c>
      <c r="F827" s="1" t="s">
        <v>47</v>
      </c>
      <c r="G827" s="1" t="s">
        <v>645</v>
      </c>
      <c r="H827" s="1" t="s">
        <v>22</v>
      </c>
      <c r="I827" s="1" t="s">
        <v>9</v>
      </c>
      <c r="K827" s="1" t="s">
        <v>30</v>
      </c>
      <c r="L827" s="1" t="s">
        <v>25</v>
      </c>
      <c r="M827" s="2" t="s">
        <v>2291</v>
      </c>
      <c r="N827" s="1" t="s">
        <v>224</v>
      </c>
      <c r="O827" s="1" t="s">
        <v>33</v>
      </c>
      <c r="Q827" s="1">
        <v>26.2</v>
      </c>
      <c r="R827" s="1">
        <v>15.65</v>
      </c>
      <c r="S827" s="1">
        <v>7.3</v>
      </c>
      <c r="X827" s="1">
        <v>19</v>
      </c>
      <c r="Y827" s="1">
        <v>52</v>
      </c>
      <c r="Z827" s="1">
        <f>Y827-X827</f>
        <v>33</v>
      </c>
      <c r="AA827" s="1">
        <v>49</v>
      </c>
      <c r="AE827" s="1">
        <v>288</v>
      </c>
      <c r="AJ827" s="1" t="s">
        <v>290</v>
      </c>
      <c r="AK827" s="1" t="s">
        <v>288</v>
      </c>
    </row>
    <row r="828" spans="1:37">
      <c r="A828" s="1" t="s">
        <v>2606</v>
      </c>
      <c r="B828" s="9">
        <v>40784</v>
      </c>
      <c r="C828" s="7">
        <v>100</v>
      </c>
      <c r="D828" s="7">
        <v>2</v>
      </c>
      <c r="E828" s="1">
        <v>30</v>
      </c>
      <c r="F828" s="1" t="s">
        <v>26</v>
      </c>
      <c r="G828" s="1" t="s">
        <v>646</v>
      </c>
      <c r="H828" s="1" t="s">
        <v>23</v>
      </c>
      <c r="I828" s="1" t="s">
        <v>23</v>
      </c>
      <c r="AK828" s="1" t="s">
        <v>288</v>
      </c>
    </row>
    <row r="829" spans="1:37">
      <c r="A829" s="1" t="s">
        <v>2606</v>
      </c>
      <c r="B829" s="9">
        <v>40784</v>
      </c>
      <c r="C829" s="7">
        <v>100</v>
      </c>
      <c r="D829" s="7">
        <v>2</v>
      </c>
      <c r="E829" s="1">
        <v>30</v>
      </c>
      <c r="F829" s="1" t="s">
        <v>47</v>
      </c>
      <c r="G829" s="1" t="s">
        <v>647</v>
      </c>
      <c r="H829" s="1" t="s">
        <v>23</v>
      </c>
      <c r="I829" s="1" t="s">
        <v>23</v>
      </c>
      <c r="AK829" s="1" t="s">
        <v>288</v>
      </c>
    </row>
    <row r="830" spans="1:37">
      <c r="A830" s="1" t="s">
        <v>2606</v>
      </c>
      <c r="B830" s="9">
        <v>40784</v>
      </c>
      <c r="C830" s="7">
        <v>100</v>
      </c>
      <c r="D830" s="7">
        <v>2</v>
      </c>
      <c r="E830" s="1">
        <v>31</v>
      </c>
      <c r="F830" s="1" t="s">
        <v>26</v>
      </c>
      <c r="G830" s="1" t="s">
        <v>648</v>
      </c>
      <c r="H830" s="1" t="s">
        <v>23</v>
      </c>
      <c r="I830" s="1" t="s">
        <v>9</v>
      </c>
      <c r="J830" s="1" t="s">
        <v>55</v>
      </c>
      <c r="AK830" s="1" t="s">
        <v>288</v>
      </c>
    </row>
    <row r="831" spans="1:37">
      <c r="A831" s="1" t="s">
        <v>2606</v>
      </c>
      <c r="B831" s="9">
        <v>40784</v>
      </c>
      <c r="C831" s="7">
        <v>100</v>
      </c>
      <c r="D831" s="7">
        <v>2</v>
      </c>
      <c r="E831" s="1">
        <v>31</v>
      </c>
      <c r="F831" s="1" t="s">
        <v>47</v>
      </c>
      <c r="G831" s="1" t="s">
        <v>649</v>
      </c>
      <c r="H831" s="1" t="s">
        <v>22</v>
      </c>
      <c r="I831" s="1" t="s">
        <v>9</v>
      </c>
      <c r="K831" s="1" t="s">
        <v>31</v>
      </c>
      <c r="L831" s="1" t="s">
        <v>25</v>
      </c>
      <c r="M831" s="2" t="s">
        <v>2282</v>
      </c>
      <c r="N831" s="1" t="s">
        <v>26</v>
      </c>
      <c r="O831" s="1" t="s">
        <v>27</v>
      </c>
      <c r="Q831" s="1">
        <v>40.15</v>
      </c>
      <c r="R831" s="1">
        <v>20.25</v>
      </c>
      <c r="S831" s="1">
        <v>29.5</v>
      </c>
      <c r="X831" s="1">
        <v>21</v>
      </c>
      <c r="Y831" s="1">
        <v>214</v>
      </c>
      <c r="Z831" s="1">
        <f>Y831-X831</f>
        <v>193</v>
      </c>
      <c r="AA831" s="1">
        <v>32</v>
      </c>
      <c r="AJ831" s="1" t="s">
        <v>288</v>
      </c>
      <c r="AK831" s="1" t="s">
        <v>288</v>
      </c>
    </row>
    <row r="832" spans="1:37">
      <c r="A832" s="1" t="s">
        <v>2606</v>
      </c>
      <c r="B832" s="9">
        <v>40784</v>
      </c>
      <c r="C832" s="7">
        <v>100</v>
      </c>
      <c r="D832" s="7">
        <v>2</v>
      </c>
      <c r="E832" s="1">
        <v>32</v>
      </c>
      <c r="F832" s="1" t="s">
        <v>26</v>
      </c>
      <c r="G832" s="1" t="s">
        <v>650</v>
      </c>
      <c r="H832" s="1" t="s">
        <v>23</v>
      </c>
      <c r="I832" s="1" t="s">
        <v>9</v>
      </c>
      <c r="J832" s="1" t="s">
        <v>55</v>
      </c>
      <c r="AK832" s="1" t="s">
        <v>288</v>
      </c>
    </row>
    <row r="833" spans="1:37">
      <c r="A833" s="1" t="s">
        <v>2606</v>
      </c>
      <c r="B833" s="9">
        <v>40784</v>
      </c>
      <c r="C833" s="7">
        <v>100</v>
      </c>
      <c r="D833" s="7">
        <v>2</v>
      </c>
      <c r="E833" s="1">
        <v>32</v>
      </c>
      <c r="F833" s="1" t="s">
        <v>47</v>
      </c>
      <c r="G833" s="1" t="s">
        <v>651</v>
      </c>
      <c r="H833" s="1" t="s">
        <v>23</v>
      </c>
      <c r="I833" s="1" t="s">
        <v>23</v>
      </c>
      <c r="AK833" s="1" t="s">
        <v>288</v>
      </c>
    </row>
    <row r="834" spans="1:37">
      <c r="A834" s="1" t="s">
        <v>2606</v>
      </c>
      <c r="B834" s="9">
        <v>40784</v>
      </c>
      <c r="C834" s="7">
        <v>100</v>
      </c>
      <c r="D834" s="7">
        <v>2</v>
      </c>
      <c r="E834" s="1">
        <v>33</v>
      </c>
      <c r="F834" s="1" t="s">
        <v>26</v>
      </c>
      <c r="G834" s="1" t="s">
        <v>740</v>
      </c>
      <c r="H834" s="1" t="s">
        <v>23</v>
      </c>
      <c r="I834" s="1" t="s">
        <v>23</v>
      </c>
      <c r="J834" s="1" t="s">
        <v>55</v>
      </c>
      <c r="AK834" s="1" t="s">
        <v>288</v>
      </c>
    </row>
    <row r="835" spans="1:37">
      <c r="A835" s="1" t="s">
        <v>2606</v>
      </c>
      <c r="B835" s="9">
        <v>40784</v>
      </c>
      <c r="C835" s="7">
        <v>100</v>
      </c>
      <c r="D835" s="7">
        <v>2</v>
      </c>
      <c r="E835" s="1">
        <v>33</v>
      </c>
      <c r="F835" s="1" t="s">
        <v>47</v>
      </c>
      <c r="G835" s="1" t="s">
        <v>652</v>
      </c>
      <c r="H835" s="1" t="s">
        <v>23</v>
      </c>
      <c r="I835" s="1" t="s">
        <v>23</v>
      </c>
      <c r="AK835" s="1" t="s">
        <v>288</v>
      </c>
    </row>
    <row r="836" spans="1:37">
      <c r="A836" s="1" t="s">
        <v>2606</v>
      </c>
      <c r="B836" s="9">
        <v>40784</v>
      </c>
      <c r="C836" s="7">
        <v>100</v>
      </c>
      <c r="D836" s="7">
        <v>2</v>
      </c>
      <c r="E836" s="1">
        <v>34</v>
      </c>
      <c r="F836" s="1" t="s">
        <v>26</v>
      </c>
      <c r="G836" s="1" t="s">
        <v>653</v>
      </c>
      <c r="H836" s="1" t="s">
        <v>22</v>
      </c>
      <c r="I836" s="1" t="s">
        <v>9</v>
      </c>
      <c r="K836" s="1" t="s">
        <v>29</v>
      </c>
      <c r="L836" s="1" t="s">
        <v>73</v>
      </c>
      <c r="M836" s="2" t="s">
        <v>2268</v>
      </c>
      <c r="AJ836" s="1" t="s">
        <v>288</v>
      </c>
      <c r="AK836" s="1" t="s">
        <v>288</v>
      </c>
    </row>
    <row r="837" spans="1:37">
      <c r="A837" s="1" t="s">
        <v>2606</v>
      </c>
      <c r="B837" s="9">
        <v>40784</v>
      </c>
      <c r="C837" s="7">
        <v>100</v>
      </c>
      <c r="D837" s="7">
        <v>2</v>
      </c>
      <c r="E837" s="1">
        <v>34</v>
      </c>
      <c r="F837" s="1" t="s">
        <v>47</v>
      </c>
      <c r="G837" s="1" t="s">
        <v>655</v>
      </c>
      <c r="H837" s="1" t="s">
        <v>22</v>
      </c>
      <c r="I837" s="1" t="s">
        <v>9</v>
      </c>
      <c r="K837" s="1" t="s">
        <v>37</v>
      </c>
      <c r="L837" s="1" t="s">
        <v>25</v>
      </c>
      <c r="M837" s="2" t="s">
        <v>2285</v>
      </c>
      <c r="N837" s="1" t="s">
        <v>26</v>
      </c>
      <c r="O837" s="1" t="s">
        <v>33</v>
      </c>
      <c r="P837" s="1" t="s">
        <v>63</v>
      </c>
      <c r="Q837" s="1">
        <v>35</v>
      </c>
      <c r="R837" s="1">
        <v>18.75</v>
      </c>
      <c r="S837" s="1">
        <v>13.25</v>
      </c>
      <c r="X837" s="1">
        <v>19</v>
      </c>
      <c r="Y837" s="1">
        <v>94</v>
      </c>
      <c r="Z837" s="1">
        <f>Y837-X837</f>
        <v>75</v>
      </c>
      <c r="AA837" s="1">
        <v>5</v>
      </c>
      <c r="AJ837" s="1" t="s">
        <v>290</v>
      </c>
      <c r="AK837" s="1" t="s">
        <v>288</v>
      </c>
    </row>
    <row r="838" spans="1:37">
      <c r="A838" s="1" t="s">
        <v>2606</v>
      </c>
      <c r="B838" s="9">
        <v>40784</v>
      </c>
      <c r="C838" s="7">
        <v>100</v>
      </c>
      <c r="D838" s="7">
        <v>2</v>
      </c>
      <c r="E838" s="1">
        <v>35</v>
      </c>
      <c r="F838" s="1" t="s">
        <v>26</v>
      </c>
      <c r="G838" s="1" t="s">
        <v>656</v>
      </c>
      <c r="H838" s="1" t="s">
        <v>23</v>
      </c>
      <c r="I838" s="1" t="s">
        <v>23</v>
      </c>
      <c r="AK838" s="1" t="s">
        <v>288</v>
      </c>
    </row>
    <row r="839" spans="1:37">
      <c r="A839" s="1" t="s">
        <v>2606</v>
      </c>
      <c r="B839" s="9">
        <v>40784</v>
      </c>
      <c r="C839" s="7">
        <v>100</v>
      </c>
      <c r="D839" s="7">
        <v>2</v>
      </c>
      <c r="E839" s="1">
        <v>35</v>
      </c>
      <c r="F839" s="1" t="s">
        <v>47</v>
      </c>
      <c r="G839" s="1" t="s">
        <v>658</v>
      </c>
      <c r="H839" s="1" t="s">
        <v>22</v>
      </c>
      <c r="I839" s="1" t="s">
        <v>9</v>
      </c>
      <c r="AK839" s="1" t="s">
        <v>288</v>
      </c>
    </row>
    <row r="840" spans="1:37">
      <c r="A840" s="1" t="s">
        <v>2606</v>
      </c>
      <c r="B840" s="9">
        <v>40784</v>
      </c>
      <c r="C840" s="7">
        <v>100</v>
      </c>
      <c r="D840" s="7">
        <v>2</v>
      </c>
      <c r="E840" s="1">
        <v>36</v>
      </c>
      <c r="F840" s="1" t="s">
        <v>26</v>
      </c>
      <c r="G840" s="1" t="s">
        <v>660</v>
      </c>
      <c r="H840" s="1" t="s">
        <v>23</v>
      </c>
      <c r="I840" s="1" t="s">
        <v>23</v>
      </c>
      <c r="AK840" s="1" t="s">
        <v>288</v>
      </c>
    </row>
    <row r="841" spans="1:37">
      <c r="A841" s="1" t="s">
        <v>2606</v>
      </c>
      <c r="B841" s="9">
        <v>40784</v>
      </c>
      <c r="C841" s="7">
        <v>100</v>
      </c>
      <c r="D841" s="7">
        <v>2</v>
      </c>
      <c r="E841" s="1">
        <v>36</v>
      </c>
      <c r="F841" s="1" t="s">
        <v>47</v>
      </c>
      <c r="G841" s="1" t="s">
        <v>661</v>
      </c>
      <c r="H841" s="1" t="s">
        <v>22</v>
      </c>
      <c r="I841" s="1" t="s">
        <v>9</v>
      </c>
      <c r="K841" s="1" t="s">
        <v>29</v>
      </c>
      <c r="L841" s="1" t="s">
        <v>73</v>
      </c>
      <c r="M841" s="2" t="s">
        <v>2271</v>
      </c>
      <c r="AK841" s="1" t="s">
        <v>288</v>
      </c>
    </row>
    <row r="842" spans="1:37">
      <c r="A842" s="1" t="s">
        <v>2606</v>
      </c>
      <c r="B842" s="9">
        <v>40784</v>
      </c>
      <c r="C842" s="7">
        <v>100</v>
      </c>
      <c r="D842" s="7">
        <v>2</v>
      </c>
      <c r="E842" s="1">
        <v>37</v>
      </c>
      <c r="F842" s="1" t="s">
        <v>26</v>
      </c>
      <c r="G842" s="1" t="s">
        <v>741</v>
      </c>
      <c r="H842" s="1" t="s">
        <v>23</v>
      </c>
      <c r="I842" s="1" t="s">
        <v>23</v>
      </c>
      <c r="AK842" s="1" t="s">
        <v>103</v>
      </c>
    </row>
    <row r="843" spans="1:37">
      <c r="A843" s="1" t="s">
        <v>2606</v>
      </c>
      <c r="B843" s="9">
        <v>40784</v>
      </c>
      <c r="C843" s="7">
        <v>100</v>
      </c>
      <c r="D843" s="7">
        <v>2</v>
      </c>
      <c r="E843" s="1">
        <v>37</v>
      </c>
      <c r="F843" s="1" t="s">
        <v>47</v>
      </c>
      <c r="G843" s="1" t="s">
        <v>662</v>
      </c>
      <c r="H843" s="1" t="s">
        <v>23</v>
      </c>
      <c r="I843" s="1" t="s">
        <v>23</v>
      </c>
      <c r="AK843" s="1" t="s">
        <v>103</v>
      </c>
    </row>
    <row r="844" spans="1:37">
      <c r="A844" s="1" t="s">
        <v>2606</v>
      </c>
      <c r="B844" s="9">
        <v>40784</v>
      </c>
      <c r="C844" s="7">
        <v>100</v>
      </c>
      <c r="D844" s="7">
        <v>2</v>
      </c>
      <c r="E844" s="1">
        <v>38</v>
      </c>
      <c r="F844" s="1" t="s">
        <v>26</v>
      </c>
      <c r="G844" s="1" t="s">
        <v>663</v>
      </c>
      <c r="H844" s="1" t="s">
        <v>23</v>
      </c>
      <c r="I844" s="1" t="s">
        <v>23</v>
      </c>
      <c r="AK844" s="1" t="s">
        <v>103</v>
      </c>
    </row>
    <row r="845" spans="1:37">
      <c r="A845" s="1" t="s">
        <v>2606</v>
      </c>
      <c r="B845" s="9">
        <v>40784</v>
      </c>
      <c r="C845" s="7">
        <v>100</v>
      </c>
      <c r="D845" s="7">
        <v>2</v>
      </c>
      <c r="E845" s="1">
        <v>38</v>
      </c>
      <c r="F845" s="1" t="s">
        <v>47</v>
      </c>
      <c r="G845" s="1" t="s">
        <v>664</v>
      </c>
      <c r="H845" s="1" t="s">
        <v>23</v>
      </c>
      <c r="I845" s="1" t="s">
        <v>23</v>
      </c>
      <c r="AK845" s="1" t="s">
        <v>103</v>
      </c>
    </row>
    <row r="846" spans="1:37">
      <c r="A846" s="1" t="s">
        <v>2606</v>
      </c>
      <c r="B846" s="9">
        <v>40784</v>
      </c>
      <c r="C846" s="7">
        <v>100</v>
      </c>
      <c r="D846" s="7">
        <v>2</v>
      </c>
      <c r="E846" s="1">
        <v>39</v>
      </c>
      <c r="F846" s="1" t="s">
        <v>26</v>
      </c>
      <c r="G846" s="1" t="s">
        <v>665</v>
      </c>
      <c r="H846" s="1" t="s">
        <v>23</v>
      </c>
      <c r="I846" s="1" t="s">
        <v>23</v>
      </c>
      <c r="AK846" s="1" t="s">
        <v>103</v>
      </c>
    </row>
    <row r="847" spans="1:37">
      <c r="A847" s="1" t="s">
        <v>2606</v>
      </c>
      <c r="B847" s="9">
        <v>40784</v>
      </c>
      <c r="C847" s="7">
        <v>100</v>
      </c>
      <c r="D847" s="7">
        <v>2</v>
      </c>
      <c r="E847" s="1">
        <v>39</v>
      </c>
      <c r="F847" s="1" t="s">
        <v>47</v>
      </c>
      <c r="G847" s="1" t="s">
        <v>666</v>
      </c>
      <c r="H847" s="1" t="s">
        <v>23</v>
      </c>
      <c r="I847" s="1" t="s">
        <v>53</v>
      </c>
      <c r="AK847" s="1" t="s">
        <v>103</v>
      </c>
    </row>
    <row r="848" spans="1:37">
      <c r="A848" s="1" t="s">
        <v>2606</v>
      </c>
      <c r="B848" s="9">
        <v>40784</v>
      </c>
      <c r="C848" s="7">
        <v>100</v>
      </c>
      <c r="D848" s="7">
        <v>2</v>
      </c>
      <c r="E848" s="1">
        <v>40</v>
      </c>
      <c r="F848" s="1" t="s">
        <v>26</v>
      </c>
      <c r="G848" s="1" t="s">
        <v>667</v>
      </c>
      <c r="H848" s="1" t="s">
        <v>23</v>
      </c>
      <c r="I848" s="1" t="s">
        <v>23</v>
      </c>
      <c r="AK848" s="1" t="s">
        <v>103</v>
      </c>
    </row>
    <row r="849" spans="1:38">
      <c r="A849" s="1" t="s">
        <v>2606</v>
      </c>
      <c r="B849" s="9">
        <v>40784</v>
      </c>
      <c r="C849" s="7">
        <v>100</v>
      </c>
      <c r="D849" s="7">
        <v>2</v>
      </c>
      <c r="E849" s="1">
        <v>40</v>
      </c>
      <c r="F849" s="1" t="s">
        <v>47</v>
      </c>
      <c r="G849" s="1" t="s">
        <v>668</v>
      </c>
      <c r="H849" s="1" t="s">
        <v>23</v>
      </c>
      <c r="I849" s="1" t="s">
        <v>53</v>
      </c>
      <c r="AK849" s="1" t="s">
        <v>103</v>
      </c>
    </row>
    <row r="850" spans="1:38">
      <c r="A850" s="1" t="s">
        <v>2606</v>
      </c>
      <c r="B850" s="9">
        <v>40784</v>
      </c>
      <c r="C850" s="7">
        <v>100</v>
      </c>
      <c r="D850" s="7">
        <v>2</v>
      </c>
      <c r="E850" s="1">
        <v>41</v>
      </c>
      <c r="F850" s="1" t="s">
        <v>26</v>
      </c>
      <c r="G850" s="1" t="s">
        <v>670</v>
      </c>
      <c r="H850" s="1" t="s">
        <v>23</v>
      </c>
      <c r="I850" s="1" t="s">
        <v>23</v>
      </c>
      <c r="J850" s="1" t="s">
        <v>55</v>
      </c>
      <c r="AK850" s="1" t="s">
        <v>103</v>
      </c>
    </row>
    <row r="851" spans="1:38">
      <c r="A851" s="1" t="s">
        <v>2606</v>
      </c>
      <c r="B851" s="9">
        <v>40784</v>
      </c>
      <c r="C851" s="7">
        <v>100</v>
      </c>
      <c r="D851" s="7">
        <v>2</v>
      </c>
      <c r="E851" s="1">
        <v>41</v>
      </c>
      <c r="F851" s="1" t="s">
        <v>47</v>
      </c>
      <c r="G851" s="1" t="s">
        <v>671</v>
      </c>
      <c r="H851" s="1" t="s">
        <v>22</v>
      </c>
      <c r="I851" s="1" t="s">
        <v>9</v>
      </c>
      <c r="K851" s="1" t="s">
        <v>37</v>
      </c>
      <c r="L851" s="1" t="s">
        <v>25</v>
      </c>
      <c r="M851" s="2" t="s">
        <v>2284</v>
      </c>
      <c r="N851" s="1" t="s">
        <v>26</v>
      </c>
      <c r="O851" s="1" t="s">
        <v>33</v>
      </c>
      <c r="P851" s="1" t="s">
        <v>63</v>
      </c>
      <c r="Q851" s="1">
        <v>32.5</v>
      </c>
      <c r="R851" s="1">
        <v>17.3</v>
      </c>
      <c r="S851" s="1">
        <v>13.4</v>
      </c>
      <c r="X851" s="1">
        <v>21</v>
      </c>
      <c r="Y851" s="1">
        <v>118</v>
      </c>
      <c r="Z851" s="1">
        <f>Y851-X851</f>
        <v>97</v>
      </c>
      <c r="AA851" s="1">
        <v>2</v>
      </c>
      <c r="AJ851" s="1" t="s">
        <v>288</v>
      </c>
      <c r="AK851" s="1" t="s">
        <v>103</v>
      </c>
      <c r="AL851" s="1" t="s">
        <v>375</v>
      </c>
    </row>
    <row r="852" spans="1:38">
      <c r="A852" s="1" t="s">
        <v>2606</v>
      </c>
      <c r="B852" s="9">
        <v>40784</v>
      </c>
      <c r="C852" s="7">
        <v>100</v>
      </c>
      <c r="D852" s="7">
        <v>2</v>
      </c>
      <c r="E852" s="1">
        <v>42</v>
      </c>
      <c r="F852" s="1" t="s">
        <v>26</v>
      </c>
      <c r="G852" s="1" t="s">
        <v>672</v>
      </c>
      <c r="H852" s="1" t="s">
        <v>23</v>
      </c>
      <c r="I852" s="1" t="s">
        <v>23</v>
      </c>
      <c r="J852" s="1" t="s">
        <v>55</v>
      </c>
      <c r="AK852" s="1" t="s">
        <v>103</v>
      </c>
    </row>
    <row r="853" spans="1:38">
      <c r="A853" s="1" t="s">
        <v>2606</v>
      </c>
      <c r="B853" s="9">
        <v>40784</v>
      </c>
      <c r="C853" s="7">
        <v>100</v>
      </c>
      <c r="D853" s="7">
        <v>2</v>
      </c>
      <c r="E853" s="1">
        <v>42</v>
      </c>
      <c r="F853" s="1" t="s">
        <v>47</v>
      </c>
      <c r="G853" s="1" t="s">
        <v>673</v>
      </c>
      <c r="H853" s="1" t="s">
        <v>23</v>
      </c>
      <c r="I853" s="1" t="s">
        <v>23</v>
      </c>
      <c r="J853" s="1" t="s">
        <v>55</v>
      </c>
      <c r="AK853" s="1" t="s">
        <v>103</v>
      </c>
    </row>
    <row r="854" spans="1:38">
      <c r="A854" s="1" t="s">
        <v>2606</v>
      </c>
      <c r="B854" s="9">
        <v>40784</v>
      </c>
      <c r="C854" s="7">
        <v>100</v>
      </c>
      <c r="D854" s="7">
        <v>2</v>
      </c>
      <c r="E854" s="1">
        <v>43</v>
      </c>
      <c r="F854" s="1" t="s">
        <v>26</v>
      </c>
      <c r="G854" s="1" t="s">
        <v>674</v>
      </c>
      <c r="H854" s="1" t="s">
        <v>23</v>
      </c>
      <c r="I854" s="1" t="s">
        <v>53</v>
      </c>
      <c r="AK854" s="1" t="s">
        <v>103</v>
      </c>
    </row>
    <row r="855" spans="1:38">
      <c r="A855" s="1" t="s">
        <v>2606</v>
      </c>
      <c r="B855" s="9">
        <v>40784</v>
      </c>
      <c r="C855" s="7">
        <v>100</v>
      </c>
      <c r="D855" s="7">
        <v>2</v>
      </c>
      <c r="E855" s="1">
        <v>43</v>
      </c>
      <c r="F855" s="1" t="s">
        <v>47</v>
      </c>
      <c r="G855" s="1" t="s">
        <v>675</v>
      </c>
      <c r="H855" s="1" t="s">
        <v>23</v>
      </c>
      <c r="I855" s="1" t="s">
        <v>23</v>
      </c>
      <c r="AK855" s="1" t="s">
        <v>103</v>
      </c>
    </row>
    <row r="856" spans="1:38">
      <c r="A856" s="1" t="s">
        <v>2606</v>
      </c>
      <c r="B856" s="9">
        <v>40784</v>
      </c>
      <c r="C856" s="7">
        <v>100</v>
      </c>
      <c r="D856" s="7">
        <v>2</v>
      </c>
      <c r="E856" s="1">
        <v>44</v>
      </c>
      <c r="F856" s="1" t="s">
        <v>26</v>
      </c>
      <c r="G856" s="1" t="s">
        <v>676</v>
      </c>
      <c r="H856" s="1" t="s">
        <v>23</v>
      </c>
      <c r="I856" s="1" t="s">
        <v>9</v>
      </c>
      <c r="AK856" s="1" t="s">
        <v>103</v>
      </c>
    </row>
    <row r="857" spans="1:38">
      <c r="A857" s="1" t="s">
        <v>2606</v>
      </c>
      <c r="B857" s="9">
        <v>40784</v>
      </c>
      <c r="C857" s="7">
        <v>100</v>
      </c>
      <c r="D857" s="7">
        <v>2</v>
      </c>
      <c r="E857" s="1">
        <v>44</v>
      </c>
      <c r="F857" s="1" t="s">
        <v>47</v>
      </c>
      <c r="G857" s="1" t="s">
        <v>678</v>
      </c>
      <c r="H857" s="1" t="s">
        <v>23</v>
      </c>
      <c r="I857" s="1" t="s">
        <v>9</v>
      </c>
      <c r="J857" s="1" t="s">
        <v>55</v>
      </c>
      <c r="AK857" s="1" t="s">
        <v>103</v>
      </c>
    </row>
    <row r="858" spans="1:38">
      <c r="A858" s="1" t="s">
        <v>2606</v>
      </c>
      <c r="B858" s="9">
        <v>40784</v>
      </c>
      <c r="C858" s="7">
        <v>100</v>
      </c>
      <c r="D858" s="7">
        <v>2</v>
      </c>
      <c r="E858" s="1">
        <v>45</v>
      </c>
      <c r="F858" s="1" t="s">
        <v>26</v>
      </c>
      <c r="G858" s="1" t="s">
        <v>679</v>
      </c>
      <c r="H858" s="1" t="s">
        <v>23</v>
      </c>
      <c r="I858" s="1" t="s">
        <v>23</v>
      </c>
      <c r="J858" s="1" t="s">
        <v>55</v>
      </c>
      <c r="AK858" s="1" t="s">
        <v>103</v>
      </c>
    </row>
    <row r="859" spans="1:38">
      <c r="A859" s="1" t="s">
        <v>2606</v>
      </c>
      <c r="B859" s="9">
        <v>40784</v>
      </c>
      <c r="C859" s="7">
        <v>100</v>
      </c>
      <c r="D859" s="7">
        <v>2</v>
      </c>
      <c r="E859" s="1">
        <v>45</v>
      </c>
      <c r="F859" s="1" t="s">
        <v>47</v>
      </c>
      <c r="G859" s="1" t="s">
        <v>680</v>
      </c>
      <c r="H859" s="1" t="s">
        <v>23</v>
      </c>
      <c r="I859" s="1" t="s">
        <v>23</v>
      </c>
      <c r="J859" s="1" t="s">
        <v>55</v>
      </c>
      <c r="AK859" s="1" t="s">
        <v>103</v>
      </c>
    </row>
    <row r="860" spans="1:38">
      <c r="A860" s="1" t="s">
        <v>2606</v>
      </c>
      <c r="B860" s="9">
        <v>40784</v>
      </c>
      <c r="C860" s="7">
        <v>100</v>
      </c>
      <c r="D860" s="7">
        <v>2</v>
      </c>
      <c r="E860" s="1">
        <v>46</v>
      </c>
      <c r="F860" s="1" t="s">
        <v>26</v>
      </c>
      <c r="G860" s="1" t="s">
        <v>681</v>
      </c>
      <c r="H860" s="1" t="s">
        <v>23</v>
      </c>
      <c r="I860" s="1" t="s">
        <v>23</v>
      </c>
      <c r="J860" s="1" t="s">
        <v>55</v>
      </c>
      <c r="AK860" s="1" t="s">
        <v>103</v>
      </c>
    </row>
    <row r="861" spans="1:38">
      <c r="A861" s="1" t="s">
        <v>2606</v>
      </c>
      <c r="B861" s="9">
        <v>40784</v>
      </c>
      <c r="C861" s="7">
        <v>100</v>
      </c>
      <c r="D861" s="7">
        <v>2</v>
      </c>
      <c r="E861" s="1">
        <v>46</v>
      </c>
      <c r="F861" s="1" t="s">
        <v>47</v>
      </c>
      <c r="G861" s="1" t="s">
        <v>682</v>
      </c>
      <c r="H861" s="1" t="s">
        <v>23</v>
      </c>
      <c r="I861" s="1" t="s">
        <v>23</v>
      </c>
      <c r="J861" s="1" t="s">
        <v>55</v>
      </c>
      <c r="AK861" s="1" t="s">
        <v>103</v>
      </c>
    </row>
    <row r="862" spans="1:38">
      <c r="A862" s="1" t="s">
        <v>2606</v>
      </c>
      <c r="B862" s="9">
        <v>40784</v>
      </c>
      <c r="C862" s="7">
        <v>100</v>
      </c>
      <c r="D862" s="7">
        <v>2</v>
      </c>
      <c r="E862" s="1">
        <v>47</v>
      </c>
      <c r="F862" s="1" t="s">
        <v>26</v>
      </c>
      <c r="G862" s="1" t="s">
        <v>683</v>
      </c>
      <c r="H862" s="1" t="s">
        <v>22</v>
      </c>
      <c r="I862" s="1" t="s">
        <v>9</v>
      </c>
      <c r="K862" s="1" t="s">
        <v>29</v>
      </c>
      <c r="L862" s="1" t="s">
        <v>25</v>
      </c>
      <c r="M862" s="2" t="s">
        <v>2288</v>
      </c>
      <c r="N862" s="1" t="s">
        <v>26</v>
      </c>
      <c r="O862" s="1" t="s">
        <v>33</v>
      </c>
      <c r="Q862" s="1">
        <v>37.4</v>
      </c>
      <c r="R862" s="1">
        <v>23.35</v>
      </c>
      <c r="S862" s="1">
        <v>7.8</v>
      </c>
      <c r="X862" s="1">
        <v>21</v>
      </c>
      <c r="Y862" s="1">
        <v>113</v>
      </c>
      <c r="Z862" s="1">
        <f>Y862-X862</f>
        <v>92</v>
      </c>
      <c r="AA862" s="1">
        <f>19+94</f>
        <v>113</v>
      </c>
      <c r="AE862" s="1">
        <v>290</v>
      </c>
      <c r="AJ862" s="1" t="s">
        <v>288</v>
      </c>
      <c r="AK862" s="1" t="s">
        <v>103</v>
      </c>
    </row>
    <row r="863" spans="1:38">
      <c r="A863" s="1" t="s">
        <v>2606</v>
      </c>
      <c r="B863" s="9">
        <v>40784</v>
      </c>
      <c r="C863" s="7">
        <v>100</v>
      </c>
      <c r="D863" s="7">
        <v>2</v>
      </c>
      <c r="E863" s="1">
        <v>47</v>
      </c>
      <c r="F863" s="1" t="s">
        <v>47</v>
      </c>
      <c r="G863" s="1" t="s">
        <v>684</v>
      </c>
      <c r="H863" s="1" t="s">
        <v>23</v>
      </c>
      <c r="I863" s="1" t="s">
        <v>53</v>
      </c>
      <c r="AK863" s="1" t="s">
        <v>103</v>
      </c>
    </row>
    <row r="864" spans="1:38">
      <c r="A864" s="1" t="s">
        <v>2606</v>
      </c>
      <c r="B864" s="9">
        <v>40784</v>
      </c>
      <c r="C864" s="7">
        <v>100</v>
      </c>
      <c r="D864" s="7">
        <v>2</v>
      </c>
      <c r="E864" s="1">
        <v>48</v>
      </c>
      <c r="F864" s="1" t="s">
        <v>26</v>
      </c>
      <c r="G864" s="1" t="s">
        <v>686</v>
      </c>
      <c r="H864" s="1" t="s">
        <v>23</v>
      </c>
      <c r="I864" s="1" t="s">
        <v>53</v>
      </c>
      <c r="AK864" s="1" t="s">
        <v>103</v>
      </c>
    </row>
    <row r="865" spans="1:37">
      <c r="A865" s="1" t="s">
        <v>2606</v>
      </c>
      <c r="B865" s="9">
        <v>40784</v>
      </c>
      <c r="C865" s="7">
        <v>100</v>
      </c>
      <c r="D865" s="7">
        <v>2</v>
      </c>
      <c r="E865" s="1">
        <v>48</v>
      </c>
      <c r="F865" s="1" t="s">
        <v>47</v>
      </c>
      <c r="G865" s="1" t="s">
        <v>687</v>
      </c>
      <c r="H865" s="1" t="s">
        <v>22</v>
      </c>
      <c r="I865" s="1" t="s">
        <v>9</v>
      </c>
      <c r="K865" s="1" t="s">
        <v>37</v>
      </c>
      <c r="L865" s="1" t="s">
        <v>25</v>
      </c>
      <c r="M865" s="2" t="s">
        <v>2286</v>
      </c>
      <c r="N865" s="1" t="s">
        <v>26</v>
      </c>
      <c r="O865" s="1" t="s">
        <v>66</v>
      </c>
      <c r="Q865" s="1">
        <v>33</v>
      </c>
      <c r="R865" s="1">
        <v>17.25</v>
      </c>
      <c r="S865" s="1">
        <v>15.7</v>
      </c>
      <c r="X865" s="1">
        <v>21</v>
      </c>
      <c r="Y865" s="1">
        <v>103</v>
      </c>
      <c r="Z865" s="1">
        <f>Y865-X865</f>
        <v>82</v>
      </c>
      <c r="AA865" s="1">
        <v>2</v>
      </c>
      <c r="AJ865" s="1" t="s">
        <v>288</v>
      </c>
      <c r="AK865" s="1" t="s">
        <v>103</v>
      </c>
    </row>
    <row r="866" spans="1:37">
      <c r="A866" s="1" t="s">
        <v>1718</v>
      </c>
      <c r="B866" s="9">
        <v>40798</v>
      </c>
      <c r="C866" s="7">
        <v>100</v>
      </c>
      <c r="D866" s="7">
        <v>2</v>
      </c>
      <c r="E866" s="1">
        <v>1</v>
      </c>
      <c r="F866" s="1" t="s">
        <v>26</v>
      </c>
      <c r="G866" s="1" t="s">
        <v>584</v>
      </c>
      <c r="H866" s="1" t="s">
        <v>23</v>
      </c>
      <c r="I866" s="1" t="s">
        <v>23</v>
      </c>
      <c r="AK866" s="1" t="s">
        <v>288</v>
      </c>
    </row>
    <row r="867" spans="1:37">
      <c r="A867" s="1" t="s">
        <v>1718</v>
      </c>
      <c r="B867" s="9">
        <v>40798</v>
      </c>
      <c r="C867" s="7">
        <v>100</v>
      </c>
      <c r="D867" s="7">
        <v>2</v>
      </c>
      <c r="E867" s="1">
        <v>1</v>
      </c>
      <c r="F867" s="1" t="s">
        <v>47</v>
      </c>
      <c r="G867" s="1" t="s">
        <v>586</v>
      </c>
      <c r="H867" s="1" t="s">
        <v>23</v>
      </c>
      <c r="I867" s="1" t="s">
        <v>23</v>
      </c>
      <c r="AK867" s="1" t="s">
        <v>288</v>
      </c>
    </row>
    <row r="868" spans="1:37">
      <c r="A868" s="1" t="s">
        <v>1718</v>
      </c>
      <c r="B868" s="9">
        <v>40798</v>
      </c>
      <c r="C868" s="7">
        <v>100</v>
      </c>
      <c r="D868" s="7">
        <v>2</v>
      </c>
      <c r="E868" s="1">
        <v>2</v>
      </c>
      <c r="F868" s="1" t="s">
        <v>26</v>
      </c>
      <c r="G868" s="1" t="s">
        <v>587</v>
      </c>
      <c r="H868" s="1" t="s">
        <v>23</v>
      </c>
      <c r="I868" s="1" t="s">
        <v>23</v>
      </c>
      <c r="AK868" s="1" t="s">
        <v>288</v>
      </c>
    </row>
    <row r="869" spans="1:37">
      <c r="A869" s="1" t="s">
        <v>1718</v>
      </c>
      <c r="B869" s="9">
        <v>40798</v>
      </c>
      <c r="C869" s="7">
        <v>100</v>
      </c>
      <c r="D869" s="7">
        <v>2</v>
      </c>
      <c r="E869" s="1">
        <v>2</v>
      </c>
      <c r="F869" s="1" t="s">
        <v>47</v>
      </c>
      <c r="G869" s="1" t="s">
        <v>588</v>
      </c>
      <c r="H869" s="1" t="s">
        <v>22</v>
      </c>
      <c r="I869" s="1" t="s">
        <v>9</v>
      </c>
      <c r="K869" s="1" t="s">
        <v>32</v>
      </c>
      <c r="L869" s="1" t="s">
        <v>73</v>
      </c>
      <c r="M869" s="2" t="s">
        <v>2275</v>
      </c>
      <c r="AJ869" s="1" t="s">
        <v>72</v>
      </c>
      <c r="AK869" s="1" t="s">
        <v>288</v>
      </c>
    </row>
    <row r="870" spans="1:37">
      <c r="A870" s="1" t="s">
        <v>1718</v>
      </c>
      <c r="B870" s="9">
        <v>40798</v>
      </c>
      <c r="C870" s="7">
        <v>100</v>
      </c>
      <c r="D870" s="7">
        <v>2</v>
      </c>
      <c r="E870" s="1">
        <v>3</v>
      </c>
      <c r="F870" s="1" t="s">
        <v>26</v>
      </c>
      <c r="G870" s="1" t="s">
        <v>589</v>
      </c>
      <c r="H870" s="1" t="s">
        <v>23</v>
      </c>
      <c r="I870" s="1" t="s">
        <v>23</v>
      </c>
      <c r="AK870" s="1" t="s">
        <v>288</v>
      </c>
    </row>
    <row r="871" spans="1:37">
      <c r="A871" s="1" t="s">
        <v>1718</v>
      </c>
      <c r="B871" s="9">
        <v>40798</v>
      </c>
      <c r="C871" s="7">
        <v>100</v>
      </c>
      <c r="D871" s="7">
        <v>2</v>
      </c>
      <c r="E871" s="1">
        <v>3</v>
      </c>
      <c r="F871" s="1" t="s">
        <v>47</v>
      </c>
      <c r="G871" s="1" t="s">
        <v>590</v>
      </c>
      <c r="H871" s="1" t="s">
        <v>22</v>
      </c>
      <c r="I871" s="1" t="s">
        <v>9</v>
      </c>
      <c r="K871" s="1" t="s">
        <v>29</v>
      </c>
      <c r="L871" s="1" t="s">
        <v>73</v>
      </c>
      <c r="M871" s="2" t="s">
        <v>2264</v>
      </c>
      <c r="AJ871" s="1" t="s">
        <v>288</v>
      </c>
      <c r="AK871" s="1" t="s">
        <v>288</v>
      </c>
    </row>
    <row r="872" spans="1:37">
      <c r="A872" s="1" t="s">
        <v>1718</v>
      </c>
      <c r="B872" s="9">
        <v>40798</v>
      </c>
      <c r="C872" s="7">
        <v>100</v>
      </c>
      <c r="D872" s="7">
        <v>2</v>
      </c>
      <c r="E872" s="1">
        <v>4</v>
      </c>
      <c r="F872" s="1" t="s">
        <v>26</v>
      </c>
      <c r="G872" s="1" t="s">
        <v>591</v>
      </c>
      <c r="H872" s="1" t="s">
        <v>23</v>
      </c>
      <c r="I872" s="1" t="s">
        <v>23</v>
      </c>
      <c r="AK872" s="1" t="s">
        <v>288</v>
      </c>
    </row>
    <row r="873" spans="1:37">
      <c r="A873" s="1" t="s">
        <v>1718</v>
      </c>
      <c r="B873" s="9">
        <v>40798</v>
      </c>
      <c r="C873" s="7">
        <v>100</v>
      </c>
      <c r="D873" s="7">
        <v>2</v>
      </c>
      <c r="E873" s="1">
        <v>4</v>
      </c>
      <c r="F873" s="1" t="s">
        <v>47</v>
      </c>
      <c r="G873" s="1" t="s">
        <v>592</v>
      </c>
      <c r="H873" s="1" t="s">
        <v>22</v>
      </c>
      <c r="I873" s="1" t="s">
        <v>9</v>
      </c>
      <c r="K873" s="1" t="s">
        <v>31</v>
      </c>
      <c r="L873" s="1" t="s">
        <v>25</v>
      </c>
      <c r="M873" s="2" t="s">
        <v>2294</v>
      </c>
      <c r="N873" s="1" t="s">
        <v>26</v>
      </c>
      <c r="O873" s="1" t="s">
        <v>27</v>
      </c>
      <c r="Q873" s="1">
        <v>42.4</v>
      </c>
      <c r="R873" s="1">
        <v>18.7</v>
      </c>
      <c r="S873" s="1">
        <v>27.15</v>
      </c>
      <c r="X873" s="1">
        <v>21</v>
      </c>
      <c r="Y873" s="1">
        <v>217</v>
      </c>
      <c r="Z873" s="1">
        <f>Y873-X873</f>
        <v>196</v>
      </c>
      <c r="AA873" s="1">
        <v>42</v>
      </c>
      <c r="AJ873" s="1" t="s">
        <v>288</v>
      </c>
      <c r="AK873" s="1" t="s">
        <v>288</v>
      </c>
    </row>
    <row r="874" spans="1:37">
      <c r="A874" s="1" t="s">
        <v>1718</v>
      </c>
      <c r="B874" s="9">
        <v>40798</v>
      </c>
      <c r="C874" s="7">
        <v>100</v>
      </c>
      <c r="D874" s="7">
        <v>2</v>
      </c>
      <c r="E874" s="1">
        <v>5</v>
      </c>
      <c r="F874" s="1" t="s">
        <v>26</v>
      </c>
      <c r="G874" s="1" t="s">
        <v>593</v>
      </c>
      <c r="H874" s="1" t="s">
        <v>23</v>
      </c>
      <c r="I874" s="1" t="s">
        <v>23</v>
      </c>
      <c r="AK874" s="1" t="s">
        <v>288</v>
      </c>
    </row>
    <row r="875" spans="1:37">
      <c r="A875" s="1" t="s">
        <v>1718</v>
      </c>
      <c r="B875" s="9">
        <v>40798</v>
      </c>
      <c r="C875" s="7">
        <v>100</v>
      </c>
      <c r="D875" s="7">
        <v>2</v>
      </c>
      <c r="E875" s="1">
        <v>5</v>
      </c>
      <c r="F875" s="1" t="s">
        <v>47</v>
      </c>
      <c r="G875" s="1" t="s">
        <v>594</v>
      </c>
      <c r="H875" s="1" t="s">
        <v>23</v>
      </c>
      <c r="I875" s="1" t="s">
        <v>23</v>
      </c>
      <c r="AK875" s="1" t="s">
        <v>288</v>
      </c>
    </row>
    <row r="876" spans="1:37">
      <c r="A876" s="1" t="s">
        <v>1718</v>
      </c>
      <c r="B876" s="9">
        <v>40798</v>
      </c>
      <c r="C876" s="7">
        <v>100</v>
      </c>
      <c r="D876" s="7">
        <v>2</v>
      </c>
      <c r="E876" s="1">
        <v>6</v>
      </c>
      <c r="F876" s="1" t="s">
        <v>26</v>
      </c>
      <c r="G876" s="1" t="s">
        <v>595</v>
      </c>
      <c r="H876" s="1" t="s">
        <v>23</v>
      </c>
      <c r="I876" s="1" t="s">
        <v>23</v>
      </c>
      <c r="AK876" s="1" t="s">
        <v>288</v>
      </c>
    </row>
    <row r="877" spans="1:37">
      <c r="A877" s="1" t="s">
        <v>1718</v>
      </c>
      <c r="B877" s="9">
        <v>40798</v>
      </c>
      <c r="C877" s="7">
        <v>100</v>
      </c>
      <c r="D877" s="7">
        <v>2</v>
      </c>
      <c r="E877" s="1">
        <v>6</v>
      </c>
      <c r="F877" s="1" t="s">
        <v>47</v>
      </c>
      <c r="G877" s="1" t="s">
        <v>596</v>
      </c>
      <c r="H877" s="1" t="s">
        <v>23</v>
      </c>
      <c r="I877" s="1" t="s">
        <v>23</v>
      </c>
      <c r="AK877" s="1" t="s">
        <v>288</v>
      </c>
    </row>
    <row r="878" spans="1:37">
      <c r="A878" s="1" t="s">
        <v>1718</v>
      </c>
      <c r="B878" s="9">
        <v>40798</v>
      </c>
      <c r="C878" s="7">
        <v>100</v>
      </c>
      <c r="D878" s="7">
        <v>2</v>
      </c>
      <c r="E878" s="1">
        <v>7</v>
      </c>
      <c r="F878" s="1" t="s">
        <v>26</v>
      </c>
      <c r="G878" s="1" t="s">
        <v>597</v>
      </c>
      <c r="H878" s="1" t="s">
        <v>23</v>
      </c>
      <c r="I878" s="1" t="s">
        <v>23</v>
      </c>
      <c r="AK878" s="1" t="s">
        <v>288</v>
      </c>
    </row>
    <row r="879" spans="1:37">
      <c r="A879" s="1" t="s">
        <v>1718</v>
      </c>
      <c r="B879" s="9">
        <v>40798</v>
      </c>
      <c r="C879" s="7">
        <v>100</v>
      </c>
      <c r="D879" s="7">
        <v>2</v>
      </c>
      <c r="E879" s="1">
        <v>7</v>
      </c>
      <c r="F879" s="1" t="s">
        <v>47</v>
      </c>
      <c r="G879" s="1" t="s">
        <v>599</v>
      </c>
      <c r="H879" s="1" t="s">
        <v>23</v>
      </c>
      <c r="I879" s="1" t="s">
        <v>23</v>
      </c>
      <c r="AK879" s="1" t="s">
        <v>288</v>
      </c>
    </row>
    <row r="880" spans="1:37">
      <c r="A880" s="1" t="s">
        <v>1718</v>
      </c>
      <c r="B880" s="9">
        <v>40798</v>
      </c>
      <c r="C880" s="7">
        <v>100</v>
      </c>
      <c r="D880" s="7">
        <v>2</v>
      </c>
      <c r="E880" s="1">
        <v>8</v>
      </c>
      <c r="F880" s="1" t="s">
        <v>26</v>
      </c>
      <c r="G880" s="1" t="s">
        <v>600</v>
      </c>
      <c r="H880" s="1" t="s">
        <v>23</v>
      </c>
      <c r="I880" s="1" t="s">
        <v>23</v>
      </c>
      <c r="AK880" s="1" t="s">
        <v>288</v>
      </c>
    </row>
    <row r="881" spans="1:38">
      <c r="A881" s="1" t="s">
        <v>1718</v>
      </c>
      <c r="B881" s="9">
        <v>40798</v>
      </c>
      <c r="C881" s="7">
        <v>100</v>
      </c>
      <c r="D881" s="7">
        <v>2</v>
      </c>
      <c r="E881" s="1">
        <v>8</v>
      </c>
      <c r="F881" s="1" t="s">
        <v>47</v>
      </c>
      <c r="G881" s="1" t="s">
        <v>601</v>
      </c>
      <c r="H881" s="1" t="s">
        <v>22</v>
      </c>
      <c r="I881" s="1" t="s">
        <v>9</v>
      </c>
      <c r="K881" s="1" t="s">
        <v>511</v>
      </c>
      <c r="L881" s="1" t="s">
        <v>25</v>
      </c>
      <c r="M881" s="2" t="s">
        <v>376</v>
      </c>
      <c r="AD881" s="1" t="s">
        <v>73</v>
      </c>
      <c r="AJ881" s="1" t="s">
        <v>72</v>
      </c>
      <c r="AK881" s="1" t="s">
        <v>288</v>
      </c>
      <c r="AL881" s="1" t="s">
        <v>377</v>
      </c>
    </row>
    <row r="882" spans="1:38">
      <c r="A882" s="1" t="s">
        <v>1718</v>
      </c>
      <c r="B882" s="9">
        <v>40798</v>
      </c>
      <c r="C882" s="7">
        <v>100</v>
      </c>
      <c r="D882" s="7">
        <v>2</v>
      </c>
      <c r="E882" s="1">
        <v>9</v>
      </c>
      <c r="F882" s="1" t="s">
        <v>26</v>
      </c>
      <c r="G882" s="1" t="s">
        <v>602</v>
      </c>
      <c r="H882" s="1" t="s">
        <v>23</v>
      </c>
      <c r="I882" s="1" t="s">
        <v>23</v>
      </c>
      <c r="AK882" s="1" t="s">
        <v>288</v>
      </c>
    </row>
    <row r="883" spans="1:38">
      <c r="A883" s="1" t="s">
        <v>1718</v>
      </c>
      <c r="B883" s="9">
        <v>40798</v>
      </c>
      <c r="C883" s="7">
        <v>100</v>
      </c>
      <c r="D883" s="7">
        <v>2</v>
      </c>
      <c r="E883" s="1">
        <v>9</v>
      </c>
      <c r="F883" s="1" t="s">
        <v>47</v>
      </c>
      <c r="G883" s="1" t="s">
        <v>603</v>
      </c>
      <c r="H883" s="1" t="s">
        <v>23</v>
      </c>
      <c r="I883" s="1" t="s">
        <v>23</v>
      </c>
      <c r="J883" s="1" t="s">
        <v>55</v>
      </c>
      <c r="AK883" s="1" t="s">
        <v>288</v>
      </c>
    </row>
    <row r="884" spans="1:38">
      <c r="A884" s="1" t="s">
        <v>1718</v>
      </c>
      <c r="B884" s="9">
        <v>40798</v>
      </c>
      <c r="C884" s="7">
        <v>100</v>
      </c>
      <c r="D884" s="7">
        <v>2</v>
      </c>
      <c r="E884" s="1">
        <v>10</v>
      </c>
      <c r="F884" s="1" t="s">
        <v>26</v>
      </c>
      <c r="G884" s="1" t="s">
        <v>604</v>
      </c>
      <c r="H884" s="1" t="s">
        <v>23</v>
      </c>
      <c r="I884" s="1" t="s">
        <v>23</v>
      </c>
      <c r="J884" s="1" t="s">
        <v>55</v>
      </c>
      <c r="AK884" s="1" t="s">
        <v>288</v>
      </c>
    </row>
    <row r="885" spans="1:38">
      <c r="A885" s="1" t="s">
        <v>1718</v>
      </c>
      <c r="B885" s="9">
        <v>40798</v>
      </c>
      <c r="C885" s="7">
        <v>100</v>
      </c>
      <c r="D885" s="7">
        <v>2</v>
      </c>
      <c r="E885" s="1">
        <v>10</v>
      </c>
      <c r="F885" s="1" t="s">
        <v>47</v>
      </c>
      <c r="G885" s="1" t="s">
        <v>605</v>
      </c>
      <c r="H885" s="1" t="s">
        <v>22</v>
      </c>
      <c r="I885" s="1" t="s">
        <v>9</v>
      </c>
      <c r="K885" s="1" t="s">
        <v>30</v>
      </c>
      <c r="L885" s="1" t="s">
        <v>73</v>
      </c>
      <c r="M885" s="2" t="s">
        <v>2290</v>
      </c>
      <c r="AJ885" s="1" t="s">
        <v>72</v>
      </c>
      <c r="AK885" s="1" t="s">
        <v>288</v>
      </c>
    </row>
    <row r="886" spans="1:38">
      <c r="A886" s="1" t="s">
        <v>1718</v>
      </c>
      <c r="B886" s="9">
        <v>40798</v>
      </c>
      <c r="C886" s="7">
        <v>100</v>
      </c>
      <c r="D886" s="7">
        <v>2</v>
      </c>
      <c r="E886" s="1">
        <v>11</v>
      </c>
      <c r="F886" s="1" t="s">
        <v>26</v>
      </c>
      <c r="G886" s="1" t="s">
        <v>606</v>
      </c>
      <c r="H886" s="1" t="s">
        <v>23</v>
      </c>
      <c r="I886" s="1" t="s">
        <v>23</v>
      </c>
      <c r="AK886" s="1" t="s">
        <v>288</v>
      </c>
    </row>
    <row r="887" spans="1:38">
      <c r="A887" s="1" t="s">
        <v>1718</v>
      </c>
      <c r="B887" s="9">
        <v>40798</v>
      </c>
      <c r="C887" s="7">
        <v>100</v>
      </c>
      <c r="D887" s="7">
        <v>2</v>
      </c>
      <c r="E887" s="1">
        <v>11</v>
      </c>
      <c r="F887" s="1" t="s">
        <v>47</v>
      </c>
      <c r="G887" s="1" t="s">
        <v>607</v>
      </c>
      <c r="H887" s="1" t="s">
        <v>22</v>
      </c>
      <c r="I887" s="1" t="s">
        <v>9</v>
      </c>
      <c r="AK887" s="1" t="s">
        <v>288</v>
      </c>
    </row>
    <row r="888" spans="1:38">
      <c r="A888" s="1" t="s">
        <v>1718</v>
      </c>
      <c r="B888" s="9">
        <v>40798</v>
      </c>
      <c r="C888" s="7">
        <v>100</v>
      </c>
      <c r="D888" s="7">
        <v>2</v>
      </c>
      <c r="E888" s="1">
        <v>12</v>
      </c>
      <c r="F888" s="1" t="s">
        <v>26</v>
      </c>
      <c r="G888" s="1" t="s">
        <v>608</v>
      </c>
      <c r="H888" s="1" t="s">
        <v>22</v>
      </c>
      <c r="I888" s="1" t="s">
        <v>9</v>
      </c>
      <c r="K888" s="1" t="s">
        <v>31</v>
      </c>
      <c r="L888" s="1" t="s">
        <v>73</v>
      </c>
      <c r="M888" s="2" t="s">
        <v>2281</v>
      </c>
      <c r="AJ888" s="1" t="s">
        <v>72</v>
      </c>
      <c r="AK888" s="1" t="s">
        <v>288</v>
      </c>
    </row>
    <row r="889" spans="1:38">
      <c r="A889" s="1" t="s">
        <v>1718</v>
      </c>
      <c r="B889" s="9">
        <v>40798</v>
      </c>
      <c r="C889" s="7">
        <v>100</v>
      </c>
      <c r="D889" s="7">
        <v>2</v>
      </c>
      <c r="E889" s="1">
        <v>12</v>
      </c>
      <c r="F889" s="1" t="s">
        <v>47</v>
      </c>
      <c r="G889" s="1" t="s">
        <v>609</v>
      </c>
      <c r="H889" s="1" t="s">
        <v>22</v>
      </c>
      <c r="I889" s="1" t="s">
        <v>9</v>
      </c>
      <c r="K889" s="1" t="s">
        <v>32</v>
      </c>
      <c r="L889" s="1" t="s">
        <v>73</v>
      </c>
      <c r="M889" s="2" t="s">
        <v>2276</v>
      </c>
      <c r="AJ889" s="1" t="s">
        <v>288</v>
      </c>
      <c r="AK889" s="1" t="s">
        <v>288</v>
      </c>
    </row>
    <row r="890" spans="1:38">
      <c r="A890" s="1" t="s">
        <v>1718</v>
      </c>
      <c r="B890" s="9">
        <v>40798</v>
      </c>
      <c r="C890" s="7">
        <v>100</v>
      </c>
      <c r="D890" s="7">
        <v>2</v>
      </c>
      <c r="E890" s="1">
        <v>13</v>
      </c>
      <c r="F890" s="1" t="s">
        <v>26</v>
      </c>
      <c r="G890" s="1" t="s">
        <v>610</v>
      </c>
      <c r="H890" s="1" t="s">
        <v>22</v>
      </c>
      <c r="I890" s="1" t="s">
        <v>9</v>
      </c>
      <c r="K890" s="1" t="s">
        <v>32</v>
      </c>
      <c r="L890" s="1" t="s">
        <v>73</v>
      </c>
      <c r="M890" s="2" t="s">
        <v>2274</v>
      </c>
      <c r="AJ890" s="1" t="s">
        <v>72</v>
      </c>
      <c r="AK890" s="1" t="s">
        <v>288</v>
      </c>
    </row>
    <row r="891" spans="1:38">
      <c r="A891" s="1" t="s">
        <v>1718</v>
      </c>
      <c r="B891" s="9">
        <v>40798</v>
      </c>
      <c r="C891" s="7">
        <v>100</v>
      </c>
      <c r="D891" s="7">
        <v>2</v>
      </c>
      <c r="E891" s="1">
        <v>13</v>
      </c>
      <c r="F891" s="1" t="s">
        <v>47</v>
      </c>
      <c r="G891" s="1" t="s">
        <v>611</v>
      </c>
      <c r="H891" s="1" t="s">
        <v>22</v>
      </c>
      <c r="I891" s="1" t="s">
        <v>9</v>
      </c>
      <c r="K891" s="1" t="s">
        <v>24</v>
      </c>
      <c r="L891" s="1" t="s">
        <v>73</v>
      </c>
      <c r="M891" s="2" t="s">
        <v>2280</v>
      </c>
      <c r="AJ891" s="1" t="s">
        <v>288</v>
      </c>
      <c r="AK891" s="1" t="s">
        <v>288</v>
      </c>
    </row>
    <row r="892" spans="1:38">
      <c r="A892" s="1" t="s">
        <v>1718</v>
      </c>
      <c r="B892" s="9">
        <v>40798</v>
      </c>
      <c r="C892" s="7">
        <v>100</v>
      </c>
      <c r="D892" s="7">
        <v>2</v>
      </c>
      <c r="E892" s="1">
        <v>14</v>
      </c>
      <c r="F892" s="1" t="s">
        <v>26</v>
      </c>
      <c r="G892" s="1" t="s">
        <v>612</v>
      </c>
      <c r="H892" s="1" t="s">
        <v>23</v>
      </c>
      <c r="I892" s="1" t="s">
        <v>23</v>
      </c>
      <c r="AK892" s="1" t="s">
        <v>288</v>
      </c>
    </row>
    <row r="893" spans="1:38">
      <c r="A893" s="1" t="s">
        <v>1718</v>
      </c>
      <c r="B893" s="9">
        <v>40798</v>
      </c>
      <c r="C893" s="7">
        <v>100</v>
      </c>
      <c r="D893" s="7">
        <v>2</v>
      </c>
      <c r="E893" s="1">
        <v>14</v>
      </c>
      <c r="F893" s="1" t="s">
        <v>47</v>
      </c>
      <c r="G893" s="1" t="s">
        <v>613</v>
      </c>
      <c r="H893" s="1" t="s">
        <v>23</v>
      </c>
      <c r="I893" s="1" t="s">
        <v>23</v>
      </c>
      <c r="AK893" s="1" t="s">
        <v>288</v>
      </c>
    </row>
    <row r="894" spans="1:38">
      <c r="A894" s="1" t="s">
        <v>1718</v>
      </c>
      <c r="B894" s="9">
        <v>40798</v>
      </c>
      <c r="C894" s="7">
        <v>100</v>
      </c>
      <c r="D894" s="7">
        <v>2</v>
      </c>
      <c r="E894" s="1">
        <v>15</v>
      </c>
      <c r="F894" s="1" t="s">
        <v>26</v>
      </c>
      <c r="G894" s="1" t="s">
        <v>616</v>
      </c>
      <c r="H894" s="1" t="s">
        <v>23</v>
      </c>
      <c r="I894" s="1" t="s">
        <v>53</v>
      </c>
      <c r="AK894" s="1" t="s">
        <v>288</v>
      </c>
    </row>
    <row r="895" spans="1:38">
      <c r="A895" s="1" t="s">
        <v>1718</v>
      </c>
      <c r="B895" s="9">
        <v>40798</v>
      </c>
      <c r="C895" s="7">
        <v>100</v>
      </c>
      <c r="D895" s="7">
        <v>2</v>
      </c>
      <c r="E895" s="1">
        <v>15</v>
      </c>
      <c r="F895" s="1" t="s">
        <v>47</v>
      </c>
      <c r="G895" s="1" t="s">
        <v>617</v>
      </c>
      <c r="H895" s="1" t="s">
        <v>23</v>
      </c>
      <c r="I895" s="1" t="s">
        <v>23</v>
      </c>
      <c r="AK895" s="1" t="s">
        <v>288</v>
      </c>
    </row>
    <row r="896" spans="1:38">
      <c r="A896" s="1" t="s">
        <v>1718</v>
      </c>
      <c r="B896" s="9">
        <v>40798</v>
      </c>
      <c r="C896" s="7">
        <v>100</v>
      </c>
      <c r="D896" s="7">
        <v>2</v>
      </c>
      <c r="E896" s="1">
        <v>16</v>
      </c>
      <c r="F896" s="1" t="s">
        <v>26</v>
      </c>
      <c r="G896" s="1" t="s">
        <v>618</v>
      </c>
      <c r="H896" s="1" t="s">
        <v>23</v>
      </c>
      <c r="I896" s="1" t="s">
        <v>23</v>
      </c>
      <c r="AK896" s="1" t="s">
        <v>288</v>
      </c>
    </row>
    <row r="897" spans="1:37">
      <c r="A897" s="1" t="s">
        <v>1718</v>
      </c>
      <c r="B897" s="9">
        <v>40798</v>
      </c>
      <c r="C897" s="7">
        <v>100</v>
      </c>
      <c r="D897" s="7">
        <v>2</v>
      </c>
      <c r="E897" s="1">
        <v>16</v>
      </c>
      <c r="F897" s="1" t="s">
        <v>47</v>
      </c>
      <c r="G897" s="1" t="s">
        <v>619</v>
      </c>
      <c r="H897" s="1" t="s">
        <v>23</v>
      </c>
      <c r="I897" s="1" t="s">
        <v>23</v>
      </c>
      <c r="AK897" s="1" t="s">
        <v>288</v>
      </c>
    </row>
    <row r="898" spans="1:37">
      <c r="A898" s="1" t="s">
        <v>1718</v>
      </c>
      <c r="B898" s="9">
        <v>40798</v>
      </c>
      <c r="C898" s="7">
        <v>100</v>
      </c>
      <c r="D898" s="7">
        <v>2</v>
      </c>
      <c r="E898" s="1">
        <v>17</v>
      </c>
      <c r="F898" s="1" t="s">
        <v>26</v>
      </c>
      <c r="G898" s="1" t="s">
        <v>620</v>
      </c>
      <c r="H898" s="1" t="s">
        <v>23</v>
      </c>
      <c r="I898" s="1" t="s">
        <v>23</v>
      </c>
      <c r="AK898" s="1" t="s">
        <v>244</v>
      </c>
    </row>
    <row r="899" spans="1:37">
      <c r="A899" s="1" t="s">
        <v>1718</v>
      </c>
      <c r="B899" s="9">
        <v>40798</v>
      </c>
      <c r="C899" s="7">
        <v>100</v>
      </c>
      <c r="D899" s="7">
        <v>2</v>
      </c>
      <c r="E899" s="1">
        <v>17</v>
      </c>
      <c r="F899" s="1" t="s">
        <v>47</v>
      </c>
      <c r="G899" s="1" t="s">
        <v>621</v>
      </c>
      <c r="H899" s="1" t="s">
        <v>23</v>
      </c>
      <c r="I899" s="1" t="s">
        <v>23</v>
      </c>
      <c r="AK899" s="1" t="s">
        <v>244</v>
      </c>
    </row>
    <row r="900" spans="1:37">
      <c r="A900" s="1" t="s">
        <v>1718</v>
      </c>
      <c r="B900" s="9">
        <v>40798</v>
      </c>
      <c r="C900" s="7">
        <v>100</v>
      </c>
      <c r="D900" s="7">
        <v>2</v>
      </c>
      <c r="E900" s="1">
        <v>18</v>
      </c>
      <c r="F900" s="1" t="s">
        <v>26</v>
      </c>
      <c r="G900" s="1" t="s">
        <v>622</v>
      </c>
      <c r="H900" s="1" t="s">
        <v>23</v>
      </c>
      <c r="I900" s="1" t="s">
        <v>23</v>
      </c>
      <c r="AK900" s="1" t="s">
        <v>244</v>
      </c>
    </row>
    <row r="901" spans="1:37">
      <c r="A901" s="1" t="s">
        <v>1718</v>
      </c>
      <c r="B901" s="9">
        <v>40798</v>
      </c>
      <c r="C901" s="7">
        <v>100</v>
      </c>
      <c r="D901" s="7">
        <v>2</v>
      </c>
      <c r="E901" s="1">
        <v>18</v>
      </c>
      <c r="F901" s="1" t="s">
        <v>47</v>
      </c>
      <c r="G901" s="1" t="s">
        <v>623</v>
      </c>
      <c r="H901" s="1" t="s">
        <v>23</v>
      </c>
      <c r="I901" s="1" t="s">
        <v>23</v>
      </c>
      <c r="AK901" s="1" t="s">
        <v>244</v>
      </c>
    </row>
    <row r="902" spans="1:37">
      <c r="A902" s="1" t="s">
        <v>1718</v>
      </c>
      <c r="B902" s="9">
        <v>40798</v>
      </c>
      <c r="C902" s="7">
        <v>100</v>
      </c>
      <c r="D902" s="7">
        <v>2</v>
      </c>
      <c r="E902" s="1">
        <v>19</v>
      </c>
      <c r="F902" s="1" t="s">
        <v>26</v>
      </c>
      <c r="G902" s="1" t="s">
        <v>624</v>
      </c>
      <c r="H902" s="1" t="s">
        <v>23</v>
      </c>
      <c r="I902" s="1" t="s">
        <v>23</v>
      </c>
      <c r="AK902" s="1" t="s">
        <v>244</v>
      </c>
    </row>
    <row r="903" spans="1:37">
      <c r="A903" s="1" t="s">
        <v>1718</v>
      </c>
      <c r="B903" s="9">
        <v>40798</v>
      </c>
      <c r="C903" s="7">
        <v>100</v>
      </c>
      <c r="D903" s="7">
        <v>2</v>
      </c>
      <c r="E903" s="1">
        <v>19</v>
      </c>
      <c r="F903" s="1" t="s">
        <v>47</v>
      </c>
      <c r="G903" s="1" t="s">
        <v>625</v>
      </c>
      <c r="H903" s="1" t="s">
        <v>22</v>
      </c>
      <c r="I903" s="1" t="s">
        <v>9</v>
      </c>
      <c r="K903" s="1" t="s">
        <v>32</v>
      </c>
      <c r="L903" s="1" t="s">
        <v>73</v>
      </c>
      <c r="M903" s="2" t="s">
        <v>2272</v>
      </c>
      <c r="AJ903" s="1" t="s">
        <v>72</v>
      </c>
      <c r="AK903" s="1" t="s">
        <v>244</v>
      </c>
    </row>
    <row r="904" spans="1:37">
      <c r="A904" s="1" t="s">
        <v>1718</v>
      </c>
      <c r="B904" s="9">
        <v>40798</v>
      </c>
      <c r="C904" s="7">
        <v>100</v>
      </c>
      <c r="D904" s="7">
        <v>2</v>
      </c>
      <c r="E904" s="1">
        <v>20</v>
      </c>
      <c r="F904" s="1" t="s">
        <v>26</v>
      </c>
      <c r="G904" s="1" t="s">
        <v>626</v>
      </c>
      <c r="H904" s="1" t="s">
        <v>23</v>
      </c>
      <c r="I904" s="1" t="s">
        <v>23</v>
      </c>
      <c r="AK904" s="1" t="s">
        <v>244</v>
      </c>
    </row>
    <row r="905" spans="1:37">
      <c r="A905" s="1" t="s">
        <v>1718</v>
      </c>
      <c r="B905" s="9">
        <v>40798</v>
      </c>
      <c r="C905" s="7">
        <v>100</v>
      </c>
      <c r="D905" s="7">
        <v>2</v>
      </c>
      <c r="E905" s="1">
        <v>20</v>
      </c>
      <c r="F905" s="1" t="s">
        <v>47</v>
      </c>
      <c r="G905" s="1" t="s">
        <v>627</v>
      </c>
      <c r="H905" s="1" t="s">
        <v>22</v>
      </c>
      <c r="I905" s="1" t="s">
        <v>9</v>
      </c>
      <c r="K905" s="1" t="s">
        <v>30</v>
      </c>
      <c r="L905" s="1" t="s">
        <v>73</v>
      </c>
      <c r="M905" s="2" t="s">
        <v>2278</v>
      </c>
      <c r="AJ905" s="1" t="s">
        <v>72</v>
      </c>
      <c r="AK905" s="1" t="s">
        <v>244</v>
      </c>
    </row>
    <row r="906" spans="1:37">
      <c r="A906" s="1" t="s">
        <v>1718</v>
      </c>
      <c r="B906" s="9">
        <v>40798</v>
      </c>
      <c r="C906" s="7">
        <v>100</v>
      </c>
      <c r="D906" s="7">
        <v>2</v>
      </c>
      <c r="E906" s="10">
        <v>21</v>
      </c>
      <c r="F906" s="1" t="s">
        <v>26</v>
      </c>
      <c r="G906" s="1" t="s">
        <v>628</v>
      </c>
      <c r="H906" s="1" t="s">
        <v>23</v>
      </c>
      <c r="I906" s="1" t="s">
        <v>23</v>
      </c>
      <c r="AK906" s="1" t="s">
        <v>244</v>
      </c>
    </row>
    <row r="907" spans="1:37">
      <c r="A907" s="1" t="s">
        <v>1718</v>
      </c>
      <c r="B907" s="9">
        <v>40798</v>
      </c>
      <c r="C907" s="7">
        <v>100</v>
      </c>
      <c r="D907" s="7">
        <v>2</v>
      </c>
      <c r="E907" s="1">
        <v>21</v>
      </c>
      <c r="F907" s="1" t="s">
        <v>47</v>
      </c>
      <c r="G907" s="1" t="s">
        <v>629</v>
      </c>
      <c r="H907" s="1" t="s">
        <v>22</v>
      </c>
      <c r="I907" s="1" t="s">
        <v>9</v>
      </c>
      <c r="K907" s="1" t="s">
        <v>29</v>
      </c>
      <c r="L907" s="1" t="s">
        <v>73</v>
      </c>
      <c r="M907" s="2" t="s">
        <v>2271</v>
      </c>
      <c r="AJ907" s="1" t="s">
        <v>72</v>
      </c>
      <c r="AK907" s="1" t="s">
        <v>244</v>
      </c>
    </row>
    <row r="908" spans="1:37">
      <c r="A908" s="1" t="s">
        <v>1718</v>
      </c>
      <c r="B908" s="9">
        <v>40798</v>
      </c>
      <c r="C908" s="7">
        <v>100</v>
      </c>
      <c r="D908" s="7">
        <v>2</v>
      </c>
      <c r="E908" s="1">
        <v>22</v>
      </c>
      <c r="F908" s="1" t="s">
        <v>26</v>
      </c>
      <c r="G908" s="1" t="s">
        <v>630</v>
      </c>
      <c r="H908" s="1" t="s">
        <v>23</v>
      </c>
      <c r="I908" s="1" t="s">
        <v>53</v>
      </c>
      <c r="AK908" s="1" t="s">
        <v>244</v>
      </c>
    </row>
    <row r="909" spans="1:37">
      <c r="A909" s="1" t="s">
        <v>1718</v>
      </c>
      <c r="B909" s="9">
        <v>40798</v>
      </c>
      <c r="C909" s="7">
        <v>100</v>
      </c>
      <c r="D909" s="7">
        <v>2</v>
      </c>
      <c r="E909" s="1">
        <v>22</v>
      </c>
      <c r="F909" s="1" t="s">
        <v>47</v>
      </c>
      <c r="G909" s="1" t="s">
        <v>631</v>
      </c>
      <c r="H909" s="1" t="s">
        <v>23</v>
      </c>
      <c r="I909" s="1" t="s">
        <v>53</v>
      </c>
      <c r="AK909" s="1" t="s">
        <v>244</v>
      </c>
    </row>
    <row r="910" spans="1:37">
      <c r="A910" s="1" t="s">
        <v>1718</v>
      </c>
      <c r="B910" s="9">
        <v>40798</v>
      </c>
      <c r="C910" s="7">
        <v>100</v>
      </c>
      <c r="D910" s="7">
        <v>2</v>
      </c>
      <c r="E910" s="1">
        <v>23</v>
      </c>
      <c r="F910" s="1" t="s">
        <v>26</v>
      </c>
      <c r="G910" s="1" t="s">
        <v>632</v>
      </c>
      <c r="H910" s="1" t="s">
        <v>23</v>
      </c>
      <c r="I910" s="1" t="s">
        <v>23</v>
      </c>
      <c r="AK910" s="1" t="s">
        <v>244</v>
      </c>
    </row>
    <row r="911" spans="1:37">
      <c r="A911" s="1" t="s">
        <v>1718</v>
      </c>
      <c r="B911" s="9">
        <v>40798</v>
      </c>
      <c r="C911" s="7">
        <v>100</v>
      </c>
      <c r="D911" s="7">
        <v>2</v>
      </c>
      <c r="E911" s="1">
        <v>23</v>
      </c>
      <c r="F911" s="1" t="s">
        <v>47</v>
      </c>
      <c r="G911" s="1" t="s">
        <v>633</v>
      </c>
      <c r="H911" s="1" t="s">
        <v>23</v>
      </c>
      <c r="I911" s="1" t="s">
        <v>23</v>
      </c>
      <c r="AK911" s="1" t="s">
        <v>244</v>
      </c>
    </row>
    <row r="912" spans="1:37">
      <c r="A912" s="1" t="s">
        <v>1718</v>
      </c>
      <c r="B912" s="9">
        <v>40798</v>
      </c>
      <c r="C912" s="7">
        <v>100</v>
      </c>
      <c r="D912" s="7">
        <v>2</v>
      </c>
      <c r="E912" s="1">
        <v>24</v>
      </c>
      <c r="F912" s="1" t="s">
        <v>26</v>
      </c>
      <c r="G912" s="1" t="s">
        <v>634</v>
      </c>
      <c r="H912" s="1" t="s">
        <v>23</v>
      </c>
      <c r="I912" s="1" t="s">
        <v>23</v>
      </c>
      <c r="AK912" s="1" t="s">
        <v>244</v>
      </c>
    </row>
    <row r="913" spans="1:38">
      <c r="A913" s="1" t="s">
        <v>1718</v>
      </c>
      <c r="B913" s="9">
        <v>40798</v>
      </c>
      <c r="C913" s="7">
        <v>100</v>
      </c>
      <c r="D913" s="7">
        <v>2</v>
      </c>
      <c r="E913" s="1">
        <v>24</v>
      </c>
      <c r="F913" s="1" t="s">
        <v>47</v>
      </c>
      <c r="G913" s="1" t="s">
        <v>635</v>
      </c>
      <c r="H913" s="1" t="s">
        <v>23</v>
      </c>
      <c r="I913" s="1" t="s">
        <v>23</v>
      </c>
      <c r="AK913" s="1" t="s">
        <v>244</v>
      </c>
    </row>
    <row r="914" spans="1:38">
      <c r="A914" s="1" t="s">
        <v>1718</v>
      </c>
      <c r="B914" s="9">
        <v>40798</v>
      </c>
      <c r="C914" s="7">
        <v>100</v>
      </c>
      <c r="D914" s="7">
        <v>2</v>
      </c>
      <c r="E914" s="1">
        <v>25</v>
      </c>
      <c r="F914" s="1" t="s">
        <v>26</v>
      </c>
      <c r="G914" s="1" t="s">
        <v>636</v>
      </c>
      <c r="H914" s="1" t="s">
        <v>23</v>
      </c>
      <c r="I914" s="1" t="s">
        <v>23</v>
      </c>
      <c r="AK914" s="1" t="s">
        <v>244</v>
      </c>
    </row>
    <row r="915" spans="1:38">
      <c r="A915" s="1" t="s">
        <v>1718</v>
      </c>
      <c r="B915" s="9">
        <v>40798</v>
      </c>
      <c r="C915" s="7">
        <v>100</v>
      </c>
      <c r="D915" s="7">
        <v>2</v>
      </c>
      <c r="E915" s="1">
        <v>25</v>
      </c>
      <c r="F915" s="1" t="s">
        <v>47</v>
      </c>
      <c r="G915" s="1" t="s">
        <v>637</v>
      </c>
      <c r="H915" s="1" t="s">
        <v>23</v>
      </c>
      <c r="I915" s="1" t="s">
        <v>23</v>
      </c>
      <c r="AK915" s="1" t="s">
        <v>244</v>
      </c>
    </row>
    <row r="916" spans="1:38">
      <c r="A916" s="1" t="s">
        <v>1718</v>
      </c>
      <c r="B916" s="9">
        <v>40798</v>
      </c>
      <c r="C916" s="7">
        <v>100</v>
      </c>
      <c r="D916" s="7">
        <v>2</v>
      </c>
      <c r="E916" s="1">
        <v>26</v>
      </c>
      <c r="F916" s="1" t="s">
        <v>26</v>
      </c>
      <c r="G916" s="1" t="s">
        <v>638</v>
      </c>
      <c r="H916" s="1" t="s">
        <v>22</v>
      </c>
      <c r="I916" s="1" t="s">
        <v>9</v>
      </c>
      <c r="K916" s="1" t="s">
        <v>146</v>
      </c>
      <c r="L916" s="1" t="s">
        <v>73</v>
      </c>
      <c r="M916" s="2" t="s">
        <v>2260</v>
      </c>
      <c r="AJ916" s="1" t="s">
        <v>72</v>
      </c>
      <c r="AK916" s="1" t="s">
        <v>244</v>
      </c>
      <c r="AL916" s="1" t="s">
        <v>378</v>
      </c>
    </row>
    <row r="917" spans="1:38">
      <c r="A917" s="1" t="s">
        <v>1718</v>
      </c>
      <c r="B917" s="9">
        <v>40798</v>
      </c>
      <c r="C917" s="7">
        <v>100</v>
      </c>
      <c r="D917" s="7">
        <v>2</v>
      </c>
      <c r="E917" s="1">
        <v>26</v>
      </c>
      <c r="F917" s="1" t="s">
        <v>47</v>
      </c>
      <c r="G917" s="1" t="s">
        <v>639</v>
      </c>
      <c r="H917" s="1" t="s">
        <v>23</v>
      </c>
      <c r="I917" s="1" t="s">
        <v>23</v>
      </c>
      <c r="AK917" s="1" t="s">
        <v>244</v>
      </c>
    </row>
    <row r="918" spans="1:38">
      <c r="A918" s="1" t="s">
        <v>1718</v>
      </c>
      <c r="B918" s="9">
        <v>40798</v>
      </c>
      <c r="C918" s="7">
        <v>100</v>
      </c>
      <c r="D918" s="7">
        <v>2</v>
      </c>
      <c r="E918" s="1">
        <v>27</v>
      </c>
      <c r="F918" s="1" t="s">
        <v>26</v>
      </c>
      <c r="G918" s="1" t="s">
        <v>640</v>
      </c>
      <c r="H918" s="1" t="s">
        <v>23</v>
      </c>
      <c r="I918" s="1" t="s">
        <v>23</v>
      </c>
      <c r="AK918" s="1" t="s">
        <v>244</v>
      </c>
    </row>
    <row r="919" spans="1:38">
      <c r="A919" s="1" t="s">
        <v>1718</v>
      </c>
      <c r="B919" s="9">
        <v>40798</v>
      </c>
      <c r="C919" s="7">
        <v>100</v>
      </c>
      <c r="D919" s="7">
        <v>2</v>
      </c>
      <c r="E919" s="1">
        <v>27</v>
      </c>
      <c r="F919" s="1" t="s">
        <v>47</v>
      </c>
      <c r="G919" s="1" t="s">
        <v>641</v>
      </c>
      <c r="H919" s="1" t="s">
        <v>23</v>
      </c>
      <c r="I919" s="1" t="s">
        <v>23</v>
      </c>
      <c r="AK919" s="1" t="s">
        <v>244</v>
      </c>
    </row>
    <row r="920" spans="1:38">
      <c r="A920" s="1" t="s">
        <v>1718</v>
      </c>
      <c r="B920" s="9">
        <v>40798</v>
      </c>
      <c r="C920" s="7">
        <v>100</v>
      </c>
      <c r="D920" s="7">
        <v>2</v>
      </c>
      <c r="E920" s="1">
        <v>28</v>
      </c>
      <c r="F920" s="1" t="s">
        <v>26</v>
      </c>
      <c r="G920" s="1" t="s">
        <v>642</v>
      </c>
      <c r="H920" s="1" t="s">
        <v>22</v>
      </c>
      <c r="I920" s="1" t="s">
        <v>53</v>
      </c>
      <c r="AK920" s="1" t="s">
        <v>244</v>
      </c>
    </row>
    <row r="921" spans="1:38">
      <c r="A921" s="1" t="s">
        <v>1718</v>
      </c>
      <c r="B921" s="9">
        <v>40798</v>
      </c>
      <c r="C921" s="7">
        <v>100</v>
      </c>
      <c r="D921" s="7">
        <v>2</v>
      </c>
      <c r="E921" s="1">
        <v>28</v>
      </c>
      <c r="F921" s="1" t="s">
        <v>47</v>
      </c>
      <c r="G921" s="1" t="s">
        <v>643</v>
      </c>
      <c r="H921" s="1" t="s">
        <v>166</v>
      </c>
      <c r="I921" s="1" t="s">
        <v>166</v>
      </c>
      <c r="AK921" s="1" t="s">
        <v>244</v>
      </c>
    </row>
    <row r="922" spans="1:38">
      <c r="A922" s="1" t="s">
        <v>1718</v>
      </c>
      <c r="B922" s="9">
        <v>40798</v>
      </c>
      <c r="C922" s="7">
        <v>100</v>
      </c>
      <c r="D922" s="7">
        <v>2</v>
      </c>
      <c r="E922" s="1">
        <v>29</v>
      </c>
      <c r="F922" s="1" t="s">
        <v>26</v>
      </c>
      <c r="G922" s="1" t="s">
        <v>644</v>
      </c>
      <c r="H922" s="1" t="s">
        <v>22</v>
      </c>
      <c r="I922" s="1" t="s">
        <v>9</v>
      </c>
      <c r="K922" s="1" t="s">
        <v>31</v>
      </c>
      <c r="L922" s="1" t="s">
        <v>73</v>
      </c>
      <c r="M922" s="2" t="s">
        <v>2283</v>
      </c>
      <c r="AJ922" s="1" t="s">
        <v>72</v>
      </c>
      <c r="AK922" s="1" t="s">
        <v>244</v>
      </c>
      <c r="AL922" s="1" t="s">
        <v>379</v>
      </c>
    </row>
    <row r="923" spans="1:38">
      <c r="A923" s="1" t="s">
        <v>1718</v>
      </c>
      <c r="B923" s="9">
        <v>40798</v>
      </c>
      <c r="C923" s="7">
        <v>100</v>
      </c>
      <c r="D923" s="7">
        <v>2</v>
      </c>
      <c r="E923" s="1">
        <v>29</v>
      </c>
      <c r="F923" s="1" t="s">
        <v>47</v>
      </c>
      <c r="G923" s="1" t="s">
        <v>645</v>
      </c>
      <c r="H923" s="1" t="s">
        <v>23</v>
      </c>
      <c r="I923" s="1" t="s">
        <v>23</v>
      </c>
      <c r="AK923" s="1" t="s">
        <v>244</v>
      </c>
    </row>
    <row r="924" spans="1:38">
      <c r="A924" s="1" t="s">
        <v>1718</v>
      </c>
      <c r="B924" s="9">
        <v>40798</v>
      </c>
      <c r="C924" s="7">
        <v>100</v>
      </c>
      <c r="D924" s="7">
        <v>2</v>
      </c>
      <c r="E924" s="1">
        <v>30</v>
      </c>
      <c r="F924" s="1" t="s">
        <v>26</v>
      </c>
      <c r="G924" s="1" t="s">
        <v>646</v>
      </c>
      <c r="H924" s="1" t="s">
        <v>22</v>
      </c>
      <c r="I924" s="1" t="s">
        <v>9</v>
      </c>
      <c r="J924" s="1" t="s">
        <v>55</v>
      </c>
      <c r="K924" s="1" t="s">
        <v>146</v>
      </c>
      <c r="L924" s="1" t="s">
        <v>25</v>
      </c>
      <c r="M924" s="2" t="s">
        <v>2295</v>
      </c>
      <c r="N924" s="1" t="s">
        <v>26</v>
      </c>
      <c r="O924" s="1" t="s">
        <v>27</v>
      </c>
      <c r="Q924" s="1">
        <v>24.9</v>
      </c>
      <c r="R924" s="1">
        <v>14.9</v>
      </c>
      <c r="S924" s="1">
        <v>17.3</v>
      </c>
      <c r="X924" s="1">
        <v>21</v>
      </c>
      <c r="Y924" s="1">
        <v>53</v>
      </c>
      <c r="Z924" s="1">
        <f>Y924-X924</f>
        <v>32</v>
      </c>
      <c r="AA924" s="1">
        <v>0</v>
      </c>
      <c r="AJ924" s="1" t="s">
        <v>288</v>
      </c>
      <c r="AK924" s="1" t="s">
        <v>244</v>
      </c>
      <c r="AL924" s="1" t="s">
        <v>380</v>
      </c>
    </row>
    <row r="925" spans="1:38">
      <c r="A925" s="1" t="s">
        <v>1718</v>
      </c>
      <c r="B925" s="9">
        <v>40798</v>
      </c>
      <c r="C925" s="7">
        <v>100</v>
      </c>
      <c r="D925" s="7">
        <v>2</v>
      </c>
      <c r="E925" s="1">
        <v>30</v>
      </c>
      <c r="F925" s="1" t="s">
        <v>47</v>
      </c>
      <c r="G925" s="1" t="s">
        <v>647</v>
      </c>
      <c r="H925" s="1" t="s">
        <v>23</v>
      </c>
      <c r="I925" s="1" t="s">
        <v>23</v>
      </c>
      <c r="AK925" s="1" t="s">
        <v>244</v>
      </c>
    </row>
    <row r="926" spans="1:38">
      <c r="A926" s="1" t="s">
        <v>1718</v>
      </c>
      <c r="B926" s="9">
        <v>40798</v>
      </c>
      <c r="C926" s="7">
        <v>100</v>
      </c>
      <c r="D926" s="7">
        <v>2</v>
      </c>
      <c r="E926" s="1">
        <v>31</v>
      </c>
      <c r="F926" s="1" t="s">
        <v>26</v>
      </c>
      <c r="G926" s="1" t="s">
        <v>648</v>
      </c>
      <c r="H926" s="1" t="s">
        <v>23</v>
      </c>
      <c r="I926" s="1" t="s">
        <v>23</v>
      </c>
      <c r="AK926" s="1" t="s">
        <v>244</v>
      </c>
    </row>
    <row r="927" spans="1:38">
      <c r="A927" s="1" t="s">
        <v>1718</v>
      </c>
      <c r="B927" s="9">
        <v>40798</v>
      </c>
      <c r="C927" s="7">
        <v>100</v>
      </c>
      <c r="D927" s="7">
        <v>2</v>
      </c>
      <c r="E927" s="1">
        <v>31</v>
      </c>
      <c r="F927" s="1" t="s">
        <v>47</v>
      </c>
      <c r="G927" s="1" t="s">
        <v>649</v>
      </c>
      <c r="H927" s="1" t="s">
        <v>23</v>
      </c>
      <c r="I927" s="1" t="s">
        <v>23</v>
      </c>
      <c r="AK927" s="1" t="s">
        <v>244</v>
      </c>
    </row>
    <row r="928" spans="1:38">
      <c r="A928" s="1" t="s">
        <v>1718</v>
      </c>
      <c r="B928" s="9">
        <v>40798</v>
      </c>
      <c r="C928" s="7">
        <v>100</v>
      </c>
      <c r="D928" s="7">
        <v>2</v>
      </c>
      <c r="E928" s="1">
        <v>32</v>
      </c>
      <c r="F928" s="1" t="s">
        <v>26</v>
      </c>
      <c r="G928" s="1" t="s">
        <v>650</v>
      </c>
      <c r="H928" s="1" t="s">
        <v>23</v>
      </c>
      <c r="I928" s="1" t="s">
        <v>23</v>
      </c>
      <c r="AK928" s="1" t="s">
        <v>244</v>
      </c>
    </row>
    <row r="929" spans="1:38">
      <c r="A929" s="1" t="s">
        <v>1718</v>
      </c>
      <c r="B929" s="9">
        <v>40798</v>
      </c>
      <c r="C929" s="7">
        <v>100</v>
      </c>
      <c r="D929" s="7">
        <v>2</v>
      </c>
      <c r="E929" s="1">
        <v>32</v>
      </c>
      <c r="F929" s="1" t="s">
        <v>47</v>
      </c>
      <c r="G929" s="1" t="s">
        <v>651</v>
      </c>
      <c r="H929" s="1" t="s">
        <v>23</v>
      </c>
      <c r="I929" s="1" t="s">
        <v>23</v>
      </c>
      <c r="AK929" s="1" t="s">
        <v>244</v>
      </c>
    </row>
    <row r="930" spans="1:38">
      <c r="A930" s="1" t="s">
        <v>1718</v>
      </c>
      <c r="B930" s="9">
        <v>40798</v>
      </c>
      <c r="C930" s="7">
        <v>100</v>
      </c>
      <c r="D930" s="7">
        <v>2</v>
      </c>
      <c r="E930" s="1">
        <v>33</v>
      </c>
      <c r="F930" s="1" t="s">
        <v>26</v>
      </c>
      <c r="G930" s="1" t="s">
        <v>740</v>
      </c>
      <c r="H930" s="1" t="s">
        <v>23</v>
      </c>
      <c r="I930" s="1" t="s">
        <v>23</v>
      </c>
      <c r="AK930" s="1" t="s">
        <v>103</v>
      </c>
    </row>
    <row r="931" spans="1:38">
      <c r="A931" s="1" t="s">
        <v>1718</v>
      </c>
      <c r="B931" s="9">
        <v>40798</v>
      </c>
      <c r="C931" s="7">
        <v>100</v>
      </c>
      <c r="D931" s="7">
        <v>2</v>
      </c>
      <c r="E931" s="1">
        <v>33</v>
      </c>
      <c r="F931" s="1" t="s">
        <v>47</v>
      </c>
      <c r="G931" s="1" t="s">
        <v>652</v>
      </c>
      <c r="H931" s="1" t="s">
        <v>23</v>
      </c>
      <c r="I931" s="1" t="s">
        <v>23</v>
      </c>
      <c r="AK931" s="1" t="s">
        <v>103</v>
      </c>
    </row>
    <row r="932" spans="1:38">
      <c r="A932" s="1" t="s">
        <v>1718</v>
      </c>
      <c r="B932" s="9">
        <v>40798</v>
      </c>
      <c r="C932" s="7">
        <v>100</v>
      </c>
      <c r="D932" s="7">
        <v>2</v>
      </c>
      <c r="E932" s="1">
        <v>34</v>
      </c>
      <c r="F932" s="1" t="s">
        <v>26</v>
      </c>
      <c r="G932" s="1" t="s">
        <v>653</v>
      </c>
      <c r="H932" s="1" t="s">
        <v>23</v>
      </c>
      <c r="I932" s="1" t="s">
        <v>23</v>
      </c>
      <c r="AK932" s="1" t="s">
        <v>103</v>
      </c>
    </row>
    <row r="933" spans="1:38">
      <c r="A933" s="1" t="s">
        <v>1718</v>
      </c>
      <c r="B933" s="9">
        <v>40798</v>
      </c>
      <c r="C933" s="7">
        <v>100</v>
      </c>
      <c r="D933" s="7">
        <v>2</v>
      </c>
      <c r="E933" s="1">
        <v>34</v>
      </c>
      <c r="F933" s="1" t="s">
        <v>47</v>
      </c>
      <c r="G933" s="1" t="s">
        <v>655</v>
      </c>
      <c r="H933" s="1" t="s">
        <v>23</v>
      </c>
      <c r="I933" s="1" t="s">
        <v>23</v>
      </c>
      <c r="AK933" s="1" t="s">
        <v>103</v>
      </c>
    </row>
    <row r="934" spans="1:38">
      <c r="A934" s="1" t="s">
        <v>1718</v>
      </c>
      <c r="B934" s="9">
        <v>40798</v>
      </c>
      <c r="C934" s="7">
        <v>100</v>
      </c>
      <c r="D934" s="7">
        <v>2</v>
      </c>
      <c r="E934" s="1">
        <v>35</v>
      </c>
      <c r="F934" s="1" t="s">
        <v>26</v>
      </c>
      <c r="G934" s="1" t="s">
        <v>656</v>
      </c>
      <c r="H934" s="1" t="s">
        <v>22</v>
      </c>
      <c r="I934" s="1" t="s">
        <v>9</v>
      </c>
      <c r="K934" s="1" t="s">
        <v>146</v>
      </c>
      <c r="L934" s="1" t="s">
        <v>73</v>
      </c>
      <c r="M934" s="2" t="s">
        <v>2115</v>
      </c>
      <c r="AJ934" s="1" t="s">
        <v>288</v>
      </c>
      <c r="AK934" s="1" t="s">
        <v>103</v>
      </c>
    </row>
    <row r="935" spans="1:38">
      <c r="A935" s="1" t="s">
        <v>1718</v>
      </c>
      <c r="B935" s="9">
        <v>40798</v>
      </c>
      <c r="C935" s="7">
        <v>100</v>
      </c>
      <c r="D935" s="7">
        <v>2</v>
      </c>
      <c r="E935" s="1">
        <v>35</v>
      </c>
      <c r="F935" s="1" t="s">
        <v>47</v>
      </c>
      <c r="G935" s="1" t="s">
        <v>658</v>
      </c>
      <c r="H935" s="1" t="s">
        <v>23</v>
      </c>
      <c r="I935" s="1" t="s">
        <v>23</v>
      </c>
      <c r="AK935" s="1" t="s">
        <v>103</v>
      </c>
    </row>
    <row r="936" spans="1:38">
      <c r="A936" s="1" t="s">
        <v>1718</v>
      </c>
      <c r="B936" s="9">
        <v>40798</v>
      </c>
      <c r="C936" s="7">
        <v>100</v>
      </c>
      <c r="D936" s="7">
        <v>2</v>
      </c>
      <c r="E936" s="1">
        <v>36</v>
      </c>
      <c r="F936" s="1" t="s">
        <v>26</v>
      </c>
      <c r="G936" s="1" t="s">
        <v>660</v>
      </c>
      <c r="H936" s="1" t="s">
        <v>23</v>
      </c>
      <c r="I936" s="1" t="s">
        <v>23</v>
      </c>
      <c r="AK936" s="1" t="s">
        <v>103</v>
      </c>
    </row>
    <row r="937" spans="1:38">
      <c r="A937" s="1" t="s">
        <v>1718</v>
      </c>
      <c r="B937" s="9">
        <v>40798</v>
      </c>
      <c r="C937" s="7">
        <v>100</v>
      </c>
      <c r="D937" s="7">
        <v>2</v>
      </c>
      <c r="E937" s="1">
        <v>36</v>
      </c>
      <c r="F937" s="1" t="s">
        <v>47</v>
      </c>
      <c r="G937" s="1" t="s">
        <v>661</v>
      </c>
      <c r="H937" s="1" t="s">
        <v>23</v>
      </c>
      <c r="I937" s="1" t="s">
        <v>23</v>
      </c>
      <c r="AK937" s="1" t="s">
        <v>103</v>
      </c>
    </row>
    <row r="938" spans="1:38">
      <c r="A938" s="1" t="s">
        <v>1718</v>
      </c>
      <c r="B938" s="9">
        <v>40798</v>
      </c>
      <c r="C938" s="7">
        <v>100</v>
      </c>
      <c r="D938" s="7">
        <v>2</v>
      </c>
      <c r="E938" s="1">
        <v>37</v>
      </c>
      <c r="F938" s="1" t="s">
        <v>26</v>
      </c>
      <c r="G938" s="1" t="s">
        <v>741</v>
      </c>
      <c r="H938" s="1" t="s">
        <v>23</v>
      </c>
      <c r="I938" s="1" t="s">
        <v>23</v>
      </c>
      <c r="AK938" s="1" t="s">
        <v>103</v>
      </c>
    </row>
    <row r="939" spans="1:38">
      <c r="A939" s="1" t="s">
        <v>1718</v>
      </c>
      <c r="B939" s="9">
        <v>40798</v>
      </c>
      <c r="C939" s="7">
        <v>100</v>
      </c>
      <c r="D939" s="7">
        <v>2</v>
      </c>
      <c r="E939" s="1">
        <v>37</v>
      </c>
      <c r="F939" s="1" t="s">
        <v>47</v>
      </c>
      <c r="G939" s="1" t="s">
        <v>662</v>
      </c>
      <c r="H939" s="1" t="s">
        <v>23</v>
      </c>
      <c r="I939" s="1" t="s">
        <v>53</v>
      </c>
      <c r="AK939" s="1" t="s">
        <v>103</v>
      </c>
    </row>
    <row r="940" spans="1:38">
      <c r="A940" s="1" t="s">
        <v>1718</v>
      </c>
      <c r="B940" s="9">
        <v>40798</v>
      </c>
      <c r="C940" s="7">
        <v>100</v>
      </c>
      <c r="D940" s="7">
        <v>2</v>
      </c>
      <c r="E940" s="1">
        <v>38</v>
      </c>
      <c r="F940" s="1" t="s">
        <v>26</v>
      </c>
      <c r="G940" s="1" t="s">
        <v>663</v>
      </c>
      <c r="H940" s="1" t="s">
        <v>23</v>
      </c>
      <c r="I940" s="1" t="s">
        <v>23</v>
      </c>
      <c r="AK940" s="1" t="s">
        <v>103</v>
      </c>
    </row>
    <row r="941" spans="1:38">
      <c r="A941" s="1" t="s">
        <v>1718</v>
      </c>
      <c r="B941" s="9">
        <v>40798</v>
      </c>
      <c r="C941" s="7">
        <v>100</v>
      </c>
      <c r="D941" s="7">
        <v>2</v>
      </c>
      <c r="E941" s="1">
        <v>38</v>
      </c>
      <c r="F941" s="1" t="s">
        <v>47</v>
      </c>
      <c r="G941" s="1" t="s">
        <v>664</v>
      </c>
      <c r="H941" s="1" t="s">
        <v>23</v>
      </c>
      <c r="I941" s="1" t="s">
        <v>23</v>
      </c>
      <c r="AK941" s="1" t="s">
        <v>103</v>
      </c>
    </row>
    <row r="942" spans="1:38">
      <c r="A942" s="1" t="s">
        <v>1718</v>
      </c>
      <c r="B942" s="9">
        <v>40798</v>
      </c>
      <c r="C942" s="7">
        <v>100</v>
      </c>
      <c r="D942" s="7">
        <v>2</v>
      </c>
      <c r="E942" s="1">
        <v>39</v>
      </c>
      <c r="F942" s="1" t="s">
        <v>26</v>
      </c>
      <c r="G942" s="1" t="s">
        <v>665</v>
      </c>
      <c r="H942" s="1" t="s">
        <v>23</v>
      </c>
      <c r="I942" s="1" t="s">
        <v>23</v>
      </c>
      <c r="AK942" s="1" t="s">
        <v>103</v>
      </c>
    </row>
    <row r="943" spans="1:38">
      <c r="A943" s="1" t="s">
        <v>1718</v>
      </c>
      <c r="B943" s="9">
        <v>40798</v>
      </c>
      <c r="C943" s="7">
        <v>100</v>
      </c>
      <c r="D943" s="7">
        <v>2</v>
      </c>
      <c r="E943" s="1">
        <v>39</v>
      </c>
      <c r="F943" s="1" t="s">
        <v>47</v>
      </c>
      <c r="G943" s="1" t="s">
        <v>666</v>
      </c>
      <c r="H943" s="1" t="s">
        <v>22</v>
      </c>
      <c r="I943" s="1" t="s">
        <v>9</v>
      </c>
      <c r="K943" s="1" t="s">
        <v>37</v>
      </c>
      <c r="L943" s="1" t="s">
        <v>25</v>
      </c>
      <c r="M943" s="2" t="s">
        <v>2296</v>
      </c>
      <c r="N943" s="1" t="s">
        <v>26</v>
      </c>
      <c r="O943" s="1" t="s">
        <v>33</v>
      </c>
      <c r="P943" s="1" t="s">
        <v>63</v>
      </c>
      <c r="Q943" s="1">
        <v>35.049999999999997</v>
      </c>
      <c r="R943" s="1">
        <v>20.350000000000001</v>
      </c>
      <c r="S943" s="1">
        <v>19.8</v>
      </c>
      <c r="X943" s="1">
        <v>20</v>
      </c>
      <c r="Y943" s="1">
        <v>173</v>
      </c>
      <c r="Z943" s="1">
        <f>Y943-X943</f>
        <v>153</v>
      </c>
      <c r="AA943" s="1">
        <v>4</v>
      </c>
      <c r="AJ943" s="1" t="s">
        <v>288</v>
      </c>
      <c r="AK943" s="1" t="s">
        <v>103</v>
      </c>
      <c r="AL943" s="1" t="s">
        <v>381</v>
      </c>
    </row>
    <row r="944" spans="1:38">
      <c r="A944" s="1" t="s">
        <v>1718</v>
      </c>
      <c r="B944" s="9">
        <v>40798</v>
      </c>
      <c r="C944" s="7">
        <v>100</v>
      </c>
      <c r="D944" s="7">
        <v>2</v>
      </c>
      <c r="E944" s="1">
        <v>40</v>
      </c>
      <c r="F944" s="1" t="s">
        <v>26</v>
      </c>
      <c r="G944" s="1" t="s">
        <v>667</v>
      </c>
      <c r="H944" s="1" t="s">
        <v>23</v>
      </c>
      <c r="I944" s="1" t="s">
        <v>23</v>
      </c>
      <c r="AK944" s="1" t="s">
        <v>103</v>
      </c>
    </row>
    <row r="945" spans="1:38">
      <c r="A945" s="1" t="s">
        <v>1718</v>
      </c>
      <c r="B945" s="9">
        <v>40798</v>
      </c>
      <c r="C945" s="7">
        <v>100</v>
      </c>
      <c r="D945" s="7">
        <v>2</v>
      </c>
      <c r="E945" s="1">
        <v>40</v>
      </c>
      <c r="F945" s="1" t="s">
        <v>47</v>
      </c>
      <c r="G945" s="1" t="s">
        <v>668</v>
      </c>
      <c r="H945" s="1" t="s">
        <v>22</v>
      </c>
      <c r="I945" s="1" t="s">
        <v>9</v>
      </c>
      <c r="K945" s="1" t="s">
        <v>29</v>
      </c>
      <c r="L945" s="1" t="s">
        <v>73</v>
      </c>
      <c r="M945" s="2" t="s">
        <v>2268</v>
      </c>
      <c r="AJ945" s="1" t="s">
        <v>72</v>
      </c>
      <c r="AK945" s="1" t="s">
        <v>103</v>
      </c>
    </row>
    <row r="946" spans="1:38">
      <c r="A946" s="1" t="s">
        <v>1718</v>
      </c>
      <c r="B946" s="9">
        <v>40798</v>
      </c>
      <c r="C946" s="7">
        <v>100</v>
      </c>
      <c r="D946" s="7">
        <v>2</v>
      </c>
      <c r="E946" s="1">
        <v>41</v>
      </c>
      <c r="F946" s="1" t="s">
        <v>26</v>
      </c>
      <c r="G946" s="1" t="s">
        <v>670</v>
      </c>
      <c r="H946" s="1" t="s">
        <v>23</v>
      </c>
      <c r="I946" s="1" t="s">
        <v>23</v>
      </c>
      <c r="AK946" s="1" t="s">
        <v>103</v>
      </c>
    </row>
    <row r="947" spans="1:38">
      <c r="A947" s="1" t="s">
        <v>1718</v>
      </c>
      <c r="B947" s="9">
        <v>40798</v>
      </c>
      <c r="C947" s="7">
        <v>100</v>
      </c>
      <c r="D947" s="7">
        <v>2</v>
      </c>
      <c r="E947" s="1">
        <v>41</v>
      </c>
      <c r="F947" s="1" t="s">
        <v>47</v>
      </c>
      <c r="G947" s="1" t="s">
        <v>671</v>
      </c>
      <c r="H947" s="1" t="s">
        <v>23</v>
      </c>
      <c r="I947" s="1" t="s">
        <v>23</v>
      </c>
      <c r="AK947" s="1" t="s">
        <v>103</v>
      </c>
    </row>
    <row r="948" spans="1:38">
      <c r="A948" s="1" t="s">
        <v>1718</v>
      </c>
      <c r="B948" s="9">
        <v>40798</v>
      </c>
      <c r="C948" s="7">
        <v>100</v>
      </c>
      <c r="D948" s="7">
        <v>2</v>
      </c>
      <c r="E948" s="1">
        <v>42</v>
      </c>
      <c r="F948" s="1" t="s">
        <v>26</v>
      </c>
      <c r="G948" s="1" t="s">
        <v>672</v>
      </c>
      <c r="H948" s="1" t="s">
        <v>23</v>
      </c>
      <c r="I948" s="1" t="s">
        <v>23</v>
      </c>
      <c r="AK948" s="1" t="s">
        <v>103</v>
      </c>
    </row>
    <row r="949" spans="1:38">
      <c r="A949" s="1" t="s">
        <v>1718</v>
      </c>
      <c r="B949" s="9">
        <v>40798</v>
      </c>
      <c r="C949" s="7">
        <v>100</v>
      </c>
      <c r="D949" s="7">
        <v>2</v>
      </c>
      <c r="E949" s="1">
        <v>42</v>
      </c>
      <c r="F949" s="1" t="s">
        <v>47</v>
      </c>
      <c r="G949" s="1" t="s">
        <v>673</v>
      </c>
      <c r="H949" s="1" t="s">
        <v>23</v>
      </c>
      <c r="I949" s="1" t="s">
        <v>23</v>
      </c>
      <c r="J949" s="1" t="s">
        <v>55</v>
      </c>
      <c r="AK949" s="1" t="s">
        <v>103</v>
      </c>
    </row>
    <row r="950" spans="1:38">
      <c r="A950" s="1" t="s">
        <v>1718</v>
      </c>
      <c r="B950" s="9">
        <v>40798</v>
      </c>
      <c r="C950" s="7">
        <v>100</v>
      </c>
      <c r="D950" s="7">
        <v>2</v>
      </c>
      <c r="E950" s="1">
        <v>43</v>
      </c>
      <c r="F950" s="1" t="s">
        <v>26</v>
      </c>
      <c r="G950" s="1" t="s">
        <v>674</v>
      </c>
      <c r="H950" s="1" t="s">
        <v>22</v>
      </c>
      <c r="I950" s="1" t="s">
        <v>9</v>
      </c>
      <c r="K950" s="1" t="s">
        <v>239</v>
      </c>
      <c r="L950" s="1" t="s">
        <v>25</v>
      </c>
      <c r="M950" s="2" t="s">
        <v>2292</v>
      </c>
      <c r="N950" s="1" t="s">
        <v>224</v>
      </c>
      <c r="O950" s="1" t="s">
        <v>33</v>
      </c>
      <c r="Q950" s="1">
        <v>46.3</v>
      </c>
      <c r="T950" s="1">
        <f>153+35.2</f>
        <v>188.2</v>
      </c>
      <c r="U950" s="1">
        <f>153+33.6</f>
        <v>186.6</v>
      </c>
      <c r="W950" s="1">
        <v>40.4</v>
      </c>
      <c r="X950" s="1">
        <v>21</v>
      </c>
      <c r="Y950" s="1">
        <v>183</v>
      </c>
      <c r="Z950" s="1">
        <f>Y950-X950</f>
        <v>162</v>
      </c>
      <c r="AA950" s="1">
        <v>7</v>
      </c>
      <c r="AJ950" s="1" t="s">
        <v>288</v>
      </c>
      <c r="AK950" s="1" t="s">
        <v>103</v>
      </c>
    </row>
    <row r="951" spans="1:38">
      <c r="A951" s="1" t="s">
        <v>1718</v>
      </c>
      <c r="B951" s="9">
        <v>40798</v>
      </c>
      <c r="C951" s="7">
        <v>100</v>
      </c>
      <c r="D951" s="7">
        <v>2</v>
      </c>
      <c r="E951" s="1">
        <v>43</v>
      </c>
      <c r="F951" s="1" t="s">
        <v>47</v>
      </c>
      <c r="G951" s="1" t="s">
        <v>675</v>
      </c>
      <c r="H951" s="1" t="s">
        <v>22</v>
      </c>
      <c r="I951" s="1" t="s">
        <v>9</v>
      </c>
      <c r="K951" s="1" t="s">
        <v>29</v>
      </c>
      <c r="L951" s="1" t="s">
        <v>73</v>
      </c>
      <c r="M951" s="2" t="s">
        <v>2270</v>
      </c>
      <c r="AK951" s="1" t="s">
        <v>103</v>
      </c>
    </row>
    <row r="952" spans="1:38">
      <c r="A952" s="1" t="s">
        <v>1718</v>
      </c>
      <c r="B952" s="9">
        <v>40798</v>
      </c>
      <c r="C952" s="7">
        <v>100</v>
      </c>
      <c r="D952" s="7">
        <v>2</v>
      </c>
      <c r="E952" s="1">
        <v>44</v>
      </c>
      <c r="F952" s="1" t="s">
        <v>26</v>
      </c>
      <c r="G952" s="1" t="s">
        <v>676</v>
      </c>
      <c r="H952" s="1" t="s">
        <v>23</v>
      </c>
      <c r="I952" s="1" t="s">
        <v>53</v>
      </c>
      <c r="AK952" s="1" t="s">
        <v>103</v>
      </c>
    </row>
    <row r="953" spans="1:38">
      <c r="A953" s="1" t="s">
        <v>1718</v>
      </c>
      <c r="B953" s="9">
        <v>40798</v>
      </c>
      <c r="C953" s="7">
        <v>100</v>
      </c>
      <c r="D953" s="7">
        <v>2</v>
      </c>
      <c r="E953" s="1">
        <v>44</v>
      </c>
      <c r="F953" s="1" t="s">
        <v>47</v>
      </c>
      <c r="G953" s="1" t="s">
        <v>678</v>
      </c>
      <c r="H953" s="1" t="s">
        <v>22</v>
      </c>
      <c r="I953" s="1" t="s">
        <v>9</v>
      </c>
      <c r="K953" s="1" t="s">
        <v>29</v>
      </c>
      <c r="L953" s="1" t="s">
        <v>73</v>
      </c>
      <c r="M953" s="2" t="s">
        <v>2267</v>
      </c>
      <c r="AK953" s="1" t="s">
        <v>103</v>
      </c>
    </row>
    <row r="954" spans="1:38">
      <c r="A954" s="1" t="s">
        <v>1718</v>
      </c>
      <c r="B954" s="9">
        <v>40798</v>
      </c>
      <c r="C954" s="7">
        <v>100</v>
      </c>
      <c r="D954" s="7">
        <v>2</v>
      </c>
      <c r="E954" s="1">
        <v>45</v>
      </c>
      <c r="F954" s="1" t="s">
        <v>26</v>
      </c>
      <c r="G954" s="1" t="s">
        <v>679</v>
      </c>
      <c r="H954" s="1" t="s">
        <v>22</v>
      </c>
      <c r="I954" s="1" t="s">
        <v>9</v>
      </c>
      <c r="J954" s="1" t="s">
        <v>55</v>
      </c>
      <c r="K954" s="1" t="s">
        <v>32</v>
      </c>
      <c r="L954" s="1" t="s">
        <v>25</v>
      </c>
      <c r="M954" s="2" t="s">
        <v>2297</v>
      </c>
      <c r="N954" s="1" t="s">
        <v>26</v>
      </c>
      <c r="O954" s="1" t="s">
        <v>90</v>
      </c>
      <c r="Q954" s="1">
        <v>24.9</v>
      </c>
      <c r="R954" s="1">
        <v>16</v>
      </c>
      <c r="S954" s="1">
        <v>8.3000000000000007</v>
      </c>
      <c r="X954" s="1">
        <v>20</v>
      </c>
      <c r="Y954" s="1">
        <v>74</v>
      </c>
      <c r="Z954" s="1">
        <f>Y954-X954</f>
        <v>54</v>
      </c>
      <c r="AA954" s="1">
        <v>41</v>
      </c>
      <c r="AC954" s="1" t="s">
        <v>382</v>
      </c>
      <c r="AE954" s="1">
        <v>300</v>
      </c>
      <c r="AJ954" s="1" t="s">
        <v>288</v>
      </c>
      <c r="AK954" s="1" t="s">
        <v>103</v>
      </c>
    </row>
    <row r="955" spans="1:38">
      <c r="A955" s="1" t="s">
        <v>1718</v>
      </c>
      <c r="B955" s="9">
        <v>40798</v>
      </c>
      <c r="C955" s="7">
        <v>100</v>
      </c>
      <c r="D955" s="7">
        <v>2</v>
      </c>
      <c r="E955" s="1">
        <v>45</v>
      </c>
      <c r="F955" s="1" t="s">
        <v>47</v>
      </c>
      <c r="G955" s="1" t="s">
        <v>680</v>
      </c>
      <c r="H955" s="1" t="s">
        <v>22</v>
      </c>
      <c r="I955" s="1" t="s">
        <v>9</v>
      </c>
      <c r="K955" s="1" t="s">
        <v>239</v>
      </c>
      <c r="L955" s="1" t="s">
        <v>25</v>
      </c>
      <c r="M955" s="2" t="s">
        <v>2293</v>
      </c>
      <c r="N955" s="1" t="s">
        <v>26</v>
      </c>
      <c r="O955" s="1" t="s">
        <v>27</v>
      </c>
      <c r="Q955" s="1">
        <v>45.1</v>
      </c>
      <c r="T955" s="1">
        <f>153+46.4</f>
        <v>199.4</v>
      </c>
      <c r="U955" s="1">
        <f>153+34.7</f>
        <v>187.7</v>
      </c>
      <c r="W955" s="1">
        <v>41.8</v>
      </c>
      <c r="X955" s="1">
        <v>21</v>
      </c>
      <c r="Y955" s="1">
        <v>216</v>
      </c>
      <c r="Z955" s="1">
        <f>Y955-X955</f>
        <v>195</v>
      </c>
      <c r="AA955" s="1">
        <v>2</v>
      </c>
      <c r="AD955" s="1" t="s">
        <v>73</v>
      </c>
      <c r="AJ955" s="1" t="s">
        <v>288</v>
      </c>
      <c r="AK955" s="1" t="s">
        <v>103</v>
      </c>
      <c r="AL955" s="1" t="s">
        <v>383</v>
      </c>
    </row>
    <row r="956" spans="1:38">
      <c r="A956" s="1" t="s">
        <v>1718</v>
      </c>
      <c r="B956" s="9">
        <v>40798</v>
      </c>
      <c r="C956" s="7">
        <v>100</v>
      </c>
      <c r="D956" s="7">
        <v>2</v>
      </c>
      <c r="E956" s="1">
        <v>46</v>
      </c>
      <c r="F956" s="1" t="s">
        <v>26</v>
      </c>
      <c r="G956" s="1" t="s">
        <v>681</v>
      </c>
      <c r="H956" s="1" t="s">
        <v>23</v>
      </c>
      <c r="I956" s="1" t="s">
        <v>53</v>
      </c>
      <c r="AK956" s="1" t="s">
        <v>103</v>
      </c>
    </row>
    <row r="957" spans="1:38">
      <c r="A957" s="1" t="s">
        <v>1718</v>
      </c>
      <c r="B957" s="9">
        <v>40798</v>
      </c>
      <c r="C957" s="7">
        <v>100</v>
      </c>
      <c r="D957" s="7">
        <v>2</v>
      </c>
      <c r="E957" s="1">
        <v>46</v>
      </c>
      <c r="F957" s="1" t="s">
        <v>47</v>
      </c>
      <c r="G957" s="1" t="s">
        <v>682</v>
      </c>
      <c r="H957" s="1" t="s">
        <v>23</v>
      </c>
      <c r="I957" s="1" t="s">
        <v>53</v>
      </c>
      <c r="AK957" s="1" t="s">
        <v>103</v>
      </c>
    </row>
    <row r="958" spans="1:38">
      <c r="A958" s="1" t="s">
        <v>1718</v>
      </c>
      <c r="B958" s="9">
        <v>40798</v>
      </c>
      <c r="C958" s="7">
        <v>100</v>
      </c>
      <c r="D958" s="7">
        <v>2</v>
      </c>
      <c r="E958" s="1">
        <v>47</v>
      </c>
      <c r="F958" s="1" t="s">
        <v>26</v>
      </c>
      <c r="G958" s="1" t="s">
        <v>683</v>
      </c>
      <c r="H958" s="1" t="s">
        <v>23</v>
      </c>
      <c r="I958" s="1" t="s">
        <v>53</v>
      </c>
      <c r="AK958" s="1" t="s">
        <v>103</v>
      </c>
    </row>
    <row r="959" spans="1:38">
      <c r="A959" s="1" t="s">
        <v>1718</v>
      </c>
      <c r="B959" s="9">
        <v>40798</v>
      </c>
      <c r="C959" s="7">
        <v>100</v>
      </c>
      <c r="D959" s="7">
        <v>2</v>
      </c>
      <c r="E959" s="1">
        <v>47</v>
      </c>
      <c r="F959" s="1" t="s">
        <v>47</v>
      </c>
      <c r="G959" s="1" t="s">
        <v>684</v>
      </c>
      <c r="H959" s="1" t="s">
        <v>23</v>
      </c>
      <c r="I959" s="1" t="s">
        <v>53</v>
      </c>
      <c r="AK959" s="1" t="s">
        <v>103</v>
      </c>
    </row>
    <row r="960" spans="1:38">
      <c r="A960" s="1" t="s">
        <v>1718</v>
      </c>
      <c r="B960" s="9">
        <v>40798</v>
      </c>
      <c r="C960" s="7">
        <v>100</v>
      </c>
      <c r="D960" s="7">
        <v>2</v>
      </c>
      <c r="E960" s="1">
        <v>48</v>
      </c>
      <c r="F960" s="1" t="s">
        <v>26</v>
      </c>
      <c r="G960" s="1" t="s">
        <v>686</v>
      </c>
      <c r="H960" s="1" t="s">
        <v>23</v>
      </c>
      <c r="I960" s="1" t="s">
        <v>53</v>
      </c>
      <c r="AK960" s="1" t="s">
        <v>103</v>
      </c>
    </row>
    <row r="961" spans="1:38">
      <c r="A961" s="1" t="s">
        <v>1718</v>
      </c>
      <c r="B961" s="9">
        <v>40798</v>
      </c>
      <c r="C961" s="7">
        <v>100</v>
      </c>
      <c r="D961" s="7">
        <v>2</v>
      </c>
      <c r="E961" s="1">
        <v>48</v>
      </c>
      <c r="F961" s="1" t="s">
        <v>47</v>
      </c>
      <c r="G961" s="1" t="s">
        <v>687</v>
      </c>
      <c r="H961" s="1" t="s">
        <v>23</v>
      </c>
      <c r="I961" s="1" t="s">
        <v>53</v>
      </c>
      <c r="AK961" s="1" t="s">
        <v>103</v>
      </c>
    </row>
    <row r="962" spans="1:38">
      <c r="A962" s="1" t="s">
        <v>1719</v>
      </c>
      <c r="B962" s="9">
        <v>40799</v>
      </c>
      <c r="C962" s="7">
        <v>100</v>
      </c>
      <c r="D962" s="7">
        <v>2</v>
      </c>
      <c r="E962" s="1">
        <v>1</v>
      </c>
      <c r="F962" s="1" t="s">
        <v>26</v>
      </c>
      <c r="G962" s="1" t="s">
        <v>584</v>
      </c>
      <c r="H962" s="1" t="s">
        <v>22</v>
      </c>
      <c r="I962" s="1" t="s">
        <v>9</v>
      </c>
      <c r="K962" s="1" t="s">
        <v>24</v>
      </c>
      <c r="L962" s="1" t="s">
        <v>25</v>
      </c>
      <c r="M962" s="2" t="s">
        <v>2299</v>
      </c>
      <c r="N962" s="1" t="s">
        <v>26</v>
      </c>
      <c r="O962" s="1" t="s">
        <v>27</v>
      </c>
      <c r="Q962" s="1">
        <v>46.85</v>
      </c>
      <c r="R962" s="1">
        <v>22.45</v>
      </c>
      <c r="S962" s="1">
        <v>36.549999999999997</v>
      </c>
      <c r="X962" s="1">
        <v>22</v>
      </c>
      <c r="Y962" s="1">
        <v>332</v>
      </c>
      <c r="Z962" s="1">
        <f>Y962-X962</f>
        <v>310</v>
      </c>
      <c r="AA962" s="1">
        <v>30</v>
      </c>
      <c r="AE962" s="1">
        <v>301</v>
      </c>
      <c r="AJ962" s="1" t="s">
        <v>288</v>
      </c>
      <c r="AK962" s="1" t="s">
        <v>72</v>
      </c>
    </row>
    <row r="963" spans="1:38">
      <c r="A963" s="1" t="s">
        <v>1719</v>
      </c>
      <c r="B963" s="9">
        <v>40799</v>
      </c>
      <c r="C963" s="7">
        <v>100</v>
      </c>
      <c r="D963" s="7">
        <v>2</v>
      </c>
      <c r="E963" s="1">
        <v>1</v>
      </c>
      <c r="F963" s="1" t="s">
        <v>47</v>
      </c>
      <c r="G963" s="1" t="s">
        <v>586</v>
      </c>
      <c r="H963" s="1" t="s">
        <v>22</v>
      </c>
      <c r="I963" s="1" t="s">
        <v>9</v>
      </c>
      <c r="K963" s="1" t="s">
        <v>31</v>
      </c>
      <c r="L963" s="1" t="s">
        <v>73</v>
      </c>
      <c r="M963" s="2" t="s">
        <v>2294</v>
      </c>
      <c r="AJ963" s="1" t="s">
        <v>288</v>
      </c>
      <c r="AK963" s="1" t="s">
        <v>72</v>
      </c>
    </row>
    <row r="964" spans="1:38">
      <c r="A964" s="1" t="s">
        <v>1719</v>
      </c>
      <c r="B964" s="9">
        <v>40799</v>
      </c>
      <c r="C964" s="7">
        <v>100</v>
      </c>
      <c r="D964" s="7">
        <v>2</v>
      </c>
      <c r="E964" s="1">
        <v>2</v>
      </c>
      <c r="F964" s="1" t="s">
        <v>26</v>
      </c>
      <c r="G964" s="1" t="s">
        <v>587</v>
      </c>
      <c r="H964" s="1" t="s">
        <v>23</v>
      </c>
      <c r="I964" s="1" t="s">
        <v>23</v>
      </c>
      <c r="AK964" s="1" t="s">
        <v>72</v>
      </c>
    </row>
    <row r="965" spans="1:38">
      <c r="A965" s="1" t="s">
        <v>1719</v>
      </c>
      <c r="B965" s="9">
        <v>40799</v>
      </c>
      <c r="C965" s="7">
        <v>100</v>
      </c>
      <c r="D965" s="7">
        <v>2</v>
      </c>
      <c r="E965" s="1">
        <v>2</v>
      </c>
      <c r="F965" s="1" t="s">
        <v>47</v>
      </c>
      <c r="G965" s="1" t="s">
        <v>588</v>
      </c>
      <c r="H965" s="1" t="s">
        <v>23</v>
      </c>
      <c r="I965" s="1" t="s">
        <v>23</v>
      </c>
      <c r="AK965" s="1" t="s">
        <v>72</v>
      </c>
    </row>
    <row r="966" spans="1:38">
      <c r="A966" s="1" t="s">
        <v>1719</v>
      </c>
      <c r="B966" s="9">
        <v>40799</v>
      </c>
      <c r="C966" s="7">
        <v>100</v>
      </c>
      <c r="D966" s="7">
        <v>2</v>
      </c>
      <c r="E966" s="1">
        <v>3</v>
      </c>
      <c r="F966" s="1" t="s">
        <v>26</v>
      </c>
      <c r="G966" s="1" t="s">
        <v>589</v>
      </c>
      <c r="H966" s="1" t="s">
        <v>23</v>
      </c>
      <c r="I966" s="1" t="s">
        <v>53</v>
      </c>
      <c r="AK966" s="1" t="s">
        <v>72</v>
      </c>
    </row>
    <row r="967" spans="1:38">
      <c r="A967" s="1" t="s">
        <v>1719</v>
      </c>
      <c r="B967" s="9">
        <v>40799</v>
      </c>
      <c r="C967" s="7">
        <v>100</v>
      </c>
      <c r="D967" s="7">
        <v>2</v>
      </c>
      <c r="E967" s="1">
        <v>3</v>
      </c>
      <c r="F967" s="1" t="s">
        <v>47</v>
      </c>
      <c r="G967" s="1" t="s">
        <v>590</v>
      </c>
      <c r="H967" s="1" t="s">
        <v>23</v>
      </c>
      <c r="I967" s="1" t="s">
        <v>23</v>
      </c>
      <c r="AK967" s="1" t="s">
        <v>72</v>
      </c>
    </row>
    <row r="968" spans="1:38">
      <c r="A968" s="1" t="s">
        <v>1719</v>
      </c>
      <c r="B968" s="9">
        <v>40799</v>
      </c>
      <c r="C968" s="7">
        <v>100</v>
      </c>
      <c r="D968" s="7">
        <v>2</v>
      </c>
      <c r="E968" s="1">
        <v>4</v>
      </c>
      <c r="F968" s="1" t="s">
        <v>26</v>
      </c>
      <c r="G968" s="1" t="s">
        <v>591</v>
      </c>
      <c r="H968" s="1" t="s">
        <v>23</v>
      </c>
      <c r="I968" s="1" t="s">
        <v>23</v>
      </c>
      <c r="AK968" s="1" t="s">
        <v>72</v>
      </c>
    </row>
    <row r="969" spans="1:38">
      <c r="A969" s="1" t="s">
        <v>1719</v>
      </c>
      <c r="B969" s="9">
        <v>40799</v>
      </c>
      <c r="C969" s="7">
        <v>100</v>
      </c>
      <c r="D969" s="7">
        <v>2</v>
      </c>
      <c r="E969" s="1">
        <v>4</v>
      </c>
      <c r="F969" s="1" t="s">
        <v>47</v>
      </c>
      <c r="G969" s="1" t="s">
        <v>592</v>
      </c>
      <c r="H969" s="1" t="s">
        <v>23</v>
      </c>
      <c r="I969" s="1" t="s">
        <v>53</v>
      </c>
      <c r="AK969" s="1" t="s">
        <v>72</v>
      </c>
    </row>
    <row r="970" spans="1:38">
      <c r="A970" s="1" t="s">
        <v>1719</v>
      </c>
      <c r="B970" s="9">
        <v>40799</v>
      </c>
      <c r="C970" s="7">
        <v>100</v>
      </c>
      <c r="D970" s="7">
        <v>2</v>
      </c>
      <c r="E970" s="1">
        <v>5</v>
      </c>
      <c r="F970" s="1" t="s">
        <v>26</v>
      </c>
      <c r="G970" s="1" t="s">
        <v>593</v>
      </c>
      <c r="H970" s="1" t="s">
        <v>22</v>
      </c>
      <c r="I970" s="1" t="s">
        <v>9</v>
      </c>
      <c r="K970" s="1" t="s">
        <v>29</v>
      </c>
      <c r="L970" s="1" t="s">
        <v>25</v>
      </c>
      <c r="M970" s="2" t="s">
        <v>2302</v>
      </c>
      <c r="N970" s="1" t="s">
        <v>26</v>
      </c>
      <c r="O970" s="1" t="s">
        <v>66</v>
      </c>
      <c r="Q970" s="1">
        <v>41.9</v>
      </c>
      <c r="R970" s="1">
        <v>24.7</v>
      </c>
      <c r="S970" s="1">
        <v>19.649999999999999</v>
      </c>
      <c r="X970" s="1">
        <v>22</v>
      </c>
      <c r="Y970" s="1">
        <v>154</v>
      </c>
      <c r="Z970" s="1">
        <f>Y970-X970</f>
        <v>132</v>
      </c>
      <c r="AA970" s="1">
        <v>93</v>
      </c>
      <c r="AJ970" s="1" t="s">
        <v>288</v>
      </c>
      <c r="AK970" s="1" t="s">
        <v>72</v>
      </c>
      <c r="AL970" s="1" t="s">
        <v>384</v>
      </c>
    </row>
    <row r="971" spans="1:38">
      <c r="A971" s="1" t="s">
        <v>1719</v>
      </c>
      <c r="B971" s="9">
        <v>40799</v>
      </c>
      <c r="C971" s="7">
        <v>100</v>
      </c>
      <c r="D971" s="7">
        <v>2</v>
      </c>
      <c r="E971" s="1">
        <v>5</v>
      </c>
      <c r="F971" s="1" t="s">
        <v>47</v>
      </c>
      <c r="G971" s="1" t="s">
        <v>594</v>
      </c>
      <c r="H971" s="1" t="s">
        <v>23</v>
      </c>
      <c r="I971" s="1" t="s">
        <v>23</v>
      </c>
      <c r="AK971" s="1" t="s">
        <v>72</v>
      </c>
    </row>
    <row r="972" spans="1:38">
      <c r="A972" s="1" t="s">
        <v>1719</v>
      </c>
      <c r="B972" s="9">
        <v>40799</v>
      </c>
      <c r="C972" s="7">
        <v>100</v>
      </c>
      <c r="D972" s="7">
        <v>2</v>
      </c>
      <c r="E972" s="1">
        <v>6</v>
      </c>
      <c r="F972" s="1" t="s">
        <v>26</v>
      </c>
      <c r="G972" s="1" t="s">
        <v>595</v>
      </c>
      <c r="H972" s="1" t="s">
        <v>22</v>
      </c>
      <c r="I972" s="1" t="s">
        <v>9</v>
      </c>
      <c r="J972" s="1" t="s">
        <v>55</v>
      </c>
      <c r="AK972" s="1" t="s">
        <v>72</v>
      </c>
    </row>
    <row r="973" spans="1:38">
      <c r="A973" s="1" t="s">
        <v>1719</v>
      </c>
      <c r="B973" s="9">
        <v>40799</v>
      </c>
      <c r="C973" s="7">
        <v>100</v>
      </c>
      <c r="D973" s="7">
        <v>2</v>
      </c>
      <c r="E973" s="1">
        <v>6</v>
      </c>
      <c r="F973" s="1" t="s">
        <v>47</v>
      </c>
      <c r="G973" s="1" t="s">
        <v>596</v>
      </c>
      <c r="H973" s="1" t="s">
        <v>22</v>
      </c>
      <c r="I973" s="1" t="s">
        <v>9</v>
      </c>
      <c r="J973" s="1" t="s">
        <v>55</v>
      </c>
      <c r="AK973" s="1" t="s">
        <v>72</v>
      </c>
    </row>
    <row r="974" spans="1:38">
      <c r="A974" s="1" t="s">
        <v>1719</v>
      </c>
      <c r="B974" s="9">
        <v>40799</v>
      </c>
      <c r="C974" s="7">
        <v>100</v>
      </c>
      <c r="D974" s="7">
        <v>2</v>
      </c>
      <c r="E974" s="1">
        <v>7</v>
      </c>
      <c r="F974" s="1" t="s">
        <v>26</v>
      </c>
      <c r="G974" s="1" t="s">
        <v>597</v>
      </c>
      <c r="H974" s="1" t="s">
        <v>23</v>
      </c>
      <c r="I974" s="1" t="s">
        <v>53</v>
      </c>
      <c r="AK974" s="1" t="s">
        <v>72</v>
      </c>
    </row>
    <row r="975" spans="1:38">
      <c r="A975" s="1" t="s">
        <v>1719</v>
      </c>
      <c r="B975" s="9">
        <v>40799</v>
      </c>
      <c r="C975" s="7">
        <v>100</v>
      </c>
      <c r="D975" s="7">
        <v>2</v>
      </c>
      <c r="E975" s="1">
        <v>7</v>
      </c>
      <c r="F975" s="1" t="s">
        <v>47</v>
      </c>
      <c r="G975" s="1" t="s">
        <v>599</v>
      </c>
      <c r="H975" s="1" t="s">
        <v>23</v>
      </c>
      <c r="I975" s="1" t="s">
        <v>23</v>
      </c>
      <c r="AK975" s="1" t="s">
        <v>72</v>
      </c>
    </row>
    <row r="976" spans="1:38">
      <c r="A976" s="1" t="s">
        <v>1719</v>
      </c>
      <c r="B976" s="9">
        <v>40799</v>
      </c>
      <c r="C976" s="7">
        <v>100</v>
      </c>
      <c r="D976" s="7">
        <v>2</v>
      </c>
      <c r="E976" s="1">
        <v>8</v>
      </c>
      <c r="F976" s="1" t="s">
        <v>26</v>
      </c>
      <c r="G976" s="1" t="s">
        <v>600</v>
      </c>
      <c r="H976" s="1" t="s">
        <v>22</v>
      </c>
      <c r="I976" s="1" t="s">
        <v>23</v>
      </c>
      <c r="J976" s="1" t="s">
        <v>55</v>
      </c>
      <c r="AK976" s="1" t="s">
        <v>72</v>
      </c>
    </row>
    <row r="977" spans="1:37">
      <c r="A977" s="1" t="s">
        <v>1719</v>
      </c>
      <c r="B977" s="9">
        <v>40799</v>
      </c>
      <c r="C977" s="7">
        <v>100</v>
      </c>
      <c r="D977" s="7">
        <v>2</v>
      </c>
      <c r="E977" s="1">
        <v>8</v>
      </c>
      <c r="F977" s="1" t="s">
        <v>47</v>
      </c>
      <c r="G977" s="1" t="s">
        <v>601</v>
      </c>
      <c r="H977" s="1" t="s">
        <v>23</v>
      </c>
      <c r="I977" s="1" t="s">
        <v>53</v>
      </c>
      <c r="J977" s="1" t="s">
        <v>55</v>
      </c>
      <c r="AK977" s="1" t="s">
        <v>72</v>
      </c>
    </row>
    <row r="978" spans="1:37">
      <c r="A978" s="1" t="s">
        <v>1719</v>
      </c>
      <c r="B978" s="9">
        <v>40799</v>
      </c>
      <c r="C978" s="7">
        <v>100</v>
      </c>
      <c r="D978" s="7">
        <v>2</v>
      </c>
      <c r="E978" s="1">
        <v>9</v>
      </c>
      <c r="F978" s="1" t="s">
        <v>26</v>
      </c>
      <c r="G978" s="1" t="s">
        <v>602</v>
      </c>
      <c r="H978" s="1" t="s">
        <v>23</v>
      </c>
      <c r="I978" s="1" t="s">
        <v>23</v>
      </c>
      <c r="AK978" s="1" t="s">
        <v>72</v>
      </c>
    </row>
    <row r="979" spans="1:37">
      <c r="A979" s="1" t="s">
        <v>1719</v>
      </c>
      <c r="B979" s="9">
        <v>40799</v>
      </c>
      <c r="C979" s="7">
        <v>100</v>
      </c>
      <c r="D979" s="7">
        <v>2</v>
      </c>
      <c r="E979" s="1">
        <v>9</v>
      </c>
      <c r="F979" s="1" t="s">
        <v>47</v>
      </c>
      <c r="G979" s="1" t="s">
        <v>603</v>
      </c>
      <c r="H979" s="1" t="s">
        <v>23</v>
      </c>
      <c r="I979" s="1" t="s">
        <v>23</v>
      </c>
      <c r="AK979" s="1" t="s">
        <v>72</v>
      </c>
    </row>
    <row r="980" spans="1:37">
      <c r="A980" s="1" t="s">
        <v>1719</v>
      </c>
      <c r="B980" s="9">
        <v>40799</v>
      </c>
      <c r="C980" s="7">
        <v>100</v>
      </c>
      <c r="D980" s="7">
        <v>2</v>
      </c>
      <c r="E980" s="1">
        <v>10</v>
      </c>
      <c r="F980" s="1" t="s">
        <v>26</v>
      </c>
      <c r="G980" s="1" t="s">
        <v>604</v>
      </c>
      <c r="H980" s="1" t="s">
        <v>22</v>
      </c>
      <c r="I980" s="1" t="s">
        <v>9</v>
      </c>
      <c r="J980" s="1" t="s">
        <v>55</v>
      </c>
      <c r="AK980" s="1" t="s">
        <v>72</v>
      </c>
    </row>
    <row r="981" spans="1:37">
      <c r="A981" s="1" t="s">
        <v>1719</v>
      </c>
      <c r="B981" s="9">
        <v>40799</v>
      </c>
      <c r="C981" s="7">
        <v>100</v>
      </c>
      <c r="D981" s="7">
        <v>2</v>
      </c>
      <c r="E981" s="1">
        <v>10</v>
      </c>
      <c r="F981" s="1" t="s">
        <v>47</v>
      </c>
      <c r="G981" s="1" t="s">
        <v>605</v>
      </c>
      <c r="H981" s="1" t="s">
        <v>23</v>
      </c>
      <c r="I981" s="1" t="s">
        <v>9</v>
      </c>
      <c r="J981" s="1" t="s">
        <v>55</v>
      </c>
      <c r="AK981" s="1" t="s">
        <v>72</v>
      </c>
    </row>
    <row r="982" spans="1:37">
      <c r="A982" s="1" t="s">
        <v>1719</v>
      </c>
      <c r="B982" s="9">
        <v>40799</v>
      </c>
      <c r="C982" s="7">
        <v>100</v>
      </c>
      <c r="D982" s="7">
        <v>2</v>
      </c>
      <c r="E982" s="1">
        <v>11</v>
      </c>
      <c r="F982" s="1" t="s">
        <v>26</v>
      </c>
      <c r="G982" s="1" t="s">
        <v>606</v>
      </c>
      <c r="H982" s="1" t="s">
        <v>23</v>
      </c>
      <c r="I982" s="1" t="s">
        <v>9</v>
      </c>
      <c r="AK982" s="1" t="s">
        <v>72</v>
      </c>
    </row>
    <row r="983" spans="1:37">
      <c r="A983" s="1" t="s">
        <v>1719</v>
      </c>
      <c r="B983" s="9">
        <v>40799</v>
      </c>
      <c r="C983" s="7">
        <v>100</v>
      </c>
      <c r="D983" s="7">
        <v>2</v>
      </c>
      <c r="E983" s="1">
        <v>11</v>
      </c>
      <c r="F983" s="1" t="s">
        <v>47</v>
      </c>
      <c r="G983" s="1" t="s">
        <v>607</v>
      </c>
      <c r="H983" s="1" t="s">
        <v>23</v>
      </c>
      <c r="I983" s="1" t="s">
        <v>53</v>
      </c>
      <c r="J983" s="1" t="s">
        <v>55</v>
      </c>
      <c r="AK983" s="1" t="s">
        <v>72</v>
      </c>
    </row>
    <row r="984" spans="1:37">
      <c r="A984" s="1" t="s">
        <v>1719</v>
      </c>
      <c r="B984" s="9">
        <v>40799</v>
      </c>
      <c r="C984" s="7">
        <v>100</v>
      </c>
      <c r="D984" s="7">
        <v>2</v>
      </c>
      <c r="E984" s="1">
        <v>12</v>
      </c>
      <c r="F984" s="1" t="s">
        <v>26</v>
      </c>
      <c r="G984" s="1" t="s">
        <v>608</v>
      </c>
      <c r="H984" s="1" t="s">
        <v>23</v>
      </c>
      <c r="I984" s="1" t="s">
        <v>23</v>
      </c>
      <c r="AK984" s="1" t="s">
        <v>72</v>
      </c>
    </row>
    <row r="985" spans="1:37">
      <c r="A985" s="1" t="s">
        <v>1719</v>
      </c>
      <c r="B985" s="9">
        <v>40799</v>
      </c>
      <c r="C985" s="7">
        <v>100</v>
      </c>
      <c r="D985" s="7">
        <v>2</v>
      </c>
      <c r="E985" s="1">
        <v>12</v>
      </c>
      <c r="F985" s="1" t="s">
        <v>47</v>
      </c>
      <c r="G985" s="1" t="s">
        <v>609</v>
      </c>
      <c r="H985" s="1" t="s">
        <v>23</v>
      </c>
      <c r="I985" s="1" t="s">
        <v>23</v>
      </c>
      <c r="J985" s="1" t="s">
        <v>55</v>
      </c>
      <c r="AK985" s="1" t="s">
        <v>72</v>
      </c>
    </row>
    <row r="986" spans="1:37">
      <c r="A986" s="1" t="s">
        <v>1719</v>
      </c>
      <c r="B986" s="9">
        <v>40799</v>
      </c>
      <c r="C986" s="7">
        <v>100</v>
      </c>
      <c r="D986" s="7">
        <v>2</v>
      </c>
      <c r="E986" s="1">
        <v>13</v>
      </c>
      <c r="F986" s="1" t="s">
        <v>26</v>
      </c>
      <c r="G986" s="1" t="s">
        <v>610</v>
      </c>
      <c r="H986" s="1" t="s">
        <v>23</v>
      </c>
      <c r="I986" s="1" t="s">
        <v>53</v>
      </c>
      <c r="AK986" s="1" t="s">
        <v>103</v>
      </c>
    </row>
    <row r="987" spans="1:37">
      <c r="A987" s="1" t="s">
        <v>1719</v>
      </c>
      <c r="B987" s="9">
        <v>40799</v>
      </c>
      <c r="C987" s="7">
        <v>100</v>
      </c>
      <c r="D987" s="7">
        <v>2</v>
      </c>
      <c r="E987" s="1">
        <v>13</v>
      </c>
      <c r="F987" s="1" t="s">
        <v>47</v>
      </c>
      <c r="G987" s="1" t="s">
        <v>611</v>
      </c>
      <c r="H987" s="1" t="s">
        <v>23</v>
      </c>
      <c r="I987" s="1" t="s">
        <v>9</v>
      </c>
      <c r="J987" s="1" t="s">
        <v>55</v>
      </c>
      <c r="AK987" s="1" t="s">
        <v>103</v>
      </c>
    </row>
    <row r="988" spans="1:37">
      <c r="A988" s="1" t="s">
        <v>1719</v>
      </c>
      <c r="B988" s="9">
        <v>40799</v>
      </c>
      <c r="C988" s="7">
        <v>100</v>
      </c>
      <c r="D988" s="7">
        <v>2</v>
      </c>
      <c r="E988" s="1">
        <v>14</v>
      </c>
      <c r="F988" s="1" t="s">
        <v>26</v>
      </c>
      <c r="G988" s="1" t="s">
        <v>612</v>
      </c>
      <c r="H988" s="1" t="s">
        <v>23</v>
      </c>
      <c r="I988" s="1" t="s">
        <v>23</v>
      </c>
      <c r="AK988" s="1" t="s">
        <v>103</v>
      </c>
    </row>
    <row r="989" spans="1:37">
      <c r="A989" s="1" t="s">
        <v>1719</v>
      </c>
      <c r="B989" s="9">
        <v>40799</v>
      </c>
      <c r="C989" s="7">
        <v>100</v>
      </c>
      <c r="D989" s="7">
        <v>2</v>
      </c>
      <c r="E989" s="1">
        <v>14</v>
      </c>
      <c r="F989" s="1" t="s">
        <v>47</v>
      </c>
      <c r="G989" s="1" t="s">
        <v>613</v>
      </c>
      <c r="H989" s="1" t="s">
        <v>22</v>
      </c>
      <c r="I989" s="1" t="s">
        <v>9</v>
      </c>
      <c r="K989" s="1" t="s">
        <v>32</v>
      </c>
      <c r="L989" s="1" t="s">
        <v>73</v>
      </c>
      <c r="M989" s="2" t="s">
        <v>2274</v>
      </c>
      <c r="AC989" s="1" t="s">
        <v>385</v>
      </c>
      <c r="AJ989" s="1" t="s">
        <v>288</v>
      </c>
      <c r="AK989" s="1" t="s">
        <v>103</v>
      </c>
    </row>
    <row r="990" spans="1:37">
      <c r="A990" s="1" t="s">
        <v>1719</v>
      </c>
      <c r="B990" s="9">
        <v>40799</v>
      </c>
      <c r="C990" s="7">
        <v>100</v>
      </c>
      <c r="D990" s="7">
        <v>2</v>
      </c>
      <c r="E990" s="1">
        <v>15</v>
      </c>
      <c r="F990" s="1" t="s">
        <v>26</v>
      </c>
      <c r="G990" s="1" t="s">
        <v>616</v>
      </c>
      <c r="H990" s="1" t="s">
        <v>22</v>
      </c>
      <c r="I990" s="1" t="s">
        <v>9</v>
      </c>
      <c r="K990" s="1" t="s">
        <v>30</v>
      </c>
      <c r="L990" s="1" t="s">
        <v>73</v>
      </c>
      <c r="M990" s="2" t="s">
        <v>2290</v>
      </c>
      <c r="AJ990" s="1" t="s">
        <v>288</v>
      </c>
      <c r="AK990" s="1" t="s">
        <v>103</v>
      </c>
    </row>
    <row r="991" spans="1:37">
      <c r="A991" s="1" t="s">
        <v>1719</v>
      </c>
      <c r="B991" s="9">
        <v>40799</v>
      </c>
      <c r="C991" s="7">
        <v>100</v>
      </c>
      <c r="D991" s="7">
        <v>2</v>
      </c>
      <c r="E991" s="1">
        <v>15</v>
      </c>
      <c r="F991" s="1" t="s">
        <v>47</v>
      </c>
      <c r="G991" s="1" t="s">
        <v>617</v>
      </c>
      <c r="H991" s="1" t="s">
        <v>23</v>
      </c>
      <c r="I991" s="1" t="s">
        <v>23</v>
      </c>
      <c r="AK991" s="1" t="s">
        <v>103</v>
      </c>
    </row>
    <row r="992" spans="1:37">
      <c r="A992" s="1" t="s">
        <v>1719</v>
      </c>
      <c r="B992" s="9">
        <v>40799</v>
      </c>
      <c r="C992" s="7">
        <v>100</v>
      </c>
      <c r="D992" s="7">
        <v>2</v>
      </c>
      <c r="E992" s="1">
        <v>16</v>
      </c>
      <c r="F992" s="1" t="s">
        <v>26</v>
      </c>
      <c r="G992" s="1" t="s">
        <v>618</v>
      </c>
      <c r="H992" s="1" t="s">
        <v>23</v>
      </c>
      <c r="I992" s="1" t="s">
        <v>53</v>
      </c>
      <c r="AK992" s="1" t="s">
        <v>103</v>
      </c>
    </row>
    <row r="993" spans="1:37">
      <c r="A993" s="1" t="s">
        <v>1719</v>
      </c>
      <c r="B993" s="9">
        <v>40799</v>
      </c>
      <c r="C993" s="7">
        <v>100</v>
      </c>
      <c r="D993" s="7">
        <v>2</v>
      </c>
      <c r="E993" s="1">
        <v>16</v>
      </c>
      <c r="F993" s="1" t="s">
        <v>47</v>
      </c>
      <c r="G993" s="1" t="s">
        <v>619</v>
      </c>
      <c r="H993" s="1" t="s">
        <v>23</v>
      </c>
      <c r="I993" s="1" t="s">
        <v>23</v>
      </c>
      <c r="AK993" s="1" t="s">
        <v>103</v>
      </c>
    </row>
    <row r="994" spans="1:37">
      <c r="A994" s="1" t="s">
        <v>1719</v>
      </c>
      <c r="B994" s="9">
        <v>40799</v>
      </c>
      <c r="C994" s="7">
        <v>100</v>
      </c>
      <c r="D994" s="7">
        <v>2</v>
      </c>
      <c r="E994" s="1">
        <v>17</v>
      </c>
      <c r="F994" s="1" t="s">
        <v>26</v>
      </c>
      <c r="G994" s="1" t="s">
        <v>620</v>
      </c>
      <c r="H994" s="1" t="s">
        <v>22</v>
      </c>
      <c r="I994" s="1" t="s">
        <v>9</v>
      </c>
      <c r="K994" s="1" t="s">
        <v>32</v>
      </c>
      <c r="L994" s="1" t="s">
        <v>25</v>
      </c>
      <c r="M994" s="2" t="s">
        <v>2304</v>
      </c>
      <c r="N994" s="1" t="s">
        <v>26</v>
      </c>
      <c r="O994" s="1" t="s">
        <v>33</v>
      </c>
      <c r="Q994" s="1">
        <v>25.85</v>
      </c>
      <c r="R994" s="1">
        <v>18.55</v>
      </c>
      <c r="S994" s="1">
        <v>7.7</v>
      </c>
      <c r="X994" s="1">
        <v>21</v>
      </c>
      <c r="Y994" s="1">
        <v>73</v>
      </c>
      <c r="Z994" s="1">
        <f>Y994-X994</f>
        <v>52</v>
      </c>
      <c r="AA994" s="1">
        <v>91</v>
      </c>
      <c r="AE994" s="1">
        <v>302</v>
      </c>
      <c r="AJ994" s="1" t="s">
        <v>288</v>
      </c>
      <c r="AK994" s="1" t="s">
        <v>103</v>
      </c>
    </row>
    <row r="995" spans="1:37">
      <c r="A995" s="1" t="s">
        <v>1719</v>
      </c>
      <c r="B995" s="9">
        <v>40799</v>
      </c>
      <c r="C995" s="7">
        <v>100</v>
      </c>
      <c r="D995" s="7">
        <v>2</v>
      </c>
      <c r="E995" s="1">
        <v>17</v>
      </c>
      <c r="F995" s="1" t="s">
        <v>47</v>
      </c>
      <c r="G995" s="1" t="s">
        <v>621</v>
      </c>
      <c r="H995" s="1" t="s">
        <v>22</v>
      </c>
      <c r="I995" s="1" t="s">
        <v>9</v>
      </c>
      <c r="K995" s="1" t="s">
        <v>29</v>
      </c>
      <c r="L995" s="1" t="s">
        <v>73</v>
      </c>
      <c r="M995" s="2" t="s">
        <v>2265</v>
      </c>
      <c r="AJ995" s="1" t="s">
        <v>288</v>
      </c>
      <c r="AK995" s="1" t="s">
        <v>103</v>
      </c>
    </row>
    <row r="996" spans="1:37">
      <c r="A996" s="1" t="s">
        <v>1719</v>
      </c>
      <c r="B996" s="9">
        <v>40799</v>
      </c>
      <c r="C996" s="7">
        <v>100</v>
      </c>
      <c r="D996" s="7">
        <v>2</v>
      </c>
      <c r="E996" s="1">
        <v>18</v>
      </c>
      <c r="F996" s="1" t="s">
        <v>26</v>
      </c>
      <c r="G996" s="1" t="s">
        <v>622</v>
      </c>
      <c r="H996" s="1" t="s">
        <v>23</v>
      </c>
      <c r="I996" s="1" t="s">
        <v>23</v>
      </c>
      <c r="J996" s="1" t="s">
        <v>55</v>
      </c>
      <c r="AK996" s="1" t="s">
        <v>103</v>
      </c>
    </row>
    <row r="997" spans="1:37">
      <c r="A997" s="1" t="s">
        <v>1719</v>
      </c>
      <c r="B997" s="9">
        <v>40799</v>
      </c>
      <c r="C997" s="7">
        <v>100</v>
      </c>
      <c r="D997" s="7">
        <v>2</v>
      </c>
      <c r="E997" s="1">
        <v>18</v>
      </c>
      <c r="F997" s="1" t="s">
        <v>47</v>
      </c>
      <c r="G997" s="1" t="s">
        <v>623</v>
      </c>
      <c r="H997" s="1" t="s">
        <v>22</v>
      </c>
      <c r="I997" s="1" t="s">
        <v>9</v>
      </c>
      <c r="K997" s="1" t="s">
        <v>32</v>
      </c>
      <c r="L997" s="1" t="s">
        <v>73</v>
      </c>
      <c r="M997" s="2" t="s">
        <v>2272</v>
      </c>
      <c r="AC997" s="1" t="s">
        <v>386</v>
      </c>
      <c r="AJ997" s="1" t="s">
        <v>288</v>
      </c>
      <c r="AK997" s="1" t="s">
        <v>103</v>
      </c>
    </row>
    <row r="998" spans="1:37">
      <c r="A998" s="1" t="s">
        <v>1719</v>
      </c>
      <c r="B998" s="9">
        <v>40799</v>
      </c>
      <c r="C998" s="7">
        <v>100</v>
      </c>
      <c r="D998" s="7">
        <v>2</v>
      </c>
      <c r="E998" s="1">
        <v>19</v>
      </c>
      <c r="F998" s="1" t="s">
        <v>26</v>
      </c>
      <c r="G998" s="1" t="s">
        <v>624</v>
      </c>
      <c r="H998" s="1" t="s">
        <v>22</v>
      </c>
      <c r="I998" s="1" t="s">
        <v>9</v>
      </c>
      <c r="K998" s="1" t="s">
        <v>31</v>
      </c>
      <c r="L998" s="1" t="s">
        <v>25</v>
      </c>
      <c r="M998" s="2" t="s">
        <v>2300</v>
      </c>
      <c r="N998" s="1" t="s">
        <v>26</v>
      </c>
      <c r="O998" s="1" t="s">
        <v>33</v>
      </c>
      <c r="Q998" s="1">
        <v>39.25</v>
      </c>
      <c r="R998" s="1">
        <v>19.5</v>
      </c>
      <c r="S998" s="1">
        <v>21.35</v>
      </c>
      <c r="X998" s="1">
        <v>21</v>
      </c>
      <c r="Y998" s="1">
        <v>241</v>
      </c>
      <c r="Z998" s="1">
        <f>Y998-X998</f>
        <v>220</v>
      </c>
      <c r="AA998" s="1">
        <v>56</v>
      </c>
      <c r="AJ998" s="1" t="s">
        <v>288</v>
      </c>
      <c r="AK998" s="1" t="s">
        <v>103</v>
      </c>
    </row>
    <row r="999" spans="1:37">
      <c r="A999" s="1" t="s">
        <v>1719</v>
      </c>
      <c r="B999" s="9">
        <v>40799</v>
      </c>
      <c r="C999" s="7">
        <v>100</v>
      </c>
      <c r="D999" s="7">
        <v>2</v>
      </c>
      <c r="E999" s="1">
        <v>19</v>
      </c>
      <c r="F999" s="1" t="s">
        <v>47</v>
      </c>
      <c r="G999" s="1" t="s">
        <v>625</v>
      </c>
      <c r="H999" s="1" t="s">
        <v>22</v>
      </c>
      <c r="I999" s="1" t="s">
        <v>9</v>
      </c>
      <c r="J999" s="1" t="s">
        <v>55</v>
      </c>
      <c r="K999" s="1" t="s">
        <v>29</v>
      </c>
      <c r="L999" s="1" t="s">
        <v>25</v>
      </c>
      <c r="M999" s="2" t="s">
        <v>2303</v>
      </c>
      <c r="N999" s="1" t="s">
        <v>26</v>
      </c>
      <c r="O999" s="1" t="s">
        <v>66</v>
      </c>
      <c r="Q999" s="1">
        <v>39.85</v>
      </c>
      <c r="R999" s="1">
        <v>23</v>
      </c>
      <c r="S999" s="1">
        <v>17.3</v>
      </c>
      <c r="X999" s="1">
        <v>22</v>
      </c>
      <c r="Y999" s="1">
        <v>127</v>
      </c>
      <c r="Z999" s="1">
        <f>Y999-X999</f>
        <v>105</v>
      </c>
      <c r="AA999" s="1">
        <v>85</v>
      </c>
      <c r="AJ999" s="1" t="s">
        <v>288</v>
      </c>
      <c r="AK999" s="1" t="s">
        <v>103</v>
      </c>
    </row>
    <row r="1000" spans="1:37">
      <c r="A1000" s="1" t="s">
        <v>1719</v>
      </c>
      <c r="B1000" s="9">
        <v>40799</v>
      </c>
      <c r="C1000" s="7">
        <v>100</v>
      </c>
      <c r="D1000" s="7">
        <v>2</v>
      </c>
      <c r="E1000" s="1">
        <v>20</v>
      </c>
      <c r="F1000" s="1" t="s">
        <v>26</v>
      </c>
      <c r="G1000" s="1" t="s">
        <v>626</v>
      </c>
      <c r="H1000" s="1" t="s">
        <v>23</v>
      </c>
      <c r="I1000" s="1" t="s">
        <v>53</v>
      </c>
      <c r="AK1000" s="1" t="s">
        <v>103</v>
      </c>
    </row>
    <row r="1001" spans="1:37">
      <c r="A1001" s="1" t="s">
        <v>1719</v>
      </c>
      <c r="B1001" s="9">
        <v>40799</v>
      </c>
      <c r="C1001" s="7">
        <v>100</v>
      </c>
      <c r="D1001" s="7">
        <v>2</v>
      </c>
      <c r="E1001" s="1">
        <v>20</v>
      </c>
      <c r="F1001" s="1" t="s">
        <v>47</v>
      </c>
      <c r="G1001" s="1" t="s">
        <v>627</v>
      </c>
      <c r="H1001" s="1" t="s">
        <v>22</v>
      </c>
      <c r="I1001" s="1" t="s">
        <v>9</v>
      </c>
      <c r="K1001" s="1" t="s">
        <v>29</v>
      </c>
      <c r="L1001" s="1" t="s">
        <v>73</v>
      </c>
      <c r="M1001" s="2" t="s">
        <v>2271</v>
      </c>
      <c r="AC1001" s="1" t="s">
        <v>387</v>
      </c>
      <c r="AJ1001" s="1" t="s">
        <v>288</v>
      </c>
      <c r="AK1001" s="1" t="s">
        <v>103</v>
      </c>
    </row>
    <row r="1002" spans="1:37">
      <c r="A1002" s="1" t="s">
        <v>1719</v>
      </c>
      <c r="B1002" s="9">
        <v>40799</v>
      </c>
      <c r="C1002" s="7">
        <v>100</v>
      </c>
      <c r="D1002" s="7">
        <v>2</v>
      </c>
      <c r="E1002" s="10">
        <v>21</v>
      </c>
      <c r="F1002" s="1" t="s">
        <v>26</v>
      </c>
      <c r="G1002" s="1" t="s">
        <v>628</v>
      </c>
      <c r="H1002" s="1" t="s">
        <v>23</v>
      </c>
      <c r="I1002" s="1" t="s">
        <v>23</v>
      </c>
      <c r="AK1002" s="1" t="s">
        <v>103</v>
      </c>
    </row>
    <row r="1003" spans="1:37">
      <c r="A1003" s="1" t="s">
        <v>1719</v>
      </c>
      <c r="B1003" s="9">
        <v>40799</v>
      </c>
      <c r="C1003" s="7">
        <v>100</v>
      </c>
      <c r="D1003" s="7">
        <v>2</v>
      </c>
      <c r="E1003" s="1">
        <v>21</v>
      </c>
      <c r="F1003" s="1" t="s">
        <v>47</v>
      </c>
      <c r="G1003" s="1" t="s">
        <v>629</v>
      </c>
      <c r="H1003" s="1" t="s">
        <v>23</v>
      </c>
      <c r="I1003" s="1" t="s">
        <v>23</v>
      </c>
      <c r="J1003" s="1" t="s">
        <v>55</v>
      </c>
      <c r="AK1003" s="1" t="s">
        <v>103</v>
      </c>
    </row>
    <row r="1004" spans="1:37">
      <c r="A1004" s="1" t="s">
        <v>1719</v>
      </c>
      <c r="B1004" s="9">
        <v>40799</v>
      </c>
      <c r="C1004" s="7">
        <v>100</v>
      </c>
      <c r="D1004" s="7">
        <v>2</v>
      </c>
      <c r="E1004" s="1">
        <v>22</v>
      </c>
      <c r="F1004" s="1" t="s">
        <v>26</v>
      </c>
      <c r="G1004" s="1" t="s">
        <v>630</v>
      </c>
      <c r="H1004" s="1" t="s">
        <v>23</v>
      </c>
      <c r="I1004" s="1" t="s">
        <v>23</v>
      </c>
      <c r="AK1004" s="1" t="s">
        <v>103</v>
      </c>
    </row>
    <row r="1005" spans="1:37">
      <c r="A1005" s="1" t="s">
        <v>1719</v>
      </c>
      <c r="B1005" s="9">
        <v>40799</v>
      </c>
      <c r="C1005" s="7">
        <v>100</v>
      </c>
      <c r="D1005" s="7">
        <v>2</v>
      </c>
      <c r="E1005" s="1">
        <v>22</v>
      </c>
      <c r="F1005" s="1" t="s">
        <v>47</v>
      </c>
      <c r="G1005" s="1" t="s">
        <v>631</v>
      </c>
      <c r="H1005" s="1" t="s">
        <v>23</v>
      </c>
      <c r="I1005" s="1" t="s">
        <v>9</v>
      </c>
      <c r="AK1005" s="1" t="s">
        <v>103</v>
      </c>
    </row>
    <row r="1006" spans="1:37">
      <c r="A1006" s="1" t="s">
        <v>1719</v>
      </c>
      <c r="B1006" s="9">
        <v>40799</v>
      </c>
      <c r="C1006" s="7">
        <v>100</v>
      </c>
      <c r="D1006" s="7">
        <v>2</v>
      </c>
      <c r="E1006" s="1">
        <v>23</v>
      </c>
      <c r="F1006" s="1" t="s">
        <v>26</v>
      </c>
      <c r="G1006" s="1" t="s">
        <v>632</v>
      </c>
      <c r="H1006" s="1" t="s">
        <v>23</v>
      </c>
      <c r="I1006" s="1" t="s">
        <v>53</v>
      </c>
      <c r="AK1006" s="1" t="s">
        <v>103</v>
      </c>
    </row>
    <row r="1007" spans="1:37">
      <c r="A1007" s="1" t="s">
        <v>1719</v>
      </c>
      <c r="B1007" s="9">
        <v>40799</v>
      </c>
      <c r="C1007" s="7">
        <v>100</v>
      </c>
      <c r="D1007" s="7">
        <v>2</v>
      </c>
      <c r="E1007" s="1">
        <v>23</v>
      </c>
      <c r="F1007" s="1" t="s">
        <v>47</v>
      </c>
      <c r="G1007" s="1" t="s">
        <v>633</v>
      </c>
      <c r="H1007" s="1" t="s">
        <v>22</v>
      </c>
      <c r="I1007" s="1" t="s">
        <v>9</v>
      </c>
      <c r="AK1007" s="1" t="s">
        <v>103</v>
      </c>
    </row>
    <row r="1008" spans="1:37">
      <c r="A1008" s="1" t="s">
        <v>1719</v>
      </c>
      <c r="B1008" s="9">
        <v>40799</v>
      </c>
      <c r="C1008" s="7">
        <v>100</v>
      </c>
      <c r="D1008" s="7">
        <v>2</v>
      </c>
      <c r="E1008" s="1">
        <v>24</v>
      </c>
      <c r="F1008" s="1" t="s">
        <v>26</v>
      </c>
      <c r="G1008" s="1" t="s">
        <v>634</v>
      </c>
      <c r="H1008" s="1" t="s">
        <v>23</v>
      </c>
      <c r="I1008" s="1" t="s">
        <v>23</v>
      </c>
      <c r="J1008" s="1" t="s">
        <v>55</v>
      </c>
      <c r="AK1008" s="1" t="s">
        <v>103</v>
      </c>
    </row>
    <row r="1009" spans="1:37">
      <c r="A1009" s="1" t="s">
        <v>1719</v>
      </c>
      <c r="B1009" s="9">
        <v>40799</v>
      </c>
      <c r="C1009" s="7">
        <v>100</v>
      </c>
      <c r="D1009" s="7">
        <v>2</v>
      </c>
      <c r="E1009" s="1">
        <v>24</v>
      </c>
      <c r="F1009" s="1" t="s">
        <v>47</v>
      </c>
      <c r="G1009" s="1" t="s">
        <v>635</v>
      </c>
      <c r="H1009" s="1" t="s">
        <v>23</v>
      </c>
      <c r="I1009" s="1" t="s">
        <v>53</v>
      </c>
      <c r="AK1009" s="1" t="s">
        <v>103</v>
      </c>
    </row>
    <row r="1010" spans="1:37">
      <c r="A1010" s="1" t="s">
        <v>1719</v>
      </c>
      <c r="B1010" s="9">
        <v>40799</v>
      </c>
      <c r="C1010" s="7">
        <v>100</v>
      </c>
      <c r="D1010" s="7">
        <v>2</v>
      </c>
      <c r="E1010" s="1">
        <v>25</v>
      </c>
      <c r="F1010" s="1" t="s">
        <v>26</v>
      </c>
      <c r="G1010" s="1" t="s">
        <v>636</v>
      </c>
      <c r="H1010" s="1" t="s">
        <v>23</v>
      </c>
      <c r="I1010" s="1" t="s">
        <v>9</v>
      </c>
      <c r="AK1010" s="1" t="s">
        <v>72</v>
      </c>
    </row>
    <row r="1011" spans="1:37">
      <c r="A1011" s="1" t="s">
        <v>1719</v>
      </c>
      <c r="B1011" s="9">
        <v>40799</v>
      </c>
      <c r="C1011" s="7">
        <v>100</v>
      </c>
      <c r="D1011" s="7">
        <v>2</v>
      </c>
      <c r="E1011" s="1">
        <v>25</v>
      </c>
      <c r="F1011" s="1" t="s">
        <v>47</v>
      </c>
      <c r="G1011" s="1" t="s">
        <v>637</v>
      </c>
      <c r="H1011" s="1" t="s">
        <v>22</v>
      </c>
      <c r="I1011" s="1" t="s">
        <v>23</v>
      </c>
      <c r="J1011" s="1" t="s">
        <v>55</v>
      </c>
      <c r="AK1011" s="1" t="s">
        <v>72</v>
      </c>
    </row>
    <row r="1012" spans="1:37">
      <c r="A1012" s="1" t="s">
        <v>1719</v>
      </c>
      <c r="B1012" s="9">
        <v>40799</v>
      </c>
      <c r="C1012" s="7">
        <v>100</v>
      </c>
      <c r="D1012" s="7">
        <v>2</v>
      </c>
      <c r="E1012" s="1">
        <v>26</v>
      </c>
      <c r="F1012" s="1" t="s">
        <v>26</v>
      </c>
      <c r="G1012" s="1" t="s">
        <v>638</v>
      </c>
      <c r="H1012" s="1" t="s">
        <v>22</v>
      </c>
      <c r="I1012" s="1" t="s">
        <v>9</v>
      </c>
      <c r="K1012" s="1" t="s">
        <v>146</v>
      </c>
      <c r="L1012" s="1" t="s">
        <v>25</v>
      </c>
      <c r="M1012" s="2" t="s">
        <v>2301</v>
      </c>
      <c r="N1012" s="1" t="s">
        <v>224</v>
      </c>
      <c r="O1012" s="1" t="s">
        <v>33</v>
      </c>
      <c r="Q1012" s="1">
        <v>20.45</v>
      </c>
      <c r="R1012" s="1">
        <v>14.1</v>
      </c>
      <c r="S1012" s="1">
        <v>8.9</v>
      </c>
      <c r="X1012" s="1">
        <v>22</v>
      </c>
      <c r="Y1012" s="1">
        <v>42</v>
      </c>
      <c r="Z1012" s="1">
        <f>Y1012-X1012</f>
        <v>20</v>
      </c>
      <c r="AA1012" s="1">
        <v>1</v>
      </c>
      <c r="AJ1012" s="1" t="s">
        <v>288</v>
      </c>
      <c r="AK1012" s="1" t="s">
        <v>72</v>
      </c>
    </row>
    <row r="1013" spans="1:37">
      <c r="A1013" s="1" t="s">
        <v>1719</v>
      </c>
      <c r="B1013" s="9">
        <v>40799</v>
      </c>
      <c r="C1013" s="7">
        <v>100</v>
      </c>
      <c r="D1013" s="7">
        <v>2</v>
      </c>
      <c r="E1013" s="1">
        <v>26</v>
      </c>
      <c r="F1013" s="1" t="s">
        <v>47</v>
      </c>
      <c r="G1013" s="1" t="s">
        <v>639</v>
      </c>
      <c r="H1013" s="1" t="s">
        <v>23</v>
      </c>
      <c r="I1013" s="1" t="s">
        <v>53</v>
      </c>
      <c r="AK1013" s="1" t="s">
        <v>72</v>
      </c>
    </row>
    <row r="1014" spans="1:37">
      <c r="A1014" s="1" t="s">
        <v>1719</v>
      </c>
      <c r="B1014" s="9">
        <v>40799</v>
      </c>
      <c r="C1014" s="7">
        <v>100</v>
      </c>
      <c r="D1014" s="7">
        <v>2</v>
      </c>
      <c r="E1014" s="1">
        <v>27</v>
      </c>
      <c r="F1014" s="1" t="s">
        <v>26</v>
      </c>
      <c r="G1014" s="1" t="s">
        <v>640</v>
      </c>
      <c r="H1014" s="1" t="s">
        <v>22</v>
      </c>
      <c r="I1014" s="1" t="s">
        <v>9</v>
      </c>
      <c r="K1014" s="1" t="s">
        <v>30</v>
      </c>
      <c r="L1014" s="1" t="s">
        <v>73</v>
      </c>
      <c r="M1014" s="2" t="s">
        <v>2278</v>
      </c>
      <c r="AJ1014" s="1" t="s">
        <v>288</v>
      </c>
      <c r="AK1014" s="1" t="s">
        <v>72</v>
      </c>
    </row>
    <row r="1015" spans="1:37">
      <c r="A1015" s="1" t="s">
        <v>1719</v>
      </c>
      <c r="B1015" s="9">
        <v>40799</v>
      </c>
      <c r="C1015" s="7">
        <v>100</v>
      </c>
      <c r="D1015" s="7">
        <v>2</v>
      </c>
      <c r="E1015" s="1">
        <v>27</v>
      </c>
      <c r="F1015" s="1" t="s">
        <v>47</v>
      </c>
      <c r="G1015" s="1" t="s">
        <v>641</v>
      </c>
      <c r="H1015" s="1" t="s">
        <v>23</v>
      </c>
      <c r="I1015" s="1" t="s">
        <v>23</v>
      </c>
      <c r="J1015" s="1" t="s">
        <v>55</v>
      </c>
      <c r="AK1015" s="1" t="s">
        <v>72</v>
      </c>
    </row>
    <row r="1016" spans="1:37">
      <c r="A1016" s="1" t="s">
        <v>1719</v>
      </c>
      <c r="B1016" s="9">
        <v>40799</v>
      </c>
      <c r="C1016" s="7">
        <v>100</v>
      </c>
      <c r="D1016" s="7">
        <v>2</v>
      </c>
      <c r="E1016" s="1">
        <v>28</v>
      </c>
      <c r="F1016" s="1" t="s">
        <v>26</v>
      </c>
      <c r="G1016" s="1" t="s">
        <v>642</v>
      </c>
      <c r="H1016" s="1" t="s">
        <v>23</v>
      </c>
      <c r="I1016" s="1" t="s">
        <v>23</v>
      </c>
      <c r="J1016" s="1" t="s">
        <v>55</v>
      </c>
      <c r="AK1016" s="1" t="s">
        <v>72</v>
      </c>
    </row>
    <row r="1017" spans="1:37">
      <c r="A1017" s="1" t="s">
        <v>1719</v>
      </c>
      <c r="B1017" s="9">
        <v>40799</v>
      </c>
      <c r="C1017" s="7">
        <v>100</v>
      </c>
      <c r="D1017" s="7">
        <v>2</v>
      </c>
      <c r="E1017" s="1">
        <v>28</v>
      </c>
      <c r="F1017" s="1" t="s">
        <v>47</v>
      </c>
      <c r="G1017" s="1" t="s">
        <v>643</v>
      </c>
      <c r="H1017" s="1" t="s">
        <v>23</v>
      </c>
      <c r="I1017" s="1" t="s">
        <v>23</v>
      </c>
      <c r="J1017" s="1" t="s">
        <v>55</v>
      </c>
      <c r="AK1017" s="1" t="s">
        <v>72</v>
      </c>
    </row>
    <row r="1018" spans="1:37">
      <c r="A1018" s="1" t="s">
        <v>1719</v>
      </c>
      <c r="B1018" s="9">
        <v>40799</v>
      </c>
      <c r="C1018" s="7">
        <v>100</v>
      </c>
      <c r="D1018" s="7">
        <v>2</v>
      </c>
      <c r="E1018" s="1">
        <v>29</v>
      </c>
      <c r="F1018" s="1" t="s">
        <v>26</v>
      </c>
      <c r="G1018" s="1" t="s">
        <v>644</v>
      </c>
      <c r="H1018" s="1" t="s">
        <v>23</v>
      </c>
      <c r="I1018" s="1" t="s">
        <v>53</v>
      </c>
      <c r="J1018" s="1" t="s">
        <v>55</v>
      </c>
      <c r="AK1018" s="1" t="s">
        <v>72</v>
      </c>
    </row>
    <row r="1019" spans="1:37">
      <c r="A1019" s="1" t="s">
        <v>1719</v>
      </c>
      <c r="B1019" s="9">
        <v>40799</v>
      </c>
      <c r="C1019" s="7">
        <v>100</v>
      </c>
      <c r="D1019" s="7">
        <v>2</v>
      </c>
      <c r="E1019" s="1">
        <v>29</v>
      </c>
      <c r="F1019" s="1" t="s">
        <v>47</v>
      </c>
      <c r="G1019" s="1" t="s">
        <v>645</v>
      </c>
      <c r="H1019" s="1" t="s">
        <v>23</v>
      </c>
      <c r="I1019" s="1" t="s">
        <v>53</v>
      </c>
      <c r="AK1019" s="1" t="s">
        <v>72</v>
      </c>
    </row>
    <row r="1020" spans="1:37">
      <c r="A1020" s="1" t="s">
        <v>1719</v>
      </c>
      <c r="B1020" s="9">
        <v>40799</v>
      </c>
      <c r="C1020" s="7">
        <v>100</v>
      </c>
      <c r="D1020" s="7">
        <v>2</v>
      </c>
      <c r="E1020" s="1">
        <v>30</v>
      </c>
      <c r="F1020" s="1" t="s">
        <v>26</v>
      </c>
      <c r="G1020" s="1" t="s">
        <v>646</v>
      </c>
      <c r="H1020" s="1" t="s">
        <v>23</v>
      </c>
      <c r="I1020" s="1" t="s">
        <v>23</v>
      </c>
      <c r="AK1020" s="1" t="s">
        <v>72</v>
      </c>
    </row>
    <row r="1021" spans="1:37">
      <c r="A1021" s="1" t="s">
        <v>1719</v>
      </c>
      <c r="B1021" s="9">
        <v>40799</v>
      </c>
      <c r="C1021" s="7">
        <v>100</v>
      </c>
      <c r="D1021" s="7">
        <v>2</v>
      </c>
      <c r="E1021" s="1">
        <v>30</v>
      </c>
      <c r="F1021" s="1" t="s">
        <v>47</v>
      </c>
      <c r="G1021" s="1" t="s">
        <v>647</v>
      </c>
      <c r="H1021" s="1" t="s">
        <v>23</v>
      </c>
      <c r="I1021" s="1" t="s">
        <v>53</v>
      </c>
      <c r="AK1021" s="1" t="s">
        <v>72</v>
      </c>
    </row>
    <row r="1022" spans="1:37">
      <c r="A1022" s="1" t="s">
        <v>1719</v>
      </c>
      <c r="B1022" s="9">
        <v>40799</v>
      </c>
      <c r="C1022" s="7">
        <v>100</v>
      </c>
      <c r="D1022" s="7">
        <v>2</v>
      </c>
      <c r="E1022" s="1">
        <v>31</v>
      </c>
      <c r="F1022" s="1" t="s">
        <v>26</v>
      </c>
      <c r="G1022" s="1" t="s">
        <v>648</v>
      </c>
      <c r="H1022" s="1" t="s">
        <v>23</v>
      </c>
      <c r="I1022" s="1" t="s">
        <v>53</v>
      </c>
      <c r="AK1022" s="1" t="s">
        <v>72</v>
      </c>
    </row>
    <row r="1023" spans="1:37">
      <c r="A1023" s="1" t="s">
        <v>1719</v>
      </c>
      <c r="B1023" s="9">
        <v>40799</v>
      </c>
      <c r="C1023" s="7">
        <v>100</v>
      </c>
      <c r="D1023" s="7">
        <v>2</v>
      </c>
      <c r="E1023" s="1">
        <v>31</v>
      </c>
      <c r="F1023" s="1" t="s">
        <v>47</v>
      </c>
      <c r="G1023" s="1" t="s">
        <v>649</v>
      </c>
      <c r="H1023" s="1" t="s">
        <v>23</v>
      </c>
      <c r="I1023" s="1" t="s">
        <v>23</v>
      </c>
      <c r="AK1023" s="1" t="s">
        <v>72</v>
      </c>
    </row>
    <row r="1024" spans="1:37">
      <c r="A1024" s="1" t="s">
        <v>1719</v>
      </c>
      <c r="B1024" s="9">
        <v>40799</v>
      </c>
      <c r="C1024" s="7">
        <v>100</v>
      </c>
      <c r="D1024" s="7">
        <v>2</v>
      </c>
      <c r="E1024" s="1">
        <v>32</v>
      </c>
      <c r="F1024" s="1" t="s">
        <v>26</v>
      </c>
      <c r="G1024" s="1" t="s">
        <v>650</v>
      </c>
      <c r="H1024" s="1" t="s">
        <v>23</v>
      </c>
      <c r="I1024" s="1" t="s">
        <v>9</v>
      </c>
      <c r="AK1024" s="1" t="s">
        <v>72</v>
      </c>
    </row>
    <row r="1025" spans="1:38">
      <c r="A1025" s="1" t="s">
        <v>1719</v>
      </c>
      <c r="B1025" s="9">
        <v>40799</v>
      </c>
      <c r="C1025" s="7">
        <v>100</v>
      </c>
      <c r="D1025" s="7">
        <v>2</v>
      </c>
      <c r="E1025" s="1">
        <v>32</v>
      </c>
      <c r="F1025" s="1" t="s">
        <v>47</v>
      </c>
      <c r="G1025" s="1" t="s">
        <v>651</v>
      </c>
      <c r="H1025" s="1" t="s">
        <v>23</v>
      </c>
      <c r="I1025" s="1" t="s">
        <v>23</v>
      </c>
      <c r="J1025" s="1" t="s">
        <v>55</v>
      </c>
      <c r="AK1025" s="1" t="s">
        <v>72</v>
      </c>
    </row>
    <row r="1026" spans="1:38">
      <c r="A1026" s="1" t="s">
        <v>1719</v>
      </c>
      <c r="B1026" s="9">
        <v>40799</v>
      </c>
      <c r="C1026" s="7">
        <v>100</v>
      </c>
      <c r="D1026" s="7">
        <v>2</v>
      </c>
      <c r="E1026" s="1">
        <v>33</v>
      </c>
      <c r="F1026" s="1" t="s">
        <v>26</v>
      </c>
      <c r="G1026" s="1" t="s">
        <v>740</v>
      </c>
      <c r="H1026" s="1" t="s">
        <v>23</v>
      </c>
      <c r="I1026" s="1" t="s">
        <v>23</v>
      </c>
      <c r="J1026" s="1" t="s">
        <v>55</v>
      </c>
      <c r="AK1026" s="1" t="s">
        <v>103</v>
      </c>
    </row>
    <row r="1027" spans="1:38">
      <c r="A1027" s="1" t="s">
        <v>1719</v>
      </c>
      <c r="B1027" s="9">
        <v>40799</v>
      </c>
      <c r="C1027" s="7">
        <v>100</v>
      </c>
      <c r="D1027" s="7">
        <v>2</v>
      </c>
      <c r="E1027" s="1">
        <v>33</v>
      </c>
      <c r="F1027" s="1" t="s">
        <v>47</v>
      </c>
      <c r="G1027" s="1" t="s">
        <v>652</v>
      </c>
      <c r="H1027" s="1" t="s">
        <v>22</v>
      </c>
      <c r="I1027" s="1" t="s">
        <v>9</v>
      </c>
      <c r="J1027" s="1" t="s">
        <v>55</v>
      </c>
      <c r="K1027" s="1" t="s">
        <v>29</v>
      </c>
      <c r="L1027" s="1" t="s">
        <v>73</v>
      </c>
      <c r="M1027" s="2" t="s">
        <v>2268</v>
      </c>
      <c r="AC1027" s="1" t="s">
        <v>388</v>
      </c>
      <c r="AJ1027" s="1" t="s">
        <v>288</v>
      </c>
      <c r="AK1027" s="1" t="s">
        <v>103</v>
      </c>
    </row>
    <row r="1028" spans="1:38">
      <c r="A1028" s="1" t="s">
        <v>1719</v>
      </c>
      <c r="B1028" s="9">
        <v>40799</v>
      </c>
      <c r="C1028" s="7">
        <v>100</v>
      </c>
      <c r="D1028" s="7">
        <v>2</v>
      </c>
      <c r="E1028" s="1">
        <v>34</v>
      </c>
      <c r="F1028" s="1" t="s">
        <v>26</v>
      </c>
      <c r="G1028" s="1" t="s">
        <v>653</v>
      </c>
      <c r="H1028" s="1" t="s">
        <v>23</v>
      </c>
      <c r="I1028" s="1" t="s">
        <v>53</v>
      </c>
      <c r="AK1028" s="1" t="s">
        <v>103</v>
      </c>
    </row>
    <row r="1029" spans="1:38">
      <c r="A1029" s="1" t="s">
        <v>1719</v>
      </c>
      <c r="B1029" s="9">
        <v>40799</v>
      </c>
      <c r="C1029" s="7">
        <v>100</v>
      </c>
      <c r="D1029" s="7">
        <v>2</v>
      </c>
      <c r="E1029" s="1">
        <v>34</v>
      </c>
      <c r="F1029" s="1" t="s">
        <v>47</v>
      </c>
      <c r="G1029" s="1" t="s">
        <v>655</v>
      </c>
      <c r="H1029" s="1" t="s">
        <v>23</v>
      </c>
      <c r="I1029" s="1" t="s">
        <v>9</v>
      </c>
      <c r="AK1029" s="1" t="s">
        <v>103</v>
      </c>
    </row>
    <row r="1030" spans="1:38">
      <c r="A1030" s="1" t="s">
        <v>1719</v>
      </c>
      <c r="B1030" s="9">
        <v>40799</v>
      </c>
      <c r="C1030" s="7">
        <v>100</v>
      </c>
      <c r="D1030" s="7">
        <v>2</v>
      </c>
      <c r="E1030" s="1">
        <v>35</v>
      </c>
      <c r="F1030" s="1" t="s">
        <v>26</v>
      </c>
      <c r="G1030" s="1" t="s">
        <v>656</v>
      </c>
      <c r="H1030" s="1" t="s">
        <v>23</v>
      </c>
      <c r="I1030" s="1" t="s">
        <v>23</v>
      </c>
      <c r="AK1030" s="1" t="s">
        <v>103</v>
      </c>
    </row>
    <row r="1031" spans="1:38">
      <c r="A1031" s="1" t="s">
        <v>1719</v>
      </c>
      <c r="B1031" s="9">
        <v>40799</v>
      </c>
      <c r="C1031" s="7">
        <v>100</v>
      </c>
      <c r="D1031" s="7">
        <v>2</v>
      </c>
      <c r="E1031" s="1">
        <v>35</v>
      </c>
      <c r="F1031" s="1" t="s">
        <v>47</v>
      </c>
      <c r="G1031" s="1" t="s">
        <v>658</v>
      </c>
      <c r="H1031" s="1" t="s">
        <v>23</v>
      </c>
      <c r="I1031" s="1" t="s">
        <v>23</v>
      </c>
      <c r="AK1031" s="1" t="s">
        <v>103</v>
      </c>
    </row>
    <row r="1032" spans="1:38">
      <c r="A1032" s="1" t="s">
        <v>1719</v>
      </c>
      <c r="B1032" s="9">
        <v>40799</v>
      </c>
      <c r="C1032" s="7">
        <v>100</v>
      </c>
      <c r="D1032" s="7">
        <v>2</v>
      </c>
      <c r="E1032" s="1">
        <v>36</v>
      </c>
      <c r="F1032" s="1" t="s">
        <v>26</v>
      </c>
      <c r="G1032" s="1" t="s">
        <v>660</v>
      </c>
      <c r="H1032" s="1" t="s">
        <v>23</v>
      </c>
      <c r="I1032" s="1" t="s">
        <v>23</v>
      </c>
      <c r="J1032" s="1" t="s">
        <v>55</v>
      </c>
      <c r="AK1032" s="1" t="s">
        <v>103</v>
      </c>
    </row>
    <row r="1033" spans="1:38">
      <c r="A1033" s="1" t="s">
        <v>1719</v>
      </c>
      <c r="B1033" s="9">
        <v>40799</v>
      </c>
      <c r="C1033" s="7">
        <v>100</v>
      </c>
      <c r="D1033" s="7">
        <v>2</v>
      </c>
      <c r="E1033" s="1">
        <v>36</v>
      </c>
      <c r="F1033" s="1" t="s">
        <v>47</v>
      </c>
      <c r="G1033" s="1" t="s">
        <v>661</v>
      </c>
      <c r="H1033" s="1" t="s">
        <v>23</v>
      </c>
      <c r="I1033" s="1" t="s">
        <v>23</v>
      </c>
      <c r="J1033" s="1" t="s">
        <v>55</v>
      </c>
      <c r="AK1033" s="1" t="s">
        <v>103</v>
      </c>
    </row>
    <row r="1034" spans="1:38">
      <c r="A1034" s="1" t="s">
        <v>1719</v>
      </c>
      <c r="B1034" s="9">
        <v>40799</v>
      </c>
      <c r="C1034" s="7">
        <v>100</v>
      </c>
      <c r="D1034" s="7">
        <v>2</v>
      </c>
      <c r="E1034" s="1">
        <v>37</v>
      </c>
      <c r="F1034" s="1" t="s">
        <v>26</v>
      </c>
      <c r="G1034" s="1" t="s">
        <v>741</v>
      </c>
      <c r="H1034" s="1" t="s">
        <v>23</v>
      </c>
      <c r="I1034" s="1" t="s">
        <v>23</v>
      </c>
      <c r="AK1034" s="1" t="s">
        <v>103</v>
      </c>
    </row>
    <row r="1035" spans="1:38">
      <c r="A1035" s="1" t="s">
        <v>1719</v>
      </c>
      <c r="B1035" s="9">
        <v>40799</v>
      </c>
      <c r="C1035" s="7">
        <v>100</v>
      </c>
      <c r="D1035" s="7">
        <v>2</v>
      </c>
      <c r="E1035" s="1">
        <v>37</v>
      </c>
      <c r="F1035" s="1" t="s">
        <v>47</v>
      </c>
      <c r="G1035" s="1" t="s">
        <v>662</v>
      </c>
      <c r="H1035" s="1" t="s">
        <v>23</v>
      </c>
      <c r="I1035" s="1" t="s">
        <v>23</v>
      </c>
      <c r="AK1035" s="1" t="s">
        <v>103</v>
      </c>
    </row>
    <row r="1036" spans="1:38">
      <c r="A1036" s="1" t="s">
        <v>1719</v>
      </c>
      <c r="B1036" s="9">
        <v>40799</v>
      </c>
      <c r="C1036" s="7">
        <v>100</v>
      </c>
      <c r="D1036" s="7">
        <v>2</v>
      </c>
      <c r="E1036" s="1">
        <v>38</v>
      </c>
      <c r="F1036" s="1" t="s">
        <v>26</v>
      </c>
      <c r="G1036" s="1" t="s">
        <v>663</v>
      </c>
      <c r="H1036" s="1" t="s">
        <v>23</v>
      </c>
      <c r="I1036" s="1" t="s">
        <v>23</v>
      </c>
      <c r="AK1036" s="1" t="s">
        <v>103</v>
      </c>
    </row>
    <row r="1037" spans="1:38">
      <c r="A1037" s="1" t="s">
        <v>1719</v>
      </c>
      <c r="B1037" s="9">
        <v>40799</v>
      </c>
      <c r="C1037" s="7">
        <v>100</v>
      </c>
      <c r="D1037" s="7">
        <v>2</v>
      </c>
      <c r="E1037" s="1">
        <v>38</v>
      </c>
      <c r="F1037" s="1" t="s">
        <v>47</v>
      </c>
      <c r="G1037" s="1" t="s">
        <v>664</v>
      </c>
      <c r="H1037" s="1" t="s">
        <v>23</v>
      </c>
      <c r="I1037" s="1" t="s">
        <v>23</v>
      </c>
      <c r="J1037" s="1" t="s">
        <v>55</v>
      </c>
      <c r="AK1037" s="1" t="s">
        <v>103</v>
      </c>
    </row>
    <row r="1038" spans="1:38">
      <c r="A1038" s="1" t="s">
        <v>1719</v>
      </c>
      <c r="B1038" s="9">
        <v>40799</v>
      </c>
      <c r="C1038" s="7">
        <v>100</v>
      </c>
      <c r="D1038" s="7">
        <v>2</v>
      </c>
      <c r="E1038" s="1">
        <v>39</v>
      </c>
      <c r="F1038" s="1" t="s">
        <v>26</v>
      </c>
      <c r="G1038" s="1" t="s">
        <v>665</v>
      </c>
      <c r="H1038" s="1" t="s">
        <v>23</v>
      </c>
      <c r="I1038" s="1" t="s">
        <v>53</v>
      </c>
      <c r="AK1038" s="1" t="s">
        <v>103</v>
      </c>
    </row>
    <row r="1039" spans="1:38">
      <c r="A1039" s="1" t="s">
        <v>1719</v>
      </c>
      <c r="B1039" s="9">
        <v>40799</v>
      </c>
      <c r="C1039" s="7">
        <v>100</v>
      </c>
      <c r="D1039" s="7">
        <v>2</v>
      </c>
      <c r="E1039" s="1">
        <v>39</v>
      </c>
      <c r="F1039" s="1" t="s">
        <v>47</v>
      </c>
      <c r="G1039" s="1" t="s">
        <v>666</v>
      </c>
      <c r="H1039" s="1" t="s">
        <v>22</v>
      </c>
      <c r="I1039" s="1" t="s">
        <v>9</v>
      </c>
      <c r="K1039" s="1" t="s">
        <v>32</v>
      </c>
      <c r="L1039" s="1" t="s">
        <v>25</v>
      </c>
      <c r="M1039" s="2" t="s">
        <v>389</v>
      </c>
      <c r="AD1039" s="1" t="s">
        <v>73</v>
      </c>
      <c r="AJ1039" s="1" t="s">
        <v>288</v>
      </c>
      <c r="AK1039" s="1" t="s">
        <v>103</v>
      </c>
      <c r="AL1039" s="1" t="s">
        <v>390</v>
      </c>
    </row>
    <row r="1040" spans="1:38">
      <c r="A1040" s="1" t="s">
        <v>1719</v>
      </c>
      <c r="B1040" s="9">
        <v>40799</v>
      </c>
      <c r="C1040" s="7">
        <v>100</v>
      </c>
      <c r="D1040" s="7">
        <v>2</v>
      </c>
      <c r="E1040" s="1">
        <v>40</v>
      </c>
      <c r="F1040" s="1" t="s">
        <v>26</v>
      </c>
      <c r="G1040" s="1" t="s">
        <v>667</v>
      </c>
      <c r="H1040" s="1" t="s">
        <v>23</v>
      </c>
      <c r="I1040" s="1" t="s">
        <v>23</v>
      </c>
      <c r="J1040" s="1" t="s">
        <v>55</v>
      </c>
      <c r="AK1040" s="1" t="s">
        <v>103</v>
      </c>
    </row>
    <row r="1041" spans="1:37">
      <c r="A1041" s="1" t="s">
        <v>1719</v>
      </c>
      <c r="B1041" s="9">
        <v>40799</v>
      </c>
      <c r="C1041" s="7">
        <v>100</v>
      </c>
      <c r="D1041" s="7">
        <v>2</v>
      </c>
      <c r="E1041" s="1">
        <v>40</v>
      </c>
      <c r="F1041" s="1" t="s">
        <v>47</v>
      </c>
      <c r="G1041" s="1" t="s">
        <v>668</v>
      </c>
      <c r="H1041" s="1" t="s">
        <v>23</v>
      </c>
      <c r="I1041" s="1" t="s">
        <v>23</v>
      </c>
      <c r="J1041" s="1" t="s">
        <v>55</v>
      </c>
      <c r="AK1041" s="1" t="s">
        <v>103</v>
      </c>
    </row>
    <row r="1042" spans="1:37">
      <c r="A1042" s="1" t="s">
        <v>1719</v>
      </c>
      <c r="B1042" s="9">
        <v>40799</v>
      </c>
      <c r="C1042" s="7">
        <v>100</v>
      </c>
      <c r="D1042" s="7">
        <v>2</v>
      </c>
      <c r="E1042" s="1">
        <v>41</v>
      </c>
      <c r="F1042" s="1" t="s">
        <v>26</v>
      </c>
      <c r="G1042" s="1" t="s">
        <v>670</v>
      </c>
      <c r="H1042" s="1" t="s">
        <v>23</v>
      </c>
      <c r="I1042" s="1" t="s">
        <v>23</v>
      </c>
      <c r="AK1042" s="1" t="s">
        <v>391</v>
      </c>
    </row>
    <row r="1043" spans="1:37">
      <c r="A1043" s="1" t="s">
        <v>1719</v>
      </c>
      <c r="B1043" s="9">
        <v>40799</v>
      </c>
      <c r="C1043" s="7">
        <v>100</v>
      </c>
      <c r="D1043" s="7">
        <v>2</v>
      </c>
      <c r="E1043" s="1">
        <v>41</v>
      </c>
      <c r="F1043" s="1" t="s">
        <v>47</v>
      </c>
      <c r="G1043" s="1" t="s">
        <v>671</v>
      </c>
      <c r="H1043" s="1" t="s">
        <v>23</v>
      </c>
      <c r="I1043" s="1" t="s">
        <v>23</v>
      </c>
      <c r="AK1043" s="1" t="s">
        <v>391</v>
      </c>
    </row>
    <row r="1044" spans="1:37">
      <c r="A1044" s="1" t="s">
        <v>1719</v>
      </c>
      <c r="B1044" s="9">
        <v>40799</v>
      </c>
      <c r="C1044" s="7">
        <v>100</v>
      </c>
      <c r="D1044" s="7">
        <v>2</v>
      </c>
      <c r="E1044" s="1">
        <v>42</v>
      </c>
      <c r="F1044" s="1" t="s">
        <v>26</v>
      </c>
      <c r="G1044" s="1" t="s">
        <v>672</v>
      </c>
      <c r="H1044" s="1" t="s">
        <v>23</v>
      </c>
      <c r="I1044" s="1" t="s">
        <v>23</v>
      </c>
      <c r="AK1044" s="1" t="s">
        <v>288</v>
      </c>
    </row>
    <row r="1045" spans="1:37">
      <c r="A1045" s="1" t="s">
        <v>1719</v>
      </c>
      <c r="B1045" s="9">
        <v>40799</v>
      </c>
      <c r="C1045" s="7">
        <v>100</v>
      </c>
      <c r="D1045" s="7">
        <v>2</v>
      </c>
      <c r="E1045" s="1">
        <v>42</v>
      </c>
      <c r="F1045" s="1" t="s">
        <v>47</v>
      </c>
      <c r="G1045" s="1" t="s">
        <v>673</v>
      </c>
      <c r="H1045" s="1" t="s">
        <v>23</v>
      </c>
      <c r="I1045" s="1" t="s">
        <v>23</v>
      </c>
      <c r="AK1045" s="1" t="s">
        <v>288</v>
      </c>
    </row>
    <row r="1046" spans="1:37">
      <c r="A1046" s="1" t="s">
        <v>1719</v>
      </c>
      <c r="B1046" s="9">
        <v>40799</v>
      </c>
      <c r="C1046" s="7">
        <v>100</v>
      </c>
      <c r="D1046" s="7">
        <v>2</v>
      </c>
      <c r="E1046" s="1">
        <v>43</v>
      </c>
      <c r="F1046" s="1" t="s">
        <v>26</v>
      </c>
      <c r="G1046" s="1" t="s">
        <v>674</v>
      </c>
      <c r="H1046" s="1" t="s">
        <v>22</v>
      </c>
      <c r="I1046" s="1" t="s">
        <v>53</v>
      </c>
      <c r="J1046" s="1" t="s">
        <v>55</v>
      </c>
      <c r="AK1046" s="1" t="s">
        <v>392</v>
      </c>
    </row>
    <row r="1047" spans="1:37">
      <c r="A1047" s="1" t="s">
        <v>1719</v>
      </c>
      <c r="B1047" s="9">
        <v>40799</v>
      </c>
      <c r="C1047" s="7">
        <v>100</v>
      </c>
      <c r="D1047" s="7">
        <v>2</v>
      </c>
      <c r="E1047" s="1">
        <v>43</v>
      </c>
      <c r="F1047" s="1" t="s">
        <v>47</v>
      </c>
      <c r="G1047" s="1" t="s">
        <v>675</v>
      </c>
      <c r="H1047" s="1" t="s">
        <v>22</v>
      </c>
      <c r="I1047" s="1" t="s">
        <v>9</v>
      </c>
      <c r="K1047" s="1" t="s">
        <v>36</v>
      </c>
      <c r="L1047" s="1" t="s">
        <v>25</v>
      </c>
      <c r="M1047" s="2" t="s">
        <v>2298</v>
      </c>
      <c r="N1047" s="1" t="s">
        <v>26</v>
      </c>
      <c r="O1047" s="1" t="s">
        <v>33</v>
      </c>
      <c r="Q1047" s="1">
        <v>32.950000000000003</v>
      </c>
      <c r="R1047" s="1">
        <v>13.5</v>
      </c>
      <c r="S1047" s="1">
        <v>7.15</v>
      </c>
      <c r="X1047" s="1">
        <v>22</v>
      </c>
      <c r="Y1047" s="1">
        <v>112</v>
      </c>
      <c r="Z1047" s="1">
        <f>Y1047-X1047</f>
        <v>90</v>
      </c>
      <c r="AA1047" s="1">
        <v>4</v>
      </c>
      <c r="AJ1047" s="1" t="s">
        <v>288</v>
      </c>
      <c r="AK1047" s="1" t="s">
        <v>288</v>
      </c>
    </row>
    <row r="1048" spans="1:37">
      <c r="A1048" s="1" t="s">
        <v>1719</v>
      </c>
      <c r="B1048" s="9">
        <v>40799</v>
      </c>
      <c r="C1048" s="7">
        <v>100</v>
      </c>
      <c r="D1048" s="7">
        <v>2</v>
      </c>
      <c r="E1048" s="1">
        <v>44</v>
      </c>
      <c r="F1048" s="1" t="s">
        <v>26</v>
      </c>
      <c r="G1048" s="1" t="s">
        <v>676</v>
      </c>
      <c r="H1048" s="1" t="s">
        <v>23</v>
      </c>
      <c r="I1048" s="1" t="s">
        <v>23</v>
      </c>
      <c r="AK1048" s="1" t="s">
        <v>288</v>
      </c>
    </row>
    <row r="1049" spans="1:37">
      <c r="A1049" s="1" t="s">
        <v>1719</v>
      </c>
      <c r="B1049" s="9">
        <v>40799</v>
      </c>
      <c r="C1049" s="7">
        <v>100</v>
      </c>
      <c r="D1049" s="7">
        <v>2</v>
      </c>
      <c r="E1049" s="1">
        <v>44</v>
      </c>
      <c r="F1049" s="1" t="s">
        <v>47</v>
      </c>
      <c r="G1049" s="1" t="s">
        <v>678</v>
      </c>
      <c r="H1049" s="1" t="s">
        <v>23</v>
      </c>
      <c r="I1049" s="1" t="s">
        <v>23</v>
      </c>
      <c r="AK1049" s="1" t="s">
        <v>288</v>
      </c>
    </row>
    <row r="1050" spans="1:37">
      <c r="A1050" s="1" t="s">
        <v>1719</v>
      </c>
      <c r="B1050" s="9">
        <v>40799</v>
      </c>
      <c r="C1050" s="7">
        <v>100</v>
      </c>
      <c r="D1050" s="7">
        <v>2</v>
      </c>
      <c r="E1050" s="1">
        <v>45</v>
      </c>
      <c r="F1050" s="1" t="s">
        <v>26</v>
      </c>
      <c r="G1050" s="1" t="s">
        <v>679</v>
      </c>
      <c r="H1050" s="1" t="s">
        <v>23</v>
      </c>
      <c r="I1050" s="1" t="s">
        <v>23</v>
      </c>
      <c r="J1050" s="1" t="s">
        <v>55</v>
      </c>
      <c r="AK1050" s="1" t="s">
        <v>288</v>
      </c>
    </row>
    <row r="1051" spans="1:37">
      <c r="A1051" s="1" t="s">
        <v>1719</v>
      </c>
      <c r="B1051" s="9">
        <v>40799</v>
      </c>
      <c r="C1051" s="7">
        <v>100</v>
      </c>
      <c r="D1051" s="7">
        <v>2</v>
      </c>
      <c r="E1051" s="1">
        <v>45</v>
      </c>
      <c r="F1051" s="1" t="s">
        <v>47</v>
      </c>
      <c r="G1051" s="1" t="s">
        <v>680</v>
      </c>
      <c r="H1051" s="1" t="s">
        <v>23</v>
      </c>
      <c r="I1051" s="1" t="s">
        <v>23</v>
      </c>
      <c r="J1051" s="1" t="s">
        <v>55</v>
      </c>
      <c r="AK1051" s="1" t="s">
        <v>288</v>
      </c>
    </row>
    <row r="1052" spans="1:37">
      <c r="A1052" s="1" t="s">
        <v>1719</v>
      </c>
      <c r="B1052" s="9">
        <v>40799</v>
      </c>
      <c r="C1052" s="7">
        <v>100</v>
      </c>
      <c r="D1052" s="7">
        <v>2</v>
      </c>
      <c r="E1052" s="1">
        <v>46</v>
      </c>
      <c r="F1052" s="1" t="s">
        <v>26</v>
      </c>
      <c r="G1052" s="1" t="s">
        <v>681</v>
      </c>
      <c r="H1052" s="1" t="s">
        <v>23</v>
      </c>
      <c r="I1052" s="1" t="s">
        <v>23</v>
      </c>
      <c r="AK1052" s="1" t="s">
        <v>391</v>
      </c>
    </row>
    <row r="1053" spans="1:37">
      <c r="A1053" s="1" t="s">
        <v>1719</v>
      </c>
      <c r="B1053" s="9">
        <v>40799</v>
      </c>
      <c r="C1053" s="7">
        <v>100</v>
      </c>
      <c r="D1053" s="7">
        <v>2</v>
      </c>
      <c r="E1053" s="1">
        <v>46</v>
      </c>
      <c r="F1053" s="1" t="s">
        <v>47</v>
      </c>
      <c r="G1053" s="1" t="s">
        <v>682</v>
      </c>
      <c r="H1053" s="1" t="s">
        <v>23</v>
      </c>
      <c r="I1053" s="1" t="s">
        <v>23</v>
      </c>
      <c r="AK1053" s="1" t="s">
        <v>391</v>
      </c>
    </row>
    <row r="1054" spans="1:37">
      <c r="A1054" s="1" t="s">
        <v>1719</v>
      </c>
      <c r="B1054" s="9">
        <v>40799</v>
      </c>
      <c r="C1054" s="7">
        <v>100</v>
      </c>
      <c r="D1054" s="7">
        <v>2</v>
      </c>
      <c r="E1054" s="1">
        <v>47</v>
      </c>
      <c r="F1054" s="1" t="s">
        <v>26</v>
      </c>
      <c r="G1054" s="1" t="s">
        <v>683</v>
      </c>
      <c r="H1054" s="1" t="s">
        <v>23</v>
      </c>
      <c r="I1054" s="1" t="s">
        <v>9</v>
      </c>
      <c r="J1054" s="1" t="s">
        <v>55</v>
      </c>
      <c r="AK1054" s="1" t="s">
        <v>391</v>
      </c>
    </row>
    <row r="1055" spans="1:37">
      <c r="A1055" s="1" t="s">
        <v>1719</v>
      </c>
      <c r="B1055" s="9">
        <v>40799</v>
      </c>
      <c r="C1055" s="7">
        <v>100</v>
      </c>
      <c r="D1055" s="7">
        <v>2</v>
      </c>
      <c r="E1055" s="1">
        <v>47</v>
      </c>
      <c r="F1055" s="1" t="s">
        <v>47</v>
      </c>
      <c r="G1055" s="1" t="s">
        <v>684</v>
      </c>
      <c r="H1055" s="1" t="s">
        <v>23</v>
      </c>
      <c r="I1055" s="1" t="s">
        <v>23</v>
      </c>
      <c r="AK1055" s="1" t="s">
        <v>391</v>
      </c>
    </row>
    <row r="1056" spans="1:37">
      <c r="A1056" s="1" t="s">
        <v>1719</v>
      </c>
      <c r="B1056" s="9">
        <v>40799</v>
      </c>
      <c r="C1056" s="7">
        <v>100</v>
      </c>
      <c r="D1056" s="7">
        <v>2</v>
      </c>
      <c r="E1056" s="1">
        <v>48</v>
      </c>
      <c r="F1056" s="1" t="s">
        <v>26</v>
      </c>
      <c r="G1056" s="1" t="s">
        <v>686</v>
      </c>
      <c r="H1056" s="1" t="s">
        <v>23</v>
      </c>
      <c r="I1056" s="1" t="s">
        <v>9</v>
      </c>
      <c r="J1056" s="1" t="s">
        <v>55</v>
      </c>
      <c r="AK1056" s="1" t="s">
        <v>391</v>
      </c>
    </row>
    <row r="1057" spans="1:37">
      <c r="A1057" s="1" t="s">
        <v>1719</v>
      </c>
      <c r="B1057" s="9">
        <v>40799</v>
      </c>
      <c r="C1057" s="7">
        <v>100</v>
      </c>
      <c r="D1057" s="7">
        <v>2</v>
      </c>
      <c r="E1057" s="1">
        <v>48</v>
      </c>
      <c r="F1057" s="1" t="s">
        <v>47</v>
      </c>
      <c r="G1057" s="1" t="s">
        <v>687</v>
      </c>
      <c r="H1057" s="1" t="s">
        <v>23</v>
      </c>
      <c r="I1057" s="1" t="s">
        <v>23</v>
      </c>
      <c r="J1057" s="1" t="s">
        <v>55</v>
      </c>
      <c r="AK1057" s="1" t="s">
        <v>391</v>
      </c>
    </row>
    <row r="1058" spans="1:37">
      <c r="A1058" s="1" t="s">
        <v>1720</v>
      </c>
      <c r="B1058" s="9">
        <v>40800</v>
      </c>
      <c r="C1058" s="7">
        <v>100</v>
      </c>
      <c r="D1058" s="7">
        <v>2</v>
      </c>
      <c r="E1058" s="1">
        <v>1</v>
      </c>
      <c r="F1058" s="1" t="s">
        <v>26</v>
      </c>
      <c r="G1058" s="1" t="s">
        <v>584</v>
      </c>
      <c r="H1058" s="1" t="s">
        <v>23</v>
      </c>
      <c r="I1058" s="1" t="s">
        <v>23</v>
      </c>
      <c r="J1058" s="1" t="s">
        <v>55</v>
      </c>
      <c r="AK1058" s="1" t="s">
        <v>244</v>
      </c>
    </row>
    <row r="1059" spans="1:37">
      <c r="A1059" s="1" t="s">
        <v>1720</v>
      </c>
      <c r="B1059" s="9">
        <v>40800</v>
      </c>
      <c r="C1059" s="7">
        <v>100</v>
      </c>
      <c r="D1059" s="7">
        <v>2</v>
      </c>
      <c r="E1059" s="1">
        <v>1</v>
      </c>
      <c r="F1059" s="1" t="s">
        <v>47</v>
      </c>
      <c r="G1059" s="1" t="s">
        <v>586</v>
      </c>
      <c r="H1059" s="1" t="s">
        <v>23</v>
      </c>
      <c r="I1059" s="1" t="s">
        <v>23</v>
      </c>
      <c r="J1059" s="1" t="s">
        <v>55</v>
      </c>
      <c r="AK1059" s="1" t="s">
        <v>244</v>
      </c>
    </row>
    <row r="1060" spans="1:37">
      <c r="A1060" s="1" t="s">
        <v>1720</v>
      </c>
      <c r="B1060" s="9">
        <v>40800</v>
      </c>
      <c r="C1060" s="7">
        <v>100</v>
      </c>
      <c r="D1060" s="7">
        <v>2</v>
      </c>
      <c r="E1060" s="1">
        <v>2</v>
      </c>
      <c r="F1060" s="1" t="s">
        <v>26</v>
      </c>
      <c r="G1060" s="1" t="s">
        <v>587</v>
      </c>
      <c r="H1060" s="1" t="s">
        <v>23</v>
      </c>
      <c r="I1060" s="1" t="s">
        <v>23</v>
      </c>
      <c r="J1060" s="1" t="s">
        <v>55</v>
      </c>
      <c r="AK1060" s="1" t="s">
        <v>244</v>
      </c>
    </row>
    <row r="1061" spans="1:37">
      <c r="A1061" s="1" t="s">
        <v>1720</v>
      </c>
      <c r="B1061" s="9">
        <v>40800</v>
      </c>
      <c r="C1061" s="7">
        <v>100</v>
      </c>
      <c r="D1061" s="7">
        <v>2</v>
      </c>
      <c r="E1061" s="1">
        <v>2</v>
      </c>
      <c r="F1061" s="1" t="s">
        <v>47</v>
      </c>
      <c r="G1061" s="1" t="s">
        <v>588</v>
      </c>
      <c r="H1061" s="1" t="s">
        <v>23</v>
      </c>
      <c r="I1061" s="1" t="s">
        <v>23</v>
      </c>
      <c r="J1061" s="1" t="s">
        <v>55</v>
      </c>
      <c r="AK1061" s="1" t="s">
        <v>244</v>
      </c>
    </row>
    <row r="1062" spans="1:37">
      <c r="A1062" s="1" t="s">
        <v>1720</v>
      </c>
      <c r="B1062" s="9">
        <v>40800</v>
      </c>
      <c r="C1062" s="7">
        <v>100</v>
      </c>
      <c r="D1062" s="7">
        <v>2</v>
      </c>
      <c r="E1062" s="1">
        <v>3</v>
      </c>
      <c r="F1062" s="1" t="s">
        <v>26</v>
      </c>
      <c r="G1062" s="1" t="s">
        <v>589</v>
      </c>
      <c r="H1062" s="1" t="s">
        <v>22</v>
      </c>
      <c r="I1062" s="1" t="s">
        <v>9</v>
      </c>
      <c r="K1062" s="1" t="s">
        <v>29</v>
      </c>
      <c r="L1062" s="1" t="s">
        <v>73</v>
      </c>
      <c r="M1062" s="2" t="s">
        <v>2264</v>
      </c>
      <c r="AJ1062" s="1" t="s">
        <v>288</v>
      </c>
      <c r="AK1062" s="1" t="s">
        <v>244</v>
      </c>
    </row>
    <row r="1063" spans="1:37">
      <c r="A1063" s="1" t="s">
        <v>1720</v>
      </c>
      <c r="B1063" s="9">
        <v>40800</v>
      </c>
      <c r="C1063" s="7">
        <v>100</v>
      </c>
      <c r="D1063" s="7">
        <v>2</v>
      </c>
      <c r="E1063" s="1">
        <v>3</v>
      </c>
      <c r="F1063" s="1" t="s">
        <v>47</v>
      </c>
      <c r="G1063" s="1" t="s">
        <v>590</v>
      </c>
      <c r="H1063" s="1" t="s">
        <v>22</v>
      </c>
      <c r="I1063" s="1" t="s">
        <v>9</v>
      </c>
      <c r="K1063" s="1" t="s">
        <v>24</v>
      </c>
      <c r="L1063" s="1" t="s">
        <v>73</v>
      </c>
      <c r="M1063" s="2" t="s">
        <v>2280</v>
      </c>
      <c r="AJ1063" s="1" t="s">
        <v>288</v>
      </c>
      <c r="AK1063" s="1" t="s">
        <v>244</v>
      </c>
    </row>
    <row r="1064" spans="1:37">
      <c r="A1064" s="1" t="s">
        <v>1720</v>
      </c>
      <c r="B1064" s="9">
        <v>40800</v>
      </c>
      <c r="C1064" s="7">
        <v>100</v>
      </c>
      <c r="D1064" s="7">
        <v>2</v>
      </c>
      <c r="E1064" s="1">
        <v>4</v>
      </c>
      <c r="F1064" s="1" t="s">
        <v>26</v>
      </c>
      <c r="G1064" s="1" t="s">
        <v>591</v>
      </c>
      <c r="H1064" s="1" t="s">
        <v>23</v>
      </c>
      <c r="I1064" s="1" t="s">
        <v>23</v>
      </c>
      <c r="J1064" s="1" t="s">
        <v>55</v>
      </c>
      <c r="AK1064" s="1" t="s">
        <v>244</v>
      </c>
    </row>
    <row r="1065" spans="1:37">
      <c r="A1065" s="1" t="s">
        <v>1720</v>
      </c>
      <c r="B1065" s="9">
        <v>40800</v>
      </c>
      <c r="C1065" s="7">
        <v>100</v>
      </c>
      <c r="D1065" s="7">
        <v>2</v>
      </c>
      <c r="E1065" s="1">
        <v>4</v>
      </c>
      <c r="F1065" s="1" t="s">
        <v>47</v>
      </c>
      <c r="G1065" s="1" t="s">
        <v>592</v>
      </c>
      <c r="H1065" s="1" t="s">
        <v>22</v>
      </c>
      <c r="I1065" s="1" t="s">
        <v>53</v>
      </c>
      <c r="AK1065" s="1" t="s">
        <v>244</v>
      </c>
    </row>
    <row r="1066" spans="1:37">
      <c r="A1066" s="1" t="s">
        <v>1720</v>
      </c>
      <c r="B1066" s="9">
        <v>40800</v>
      </c>
      <c r="C1066" s="7">
        <v>100</v>
      </c>
      <c r="D1066" s="7">
        <v>2</v>
      </c>
      <c r="E1066" s="1">
        <v>5</v>
      </c>
      <c r="F1066" s="1" t="s">
        <v>26</v>
      </c>
      <c r="G1066" s="1" t="s">
        <v>593</v>
      </c>
      <c r="H1066" s="1" t="s">
        <v>22</v>
      </c>
      <c r="I1066" s="1" t="s">
        <v>53</v>
      </c>
      <c r="AK1066" s="1" t="s">
        <v>244</v>
      </c>
    </row>
    <row r="1067" spans="1:37">
      <c r="A1067" s="1" t="s">
        <v>1720</v>
      </c>
      <c r="B1067" s="9">
        <v>40800</v>
      </c>
      <c r="C1067" s="7">
        <v>100</v>
      </c>
      <c r="D1067" s="7">
        <v>2</v>
      </c>
      <c r="E1067" s="1">
        <v>5</v>
      </c>
      <c r="F1067" s="1" t="s">
        <v>47</v>
      </c>
      <c r="G1067" s="1" t="s">
        <v>594</v>
      </c>
      <c r="H1067" s="1" t="s">
        <v>22</v>
      </c>
      <c r="I1067" s="1" t="s">
        <v>53</v>
      </c>
      <c r="J1067" s="1" t="s">
        <v>55</v>
      </c>
      <c r="AK1067" s="1" t="s">
        <v>244</v>
      </c>
    </row>
    <row r="1068" spans="1:37">
      <c r="A1068" s="1" t="s">
        <v>1720</v>
      </c>
      <c r="B1068" s="9">
        <v>40800</v>
      </c>
      <c r="C1068" s="7">
        <v>100</v>
      </c>
      <c r="D1068" s="7">
        <v>2</v>
      </c>
      <c r="E1068" s="1">
        <v>6</v>
      </c>
      <c r="F1068" s="1" t="s">
        <v>26</v>
      </c>
      <c r="G1068" s="1" t="s">
        <v>595</v>
      </c>
      <c r="H1068" s="1" t="s">
        <v>23</v>
      </c>
      <c r="I1068" s="1" t="s">
        <v>23</v>
      </c>
      <c r="AK1068" s="1" t="s">
        <v>244</v>
      </c>
    </row>
    <row r="1069" spans="1:37">
      <c r="A1069" s="1" t="s">
        <v>1720</v>
      </c>
      <c r="B1069" s="9">
        <v>40800</v>
      </c>
      <c r="C1069" s="7">
        <v>100</v>
      </c>
      <c r="D1069" s="7">
        <v>2</v>
      </c>
      <c r="E1069" s="1">
        <v>6</v>
      </c>
      <c r="F1069" s="1" t="s">
        <v>47</v>
      </c>
      <c r="G1069" s="1" t="s">
        <v>596</v>
      </c>
      <c r="H1069" s="1" t="s">
        <v>23</v>
      </c>
      <c r="I1069" s="1" t="s">
        <v>9</v>
      </c>
      <c r="AK1069" s="1" t="s">
        <v>244</v>
      </c>
    </row>
    <row r="1070" spans="1:37">
      <c r="A1070" s="1" t="s">
        <v>1720</v>
      </c>
      <c r="B1070" s="9">
        <v>40800</v>
      </c>
      <c r="C1070" s="7">
        <v>100</v>
      </c>
      <c r="D1070" s="7">
        <v>2</v>
      </c>
      <c r="E1070" s="1">
        <v>7</v>
      </c>
      <c r="F1070" s="1" t="s">
        <v>26</v>
      </c>
      <c r="G1070" s="1" t="s">
        <v>597</v>
      </c>
      <c r="H1070" s="1" t="s">
        <v>23</v>
      </c>
      <c r="I1070" s="1" t="s">
        <v>9</v>
      </c>
      <c r="J1070" s="1" t="s">
        <v>55</v>
      </c>
      <c r="AK1070" s="1" t="s">
        <v>244</v>
      </c>
    </row>
    <row r="1071" spans="1:37">
      <c r="A1071" s="1" t="s">
        <v>1720</v>
      </c>
      <c r="B1071" s="9">
        <v>40800</v>
      </c>
      <c r="C1071" s="7">
        <v>100</v>
      </c>
      <c r="D1071" s="7">
        <v>2</v>
      </c>
      <c r="E1071" s="1">
        <v>7</v>
      </c>
      <c r="F1071" s="1" t="s">
        <v>47</v>
      </c>
      <c r="G1071" s="1" t="s">
        <v>599</v>
      </c>
      <c r="H1071" s="1" t="s">
        <v>22</v>
      </c>
      <c r="I1071" s="1" t="s">
        <v>9</v>
      </c>
      <c r="J1071" s="1" t="s">
        <v>55</v>
      </c>
      <c r="AK1071" s="1" t="s">
        <v>244</v>
      </c>
    </row>
    <row r="1072" spans="1:37">
      <c r="A1072" s="1" t="s">
        <v>1720</v>
      </c>
      <c r="B1072" s="9">
        <v>40800</v>
      </c>
      <c r="C1072" s="7">
        <v>100</v>
      </c>
      <c r="D1072" s="7">
        <v>2</v>
      </c>
      <c r="E1072" s="1">
        <v>8</v>
      </c>
      <c r="F1072" s="1" t="s">
        <v>26</v>
      </c>
      <c r="G1072" s="1" t="s">
        <v>600</v>
      </c>
      <c r="H1072" s="1" t="s">
        <v>23</v>
      </c>
      <c r="I1072" s="1" t="s">
        <v>9</v>
      </c>
      <c r="J1072" s="1" t="s">
        <v>55</v>
      </c>
      <c r="AK1072" s="1" t="s">
        <v>244</v>
      </c>
    </row>
    <row r="1073" spans="1:37">
      <c r="A1073" s="1" t="s">
        <v>1720</v>
      </c>
      <c r="B1073" s="9">
        <v>40800</v>
      </c>
      <c r="C1073" s="7">
        <v>100</v>
      </c>
      <c r="D1073" s="7">
        <v>2</v>
      </c>
      <c r="E1073" s="1">
        <v>8</v>
      </c>
      <c r="F1073" s="1" t="s">
        <v>47</v>
      </c>
      <c r="G1073" s="1" t="s">
        <v>601</v>
      </c>
      <c r="H1073" s="1" t="s">
        <v>23</v>
      </c>
      <c r="I1073" s="1" t="s">
        <v>9</v>
      </c>
      <c r="J1073" s="1" t="s">
        <v>55</v>
      </c>
      <c r="AK1073" s="1" t="s">
        <v>244</v>
      </c>
    </row>
    <row r="1074" spans="1:37">
      <c r="A1074" s="1" t="s">
        <v>1720</v>
      </c>
      <c r="B1074" s="9">
        <v>40800</v>
      </c>
      <c r="C1074" s="7">
        <v>100</v>
      </c>
      <c r="D1074" s="7">
        <v>2</v>
      </c>
      <c r="E1074" s="1">
        <v>9</v>
      </c>
      <c r="F1074" s="1" t="s">
        <v>26</v>
      </c>
      <c r="G1074" s="1" t="s">
        <v>602</v>
      </c>
      <c r="H1074" s="1" t="s">
        <v>23</v>
      </c>
      <c r="I1074" s="1" t="s">
        <v>23</v>
      </c>
      <c r="AK1074" s="1" t="s">
        <v>70</v>
      </c>
    </row>
    <row r="1075" spans="1:37">
      <c r="A1075" s="1" t="s">
        <v>1720</v>
      </c>
      <c r="B1075" s="9">
        <v>40800</v>
      </c>
      <c r="C1075" s="7">
        <v>100</v>
      </c>
      <c r="D1075" s="7">
        <v>2</v>
      </c>
      <c r="E1075" s="1">
        <v>9</v>
      </c>
      <c r="F1075" s="1" t="s">
        <v>47</v>
      </c>
      <c r="G1075" s="1" t="s">
        <v>603</v>
      </c>
      <c r="H1075" s="1" t="s">
        <v>23</v>
      </c>
      <c r="I1075" s="1" t="s">
        <v>23</v>
      </c>
      <c r="AK1075" s="1" t="s">
        <v>70</v>
      </c>
    </row>
    <row r="1076" spans="1:37">
      <c r="A1076" s="1" t="s">
        <v>1720</v>
      </c>
      <c r="B1076" s="9">
        <v>40800</v>
      </c>
      <c r="C1076" s="7">
        <v>100</v>
      </c>
      <c r="D1076" s="7">
        <v>2</v>
      </c>
      <c r="E1076" s="1">
        <v>10</v>
      </c>
      <c r="F1076" s="1" t="s">
        <v>26</v>
      </c>
      <c r="G1076" s="1" t="s">
        <v>604</v>
      </c>
      <c r="H1076" s="1" t="s">
        <v>23</v>
      </c>
      <c r="I1076" s="1" t="s">
        <v>23</v>
      </c>
      <c r="AK1076" s="1" t="s">
        <v>70</v>
      </c>
    </row>
    <row r="1077" spans="1:37">
      <c r="A1077" s="1" t="s">
        <v>1720</v>
      </c>
      <c r="B1077" s="9">
        <v>40800</v>
      </c>
      <c r="C1077" s="7">
        <v>100</v>
      </c>
      <c r="D1077" s="7">
        <v>2</v>
      </c>
      <c r="E1077" s="1">
        <v>10</v>
      </c>
      <c r="F1077" s="1" t="s">
        <v>47</v>
      </c>
      <c r="G1077" s="1" t="s">
        <v>605</v>
      </c>
      <c r="H1077" s="1" t="s">
        <v>23</v>
      </c>
      <c r="I1077" s="1" t="s">
        <v>23</v>
      </c>
      <c r="AK1077" s="1" t="s">
        <v>70</v>
      </c>
    </row>
    <row r="1078" spans="1:37">
      <c r="A1078" s="1" t="s">
        <v>1720</v>
      </c>
      <c r="B1078" s="9">
        <v>40800</v>
      </c>
      <c r="C1078" s="7">
        <v>100</v>
      </c>
      <c r="D1078" s="7">
        <v>2</v>
      </c>
      <c r="E1078" s="1">
        <v>11</v>
      </c>
      <c r="F1078" s="1" t="s">
        <v>26</v>
      </c>
      <c r="G1078" s="1" t="s">
        <v>606</v>
      </c>
      <c r="H1078" s="1" t="s">
        <v>23</v>
      </c>
      <c r="I1078" s="1" t="s">
        <v>23</v>
      </c>
      <c r="AK1078" s="1" t="s">
        <v>70</v>
      </c>
    </row>
    <row r="1079" spans="1:37">
      <c r="A1079" s="1" t="s">
        <v>1720</v>
      </c>
      <c r="B1079" s="9">
        <v>40800</v>
      </c>
      <c r="C1079" s="7">
        <v>100</v>
      </c>
      <c r="D1079" s="7">
        <v>2</v>
      </c>
      <c r="E1079" s="1">
        <v>11</v>
      </c>
      <c r="F1079" s="1" t="s">
        <v>47</v>
      </c>
      <c r="G1079" s="1" t="s">
        <v>607</v>
      </c>
      <c r="H1079" s="1" t="s">
        <v>23</v>
      </c>
      <c r="I1079" s="1" t="s">
        <v>23</v>
      </c>
      <c r="AK1079" s="1" t="s">
        <v>70</v>
      </c>
    </row>
    <row r="1080" spans="1:37">
      <c r="A1080" s="1" t="s">
        <v>1720</v>
      </c>
      <c r="B1080" s="9">
        <v>40800</v>
      </c>
      <c r="C1080" s="7">
        <v>100</v>
      </c>
      <c r="D1080" s="7">
        <v>2</v>
      </c>
      <c r="E1080" s="1">
        <v>12</v>
      </c>
      <c r="F1080" s="1" t="s">
        <v>26</v>
      </c>
      <c r="G1080" s="1" t="s">
        <v>608</v>
      </c>
      <c r="H1080" s="1" t="s">
        <v>23</v>
      </c>
      <c r="I1080" s="1" t="s">
        <v>23</v>
      </c>
      <c r="AK1080" s="1" t="s">
        <v>70</v>
      </c>
    </row>
    <row r="1081" spans="1:37">
      <c r="A1081" s="1" t="s">
        <v>1720</v>
      </c>
      <c r="B1081" s="9">
        <v>40800</v>
      </c>
      <c r="C1081" s="7">
        <v>100</v>
      </c>
      <c r="D1081" s="7">
        <v>2</v>
      </c>
      <c r="E1081" s="1">
        <v>12</v>
      </c>
      <c r="F1081" s="1" t="s">
        <v>47</v>
      </c>
      <c r="G1081" s="1" t="s">
        <v>609</v>
      </c>
      <c r="H1081" s="1" t="s">
        <v>23</v>
      </c>
      <c r="I1081" s="1" t="s">
        <v>23</v>
      </c>
      <c r="AK1081" s="1" t="s">
        <v>70</v>
      </c>
    </row>
    <row r="1082" spans="1:37">
      <c r="A1082" s="1" t="s">
        <v>1720</v>
      </c>
      <c r="B1082" s="9">
        <v>40800</v>
      </c>
      <c r="C1082" s="7">
        <v>100</v>
      </c>
      <c r="D1082" s="7">
        <v>2</v>
      </c>
      <c r="E1082" s="1">
        <v>13</v>
      </c>
      <c r="F1082" s="1" t="s">
        <v>26</v>
      </c>
      <c r="G1082" s="1" t="s">
        <v>610</v>
      </c>
      <c r="H1082" s="1" t="s">
        <v>22</v>
      </c>
      <c r="I1082" s="1" t="s">
        <v>9</v>
      </c>
      <c r="K1082" s="1" t="s">
        <v>32</v>
      </c>
      <c r="L1082" s="1" t="s">
        <v>73</v>
      </c>
      <c r="M1082" s="2" t="s">
        <v>2274</v>
      </c>
      <c r="AJ1082" s="1" t="s">
        <v>288</v>
      </c>
      <c r="AK1082" s="1" t="s">
        <v>70</v>
      </c>
    </row>
    <row r="1083" spans="1:37">
      <c r="A1083" s="1" t="s">
        <v>1720</v>
      </c>
      <c r="B1083" s="9">
        <v>40800</v>
      </c>
      <c r="C1083" s="7">
        <v>100</v>
      </c>
      <c r="D1083" s="7">
        <v>2</v>
      </c>
      <c r="E1083" s="1">
        <v>13</v>
      </c>
      <c r="F1083" s="1" t="s">
        <v>47</v>
      </c>
      <c r="G1083" s="1" t="s">
        <v>611</v>
      </c>
      <c r="H1083" s="1" t="s">
        <v>23</v>
      </c>
      <c r="I1083" s="1" t="s">
        <v>23</v>
      </c>
      <c r="AK1083" s="1" t="s">
        <v>70</v>
      </c>
    </row>
    <row r="1084" spans="1:37">
      <c r="A1084" s="1" t="s">
        <v>1720</v>
      </c>
      <c r="B1084" s="9">
        <v>40800</v>
      </c>
      <c r="C1084" s="7">
        <v>100</v>
      </c>
      <c r="D1084" s="7">
        <v>2</v>
      </c>
      <c r="E1084" s="1">
        <v>14</v>
      </c>
      <c r="F1084" s="1" t="s">
        <v>26</v>
      </c>
      <c r="G1084" s="1" t="s">
        <v>612</v>
      </c>
      <c r="H1084" s="1" t="s">
        <v>23</v>
      </c>
      <c r="I1084" s="1" t="s">
        <v>23</v>
      </c>
      <c r="AK1084" s="1" t="s">
        <v>70</v>
      </c>
    </row>
    <row r="1085" spans="1:37">
      <c r="A1085" s="1" t="s">
        <v>1720</v>
      </c>
      <c r="B1085" s="9">
        <v>40800</v>
      </c>
      <c r="C1085" s="7">
        <v>100</v>
      </c>
      <c r="D1085" s="7">
        <v>2</v>
      </c>
      <c r="E1085" s="1">
        <v>14</v>
      </c>
      <c r="F1085" s="1" t="s">
        <v>47</v>
      </c>
      <c r="G1085" s="1" t="s">
        <v>613</v>
      </c>
      <c r="H1085" s="1" t="s">
        <v>23</v>
      </c>
      <c r="I1085" s="1" t="s">
        <v>23</v>
      </c>
      <c r="AK1085" s="1" t="s">
        <v>70</v>
      </c>
    </row>
    <row r="1086" spans="1:37">
      <c r="A1086" s="1" t="s">
        <v>1720</v>
      </c>
      <c r="B1086" s="9">
        <v>40800</v>
      </c>
      <c r="C1086" s="7">
        <v>100</v>
      </c>
      <c r="D1086" s="7">
        <v>2</v>
      </c>
      <c r="E1086" s="1">
        <v>15</v>
      </c>
      <c r="F1086" s="1" t="s">
        <v>26</v>
      </c>
      <c r="G1086" s="1" t="s">
        <v>616</v>
      </c>
      <c r="H1086" s="1" t="s">
        <v>23</v>
      </c>
      <c r="I1086" s="1" t="s">
        <v>23</v>
      </c>
      <c r="AK1086" s="1" t="s">
        <v>70</v>
      </c>
    </row>
    <row r="1087" spans="1:37">
      <c r="A1087" s="1" t="s">
        <v>1720</v>
      </c>
      <c r="B1087" s="9">
        <v>40800</v>
      </c>
      <c r="C1087" s="7">
        <v>100</v>
      </c>
      <c r="D1087" s="7">
        <v>2</v>
      </c>
      <c r="E1087" s="1">
        <v>15</v>
      </c>
      <c r="F1087" s="1" t="s">
        <v>47</v>
      </c>
      <c r="G1087" s="1" t="s">
        <v>617</v>
      </c>
      <c r="H1087" s="1" t="s">
        <v>22</v>
      </c>
      <c r="I1087" s="1" t="s">
        <v>9</v>
      </c>
      <c r="K1087" s="1" t="s">
        <v>31</v>
      </c>
      <c r="L1087" s="1" t="s">
        <v>73</v>
      </c>
      <c r="M1087" s="2" t="s">
        <v>2281</v>
      </c>
      <c r="AJ1087" s="1" t="s">
        <v>288</v>
      </c>
      <c r="AK1087" s="1" t="s">
        <v>70</v>
      </c>
    </row>
    <row r="1088" spans="1:37">
      <c r="A1088" s="1" t="s">
        <v>1720</v>
      </c>
      <c r="B1088" s="9">
        <v>40800</v>
      </c>
      <c r="C1088" s="7">
        <v>100</v>
      </c>
      <c r="D1088" s="7">
        <v>2</v>
      </c>
      <c r="E1088" s="1">
        <v>16</v>
      </c>
      <c r="F1088" s="1" t="s">
        <v>26</v>
      </c>
      <c r="G1088" s="1" t="s">
        <v>618</v>
      </c>
      <c r="H1088" s="1" t="s">
        <v>23</v>
      </c>
      <c r="I1088" s="1" t="s">
        <v>23</v>
      </c>
      <c r="AK1088" s="1" t="s">
        <v>70</v>
      </c>
    </row>
    <row r="1089" spans="1:37">
      <c r="A1089" s="1" t="s">
        <v>1720</v>
      </c>
      <c r="B1089" s="9">
        <v>40800</v>
      </c>
      <c r="C1089" s="7">
        <v>100</v>
      </c>
      <c r="D1089" s="7">
        <v>2</v>
      </c>
      <c r="E1089" s="1">
        <v>16</v>
      </c>
      <c r="F1089" s="1" t="s">
        <v>47</v>
      </c>
      <c r="G1089" s="1" t="s">
        <v>619</v>
      </c>
      <c r="H1089" s="1" t="s">
        <v>23</v>
      </c>
      <c r="I1089" s="1" t="s">
        <v>23</v>
      </c>
      <c r="AK1089" s="1" t="s">
        <v>70</v>
      </c>
    </row>
    <row r="1090" spans="1:37">
      <c r="A1090" s="1" t="s">
        <v>1720</v>
      </c>
      <c r="B1090" s="9">
        <v>40800</v>
      </c>
      <c r="C1090" s="7">
        <v>100</v>
      </c>
      <c r="D1090" s="7">
        <v>2</v>
      </c>
      <c r="E1090" s="1">
        <v>17</v>
      </c>
      <c r="F1090" s="1" t="s">
        <v>26</v>
      </c>
      <c r="G1090" s="1" t="s">
        <v>620</v>
      </c>
      <c r="H1090" s="1" t="s">
        <v>23</v>
      </c>
      <c r="I1090" s="1" t="s">
        <v>23</v>
      </c>
      <c r="AK1090" s="1" t="s">
        <v>244</v>
      </c>
    </row>
    <row r="1091" spans="1:37">
      <c r="A1091" s="1" t="s">
        <v>1720</v>
      </c>
      <c r="B1091" s="9">
        <v>40800</v>
      </c>
      <c r="C1091" s="7">
        <v>100</v>
      </c>
      <c r="D1091" s="7">
        <v>2</v>
      </c>
      <c r="E1091" s="1">
        <v>17</v>
      </c>
      <c r="F1091" s="1" t="s">
        <v>47</v>
      </c>
      <c r="G1091" s="1" t="s">
        <v>621</v>
      </c>
      <c r="H1091" s="1" t="s">
        <v>23</v>
      </c>
      <c r="I1091" s="1" t="s">
        <v>23</v>
      </c>
      <c r="AK1091" s="1" t="s">
        <v>288</v>
      </c>
    </row>
    <row r="1092" spans="1:37">
      <c r="A1092" s="1" t="s">
        <v>1720</v>
      </c>
      <c r="B1092" s="9">
        <v>40800</v>
      </c>
      <c r="C1092" s="7">
        <v>100</v>
      </c>
      <c r="D1092" s="7">
        <v>2</v>
      </c>
      <c r="E1092" s="1">
        <v>18</v>
      </c>
      <c r="F1092" s="1" t="s">
        <v>26</v>
      </c>
      <c r="G1092" s="1" t="s">
        <v>622</v>
      </c>
      <c r="H1092" s="1" t="s">
        <v>22</v>
      </c>
      <c r="I1092" s="1" t="s">
        <v>9</v>
      </c>
      <c r="K1092" s="1" t="s">
        <v>32</v>
      </c>
      <c r="L1092" s="1" t="s">
        <v>73</v>
      </c>
      <c r="M1092" s="2" t="s">
        <v>2304</v>
      </c>
      <c r="AJ1092" s="1" t="s">
        <v>288</v>
      </c>
      <c r="AK1092" s="1" t="s">
        <v>288</v>
      </c>
    </row>
    <row r="1093" spans="1:37">
      <c r="A1093" s="1" t="s">
        <v>1720</v>
      </c>
      <c r="B1093" s="9">
        <v>40800</v>
      </c>
      <c r="C1093" s="7">
        <v>100</v>
      </c>
      <c r="D1093" s="7">
        <v>2</v>
      </c>
      <c r="E1093" s="1">
        <v>18</v>
      </c>
      <c r="F1093" s="1" t="s">
        <v>47</v>
      </c>
      <c r="G1093" s="1" t="s">
        <v>623</v>
      </c>
      <c r="H1093" s="1" t="s">
        <v>23</v>
      </c>
      <c r="I1093" s="1" t="s">
        <v>23</v>
      </c>
      <c r="AK1093" s="1" t="s">
        <v>288</v>
      </c>
    </row>
    <row r="1094" spans="1:37">
      <c r="A1094" s="1" t="s">
        <v>1720</v>
      </c>
      <c r="B1094" s="9">
        <v>40800</v>
      </c>
      <c r="C1094" s="7">
        <v>100</v>
      </c>
      <c r="D1094" s="7">
        <v>2</v>
      </c>
      <c r="E1094" s="1">
        <v>19</v>
      </c>
      <c r="F1094" s="1" t="s">
        <v>26</v>
      </c>
      <c r="G1094" s="1" t="s">
        <v>624</v>
      </c>
      <c r="H1094" s="1" t="s">
        <v>22</v>
      </c>
      <c r="I1094" s="1" t="s">
        <v>9</v>
      </c>
      <c r="K1094" s="1" t="s">
        <v>31</v>
      </c>
      <c r="L1094" s="1" t="s">
        <v>73</v>
      </c>
      <c r="M1094" s="2" t="s">
        <v>2300</v>
      </c>
      <c r="AJ1094" s="1" t="s">
        <v>288</v>
      </c>
      <c r="AK1094" s="1" t="s">
        <v>70</v>
      </c>
    </row>
    <row r="1095" spans="1:37">
      <c r="A1095" s="1" t="s">
        <v>1720</v>
      </c>
      <c r="B1095" s="9">
        <v>40800</v>
      </c>
      <c r="C1095" s="7">
        <v>100</v>
      </c>
      <c r="D1095" s="7">
        <v>2</v>
      </c>
      <c r="E1095" s="1">
        <v>19</v>
      </c>
      <c r="F1095" s="1" t="s">
        <v>47</v>
      </c>
      <c r="G1095" s="1" t="s">
        <v>625</v>
      </c>
      <c r="H1095" s="1" t="s">
        <v>22</v>
      </c>
      <c r="I1095" s="1" t="s">
        <v>9</v>
      </c>
      <c r="K1095" s="1" t="s">
        <v>29</v>
      </c>
      <c r="L1095" s="1" t="s">
        <v>73</v>
      </c>
      <c r="M1095" s="2" t="s">
        <v>2302</v>
      </c>
      <c r="AJ1095" s="1" t="s">
        <v>288</v>
      </c>
      <c r="AK1095" s="1" t="s">
        <v>70</v>
      </c>
    </row>
    <row r="1096" spans="1:37">
      <c r="A1096" s="1" t="s">
        <v>1720</v>
      </c>
      <c r="B1096" s="9">
        <v>40800</v>
      </c>
      <c r="C1096" s="7">
        <v>100</v>
      </c>
      <c r="D1096" s="7">
        <v>2</v>
      </c>
      <c r="E1096" s="1">
        <v>20</v>
      </c>
      <c r="F1096" s="1" t="s">
        <v>26</v>
      </c>
      <c r="G1096" s="1" t="s">
        <v>626</v>
      </c>
      <c r="H1096" s="1" t="s">
        <v>23</v>
      </c>
      <c r="I1096" s="1" t="s">
        <v>23</v>
      </c>
      <c r="AK1096" s="1" t="s">
        <v>288</v>
      </c>
    </row>
    <row r="1097" spans="1:37">
      <c r="A1097" s="1" t="s">
        <v>1720</v>
      </c>
      <c r="B1097" s="9">
        <v>40800</v>
      </c>
      <c r="C1097" s="7">
        <v>100</v>
      </c>
      <c r="D1097" s="7">
        <v>2</v>
      </c>
      <c r="E1097" s="1">
        <v>20</v>
      </c>
      <c r="F1097" s="1" t="s">
        <v>47</v>
      </c>
      <c r="G1097" s="1" t="s">
        <v>627</v>
      </c>
      <c r="H1097" s="1" t="s">
        <v>23</v>
      </c>
      <c r="I1097" s="1" t="s">
        <v>23</v>
      </c>
      <c r="AK1097" s="1" t="s">
        <v>288</v>
      </c>
    </row>
    <row r="1098" spans="1:37">
      <c r="A1098" s="1" t="s">
        <v>1720</v>
      </c>
      <c r="B1098" s="9">
        <v>40800</v>
      </c>
      <c r="C1098" s="7">
        <v>100</v>
      </c>
      <c r="D1098" s="7">
        <v>2</v>
      </c>
      <c r="E1098" s="10">
        <v>21</v>
      </c>
      <c r="F1098" s="1" t="s">
        <v>26</v>
      </c>
      <c r="G1098" s="1" t="s">
        <v>628</v>
      </c>
      <c r="H1098" s="1" t="s">
        <v>23</v>
      </c>
      <c r="I1098" s="1" t="s">
        <v>23</v>
      </c>
      <c r="AK1098" s="1" t="s">
        <v>288</v>
      </c>
    </row>
    <row r="1099" spans="1:37">
      <c r="A1099" s="1" t="s">
        <v>1720</v>
      </c>
      <c r="B1099" s="9">
        <v>40800</v>
      </c>
      <c r="C1099" s="7">
        <v>100</v>
      </c>
      <c r="D1099" s="7">
        <v>2</v>
      </c>
      <c r="E1099" s="1">
        <v>21</v>
      </c>
      <c r="F1099" s="1" t="s">
        <v>47</v>
      </c>
      <c r="G1099" s="1" t="s">
        <v>629</v>
      </c>
      <c r="H1099" s="1" t="s">
        <v>23</v>
      </c>
      <c r="I1099" s="1" t="s">
        <v>23</v>
      </c>
      <c r="AK1099" s="1" t="s">
        <v>288</v>
      </c>
    </row>
    <row r="1100" spans="1:37">
      <c r="A1100" s="1" t="s">
        <v>1720</v>
      </c>
      <c r="B1100" s="9">
        <v>40800</v>
      </c>
      <c r="C1100" s="7">
        <v>100</v>
      </c>
      <c r="D1100" s="7">
        <v>2</v>
      </c>
      <c r="E1100" s="1">
        <v>22</v>
      </c>
      <c r="F1100" s="1" t="s">
        <v>26</v>
      </c>
      <c r="G1100" s="1" t="s">
        <v>630</v>
      </c>
      <c r="H1100" s="1" t="s">
        <v>23</v>
      </c>
      <c r="I1100" s="1" t="s">
        <v>23</v>
      </c>
      <c r="AK1100" s="1" t="s">
        <v>288</v>
      </c>
    </row>
    <row r="1101" spans="1:37">
      <c r="A1101" s="1" t="s">
        <v>1720</v>
      </c>
      <c r="B1101" s="9">
        <v>40800</v>
      </c>
      <c r="C1101" s="7">
        <v>100</v>
      </c>
      <c r="D1101" s="7">
        <v>2</v>
      </c>
      <c r="E1101" s="1">
        <v>22</v>
      </c>
      <c r="F1101" s="1" t="s">
        <v>47</v>
      </c>
      <c r="G1101" s="1" t="s">
        <v>631</v>
      </c>
      <c r="H1101" s="1" t="s">
        <v>23</v>
      </c>
      <c r="I1101" s="1" t="s">
        <v>23</v>
      </c>
      <c r="AK1101" s="1" t="s">
        <v>288</v>
      </c>
    </row>
    <row r="1102" spans="1:37">
      <c r="A1102" s="1" t="s">
        <v>1720</v>
      </c>
      <c r="B1102" s="9">
        <v>40800</v>
      </c>
      <c r="C1102" s="7">
        <v>100</v>
      </c>
      <c r="D1102" s="7">
        <v>2</v>
      </c>
      <c r="E1102" s="1">
        <v>23</v>
      </c>
      <c r="F1102" s="1" t="s">
        <v>26</v>
      </c>
      <c r="G1102" s="1" t="s">
        <v>632</v>
      </c>
      <c r="H1102" s="1" t="s">
        <v>23</v>
      </c>
      <c r="I1102" s="1" t="s">
        <v>23</v>
      </c>
      <c r="AK1102" s="1" t="s">
        <v>288</v>
      </c>
    </row>
    <row r="1103" spans="1:37">
      <c r="A1103" s="1" t="s">
        <v>1720</v>
      </c>
      <c r="B1103" s="9">
        <v>40800</v>
      </c>
      <c r="C1103" s="7">
        <v>100</v>
      </c>
      <c r="D1103" s="7">
        <v>2</v>
      </c>
      <c r="E1103" s="1">
        <v>23</v>
      </c>
      <c r="F1103" s="1" t="s">
        <v>47</v>
      </c>
      <c r="G1103" s="1" t="s">
        <v>633</v>
      </c>
      <c r="H1103" s="1" t="s">
        <v>23</v>
      </c>
      <c r="I1103" s="1" t="s">
        <v>23</v>
      </c>
      <c r="AK1103" s="1" t="s">
        <v>288</v>
      </c>
    </row>
    <row r="1104" spans="1:37">
      <c r="A1104" s="1" t="s">
        <v>1720</v>
      </c>
      <c r="B1104" s="9">
        <v>40800</v>
      </c>
      <c r="C1104" s="7">
        <v>100</v>
      </c>
      <c r="D1104" s="7">
        <v>2</v>
      </c>
      <c r="E1104" s="1">
        <v>24</v>
      </c>
      <c r="F1104" s="1" t="s">
        <v>26</v>
      </c>
      <c r="G1104" s="1" t="s">
        <v>634</v>
      </c>
      <c r="H1104" s="1" t="s">
        <v>22</v>
      </c>
      <c r="I1104" s="1" t="s">
        <v>9</v>
      </c>
      <c r="K1104" s="1" t="s">
        <v>30</v>
      </c>
      <c r="L1104" s="1" t="s">
        <v>25</v>
      </c>
      <c r="M1104" s="2" t="s">
        <v>2308</v>
      </c>
      <c r="N1104" s="1" t="s">
        <v>26</v>
      </c>
      <c r="O1104" s="1" t="s">
        <v>90</v>
      </c>
      <c r="Q1104" s="1">
        <v>24.9</v>
      </c>
      <c r="R1104" s="1">
        <v>16.399999999999999</v>
      </c>
      <c r="S1104" s="1">
        <v>9.75</v>
      </c>
      <c r="X1104" s="1">
        <v>21</v>
      </c>
      <c r="Y1104" s="1">
        <v>59</v>
      </c>
      <c r="Z1104" s="1">
        <f>Y1104-X1104</f>
        <v>38</v>
      </c>
      <c r="AA1104" s="1">
        <v>58</v>
      </c>
      <c r="AE1104" s="1">
        <v>242</v>
      </c>
      <c r="AJ1104" s="1" t="s">
        <v>288</v>
      </c>
      <c r="AK1104" s="1" t="s">
        <v>288</v>
      </c>
    </row>
    <row r="1105" spans="1:37">
      <c r="A1105" s="1" t="s">
        <v>1720</v>
      </c>
      <c r="B1105" s="9">
        <v>40800</v>
      </c>
      <c r="C1105" s="7">
        <v>100</v>
      </c>
      <c r="D1105" s="7">
        <v>2</v>
      </c>
      <c r="E1105" s="1">
        <v>24</v>
      </c>
      <c r="F1105" s="1" t="s">
        <v>47</v>
      </c>
      <c r="G1105" s="1" t="s">
        <v>635</v>
      </c>
      <c r="H1105" s="1" t="s">
        <v>22</v>
      </c>
      <c r="I1105" s="1" t="s">
        <v>9</v>
      </c>
      <c r="K1105" s="1" t="s">
        <v>30</v>
      </c>
      <c r="L1105" s="1" t="s">
        <v>25</v>
      </c>
      <c r="M1105" s="2" t="s">
        <v>2309</v>
      </c>
      <c r="N1105" s="1" t="s">
        <v>26</v>
      </c>
      <c r="O1105" s="1" t="s">
        <v>90</v>
      </c>
      <c r="Q1105" s="1">
        <v>24.5</v>
      </c>
      <c r="R1105" s="1">
        <v>16</v>
      </c>
      <c r="S1105" s="1">
        <v>8.9499999999999993</v>
      </c>
      <c r="X1105" s="1">
        <v>21</v>
      </c>
      <c r="Y1105" s="1">
        <v>61</v>
      </c>
      <c r="Z1105" s="1">
        <f>Y1105-X1105</f>
        <v>40</v>
      </c>
      <c r="AA1105" s="1">
        <v>49</v>
      </c>
      <c r="AE1105" s="1">
        <v>303</v>
      </c>
      <c r="AJ1105" s="1" t="s">
        <v>288</v>
      </c>
      <c r="AK1105" s="1" t="s">
        <v>288</v>
      </c>
    </row>
    <row r="1106" spans="1:37">
      <c r="A1106" s="1" t="s">
        <v>1720</v>
      </c>
      <c r="B1106" s="9">
        <v>40800</v>
      </c>
      <c r="C1106" s="7">
        <v>100</v>
      </c>
      <c r="D1106" s="7">
        <v>2</v>
      </c>
      <c r="E1106" s="1">
        <v>25</v>
      </c>
      <c r="F1106" s="1" t="s">
        <v>26</v>
      </c>
      <c r="G1106" s="1" t="s">
        <v>636</v>
      </c>
      <c r="H1106" s="1" t="s">
        <v>22</v>
      </c>
      <c r="I1106" s="1" t="s">
        <v>9</v>
      </c>
      <c r="K1106" s="1" t="s">
        <v>146</v>
      </c>
      <c r="L1106" s="1" t="s">
        <v>25</v>
      </c>
      <c r="M1106" s="2" t="s">
        <v>2305</v>
      </c>
      <c r="N1106" s="1" t="s">
        <v>26</v>
      </c>
      <c r="O1106" s="1" t="s">
        <v>27</v>
      </c>
      <c r="P1106" s="1" t="s">
        <v>40</v>
      </c>
      <c r="Q1106" s="1">
        <v>22.55</v>
      </c>
      <c r="R1106" s="1">
        <v>14.75</v>
      </c>
      <c r="S1106" s="1">
        <v>22.6</v>
      </c>
      <c r="X1106" s="1">
        <v>21</v>
      </c>
      <c r="Y1106" s="1">
        <v>64</v>
      </c>
      <c r="Z1106" s="1">
        <f>Y1106-X1106</f>
        <v>43</v>
      </c>
      <c r="AA1106" s="1">
        <v>31</v>
      </c>
      <c r="AJ1106" s="1" t="s">
        <v>288</v>
      </c>
      <c r="AK1106" s="1" t="s">
        <v>288</v>
      </c>
    </row>
    <row r="1107" spans="1:37">
      <c r="A1107" s="1" t="s">
        <v>1720</v>
      </c>
      <c r="B1107" s="9">
        <v>40800</v>
      </c>
      <c r="C1107" s="7">
        <v>100</v>
      </c>
      <c r="D1107" s="7">
        <v>2</v>
      </c>
      <c r="E1107" s="1">
        <v>25</v>
      </c>
      <c r="F1107" s="1" t="s">
        <v>47</v>
      </c>
      <c r="G1107" s="1" t="s">
        <v>637</v>
      </c>
      <c r="H1107" s="1" t="s">
        <v>22</v>
      </c>
      <c r="I1107" s="1" t="s">
        <v>9</v>
      </c>
      <c r="K1107" s="1" t="s">
        <v>146</v>
      </c>
      <c r="L1107" s="1" t="s">
        <v>25</v>
      </c>
      <c r="M1107" s="2" t="s">
        <v>2306</v>
      </c>
      <c r="N1107" s="1" t="s">
        <v>26</v>
      </c>
      <c r="O1107" s="1" t="s">
        <v>33</v>
      </c>
      <c r="Q1107" s="1">
        <v>22.6</v>
      </c>
      <c r="R1107" s="1">
        <v>14.15</v>
      </c>
      <c r="S1107" s="1">
        <v>6.4</v>
      </c>
      <c r="X1107" s="1">
        <v>21</v>
      </c>
      <c r="Y1107" s="1">
        <v>55</v>
      </c>
      <c r="Z1107" s="1">
        <f>Y1107-X1107</f>
        <v>34</v>
      </c>
      <c r="AA1107" s="1">
        <v>43</v>
      </c>
      <c r="AJ1107" s="1" t="s">
        <v>288</v>
      </c>
      <c r="AK1107" s="1" t="s">
        <v>288</v>
      </c>
    </row>
    <row r="1108" spans="1:37">
      <c r="A1108" s="1" t="s">
        <v>1720</v>
      </c>
      <c r="B1108" s="9">
        <v>40800</v>
      </c>
      <c r="C1108" s="7">
        <v>100</v>
      </c>
      <c r="D1108" s="7">
        <v>2</v>
      </c>
      <c r="E1108" s="1">
        <v>26</v>
      </c>
      <c r="F1108" s="1" t="s">
        <v>26</v>
      </c>
      <c r="G1108" s="1" t="s">
        <v>638</v>
      </c>
      <c r="H1108" s="1" t="s">
        <v>23</v>
      </c>
      <c r="I1108" s="1" t="s">
        <v>23</v>
      </c>
      <c r="AK1108" s="1" t="s">
        <v>70</v>
      </c>
    </row>
    <row r="1109" spans="1:37">
      <c r="A1109" s="1" t="s">
        <v>1720</v>
      </c>
      <c r="B1109" s="9">
        <v>40800</v>
      </c>
      <c r="C1109" s="7">
        <v>100</v>
      </c>
      <c r="D1109" s="7">
        <v>2</v>
      </c>
      <c r="E1109" s="1">
        <v>26</v>
      </c>
      <c r="F1109" s="1" t="s">
        <v>47</v>
      </c>
      <c r="G1109" s="1" t="s">
        <v>639</v>
      </c>
      <c r="H1109" s="1" t="s">
        <v>22</v>
      </c>
      <c r="I1109" s="1" t="s">
        <v>53</v>
      </c>
      <c r="J1109" s="1" t="s">
        <v>55</v>
      </c>
      <c r="AK1109" s="1" t="s">
        <v>288</v>
      </c>
    </row>
    <row r="1110" spans="1:37">
      <c r="A1110" s="1" t="s">
        <v>1720</v>
      </c>
      <c r="B1110" s="9">
        <v>40800</v>
      </c>
      <c r="C1110" s="7">
        <v>100</v>
      </c>
      <c r="D1110" s="7">
        <v>2</v>
      </c>
      <c r="E1110" s="1">
        <v>27</v>
      </c>
      <c r="F1110" s="1" t="s">
        <v>26</v>
      </c>
      <c r="G1110" s="1" t="s">
        <v>640</v>
      </c>
      <c r="H1110" s="1" t="s">
        <v>23</v>
      </c>
      <c r="I1110" s="1" t="s">
        <v>9</v>
      </c>
      <c r="AK1110" s="1" t="s">
        <v>288</v>
      </c>
    </row>
    <row r="1111" spans="1:37">
      <c r="A1111" s="1" t="s">
        <v>1720</v>
      </c>
      <c r="B1111" s="9">
        <v>40800</v>
      </c>
      <c r="C1111" s="7">
        <v>100</v>
      </c>
      <c r="D1111" s="7">
        <v>2</v>
      </c>
      <c r="E1111" s="1">
        <v>27</v>
      </c>
      <c r="F1111" s="1" t="s">
        <v>47</v>
      </c>
      <c r="G1111" s="1" t="s">
        <v>641</v>
      </c>
      <c r="H1111" s="1" t="s">
        <v>23</v>
      </c>
      <c r="I1111" s="1" t="s">
        <v>23</v>
      </c>
      <c r="AK1111" s="1" t="s">
        <v>288</v>
      </c>
    </row>
    <row r="1112" spans="1:37">
      <c r="A1112" s="1" t="s">
        <v>1720</v>
      </c>
      <c r="B1112" s="9">
        <v>40800</v>
      </c>
      <c r="C1112" s="7">
        <v>100</v>
      </c>
      <c r="D1112" s="7">
        <v>2</v>
      </c>
      <c r="E1112" s="1">
        <v>28</v>
      </c>
      <c r="F1112" s="1" t="s">
        <v>26</v>
      </c>
      <c r="G1112" s="1" t="s">
        <v>642</v>
      </c>
      <c r="H1112" s="1" t="s">
        <v>23</v>
      </c>
      <c r="I1112" s="1" t="s">
        <v>23</v>
      </c>
      <c r="J1112" s="1" t="s">
        <v>55</v>
      </c>
      <c r="AK1112" s="1" t="s">
        <v>288</v>
      </c>
    </row>
    <row r="1113" spans="1:37">
      <c r="A1113" s="1" t="s">
        <v>1720</v>
      </c>
      <c r="B1113" s="9">
        <v>40800</v>
      </c>
      <c r="C1113" s="7">
        <v>100</v>
      </c>
      <c r="D1113" s="7">
        <v>2</v>
      </c>
      <c r="E1113" s="1">
        <v>28</v>
      </c>
      <c r="F1113" s="1" t="s">
        <v>47</v>
      </c>
      <c r="G1113" s="1" t="s">
        <v>643</v>
      </c>
      <c r="H1113" s="1" t="s">
        <v>22</v>
      </c>
      <c r="I1113" s="1" t="s">
        <v>53</v>
      </c>
      <c r="AK1113" s="1" t="s">
        <v>288</v>
      </c>
    </row>
    <row r="1114" spans="1:37">
      <c r="A1114" s="1" t="s">
        <v>1720</v>
      </c>
      <c r="B1114" s="9">
        <v>40800</v>
      </c>
      <c r="C1114" s="7">
        <v>100</v>
      </c>
      <c r="D1114" s="7">
        <v>2</v>
      </c>
      <c r="E1114" s="1">
        <v>29</v>
      </c>
      <c r="F1114" s="1" t="s">
        <v>26</v>
      </c>
      <c r="G1114" s="1" t="s">
        <v>644</v>
      </c>
      <c r="H1114" s="1" t="s">
        <v>23</v>
      </c>
      <c r="I1114" s="1" t="s">
        <v>9</v>
      </c>
      <c r="AK1114" s="1" t="s">
        <v>244</v>
      </c>
    </row>
    <row r="1115" spans="1:37">
      <c r="A1115" s="1" t="s">
        <v>1720</v>
      </c>
      <c r="B1115" s="9">
        <v>40800</v>
      </c>
      <c r="C1115" s="7">
        <v>100</v>
      </c>
      <c r="D1115" s="7">
        <v>2</v>
      </c>
      <c r="E1115" s="1">
        <v>29</v>
      </c>
      <c r="F1115" s="1" t="s">
        <v>47</v>
      </c>
      <c r="G1115" s="1" t="s">
        <v>645</v>
      </c>
      <c r="H1115" s="1" t="s">
        <v>23</v>
      </c>
      <c r="I1115" s="1" t="s">
        <v>23</v>
      </c>
      <c r="J1115" s="1" t="s">
        <v>55</v>
      </c>
      <c r="AK1115" s="1" t="s">
        <v>244</v>
      </c>
    </row>
    <row r="1116" spans="1:37">
      <c r="A1116" s="1" t="s">
        <v>1720</v>
      </c>
      <c r="B1116" s="9">
        <v>40800</v>
      </c>
      <c r="C1116" s="7">
        <v>100</v>
      </c>
      <c r="D1116" s="7">
        <v>2</v>
      </c>
      <c r="E1116" s="1">
        <v>30</v>
      </c>
      <c r="F1116" s="1" t="s">
        <v>26</v>
      </c>
      <c r="G1116" s="1" t="s">
        <v>646</v>
      </c>
      <c r="H1116" s="1" t="s">
        <v>23</v>
      </c>
      <c r="I1116" s="1" t="s">
        <v>23</v>
      </c>
      <c r="AK1116" s="1" t="s">
        <v>244</v>
      </c>
    </row>
    <row r="1117" spans="1:37">
      <c r="A1117" s="1" t="s">
        <v>1720</v>
      </c>
      <c r="B1117" s="9">
        <v>40800</v>
      </c>
      <c r="C1117" s="7">
        <v>100</v>
      </c>
      <c r="D1117" s="7">
        <v>2</v>
      </c>
      <c r="E1117" s="1">
        <v>30</v>
      </c>
      <c r="F1117" s="1" t="s">
        <v>47</v>
      </c>
      <c r="G1117" s="1" t="s">
        <v>647</v>
      </c>
      <c r="H1117" s="1" t="s">
        <v>23</v>
      </c>
      <c r="I1117" s="1" t="s">
        <v>23</v>
      </c>
      <c r="AK1117" s="1" t="s">
        <v>244</v>
      </c>
    </row>
    <row r="1118" spans="1:37">
      <c r="A1118" s="1" t="s">
        <v>1720</v>
      </c>
      <c r="B1118" s="9">
        <v>40800</v>
      </c>
      <c r="C1118" s="7">
        <v>100</v>
      </c>
      <c r="D1118" s="7">
        <v>2</v>
      </c>
      <c r="E1118" s="1">
        <v>31</v>
      </c>
      <c r="F1118" s="1" t="s">
        <v>26</v>
      </c>
      <c r="G1118" s="1" t="s">
        <v>648</v>
      </c>
      <c r="H1118" s="1" t="s">
        <v>23</v>
      </c>
      <c r="I1118" s="1" t="s">
        <v>23</v>
      </c>
      <c r="J1118" s="1" t="s">
        <v>55</v>
      </c>
      <c r="AK1118" s="1" t="s">
        <v>70</v>
      </c>
    </row>
    <row r="1119" spans="1:37">
      <c r="A1119" s="1" t="s">
        <v>1720</v>
      </c>
      <c r="B1119" s="9">
        <v>40800</v>
      </c>
      <c r="C1119" s="7">
        <v>100</v>
      </c>
      <c r="D1119" s="7">
        <v>2</v>
      </c>
      <c r="E1119" s="1">
        <v>31</v>
      </c>
      <c r="F1119" s="1" t="s">
        <v>47</v>
      </c>
      <c r="G1119" s="1" t="s">
        <v>649</v>
      </c>
      <c r="H1119" s="1" t="s">
        <v>23</v>
      </c>
      <c r="I1119" s="1" t="s">
        <v>23</v>
      </c>
      <c r="AK1119" s="1" t="s">
        <v>70</v>
      </c>
    </row>
    <row r="1120" spans="1:37">
      <c r="A1120" s="1" t="s">
        <v>1720</v>
      </c>
      <c r="B1120" s="9">
        <v>40800</v>
      </c>
      <c r="C1120" s="7">
        <v>100</v>
      </c>
      <c r="D1120" s="7">
        <v>2</v>
      </c>
      <c r="E1120" s="1">
        <v>32</v>
      </c>
      <c r="F1120" s="1" t="s">
        <v>26</v>
      </c>
      <c r="G1120" s="1" t="s">
        <v>650</v>
      </c>
      <c r="H1120" s="1" t="s">
        <v>23</v>
      </c>
      <c r="I1120" s="1" t="s">
        <v>23</v>
      </c>
      <c r="AK1120" s="1" t="s">
        <v>70</v>
      </c>
    </row>
    <row r="1121" spans="1:38">
      <c r="A1121" s="1" t="s">
        <v>1720</v>
      </c>
      <c r="B1121" s="9">
        <v>40800</v>
      </c>
      <c r="C1121" s="7">
        <v>100</v>
      </c>
      <c r="D1121" s="7">
        <v>2</v>
      </c>
      <c r="E1121" s="1">
        <v>32</v>
      </c>
      <c r="F1121" s="1" t="s">
        <v>47</v>
      </c>
      <c r="G1121" s="1" t="s">
        <v>651</v>
      </c>
      <c r="H1121" s="1" t="s">
        <v>22</v>
      </c>
      <c r="I1121" s="1" t="s">
        <v>23</v>
      </c>
      <c r="J1121" s="1" t="s">
        <v>55</v>
      </c>
      <c r="AK1121" s="1" t="s">
        <v>70</v>
      </c>
    </row>
    <row r="1122" spans="1:38">
      <c r="A1122" s="1" t="s">
        <v>1720</v>
      </c>
      <c r="B1122" s="9">
        <v>40800</v>
      </c>
      <c r="C1122" s="7">
        <v>100</v>
      </c>
      <c r="D1122" s="7">
        <v>2</v>
      </c>
      <c r="E1122" s="1">
        <v>33</v>
      </c>
      <c r="F1122" s="1" t="s">
        <v>26</v>
      </c>
      <c r="G1122" s="1" t="s">
        <v>740</v>
      </c>
      <c r="H1122" s="1" t="s">
        <v>22</v>
      </c>
      <c r="I1122" s="1" t="s">
        <v>9</v>
      </c>
      <c r="K1122" s="1" t="s">
        <v>29</v>
      </c>
      <c r="L1122" s="1" t="s">
        <v>73</v>
      </c>
      <c r="M1122" s="2" t="s">
        <v>2268</v>
      </c>
      <c r="AC1122" s="1" t="s">
        <v>393</v>
      </c>
      <c r="AJ1122" s="1" t="s">
        <v>288</v>
      </c>
      <c r="AK1122" s="1" t="s">
        <v>244</v>
      </c>
      <c r="AL1122" s="1" t="s">
        <v>394</v>
      </c>
    </row>
    <row r="1123" spans="1:38">
      <c r="A1123" s="1" t="s">
        <v>1720</v>
      </c>
      <c r="B1123" s="9">
        <v>40800</v>
      </c>
      <c r="C1123" s="7">
        <v>100</v>
      </c>
      <c r="D1123" s="7">
        <v>2</v>
      </c>
      <c r="E1123" s="1">
        <v>33</v>
      </c>
      <c r="F1123" s="1" t="s">
        <v>47</v>
      </c>
      <c r="G1123" s="1" t="s">
        <v>652</v>
      </c>
      <c r="H1123" s="1" t="s">
        <v>23</v>
      </c>
      <c r="I1123" s="1" t="s">
        <v>23</v>
      </c>
      <c r="AK1123" s="1" t="s">
        <v>244</v>
      </c>
      <c r="AL1123" s="1" t="s">
        <v>395</v>
      </c>
    </row>
    <row r="1124" spans="1:38">
      <c r="A1124" s="1" t="s">
        <v>1720</v>
      </c>
      <c r="B1124" s="9">
        <v>40800</v>
      </c>
      <c r="C1124" s="7">
        <v>100</v>
      </c>
      <c r="D1124" s="7">
        <v>2</v>
      </c>
      <c r="E1124" s="1">
        <v>34</v>
      </c>
      <c r="F1124" s="1" t="s">
        <v>26</v>
      </c>
      <c r="G1124" s="1" t="s">
        <v>653</v>
      </c>
      <c r="H1124" s="1" t="s">
        <v>22</v>
      </c>
      <c r="I1124" s="1" t="s">
        <v>9</v>
      </c>
      <c r="AK1124" s="1" t="s">
        <v>244</v>
      </c>
      <c r="AL1124" s="1" t="s">
        <v>396</v>
      </c>
    </row>
    <row r="1125" spans="1:38">
      <c r="A1125" s="1" t="s">
        <v>1720</v>
      </c>
      <c r="B1125" s="9">
        <v>40800</v>
      </c>
      <c r="C1125" s="7">
        <v>100</v>
      </c>
      <c r="D1125" s="7">
        <v>2</v>
      </c>
      <c r="E1125" s="1">
        <v>34</v>
      </c>
      <c r="F1125" s="1" t="s">
        <v>47</v>
      </c>
      <c r="G1125" s="1" t="s">
        <v>655</v>
      </c>
      <c r="H1125" s="1" t="s">
        <v>23</v>
      </c>
      <c r="I1125" s="1" t="s">
        <v>9</v>
      </c>
      <c r="J1125" s="1" t="s">
        <v>397</v>
      </c>
      <c r="AK1125" s="1" t="s">
        <v>244</v>
      </c>
    </row>
    <row r="1126" spans="1:38">
      <c r="A1126" s="1" t="s">
        <v>1720</v>
      </c>
      <c r="B1126" s="9">
        <v>40800</v>
      </c>
      <c r="C1126" s="7">
        <v>100</v>
      </c>
      <c r="D1126" s="7">
        <v>2</v>
      </c>
      <c r="E1126" s="1">
        <v>35</v>
      </c>
      <c r="F1126" s="1" t="s">
        <v>26</v>
      </c>
      <c r="G1126" s="1" t="s">
        <v>656</v>
      </c>
      <c r="H1126" s="1" t="s">
        <v>23</v>
      </c>
      <c r="I1126" s="1" t="s">
        <v>23</v>
      </c>
      <c r="J1126" s="1" t="s">
        <v>55</v>
      </c>
      <c r="AK1126" s="1" t="s">
        <v>244</v>
      </c>
    </row>
    <row r="1127" spans="1:38">
      <c r="A1127" s="1" t="s">
        <v>1720</v>
      </c>
      <c r="B1127" s="9">
        <v>40800</v>
      </c>
      <c r="C1127" s="7">
        <v>100</v>
      </c>
      <c r="D1127" s="7">
        <v>2</v>
      </c>
      <c r="E1127" s="1">
        <v>35</v>
      </c>
      <c r="F1127" s="1" t="s">
        <v>47</v>
      </c>
      <c r="G1127" s="1" t="s">
        <v>658</v>
      </c>
      <c r="H1127" s="1" t="s">
        <v>22</v>
      </c>
      <c r="I1127" s="1" t="s">
        <v>53</v>
      </c>
      <c r="AK1127" s="1" t="s">
        <v>244</v>
      </c>
      <c r="AL1127" s="1" t="s">
        <v>398</v>
      </c>
    </row>
    <row r="1128" spans="1:38">
      <c r="A1128" s="1" t="s">
        <v>1720</v>
      </c>
      <c r="B1128" s="9">
        <v>40800</v>
      </c>
      <c r="C1128" s="7">
        <v>100</v>
      </c>
      <c r="D1128" s="7">
        <v>2</v>
      </c>
      <c r="E1128" s="1">
        <v>36</v>
      </c>
      <c r="F1128" s="1" t="s">
        <v>26</v>
      </c>
      <c r="G1128" s="1" t="s">
        <v>660</v>
      </c>
      <c r="H1128" s="1" t="s">
        <v>23</v>
      </c>
      <c r="I1128" s="1" t="s">
        <v>53</v>
      </c>
      <c r="AK1128" s="1" t="s">
        <v>244</v>
      </c>
    </row>
    <row r="1129" spans="1:38">
      <c r="A1129" s="1" t="s">
        <v>1720</v>
      </c>
      <c r="B1129" s="9">
        <v>40800</v>
      </c>
      <c r="C1129" s="7">
        <v>100</v>
      </c>
      <c r="D1129" s="7">
        <v>2</v>
      </c>
      <c r="E1129" s="1">
        <v>36</v>
      </c>
      <c r="F1129" s="1" t="s">
        <v>47</v>
      </c>
      <c r="G1129" s="1" t="s">
        <v>661</v>
      </c>
      <c r="H1129" s="1" t="s">
        <v>23</v>
      </c>
      <c r="I1129" s="1" t="s">
        <v>23</v>
      </c>
      <c r="J1129" s="1" t="s">
        <v>55</v>
      </c>
      <c r="AK1129" s="1" t="s">
        <v>244</v>
      </c>
    </row>
    <row r="1130" spans="1:38">
      <c r="A1130" s="1" t="s">
        <v>1720</v>
      </c>
      <c r="B1130" s="9">
        <v>40800</v>
      </c>
      <c r="C1130" s="7">
        <v>100</v>
      </c>
      <c r="D1130" s="7">
        <v>2</v>
      </c>
      <c r="E1130" s="1">
        <v>37</v>
      </c>
      <c r="F1130" s="1" t="s">
        <v>26</v>
      </c>
      <c r="G1130" s="1" t="s">
        <v>741</v>
      </c>
      <c r="H1130" s="1" t="s">
        <v>23</v>
      </c>
      <c r="I1130" s="1" t="s">
        <v>23</v>
      </c>
      <c r="AK1130" s="1" t="s">
        <v>244</v>
      </c>
    </row>
    <row r="1131" spans="1:38">
      <c r="A1131" s="1" t="s">
        <v>1720</v>
      </c>
      <c r="B1131" s="9">
        <v>40800</v>
      </c>
      <c r="C1131" s="7">
        <v>100</v>
      </c>
      <c r="D1131" s="7">
        <v>2</v>
      </c>
      <c r="E1131" s="1">
        <v>37</v>
      </c>
      <c r="F1131" s="1" t="s">
        <v>47</v>
      </c>
      <c r="G1131" s="1" t="s">
        <v>662</v>
      </c>
      <c r="H1131" s="1" t="s">
        <v>23</v>
      </c>
      <c r="I1131" s="1" t="s">
        <v>23</v>
      </c>
      <c r="J1131" s="1" t="s">
        <v>55</v>
      </c>
      <c r="AK1131" s="1" t="s">
        <v>244</v>
      </c>
    </row>
    <row r="1132" spans="1:38">
      <c r="A1132" s="1" t="s">
        <v>1720</v>
      </c>
      <c r="B1132" s="9">
        <v>40800</v>
      </c>
      <c r="C1132" s="7">
        <v>100</v>
      </c>
      <c r="D1132" s="7">
        <v>2</v>
      </c>
      <c r="E1132" s="1">
        <v>38</v>
      </c>
      <c r="F1132" s="1" t="s">
        <v>26</v>
      </c>
      <c r="G1132" s="1" t="s">
        <v>663</v>
      </c>
      <c r="H1132" s="1" t="s">
        <v>23</v>
      </c>
      <c r="I1132" s="1" t="s">
        <v>23</v>
      </c>
      <c r="J1132" s="1" t="s">
        <v>55</v>
      </c>
      <c r="AK1132" s="1" t="s">
        <v>244</v>
      </c>
    </row>
    <row r="1133" spans="1:38">
      <c r="A1133" s="1" t="s">
        <v>1720</v>
      </c>
      <c r="B1133" s="9">
        <v>40800</v>
      </c>
      <c r="C1133" s="7">
        <v>100</v>
      </c>
      <c r="D1133" s="7">
        <v>2</v>
      </c>
      <c r="E1133" s="1">
        <v>38</v>
      </c>
      <c r="F1133" s="1" t="s">
        <v>47</v>
      </c>
      <c r="G1133" s="1" t="s">
        <v>664</v>
      </c>
      <c r="H1133" s="1" t="s">
        <v>23</v>
      </c>
      <c r="I1133" s="1" t="s">
        <v>23</v>
      </c>
      <c r="J1133" s="1" t="s">
        <v>55</v>
      </c>
      <c r="AK1133" s="1" t="s">
        <v>244</v>
      </c>
    </row>
    <row r="1134" spans="1:38">
      <c r="A1134" s="1" t="s">
        <v>1720</v>
      </c>
      <c r="B1134" s="9">
        <v>40800</v>
      </c>
      <c r="C1134" s="7">
        <v>100</v>
      </c>
      <c r="D1134" s="7">
        <v>2</v>
      </c>
      <c r="E1134" s="1">
        <v>39</v>
      </c>
      <c r="F1134" s="1" t="s">
        <v>26</v>
      </c>
      <c r="G1134" s="1" t="s">
        <v>665</v>
      </c>
      <c r="H1134" s="1" t="s">
        <v>23</v>
      </c>
      <c r="I1134" s="1" t="s">
        <v>53</v>
      </c>
      <c r="AK1134" s="1" t="s">
        <v>244</v>
      </c>
    </row>
    <row r="1135" spans="1:38">
      <c r="A1135" s="1" t="s">
        <v>1720</v>
      </c>
      <c r="B1135" s="9">
        <v>40800</v>
      </c>
      <c r="C1135" s="7">
        <v>100</v>
      </c>
      <c r="D1135" s="7">
        <v>2</v>
      </c>
      <c r="E1135" s="1">
        <v>39</v>
      </c>
      <c r="F1135" s="1" t="s">
        <v>47</v>
      </c>
      <c r="G1135" s="1" t="s">
        <v>666</v>
      </c>
      <c r="H1135" s="1" t="s">
        <v>23</v>
      </c>
      <c r="I1135" s="1" t="s">
        <v>23</v>
      </c>
      <c r="J1135" s="1" t="s">
        <v>55</v>
      </c>
      <c r="AK1135" s="1" t="s">
        <v>244</v>
      </c>
    </row>
    <row r="1136" spans="1:38">
      <c r="A1136" s="1" t="s">
        <v>1720</v>
      </c>
      <c r="B1136" s="9">
        <v>40800</v>
      </c>
      <c r="C1136" s="7">
        <v>100</v>
      </c>
      <c r="D1136" s="7">
        <v>2</v>
      </c>
      <c r="E1136" s="1">
        <v>40</v>
      </c>
      <c r="F1136" s="1" t="s">
        <v>26</v>
      </c>
      <c r="G1136" s="1" t="s">
        <v>667</v>
      </c>
      <c r="H1136" s="1" t="s">
        <v>23</v>
      </c>
      <c r="I1136" s="1" t="s">
        <v>53</v>
      </c>
      <c r="AK1136" s="1" t="s">
        <v>244</v>
      </c>
    </row>
    <row r="1137" spans="1:38">
      <c r="A1137" s="1" t="s">
        <v>1720</v>
      </c>
      <c r="B1137" s="9">
        <v>40800</v>
      </c>
      <c r="C1137" s="7">
        <v>100</v>
      </c>
      <c r="D1137" s="7">
        <v>2</v>
      </c>
      <c r="E1137" s="1">
        <v>40</v>
      </c>
      <c r="F1137" s="1" t="s">
        <v>47</v>
      </c>
      <c r="G1137" s="1" t="s">
        <v>668</v>
      </c>
      <c r="H1137" s="1" t="s">
        <v>22</v>
      </c>
      <c r="I1137" s="1" t="s">
        <v>53</v>
      </c>
      <c r="AK1137" s="1" t="s">
        <v>244</v>
      </c>
      <c r="AL1137" s="1" t="s">
        <v>399</v>
      </c>
    </row>
    <row r="1138" spans="1:38">
      <c r="A1138" s="1" t="s">
        <v>1720</v>
      </c>
      <c r="B1138" s="9">
        <v>40800</v>
      </c>
      <c r="C1138" s="7">
        <v>100</v>
      </c>
      <c r="D1138" s="7">
        <v>2</v>
      </c>
      <c r="E1138" s="1">
        <v>41</v>
      </c>
      <c r="F1138" s="1" t="s">
        <v>26</v>
      </c>
      <c r="G1138" s="1" t="s">
        <v>670</v>
      </c>
      <c r="H1138" s="1" t="s">
        <v>23</v>
      </c>
      <c r="I1138" s="1" t="s">
        <v>23</v>
      </c>
      <c r="AK1138" s="1" t="s">
        <v>70</v>
      </c>
    </row>
    <row r="1139" spans="1:38">
      <c r="A1139" s="1" t="s">
        <v>1720</v>
      </c>
      <c r="B1139" s="9">
        <v>40800</v>
      </c>
      <c r="C1139" s="7">
        <v>100</v>
      </c>
      <c r="D1139" s="7">
        <v>2</v>
      </c>
      <c r="E1139" s="1">
        <v>41</v>
      </c>
      <c r="F1139" s="1" t="s">
        <v>47</v>
      </c>
      <c r="G1139" s="1" t="s">
        <v>671</v>
      </c>
      <c r="H1139" s="1" t="s">
        <v>23</v>
      </c>
      <c r="I1139" s="1" t="s">
        <v>23</v>
      </c>
      <c r="AK1139" s="1" t="s">
        <v>70</v>
      </c>
    </row>
    <row r="1140" spans="1:38">
      <c r="A1140" s="1" t="s">
        <v>1720</v>
      </c>
      <c r="B1140" s="9">
        <v>40800</v>
      </c>
      <c r="C1140" s="7">
        <v>100</v>
      </c>
      <c r="D1140" s="7">
        <v>2</v>
      </c>
      <c r="E1140" s="1">
        <v>42</v>
      </c>
      <c r="F1140" s="1" t="s">
        <v>26</v>
      </c>
      <c r="G1140" s="1" t="s">
        <v>672</v>
      </c>
      <c r="H1140" s="1" t="s">
        <v>23</v>
      </c>
      <c r="I1140" s="1" t="s">
        <v>23</v>
      </c>
      <c r="AK1140" s="1" t="s">
        <v>70</v>
      </c>
    </row>
    <row r="1141" spans="1:38">
      <c r="A1141" s="1" t="s">
        <v>1720</v>
      </c>
      <c r="B1141" s="9">
        <v>40800</v>
      </c>
      <c r="C1141" s="7">
        <v>100</v>
      </c>
      <c r="D1141" s="7">
        <v>2</v>
      </c>
      <c r="E1141" s="1">
        <v>42</v>
      </c>
      <c r="F1141" s="1" t="s">
        <v>47</v>
      </c>
      <c r="G1141" s="1" t="s">
        <v>673</v>
      </c>
      <c r="H1141" s="1" t="s">
        <v>23</v>
      </c>
      <c r="I1141" s="1" t="s">
        <v>23</v>
      </c>
      <c r="AK1141" s="1" t="s">
        <v>70</v>
      </c>
    </row>
    <row r="1142" spans="1:38">
      <c r="A1142" s="1" t="s">
        <v>1720</v>
      </c>
      <c r="B1142" s="9">
        <v>40800</v>
      </c>
      <c r="C1142" s="7">
        <v>100</v>
      </c>
      <c r="D1142" s="7">
        <v>2</v>
      </c>
      <c r="E1142" s="1">
        <v>43</v>
      </c>
      <c r="F1142" s="1" t="s">
        <v>26</v>
      </c>
      <c r="G1142" s="1" t="s">
        <v>674</v>
      </c>
      <c r="H1142" s="1" t="s">
        <v>22</v>
      </c>
      <c r="I1142" s="1" t="s">
        <v>9</v>
      </c>
      <c r="K1142" s="1" t="s">
        <v>29</v>
      </c>
      <c r="L1142" s="1" t="s">
        <v>73</v>
      </c>
      <c r="M1142" s="2" t="s">
        <v>2270</v>
      </c>
      <c r="AK1142" s="1" t="s">
        <v>70</v>
      </c>
    </row>
    <row r="1143" spans="1:38">
      <c r="A1143" s="1" t="s">
        <v>1720</v>
      </c>
      <c r="B1143" s="9">
        <v>40800</v>
      </c>
      <c r="C1143" s="7">
        <v>100</v>
      </c>
      <c r="D1143" s="7">
        <v>2</v>
      </c>
      <c r="E1143" s="1">
        <v>43</v>
      </c>
      <c r="F1143" s="1" t="s">
        <v>47</v>
      </c>
      <c r="G1143" s="1" t="s">
        <v>675</v>
      </c>
      <c r="H1143" s="1" t="s">
        <v>23</v>
      </c>
      <c r="I1143" s="1" t="s">
        <v>23</v>
      </c>
      <c r="AK1143" s="1" t="s">
        <v>70</v>
      </c>
    </row>
    <row r="1144" spans="1:38">
      <c r="A1144" s="1" t="s">
        <v>1720</v>
      </c>
      <c r="B1144" s="9">
        <v>40800</v>
      </c>
      <c r="C1144" s="7">
        <v>100</v>
      </c>
      <c r="D1144" s="7">
        <v>2</v>
      </c>
      <c r="E1144" s="1">
        <v>44</v>
      </c>
      <c r="F1144" s="1" t="s">
        <v>26</v>
      </c>
      <c r="G1144" s="1" t="s">
        <v>676</v>
      </c>
      <c r="H1144" s="1" t="s">
        <v>23</v>
      </c>
      <c r="I1144" s="1" t="s">
        <v>23</v>
      </c>
      <c r="AK1144" s="1" t="s">
        <v>70</v>
      </c>
    </row>
    <row r="1145" spans="1:38">
      <c r="A1145" s="1" t="s">
        <v>1720</v>
      </c>
      <c r="B1145" s="9">
        <v>40800</v>
      </c>
      <c r="C1145" s="7">
        <v>100</v>
      </c>
      <c r="D1145" s="7">
        <v>2</v>
      </c>
      <c r="E1145" s="1">
        <v>44</v>
      </c>
      <c r="F1145" s="1" t="s">
        <v>47</v>
      </c>
      <c r="G1145" s="1" t="s">
        <v>678</v>
      </c>
      <c r="H1145" s="1" t="s">
        <v>23</v>
      </c>
      <c r="I1145" s="1" t="s">
        <v>23</v>
      </c>
      <c r="AK1145" s="1" t="s">
        <v>70</v>
      </c>
    </row>
    <row r="1146" spans="1:38">
      <c r="A1146" s="1" t="s">
        <v>1720</v>
      </c>
      <c r="B1146" s="9">
        <v>40800</v>
      </c>
      <c r="C1146" s="7">
        <v>100</v>
      </c>
      <c r="D1146" s="7">
        <v>2</v>
      </c>
      <c r="E1146" s="1">
        <v>45</v>
      </c>
      <c r="F1146" s="1" t="s">
        <v>26</v>
      </c>
      <c r="G1146" s="1" t="s">
        <v>679</v>
      </c>
      <c r="H1146" s="1" t="s">
        <v>23</v>
      </c>
      <c r="I1146" s="1" t="s">
        <v>23</v>
      </c>
      <c r="AK1146" s="1" t="s">
        <v>70</v>
      </c>
    </row>
    <row r="1147" spans="1:38">
      <c r="A1147" s="1" t="s">
        <v>1720</v>
      </c>
      <c r="B1147" s="9">
        <v>40800</v>
      </c>
      <c r="C1147" s="7">
        <v>100</v>
      </c>
      <c r="D1147" s="7">
        <v>2</v>
      </c>
      <c r="E1147" s="1">
        <v>45</v>
      </c>
      <c r="F1147" s="1" t="s">
        <v>47</v>
      </c>
      <c r="G1147" s="1" t="s">
        <v>680</v>
      </c>
      <c r="H1147" s="1" t="s">
        <v>22</v>
      </c>
      <c r="I1147" s="1" t="s">
        <v>9</v>
      </c>
      <c r="K1147" s="1" t="s">
        <v>29</v>
      </c>
      <c r="L1147" s="1" t="s">
        <v>25</v>
      </c>
      <c r="M1147" s="2" t="s">
        <v>2307</v>
      </c>
      <c r="N1147" s="1" t="s">
        <v>26</v>
      </c>
      <c r="O1147" s="1" t="s">
        <v>66</v>
      </c>
      <c r="Q1147" s="1">
        <v>42.8</v>
      </c>
      <c r="R1147" s="1">
        <v>22.5</v>
      </c>
      <c r="S1147" s="1">
        <v>17.75</v>
      </c>
      <c r="X1147" s="1">
        <v>21</v>
      </c>
      <c r="Y1147" s="1">
        <v>124</v>
      </c>
      <c r="Z1147" s="1">
        <f>Y1147-X1147</f>
        <v>103</v>
      </c>
      <c r="AA1147" s="1">
        <v>165</v>
      </c>
      <c r="AJ1147" s="1" t="s">
        <v>288</v>
      </c>
      <c r="AK1147" s="1" t="s">
        <v>70</v>
      </c>
    </row>
    <row r="1148" spans="1:38">
      <c r="A1148" s="1" t="s">
        <v>1720</v>
      </c>
      <c r="B1148" s="9">
        <v>40800</v>
      </c>
      <c r="C1148" s="7">
        <v>100</v>
      </c>
      <c r="D1148" s="7">
        <v>2</v>
      </c>
      <c r="E1148" s="1">
        <v>46</v>
      </c>
      <c r="F1148" s="1" t="s">
        <v>26</v>
      </c>
      <c r="G1148" s="1" t="s">
        <v>681</v>
      </c>
      <c r="H1148" s="1" t="s">
        <v>23</v>
      </c>
      <c r="I1148" s="1" t="s">
        <v>23</v>
      </c>
      <c r="AK1148" s="1" t="s">
        <v>70</v>
      </c>
    </row>
    <row r="1149" spans="1:38">
      <c r="A1149" s="1" t="s">
        <v>1720</v>
      </c>
      <c r="B1149" s="9">
        <v>40800</v>
      </c>
      <c r="C1149" s="7">
        <v>100</v>
      </c>
      <c r="D1149" s="7">
        <v>2</v>
      </c>
      <c r="E1149" s="1">
        <v>46</v>
      </c>
      <c r="F1149" s="1" t="s">
        <v>47</v>
      </c>
      <c r="G1149" s="1" t="s">
        <v>682</v>
      </c>
      <c r="H1149" s="1" t="s">
        <v>23</v>
      </c>
      <c r="I1149" s="1" t="s">
        <v>23</v>
      </c>
      <c r="AK1149" s="1" t="s">
        <v>70</v>
      </c>
    </row>
    <row r="1150" spans="1:38">
      <c r="A1150" s="1" t="s">
        <v>1720</v>
      </c>
      <c r="B1150" s="9">
        <v>40800</v>
      </c>
      <c r="C1150" s="7">
        <v>100</v>
      </c>
      <c r="D1150" s="7">
        <v>2</v>
      </c>
      <c r="E1150" s="1">
        <v>47</v>
      </c>
      <c r="F1150" s="1" t="s">
        <v>26</v>
      </c>
      <c r="G1150" s="1" t="s">
        <v>683</v>
      </c>
      <c r="H1150" s="1" t="s">
        <v>23</v>
      </c>
      <c r="I1150" s="1" t="s">
        <v>23</v>
      </c>
      <c r="AK1150" s="1" t="s">
        <v>70</v>
      </c>
    </row>
    <row r="1151" spans="1:38">
      <c r="A1151" s="1" t="s">
        <v>1720</v>
      </c>
      <c r="B1151" s="9">
        <v>40800</v>
      </c>
      <c r="C1151" s="7">
        <v>100</v>
      </c>
      <c r="D1151" s="7">
        <v>2</v>
      </c>
      <c r="E1151" s="1">
        <v>47</v>
      </c>
      <c r="F1151" s="1" t="s">
        <v>47</v>
      </c>
      <c r="G1151" s="1" t="s">
        <v>684</v>
      </c>
      <c r="H1151" s="1" t="s">
        <v>23</v>
      </c>
      <c r="I1151" s="1" t="s">
        <v>23</v>
      </c>
      <c r="AK1151" s="1" t="s">
        <v>70</v>
      </c>
    </row>
    <row r="1152" spans="1:38">
      <c r="A1152" s="1" t="s">
        <v>1720</v>
      </c>
      <c r="B1152" s="9">
        <v>40800</v>
      </c>
      <c r="C1152" s="7">
        <v>100</v>
      </c>
      <c r="D1152" s="7">
        <v>2</v>
      </c>
      <c r="E1152" s="1">
        <v>48</v>
      </c>
      <c r="F1152" s="1" t="s">
        <v>26</v>
      </c>
      <c r="G1152" s="1" t="s">
        <v>686</v>
      </c>
      <c r="H1152" s="1" t="s">
        <v>23</v>
      </c>
      <c r="I1152" s="1" t="s">
        <v>23</v>
      </c>
      <c r="AK1152" s="1" t="s">
        <v>70</v>
      </c>
    </row>
    <row r="1153" spans="1:38">
      <c r="A1153" s="1" t="s">
        <v>1721</v>
      </c>
      <c r="B1153" s="9">
        <v>40800</v>
      </c>
      <c r="C1153" s="7">
        <v>100</v>
      </c>
      <c r="D1153" s="7">
        <v>2</v>
      </c>
      <c r="E1153" s="1">
        <v>48</v>
      </c>
      <c r="F1153" s="1" t="s">
        <v>47</v>
      </c>
      <c r="G1153" s="1" t="s">
        <v>687</v>
      </c>
      <c r="H1153" s="1" t="s">
        <v>23</v>
      </c>
      <c r="I1153" s="1" t="s">
        <v>23</v>
      </c>
      <c r="AK1153" s="1" t="s">
        <v>70</v>
      </c>
    </row>
    <row r="1154" spans="1:38">
      <c r="A1154" s="1" t="s">
        <v>1721</v>
      </c>
      <c r="B1154" s="9">
        <v>40801</v>
      </c>
      <c r="C1154" s="7">
        <v>100</v>
      </c>
      <c r="D1154" s="7">
        <v>2</v>
      </c>
      <c r="E1154" s="1">
        <v>1</v>
      </c>
      <c r="F1154" s="1" t="s">
        <v>26</v>
      </c>
      <c r="G1154" s="1" t="s">
        <v>584</v>
      </c>
      <c r="H1154" s="1" t="s">
        <v>22</v>
      </c>
      <c r="I1154" s="1" t="s">
        <v>9</v>
      </c>
      <c r="J1154" s="1" t="s">
        <v>55</v>
      </c>
      <c r="K1154" s="1" t="s">
        <v>32</v>
      </c>
      <c r="L1154" s="1" t="s">
        <v>25</v>
      </c>
      <c r="M1154" s="2" t="s">
        <v>2313</v>
      </c>
      <c r="N1154" s="1" t="s">
        <v>26</v>
      </c>
      <c r="O1154" s="1" t="s">
        <v>90</v>
      </c>
      <c r="Q1154" s="1">
        <v>25.85</v>
      </c>
      <c r="R1154" s="1">
        <v>16.149999999999999</v>
      </c>
      <c r="S1154" s="1">
        <v>10.75</v>
      </c>
      <c r="X1154" s="1">
        <v>22</v>
      </c>
      <c r="Y1154" s="1">
        <v>71</v>
      </c>
      <c r="Z1154" s="1">
        <f>Y1154-X1154</f>
        <v>49</v>
      </c>
      <c r="AA1154" s="1">
        <v>41</v>
      </c>
      <c r="AE1154" s="1">
        <v>304</v>
      </c>
      <c r="AJ1154" s="1" t="s">
        <v>288</v>
      </c>
      <c r="AK1154" s="1" t="s">
        <v>244</v>
      </c>
    </row>
    <row r="1155" spans="1:38">
      <c r="A1155" s="1" t="s">
        <v>1721</v>
      </c>
      <c r="B1155" s="9">
        <v>40801</v>
      </c>
      <c r="C1155" s="7">
        <v>100</v>
      </c>
      <c r="D1155" s="7">
        <v>2</v>
      </c>
      <c r="E1155" s="1">
        <v>1</v>
      </c>
      <c r="F1155" s="1" t="s">
        <v>47</v>
      </c>
      <c r="G1155" s="1" t="s">
        <v>586</v>
      </c>
      <c r="H1155" s="1" t="s">
        <v>23</v>
      </c>
      <c r="I1155" s="1" t="s">
        <v>23</v>
      </c>
      <c r="J1155" s="1" t="s">
        <v>55</v>
      </c>
      <c r="AK1155" s="1" t="s">
        <v>244</v>
      </c>
    </row>
    <row r="1156" spans="1:38">
      <c r="A1156" s="1" t="s">
        <v>1721</v>
      </c>
      <c r="B1156" s="9">
        <v>40801</v>
      </c>
      <c r="C1156" s="7">
        <v>100</v>
      </c>
      <c r="D1156" s="7">
        <v>2</v>
      </c>
      <c r="E1156" s="1">
        <v>2</v>
      </c>
      <c r="F1156" s="1" t="s">
        <v>26</v>
      </c>
      <c r="G1156" s="1" t="s">
        <v>587</v>
      </c>
      <c r="H1156" s="1" t="s">
        <v>23</v>
      </c>
      <c r="I1156" s="1" t="s">
        <v>23</v>
      </c>
      <c r="J1156" s="1" t="s">
        <v>55</v>
      </c>
      <c r="AK1156" s="1" t="s">
        <v>244</v>
      </c>
    </row>
    <row r="1157" spans="1:38">
      <c r="A1157" s="1" t="s">
        <v>1721</v>
      </c>
      <c r="B1157" s="9">
        <v>40801</v>
      </c>
      <c r="C1157" s="7">
        <v>100</v>
      </c>
      <c r="D1157" s="7">
        <v>2</v>
      </c>
      <c r="E1157" s="1">
        <v>2</v>
      </c>
      <c r="F1157" s="1" t="s">
        <v>47</v>
      </c>
      <c r="G1157" s="1" t="s">
        <v>588</v>
      </c>
      <c r="H1157" s="1" t="s">
        <v>22</v>
      </c>
      <c r="I1157" s="1" t="s">
        <v>9</v>
      </c>
      <c r="K1157" s="1" t="s">
        <v>29</v>
      </c>
      <c r="L1157" s="1" t="s">
        <v>25</v>
      </c>
      <c r="M1157" s="2" t="s">
        <v>2312</v>
      </c>
      <c r="N1157" s="1" t="s">
        <v>26</v>
      </c>
      <c r="O1157" s="1" t="s">
        <v>33</v>
      </c>
      <c r="Q1157" s="1">
        <v>37.85</v>
      </c>
      <c r="R1157" s="1">
        <v>22.4</v>
      </c>
      <c r="S1157" s="1">
        <v>9.25</v>
      </c>
      <c r="X1157" s="1">
        <v>21</v>
      </c>
      <c r="Y1157" s="1">
        <v>121</v>
      </c>
      <c r="Z1157" s="1">
        <f>Y1157-X1157</f>
        <v>100</v>
      </c>
      <c r="AA1157" s="1">
        <v>165</v>
      </c>
      <c r="AJ1157" s="1" t="s">
        <v>288</v>
      </c>
      <c r="AK1157" s="1" t="s">
        <v>244</v>
      </c>
    </row>
    <row r="1158" spans="1:38">
      <c r="A1158" s="1" t="s">
        <v>1721</v>
      </c>
      <c r="B1158" s="9">
        <v>40801</v>
      </c>
      <c r="C1158" s="7">
        <v>100</v>
      </c>
      <c r="D1158" s="7">
        <v>2</v>
      </c>
      <c r="E1158" s="1">
        <v>3</v>
      </c>
      <c r="F1158" s="1" t="s">
        <v>26</v>
      </c>
      <c r="G1158" s="1" t="s">
        <v>589</v>
      </c>
      <c r="H1158" s="1" t="s">
        <v>23</v>
      </c>
      <c r="I1158" s="1" t="s">
        <v>23</v>
      </c>
      <c r="AK1158" s="1" t="s">
        <v>244</v>
      </c>
    </row>
    <row r="1159" spans="1:38">
      <c r="A1159" s="1" t="s">
        <v>1721</v>
      </c>
      <c r="B1159" s="9">
        <v>40801</v>
      </c>
      <c r="C1159" s="7">
        <v>100</v>
      </c>
      <c r="D1159" s="7">
        <v>2</v>
      </c>
      <c r="E1159" s="1">
        <v>3</v>
      </c>
      <c r="F1159" s="1" t="s">
        <v>47</v>
      </c>
      <c r="G1159" s="1" t="s">
        <v>590</v>
      </c>
      <c r="H1159" s="1" t="s">
        <v>22</v>
      </c>
      <c r="I1159" s="1" t="s">
        <v>23</v>
      </c>
      <c r="AK1159" s="1" t="s">
        <v>244</v>
      </c>
      <c r="AL1159" s="1" t="s">
        <v>400</v>
      </c>
    </row>
    <row r="1160" spans="1:38">
      <c r="A1160" s="1" t="s">
        <v>1721</v>
      </c>
      <c r="B1160" s="9">
        <v>40801</v>
      </c>
      <c r="C1160" s="7">
        <v>100</v>
      </c>
      <c r="D1160" s="7">
        <v>2</v>
      </c>
      <c r="E1160" s="1">
        <v>4</v>
      </c>
      <c r="F1160" s="1" t="s">
        <v>26</v>
      </c>
      <c r="G1160" s="1" t="s">
        <v>591</v>
      </c>
      <c r="H1160" s="1" t="s">
        <v>22</v>
      </c>
      <c r="I1160" s="1" t="s">
        <v>9</v>
      </c>
      <c r="K1160" s="1" t="s">
        <v>29</v>
      </c>
      <c r="L1160" s="1" t="s">
        <v>73</v>
      </c>
      <c r="M1160" s="2" t="s">
        <v>2264</v>
      </c>
      <c r="AJ1160" s="1" t="s">
        <v>288</v>
      </c>
      <c r="AK1160" s="1" t="s">
        <v>244</v>
      </c>
      <c r="AL1160" s="1" t="s">
        <v>401</v>
      </c>
    </row>
    <row r="1161" spans="1:38">
      <c r="A1161" s="1" t="s">
        <v>1721</v>
      </c>
      <c r="B1161" s="9">
        <v>40801</v>
      </c>
      <c r="C1161" s="7">
        <v>100</v>
      </c>
      <c r="D1161" s="7">
        <v>2</v>
      </c>
      <c r="E1161" s="1">
        <v>4</v>
      </c>
      <c r="F1161" s="1" t="s">
        <v>47</v>
      </c>
      <c r="G1161" s="1" t="s">
        <v>592</v>
      </c>
      <c r="H1161" s="1" t="s">
        <v>23</v>
      </c>
      <c r="I1161" s="1" t="s">
        <v>9</v>
      </c>
      <c r="AK1161" s="1" t="s">
        <v>244</v>
      </c>
      <c r="AL1161" s="1" t="s">
        <v>374</v>
      </c>
    </row>
    <row r="1162" spans="1:38">
      <c r="A1162" s="1" t="s">
        <v>1721</v>
      </c>
      <c r="B1162" s="9">
        <v>40801</v>
      </c>
      <c r="C1162" s="7">
        <v>100</v>
      </c>
      <c r="D1162" s="7">
        <v>2</v>
      </c>
      <c r="E1162" s="1">
        <v>5</v>
      </c>
      <c r="F1162" s="1" t="s">
        <v>26</v>
      </c>
      <c r="G1162" s="1" t="s">
        <v>593</v>
      </c>
      <c r="H1162" s="1" t="s">
        <v>402</v>
      </c>
      <c r="I1162" s="1" t="s">
        <v>9</v>
      </c>
      <c r="J1162" s="1" t="s">
        <v>55</v>
      </c>
      <c r="AK1162" s="1" t="s">
        <v>244</v>
      </c>
      <c r="AL1162" s="1" t="s">
        <v>403</v>
      </c>
    </row>
    <row r="1163" spans="1:38">
      <c r="A1163" s="1" t="s">
        <v>1721</v>
      </c>
      <c r="B1163" s="9">
        <v>40801</v>
      </c>
      <c r="C1163" s="7">
        <v>100</v>
      </c>
      <c r="D1163" s="7">
        <v>2</v>
      </c>
      <c r="E1163" s="1">
        <v>5</v>
      </c>
      <c r="F1163" s="1" t="s">
        <v>47</v>
      </c>
      <c r="G1163" s="1" t="s">
        <v>594</v>
      </c>
      <c r="H1163" s="1" t="s">
        <v>22</v>
      </c>
      <c r="I1163" s="1" t="s">
        <v>9</v>
      </c>
      <c r="K1163" s="1" t="s">
        <v>29</v>
      </c>
      <c r="L1163" s="1" t="s">
        <v>73</v>
      </c>
      <c r="M1163" s="2" t="s">
        <v>2287</v>
      </c>
      <c r="AJ1163" s="1" t="s">
        <v>288</v>
      </c>
      <c r="AK1163" s="1" t="s">
        <v>244</v>
      </c>
    </row>
    <row r="1164" spans="1:38">
      <c r="A1164" s="1" t="s">
        <v>1721</v>
      </c>
      <c r="B1164" s="9">
        <v>40801</v>
      </c>
      <c r="C1164" s="7">
        <v>100</v>
      </c>
      <c r="D1164" s="7">
        <v>2</v>
      </c>
      <c r="E1164" s="1">
        <v>6</v>
      </c>
      <c r="F1164" s="1" t="s">
        <v>26</v>
      </c>
      <c r="G1164" s="1" t="s">
        <v>595</v>
      </c>
      <c r="H1164" s="1" t="s">
        <v>23</v>
      </c>
      <c r="I1164" s="1" t="s">
        <v>23</v>
      </c>
      <c r="AK1164" s="1" t="s">
        <v>244</v>
      </c>
    </row>
    <row r="1165" spans="1:38">
      <c r="A1165" s="1" t="s">
        <v>1721</v>
      </c>
      <c r="B1165" s="9">
        <v>40801</v>
      </c>
      <c r="C1165" s="7">
        <v>100</v>
      </c>
      <c r="D1165" s="7">
        <v>2</v>
      </c>
      <c r="E1165" s="1">
        <v>6</v>
      </c>
      <c r="F1165" s="1" t="s">
        <v>47</v>
      </c>
      <c r="G1165" s="1" t="s">
        <v>596</v>
      </c>
      <c r="H1165" s="1" t="s">
        <v>23</v>
      </c>
      <c r="I1165" s="1" t="s">
        <v>23</v>
      </c>
      <c r="AK1165" s="1" t="s">
        <v>244</v>
      </c>
      <c r="AL1165" s="1" t="s">
        <v>404</v>
      </c>
    </row>
    <row r="1166" spans="1:38">
      <c r="A1166" s="1" t="s">
        <v>1721</v>
      </c>
      <c r="B1166" s="9">
        <v>40801</v>
      </c>
      <c r="C1166" s="7">
        <v>100</v>
      </c>
      <c r="D1166" s="7">
        <v>2</v>
      </c>
      <c r="E1166" s="1">
        <v>7</v>
      </c>
      <c r="F1166" s="1" t="s">
        <v>26</v>
      </c>
      <c r="G1166" s="1" t="s">
        <v>597</v>
      </c>
      <c r="H1166" s="1" t="s">
        <v>23</v>
      </c>
      <c r="I1166" s="1" t="s">
        <v>23</v>
      </c>
      <c r="J1166" s="1" t="s">
        <v>55</v>
      </c>
      <c r="AK1166" s="1" t="s">
        <v>244</v>
      </c>
    </row>
    <row r="1167" spans="1:38">
      <c r="A1167" s="1" t="s">
        <v>1721</v>
      </c>
      <c r="B1167" s="9">
        <v>40801</v>
      </c>
      <c r="C1167" s="7">
        <v>100</v>
      </c>
      <c r="D1167" s="7">
        <v>2</v>
      </c>
      <c r="E1167" s="1">
        <v>7</v>
      </c>
      <c r="F1167" s="1" t="s">
        <v>47</v>
      </c>
      <c r="G1167" s="1" t="s">
        <v>599</v>
      </c>
      <c r="H1167" s="1" t="s">
        <v>23</v>
      </c>
      <c r="I1167" s="1" t="s">
        <v>9</v>
      </c>
      <c r="J1167" s="1" t="s">
        <v>55</v>
      </c>
      <c r="AK1167" s="1" t="s">
        <v>244</v>
      </c>
    </row>
    <row r="1168" spans="1:38">
      <c r="A1168" s="1" t="s">
        <v>1721</v>
      </c>
      <c r="B1168" s="9">
        <v>40801</v>
      </c>
      <c r="C1168" s="7">
        <v>100</v>
      </c>
      <c r="D1168" s="7">
        <v>2</v>
      </c>
      <c r="E1168" s="1">
        <v>8</v>
      </c>
      <c r="F1168" s="1" t="s">
        <v>26</v>
      </c>
      <c r="G1168" s="1" t="s">
        <v>600</v>
      </c>
      <c r="H1168" s="1" t="s">
        <v>22</v>
      </c>
      <c r="I1168" s="1" t="s">
        <v>23</v>
      </c>
      <c r="J1168" s="1" t="s">
        <v>55</v>
      </c>
      <c r="AK1168" s="1" t="s">
        <v>244</v>
      </c>
      <c r="AL1168" s="1" t="s">
        <v>405</v>
      </c>
    </row>
    <row r="1169" spans="1:38">
      <c r="A1169" s="1" t="s">
        <v>1721</v>
      </c>
      <c r="B1169" s="9">
        <v>40801</v>
      </c>
      <c r="C1169" s="7">
        <v>100</v>
      </c>
      <c r="D1169" s="7">
        <v>2</v>
      </c>
      <c r="E1169" s="1">
        <v>8</v>
      </c>
      <c r="F1169" s="1" t="s">
        <v>47</v>
      </c>
      <c r="G1169" s="1" t="s">
        <v>601</v>
      </c>
      <c r="H1169" s="1" t="s">
        <v>23</v>
      </c>
      <c r="I1169" s="1" t="s">
        <v>23</v>
      </c>
      <c r="J1169" s="1" t="s">
        <v>55</v>
      </c>
      <c r="AK1169" s="1" t="s">
        <v>244</v>
      </c>
    </row>
    <row r="1170" spans="1:38">
      <c r="A1170" s="1" t="s">
        <v>1721</v>
      </c>
      <c r="B1170" s="9">
        <v>40801</v>
      </c>
      <c r="C1170" s="7">
        <v>100</v>
      </c>
      <c r="D1170" s="7">
        <v>2</v>
      </c>
      <c r="E1170" s="1">
        <v>9</v>
      </c>
      <c r="F1170" s="1" t="s">
        <v>26</v>
      </c>
      <c r="G1170" s="1" t="s">
        <v>602</v>
      </c>
      <c r="H1170" s="1" t="s">
        <v>23</v>
      </c>
      <c r="I1170" s="1" t="s">
        <v>53</v>
      </c>
      <c r="AK1170" s="1" t="s">
        <v>103</v>
      </c>
    </row>
    <row r="1171" spans="1:38">
      <c r="A1171" s="1" t="s">
        <v>1721</v>
      </c>
      <c r="B1171" s="9">
        <v>40801</v>
      </c>
      <c r="C1171" s="7">
        <v>100</v>
      </c>
      <c r="D1171" s="7">
        <v>2</v>
      </c>
      <c r="E1171" s="1">
        <v>9</v>
      </c>
      <c r="F1171" s="1" t="s">
        <v>47</v>
      </c>
      <c r="G1171" s="1" t="s">
        <v>603</v>
      </c>
      <c r="H1171" s="1" t="s">
        <v>23</v>
      </c>
      <c r="I1171" s="1" t="s">
        <v>9</v>
      </c>
      <c r="AK1171" s="1" t="s">
        <v>103</v>
      </c>
    </row>
    <row r="1172" spans="1:38">
      <c r="A1172" s="1" t="s">
        <v>1721</v>
      </c>
      <c r="B1172" s="9">
        <v>40801</v>
      </c>
      <c r="C1172" s="7">
        <v>100</v>
      </c>
      <c r="D1172" s="7">
        <v>2</v>
      </c>
      <c r="E1172" s="1">
        <v>10</v>
      </c>
      <c r="F1172" s="1" t="s">
        <v>26</v>
      </c>
      <c r="G1172" s="1" t="s">
        <v>604</v>
      </c>
      <c r="H1172" s="1" t="s">
        <v>23</v>
      </c>
      <c r="I1172" s="1" t="s">
        <v>23</v>
      </c>
      <c r="J1172" s="1" t="s">
        <v>55</v>
      </c>
      <c r="AK1172" s="1" t="s">
        <v>103</v>
      </c>
    </row>
    <row r="1173" spans="1:38">
      <c r="A1173" s="1" t="s">
        <v>1721</v>
      </c>
      <c r="B1173" s="9">
        <v>40801</v>
      </c>
      <c r="C1173" s="7">
        <v>100</v>
      </c>
      <c r="D1173" s="7">
        <v>2</v>
      </c>
      <c r="E1173" s="1">
        <v>10</v>
      </c>
      <c r="F1173" s="1" t="s">
        <v>47</v>
      </c>
      <c r="G1173" s="1" t="s">
        <v>605</v>
      </c>
      <c r="H1173" s="1" t="s">
        <v>22</v>
      </c>
      <c r="I1173" s="1" t="s">
        <v>9</v>
      </c>
      <c r="K1173" s="1" t="s">
        <v>30</v>
      </c>
      <c r="L1173" s="1" t="s">
        <v>25</v>
      </c>
      <c r="M1173" s="2" t="s">
        <v>2315</v>
      </c>
      <c r="N1173" s="1" t="s">
        <v>26</v>
      </c>
      <c r="O1173" s="1" t="s">
        <v>27</v>
      </c>
      <c r="Q1173" s="1">
        <v>26</v>
      </c>
      <c r="R1173" s="1">
        <v>18</v>
      </c>
      <c r="S1173" s="1">
        <v>12.9</v>
      </c>
      <c r="X1173" s="1">
        <v>21</v>
      </c>
      <c r="Y1173" s="1">
        <v>69</v>
      </c>
      <c r="Z1173" s="1">
        <f>Y1173-X1173</f>
        <v>48</v>
      </c>
      <c r="AA1173" s="1">
        <v>87</v>
      </c>
      <c r="AE1173" s="1">
        <v>306</v>
      </c>
      <c r="AJ1173" s="1" t="s">
        <v>288</v>
      </c>
      <c r="AK1173" s="1" t="s">
        <v>103</v>
      </c>
    </row>
    <row r="1174" spans="1:38">
      <c r="A1174" s="1" t="s">
        <v>1721</v>
      </c>
      <c r="B1174" s="9">
        <v>40801</v>
      </c>
      <c r="C1174" s="7">
        <v>100</v>
      </c>
      <c r="D1174" s="7">
        <v>2</v>
      </c>
      <c r="E1174" s="1">
        <v>11</v>
      </c>
      <c r="F1174" s="1" t="s">
        <v>26</v>
      </c>
      <c r="G1174" s="1" t="s">
        <v>606</v>
      </c>
      <c r="H1174" s="1" t="s">
        <v>22</v>
      </c>
      <c r="I1174" s="1" t="s">
        <v>23</v>
      </c>
      <c r="J1174" s="1" t="s">
        <v>55</v>
      </c>
      <c r="AK1174" s="1" t="s">
        <v>103</v>
      </c>
      <c r="AL1174" s="1" t="s">
        <v>374</v>
      </c>
    </row>
    <row r="1175" spans="1:38">
      <c r="A1175" s="1" t="s">
        <v>1721</v>
      </c>
      <c r="B1175" s="9">
        <v>40801</v>
      </c>
      <c r="C1175" s="7">
        <v>100</v>
      </c>
      <c r="D1175" s="7">
        <v>2</v>
      </c>
      <c r="E1175" s="1">
        <v>11</v>
      </c>
      <c r="F1175" s="1" t="s">
        <v>47</v>
      </c>
      <c r="G1175" s="1" t="s">
        <v>607</v>
      </c>
      <c r="H1175" s="1" t="s">
        <v>22</v>
      </c>
      <c r="I1175" s="1" t="s">
        <v>23</v>
      </c>
      <c r="J1175" s="1" t="s">
        <v>55</v>
      </c>
      <c r="AK1175" s="1" t="s">
        <v>103</v>
      </c>
    </row>
    <row r="1176" spans="1:38">
      <c r="A1176" s="1" t="s">
        <v>1721</v>
      </c>
      <c r="B1176" s="9">
        <v>40801</v>
      </c>
      <c r="C1176" s="7">
        <v>100</v>
      </c>
      <c r="D1176" s="7">
        <v>2</v>
      </c>
      <c r="E1176" s="1">
        <v>12</v>
      </c>
      <c r="F1176" s="1" t="s">
        <v>26</v>
      </c>
      <c r="G1176" s="1" t="s">
        <v>608</v>
      </c>
      <c r="H1176" s="1" t="s">
        <v>23</v>
      </c>
      <c r="I1176" s="1" t="s">
        <v>23</v>
      </c>
      <c r="J1176" s="1" t="s">
        <v>55</v>
      </c>
      <c r="AK1176" s="1" t="s">
        <v>103</v>
      </c>
    </row>
    <row r="1177" spans="1:38">
      <c r="A1177" s="1" t="s">
        <v>1721</v>
      </c>
      <c r="B1177" s="9">
        <v>40801</v>
      </c>
      <c r="C1177" s="7">
        <v>100</v>
      </c>
      <c r="D1177" s="7">
        <v>2</v>
      </c>
      <c r="E1177" s="1">
        <v>12</v>
      </c>
      <c r="F1177" s="1" t="s">
        <v>47</v>
      </c>
      <c r="G1177" s="1" t="s">
        <v>609</v>
      </c>
      <c r="H1177" s="1" t="s">
        <v>23</v>
      </c>
      <c r="I1177" s="1" t="s">
        <v>23</v>
      </c>
      <c r="J1177" s="1" t="s">
        <v>55</v>
      </c>
      <c r="AK1177" s="1" t="s">
        <v>103</v>
      </c>
    </row>
    <row r="1178" spans="1:38">
      <c r="A1178" s="1" t="s">
        <v>1721</v>
      </c>
      <c r="B1178" s="9">
        <v>40801</v>
      </c>
      <c r="C1178" s="7">
        <v>100</v>
      </c>
      <c r="D1178" s="7">
        <v>2</v>
      </c>
      <c r="E1178" s="1">
        <v>13</v>
      </c>
      <c r="F1178" s="1" t="s">
        <v>26</v>
      </c>
      <c r="G1178" s="1" t="s">
        <v>610</v>
      </c>
      <c r="H1178" s="1" t="s">
        <v>23</v>
      </c>
      <c r="I1178" s="1" t="s">
        <v>23</v>
      </c>
      <c r="AK1178" s="1" t="s">
        <v>103</v>
      </c>
    </row>
    <row r="1179" spans="1:38">
      <c r="A1179" s="1" t="s">
        <v>1721</v>
      </c>
      <c r="B1179" s="9">
        <v>40801</v>
      </c>
      <c r="C1179" s="7">
        <v>100</v>
      </c>
      <c r="D1179" s="7">
        <v>2</v>
      </c>
      <c r="E1179" s="1">
        <v>13</v>
      </c>
      <c r="F1179" s="1" t="s">
        <v>47</v>
      </c>
      <c r="G1179" s="1" t="s">
        <v>611</v>
      </c>
      <c r="H1179" s="1" t="s">
        <v>23</v>
      </c>
      <c r="I1179" s="1" t="s">
        <v>23</v>
      </c>
      <c r="J1179" s="1" t="s">
        <v>55</v>
      </c>
      <c r="AK1179" s="1" t="s">
        <v>103</v>
      </c>
    </row>
    <row r="1180" spans="1:38">
      <c r="A1180" s="1" t="s">
        <v>1721</v>
      </c>
      <c r="B1180" s="9">
        <v>40801</v>
      </c>
      <c r="C1180" s="7">
        <v>100</v>
      </c>
      <c r="D1180" s="7">
        <v>2</v>
      </c>
      <c r="E1180" s="1">
        <v>14</v>
      </c>
      <c r="F1180" s="1" t="s">
        <v>26</v>
      </c>
      <c r="G1180" s="1" t="s">
        <v>612</v>
      </c>
      <c r="H1180" s="1" t="s">
        <v>23</v>
      </c>
      <c r="I1180" s="1" t="s">
        <v>23</v>
      </c>
      <c r="AK1180" s="1" t="s">
        <v>103</v>
      </c>
    </row>
    <row r="1181" spans="1:38">
      <c r="A1181" s="1" t="s">
        <v>1721</v>
      </c>
      <c r="B1181" s="9">
        <v>40801</v>
      </c>
      <c r="C1181" s="7">
        <v>100</v>
      </c>
      <c r="D1181" s="7">
        <v>2</v>
      </c>
      <c r="E1181" s="1">
        <v>14</v>
      </c>
      <c r="F1181" s="1" t="s">
        <v>47</v>
      </c>
      <c r="G1181" s="1" t="s">
        <v>613</v>
      </c>
      <c r="H1181" s="1" t="s">
        <v>22</v>
      </c>
      <c r="I1181" s="1" t="s">
        <v>9</v>
      </c>
      <c r="K1181" s="1" t="s">
        <v>239</v>
      </c>
      <c r="L1181" s="1" t="s">
        <v>25</v>
      </c>
      <c r="M1181" s="2" t="s">
        <v>2310</v>
      </c>
      <c r="N1181" s="1" t="s">
        <v>26</v>
      </c>
      <c r="O1181" s="1" t="s">
        <v>27</v>
      </c>
      <c r="Q1181" s="1">
        <v>45.1</v>
      </c>
      <c r="T1181" s="1">
        <f>153+36.45</f>
        <v>189.45</v>
      </c>
      <c r="U1181" s="1">
        <f>153+21.95</f>
        <v>174.95</v>
      </c>
      <c r="W1181" s="1">
        <v>41.75</v>
      </c>
      <c r="X1181" s="1">
        <v>21</v>
      </c>
      <c r="Y1181" s="1">
        <v>228</v>
      </c>
      <c r="Z1181" s="1">
        <f>Y1181-X1181</f>
        <v>207</v>
      </c>
      <c r="AA1181" s="1">
        <v>10</v>
      </c>
      <c r="AJ1181" s="1" t="s">
        <v>288</v>
      </c>
      <c r="AK1181" s="1" t="s">
        <v>103</v>
      </c>
    </row>
    <row r="1182" spans="1:38">
      <c r="A1182" s="1" t="s">
        <v>1721</v>
      </c>
      <c r="B1182" s="9">
        <v>40801</v>
      </c>
      <c r="C1182" s="7">
        <v>100</v>
      </c>
      <c r="D1182" s="7">
        <v>2</v>
      </c>
      <c r="E1182" s="1">
        <v>15</v>
      </c>
      <c r="F1182" s="1" t="s">
        <v>26</v>
      </c>
      <c r="G1182" s="1" t="s">
        <v>616</v>
      </c>
      <c r="H1182" s="1" t="s">
        <v>23</v>
      </c>
      <c r="I1182" s="1" t="s">
        <v>23</v>
      </c>
      <c r="J1182" s="1" t="s">
        <v>55</v>
      </c>
      <c r="AK1182" s="1" t="s">
        <v>103</v>
      </c>
    </row>
    <row r="1183" spans="1:38">
      <c r="A1183" s="1" t="s">
        <v>1721</v>
      </c>
      <c r="B1183" s="9">
        <v>40801</v>
      </c>
      <c r="C1183" s="7">
        <v>100</v>
      </c>
      <c r="D1183" s="7">
        <v>2</v>
      </c>
      <c r="E1183" s="1">
        <v>15</v>
      </c>
      <c r="F1183" s="1" t="s">
        <v>47</v>
      </c>
      <c r="G1183" s="1" t="s">
        <v>617</v>
      </c>
      <c r="H1183" s="1" t="s">
        <v>23</v>
      </c>
      <c r="I1183" s="1" t="s">
        <v>23</v>
      </c>
      <c r="J1183" s="1" t="s">
        <v>55</v>
      </c>
      <c r="AK1183" s="1" t="s">
        <v>103</v>
      </c>
    </row>
    <row r="1184" spans="1:38">
      <c r="A1184" s="1" t="s">
        <v>1721</v>
      </c>
      <c r="B1184" s="9">
        <v>40801</v>
      </c>
      <c r="C1184" s="7">
        <v>100</v>
      </c>
      <c r="D1184" s="7">
        <v>2</v>
      </c>
      <c r="E1184" s="1">
        <v>16</v>
      </c>
      <c r="F1184" s="1" t="s">
        <v>26</v>
      </c>
      <c r="G1184" s="1" t="s">
        <v>618</v>
      </c>
      <c r="H1184" s="1" t="s">
        <v>23</v>
      </c>
      <c r="I1184" s="1" t="s">
        <v>53</v>
      </c>
      <c r="AK1184" s="1" t="s">
        <v>103</v>
      </c>
    </row>
    <row r="1185" spans="1:37">
      <c r="A1185" s="1" t="s">
        <v>1721</v>
      </c>
      <c r="B1185" s="9">
        <v>40801</v>
      </c>
      <c r="C1185" s="7">
        <v>100</v>
      </c>
      <c r="D1185" s="7">
        <v>2</v>
      </c>
      <c r="E1185" s="1">
        <v>16</v>
      </c>
      <c r="F1185" s="1" t="s">
        <v>47</v>
      </c>
      <c r="G1185" s="1" t="s">
        <v>619</v>
      </c>
      <c r="H1185" s="1" t="s">
        <v>23</v>
      </c>
      <c r="I1185" s="1" t="s">
        <v>53</v>
      </c>
      <c r="AK1185" s="1" t="s">
        <v>103</v>
      </c>
    </row>
    <row r="1186" spans="1:37">
      <c r="A1186" s="1" t="s">
        <v>1721</v>
      </c>
      <c r="B1186" s="9">
        <v>40801</v>
      </c>
      <c r="C1186" s="7">
        <v>100</v>
      </c>
      <c r="D1186" s="7">
        <v>2</v>
      </c>
      <c r="E1186" s="1">
        <v>17</v>
      </c>
      <c r="F1186" s="1" t="s">
        <v>26</v>
      </c>
      <c r="G1186" s="1" t="s">
        <v>620</v>
      </c>
      <c r="H1186" s="1" t="s">
        <v>22</v>
      </c>
      <c r="I1186" s="1" t="s">
        <v>9</v>
      </c>
      <c r="K1186" s="1" t="s">
        <v>24</v>
      </c>
      <c r="L1186" s="1" t="s">
        <v>73</v>
      </c>
      <c r="M1186" s="2" t="s">
        <v>2259</v>
      </c>
      <c r="AJ1186" s="1" t="s">
        <v>77</v>
      </c>
      <c r="AK1186" s="1" t="s">
        <v>103</v>
      </c>
    </row>
    <row r="1187" spans="1:37">
      <c r="A1187" s="1" t="s">
        <v>1721</v>
      </c>
      <c r="B1187" s="9">
        <v>40801</v>
      </c>
      <c r="C1187" s="7">
        <v>100</v>
      </c>
      <c r="D1187" s="7">
        <v>2</v>
      </c>
      <c r="E1187" s="1">
        <v>17</v>
      </c>
      <c r="F1187" s="1" t="s">
        <v>47</v>
      </c>
      <c r="G1187" s="1" t="s">
        <v>621</v>
      </c>
      <c r="H1187" s="1" t="s">
        <v>23</v>
      </c>
      <c r="I1187" s="1" t="s">
        <v>23</v>
      </c>
      <c r="J1187" s="1" t="s">
        <v>55</v>
      </c>
      <c r="AK1187" s="1" t="s">
        <v>103</v>
      </c>
    </row>
    <row r="1188" spans="1:37">
      <c r="A1188" s="1" t="s">
        <v>1721</v>
      </c>
      <c r="B1188" s="9">
        <v>40801</v>
      </c>
      <c r="C1188" s="7">
        <v>100</v>
      </c>
      <c r="D1188" s="7">
        <v>2</v>
      </c>
      <c r="E1188" s="1">
        <v>18</v>
      </c>
      <c r="F1188" s="1" t="s">
        <v>26</v>
      </c>
      <c r="G1188" s="1" t="s">
        <v>622</v>
      </c>
      <c r="H1188" s="1" t="s">
        <v>23</v>
      </c>
      <c r="I1188" s="1" t="s">
        <v>23</v>
      </c>
      <c r="AK1188" s="1" t="s">
        <v>103</v>
      </c>
    </row>
    <row r="1189" spans="1:37">
      <c r="A1189" s="1" t="s">
        <v>1721</v>
      </c>
      <c r="B1189" s="9">
        <v>40801</v>
      </c>
      <c r="C1189" s="7">
        <v>100</v>
      </c>
      <c r="D1189" s="7">
        <v>2</v>
      </c>
      <c r="E1189" s="1">
        <v>18</v>
      </c>
      <c r="F1189" s="1" t="s">
        <v>47</v>
      </c>
      <c r="G1189" s="1" t="s">
        <v>623</v>
      </c>
      <c r="H1189" s="1" t="s">
        <v>23</v>
      </c>
      <c r="I1189" s="1" t="s">
        <v>23</v>
      </c>
      <c r="J1189" s="1" t="s">
        <v>55</v>
      </c>
      <c r="AK1189" s="1" t="s">
        <v>103</v>
      </c>
    </row>
    <row r="1190" spans="1:37">
      <c r="A1190" s="1" t="s">
        <v>1721</v>
      </c>
      <c r="B1190" s="9">
        <v>40801</v>
      </c>
      <c r="C1190" s="7">
        <v>100</v>
      </c>
      <c r="D1190" s="7">
        <v>2</v>
      </c>
      <c r="E1190" s="1">
        <v>19</v>
      </c>
      <c r="F1190" s="1" t="s">
        <v>26</v>
      </c>
      <c r="G1190" s="1" t="s">
        <v>624</v>
      </c>
      <c r="H1190" s="1" t="s">
        <v>23</v>
      </c>
      <c r="I1190" s="1" t="s">
        <v>23</v>
      </c>
      <c r="AK1190" s="1" t="s">
        <v>103</v>
      </c>
    </row>
    <row r="1191" spans="1:37">
      <c r="A1191" s="1" t="s">
        <v>1721</v>
      </c>
      <c r="B1191" s="9">
        <v>40801</v>
      </c>
      <c r="C1191" s="7">
        <v>100</v>
      </c>
      <c r="D1191" s="7">
        <v>2</v>
      </c>
      <c r="E1191" s="1">
        <v>19</v>
      </c>
      <c r="F1191" s="1" t="s">
        <v>47</v>
      </c>
      <c r="G1191" s="1" t="s">
        <v>625</v>
      </c>
      <c r="H1191" s="1" t="s">
        <v>23</v>
      </c>
      <c r="I1191" s="1" t="s">
        <v>23</v>
      </c>
      <c r="J1191" s="1" t="s">
        <v>55</v>
      </c>
      <c r="AK1191" s="1" t="s">
        <v>103</v>
      </c>
    </row>
    <row r="1192" spans="1:37">
      <c r="A1192" s="1" t="s">
        <v>1721</v>
      </c>
      <c r="B1192" s="9">
        <v>40801</v>
      </c>
      <c r="C1192" s="7">
        <v>100</v>
      </c>
      <c r="D1192" s="7">
        <v>2</v>
      </c>
      <c r="E1192" s="1">
        <v>20</v>
      </c>
      <c r="F1192" s="1" t="s">
        <v>26</v>
      </c>
      <c r="G1192" s="1" t="s">
        <v>626</v>
      </c>
      <c r="H1192" s="1" t="s">
        <v>22</v>
      </c>
      <c r="I1192" s="1" t="s">
        <v>9</v>
      </c>
      <c r="K1192" s="1" t="s">
        <v>29</v>
      </c>
      <c r="L1192" s="1" t="s">
        <v>73</v>
      </c>
      <c r="M1192" s="2" t="s">
        <v>2303</v>
      </c>
      <c r="AJ1192" s="1" t="s">
        <v>77</v>
      </c>
      <c r="AK1192" s="1" t="s">
        <v>103</v>
      </c>
    </row>
    <row r="1193" spans="1:37">
      <c r="A1193" s="1" t="s">
        <v>1721</v>
      </c>
      <c r="B1193" s="9">
        <v>40801</v>
      </c>
      <c r="C1193" s="7">
        <v>100</v>
      </c>
      <c r="D1193" s="7">
        <v>2</v>
      </c>
      <c r="E1193" s="1">
        <v>20</v>
      </c>
      <c r="F1193" s="1" t="s">
        <v>47</v>
      </c>
      <c r="G1193" s="1" t="s">
        <v>627</v>
      </c>
      <c r="H1193" s="1" t="s">
        <v>22</v>
      </c>
      <c r="I1193" s="1" t="s">
        <v>9</v>
      </c>
      <c r="K1193" s="1" t="s">
        <v>29</v>
      </c>
      <c r="L1193" s="1" t="s">
        <v>73</v>
      </c>
      <c r="M1193" s="2" t="s">
        <v>2302</v>
      </c>
      <c r="AJ1193" s="1" t="s">
        <v>77</v>
      </c>
      <c r="AK1193" s="1" t="s">
        <v>103</v>
      </c>
    </row>
    <row r="1194" spans="1:37">
      <c r="A1194" s="1" t="s">
        <v>1721</v>
      </c>
      <c r="B1194" s="9">
        <v>40801</v>
      </c>
      <c r="C1194" s="7">
        <v>100</v>
      </c>
      <c r="D1194" s="7">
        <v>2</v>
      </c>
      <c r="E1194" s="10">
        <v>21</v>
      </c>
      <c r="F1194" s="1" t="s">
        <v>26</v>
      </c>
      <c r="G1194" s="1" t="s">
        <v>628</v>
      </c>
      <c r="H1194" s="1" t="s">
        <v>23</v>
      </c>
      <c r="I1194" s="1" t="s">
        <v>23</v>
      </c>
      <c r="J1194" s="1" t="s">
        <v>55</v>
      </c>
      <c r="AK1194" s="1" t="s">
        <v>244</v>
      </c>
    </row>
    <row r="1195" spans="1:37">
      <c r="A1195" s="1" t="s">
        <v>1721</v>
      </c>
      <c r="B1195" s="9">
        <v>40801</v>
      </c>
      <c r="C1195" s="7">
        <v>100</v>
      </c>
      <c r="D1195" s="7">
        <v>2</v>
      </c>
      <c r="E1195" s="1">
        <v>21</v>
      </c>
      <c r="F1195" s="1" t="s">
        <v>47</v>
      </c>
      <c r="G1195" s="1" t="s">
        <v>629</v>
      </c>
      <c r="H1195" s="1" t="s">
        <v>23</v>
      </c>
      <c r="I1195" s="1" t="s">
        <v>23</v>
      </c>
      <c r="J1195" s="1" t="s">
        <v>55</v>
      </c>
      <c r="AK1195" s="1" t="s">
        <v>244</v>
      </c>
    </row>
    <row r="1196" spans="1:37">
      <c r="A1196" s="1" t="s">
        <v>1721</v>
      </c>
      <c r="B1196" s="9">
        <v>40801</v>
      </c>
      <c r="C1196" s="7">
        <v>100</v>
      </c>
      <c r="D1196" s="7">
        <v>2</v>
      </c>
      <c r="E1196" s="1">
        <v>22</v>
      </c>
      <c r="F1196" s="1" t="s">
        <v>26</v>
      </c>
      <c r="G1196" s="1" t="s">
        <v>630</v>
      </c>
      <c r="H1196" s="1" t="s">
        <v>22</v>
      </c>
      <c r="I1196" s="1" t="s">
        <v>9</v>
      </c>
      <c r="K1196" s="1" t="s">
        <v>37</v>
      </c>
      <c r="L1196" s="1" t="s">
        <v>25</v>
      </c>
      <c r="M1196" s="2" t="s">
        <v>2311</v>
      </c>
      <c r="N1196" s="1" t="s">
        <v>224</v>
      </c>
      <c r="O1196" s="1" t="s">
        <v>27</v>
      </c>
      <c r="P1196" s="1" t="s">
        <v>40</v>
      </c>
      <c r="Q1196" s="1">
        <v>31.4</v>
      </c>
      <c r="R1196" s="1">
        <v>17.600000000000001</v>
      </c>
      <c r="S1196" s="1">
        <v>27.2</v>
      </c>
      <c r="X1196" s="1">
        <v>21</v>
      </c>
      <c r="Y1196" s="1">
        <v>94</v>
      </c>
      <c r="Z1196" s="1">
        <f>Y1196-X1196</f>
        <v>73</v>
      </c>
      <c r="AA1196" s="1">
        <v>3</v>
      </c>
      <c r="AJ1196" s="1" t="s">
        <v>288</v>
      </c>
      <c r="AK1196" s="1" t="s">
        <v>244</v>
      </c>
    </row>
    <row r="1197" spans="1:37">
      <c r="A1197" s="1" t="s">
        <v>1721</v>
      </c>
      <c r="B1197" s="9">
        <v>40801</v>
      </c>
      <c r="C1197" s="7">
        <v>100</v>
      </c>
      <c r="D1197" s="7">
        <v>2</v>
      </c>
      <c r="E1197" s="1">
        <v>22</v>
      </c>
      <c r="F1197" s="1" t="s">
        <v>47</v>
      </c>
      <c r="G1197" s="1" t="s">
        <v>631</v>
      </c>
      <c r="H1197" s="1" t="s">
        <v>23</v>
      </c>
      <c r="I1197" s="1" t="s">
        <v>23</v>
      </c>
      <c r="AK1197" s="1" t="s">
        <v>244</v>
      </c>
    </row>
    <row r="1198" spans="1:37">
      <c r="A1198" s="1" t="s">
        <v>1721</v>
      </c>
      <c r="B1198" s="9">
        <v>40801</v>
      </c>
      <c r="C1198" s="7">
        <v>100</v>
      </c>
      <c r="D1198" s="7">
        <v>2</v>
      </c>
      <c r="E1198" s="1">
        <v>23</v>
      </c>
      <c r="F1198" s="1" t="s">
        <v>26</v>
      </c>
      <c r="G1198" s="1" t="s">
        <v>632</v>
      </c>
      <c r="H1198" s="1" t="s">
        <v>22</v>
      </c>
      <c r="I1198" s="1" t="s">
        <v>9</v>
      </c>
      <c r="K1198" s="1" t="s">
        <v>30</v>
      </c>
      <c r="L1198" s="1" t="s">
        <v>73</v>
      </c>
      <c r="M1198" s="2" t="s">
        <v>2308</v>
      </c>
      <c r="AJ1198" s="1" t="s">
        <v>288</v>
      </c>
      <c r="AK1198" s="1" t="s">
        <v>244</v>
      </c>
    </row>
    <row r="1199" spans="1:37">
      <c r="A1199" s="1" t="s">
        <v>1721</v>
      </c>
      <c r="B1199" s="9">
        <v>40801</v>
      </c>
      <c r="C1199" s="7">
        <v>100</v>
      </c>
      <c r="D1199" s="7">
        <v>2</v>
      </c>
      <c r="E1199" s="1">
        <v>23</v>
      </c>
      <c r="F1199" s="1" t="s">
        <v>47</v>
      </c>
      <c r="G1199" s="1" t="s">
        <v>633</v>
      </c>
      <c r="H1199" s="1" t="s">
        <v>23</v>
      </c>
      <c r="I1199" s="1" t="s">
        <v>23</v>
      </c>
      <c r="J1199" s="1" t="s">
        <v>55</v>
      </c>
      <c r="AK1199" s="1" t="s">
        <v>244</v>
      </c>
    </row>
    <row r="1200" spans="1:37">
      <c r="A1200" s="1" t="s">
        <v>1721</v>
      </c>
      <c r="B1200" s="9">
        <v>40801</v>
      </c>
      <c r="C1200" s="7">
        <v>100</v>
      </c>
      <c r="D1200" s="7">
        <v>2</v>
      </c>
      <c r="E1200" s="1">
        <v>24</v>
      </c>
      <c r="F1200" s="1" t="s">
        <v>26</v>
      </c>
      <c r="G1200" s="1" t="s">
        <v>634</v>
      </c>
      <c r="H1200" s="1" t="s">
        <v>22</v>
      </c>
      <c r="I1200" s="1" t="s">
        <v>9</v>
      </c>
      <c r="K1200" s="1" t="s">
        <v>146</v>
      </c>
      <c r="L1200" s="1" t="s">
        <v>73</v>
      </c>
      <c r="M1200" s="2" t="s">
        <v>2260</v>
      </c>
      <c r="AJ1200" s="1" t="s">
        <v>288</v>
      </c>
      <c r="AK1200" s="1" t="s">
        <v>244</v>
      </c>
    </row>
    <row r="1201" spans="1:37">
      <c r="A1201" s="1" t="s">
        <v>1721</v>
      </c>
      <c r="B1201" s="9">
        <v>40801</v>
      </c>
      <c r="C1201" s="7">
        <v>100</v>
      </c>
      <c r="D1201" s="7">
        <v>2</v>
      </c>
      <c r="E1201" s="1">
        <v>24</v>
      </c>
      <c r="F1201" s="1" t="s">
        <v>47</v>
      </c>
      <c r="G1201" s="1" t="s">
        <v>635</v>
      </c>
      <c r="H1201" s="1" t="s">
        <v>23</v>
      </c>
      <c r="I1201" s="1" t="s">
        <v>23</v>
      </c>
      <c r="AK1201" s="1" t="s">
        <v>244</v>
      </c>
    </row>
    <row r="1202" spans="1:37">
      <c r="A1202" s="1" t="s">
        <v>1721</v>
      </c>
      <c r="B1202" s="9">
        <v>40801</v>
      </c>
      <c r="C1202" s="7">
        <v>100</v>
      </c>
      <c r="D1202" s="7">
        <v>2</v>
      </c>
      <c r="E1202" s="1">
        <v>25</v>
      </c>
      <c r="F1202" s="1" t="s">
        <v>26</v>
      </c>
      <c r="G1202" s="1" t="s">
        <v>636</v>
      </c>
      <c r="H1202" s="1" t="s">
        <v>23</v>
      </c>
      <c r="I1202" s="1" t="s">
        <v>23</v>
      </c>
      <c r="AK1202" s="1" t="s">
        <v>244</v>
      </c>
    </row>
    <row r="1203" spans="1:37">
      <c r="A1203" s="1" t="s">
        <v>1721</v>
      </c>
      <c r="B1203" s="9">
        <v>40801</v>
      </c>
      <c r="C1203" s="7">
        <v>100</v>
      </c>
      <c r="D1203" s="7">
        <v>2</v>
      </c>
      <c r="E1203" s="1">
        <v>25</v>
      </c>
      <c r="F1203" s="1" t="s">
        <v>47</v>
      </c>
      <c r="G1203" s="1" t="s">
        <v>637</v>
      </c>
      <c r="H1203" s="1" t="s">
        <v>23</v>
      </c>
      <c r="I1203" s="1" t="s">
        <v>9</v>
      </c>
      <c r="J1203" s="1" t="s">
        <v>55</v>
      </c>
      <c r="AK1203" s="1" t="s">
        <v>244</v>
      </c>
    </row>
    <row r="1204" spans="1:37">
      <c r="A1204" s="1" t="s">
        <v>1721</v>
      </c>
      <c r="B1204" s="9">
        <v>40801</v>
      </c>
      <c r="C1204" s="7">
        <v>100</v>
      </c>
      <c r="D1204" s="7">
        <v>2</v>
      </c>
      <c r="E1204" s="1">
        <v>26</v>
      </c>
      <c r="F1204" s="1" t="s">
        <v>26</v>
      </c>
      <c r="G1204" s="1" t="s">
        <v>638</v>
      </c>
      <c r="H1204" s="1" t="s">
        <v>23</v>
      </c>
      <c r="I1204" s="1" t="s">
        <v>23</v>
      </c>
      <c r="J1204" s="1" t="s">
        <v>55</v>
      </c>
      <c r="AK1204" s="1" t="s">
        <v>244</v>
      </c>
    </row>
    <row r="1205" spans="1:37">
      <c r="A1205" s="1" t="s">
        <v>1721</v>
      </c>
      <c r="B1205" s="9">
        <v>40801</v>
      </c>
      <c r="C1205" s="7">
        <v>100</v>
      </c>
      <c r="D1205" s="7">
        <v>2</v>
      </c>
      <c r="E1205" s="1">
        <v>26</v>
      </c>
      <c r="F1205" s="1" t="s">
        <v>47</v>
      </c>
      <c r="G1205" s="1" t="s">
        <v>639</v>
      </c>
      <c r="H1205" s="1" t="s">
        <v>23</v>
      </c>
      <c r="I1205" s="1" t="s">
        <v>23</v>
      </c>
      <c r="AK1205" s="1" t="s">
        <v>244</v>
      </c>
    </row>
    <row r="1206" spans="1:37">
      <c r="A1206" s="1" t="s">
        <v>1721</v>
      </c>
      <c r="B1206" s="9">
        <v>40801</v>
      </c>
      <c r="C1206" s="7">
        <v>100</v>
      </c>
      <c r="D1206" s="7">
        <v>2</v>
      </c>
      <c r="E1206" s="1">
        <v>27</v>
      </c>
      <c r="F1206" s="1" t="s">
        <v>26</v>
      </c>
      <c r="G1206" s="1" t="s">
        <v>640</v>
      </c>
      <c r="H1206" s="1" t="s">
        <v>23</v>
      </c>
      <c r="I1206" s="1" t="s">
        <v>23</v>
      </c>
      <c r="AK1206" s="1" t="s">
        <v>244</v>
      </c>
    </row>
    <row r="1207" spans="1:37">
      <c r="A1207" s="1" t="s">
        <v>1721</v>
      </c>
      <c r="B1207" s="9">
        <v>40801</v>
      </c>
      <c r="C1207" s="7">
        <v>100</v>
      </c>
      <c r="D1207" s="7">
        <v>2</v>
      </c>
      <c r="E1207" s="1">
        <v>27</v>
      </c>
      <c r="F1207" s="1" t="s">
        <v>47</v>
      </c>
      <c r="G1207" s="1" t="s">
        <v>641</v>
      </c>
      <c r="H1207" s="1" t="s">
        <v>23</v>
      </c>
      <c r="I1207" s="1" t="s">
        <v>23</v>
      </c>
      <c r="AK1207" s="1" t="s">
        <v>244</v>
      </c>
    </row>
    <row r="1208" spans="1:37">
      <c r="A1208" s="1" t="s">
        <v>1721</v>
      </c>
      <c r="B1208" s="9">
        <v>40801</v>
      </c>
      <c r="C1208" s="7">
        <v>100</v>
      </c>
      <c r="D1208" s="7">
        <v>2</v>
      </c>
      <c r="E1208" s="1">
        <v>28</v>
      </c>
      <c r="F1208" s="1" t="s">
        <v>26</v>
      </c>
      <c r="G1208" s="1" t="s">
        <v>642</v>
      </c>
      <c r="H1208" s="1" t="s">
        <v>23</v>
      </c>
      <c r="I1208" s="1" t="s">
        <v>23</v>
      </c>
      <c r="J1208" s="1" t="s">
        <v>55</v>
      </c>
      <c r="AK1208" s="1" t="s">
        <v>244</v>
      </c>
    </row>
    <row r="1209" spans="1:37">
      <c r="A1209" s="1" t="s">
        <v>1721</v>
      </c>
      <c r="B1209" s="9">
        <v>40801</v>
      </c>
      <c r="C1209" s="7">
        <v>100</v>
      </c>
      <c r="D1209" s="7">
        <v>2</v>
      </c>
      <c r="E1209" s="1">
        <v>28</v>
      </c>
      <c r="F1209" s="1" t="s">
        <v>47</v>
      </c>
      <c r="G1209" s="1" t="s">
        <v>643</v>
      </c>
      <c r="H1209" s="1" t="s">
        <v>23</v>
      </c>
      <c r="I1209" s="1" t="s">
        <v>23</v>
      </c>
      <c r="J1209" s="1" t="s">
        <v>55</v>
      </c>
      <c r="AK1209" s="1" t="s">
        <v>244</v>
      </c>
    </row>
    <row r="1210" spans="1:37">
      <c r="A1210" s="1" t="s">
        <v>1721</v>
      </c>
      <c r="B1210" s="9">
        <v>40801</v>
      </c>
      <c r="C1210" s="7">
        <v>100</v>
      </c>
      <c r="D1210" s="7">
        <v>2</v>
      </c>
      <c r="E1210" s="1">
        <v>29</v>
      </c>
      <c r="F1210" s="1" t="s">
        <v>26</v>
      </c>
      <c r="G1210" s="1" t="s">
        <v>644</v>
      </c>
      <c r="H1210" s="1" t="s">
        <v>22</v>
      </c>
      <c r="I1210" s="1" t="s">
        <v>9</v>
      </c>
      <c r="K1210" s="1" t="s">
        <v>146</v>
      </c>
      <c r="L1210" s="1" t="s">
        <v>73</v>
      </c>
      <c r="M1210" s="2" t="s">
        <v>2261</v>
      </c>
      <c r="AJ1210" s="1" t="s">
        <v>288</v>
      </c>
      <c r="AK1210" s="1" t="s">
        <v>288</v>
      </c>
    </row>
    <row r="1211" spans="1:37">
      <c r="A1211" s="1" t="s">
        <v>1721</v>
      </c>
      <c r="B1211" s="9">
        <v>40801</v>
      </c>
      <c r="C1211" s="7">
        <v>100</v>
      </c>
      <c r="D1211" s="7">
        <v>2</v>
      </c>
      <c r="E1211" s="1">
        <v>29</v>
      </c>
      <c r="F1211" s="1" t="s">
        <v>47</v>
      </c>
      <c r="G1211" s="1" t="s">
        <v>645</v>
      </c>
      <c r="H1211" s="1" t="s">
        <v>22</v>
      </c>
      <c r="I1211" s="1" t="s">
        <v>9</v>
      </c>
      <c r="K1211" s="1" t="s">
        <v>31</v>
      </c>
      <c r="L1211" s="1" t="s">
        <v>73</v>
      </c>
      <c r="M1211" s="2" t="s">
        <v>2283</v>
      </c>
      <c r="AJ1211" s="1" t="s">
        <v>288</v>
      </c>
      <c r="AK1211" s="1" t="s">
        <v>288</v>
      </c>
    </row>
    <row r="1212" spans="1:37">
      <c r="A1212" s="1" t="s">
        <v>1721</v>
      </c>
      <c r="B1212" s="9">
        <v>40801</v>
      </c>
      <c r="C1212" s="7">
        <v>100</v>
      </c>
      <c r="D1212" s="7">
        <v>2</v>
      </c>
      <c r="E1212" s="1">
        <v>30</v>
      </c>
      <c r="F1212" s="1" t="s">
        <v>26</v>
      </c>
      <c r="G1212" s="1" t="s">
        <v>646</v>
      </c>
      <c r="H1212" s="1" t="s">
        <v>23</v>
      </c>
      <c r="I1212" s="1" t="s">
        <v>23</v>
      </c>
      <c r="AK1212" s="1" t="s">
        <v>288</v>
      </c>
    </row>
    <row r="1213" spans="1:37">
      <c r="A1213" s="1" t="s">
        <v>1721</v>
      </c>
      <c r="B1213" s="9">
        <v>40801</v>
      </c>
      <c r="C1213" s="7">
        <v>100</v>
      </c>
      <c r="D1213" s="7">
        <v>2</v>
      </c>
      <c r="E1213" s="1">
        <v>30</v>
      </c>
      <c r="F1213" s="1" t="s">
        <v>47</v>
      </c>
      <c r="G1213" s="1" t="s">
        <v>647</v>
      </c>
      <c r="H1213" s="1" t="s">
        <v>23</v>
      </c>
      <c r="I1213" s="1" t="s">
        <v>23</v>
      </c>
      <c r="AK1213" s="1" t="s">
        <v>288</v>
      </c>
    </row>
    <row r="1214" spans="1:37">
      <c r="A1214" s="1" t="s">
        <v>1721</v>
      </c>
      <c r="B1214" s="9">
        <v>40801</v>
      </c>
      <c r="C1214" s="7">
        <v>100</v>
      </c>
      <c r="D1214" s="7">
        <v>2</v>
      </c>
      <c r="E1214" s="1">
        <v>31</v>
      </c>
      <c r="F1214" s="1" t="s">
        <v>26</v>
      </c>
      <c r="G1214" s="1" t="s">
        <v>648</v>
      </c>
      <c r="H1214" s="1" t="s">
        <v>23</v>
      </c>
      <c r="I1214" s="1" t="s">
        <v>23</v>
      </c>
      <c r="AK1214" s="1" t="s">
        <v>288</v>
      </c>
    </row>
    <row r="1215" spans="1:37">
      <c r="A1215" s="1" t="s">
        <v>1721</v>
      </c>
      <c r="B1215" s="9">
        <v>40801</v>
      </c>
      <c r="C1215" s="7">
        <v>100</v>
      </c>
      <c r="D1215" s="7">
        <v>2</v>
      </c>
      <c r="E1215" s="1">
        <v>31</v>
      </c>
      <c r="F1215" s="1" t="s">
        <v>47</v>
      </c>
      <c r="G1215" s="1" t="s">
        <v>649</v>
      </c>
      <c r="H1215" s="1" t="s">
        <v>23</v>
      </c>
      <c r="I1215" s="1" t="s">
        <v>23</v>
      </c>
      <c r="AK1215" s="1" t="s">
        <v>288</v>
      </c>
    </row>
    <row r="1216" spans="1:37">
      <c r="A1216" s="1" t="s">
        <v>1721</v>
      </c>
      <c r="B1216" s="9">
        <v>40801</v>
      </c>
      <c r="C1216" s="7">
        <v>100</v>
      </c>
      <c r="D1216" s="7">
        <v>2</v>
      </c>
      <c r="E1216" s="1">
        <v>32</v>
      </c>
      <c r="F1216" s="1" t="s">
        <v>26</v>
      </c>
      <c r="G1216" s="1" t="s">
        <v>650</v>
      </c>
      <c r="H1216" s="1" t="s">
        <v>23</v>
      </c>
      <c r="I1216" s="1" t="s">
        <v>23</v>
      </c>
      <c r="AK1216" s="1" t="s">
        <v>288</v>
      </c>
    </row>
    <row r="1217" spans="1:37">
      <c r="A1217" s="1" t="s">
        <v>1721</v>
      </c>
      <c r="B1217" s="9">
        <v>40801</v>
      </c>
      <c r="C1217" s="7">
        <v>100</v>
      </c>
      <c r="D1217" s="7">
        <v>2</v>
      </c>
      <c r="E1217" s="1">
        <v>32</v>
      </c>
      <c r="F1217" s="1" t="s">
        <v>47</v>
      </c>
      <c r="G1217" s="1" t="s">
        <v>651</v>
      </c>
      <c r="H1217" s="1" t="s">
        <v>23</v>
      </c>
      <c r="I1217" s="1" t="s">
        <v>23</v>
      </c>
      <c r="AK1217" s="1" t="s">
        <v>288</v>
      </c>
    </row>
    <row r="1218" spans="1:37">
      <c r="A1218" s="1" t="s">
        <v>1721</v>
      </c>
      <c r="B1218" s="9">
        <v>40801</v>
      </c>
      <c r="C1218" s="7">
        <v>100</v>
      </c>
      <c r="D1218" s="7">
        <v>2</v>
      </c>
      <c r="E1218" s="1">
        <v>33</v>
      </c>
      <c r="F1218" s="1" t="s">
        <v>26</v>
      </c>
      <c r="G1218" s="1" t="s">
        <v>740</v>
      </c>
      <c r="H1218" s="1" t="s">
        <v>23</v>
      </c>
      <c r="I1218" s="1" t="s">
        <v>23</v>
      </c>
      <c r="AK1218" s="1" t="s">
        <v>288</v>
      </c>
    </row>
    <row r="1219" spans="1:37">
      <c r="A1219" s="1" t="s">
        <v>1721</v>
      </c>
      <c r="B1219" s="9">
        <v>40801</v>
      </c>
      <c r="C1219" s="7">
        <v>100</v>
      </c>
      <c r="D1219" s="7">
        <v>2</v>
      </c>
      <c r="E1219" s="1">
        <v>33</v>
      </c>
      <c r="F1219" s="1" t="s">
        <v>47</v>
      </c>
      <c r="G1219" s="1" t="s">
        <v>652</v>
      </c>
      <c r="H1219" s="1" t="s">
        <v>23</v>
      </c>
      <c r="I1219" s="1" t="s">
        <v>23</v>
      </c>
      <c r="AK1219" s="1" t="s">
        <v>288</v>
      </c>
    </row>
    <row r="1220" spans="1:37">
      <c r="A1220" s="1" t="s">
        <v>1721</v>
      </c>
      <c r="B1220" s="9">
        <v>40801</v>
      </c>
      <c r="C1220" s="7">
        <v>100</v>
      </c>
      <c r="D1220" s="7">
        <v>2</v>
      </c>
      <c r="E1220" s="1">
        <v>34</v>
      </c>
      <c r="F1220" s="1" t="s">
        <v>26</v>
      </c>
      <c r="G1220" s="1" t="s">
        <v>653</v>
      </c>
      <c r="H1220" s="1" t="s">
        <v>23</v>
      </c>
      <c r="I1220" s="1" t="s">
        <v>23</v>
      </c>
      <c r="AK1220" s="1" t="s">
        <v>288</v>
      </c>
    </row>
    <row r="1221" spans="1:37">
      <c r="A1221" s="1" t="s">
        <v>1721</v>
      </c>
      <c r="B1221" s="9">
        <v>40801</v>
      </c>
      <c r="C1221" s="7">
        <v>100</v>
      </c>
      <c r="D1221" s="7">
        <v>2</v>
      </c>
      <c r="E1221" s="1">
        <v>34</v>
      </c>
      <c r="F1221" s="1" t="s">
        <v>47</v>
      </c>
      <c r="G1221" s="1" t="s">
        <v>655</v>
      </c>
      <c r="H1221" s="1" t="s">
        <v>23</v>
      </c>
      <c r="I1221" s="1" t="s">
        <v>23</v>
      </c>
      <c r="AK1221" s="1" t="s">
        <v>288</v>
      </c>
    </row>
    <row r="1222" spans="1:37">
      <c r="A1222" s="1" t="s">
        <v>1721</v>
      </c>
      <c r="B1222" s="9">
        <v>40801</v>
      </c>
      <c r="C1222" s="7">
        <v>100</v>
      </c>
      <c r="D1222" s="7">
        <v>2</v>
      </c>
      <c r="E1222" s="1">
        <v>35</v>
      </c>
      <c r="F1222" s="1" t="s">
        <v>26</v>
      </c>
      <c r="G1222" s="1" t="s">
        <v>656</v>
      </c>
      <c r="H1222" s="1" t="s">
        <v>23</v>
      </c>
      <c r="I1222" s="1" t="s">
        <v>23</v>
      </c>
      <c r="AK1222" s="1" t="s">
        <v>288</v>
      </c>
    </row>
    <row r="1223" spans="1:37">
      <c r="A1223" s="1" t="s">
        <v>1721</v>
      </c>
      <c r="B1223" s="9">
        <v>40801</v>
      </c>
      <c r="C1223" s="7">
        <v>100</v>
      </c>
      <c r="D1223" s="7">
        <v>2</v>
      </c>
      <c r="E1223" s="1">
        <v>35</v>
      </c>
      <c r="F1223" s="1" t="s">
        <v>47</v>
      </c>
      <c r="G1223" s="1" t="s">
        <v>658</v>
      </c>
      <c r="H1223" s="1" t="s">
        <v>23</v>
      </c>
      <c r="I1223" s="1" t="s">
        <v>23</v>
      </c>
      <c r="J1223" s="1" t="s">
        <v>55</v>
      </c>
      <c r="AK1223" s="1" t="s">
        <v>288</v>
      </c>
    </row>
    <row r="1224" spans="1:37">
      <c r="A1224" s="1" t="s">
        <v>1721</v>
      </c>
      <c r="B1224" s="9">
        <v>40801</v>
      </c>
      <c r="C1224" s="7">
        <v>100</v>
      </c>
      <c r="D1224" s="7">
        <v>2</v>
      </c>
      <c r="E1224" s="1">
        <v>36</v>
      </c>
      <c r="F1224" s="1" t="s">
        <v>26</v>
      </c>
      <c r="G1224" s="1" t="s">
        <v>660</v>
      </c>
      <c r="H1224" s="1" t="s">
        <v>22</v>
      </c>
      <c r="I1224" s="1" t="s">
        <v>9</v>
      </c>
      <c r="J1224" s="1" t="s">
        <v>55</v>
      </c>
      <c r="AK1224" s="1" t="s">
        <v>288</v>
      </c>
    </row>
    <row r="1225" spans="1:37">
      <c r="A1225" s="1" t="s">
        <v>1721</v>
      </c>
      <c r="B1225" s="9">
        <v>40801</v>
      </c>
      <c r="C1225" s="7">
        <v>100</v>
      </c>
      <c r="D1225" s="7">
        <v>2</v>
      </c>
      <c r="E1225" s="1">
        <v>36</v>
      </c>
      <c r="F1225" s="1" t="s">
        <v>47</v>
      </c>
      <c r="G1225" s="1" t="s">
        <v>661</v>
      </c>
      <c r="H1225" s="1" t="s">
        <v>22</v>
      </c>
      <c r="I1225" s="1" t="s">
        <v>9</v>
      </c>
      <c r="K1225" s="1" t="s">
        <v>29</v>
      </c>
      <c r="L1225" s="1" t="s">
        <v>73</v>
      </c>
      <c r="M1225" s="2" t="s">
        <v>2271</v>
      </c>
      <c r="AJ1225" s="1" t="s">
        <v>288</v>
      </c>
      <c r="AK1225" s="1" t="s">
        <v>288</v>
      </c>
    </row>
    <row r="1226" spans="1:37">
      <c r="A1226" s="1" t="s">
        <v>1721</v>
      </c>
      <c r="B1226" s="9">
        <v>40801</v>
      </c>
      <c r="C1226" s="7">
        <v>100</v>
      </c>
      <c r="D1226" s="7">
        <v>2</v>
      </c>
      <c r="E1226" s="1">
        <v>37</v>
      </c>
      <c r="F1226" s="1" t="s">
        <v>26</v>
      </c>
      <c r="G1226" s="1" t="s">
        <v>741</v>
      </c>
      <c r="H1226" s="1" t="s">
        <v>22</v>
      </c>
      <c r="I1226" s="1" t="s">
        <v>9</v>
      </c>
      <c r="K1226" s="1" t="s">
        <v>29</v>
      </c>
      <c r="L1226" s="1" t="s">
        <v>73</v>
      </c>
      <c r="M1226" s="2" t="s">
        <v>2270</v>
      </c>
      <c r="AJ1226" s="1" t="s">
        <v>288</v>
      </c>
      <c r="AK1226" s="1" t="s">
        <v>288</v>
      </c>
    </row>
    <row r="1227" spans="1:37">
      <c r="A1227" s="1" t="s">
        <v>1721</v>
      </c>
      <c r="B1227" s="9">
        <v>40801</v>
      </c>
      <c r="C1227" s="7">
        <v>100</v>
      </c>
      <c r="D1227" s="7">
        <v>2</v>
      </c>
      <c r="E1227" s="1">
        <v>37</v>
      </c>
      <c r="F1227" s="1" t="s">
        <v>47</v>
      </c>
      <c r="G1227" s="1" t="s">
        <v>662</v>
      </c>
      <c r="H1227" s="1" t="s">
        <v>23</v>
      </c>
      <c r="I1227" s="1" t="s">
        <v>53</v>
      </c>
      <c r="J1227" s="1" t="s">
        <v>55</v>
      </c>
      <c r="AK1227" s="1" t="s">
        <v>288</v>
      </c>
    </row>
    <row r="1228" spans="1:37">
      <c r="A1228" s="1" t="s">
        <v>1721</v>
      </c>
      <c r="B1228" s="9">
        <v>40801</v>
      </c>
      <c r="C1228" s="7">
        <v>100</v>
      </c>
      <c r="D1228" s="7">
        <v>2</v>
      </c>
      <c r="E1228" s="1">
        <v>38</v>
      </c>
      <c r="F1228" s="1" t="s">
        <v>26</v>
      </c>
      <c r="G1228" s="1" t="s">
        <v>663</v>
      </c>
      <c r="H1228" s="1" t="s">
        <v>23</v>
      </c>
      <c r="I1228" s="1" t="s">
        <v>23</v>
      </c>
      <c r="J1228" s="1" t="s">
        <v>55</v>
      </c>
      <c r="AK1228" s="1" t="s">
        <v>288</v>
      </c>
    </row>
    <row r="1229" spans="1:37">
      <c r="A1229" s="1" t="s">
        <v>1721</v>
      </c>
      <c r="B1229" s="9">
        <v>40801</v>
      </c>
      <c r="C1229" s="7">
        <v>100</v>
      </c>
      <c r="D1229" s="7">
        <v>2</v>
      </c>
      <c r="E1229" s="1">
        <v>38</v>
      </c>
      <c r="F1229" s="1" t="s">
        <v>47</v>
      </c>
      <c r="G1229" s="1" t="s">
        <v>664</v>
      </c>
      <c r="H1229" s="1" t="s">
        <v>23</v>
      </c>
      <c r="I1229" s="1" t="s">
        <v>23</v>
      </c>
      <c r="J1229" s="1" t="s">
        <v>55</v>
      </c>
      <c r="AK1229" s="1" t="s">
        <v>288</v>
      </c>
    </row>
    <row r="1230" spans="1:37">
      <c r="A1230" s="1" t="s">
        <v>1721</v>
      </c>
      <c r="B1230" s="9">
        <v>40801</v>
      </c>
      <c r="C1230" s="7">
        <v>100</v>
      </c>
      <c r="D1230" s="7">
        <v>2</v>
      </c>
      <c r="E1230" s="1">
        <v>39</v>
      </c>
      <c r="F1230" s="1" t="s">
        <v>26</v>
      </c>
      <c r="G1230" s="1" t="s">
        <v>665</v>
      </c>
      <c r="H1230" s="1" t="s">
        <v>23</v>
      </c>
      <c r="I1230" s="1" t="s">
        <v>9</v>
      </c>
      <c r="J1230" s="1" t="s">
        <v>55</v>
      </c>
      <c r="AK1230" s="1" t="s">
        <v>288</v>
      </c>
    </row>
    <row r="1231" spans="1:37">
      <c r="A1231" s="1" t="s">
        <v>1721</v>
      </c>
      <c r="B1231" s="9">
        <v>40801</v>
      </c>
      <c r="C1231" s="7">
        <v>100</v>
      </c>
      <c r="D1231" s="7">
        <v>2</v>
      </c>
      <c r="E1231" s="1">
        <v>39</v>
      </c>
      <c r="F1231" s="1" t="s">
        <v>47</v>
      </c>
      <c r="G1231" s="1" t="s">
        <v>666</v>
      </c>
      <c r="H1231" s="1" t="s">
        <v>23</v>
      </c>
      <c r="I1231" s="1" t="s">
        <v>53</v>
      </c>
      <c r="J1231" s="1" t="s">
        <v>55</v>
      </c>
      <c r="AK1231" s="1" t="s">
        <v>288</v>
      </c>
    </row>
    <row r="1232" spans="1:37">
      <c r="A1232" s="1" t="s">
        <v>1721</v>
      </c>
      <c r="B1232" s="9">
        <v>40801</v>
      </c>
      <c r="C1232" s="7">
        <v>100</v>
      </c>
      <c r="D1232" s="7">
        <v>2</v>
      </c>
      <c r="E1232" s="1">
        <v>40</v>
      </c>
      <c r="F1232" s="1" t="s">
        <v>26</v>
      </c>
      <c r="G1232" s="1" t="s">
        <v>667</v>
      </c>
      <c r="H1232" s="1" t="s">
        <v>23</v>
      </c>
      <c r="I1232" s="1" t="s">
        <v>9</v>
      </c>
      <c r="J1232" s="1" t="s">
        <v>55</v>
      </c>
      <c r="AK1232" s="1" t="s">
        <v>288</v>
      </c>
    </row>
    <row r="1233" spans="1:37">
      <c r="A1233" s="1" t="s">
        <v>1721</v>
      </c>
      <c r="B1233" s="9">
        <v>40801</v>
      </c>
      <c r="C1233" s="7">
        <v>100</v>
      </c>
      <c r="D1233" s="7">
        <v>2</v>
      </c>
      <c r="E1233" s="1">
        <v>40</v>
      </c>
      <c r="F1233" s="1" t="s">
        <v>47</v>
      </c>
      <c r="G1233" s="1" t="s">
        <v>668</v>
      </c>
      <c r="H1233" s="1" t="s">
        <v>23</v>
      </c>
      <c r="I1233" s="1" t="s">
        <v>23</v>
      </c>
      <c r="AK1233" s="1" t="s">
        <v>288</v>
      </c>
    </row>
    <row r="1234" spans="1:37">
      <c r="A1234" s="1" t="s">
        <v>1721</v>
      </c>
      <c r="B1234" s="9">
        <v>40801</v>
      </c>
      <c r="C1234" s="7">
        <v>100</v>
      </c>
      <c r="D1234" s="7">
        <v>2</v>
      </c>
      <c r="E1234" s="1">
        <v>41</v>
      </c>
      <c r="F1234" s="1" t="s">
        <v>26</v>
      </c>
      <c r="G1234" s="1" t="s">
        <v>670</v>
      </c>
      <c r="H1234" s="1" t="s">
        <v>23</v>
      </c>
      <c r="I1234" s="1" t="s">
        <v>23</v>
      </c>
      <c r="AK1234" s="1" t="s">
        <v>244</v>
      </c>
    </row>
    <row r="1235" spans="1:37">
      <c r="A1235" s="1" t="s">
        <v>1721</v>
      </c>
      <c r="B1235" s="9">
        <v>40801</v>
      </c>
      <c r="C1235" s="7">
        <v>100</v>
      </c>
      <c r="D1235" s="7">
        <v>2</v>
      </c>
      <c r="E1235" s="1">
        <v>41</v>
      </c>
      <c r="F1235" s="1" t="s">
        <v>47</v>
      </c>
      <c r="G1235" s="1" t="s">
        <v>671</v>
      </c>
      <c r="H1235" s="1" t="s">
        <v>23</v>
      </c>
      <c r="I1235" s="1" t="s">
        <v>53</v>
      </c>
      <c r="AK1235" s="1" t="s">
        <v>244</v>
      </c>
    </row>
    <row r="1236" spans="1:37">
      <c r="A1236" s="1" t="s">
        <v>1721</v>
      </c>
      <c r="B1236" s="9">
        <v>40801</v>
      </c>
      <c r="C1236" s="7">
        <v>100</v>
      </c>
      <c r="D1236" s="7">
        <v>2</v>
      </c>
      <c r="E1236" s="1">
        <v>42</v>
      </c>
      <c r="F1236" s="1" t="s">
        <v>26</v>
      </c>
      <c r="G1236" s="1" t="s">
        <v>672</v>
      </c>
      <c r="H1236" s="1" t="s">
        <v>23</v>
      </c>
      <c r="I1236" s="1" t="s">
        <v>9</v>
      </c>
      <c r="J1236" s="1" t="s">
        <v>55</v>
      </c>
      <c r="AK1236" s="1" t="s">
        <v>244</v>
      </c>
    </row>
    <row r="1237" spans="1:37">
      <c r="A1237" s="1" t="s">
        <v>1721</v>
      </c>
      <c r="B1237" s="9">
        <v>40801</v>
      </c>
      <c r="C1237" s="7">
        <v>100</v>
      </c>
      <c r="D1237" s="7">
        <v>2</v>
      </c>
      <c r="E1237" s="1">
        <v>42</v>
      </c>
      <c r="F1237" s="1" t="s">
        <v>47</v>
      </c>
      <c r="G1237" s="1" t="s">
        <v>673</v>
      </c>
      <c r="H1237" s="1" t="s">
        <v>23</v>
      </c>
      <c r="I1237" s="1" t="s">
        <v>23</v>
      </c>
      <c r="J1237" s="1" t="s">
        <v>55</v>
      </c>
      <c r="AK1237" s="1" t="s">
        <v>244</v>
      </c>
    </row>
    <row r="1238" spans="1:37">
      <c r="A1238" s="1" t="s">
        <v>1721</v>
      </c>
      <c r="B1238" s="9">
        <v>40801</v>
      </c>
      <c r="C1238" s="7">
        <v>100</v>
      </c>
      <c r="D1238" s="7">
        <v>2</v>
      </c>
      <c r="E1238" s="1">
        <v>43</v>
      </c>
      <c r="F1238" s="1" t="s">
        <v>26</v>
      </c>
      <c r="G1238" s="1" t="s">
        <v>674</v>
      </c>
      <c r="H1238" s="1" t="s">
        <v>23</v>
      </c>
      <c r="I1238" s="1" t="s">
        <v>23</v>
      </c>
      <c r="AK1238" s="1" t="s">
        <v>244</v>
      </c>
    </row>
    <row r="1239" spans="1:37">
      <c r="A1239" s="1" t="s">
        <v>1721</v>
      </c>
      <c r="B1239" s="9">
        <v>40801</v>
      </c>
      <c r="C1239" s="7">
        <v>100</v>
      </c>
      <c r="D1239" s="7">
        <v>2</v>
      </c>
      <c r="E1239" s="1">
        <v>43</v>
      </c>
      <c r="F1239" s="1" t="s">
        <v>47</v>
      </c>
      <c r="G1239" s="1" t="s">
        <v>675</v>
      </c>
      <c r="H1239" s="1" t="s">
        <v>23</v>
      </c>
      <c r="I1239" s="1" t="s">
        <v>23</v>
      </c>
      <c r="J1239" s="1" t="s">
        <v>55</v>
      </c>
      <c r="AK1239" s="1" t="s">
        <v>244</v>
      </c>
    </row>
    <row r="1240" spans="1:37">
      <c r="A1240" s="1" t="s">
        <v>1721</v>
      </c>
      <c r="B1240" s="9">
        <v>40801</v>
      </c>
      <c r="C1240" s="7">
        <v>100</v>
      </c>
      <c r="D1240" s="7">
        <v>2</v>
      </c>
      <c r="E1240" s="1">
        <v>44</v>
      </c>
      <c r="F1240" s="1" t="s">
        <v>26</v>
      </c>
      <c r="G1240" s="1" t="s">
        <v>676</v>
      </c>
      <c r="H1240" s="1" t="s">
        <v>22</v>
      </c>
      <c r="I1240" s="1" t="s">
        <v>53</v>
      </c>
      <c r="AK1240" s="1" t="s">
        <v>244</v>
      </c>
    </row>
    <row r="1241" spans="1:37">
      <c r="A1241" s="1" t="s">
        <v>1721</v>
      </c>
      <c r="B1241" s="9">
        <v>40801</v>
      </c>
      <c r="C1241" s="7">
        <v>100</v>
      </c>
      <c r="D1241" s="7">
        <v>2</v>
      </c>
      <c r="E1241" s="1">
        <v>44</v>
      </c>
      <c r="F1241" s="1" t="s">
        <v>47</v>
      </c>
      <c r="G1241" s="1" t="s">
        <v>678</v>
      </c>
      <c r="H1241" s="1" t="s">
        <v>23</v>
      </c>
      <c r="I1241" s="1" t="s">
        <v>9</v>
      </c>
      <c r="AK1241" s="1" t="s">
        <v>244</v>
      </c>
    </row>
    <row r="1242" spans="1:37">
      <c r="A1242" s="1" t="s">
        <v>1721</v>
      </c>
      <c r="B1242" s="9">
        <v>40801</v>
      </c>
      <c r="C1242" s="7">
        <v>100</v>
      </c>
      <c r="D1242" s="7">
        <v>2</v>
      </c>
      <c r="E1242" s="1">
        <v>45</v>
      </c>
      <c r="F1242" s="1" t="s">
        <v>26</v>
      </c>
      <c r="G1242" s="1" t="s">
        <v>679</v>
      </c>
      <c r="H1242" s="1" t="s">
        <v>23</v>
      </c>
      <c r="I1242" s="1" t="s">
        <v>53</v>
      </c>
      <c r="J1242" s="1" t="s">
        <v>55</v>
      </c>
      <c r="AK1242" s="1" t="s">
        <v>244</v>
      </c>
    </row>
    <row r="1243" spans="1:37">
      <c r="A1243" s="1" t="s">
        <v>1721</v>
      </c>
      <c r="B1243" s="9">
        <v>40801</v>
      </c>
      <c r="C1243" s="7">
        <v>100</v>
      </c>
      <c r="D1243" s="7">
        <v>2</v>
      </c>
      <c r="E1243" s="1">
        <v>45</v>
      </c>
      <c r="F1243" s="1" t="s">
        <v>47</v>
      </c>
      <c r="G1243" s="1" t="s">
        <v>680</v>
      </c>
      <c r="H1243" s="1" t="s">
        <v>23</v>
      </c>
      <c r="I1243" s="1" t="s">
        <v>23</v>
      </c>
      <c r="AK1243" s="1" t="s">
        <v>244</v>
      </c>
    </row>
    <row r="1244" spans="1:37">
      <c r="A1244" s="1" t="s">
        <v>1721</v>
      </c>
      <c r="B1244" s="9">
        <v>40801</v>
      </c>
      <c r="C1244" s="7">
        <v>100</v>
      </c>
      <c r="D1244" s="7">
        <v>2</v>
      </c>
      <c r="E1244" s="1">
        <v>46</v>
      </c>
      <c r="F1244" s="1" t="s">
        <v>26</v>
      </c>
      <c r="G1244" s="1" t="s">
        <v>681</v>
      </c>
      <c r="H1244" s="1" t="s">
        <v>22</v>
      </c>
      <c r="I1244" s="1" t="s">
        <v>9</v>
      </c>
      <c r="K1244" s="1" t="s">
        <v>30</v>
      </c>
      <c r="L1244" s="1" t="s">
        <v>25</v>
      </c>
      <c r="M1244" s="2" t="s">
        <v>2314</v>
      </c>
      <c r="N1244" s="1" t="s">
        <v>26</v>
      </c>
      <c r="O1244" s="1" t="s">
        <v>27</v>
      </c>
      <c r="Q1244" s="1">
        <v>25.7</v>
      </c>
      <c r="R1244" s="1">
        <v>16.95</v>
      </c>
      <c r="S1244" s="1">
        <v>14.8</v>
      </c>
      <c r="X1244" s="1">
        <v>21</v>
      </c>
      <c r="Y1244" s="1">
        <v>59</v>
      </c>
      <c r="Z1244" s="1">
        <f>Y1244-X1244</f>
        <v>38</v>
      </c>
      <c r="AA1244" s="1">
        <v>63</v>
      </c>
      <c r="AE1244" s="1">
        <v>305</v>
      </c>
      <c r="AJ1244" s="1" t="s">
        <v>288</v>
      </c>
      <c r="AK1244" s="1" t="s">
        <v>244</v>
      </c>
    </row>
    <row r="1245" spans="1:37">
      <c r="A1245" s="1" t="s">
        <v>1721</v>
      </c>
      <c r="B1245" s="9">
        <v>40801</v>
      </c>
      <c r="C1245" s="7">
        <v>100</v>
      </c>
      <c r="D1245" s="7">
        <v>2</v>
      </c>
      <c r="E1245" s="1">
        <v>46</v>
      </c>
      <c r="F1245" s="1" t="s">
        <v>47</v>
      </c>
      <c r="G1245" s="1" t="s">
        <v>682</v>
      </c>
      <c r="H1245" s="1" t="s">
        <v>23</v>
      </c>
      <c r="I1245" s="1" t="s">
        <v>23</v>
      </c>
      <c r="J1245" s="1" t="s">
        <v>55</v>
      </c>
      <c r="AK1245" s="1" t="s">
        <v>244</v>
      </c>
    </row>
    <row r="1246" spans="1:37">
      <c r="A1246" s="1" t="s">
        <v>1721</v>
      </c>
      <c r="B1246" s="9">
        <v>40801</v>
      </c>
      <c r="C1246" s="7">
        <v>100</v>
      </c>
      <c r="D1246" s="7">
        <v>2</v>
      </c>
      <c r="E1246" s="1">
        <v>47</v>
      </c>
      <c r="F1246" s="1" t="s">
        <v>26</v>
      </c>
      <c r="G1246" s="1" t="s">
        <v>683</v>
      </c>
      <c r="H1246" s="1" t="s">
        <v>23</v>
      </c>
      <c r="I1246" s="1" t="s">
        <v>53</v>
      </c>
      <c r="AK1246" s="1" t="s">
        <v>244</v>
      </c>
    </row>
    <row r="1247" spans="1:37">
      <c r="A1247" s="1" t="s">
        <v>1721</v>
      </c>
      <c r="B1247" s="9">
        <v>40801</v>
      </c>
      <c r="C1247" s="7">
        <v>100</v>
      </c>
      <c r="D1247" s="7">
        <v>2</v>
      </c>
      <c r="E1247" s="1">
        <v>47</v>
      </c>
      <c r="F1247" s="1" t="s">
        <v>47</v>
      </c>
      <c r="G1247" s="1" t="s">
        <v>684</v>
      </c>
      <c r="H1247" s="1" t="s">
        <v>23</v>
      </c>
      <c r="I1247" s="1" t="s">
        <v>23</v>
      </c>
      <c r="AK1247" s="1" t="s">
        <v>244</v>
      </c>
    </row>
    <row r="1248" spans="1:37">
      <c r="A1248" s="1" t="s">
        <v>1721</v>
      </c>
      <c r="B1248" s="9">
        <v>40801</v>
      </c>
      <c r="C1248" s="7">
        <v>100</v>
      </c>
      <c r="D1248" s="7">
        <v>2</v>
      </c>
      <c r="E1248" s="1">
        <v>48</v>
      </c>
      <c r="F1248" s="1" t="s">
        <v>26</v>
      </c>
      <c r="G1248" s="1" t="s">
        <v>686</v>
      </c>
      <c r="H1248" s="1" t="s">
        <v>23</v>
      </c>
      <c r="I1248" s="1" t="s">
        <v>53</v>
      </c>
      <c r="AK1248" s="1" t="s">
        <v>244</v>
      </c>
    </row>
    <row r="1249" spans="1:37">
      <c r="A1249" s="1" t="s">
        <v>1721</v>
      </c>
      <c r="B1249" s="9">
        <v>40801</v>
      </c>
      <c r="C1249" s="7">
        <v>100</v>
      </c>
      <c r="D1249" s="7">
        <v>2</v>
      </c>
      <c r="E1249" s="1">
        <v>48</v>
      </c>
      <c r="F1249" s="1" t="s">
        <v>47</v>
      </c>
      <c r="G1249" s="1" t="s">
        <v>687</v>
      </c>
      <c r="H1249" s="1" t="s">
        <v>23</v>
      </c>
      <c r="I1249" s="1" t="s">
        <v>53</v>
      </c>
      <c r="AK1249" s="1" t="s">
        <v>244</v>
      </c>
    </row>
    <row r="1250" spans="1:37">
      <c r="A1250" s="1" t="s">
        <v>1722</v>
      </c>
      <c r="B1250" s="9">
        <v>40802</v>
      </c>
      <c r="C1250" s="7">
        <v>100</v>
      </c>
      <c r="D1250" s="7">
        <v>2</v>
      </c>
      <c r="E1250" s="1">
        <v>1</v>
      </c>
      <c r="F1250" s="1" t="s">
        <v>26</v>
      </c>
      <c r="G1250" s="1" t="s">
        <v>584</v>
      </c>
      <c r="H1250" s="1" t="s">
        <v>23</v>
      </c>
      <c r="I1250" s="1" t="s">
        <v>23</v>
      </c>
      <c r="J1250" s="1" t="s">
        <v>55</v>
      </c>
      <c r="AK1250" s="1" t="s">
        <v>77</v>
      </c>
    </row>
    <row r="1251" spans="1:37">
      <c r="A1251" s="1" t="s">
        <v>1722</v>
      </c>
      <c r="B1251" s="9">
        <v>40802</v>
      </c>
      <c r="C1251" s="7">
        <v>100</v>
      </c>
      <c r="D1251" s="7">
        <v>2</v>
      </c>
      <c r="E1251" s="1">
        <v>1</v>
      </c>
      <c r="F1251" s="1" t="s">
        <v>47</v>
      </c>
      <c r="G1251" s="1" t="s">
        <v>586</v>
      </c>
      <c r="H1251" s="1" t="s">
        <v>23</v>
      </c>
      <c r="I1251" s="1" t="s">
        <v>23</v>
      </c>
      <c r="AK1251" s="1" t="s">
        <v>288</v>
      </c>
    </row>
    <row r="1252" spans="1:37">
      <c r="A1252" s="1" t="s">
        <v>1722</v>
      </c>
      <c r="B1252" s="9">
        <v>40802</v>
      </c>
      <c r="C1252" s="7">
        <v>100</v>
      </c>
      <c r="D1252" s="7">
        <v>2</v>
      </c>
      <c r="E1252" s="1">
        <v>2</v>
      </c>
      <c r="F1252" s="1" t="s">
        <v>26</v>
      </c>
      <c r="G1252" s="1" t="s">
        <v>587</v>
      </c>
      <c r="H1252" s="1" t="s">
        <v>22</v>
      </c>
      <c r="I1252" s="1" t="s">
        <v>9</v>
      </c>
      <c r="K1252" s="1" t="s">
        <v>29</v>
      </c>
      <c r="L1252" s="1" t="s">
        <v>73</v>
      </c>
      <c r="M1252" s="2" t="s">
        <v>2269</v>
      </c>
      <c r="AJ1252" s="1" t="s">
        <v>77</v>
      </c>
      <c r="AK1252" s="1" t="s">
        <v>288</v>
      </c>
    </row>
    <row r="1253" spans="1:37">
      <c r="A1253" s="1" t="s">
        <v>1722</v>
      </c>
      <c r="B1253" s="9">
        <v>40802</v>
      </c>
      <c r="C1253" s="7">
        <v>100</v>
      </c>
      <c r="D1253" s="7">
        <v>2</v>
      </c>
      <c r="E1253" s="1">
        <v>2</v>
      </c>
      <c r="F1253" s="1" t="s">
        <v>47</v>
      </c>
      <c r="G1253" s="1" t="s">
        <v>588</v>
      </c>
      <c r="H1253" s="1" t="s">
        <v>22</v>
      </c>
      <c r="I1253" s="1" t="s">
        <v>9</v>
      </c>
      <c r="K1253" s="1" t="s">
        <v>29</v>
      </c>
      <c r="L1253" s="1" t="s">
        <v>73</v>
      </c>
      <c r="M1253" s="2" t="s">
        <v>2312</v>
      </c>
      <c r="AJ1253" s="1" t="s">
        <v>77</v>
      </c>
      <c r="AK1253" s="1" t="s">
        <v>77</v>
      </c>
    </row>
    <row r="1254" spans="1:37">
      <c r="A1254" s="1" t="s">
        <v>1722</v>
      </c>
      <c r="B1254" s="9">
        <v>40802</v>
      </c>
      <c r="C1254" s="7">
        <v>100</v>
      </c>
      <c r="D1254" s="7">
        <v>2</v>
      </c>
      <c r="E1254" s="1">
        <v>3</v>
      </c>
      <c r="F1254" s="1" t="s">
        <v>26</v>
      </c>
      <c r="G1254" s="1" t="s">
        <v>589</v>
      </c>
      <c r="H1254" s="1" t="s">
        <v>22</v>
      </c>
      <c r="I1254" s="1" t="s">
        <v>23</v>
      </c>
      <c r="AK1254" s="1" t="s">
        <v>288</v>
      </c>
    </row>
    <row r="1255" spans="1:37">
      <c r="A1255" s="1" t="s">
        <v>1722</v>
      </c>
      <c r="B1255" s="9">
        <v>40802</v>
      </c>
      <c r="C1255" s="7">
        <v>100</v>
      </c>
      <c r="D1255" s="7">
        <v>2</v>
      </c>
      <c r="E1255" s="1">
        <v>3</v>
      </c>
      <c r="F1255" s="1" t="s">
        <v>47</v>
      </c>
      <c r="G1255" s="1" t="s">
        <v>590</v>
      </c>
      <c r="H1255" s="1" t="s">
        <v>22</v>
      </c>
      <c r="I1255" s="1" t="s">
        <v>9</v>
      </c>
      <c r="K1255" s="1" t="s">
        <v>29</v>
      </c>
      <c r="L1255" s="1" t="s">
        <v>73</v>
      </c>
      <c r="M1255" s="2" t="s">
        <v>2264</v>
      </c>
      <c r="AJ1255" s="1" t="s">
        <v>77</v>
      </c>
      <c r="AK1255" s="1" t="s">
        <v>288</v>
      </c>
    </row>
    <row r="1256" spans="1:37">
      <c r="A1256" s="1" t="s">
        <v>1722</v>
      </c>
      <c r="B1256" s="9">
        <v>40802</v>
      </c>
      <c r="C1256" s="7">
        <v>100</v>
      </c>
      <c r="D1256" s="7">
        <v>2</v>
      </c>
      <c r="E1256" s="1">
        <v>4</v>
      </c>
      <c r="F1256" s="1" t="s">
        <v>26</v>
      </c>
      <c r="G1256" s="1" t="s">
        <v>591</v>
      </c>
      <c r="H1256" s="1" t="s">
        <v>23</v>
      </c>
      <c r="I1256" s="1" t="s">
        <v>23</v>
      </c>
      <c r="AK1256" s="1" t="s">
        <v>288</v>
      </c>
    </row>
    <row r="1257" spans="1:37">
      <c r="A1257" s="1" t="s">
        <v>1722</v>
      </c>
      <c r="B1257" s="9">
        <v>40802</v>
      </c>
      <c r="C1257" s="7">
        <v>100</v>
      </c>
      <c r="D1257" s="7">
        <v>2</v>
      </c>
      <c r="E1257" s="1">
        <v>4</v>
      </c>
      <c r="F1257" s="1" t="s">
        <v>47</v>
      </c>
      <c r="G1257" s="1" t="s">
        <v>592</v>
      </c>
      <c r="H1257" s="1" t="s">
        <v>23</v>
      </c>
      <c r="I1257" s="1" t="s">
        <v>23</v>
      </c>
      <c r="J1257" s="1" t="s">
        <v>55</v>
      </c>
      <c r="AK1257" s="1" t="s">
        <v>288</v>
      </c>
    </row>
    <row r="1258" spans="1:37">
      <c r="A1258" s="1" t="s">
        <v>1722</v>
      </c>
      <c r="B1258" s="9">
        <v>40802</v>
      </c>
      <c r="C1258" s="7">
        <v>100</v>
      </c>
      <c r="D1258" s="7">
        <v>2</v>
      </c>
      <c r="E1258" s="1">
        <v>5</v>
      </c>
      <c r="F1258" s="1" t="s">
        <v>26</v>
      </c>
      <c r="G1258" s="1" t="s">
        <v>593</v>
      </c>
      <c r="H1258" s="1" t="s">
        <v>22</v>
      </c>
      <c r="I1258" s="1" t="s">
        <v>9</v>
      </c>
      <c r="K1258" s="1" t="s">
        <v>31</v>
      </c>
      <c r="L1258" s="1" t="s">
        <v>73</v>
      </c>
      <c r="M1258" s="2" t="s">
        <v>2300</v>
      </c>
      <c r="AJ1258" s="1" t="s">
        <v>77</v>
      </c>
      <c r="AK1258" s="1" t="s">
        <v>288</v>
      </c>
    </row>
    <row r="1259" spans="1:37">
      <c r="A1259" s="1" t="s">
        <v>1722</v>
      </c>
      <c r="B1259" s="9">
        <v>40802</v>
      </c>
      <c r="C1259" s="7">
        <v>100</v>
      </c>
      <c r="D1259" s="7">
        <v>2</v>
      </c>
      <c r="E1259" s="1">
        <v>5</v>
      </c>
      <c r="F1259" s="1" t="s">
        <v>47</v>
      </c>
      <c r="G1259" s="1" t="s">
        <v>594</v>
      </c>
      <c r="H1259" s="1" t="s">
        <v>23</v>
      </c>
      <c r="I1259" s="1" t="s">
        <v>9</v>
      </c>
      <c r="AK1259" s="1" t="s">
        <v>288</v>
      </c>
    </row>
    <row r="1260" spans="1:37">
      <c r="A1260" s="1" t="s">
        <v>1722</v>
      </c>
      <c r="B1260" s="9">
        <v>40802</v>
      </c>
      <c r="C1260" s="7">
        <v>100</v>
      </c>
      <c r="D1260" s="7">
        <v>2</v>
      </c>
      <c r="E1260" s="1">
        <v>6</v>
      </c>
      <c r="F1260" s="1" t="s">
        <v>26</v>
      </c>
      <c r="G1260" s="1" t="s">
        <v>595</v>
      </c>
      <c r="H1260" s="1" t="s">
        <v>22</v>
      </c>
      <c r="I1260" s="1" t="s">
        <v>53</v>
      </c>
      <c r="AK1260" s="1" t="s">
        <v>288</v>
      </c>
    </row>
    <row r="1261" spans="1:37">
      <c r="A1261" s="1" t="s">
        <v>1722</v>
      </c>
      <c r="B1261" s="9">
        <v>40802</v>
      </c>
      <c r="C1261" s="7">
        <v>100</v>
      </c>
      <c r="D1261" s="7">
        <v>2</v>
      </c>
      <c r="E1261" s="1">
        <v>6</v>
      </c>
      <c r="F1261" s="1" t="s">
        <v>47</v>
      </c>
      <c r="G1261" s="1" t="s">
        <v>596</v>
      </c>
      <c r="H1261" s="1" t="s">
        <v>23</v>
      </c>
      <c r="I1261" s="1" t="s">
        <v>23</v>
      </c>
      <c r="AK1261" s="1" t="s">
        <v>288</v>
      </c>
    </row>
    <row r="1262" spans="1:37">
      <c r="A1262" s="1" t="s">
        <v>1722</v>
      </c>
      <c r="B1262" s="9">
        <v>40802</v>
      </c>
      <c r="C1262" s="7">
        <v>100</v>
      </c>
      <c r="D1262" s="7">
        <v>2</v>
      </c>
      <c r="E1262" s="1">
        <v>7</v>
      </c>
      <c r="F1262" s="1" t="s">
        <v>26</v>
      </c>
      <c r="G1262" s="1" t="s">
        <v>597</v>
      </c>
      <c r="H1262" s="1" t="s">
        <v>23</v>
      </c>
      <c r="I1262" s="1" t="s">
        <v>23</v>
      </c>
      <c r="AK1262" s="1" t="s">
        <v>288</v>
      </c>
    </row>
    <row r="1263" spans="1:37">
      <c r="A1263" s="1" t="s">
        <v>1722</v>
      </c>
      <c r="B1263" s="9">
        <v>40802</v>
      </c>
      <c r="C1263" s="7">
        <v>100</v>
      </c>
      <c r="D1263" s="7">
        <v>2</v>
      </c>
      <c r="E1263" s="1">
        <v>7</v>
      </c>
      <c r="F1263" s="1" t="s">
        <v>47</v>
      </c>
      <c r="G1263" s="1" t="s">
        <v>599</v>
      </c>
      <c r="H1263" s="1" t="s">
        <v>23</v>
      </c>
      <c r="I1263" s="1" t="s">
        <v>23</v>
      </c>
      <c r="AK1263" s="1" t="s">
        <v>288</v>
      </c>
    </row>
    <row r="1264" spans="1:37">
      <c r="A1264" s="1" t="s">
        <v>1722</v>
      </c>
      <c r="B1264" s="9">
        <v>40802</v>
      </c>
      <c r="C1264" s="7">
        <v>100</v>
      </c>
      <c r="D1264" s="7">
        <v>2</v>
      </c>
      <c r="E1264" s="1">
        <v>8</v>
      </c>
      <c r="F1264" s="1" t="s">
        <v>26</v>
      </c>
      <c r="G1264" s="1" t="s">
        <v>600</v>
      </c>
      <c r="H1264" s="1" t="s">
        <v>23</v>
      </c>
      <c r="I1264" s="1" t="s">
        <v>23</v>
      </c>
      <c r="AK1264" s="1" t="s">
        <v>288</v>
      </c>
    </row>
    <row r="1265" spans="1:37">
      <c r="A1265" s="1" t="s">
        <v>1722</v>
      </c>
      <c r="B1265" s="9">
        <v>40802</v>
      </c>
      <c r="C1265" s="7">
        <v>100</v>
      </c>
      <c r="D1265" s="7">
        <v>2</v>
      </c>
      <c r="E1265" s="1">
        <v>8</v>
      </c>
      <c r="F1265" s="1" t="s">
        <v>47</v>
      </c>
      <c r="G1265" s="1" t="s">
        <v>601</v>
      </c>
      <c r="H1265" s="1" t="s">
        <v>22</v>
      </c>
      <c r="I1265" s="1" t="s">
        <v>9</v>
      </c>
      <c r="K1265" s="1" t="s">
        <v>24</v>
      </c>
      <c r="L1265" s="1" t="s">
        <v>73</v>
      </c>
      <c r="M1265" s="2" t="s">
        <v>2280</v>
      </c>
      <c r="AJ1265" s="1" t="s">
        <v>77</v>
      </c>
      <c r="AK1265" s="1" t="s">
        <v>288</v>
      </c>
    </row>
    <row r="1266" spans="1:37">
      <c r="A1266" s="1" t="s">
        <v>1722</v>
      </c>
      <c r="B1266" s="9">
        <v>40802</v>
      </c>
      <c r="C1266" s="7">
        <v>100</v>
      </c>
      <c r="D1266" s="7">
        <v>2</v>
      </c>
      <c r="E1266" s="1">
        <v>9</v>
      </c>
      <c r="F1266" s="1" t="s">
        <v>26</v>
      </c>
      <c r="G1266" s="1" t="s">
        <v>602</v>
      </c>
      <c r="H1266" s="1" t="s">
        <v>22</v>
      </c>
      <c r="I1266" s="1" t="s">
        <v>9</v>
      </c>
      <c r="K1266" s="1" t="s">
        <v>30</v>
      </c>
      <c r="L1266" s="1" t="s">
        <v>73</v>
      </c>
      <c r="M1266" s="2" t="s">
        <v>2315</v>
      </c>
      <c r="AJ1266" s="1" t="s">
        <v>77</v>
      </c>
      <c r="AK1266" s="1" t="s">
        <v>288</v>
      </c>
    </row>
    <row r="1267" spans="1:37">
      <c r="A1267" s="1" t="s">
        <v>1722</v>
      </c>
      <c r="B1267" s="9">
        <v>40802</v>
      </c>
      <c r="C1267" s="7">
        <v>100</v>
      </c>
      <c r="D1267" s="7">
        <v>2</v>
      </c>
      <c r="E1267" s="1">
        <v>9</v>
      </c>
      <c r="F1267" s="1" t="s">
        <v>47</v>
      </c>
      <c r="G1267" s="1" t="s">
        <v>603</v>
      </c>
      <c r="H1267" s="1" t="s">
        <v>23</v>
      </c>
      <c r="I1267" s="1" t="s">
        <v>23</v>
      </c>
      <c r="AK1267" s="1" t="s">
        <v>288</v>
      </c>
    </row>
    <row r="1268" spans="1:37">
      <c r="A1268" s="1" t="s">
        <v>1722</v>
      </c>
      <c r="B1268" s="9">
        <v>40802</v>
      </c>
      <c r="C1268" s="7">
        <v>100</v>
      </c>
      <c r="D1268" s="7">
        <v>2</v>
      </c>
      <c r="E1268" s="1">
        <v>10</v>
      </c>
      <c r="F1268" s="1" t="s">
        <v>26</v>
      </c>
      <c r="G1268" s="1" t="s">
        <v>604</v>
      </c>
      <c r="H1268" s="1" t="s">
        <v>22</v>
      </c>
      <c r="I1268" s="1" t="s">
        <v>9</v>
      </c>
      <c r="K1268" s="1" t="s">
        <v>30</v>
      </c>
      <c r="L1268" s="1" t="s">
        <v>25</v>
      </c>
      <c r="M1268" s="2" t="s">
        <v>2320</v>
      </c>
      <c r="N1268" s="1" t="s">
        <v>26</v>
      </c>
      <c r="O1268" s="1" t="s">
        <v>90</v>
      </c>
      <c r="Q1268" s="1">
        <v>25.4</v>
      </c>
      <c r="R1268" s="1">
        <v>17.850000000000001</v>
      </c>
      <c r="S1268" s="1">
        <v>7.9</v>
      </c>
      <c r="X1268" s="1">
        <v>21</v>
      </c>
      <c r="Y1268" s="1">
        <v>61</v>
      </c>
      <c r="Z1268" s="1">
        <f>Y1268-X1268</f>
        <v>40</v>
      </c>
      <c r="AA1268" s="1">
        <v>59</v>
      </c>
      <c r="AE1268" s="1">
        <v>307</v>
      </c>
      <c r="AJ1268" s="1" t="s">
        <v>288</v>
      </c>
      <c r="AK1268" s="1" t="s">
        <v>288</v>
      </c>
    </row>
    <row r="1269" spans="1:37">
      <c r="A1269" s="1" t="s">
        <v>1722</v>
      </c>
      <c r="B1269" s="9">
        <v>40802</v>
      </c>
      <c r="C1269" s="7">
        <v>100</v>
      </c>
      <c r="D1269" s="7">
        <v>2</v>
      </c>
      <c r="E1269" s="1">
        <v>10</v>
      </c>
      <c r="F1269" s="1" t="s">
        <v>47</v>
      </c>
      <c r="G1269" s="1" t="s">
        <v>605</v>
      </c>
      <c r="H1269" s="1" t="s">
        <v>22</v>
      </c>
      <c r="I1269" s="1" t="s">
        <v>9</v>
      </c>
      <c r="K1269" s="1" t="s">
        <v>239</v>
      </c>
      <c r="L1269" s="1" t="s">
        <v>25</v>
      </c>
      <c r="M1269" s="2" t="s">
        <v>2316</v>
      </c>
      <c r="N1269" s="1" t="s">
        <v>26</v>
      </c>
      <c r="O1269" s="1" t="s">
        <v>33</v>
      </c>
      <c r="Q1269" s="1">
        <v>41.4</v>
      </c>
      <c r="T1269" s="1">
        <f>153+36.9</f>
        <v>189.9</v>
      </c>
      <c r="U1269" s="1">
        <f>153+10.35</f>
        <v>163.35</v>
      </c>
      <c r="W1269" s="1">
        <v>39.049999999999997</v>
      </c>
      <c r="X1269" s="1">
        <v>21</v>
      </c>
      <c r="Y1269" s="1">
        <v>213</v>
      </c>
      <c r="Z1269" s="1">
        <f>Y1269-X1269</f>
        <v>192</v>
      </c>
      <c r="AA1269" s="1">
        <v>5</v>
      </c>
      <c r="AJ1269" s="1" t="s">
        <v>288</v>
      </c>
      <c r="AK1269" s="1" t="s">
        <v>288</v>
      </c>
    </row>
    <row r="1270" spans="1:37">
      <c r="A1270" s="1" t="s">
        <v>1722</v>
      </c>
      <c r="B1270" s="9">
        <v>40802</v>
      </c>
      <c r="C1270" s="7">
        <v>100</v>
      </c>
      <c r="D1270" s="7">
        <v>2</v>
      </c>
      <c r="E1270" s="1">
        <v>11</v>
      </c>
      <c r="F1270" s="1" t="s">
        <v>26</v>
      </c>
      <c r="G1270" s="1" t="s">
        <v>606</v>
      </c>
      <c r="H1270" s="1" t="s">
        <v>22</v>
      </c>
      <c r="I1270" s="1" t="s">
        <v>9</v>
      </c>
      <c r="K1270" s="1" t="s">
        <v>146</v>
      </c>
      <c r="L1270" s="1" t="s">
        <v>25</v>
      </c>
      <c r="M1270" s="2" t="s">
        <v>2319</v>
      </c>
      <c r="N1270" s="1" t="s">
        <v>26</v>
      </c>
      <c r="O1270" s="1" t="s">
        <v>27</v>
      </c>
      <c r="P1270" s="1" t="s">
        <v>40</v>
      </c>
      <c r="Q1270" s="1">
        <v>24.25</v>
      </c>
      <c r="R1270" s="1">
        <v>14.9</v>
      </c>
      <c r="S1270" s="1">
        <v>16.899999999999999</v>
      </c>
      <c r="X1270" s="1">
        <v>21</v>
      </c>
      <c r="Y1270" s="1">
        <v>59</v>
      </c>
      <c r="Z1270" s="1">
        <f>Y1270-X1270</f>
        <v>38</v>
      </c>
      <c r="AA1270" s="1">
        <v>3</v>
      </c>
      <c r="AJ1270" s="1" t="s">
        <v>288</v>
      </c>
      <c r="AK1270" s="1" t="s">
        <v>288</v>
      </c>
    </row>
    <row r="1271" spans="1:37">
      <c r="A1271" s="1" t="s">
        <v>1722</v>
      </c>
      <c r="B1271" s="9">
        <v>40802</v>
      </c>
      <c r="C1271" s="7">
        <v>100</v>
      </c>
      <c r="D1271" s="7">
        <v>2</v>
      </c>
      <c r="E1271" s="1">
        <v>11</v>
      </c>
      <c r="F1271" s="1" t="s">
        <v>47</v>
      </c>
      <c r="G1271" s="1" t="s">
        <v>607</v>
      </c>
      <c r="H1271" s="1" t="s">
        <v>23</v>
      </c>
      <c r="I1271" s="1" t="s">
        <v>23</v>
      </c>
      <c r="J1271" s="1" t="s">
        <v>55</v>
      </c>
      <c r="AK1271" s="1" t="s">
        <v>288</v>
      </c>
    </row>
    <row r="1272" spans="1:37">
      <c r="A1272" s="1" t="s">
        <v>1722</v>
      </c>
      <c r="B1272" s="9">
        <v>40802</v>
      </c>
      <c r="C1272" s="7">
        <v>100</v>
      </c>
      <c r="D1272" s="7">
        <v>2</v>
      </c>
      <c r="E1272" s="1">
        <v>12</v>
      </c>
      <c r="F1272" s="1" t="s">
        <v>26</v>
      </c>
      <c r="G1272" s="1" t="s">
        <v>608</v>
      </c>
      <c r="H1272" s="1" t="s">
        <v>22</v>
      </c>
      <c r="I1272" s="1" t="s">
        <v>9</v>
      </c>
      <c r="K1272" s="1" t="s">
        <v>32</v>
      </c>
      <c r="L1272" s="1" t="s">
        <v>73</v>
      </c>
      <c r="M1272" s="2" t="s">
        <v>2274</v>
      </c>
      <c r="AJ1272" s="1" t="s">
        <v>77</v>
      </c>
      <c r="AK1272" s="1" t="s">
        <v>288</v>
      </c>
    </row>
    <row r="1273" spans="1:37">
      <c r="A1273" s="1" t="s">
        <v>1722</v>
      </c>
      <c r="B1273" s="9">
        <v>40802</v>
      </c>
      <c r="C1273" s="7">
        <v>100</v>
      </c>
      <c r="D1273" s="7">
        <v>2</v>
      </c>
      <c r="E1273" s="1">
        <v>12</v>
      </c>
      <c r="F1273" s="1" t="s">
        <v>47</v>
      </c>
      <c r="G1273" s="1" t="s">
        <v>609</v>
      </c>
      <c r="H1273" s="1" t="s">
        <v>23</v>
      </c>
      <c r="I1273" s="1" t="s">
        <v>23</v>
      </c>
      <c r="J1273" s="1" t="s">
        <v>55</v>
      </c>
      <c r="AK1273" s="1" t="s">
        <v>288</v>
      </c>
    </row>
    <row r="1274" spans="1:37">
      <c r="A1274" s="1" t="s">
        <v>1722</v>
      </c>
      <c r="B1274" s="9">
        <v>40802</v>
      </c>
      <c r="C1274" s="7">
        <v>100</v>
      </c>
      <c r="D1274" s="7">
        <v>2</v>
      </c>
      <c r="E1274" s="1">
        <v>13</v>
      </c>
      <c r="F1274" s="1" t="s">
        <v>26</v>
      </c>
      <c r="G1274" s="1" t="s">
        <v>610</v>
      </c>
      <c r="H1274" s="1" t="s">
        <v>23</v>
      </c>
      <c r="I1274" s="1" t="s">
        <v>23</v>
      </c>
      <c r="AK1274" s="1" t="s">
        <v>77</v>
      </c>
    </row>
    <row r="1275" spans="1:37">
      <c r="A1275" s="1" t="s">
        <v>1722</v>
      </c>
      <c r="B1275" s="9">
        <v>40802</v>
      </c>
      <c r="C1275" s="7">
        <v>100</v>
      </c>
      <c r="D1275" s="7">
        <v>2</v>
      </c>
      <c r="E1275" s="1">
        <v>13</v>
      </c>
      <c r="F1275" s="1" t="s">
        <v>47</v>
      </c>
      <c r="G1275" s="1" t="s">
        <v>611</v>
      </c>
      <c r="H1275" s="1" t="s">
        <v>23</v>
      </c>
      <c r="I1275" s="1" t="s">
        <v>23</v>
      </c>
      <c r="AK1275" s="1" t="s">
        <v>77</v>
      </c>
    </row>
    <row r="1276" spans="1:37">
      <c r="A1276" s="1" t="s">
        <v>1722</v>
      </c>
      <c r="B1276" s="9">
        <v>40802</v>
      </c>
      <c r="C1276" s="7">
        <v>100</v>
      </c>
      <c r="D1276" s="7">
        <v>2</v>
      </c>
      <c r="E1276" s="1">
        <v>14</v>
      </c>
      <c r="F1276" s="1" t="s">
        <v>26</v>
      </c>
      <c r="G1276" s="1" t="s">
        <v>612</v>
      </c>
      <c r="H1276" s="1" t="s">
        <v>22</v>
      </c>
      <c r="I1276" s="1" t="s">
        <v>9</v>
      </c>
      <c r="K1276" s="1" t="s">
        <v>31</v>
      </c>
      <c r="L1276" s="1" t="s">
        <v>73</v>
      </c>
      <c r="M1276" s="2" t="s">
        <v>2281</v>
      </c>
      <c r="AJ1276" s="1" t="s">
        <v>288</v>
      </c>
      <c r="AK1276" s="1" t="s">
        <v>77</v>
      </c>
    </row>
    <row r="1277" spans="1:37">
      <c r="A1277" s="1" t="s">
        <v>1722</v>
      </c>
      <c r="B1277" s="9">
        <v>40802</v>
      </c>
      <c r="C1277" s="7">
        <v>100</v>
      </c>
      <c r="D1277" s="7">
        <v>2</v>
      </c>
      <c r="E1277" s="1">
        <v>14</v>
      </c>
      <c r="F1277" s="1" t="s">
        <v>47</v>
      </c>
      <c r="G1277" s="1" t="s">
        <v>613</v>
      </c>
      <c r="H1277" s="1" t="s">
        <v>23</v>
      </c>
      <c r="I1277" s="1" t="s">
        <v>23</v>
      </c>
      <c r="AK1277" s="1" t="s">
        <v>288</v>
      </c>
    </row>
    <row r="1278" spans="1:37">
      <c r="A1278" s="1" t="s">
        <v>1722</v>
      </c>
      <c r="B1278" s="9">
        <v>40802</v>
      </c>
      <c r="C1278" s="7">
        <v>100</v>
      </c>
      <c r="D1278" s="7">
        <v>2</v>
      </c>
      <c r="E1278" s="1">
        <v>15</v>
      </c>
      <c r="F1278" s="1" t="s">
        <v>26</v>
      </c>
      <c r="G1278" s="1" t="s">
        <v>616</v>
      </c>
      <c r="H1278" s="1" t="s">
        <v>22</v>
      </c>
      <c r="I1278" s="1" t="s">
        <v>9</v>
      </c>
      <c r="K1278" s="1" t="s">
        <v>32</v>
      </c>
      <c r="L1278" s="1" t="s">
        <v>73</v>
      </c>
      <c r="M1278" s="2" t="s">
        <v>2272</v>
      </c>
      <c r="AJ1278" s="1" t="s">
        <v>288</v>
      </c>
      <c r="AK1278" s="1" t="s">
        <v>77</v>
      </c>
    </row>
    <row r="1279" spans="1:37">
      <c r="A1279" s="1" t="s">
        <v>1722</v>
      </c>
      <c r="B1279" s="9">
        <v>40802</v>
      </c>
      <c r="C1279" s="7">
        <v>100</v>
      </c>
      <c r="D1279" s="7">
        <v>2</v>
      </c>
      <c r="E1279" s="1">
        <v>15</v>
      </c>
      <c r="F1279" s="1" t="s">
        <v>47</v>
      </c>
      <c r="G1279" s="1" t="s">
        <v>617</v>
      </c>
      <c r="H1279" s="1" t="s">
        <v>23</v>
      </c>
      <c r="I1279" s="1" t="s">
        <v>23</v>
      </c>
      <c r="AK1279" s="1" t="s">
        <v>77</v>
      </c>
    </row>
    <row r="1280" spans="1:37">
      <c r="A1280" s="1" t="s">
        <v>1722</v>
      </c>
      <c r="B1280" s="9">
        <v>40802</v>
      </c>
      <c r="C1280" s="7">
        <v>100</v>
      </c>
      <c r="D1280" s="7">
        <v>2</v>
      </c>
      <c r="E1280" s="1">
        <v>16</v>
      </c>
      <c r="F1280" s="1" t="s">
        <v>26</v>
      </c>
      <c r="G1280" s="1" t="s">
        <v>618</v>
      </c>
      <c r="H1280" s="1" t="s">
        <v>23</v>
      </c>
      <c r="I1280" s="1" t="s">
        <v>23</v>
      </c>
      <c r="AK1280" s="1" t="s">
        <v>77</v>
      </c>
    </row>
    <row r="1281" spans="1:37">
      <c r="A1281" s="1" t="s">
        <v>1722</v>
      </c>
      <c r="B1281" s="9">
        <v>40802</v>
      </c>
      <c r="C1281" s="7">
        <v>100</v>
      </c>
      <c r="D1281" s="7">
        <v>2</v>
      </c>
      <c r="E1281" s="1">
        <v>16</v>
      </c>
      <c r="F1281" s="1" t="s">
        <v>47</v>
      </c>
      <c r="G1281" s="1" t="s">
        <v>619</v>
      </c>
      <c r="H1281" s="1" t="s">
        <v>23</v>
      </c>
      <c r="I1281" s="1" t="s">
        <v>23</v>
      </c>
      <c r="AK1281" s="1" t="s">
        <v>77</v>
      </c>
    </row>
    <row r="1282" spans="1:37">
      <c r="A1282" s="1" t="s">
        <v>1722</v>
      </c>
      <c r="B1282" s="9">
        <v>40802</v>
      </c>
      <c r="C1282" s="7">
        <v>100</v>
      </c>
      <c r="D1282" s="7">
        <v>2</v>
      </c>
      <c r="E1282" s="1">
        <v>17</v>
      </c>
      <c r="F1282" s="1" t="s">
        <v>26</v>
      </c>
      <c r="G1282" s="1" t="s">
        <v>620</v>
      </c>
      <c r="H1282" s="1" t="s">
        <v>23</v>
      </c>
      <c r="I1282" s="1" t="s">
        <v>23</v>
      </c>
      <c r="AK1282" s="1" t="s">
        <v>77</v>
      </c>
    </row>
    <row r="1283" spans="1:37">
      <c r="A1283" s="1" t="s">
        <v>1722</v>
      </c>
      <c r="B1283" s="9">
        <v>40802</v>
      </c>
      <c r="C1283" s="7">
        <v>100</v>
      </c>
      <c r="D1283" s="7">
        <v>2</v>
      </c>
      <c r="E1283" s="1">
        <v>17</v>
      </c>
      <c r="F1283" s="1" t="s">
        <v>47</v>
      </c>
      <c r="G1283" s="1" t="s">
        <v>621</v>
      </c>
      <c r="H1283" s="1" t="s">
        <v>23</v>
      </c>
      <c r="I1283" s="1" t="s">
        <v>23</v>
      </c>
      <c r="AK1283" s="1" t="s">
        <v>77</v>
      </c>
    </row>
    <row r="1284" spans="1:37">
      <c r="A1284" s="1" t="s">
        <v>1722</v>
      </c>
      <c r="B1284" s="9">
        <v>40802</v>
      </c>
      <c r="C1284" s="7">
        <v>100</v>
      </c>
      <c r="D1284" s="7">
        <v>2</v>
      </c>
      <c r="E1284" s="1">
        <v>18</v>
      </c>
      <c r="F1284" s="1" t="s">
        <v>26</v>
      </c>
      <c r="G1284" s="1" t="s">
        <v>622</v>
      </c>
      <c r="H1284" s="1" t="s">
        <v>23</v>
      </c>
      <c r="I1284" s="1" t="s">
        <v>23</v>
      </c>
      <c r="J1284" s="1" t="s">
        <v>55</v>
      </c>
      <c r="AK1284" s="1" t="s">
        <v>77</v>
      </c>
    </row>
    <row r="1285" spans="1:37">
      <c r="A1285" s="1" t="s">
        <v>1722</v>
      </c>
      <c r="B1285" s="9">
        <v>40802</v>
      </c>
      <c r="C1285" s="7">
        <v>100</v>
      </c>
      <c r="D1285" s="7">
        <v>2</v>
      </c>
      <c r="E1285" s="1">
        <v>18</v>
      </c>
      <c r="F1285" s="1" t="s">
        <v>47</v>
      </c>
      <c r="G1285" s="1" t="s">
        <v>623</v>
      </c>
      <c r="H1285" s="1" t="s">
        <v>22</v>
      </c>
      <c r="I1285" s="1" t="s">
        <v>9</v>
      </c>
      <c r="K1285" s="1" t="s">
        <v>32</v>
      </c>
      <c r="L1285" s="1" t="s">
        <v>73</v>
      </c>
      <c r="M1285" s="2" t="s">
        <v>2304</v>
      </c>
      <c r="AJ1285" s="1" t="s">
        <v>288</v>
      </c>
      <c r="AK1285" s="1" t="s">
        <v>77</v>
      </c>
    </row>
    <row r="1286" spans="1:37">
      <c r="A1286" s="1" t="s">
        <v>1722</v>
      </c>
      <c r="B1286" s="9">
        <v>40802</v>
      </c>
      <c r="C1286" s="7">
        <v>100</v>
      </c>
      <c r="D1286" s="7">
        <v>2</v>
      </c>
      <c r="E1286" s="1">
        <v>19</v>
      </c>
      <c r="F1286" s="1" t="s">
        <v>26</v>
      </c>
      <c r="G1286" s="1" t="s">
        <v>624</v>
      </c>
      <c r="H1286" s="1" t="s">
        <v>23</v>
      </c>
      <c r="I1286" s="1" t="s">
        <v>23</v>
      </c>
      <c r="AK1286" s="1" t="s">
        <v>77</v>
      </c>
    </row>
    <row r="1287" spans="1:37">
      <c r="A1287" s="1" t="s">
        <v>1722</v>
      </c>
      <c r="B1287" s="9">
        <v>40802</v>
      </c>
      <c r="C1287" s="7">
        <v>100</v>
      </c>
      <c r="D1287" s="7">
        <v>2</v>
      </c>
      <c r="E1287" s="1">
        <v>19</v>
      </c>
      <c r="F1287" s="1" t="s">
        <v>47</v>
      </c>
      <c r="G1287" s="1" t="s">
        <v>625</v>
      </c>
      <c r="H1287" s="1" t="s">
        <v>23</v>
      </c>
      <c r="I1287" s="1" t="s">
        <v>23</v>
      </c>
      <c r="AK1287" s="1" t="s">
        <v>77</v>
      </c>
    </row>
    <row r="1288" spans="1:37">
      <c r="A1288" s="1" t="s">
        <v>1722</v>
      </c>
      <c r="B1288" s="9">
        <v>40802</v>
      </c>
      <c r="C1288" s="7">
        <v>100</v>
      </c>
      <c r="D1288" s="7">
        <v>2</v>
      </c>
      <c r="E1288" s="1">
        <v>20</v>
      </c>
      <c r="F1288" s="1" t="s">
        <v>26</v>
      </c>
      <c r="G1288" s="1" t="s">
        <v>626</v>
      </c>
      <c r="H1288" s="1" t="s">
        <v>23</v>
      </c>
      <c r="I1288" s="1" t="s">
        <v>9</v>
      </c>
      <c r="AK1288" s="1" t="s">
        <v>77</v>
      </c>
    </row>
    <row r="1289" spans="1:37">
      <c r="A1289" s="1" t="s">
        <v>1722</v>
      </c>
      <c r="B1289" s="9">
        <v>40802</v>
      </c>
      <c r="C1289" s="7">
        <v>100</v>
      </c>
      <c r="D1289" s="7">
        <v>2</v>
      </c>
      <c r="E1289" s="1">
        <v>20</v>
      </c>
      <c r="F1289" s="1" t="s">
        <v>47</v>
      </c>
      <c r="G1289" s="1" t="s">
        <v>627</v>
      </c>
      <c r="H1289" s="1" t="s">
        <v>23</v>
      </c>
      <c r="I1289" s="1" t="s">
        <v>23</v>
      </c>
      <c r="AK1289" s="1" t="s">
        <v>77</v>
      </c>
    </row>
    <row r="1290" spans="1:37">
      <c r="A1290" s="1" t="s">
        <v>1722</v>
      </c>
      <c r="B1290" s="9">
        <v>40802</v>
      </c>
      <c r="C1290" s="7">
        <v>100</v>
      </c>
      <c r="D1290" s="7">
        <v>2</v>
      </c>
      <c r="E1290" s="10">
        <v>21</v>
      </c>
      <c r="F1290" s="1" t="s">
        <v>26</v>
      </c>
      <c r="G1290" s="1" t="s">
        <v>628</v>
      </c>
      <c r="H1290" s="1" t="s">
        <v>23</v>
      </c>
      <c r="I1290" s="1" t="s">
        <v>23</v>
      </c>
      <c r="AK1290" s="1" t="s">
        <v>70</v>
      </c>
    </row>
    <row r="1291" spans="1:37">
      <c r="A1291" s="1" t="s">
        <v>1722</v>
      </c>
      <c r="B1291" s="9">
        <v>40802</v>
      </c>
      <c r="C1291" s="7">
        <v>100</v>
      </c>
      <c r="D1291" s="7">
        <v>2</v>
      </c>
      <c r="E1291" s="1">
        <v>21</v>
      </c>
      <c r="F1291" s="1" t="s">
        <v>47</v>
      </c>
      <c r="G1291" s="1" t="s">
        <v>629</v>
      </c>
      <c r="H1291" s="1" t="s">
        <v>22</v>
      </c>
      <c r="I1291" s="1" t="s">
        <v>23</v>
      </c>
      <c r="AK1291" s="1" t="s">
        <v>70</v>
      </c>
    </row>
    <row r="1292" spans="1:37">
      <c r="A1292" s="1" t="s">
        <v>1722</v>
      </c>
      <c r="B1292" s="9">
        <v>40802</v>
      </c>
      <c r="C1292" s="7">
        <v>100</v>
      </c>
      <c r="D1292" s="7">
        <v>2</v>
      </c>
      <c r="E1292" s="1">
        <v>22</v>
      </c>
      <c r="F1292" s="1" t="s">
        <v>26</v>
      </c>
      <c r="G1292" s="1" t="s">
        <v>630</v>
      </c>
      <c r="H1292" s="1" t="s">
        <v>23</v>
      </c>
      <c r="I1292" s="1" t="s">
        <v>23</v>
      </c>
      <c r="AK1292" s="1" t="s">
        <v>70</v>
      </c>
    </row>
    <row r="1293" spans="1:37">
      <c r="A1293" s="1" t="s">
        <v>1722</v>
      </c>
      <c r="B1293" s="9">
        <v>40802</v>
      </c>
      <c r="C1293" s="7">
        <v>100</v>
      </c>
      <c r="D1293" s="7">
        <v>2</v>
      </c>
      <c r="E1293" s="1">
        <v>22</v>
      </c>
      <c r="F1293" s="1" t="s">
        <v>47</v>
      </c>
      <c r="G1293" s="1" t="s">
        <v>631</v>
      </c>
      <c r="H1293" s="1" t="s">
        <v>23</v>
      </c>
      <c r="I1293" s="1" t="s">
        <v>23</v>
      </c>
      <c r="AK1293" s="1" t="s">
        <v>70</v>
      </c>
    </row>
    <row r="1294" spans="1:37">
      <c r="A1294" s="1" t="s">
        <v>1722</v>
      </c>
      <c r="B1294" s="9">
        <v>40802</v>
      </c>
      <c r="C1294" s="7">
        <v>100</v>
      </c>
      <c r="D1294" s="7">
        <v>2</v>
      </c>
      <c r="E1294" s="1">
        <v>23</v>
      </c>
      <c r="F1294" s="1" t="s">
        <v>26</v>
      </c>
      <c r="G1294" s="1" t="s">
        <v>632</v>
      </c>
      <c r="H1294" s="1" t="s">
        <v>23</v>
      </c>
      <c r="I1294" s="1" t="s">
        <v>23</v>
      </c>
      <c r="AK1294" s="1" t="s">
        <v>70</v>
      </c>
    </row>
    <row r="1295" spans="1:37">
      <c r="A1295" s="1" t="s">
        <v>1722</v>
      </c>
      <c r="B1295" s="9">
        <v>40802</v>
      </c>
      <c r="C1295" s="7">
        <v>100</v>
      </c>
      <c r="D1295" s="7">
        <v>2</v>
      </c>
      <c r="E1295" s="1">
        <v>23</v>
      </c>
      <c r="F1295" s="1" t="s">
        <v>47</v>
      </c>
      <c r="G1295" s="1" t="s">
        <v>633</v>
      </c>
      <c r="H1295" s="1" t="s">
        <v>23</v>
      </c>
      <c r="I1295" s="1" t="s">
        <v>23</v>
      </c>
      <c r="AK1295" s="1" t="s">
        <v>70</v>
      </c>
    </row>
    <row r="1296" spans="1:37">
      <c r="A1296" s="1" t="s">
        <v>1722</v>
      </c>
      <c r="B1296" s="9">
        <v>40802</v>
      </c>
      <c r="C1296" s="7">
        <v>100</v>
      </c>
      <c r="D1296" s="7">
        <v>2</v>
      </c>
      <c r="E1296" s="1">
        <v>24</v>
      </c>
      <c r="F1296" s="1" t="s">
        <v>26</v>
      </c>
      <c r="G1296" s="1" t="s">
        <v>634</v>
      </c>
      <c r="H1296" s="1" t="s">
        <v>22</v>
      </c>
      <c r="I1296" s="1" t="s">
        <v>9</v>
      </c>
      <c r="K1296" s="1" t="s">
        <v>146</v>
      </c>
      <c r="L1296" s="1" t="s">
        <v>25</v>
      </c>
      <c r="M1296" s="2" t="s">
        <v>2318</v>
      </c>
      <c r="N1296" s="1" t="s">
        <v>26</v>
      </c>
      <c r="O1296" s="1" t="s">
        <v>27</v>
      </c>
      <c r="P1296" s="1" t="s">
        <v>40</v>
      </c>
      <c r="Q1296" s="1">
        <v>23.25</v>
      </c>
      <c r="R1296" s="1">
        <v>15.5</v>
      </c>
      <c r="S1296" s="1">
        <v>23.4</v>
      </c>
      <c r="X1296" s="1">
        <v>21</v>
      </c>
      <c r="Y1296" s="1">
        <v>73</v>
      </c>
      <c r="Z1296" s="1">
        <f>Y1296-X1296</f>
        <v>52</v>
      </c>
      <c r="AA1296" s="1">
        <v>10</v>
      </c>
      <c r="AJ1296" s="1" t="s">
        <v>288</v>
      </c>
      <c r="AK1296" s="1" t="s">
        <v>70</v>
      </c>
    </row>
    <row r="1297" spans="1:37">
      <c r="A1297" s="1" t="s">
        <v>1722</v>
      </c>
      <c r="B1297" s="9">
        <v>40802</v>
      </c>
      <c r="C1297" s="7">
        <v>100</v>
      </c>
      <c r="D1297" s="7">
        <v>2</v>
      </c>
      <c r="E1297" s="1">
        <v>24</v>
      </c>
      <c r="F1297" s="1" t="s">
        <v>47</v>
      </c>
      <c r="G1297" s="1" t="s">
        <v>635</v>
      </c>
      <c r="H1297" s="1" t="s">
        <v>23</v>
      </c>
      <c r="I1297" s="1" t="s">
        <v>23</v>
      </c>
      <c r="AK1297" s="1" t="s">
        <v>70</v>
      </c>
    </row>
    <row r="1298" spans="1:37">
      <c r="A1298" s="1" t="s">
        <v>1722</v>
      </c>
      <c r="B1298" s="9">
        <v>40802</v>
      </c>
      <c r="C1298" s="7">
        <v>100</v>
      </c>
      <c r="D1298" s="7">
        <v>2</v>
      </c>
      <c r="E1298" s="1">
        <v>25</v>
      </c>
      <c r="F1298" s="1" t="s">
        <v>26</v>
      </c>
      <c r="G1298" s="1" t="s">
        <v>636</v>
      </c>
      <c r="H1298" s="1" t="s">
        <v>23</v>
      </c>
      <c r="I1298" s="1" t="s">
        <v>23</v>
      </c>
      <c r="AK1298" s="1" t="s">
        <v>70</v>
      </c>
    </row>
    <row r="1299" spans="1:37">
      <c r="A1299" s="1" t="s">
        <v>1722</v>
      </c>
      <c r="B1299" s="9">
        <v>40802</v>
      </c>
      <c r="C1299" s="7">
        <v>100</v>
      </c>
      <c r="D1299" s="7">
        <v>2</v>
      </c>
      <c r="E1299" s="1">
        <v>25</v>
      </c>
      <c r="F1299" s="1" t="s">
        <v>47</v>
      </c>
      <c r="G1299" s="1" t="s">
        <v>637</v>
      </c>
      <c r="H1299" s="1" t="s">
        <v>23</v>
      </c>
      <c r="I1299" s="1" t="s">
        <v>23</v>
      </c>
      <c r="J1299" s="1" t="s">
        <v>55</v>
      </c>
      <c r="AK1299" s="1" t="s">
        <v>70</v>
      </c>
    </row>
    <row r="1300" spans="1:37">
      <c r="A1300" s="1" t="s">
        <v>1722</v>
      </c>
      <c r="B1300" s="9">
        <v>40802</v>
      </c>
      <c r="C1300" s="7">
        <v>100</v>
      </c>
      <c r="D1300" s="7">
        <v>2</v>
      </c>
      <c r="E1300" s="1">
        <v>26</v>
      </c>
      <c r="F1300" s="1" t="s">
        <v>26</v>
      </c>
      <c r="G1300" s="1" t="s">
        <v>638</v>
      </c>
      <c r="H1300" s="1" t="s">
        <v>23</v>
      </c>
      <c r="I1300" s="1" t="s">
        <v>23</v>
      </c>
      <c r="AK1300" s="1" t="s">
        <v>70</v>
      </c>
    </row>
    <row r="1301" spans="1:37">
      <c r="A1301" s="1" t="s">
        <v>1722</v>
      </c>
      <c r="B1301" s="9">
        <v>40802</v>
      </c>
      <c r="C1301" s="7">
        <v>100</v>
      </c>
      <c r="D1301" s="7">
        <v>2</v>
      </c>
      <c r="E1301" s="1">
        <v>26</v>
      </c>
      <c r="F1301" s="1" t="s">
        <v>47</v>
      </c>
      <c r="G1301" s="1" t="s">
        <v>639</v>
      </c>
      <c r="H1301" s="1" t="s">
        <v>23</v>
      </c>
      <c r="I1301" s="1" t="s">
        <v>23</v>
      </c>
      <c r="AK1301" s="1" t="s">
        <v>70</v>
      </c>
    </row>
    <row r="1302" spans="1:37">
      <c r="A1302" s="1" t="s">
        <v>1722</v>
      </c>
      <c r="B1302" s="9">
        <v>40802</v>
      </c>
      <c r="C1302" s="7">
        <v>100</v>
      </c>
      <c r="D1302" s="7">
        <v>2</v>
      </c>
      <c r="E1302" s="1">
        <v>27</v>
      </c>
      <c r="F1302" s="1" t="s">
        <v>26</v>
      </c>
      <c r="G1302" s="1" t="s">
        <v>640</v>
      </c>
      <c r="H1302" s="1" t="s">
        <v>23</v>
      </c>
      <c r="I1302" s="1" t="s">
        <v>23</v>
      </c>
      <c r="AK1302" s="1" t="s">
        <v>70</v>
      </c>
    </row>
    <row r="1303" spans="1:37">
      <c r="A1303" s="1" t="s">
        <v>1722</v>
      </c>
      <c r="B1303" s="9">
        <v>40802</v>
      </c>
      <c r="C1303" s="7">
        <v>100</v>
      </c>
      <c r="D1303" s="7">
        <v>2</v>
      </c>
      <c r="E1303" s="1">
        <v>27</v>
      </c>
      <c r="F1303" s="1" t="s">
        <v>47</v>
      </c>
      <c r="G1303" s="1" t="s">
        <v>641</v>
      </c>
      <c r="H1303" s="1" t="s">
        <v>23</v>
      </c>
      <c r="I1303" s="1" t="s">
        <v>23</v>
      </c>
      <c r="AK1303" s="1" t="s">
        <v>70</v>
      </c>
    </row>
    <row r="1304" spans="1:37">
      <c r="A1304" s="1" t="s">
        <v>1722</v>
      </c>
      <c r="B1304" s="9">
        <v>40802</v>
      </c>
      <c r="C1304" s="7">
        <v>100</v>
      </c>
      <c r="D1304" s="7">
        <v>2</v>
      </c>
      <c r="E1304" s="1">
        <v>28</v>
      </c>
      <c r="F1304" s="1" t="s">
        <v>26</v>
      </c>
      <c r="G1304" s="1" t="s">
        <v>642</v>
      </c>
      <c r="H1304" s="1" t="s">
        <v>23</v>
      </c>
      <c r="I1304" s="1" t="s">
        <v>23</v>
      </c>
      <c r="J1304" s="1" t="s">
        <v>55</v>
      </c>
      <c r="AK1304" s="1" t="s">
        <v>70</v>
      </c>
    </row>
    <row r="1305" spans="1:37">
      <c r="A1305" s="1" t="s">
        <v>1722</v>
      </c>
      <c r="B1305" s="9">
        <v>40802</v>
      </c>
      <c r="C1305" s="7">
        <v>100</v>
      </c>
      <c r="D1305" s="7">
        <v>2</v>
      </c>
      <c r="E1305" s="1">
        <v>28</v>
      </c>
      <c r="F1305" s="1" t="s">
        <v>47</v>
      </c>
      <c r="G1305" s="1" t="s">
        <v>643</v>
      </c>
      <c r="H1305" s="1" t="s">
        <v>23</v>
      </c>
      <c r="I1305" s="1" t="s">
        <v>23</v>
      </c>
      <c r="J1305" s="1" t="s">
        <v>55</v>
      </c>
      <c r="AK1305" s="1" t="s">
        <v>70</v>
      </c>
    </row>
    <row r="1306" spans="1:37">
      <c r="A1306" s="1" t="s">
        <v>1722</v>
      </c>
      <c r="B1306" s="9">
        <v>40802</v>
      </c>
      <c r="C1306" s="7">
        <v>100</v>
      </c>
      <c r="D1306" s="7">
        <v>2</v>
      </c>
      <c r="E1306" s="1">
        <v>29</v>
      </c>
      <c r="F1306" s="1" t="s">
        <v>26</v>
      </c>
      <c r="G1306" s="1" t="s">
        <v>644</v>
      </c>
      <c r="H1306" s="1" t="s">
        <v>23</v>
      </c>
      <c r="I1306" s="1" t="s">
        <v>23</v>
      </c>
      <c r="J1306" s="1" t="s">
        <v>55</v>
      </c>
      <c r="AK1306" s="1" t="s">
        <v>70</v>
      </c>
    </row>
    <row r="1307" spans="1:37">
      <c r="A1307" s="1" t="s">
        <v>1722</v>
      </c>
      <c r="B1307" s="9">
        <v>40802</v>
      </c>
      <c r="C1307" s="7">
        <v>100</v>
      </c>
      <c r="D1307" s="7">
        <v>2</v>
      </c>
      <c r="E1307" s="1">
        <v>29</v>
      </c>
      <c r="F1307" s="1" t="s">
        <v>47</v>
      </c>
      <c r="G1307" s="1" t="s">
        <v>645</v>
      </c>
      <c r="H1307" s="1" t="s">
        <v>23</v>
      </c>
      <c r="I1307" s="1" t="s">
        <v>23</v>
      </c>
      <c r="AK1307" s="1" t="s">
        <v>70</v>
      </c>
    </row>
    <row r="1308" spans="1:37">
      <c r="A1308" s="1" t="s">
        <v>1722</v>
      </c>
      <c r="B1308" s="9">
        <v>40802</v>
      </c>
      <c r="C1308" s="7">
        <v>100</v>
      </c>
      <c r="D1308" s="7">
        <v>2</v>
      </c>
      <c r="E1308" s="1">
        <v>30</v>
      </c>
      <c r="F1308" s="1" t="s">
        <v>26</v>
      </c>
      <c r="G1308" s="1" t="s">
        <v>646</v>
      </c>
      <c r="H1308" s="1" t="s">
        <v>23</v>
      </c>
      <c r="I1308" s="1" t="s">
        <v>23</v>
      </c>
      <c r="AK1308" s="1" t="s">
        <v>70</v>
      </c>
    </row>
    <row r="1309" spans="1:37">
      <c r="A1309" s="1" t="s">
        <v>1722</v>
      </c>
      <c r="B1309" s="9">
        <v>40802</v>
      </c>
      <c r="C1309" s="7">
        <v>100</v>
      </c>
      <c r="D1309" s="7">
        <v>2</v>
      </c>
      <c r="E1309" s="1">
        <v>30</v>
      </c>
      <c r="F1309" s="1" t="s">
        <v>47</v>
      </c>
      <c r="G1309" s="1" t="s">
        <v>647</v>
      </c>
      <c r="H1309" s="1" t="s">
        <v>23</v>
      </c>
      <c r="I1309" s="1" t="s">
        <v>23</v>
      </c>
      <c r="J1309" s="1" t="s">
        <v>55</v>
      </c>
      <c r="AK1309" s="1" t="s">
        <v>70</v>
      </c>
    </row>
    <row r="1310" spans="1:37">
      <c r="A1310" s="1" t="s">
        <v>1722</v>
      </c>
      <c r="B1310" s="9">
        <v>40802</v>
      </c>
      <c r="C1310" s="7">
        <v>100</v>
      </c>
      <c r="D1310" s="7">
        <v>2</v>
      </c>
      <c r="E1310" s="1">
        <v>31</v>
      </c>
      <c r="F1310" s="1" t="s">
        <v>26</v>
      </c>
      <c r="G1310" s="1" t="s">
        <v>648</v>
      </c>
      <c r="H1310" s="1" t="s">
        <v>23</v>
      </c>
      <c r="I1310" s="1" t="s">
        <v>23</v>
      </c>
      <c r="J1310" s="1" t="s">
        <v>55</v>
      </c>
      <c r="AK1310" s="1" t="s">
        <v>70</v>
      </c>
    </row>
    <row r="1311" spans="1:37">
      <c r="A1311" s="1" t="s">
        <v>1722</v>
      </c>
      <c r="B1311" s="9">
        <v>40802</v>
      </c>
      <c r="C1311" s="7">
        <v>100</v>
      </c>
      <c r="D1311" s="7">
        <v>2</v>
      </c>
      <c r="E1311" s="1">
        <v>31</v>
      </c>
      <c r="F1311" s="1" t="s">
        <v>47</v>
      </c>
      <c r="G1311" s="1" t="s">
        <v>649</v>
      </c>
      <c r="H1311" s="1" t="s">
        <v>23</v>
      </c>
      <c r="I1311" s="1" t="s">
        <v>23</v>
      </c>
      <c r="AK1311" s="1" t="s">
        <v>70</v>
      </c>
    </row>
    <row r="1312" spans="1:37">
      <c r="A1312" s="1" t="s">
        <v>1722</v>
      </c>
      <c r="B1312" s="9">
        <v>40802</v>
      </c>
      <c r="C1312" s="7">
        <v>100</v>
      </c>
      <c r="D1312" s="7">
        <v>2</v>
      </c>
      <c r="E1312" s="1">
        <v>32</v>
      </c>
      <c r="F1312" s="1" t="s">
        <v>26</v>
      </c>
      <c r="G1312" s="1" t="s">
        <v>650</v>
      </c>
      <c r="H1312" s="1" t="s">
        <v>22</v>
      </c>
      <c r="I1312" s="1" t="s">
        <v>9</v>
      </c>
      <c r="K1312" s="1" t="s">
        <v>29</v>
      </c>
      <c r="L1312" s="1" t="s">
        <v>73</v>
      </c>
      <c r="M1312" s="2" t="s">
        <v>2268</v>
      </c>
      <c r="AJ1312" s="1" t="s">
        <v>288</v>
      </c>
      <c r="AK1312" s="1" t="s">
        <v>70</v>
      </c>
    </row>
    <row r="1313" spans="1:37">
      <c r="A1313" s="1" t="s">
        <v>1722</v>
      </c>
      <c r="B1313" s="9">
        <v>40802</v>
      </c>
      <c r="C1313" s="7">
        <v>100</v>
      </c>
      <c r="D1313" s="7">
        <v>2</v>
      </c>
      <c r="E1313" s="1">
        <v>32</v>
      </c>
      <c r="F1313" s="1" t="s">
        <v>47</v>
      </c>
      <c r="G1313" s="1" t="s">
        <v>651</v>
      </c>
      <c r="H1313" s="1" t="s">
        <v>23</v>
      </c>
      <c r="I1313" s="1" t="s">
        <v>23</v>
      </c>
      <c r="J1313" s="1" t="s">
        <v>55</v>
      </c>
      <c r="AK1313" s="1" t="s">
        <v>70</v>
      </c>
    </row>
    <row r="1314" spans="1:37">
      <c r="A1314" s="1" t="s">
        <v>1722</v>
      </c>
      <c r="B1314" s="9">
        <v>40802</v>
      </c>
      <c r="C1314" s="7">
        <v>100</v>
      </c>
      <c r="D1314" s="7">
        <v>2</v>
      </c>
      <c r="E1314" s="1">
        <v>33</v>
      </c>
      <c r="F1314" s="1" t="s">
        <v>26</v>
      </c>
      <c r="G1314" s="1" t="s">
        <v>740</v>
      </c>
      <c r="H1314" s="1" t="s">
        <v>23</v>
      </c>
      <c r="I1314" s="1" t="s">
        <v>23</v>
      </c>
      <c r="AK1314" s="1" t="s">
        <v>70</v>
      </c>
    </row>
    <row r="1315" spans="1:37">
      <c r="A1315" s="1" t="s">
        <v>1722</v>
      </c>
      <c r="B1315" s="9">
        <v>40802</v>
      </c>
      <c r="C1315" s="7">
        <v>100</v>
      </c>
      <c r="D1315" s="7">
        <v>2</v>
      </c>
      <c r="E1315" s="1">
        <v>33</v>
      </c>
      <c r="F1315" s="1" t="s">
        <v>47</v>
      </c>
      <c r="G1315" s="1" t="s">
        <v>652</v>
      </c>
      <c r="H1315" s="1" t="s">
        <v>23</v>
      </c>
      <c r="I1315" s="1" t="s">
        <v>23</v>
      </c>
      <c r="J1315" s="1" t="s">
        <v>55</v>
      </c>
      <c r="AK1315" s="1" t="s">
        <v>70</v>
      </c>
    </row>
    <row r="1316" spans="1:37">
      <c r="A1316" s="1" t="s">
        <v>1722</v>
      </c>
      <c r="B1316" s="9">
        <v>40802</v>
      </c>
      <c r="C1316" s="7">
        <v>100</v>
      </c>
      <c r="D1316" s="7">
        <v>2</v>
      </c>
      <c r="E1316" s="1">
        <v>34</v>
      </c>
      <c r="F1316" s="1" t="s">
        <v>26</v>
      </c>
      <c r="G1316" s="1" t="s">
        <v>653</v>
      </c>
      <c r="H1316" s="1" t="s">
        <v>23</v>
      </c>
      <c r="I1316" s="1" t="s">
        <v>53</v>
      </c>
      <c r="AK1316" s="1" t="s">
        <v>70</v>
      </c>
    </row>
    <row r="1317" spans="1:37">
      <c r="A1317" s="1" t="s">
        <v>1722</v>
      </c>
      <c r="B1317" s="9">
        <v>40802</v>
      </c>
      <c r="C1317" s="7">
        <v>100</v>
      </c>
      <c r="D1317" s="7">
        <v>2</v>
      </c>
      <c r="E1317" s="1">
        <v>34</v>
      </c>
      <c r="F1317" s="1" t="s">
        <v>47</v>
      </c>
      <c r="G1317" s="1" t="s">
        <v>655</v>
      </c>
      <c r="H1317" s="1" t="s">
        <v>23</v>
      </c>
      <c r="I1317" s="1" t="s">
        <v>23</v>
      </c>
      <c r="AK1317" s="1" t="s">
        <v>70</v>
      </c>
    </row>
    <row r="1318" spans="1:37">
      <c r="A1318" s="1" t="s">
        <v>1722</v>
      </c>
      <c r="B1318" s="9">
        <v>40802</v>
      </c>
      <c r="C1318" s="7">
        <v>100</v>
      </c>
      <c r="D1318" s="7">
        <v>2</v>
      </c>
      <c r="E1318" s="1">
        <v>35</v>
      </c>
      <c r="F1318" s="1" t="s">
        <v>26</v>
      </c>
      <c r="G1318" s="1" t="s">
        <v>656</v>
      </c>
      <c r="H1318" s="1" t="s">
        <v>23</v>
      </c>
      <c r="I1318" s="1" t="s">
        <v>23</v>
      </c>
      <c r="J1318" s="1" t="s">
        <v>55</v>
      </c>
      <c r="AK1318" s="1" t="s">
        <v>70</v>
      </c>
    </row>
    <row r="1319" spans="1:37">
      <c r="A1319" s="1" t="s">
        <v>1722</v>
      </c>
      <c r="B1319" s="9">
        <v>40802</v>
      </c>
      <c r="C1319" s="7">
        <v>100</v>
      </c>
      <c r="D1319" s="7">
        <v>2</v>
      </c>
      <c r="E1319" s="1">
        <v>35</v>
      </c>
      <c r="F1319" s="1" t="s">
        <v>47</v>
      </c>
      <c r="G1319" s="1" t="s">
        <v>658</v>
      </c>
      <c r="H1319" s="1" t="s">
        <v>23</v>
      </c>
      <c r="I1319" s="1" t="s">
        <v>23</v>
      </c>
      <c r="J1319" s="1" t="s">
        <v>55</v>
      </c>
      <c r="AK1319" s="1" t="s">
        <v>70</v>
      </c>
    </row>
    <row r="1320" spans="1:37">
      <c r="A1320" s="1" t="s">
        <v>1722</v>
      </c>
      <c r="B1320" s="9">
        <v>40802</v>
      </c>
      <c r="C1320" s="7">
        <v>100</v>
      </c>
      <c r="D1320" s="7">
        <v>2</v>
      </c>
      <c r="E1320" s="1">
        <v>36</v>
      </c>
      <c r="F1320" s="1" t="s">
        <v>26</v>
      </c>
      <c r="G1320" s="1" t="s">
        <v>660</v>
      </c>
      <c r="H1320" s="1" t="s">
        <v>23</v>
      </c>
      <c r="I1320" s="1" t="s">
        <v>23</v>
      </c>
      <c r="J1320" s="1" t="s">
        <v>55</v>
      </c>
      <c r="AK1320" s="1" t="s">
        <v>70</v>
      </c>
    </row>
    <row r="1321" spans="1:37">
      <c r="A1321" s="1" t="s">
        <v>1722</v>
      </c>
      <c r="B1321" s="9">
        <v>40802</v>
      </c>
      <c r="C1321" s="7">
        <v>100</v>
      </c>
      <c r="D1321" s="7">
        <v>2</v>
      </c>
      <c r="E1321" s="1">
        <v>36</v>
      </c>
      <c r="F1321" s="1" t="s">
        <v>47</v>
      </c>
      <c r="G1321" s="1" t="s">
        <v>661</v>
      </c>
      <c r="H1321" s="1" t="s">
        <v>23</v>
      </c>
      <c r="I1321" s="1" t="s">
        <v>23</v>
      </c>
      <c r="AK1321" s="1" t="s">
        <v>77</v>
      </c>
    </row>
    <row r="1322" spans="1:37">
      <c r="A1322" s="1" t="s">
        <v>1722</v>
      </c>
      <c r="B1322" s="9">
        <v>40802</v>
      </c>
      <c r="C1322" s="7">
        <v>100</v>
      </c>
      <c r="D1322" s="7">
        <v>2</v>
      </c>
      <c r="E1322" s="1">
        <v>37</v>
      </c>
      <c r="F1322" s="1" t="s">
        <v>26</v>
      </c>
      <c r="G1322" s="1" t="s">
        <v>741</v>
      </c>
      <c r="H1322" s="1" t="s">
        <v>23</v>
      </c>
      <c r="I1322" s="1" t="s">
        <v>23</v>
      </c>
      <c r="J1322" s="1" t="s">
        <v>55</v>
      </c>
      <c r="AK1322" s="1" t="s">
        <v>77</v>
      </c>
    </row>
    <row r="1323" spans="1:37">
      <c r="A1323" s="1" t="s">
        <v>1722</v>
      </c>
      <c r="B1323" s="9">
        <v>40802</v>
      </c>
      <c r="C1323" s="7">
        <v>100</v>
      </c>
      <c r="D1323" s="7">
        <v>2</v>
      </c>
      <c r="E1323" s="1">
        <v>37</v>
      </c>
      <c r="F1323" s="1" t="s">
        <v>47</v>
      </c>
      <c r="G1323" s="1" t="s">
        <v>662</v>
      </c>
      <c r="H1323" s="1" t="s">
        <v>22</v>
      </c>
      <c r="I1323" s="1" t="s">
        <v>53</v>
      </c>
      <c r="AK1323" s="1" t="s">
        <v>70</v>
      </c>
    </row>
    <row r="1324" spans="1:37">
      <c r="A1324" s="1" t="s">
        <v>1722</v>
      </c>
      <c r="B1324" s="9">
        <v>40802</v>
      </c>
      <c r="C1324" s="7">
        <v>100</v>
      </c>
      <c r="D1324" s="7">
        <v>2</v>
      </c>
      <c r="E1324" s="1">
        <v>38</v>
      </c>
      <c r="F1324" s="1" t="s">
        <v>26</v>
      </c>
      <c r="G1324" s="1" t="s">
        <v>663</v>
      </c>
      <c r="H1324" s="1" t="s">
        <v>23</v>
      </c>
      <c r="I1324" s="1" t="s">
        <v>23</v>
      </c>
      <c r="J1324" s="1" t="s">
        <v>55</v>
      </c>
      <c r="AK1324" s="1" t="s">
        <v>70</v>
      </c>
    </row>
    <row r="1325" spans="1:37">
      <c r="A1325" s="1" t="s">
        <v>1722</v>
      </c>
      <c r="B1325" s="9">
        <v>40802</v>
      </c>
      <c r="C1325" s="7">
        <v>100</v>
      </c>
      <c r="D1325" s="7">
        <v>2</v>
      </c>
      <c r="E1325" s="1">
        <v>38</v>
      </c>
      <c r="F1325" s="1" t="s">
        <v>47</v>
      </c>
      <c r="G1325" s="1" t="s">
        <v>664</v>
      </c>
      <c r="H1325" s="1" t="s">
        <v>23</v>
      </c>
      <c r="I1325" s="1" t="s">
        <v>23</v>
      </c>
      <c r="J1325" s="1" t="s">
        <v>55</v>
      </c>
      <c r="AK1325" s="1" t="s">
        <v>70</v>
      </c>
    </row>
    <row r="1326" spans="1:37">
      <c r="A1326" s="1" t="s">
        <v>1722</v>
      </c>
      <c r="B1326" s="9">
        <v>40802</v>
      </c>
      <c r="C1326" s="7">
        <v>100</v>
      </c>
      <c r="D1326" s="7">
        <v>2</v>
      </c>
      <c r="E1326" s="1">
        <v>39</v>
      </c>
      <c r="F1326" s="1" t="s">
        <v>26</v>
      </c>
      <c r="G1326" s="1" t="s">
        <v>665</v>
      </c>
      <c r="H1326" s="1" t="s">
        <v>23</v>
      </c>
      <c r="I1326" s="1" t="s">
        <v>23</v>
      </c>
      <c r="J1326" s="1" t="s">
        <v>55</v>
      </c>
      <c r="AK1326" s="1" t="s">
        <v>70</v>
      </c>
    </row>
    <row r="1327" spans="1:37">
      <c r="A1327" s="1" t="s">
        <v>1722</v>
      </c>
      <c r="B1327" s="9">
        <v>40802</v>
      </c>
      <c r="C1327" s="7">
        <v>100</v>
      </c>
      <c r="D1327" s="7">
        <v>2</v>
      </c>
      <c r="E1327" s="1">
        <v>39</v>
      </c>
      <c r="F1327" s="1" t="s">
        <v>47</v>
      </c>
      <c r="G1327" s="1" t="s">
        <v>666</v>
      </c>
      <c r="H1327" s="1" t="s">
        <v>22</v>
      </c>
      <c r="I1327" s="1" t="s">
        <v>23</v>
      </c>
      <c r="AK1327" s="1" t="s">
        <v>70</v>
      </c>
    </row>
    <row r="1328" spans="1:37">
      <c r="A1328" s="1" t="s">
        <v>1722</v>
      </c>
      <c r="B1328" s="9">
        <v>40802</v>
      </c>
      <c r="C1328" s="7">
        <v>100</v>
      </c>
      <c r="D1328" s="7">
        <v>2</v>
      </c>
      <c r="E1328" s="1">
        <v>40</v>
      </c>
      <c r="F1328" s="1" t="s">
        <v>26</v>
      </c>
      <c r="G1328" s="1" t="s">
        <v>667</v>
      </c>
      <c r="H1328" s="1" t="s">
        <v>23</v>
      </c>
      <c r="I1328" s="1" t="s">
        <v>23</v>
      </c>
      <c r="J1328" s="1" t="s">
        <v>55</v>
      </c>
      <c r="AK1328" s="1" t="s">
        <v>70</v>
      </c>
    </row>
    <row r="1329" spans="1:38">
      <c r="A1329" s="1" t="s">
        <v>1722</v>
      </c>
      <c r="B1329" s="9">
        <v>40802</v>
      </c>
      <c r="C1329" s="7">
        <v>100</v>
      </c>
      <c r="D1329" s="7">
        <v>2</v>
      </c>
      <c r="E1329" s="1">
        <v>40</v>
      </c>
      <c r="F1329" s="1" t="s">
        <v>47</v>
      </c>
      <c r="G1329" s="1" t="s">
        <v>668</v>
      </c>
      <c r="H1329" s="1" t="s">
        <v>23</v>
      </c>
      <c r="I1329" s="1" t="s">
        <v>23</v>
      </c>
      <c r="AK1329" s="1" t="s">
        <v>70</v>
      </c>
    </row>
    <row r="1330" spans="1:38">
      <c r="A1330" s="1" t="s">
        <v>1722</v>
      </c>
      <c r="B1330" s="9">
        <v>40802</v>
      </c>
      <c r="C1330" s="7">
        <v>100</v>
      </c>
      <c r="D1330" s="7">
        <v>2</v>
      </c>
      <c r="E1330" s="1">
        <v>41</v>
      </c>
      <c r="F1330" s="1" t="s">
        <v>26</v>
      </c>
      <c r="G1330" s="1" t="s">
        <v>670</v>
      </c>
      <c r="H1330" s="1" t="s">
        <v>23</v>
      </c>
      <c r="I1330" s="1" t="s">
        <v>23</v>
      </c>
      <c r="J1330" s="1" t="s">
        <v>55</v>
      </c>
      <c r="AK1330" s="1" t="s">
        <v>77</v>
      </c>
    </row>
    <row r="1331" spans="1:38">
      <c r="A1331" s="1" t="s">
        <v>1722</v>
      </c>
      <c r="B1331" s="9">
        <v>40802</v>
      </c>
      <c r="C1331" s="7">
        <v>100</v>
      </c>
      <c r="D1331" s="7">
        <v>2</v>
      </c>
      <c r="E1331" s="1">
        <v>41</v>
      </c>
      <c r="F1331" s="1" t="s">
        <v>47</v>
      </c>
      <c r="G1331" s="1" t="s">
        <v>671</v>
      </c>
      <c r="H1331" s="1" t="s">
        <v>23</v>
      </c>
      <c r="I1331" s="1" t="s">
        <v>9</v>
      </c>
      <c r="AK1331" s="1" t="s">
        <v>77</v>
      </c>
    </row>
    <row r="1332" spans="1:38">
      <c r="A1332" s="1" t="s">
        <v>1722</v>
      </c>
      <c r="B1332" s="9">
        <v>40802</v>
      </c>
      <c r="C1332" s="7">
        <v>100</v>
      </c>
      <c r="D1332" s="7">
        <v>2</v>
      </c>
      <c r="E1332" s="1">
        <v>42</v>
      </c>
      <c r="F1332" s="1" t="s">
        <v>26</v>
      </c>
      <c r="G1332" s="1" t="s">
        <v>672</v>
      </c>
      <c r="H1332" s="1" t="s">
        <v>22</v>
      </c>
      <c r="I1332" s="1" t="s">
        <v>23</v>
      </c>
      <c r="J1332" s="1" t="s">
        <v>55</v>
      </c>
      <c r="AK1332" s="1" t="s">
        <v>77</v>
      </c>
    </row>
    <row r="1333" spans="1:38">
      <c r="A1333" s="1" t="s">
        <v>1722</v>
      </c>
      <c r="B1333" s="9">
        <v>40802</v>
      </c>
      <c r="C1333" s="7">
        <v>100</v>
      </c>
      <c r="D1333" s="7">
        <v>2</v>
      </c>
      <c r="E1333" s="1">
        <v>42</v>
      </c>
      <c r="F1333" s="1" t="s">
        <v>47</v>
      </c>
      <c r="G1333" s="1" t="s">
        <v>673</v>
      </c>
      <c r="H1333" s="1" t="s">
        <v>22</v>
      </c>
      <c r="I1333" s="1" t="s">
        <v>9</v>
      </c>
      <c r="K1333" s="1" t="s">
        <v>239</v>
      </c>
      <c r="L1333" s="1" t="s">
        <v>25</v>
      </c>
      <c r="M1333" s="2" t="s">
        <v>2317</v>
      </c>
      <c r="N1333" s="1" t="s">
        <v>26</v>
      </c>
      <c r="O1333" s="1" t="s">
        <v>27</v>
      </c>
      <c r="Q1333" s="1">
        <v>39.6</v>
      </c>
      <c r="T1333" s="1">
        <f>153+25</f>
        <v>178</v>
      </c>
      <c r="U1333" s="1">
        <f>153+8.35</f>
        <v>161.35</v>
      </c>
      <c r="W1333" s="1">
        <v>41.4</v>
      </c>
      <c r="X1333" s="1">
        <v>21</v>
      </c>
      <c r="Y1333" s="1">
        <v>206</v>
      </c>
      <c r="Z1333" s="1">
        <f>Y1333-X1333</f>
        <v>185</v>
      </c>
      <c r="AA1333" s="1">
        <v>9</v>
      </c>
      <c r="AJ1333" s="1" t="s">
        <v>288</v>
      </c>
      <c r="AK1333" s="1" t="s">
        <v>77</v>
      </c>
    </row>
    <row r="1334" spans="1:38">
      <c r="A1334" s="1" t="s">
        <v>1722</v>
      </c>
      <c r="B1334" s="9">
        <v>40802</v>
      </c>
      <c r="C1334" s="7">
        <v>100</v>
      </c>
      <c r="D1334" s="7">
        <v>2</v>
      </c>
      <c r="E1334" s="1">
        <v>43</v>
      </c>
      <c r="F1334" s="1" t="s">
        <v>26</v>
      </c>
      <c r="G1334" s="1" t="s">
        <v>674</v>
      </c>
      <c r="H1334" s="1" t="s">
        <v>23</v>
      </c>
      <c r="I1334" s="1" t="s">
        <v>23</v>
      </c>
      <c r="AK1334" s="1" t="s">
        <v>77</v>
      </c>
    </row>
    <row r="1335" spans="1:38">
      <c r="A1335" s="1" t="s">
        <v>1722</v>
      </c>
      <c r="B1335" s="9">
        <v>40802</v>
      </c>
      <c r="C1335" s="7">
        <v>100</v>
      </c>
      <c r="D1335" s="7">
        <v>2</v>
      </c>
      <c r="E1335" s="1">
        <v>43</v>
      </c>
      <c r="F1335" s="1" t="s">
        <v>47</v>
      </c>
      <c r="G1335" s="1" t="s">
        <v>675</v>
      </c>
      <c r="H1335" s="1" t="s">
        <v>23</v>
      </c>
      <c r="I1335" s="1" t="s">
        <v>23</v>
      </c>
      <c r="AK1335" s="1" t="s">
        <v>77</v>
      </c>
    </row>
    <row r="1336" spans="1:38">
      <c r="A1336" s="1" t="s">
        <v>1722</v>
      </c>
      <c r="B1336" s="9">
        <v>40802</v>
      </c>
      <c r="C1336" s="7">
        <v>100</v>
      </c>
      <c r="D1336" s="7">
        <v>2</v>
      </c>
      <c r="E1336" s="1">
        <v>44</v>
      </c>
      <c r="F1336" s="1" t="s">
        <v>26</v>
      </c>
      <c r="G1336" s="1" t="s">
        <v>676</v>
      </c>
      <c r="H1336" s="1" t="s">
        <v>22</v>
      </c>
      <c r="I1336" s="1" t="s">
        <v>9</v>
      </c>
      <c r="J1336" s="1" t="s">
        <v>55</v>
      </c>
      <c r="AK1336" s="1" t="s">
        <v>77</v>
      </c>
    </row>
    <row r="1337" spans="1:38">
      <c r="A1337" s="1" t="s">
        <v>1722</v>
      </c>
      <c r="B1337" s="9">
        <v>40802</v>
      </c>
      <c r="C1337" s="7">
        <v>100</v>
      </c>
      <c r="D1337" s="7">
        <v>2</v>
      </c>
      <c r="E1337" s="1">
        <v>44</v>
      </c>
      <c r="F1337" s="1" t="s">
        <v>47</v>
      </c>
      <c r="G1337" s="1" t="s">
        <v>678</v>
      </c>
      <c r="H1337" s="1" t="s">
        <v>22</v>
      </c>
      <c r="I1337" s="1" t="s">
        <v>9</v>
      </c>
      <c r="AK1337" s="1" t="s">
        <v>77</v>
      </c>
    </row>
    <row r="1338" spans="1:38">
      <c r="A1338" s="1" t="s">
        <v>1722</v>
      </c>
      <c r="B1338" s="9">
        <v>40802</v>
      </c>
      <c r="C1338" s="7">
        <v>100</v>
      </c>
      <c r="D1338" s="7">
        <v>2</v>
      </c>
      <c r="E1338" s="1">
        <v>45</v>
      </c>
      <c r="F1338" s="1" t="s">
        <v>26</v>
      </c>
      <c r="G1338" s="1" t="s">
        <v>679</v>
      </c>
      <c r="H1338" s="1" t="s">
        <v>23</v>
      </c>
      <c r="I1338" s="1" t="s">
        <v>23</v>
      </c>
      <c r="J1338" s="1" t="s">
        <v>55</v>
      </c>
      <c r="AK1338" s="1" t="s">
        <v>77</v>
      </c>
    </row>
    <row r="1339" spans="1:38">
      <c r="A1339" s="1" t="s">
        <v>1722</v>
      </c>
      <c r="B1339" s="9">
        <v>40802</v>
      </c>
      <c r="C1339" s="7">
        <v>100</v>
      </c>
      <c r="D1339" s="7">
        <v>2</v>
      </c>
      <c r="E1339" s="1">
        <v>45</v>
      </c>
      <c r="F1339" s="1" t="s">
        <v>47</v>
      </c>
      <c r="G1339" s="1" t="s">
        <v>680</v>
      </c>
      <c r="H1339" s="1" t="s">
        <v>23</v>
      </c>
      <c r="I1339" s="1" t="s">
        <v>53</v>
      </c>
      <c r="AK1339" s="1" t="s">
        <v>77</v>
      </c>
    </row>
    <row r="1340" spans="1:38">
      <c r="A1340" s="1" t="s">
        <v>1722</v>
      </c>
      <c r="B1340" s="9">
        <v>40802</v>
      </c>
      <c r="C1340" s="7">
        <v>100</v>
      </c>
      <c r="D1340" s="7">
        <v>2</v>
      </c>
      <c r="E1340" s="1">
        <v>46</v>
      </c>
      <c r="F1340" s="1" t="s">
        <v>26</v>
      </c>
      <c r="G1340" s="1" t="s">
        <v>681</v>
      </c>
      <c r="H1340" s="1" t="s">
        <v>22</v>
      </c>
      <c r="I1340" s="1" t="s">
        <v>9</v>
      </c>
      <c r="K1340" s="1" t="s">
        <v>29</v>
      </c>
      <c r="L1340" s="1" t="s">
        <v>73</v>
      </c>
      <c r="M1340" s="2" t="s">
        <v>2307</v>
      </c>
      <c r="AJ1340" s="1" t="s">
        <v>77</v>
      </c>
      <c r="AK1340" s="1" t="s">
        <v>77</v>
      </c>
    </row>
    <row r="1341" spans="1:38">
      <c r="A1341" s="1" t="s">
        <v>1722</v>
      </c>
      <c r="B1341" s="9">
        <v>40802</v>
      </c>
      <c r="C1341" s="7">
        <v>100</v>
      </c>
      <c r="D1341" s="7">
        <v>2</v>
      </c>
      <c r="E1341" s="1">
        <v>46</v>
      </c>
      <c r="F1341" s="1" t="s">
        <v>47</v>
      </c>
      <c r="G1341" s="1" t="s">
        <v>682</v>
      </c>
      <c r="H1341" s="1" t="s">
        <v>23</v>
      </c>
      <c r="I1341" s="1" t="s">
        <v>23</v>
      </c>
      <c r="J1341" s="1" t="s">
        <v>55</v>
      </c>
      <c r="AK1341" s="1" t="s">
        <v>77</v>
      </c>
    </row>
    <row r="1342" spans="1:38">
      <c r="A1342" s="1" t="s">
        <v>1722</v>
      </c>
      <c r="B1342" s="9">
        <v>40802</v>
      </c>
      <c r="C1342" s="7">
        <v>100</v>
      </c>
      <c r="D1342" s="7">
        <v>2</v>
      </c>
      <c r="E1342" s="1">
        <v>47</v>
      </c>
      <c r="F1342" s="1" t="s">
        <v>26</v>
      </c>
      <c r="G1342" s="1" t="s">
        <v>683</v>
      </c>
      <c r="H1342" s="1" t="s">
        <v>23</v>
      </c>
      <c r="I1342" s="1" t="s">
        <v>23</v>
      </c>
      <c r="AK1342" s="1" t="s">
        <v>77</v>
      </c>
    </row>
    <row r="1343" spans="1:38">
      <c r="A1343" s="1" t="s">
        <v>1722</v>
      </c>
      <c r="B1343" s="9">
        <v>40802</v>
      </c>
      <c r="C1343" s="7">
        <v>100</v>
      </c>
      <c r="D1343" s="7">
        <v>2</v>
      </c>
      <c r="E1343" s="1">
        <v>47</v>
      </c>
      <c r="F1343" s="1" t="s">
        <v>47</v>
      </c>
      <c r="G1343" s="1" t="s">
        <v>684</v>
      </c>
      <c r="H1343" s="1" t="s">
        <v>22</v>
      </c>
      <c r="I1343" s="1" t="s">
        <v>23</v>
      </c>
      <c r="AK1343" s="1" t="s">
        <v>77</v>
      </c>
    </row>
    <row r="1344" spans="1:38">
      <c r="A1344" s="1" t="s">
        <v>1722</v>
      </c>
      <c r="B1344" s="9">
        <v>40802</v>
      </c>
      <c r="C1344" s="7">
        <v>100</v>
      </c>
      <c r="D1344" s="7">
        <v>2</v>
      </c>
      <c r="E1344" s="1">
        <v>48</v>
      </c>
      <c r="F1344" s="1" t="s">
        <v>26</v>
      </c>
      <c r="G1344" s="1" t="s">
        <v>686</v>
      </c>
      <c r="H1344" s="1" t="s">
        <v>22</v>
      </c>
      <c r="I1344" s="1" t="s">
        <v>9</v>
      </c>
      <c r="K1344" s="1" t="s">
        <v>32</v>
      </c>
      <c r="L1344" s="1" t="s">
        <v>25</v>
      </c>
      <c r="M1344" s="2" t="s">
        <v>406</v>
      </c>
      <c r="AD1344" s="1" t="s">
        <v>73</v>
      </c>
      <c r="AJ1344" s="1" t="s">
        <v>288</v>
      </c>
      <c r="AK1344" s="1" t="s">
        <v>77</v>
      </c>
      <c r="AL1344" s="1" t="s">
        <v>407</v>
      </c>
    </row>
    <row r="1345" spans="1:38">
      <c r="A1345" s="1" t="s">
        <v>1722</v>
      </c>
      <c r="B1345" s="9">
        <v>40802</v>
      </c>
      <c r="C1345" s="7">
        <v>100</v>
      </c>
      <c r="D1345" s="7">
        <v>2</v>
      </c>
      <c r="E1345" s="1">
        <v>48</v>
      </c>
      <c r="F1345" s="1" t="s">
        <v>47</v>
      </c>
      <c r="G1345" s="1" t="s">
        <v>687</v>
      </c>
      <c r="H1345" s="1" t="s">
        <v>22</v>
      </c>
      <c r="I1345" s="1" t="s">
        <v>23</v>
      </c>
      <c r="AK1345" s="1" t="s">
        <v>77</v>
      </c>
    </row>
    <row r="1346" spans="1:38">
      <c r="A1346" s="1" t="s">
        <v>1723</v>
      </c>
      <c r="B1346" s="9">
        <v>40938</v>
      </c>
      <c r="C1346" s="7">
        <v>10</v>
      </c>
      <c r="D1346" s="7">
        <v>1</v>
      </c>
      <c r="E1346" s="1">
        <v>1</v>
      </c>
      <c r="F1346" s="1" t="s">
        <v>26</v>
      </c>
      <c r="G1346" s="1" t="s">
        <v>1843</v>
      </c>
      <c r="H1346" s="1" t="s">
        <v>22</v>
      </c>
      <c r="I1346" s="1" t="s">
        <v>9</v>
      </c>
      <c r="K1346" s="1" t="s">
        <v>32</v>
      </c>
      <c r="L1346" s="1" t="s">
        <v>25</v>
      </c>
      <c r="M1346" s="2" t="s">
        <v>2380</v>
      </c>
      <c r="N1346" s="1" t="s">
        <v>26</v>
      </c>
      <c r="O1346" s="1" t="s">
        <v>66</v>
      </c>
      <c r="Q1346" s="1">
        <v>23.6</v>
      </c>
      <c r="R1346" s="1">
        <v>14</v>
      </c>
      <c r="S1346" s="1">
        <v>15.5</v>
      </c>
      <c r="X1346" s="1">
        <v>14</v>
      </c>
      <c r="Y1346" s="1">
        <v>62</v>
      </c>
      <c r="Z1346" s="1">
        <f>Y1346-X1346</f>
        <v>48</v>
      </c>
      <c r="AA1346" s="1">
        <f>16+43</f>
        <v>59</v>
      </c>
      <c r="AC1346" s="1" t="s">
        <v>69</v>
      </c>
      <c r="AJ1346" s="1" t="s">
        <v>59</v>
      </c>
      <c r="AK1346" s="1" t="s">
        <v>57</v>
      </c>
    </row>
    <row r="1347" spans="1:38">
      <c r="A1347" s="1" t="s">
        <v>1723</v>
      </c>
      <c r="B1347" s="9">
        <v>40938</v>
      </c>
      <c r="C1347" s="7">
        <v>10</v>
      </c>
      <c r="D1347" s="7">
        <v>1</v>
      </c>
      <c r="E1347" s="1">
        <v>1</v>
      </c>
      <c r="F1347" s="1" t="s">
        <v>47</v>
      </c>
      <c r="G1347" s="1" t="s">
        <v>1889</v>
      </c>
      <c r="H1347" s="1" t="s">
        <v>23</v>
      </c>
      <c r="I1347" s="1" t="s">
        <v>23</v>
      </c>
      <c r="AK1347" s="1" t="s">
        <v>57</v>
      </c>
    </row>
    <row r="1348" spans="1:38">
      <c r="A1348" s="1" t="s">
        <v>1723</v>
      </c>
      <c r="B1348" s="9">
        <v>40938</v>
      </c>
      <c r="C1348" s="7">
        <v>10</v>
      </c>
      <c r="D1348" s="7">
        <v>1</v>
      </c>
      <c r="E1348" s="1">
        <v>2</v>
      </c>
      <c r="F1348" s="1" t="s">
        <v>26</v>
      </c>
      <c r="G1348" s="1" t="s">
        <v>1858</v>
      </c>
      <c r="H1348" s="1" t="s">
        <v>23</v>
      </c>
      <c r="I1348" s="1" t="s">
        <v>9</v>
      </c>
      <c r="AK1348" s="1" t="s">
        <v>57</v>
      </c>
    </row>
    <row r="1349" spans="1:38">
      <c r="A1349" s="1" t="s">
        <v>1723</v>
      </c>
      <c r="B1349" s="9">
        <v>40938</v>
      </c>
      <c r="C1349" s="7">
        <v>10</v>
      </c>
      <c r="D1349" s="7">
        <v>1</v>
      </c>
      <c r="E1349" s="1">
        <v>2</v>
      </c>
      <c r="F1349" s="1" t="s">
        <v>47</v>
      </c>
      <c r="G1349" s="1" t="s">
        <v>1865</v>
      </c>
      <c r="H1349" s="1" t="s">
        <v>23</v>
      </c>
      <c r="I1349" s="1" t="s">
        <v>53</v>
      </c>
      <c r="AK1349" s="1" t="s">
        <v>57</v>
      </c>
    </row>
    <row r="1350" spans="1:38">
      <c r="A1350" s="1" t="s">
        <v>1723</v>
      </c>
      <c r="B1350" s="9">
        <v>40938</v>
      </c>
      <c r="C1350" s="7">
        <v>10</v>
      </c>
      <c r="D1350" s="7">
        <v>1</v>
      </c>
      <c r="E1350" s="1">
        <v>3</v>
      </c>
      <c r="F1350" s="1" t="s">
        <v>26</v>
      </c>
      <c r="G1350" s="1" t="s">
        <v>1888</v>
      </c>
      <c r="H1350" s="1" t="s">
        <v>23</v>
      </c>
      <c r="I1350" s="1" t="s">
        <v>9</v>
      </c>
      <c r="AK1350" s="1" t="s">
        <v>57</v>
      </c>
      <c r="AL1350" s="2"/>
    </row>
    <row r="1351" spans="1:38">
      <c r="A1351" s="1" t="s">
        <v>1723</v>
      </c>
      <c r="B1351" s="9">
        <v>40938</v>
      </c>
      <c r="C1351" s="7">
        <v>10</v>
      </c>
      <c r="D1351" s="7">
        <v>1</v>
      </c>
      <c r="E1351" s="1">
        <v>3</v>
      </c>
      <c r="F1351" s="1" t="s">
        <v>47</v>
      </c>
      <c r="G1351" s="1" t="s">
        <v>1886</v>
      </c>
      <c r="H1351" s="1" t="s">
        <v>23</v>
      </c>
      <c r="I1351" s="1" t="s">
        <v>23</v>
      </c>
      <c r="AK1351" s="1" t="s">
        <v>57</v>
      </c>
    </row>
    <row r="1352" spans="1:38">
      <c r="A1352" s="1" t="s">
        <v>1723</v>
      </c>
      <c r="B1352" s="9">
        <v>40938</v>
      </c>
      <c r="C1352" s="7">
        <v>10</v>
      </c>
      <c r="D1352" s="7">
        <v>1</v>
      </c>
      <c r="E1352" s="1">
        <v>4</v>
      </c>
      <c r="F1352" s="1" t="s">
        <v>26</v>
      </c>
      <c r="G1352" s="1" t="s">
        <v>2757</v>
      </c>
      <c r="H1352" s="1" t="s">
        <v>23</v>
      </c>
      <c r="I1352" s="1" t="s">
        <v>23</v>
      </c>
      <c r="AK1352" s="1" t="s">
        <v>57</v>
      </c>
    </row>
    <row r="1353" spans="1:38">
      <c r="A1353" s="1" t="s">
        <v>1723</v>
      </c>
      <c r="B1353" s="9">
        <v>40938</v>
      </c>
      <c r="C1353" s="7">
        <v>10</v>
      </c>
      <c r="D1353" s="7">
        <v>1</v>
      </c>
      <c r="E1353" s="1">
        <v>4</v>
      </c>
      <c r="F1353" s="1" t="s">
        <v>47</v>
      </c>
      <c r="G1353" s="1" t="s">
        <v>2758</v>
      </c>
      <c r="H1353" s="1" t="s">
        <v>23</v>
      </c>
      <c r="I1353" s="1" t="s">
        <v>23</v>
      </c>
      <c r="AK1353" s="1" t="s">
        <v>57</v>
      </c>
    </row>
    <row r="1354" spans="1:38">
      <c r="A1354" s="1" t="s">
        <v>1723</v>
      </c>
      <c r="B1354" s="9">
        <v>40938</v>
      </c>
      <c r="C1354" s="7">
        <v>10</v>
      </c>
      <c r="D1354" s="7">
        <v>1</v>
      </c>
      <c r="E1354" s="1">
        <v>5</v>
      </c>
      <c r="F1354" s="1" t="s">
        <v>26</v>
      </c>
      <c r="G1354" s="1" t="s">
        <v>2759</v>
      </c>
      <c r="H1354" s="1" t="s">
        <v>23</v>
      </c>
      <c r="I1354" s="1" t="s">
        <v>23</v>
      </c>
      <c r="AK1354" s="1" t="s">
        <v>57</v>
      </c>
    </row>
    <row r="1355" spans="1:38">
      <c r="A1355" s="1" t="s">
        <v>1723</v>
      </c>
      <c r="B1355" s="9">
        <v>40938</v>
      </c>
      <c r="C1355" s="7">
        <v>10</v>
      </c>
      <c r="D1355" s="7">
        <v>1</v>
      </c>
      <c r="E1355" s="1">
        <v>5</v>
      </c>
      <c r="F1355" s="1" t="s">
        <v>47</v>
      </c>
      <c r="G1355" s="1" t="s">
        <v>1853</v>
      </c>
      <c r="H1355" s="1" t="s">
        <v>23</v>
      </c>
      <c r="I1355" s="1" t="s">
        <v>53</v>
      </c>
      <c r="AK1355" s="1" t="s">
        <v>57</v>
      </c>
    </row>
    <row r="1356" spans="1:38">
      <c r="A1356" s="1" t="s">
        <v>1723</v>
      </c>
      <c r="B1356" s="9">
        <v>40938</v>
      </c>
      <c r="C1356" s="7">
        <v>10</v>
      </c>
      <c r="D1356" s="7">
        <v>1</v>
      </c>
      <c r="E1356" s="1">
        <v>6</v>
      </c>
      <c r="F1356" s="1" t="s">
        <v>26</v>
      </c>
      <c r="G1356" s="1" t="s">
        <v>1857</v>
      </c>
      <c r="H1356" s="1" t="s">
        <v>23</v>
      </c>
      <c r="I1356" s="1" t="s">
        <v>23</v>
      </c>
      <c r="AK1356" s="1" t="s">
        <v>57</v>
      </c>
    </row>
    <row r="1357" spans="1:38">
      <c r="A1357" s="1" t="s">
        <v>1723</v>
      </c>
      <c r="B1357" s="9">
        <v>40938</v>
      </c>
      <c r="C1357" s="7">
        <v>10</v>
      </c>
      <c r="D1357" s="7">
        <v>1</v>
      </c>
      <c r="E1357" s="1">
        <v>6</v>
      </c>
      <c r="F1357" s="1" t="s">
        <v>47</v>
      </c>
      <c r="G1357" s="1" t="s">
        <v>1869</v>
      </c>
      <c r="H1357" s="1" t="s">
        <v>23</v>
      </c>
      <c r="I1357" s="1" t="s">
        <v>53</v>
      </c>
      <c r="AK1357" s="1" t="s">
        <v>57</v>
      </c>
    </row>
    <row r="1358" spans="1:38">
      <c r="A1358" s="1" t="s">
        <v>1723</v>
      </c>
      <c r="B1358" s="9">
        <v>40938</v>
      </c>
      <c r="C1358" s="7">
        <v>10</v>
      </c>
      <c r="D1358" s="7">
        <v>1</v>
      </c>
      <c r="E1358" s="1">
        <v>7</v>
      </c>
      <c r="F1358" s="1" t="s">
        <v>26</v>
      </c>
      <c r="G1358" s="1" t="s">
        <v>2760</v>
      </c>
      <c r="H1358" s="1" t="s">
        <v>23</v>
      </c>
      <c r="I1358" s="1" t="s">
        <v>23</v>
      </c>
      <c r="AK1358" s="1" t="s">
        <v>57</v>
      </c>
    </row>
    <row r="1359" spans="1:38">
      <c r="A1359" s="1" t="s">
        <v>1723</v>
      </c>
      <c r="B1359" s="9">
        <v>40938</v>
      </c>
      <c r="C1359" s="7">
        <v>10</v>
      </c>
      <c r="D1359" s="7">
        <v>1</v>
      </c>
      <c r="E1359" s="1">
        <v>7</v>
      </c>
      <c r="F1359" s="1" t="s">
        <v>47</v>
      </c>
      <c r="G1359" s="1" t="s">
        <v>1854</v>
      </c>
      <c r="H1359" s="1" t="s">
        <v>23</v>
      </c>
      <c r="I1359" s="1" t="s">
        <v>9</v>
      </c>
      <c r="AK1359" s="1" t="s">
        <v>57</v>
      </c>
    </row>
    <row r="1360" spans="1:38">
      <c r="A1360" s="1" t="s">
        <v>1723</v>
      </c>
      <c r="B1360" s="9">
        <v>40938</v>
      </c>
      <c r="C1360" s="7">
        <v>10</v>
      </c>
      <c r="D1360" s="7">
        <v>1</v>
      </c>
      <c r="E1360" s="1">
        <v>8</v>
      </c>
      <c r="F1360" s="1" t="s">
        <v>26</v>
      </c>
      <c r="G1360" s="1" t="s">
        <v>1871</v>
      </c>
      <c r="H1360" s="1" t="s">
        <v>23</v>
      </c>
      <c r="I1360" s="1" t="s">
        <v>23</v>
      </c>
      <c r="AK1360" s="1" t="s">
        <v>57</v>
      </c>
    </row>
    <row r="1361" spans="1:37">
      <c r="A1361" s="1" t="s">
        <v>1723</v>
      </c>
      <c r="B1361" s="9">
        <v>40938</v>
      </c>
      <c r="C1361" s="7">
        <v>10</v>
      </c>
      <c r="D1361" s="7">
        <v>1</v>
      </c>
      <c r="E1361" s="1">
        <v>8</v>
      </c>
      <c r="F1361" s="1" t="s">
        <v>47</v>
      </c>
      <c r="G1361" s="1" t="s">
        <v>2761</v>
      </c>
      <c r="H1361" s="1" t="s">
        <v>23</v>
      </c>
      <c r="I1361" s="1" t="s">
        <v>23</v>
      </c>
      <c r="AK1361" s="1" t="s">
        <v>57</v>
      </c>
    </row>
    <row r="1362" spans="1:37">
      <c r="A1362" s="1" t="s">
        <v>1723</v>
      </c>
      <c r="B1362" s="9">
        <v>40938</v>
      </c>
      <c r="C1362" s="7">
        <v>10</v>
      </c>
      <c r="D1362" s="7">
        <v>1</v>
      </c>
      <c r="E1362" s="1">
        <v>9</v>
      </c>
      <c r="F1362" s="1" t="s">
        <v>26</v>
      </c>
      <c r="G1362" s="1" t="s">
        <v>2762</v>
      </c>
      <c r="H1362" s="1" t="s">
        <v>23</v>
      </c>
      <c r="I1362" s="1" t="s">
        <v>23</v>
      </c>
      <c r="AK1362" s="1" t="s">
        <v>57</v>
      </c>
    </row>
    <row r="1363" spans="1:37">
      <c r="A1363" s="1" t="s">
        <v>1723</v>
      </c>
      <c r="B1363" s="9">
        <v>40938</v>
      </c>
      <c r="C1363" s="7">
        <v>10</v>
      </c>
      <c r="D1363" s="7">
        <v>1</v>
      </c>
      <c r="E1363" s="1">
        <v>9</v>
      </c>
      <c r="F1363" s="1" t="s">
        <v>47</v>
      </c>
      <c r="G1363" s="1" t="s">
        <v>1861</v>
      </c>
      <c r="H1363" s="1" t="s">
        <v>23</v>
      </c>
      <c r="I1363" s="1" t="s">
        <v>23</v>
      </c>
      <c r="AK1363" s="1" t="s">
        <v>57</v>
      </c>
    </row>
    <row r="1364" spans="1:37">
      <c r="A1364" s="1" t="s">
        <v>1723</v>
      </c>
      <c r="B1364" s="9">
        <v>40938</v>
      </c>
      <c r="C1364" s="7">
        <v>10</v>
      </c>
      <c r="D1364" s="7">
        <v>1</v>
      </c>
      <c r="E1364" s="1">
        <v>10</v>
      </c>
      <c r="F1364" s="1" t="s">
        <v>26</v>
      </c>
      <c r="G1364" s="1" t="s">
        <v>2763</v>
      </c>
      <c r="H1364" s="1" t="s">
        <v>23</v>
      </c>
      <c r="I1364" s="1" t="s">
        <v>23</v>
      </c>
      <c r="AK1364" s="1" t="s">
        <v>57</v>
      </c>
    </row>
    <row r="1365" spans="1:37">
      <c r="A1365" s="1" t="s">
        <v>1723</v>
      </c>
      <c r="B1365" s="9">
        <v>40938</v>
      </c>
      <c r="C1365" s="7">
        <v>10</v>
      </c>
      <c r="D1365" s="7">
        <v>1</v>
      </c>
      <c r="E1365" s="1">
        <v>10</v>
      </c>
      <c r="F1365" s="1" t="s">
        <v>47</v>
      </c>
      <c r="G1365" s="1" t="s">
        <v>2764</v>
      </c>
      <c r="H1365" s="1" t="s">
        <v>23</v>
      </c>
      <c r="I1365" s="1" t="s">
        <v>23</v>
      </c>
      <c r="AK1365" s="1" t="s">
        <v>57</v>
      </c>
    </row>
    <row r="1366" spans="1:37">
      <c r="A1366" s="1" t="s">
        <v>1723</v>
      </c>
      <c r="B1366" s="9">
        <v>40938</v>
      </c>
      <c r="C1366" s="7">
        <v>10</v>
      </c>
      <c r="D1366" s="7">
        <v>1</v>
      </c>
      <c r="E1366" s="1">
        <v>11</v>
      </c>
      <c r="F1366" s="1" t="s">
        <v>26</v>
      </c>
      <c r="G1366" s="1" t="s">
        <v>1887</v>
      </c>
      <c r="H1366" s="1" t="s">
        <v>23</v>
      </c>
      <c r="I1366" s="1" t="s">
        <v>23</v>
      </c>
      <c r="AK1366" s="1" t="s">
        <v>57</v>
      </c>
    </row>
    <row r="1367" spans="1:37">
      <c r="A1367" s="1" t="s">
        <v>1723</v>
      </c>
      <c r="B1367" s="9">
        <v>40938</v>
      </c>
      <c r="C1367" s="7">
        <v>10</v>
      </c>
      <c r="D1367" s="7">
        <v>1</v>
      </c>
      <c r="E1367" s="1">
        <v>11</v>
      </c>
      <c r="F1367" s="1" t="s">
        <v>47</v>
      </c>
      <c r="G1367" s="1" t="s">
        <v>2765</v>
      </c>
      <c r="H1367" s="1" t="s">
        <v>23</v>
      </c>
      <c r="I1367" s="1" t="s">
        <v>53</v>
      </c>
      <c r="AK1367" s="1" t="s">
        <v>57</v>
      </c>
    </row>
    <row r="1368" spans="1:37">
      <c r="A1368" s="1" t="s">
        <v>1723</v>
      </c>
      <c r="B1368" s="9">
        <v>40938</v>
      </c>
      <c r="C1368" s="7">
        <v>10</v>
      </c>
      <c r="D1368" s="7">
        <v>1</v>
      </c>
      <c r="E1368" s="1">
        <v>12</v>
      </c>
      <c r="F1368" s="1" t="s">
        <v>26</v>
      </c>
      <c r="G1368" s="1" t="s">
        <v>2766</v>
      </c>
      <c r="H1368" s="1" t="s">
        <v>23</v>
      </c>
      <c r="I1368" s="1" t="s">
        <v>23</v>
      </c>
      <c r="AK1368" s="1" t="s">
        <v>57</v>
      </c>
    </row>
    <row r="1369" spans="1:37">
      <c r="A1369" s="1" t="s">
        <v>1723</v>
      </c>
      <c r="B1369" s="9">
        <v>40938</v>
      </c>
      <c r="C1369" s="7">
        <v>10</v>
      </c>
      <c r="D1369" s="7">
        <v>1</v>
      </c>
      <c r="E1369" s="1">
        <v>12</v>
      </c>
      <c r="F1369" s="1" t="s">
        <v>47</v>
      </c>
      <c r="G1369" s="1" t="s">
        <v>2767</v>
      </c>
      <c r="H1369" s="1" t="s">
        <v>23</v>
      </c>
      <c r="I1369" s="1" t="s">
        <v>53</v>
      </c>
      <c r="AK1369" s="1" t="s">
        <v>57</v>
      </c>
    </row>
    <row r="1370" spans="1:37">
      <c r="A1370" s="1" t="s">
        <v>1723</v>
      </c>
      <c r="B1370" s="9">
        <v>40938</v>
      </c>
      <c r="C1370" s="7">
        <v>10</v>
      </c>
      <c r="D1370" s="7">
        <v>1</v>
      </c>
      <c r="E1370" s="1">
        <v>13</v>
      </c>
      <c r="F1370" s="1" t="s">
        <v>26</v>
      </c>
      <c r="G1370" s="1" t="s">
        <v>1848</v>
      </c>
      <c r="H1370" s="1" t="s">
        <v>22</v>
      </c>
      <c r="I1370" s="1" t="s">
        <v>9</v>
      </c>
      <c r="K1370" s="1" t="s">
        <v>32</v>
      </c>
      <c r="L1370" s="1" t="s">
        <v>25</v>
      </c>
      <c r="M1370" s="2" t="s">
        <v>2385</v>
      </c>
      <c r="N1370" s="1" t="s">
        <v>26</v>
      </c>
      <c r="O1370" s="1" t="s">
        <v>33</v>
      </c>
      <c r="P1370" s="1" t="s">
        <v>50</v>
      </c>
      <c r="Q1370" s="1">
        <v>27.6</v>
      </c>
      <c r="R1370" s="1">
        <v>17.3</v>
      </c>
      <c r="S1370" s="1">
        <v>9.8000000000000007</v>
      </c>
      <c r="X1370" s="1">
        <v>12</v>
      </c>
      <c r="Y1370" s="1">
        <v>65</v>
      </c>
      <c r="Z1370" s="1">
        <f>65-12</f>
        <v>53</v>
      </c>
      <c r="AA1370" s="1">
        <v>15</v>
      </c>
      <c r="AJ1370" s="1" t="s">
        <v>45</v>
      </c>
      <c r="AK1370" s="1" t="s">
        <v>57</v>
      </c>
    </row>
    <row r="1371" spans="1:37">
      <c r="A1371" s="1" t="s">
        <v>1723</v>
      </c>
      <c r="B1371" s="9">
        <v>40938</v>
      </c>
      <c r="C1371" s="7">
        <v>10</v>
      </c>
      <c r="D1371" s="7">
        <v>1</v>
      </c>
      <c r="E1371" s="1">
        <v>13</v>
      </c>
      <c r="F1371" s="1" t="s">
        <v>47</v>
      </c>
      <c r="G1371" s="1" t="s">
        <v>2768</v>
      </c>
      <c r="H1371" s="1" t="s">
        <v>23</v>
      </c>
      <c r="I1371" s="1" t="s">
        <v>53</v>
      </c>
      <c r="AK1371" s="1" t="s">
        <v>57</v>
      </c>
    </row>
    <row r="1372" spans="1:37">
      <c r="A1372" s="1" t="s">
        <v>1723</v>
      </c>
      <c r="B1372" s="9">
        <v>40938</v>
      </c>
      <c r="C1372" s="7">
        <v>10</v>
      </c>
      <c r="D1372" s="7">
        <v>1</v>
      </c>
      <c r="E1372" s="1">
        <v>14</v>
      </c>
      <c r="F1372" s="1" t="s">
        <v>26</v>
      </c>
      <c r="G1372" s="1" t="s">
        <v>1850</v>
      </c>
      <c r="H1372" s="1" t="s">
        <v>23</v>
      </c>
      <c r="I1372" s="1" t="s">
        <v>9</v>
      </c>
      <c r="AK1372" s="1" t="s">
        <v>57</v>
      </c>
    </row>
    <row r="1373" spans="1:37">
      <c r="A1373" s="1" t="s">
        <v>1723</v>
      </c>
      <c r="B1373" s="9">
        <v>40938</v>
      </c>
      <c r="C1373" s="7">
        <v>10</v>
      </c>
      <c r="D1373" s="7">
        <v>1</v>
      </c>
      <c r="E1373" s="1">
        <v>14</v>
      </c>
      <c r="F1373" s="1" t="s">
        <v>47</v>
      </c>
      <c r="G1373" s="1" t="s">
        <v>2769</v>
      </c>
      <c r="H1373" s="1" t="s">
        <v>23</v>
      </c>
      <c r="I1373" s="1" t="s">
        <v>9</v>
      </c>
      <c r="J1373" s="1" t="s">
        <v>54</v>
      </c>
      <c r="AK1373" s="1" t="s">
        <v>57</v>
      </c>
    </row>
    <row r="1374" spans="1:37">
      <c r="A1374" s="1" t="s">
        <v>1723</v>
      </c>
      <c r="B1374" s="9">
        <v>40938</v>
      </c>
      <c r="C1374" s="7">
        <v>10</v>
      </c>
      <c r="D1374" s="7">
        <v>1</v>
      </c>
      <c r="E1374" s="1">
        <v>15</v>
      </c>
      <c r="F1374" s="1" t="s">
        <v>26</v>
      </c>
      <c r="G1374" s="1" t="s">
        <v>1878</v>
      </c>
      <c r="H1374" s="1" t="s">
        <v>23</v>
      </c>
      <c r="I1374" s="1" t="s">
        <v>23</v>
      </c>
      <c r="J1374" s="1" t="s">
        <v>55</v>
      </c>
      <c r="AK1374" s="1" t="s">
        <v>57</v>
      </c>
    </row>
    <row r="1375" spans="1:37">
      <c r="A1375" s="1" t="s">
        <v>1723</v>
      </c>
      <c r="B1375" s="9">
        <v>40938</v>
      </c>
      <c r="C1375" s="7">
        <v>10</v>
      </c>
      <c r="D1375" s="7">
        <v>1</v>
      </c>
      <c r="E1375" s="1">
        <v>15</v>
      </c>
      <c r="F1375" s="1" t="s">
        <v>47</v>
      </c>
      <c r="G1375" s="1" t="s">
        <v>1884</v>
      </c>
      <c r="H1375" s="1" t="s">
        <v>23</v>
      </c>
      <c r="I1375" s="1" t="s">
        <v>23</v>
      </c>
      <c r="AK1375" s="1" t="s">
        <v>57</v>
      </c>
    </row>
    <row r="1376" spans="1:37">
      <c r="A1376" s="1" t="s">
        <v>1723</v>
      </c>
      <c r="B1376" s="9">
        <v>40938</v>
      </c>
      <c r="C1376" s="7">
        <v>10</v>
      </c>
      <c r="D1376" s="7">
        <v>1</v>
      </c>
      <c r="E1376" s="1">
        <v>16</v>
      </c>
      <c r="F1376" s="1" t="s">
        <v>26</v>
      </c>
      <c r="G1376" s="1" t="s">
        <v>1885</v>
      </c>
      <c r="H1376" s="1" t="s">
        <v>23</v>
      </c>
      <c r="I1376" s="1" t="s">
        <v>23</v>
      </c>
      <c r="AK1376" s="1" t="s">
        <v>57</v>
      </c>
    </row>
    <row r="1377" spans="1:38">
      <c r="A1377" s="1" t="s">
        <v>1723</v>
      </c>
      <c r="B1377" s="9">
        <v>40938</v>
      </c>
      <c r="C1377" s="7">
        <v>10</v>
      </c>
      <c r="D1377" s="7">
        <v>1</v>
      </c>
      <c r="E1377" s="1">
        <v>16</v>
      </c>
      <c r="F1377" s="1" t="s">
        <v>47</v>
      </c>
      <c r="G1377" s="1" t="s">
        <v>1874</v>
      </c>
      <c r="H1377" s="1" t="s">
        <v>23</v>
      </c>
      <c r="I1377" s="1" t="s">
        <v>23</v>
      </c>
      <c r="AK1377" s="1" t="s">
        <v>57</v>
      </c>
    </row>
    <row r="1378" spans="1:38">
      <c r="A1378" s="1" t="s">
        <v>1723</v>
      </c>
      <c r="B1378" s="9">
        <v>40938</v>
      </c>
      <c r="C1378" s="7">
        <v>10</v>
      </c>
      <c r="D1378" s="7">
        <v>1</v>
      </c>
      <c r="E1378" s="1">
        <v>17</v>
      </c>
      <c r="F1378" s="1" t="s">
        <v>26</v>
      </c>
      <c r="G1378" s="1" t="s">
        <v>1883</v>
      </c>
      <c r="H1378" s="1" t="s">
        <v>23</v>
      </c>
      <c r="I1378" s="1" t="s">
        <v>23</v>
      </c>
      <c r="AK1378" s="1" t="s">
        <v>57</v>
      </c>
    </row>
    <row r="1379" spans="1:38">
      <c r="A1379" s="1" t="s">
        <v>1723</v>
      </c>
      <c r="B1379" s="9">
        <v>40938</v>
      </c>
      <c r="C1379" s="7">
        <v>10</v>
      </c>
      <c r="D1379" s="7">
        <v>1</v>
      </c>
      <c r="E1379" s="1">
        <v>17</v>
      </c>
      <c r="F1379" s="1" t="s">
        <v>47</v>
      </c>
      <c r="G1379" s="1" t="s">
        <v>1866</v>
      </c>
      <c r="H1379" s="1" t="s">
        <v>23</v>
      </c>
      <c r="I1379" s="1" t="s">
        <v>23</v>
      </c>
      <c r="AK1379" s="1" t="s">
        <v>57</v>
      </c>
    </row>
    <row r="1380" spans="1:38">
      <c r="A1380" s="1" t="s">
        <v>1723</v>
      </c>
      <c r="B1380" s="9">
        <v>40938</v>
      </c>
      <c r="C1380" s="7">
        <v>10</v>
      </c>
      <c r="D1380" s="7">
        <v>1</v>
      </c>
      <c r="E1380" s="1">
        <v>18</v>
      </c>
      <c r="F1380" s="1" t="s">
        <v>26</v>
      </c>
      <c r="G1380" s="1" t="s">
        <v>2770</v>
      </c>
      <c r="H1380" s="1" t="s">
        <v>23</v>
      </c>
      <c r="I1380" s="1" t="s">
        <v>23</v>
      </c>
      <c r="AK1380" s="1" t="s">
        <v>57</v>
      </c>
    </row>
    <row r="1381" spans="1:38">
      <c r="A1381" s="1" t="s">
        <v>1723</v>
      </c>
      <c r="B1381" s="9">
        <v>40938</v>
      </c>
      <c r="C1381" s="7">
        <v>10</v>
      </c>
      <c r="D1381" s="7">
        <v>1</v>
      </c>
      <c r="E1381" s="1">
        <v>18</v>
      </c>
      <c r="F1381" s="1" t="s">
        <v>47</v>
      </c>
      <c r="G1381" s="1" t="s">
        <v>1849</v>
      </c>
      <c r="H1381" s="1" t="s">
        <v>22</v>
      </c>
      <c r="I1381" s="1" t="s">
        <v>9</v>
      </c>
      <c r="K1381" s="1" t="s">
        <v>30</v>
      </c>
      <c r="L1381" s="2" t="s">
        <v>25</v>
      </c>
      <c r="M1381" s="2" t="s">
        <v>2386</v>
      </c>
      <c r="N1381" s="1" t="s">
        <v>26</v>
      </c>
      <c r="O1381" s="1" t="s">
        <v>33</v>
      </c>
      <c r="Q1381" s="1">
        <v>25</v>
      </c>
      <c r="R1381" s="1">
        <v>15.8</v>
      </c>
      <c r="S1381" s="1">
        <v>6.6</v>
      </c>
      <c r="X1381" s="1">
        <v>13</v>
      </c>
      <c r="Y1381" s="1">
        <v>52</v>
      </c>
      <c r="Z1381" s="1">
        <f>52-13</f>
        <v>39</v>
      </c>
      <c r="AA1381" s="1">
        <v>33</v>
      </c>
      <c r="AC1381" s="1" t="s">
        <v>51</v>
      </c>
      <c r="AJ1381" s="1" t="s">
        <v>45</v>
      </c>
      <c r="AK1381" s="1" t="s">
        <v>57</v>
      </c>
    </row>
    <row r="1382" spans="1:38">
      <c r="A1382" s="1" t="s">
        <v>1723</v>
      </c>
      <c r="B1382" s="9">
        <v>40938</v>
      </c>
      <c r="C1382" s="7">
        <v>10</v>
      </c>
      <c r="D1382" s="7">
        <v>1</v>
      </c>
      <c r="E1382" s="1">
        <v>19</v>
      </c>
      <c r="F1382" s="1" t="s">
        <v>26</v>
      </c>
      <c r="G1382" s="1" t="s">
        <v>1847</v>
      </c>
      <c r="H1382" s="1" t="s">
        <v>22</v>
      </c>
      <c r="I1382" s="1" t="s">
        <v>9</v>
      </c>
      <c r="K1382" s="1" t="s">
        <v>32</v>
      </c>
      <c r="L1382" s="1" t="s">
        <v>25</v>
      </c>
      <c r="M1382" s="2" t="s">
        <v>2384</v>
      </c>
      <c r="N1382" s="1" t="s">
        <v>26</v>
      </c>
      <c r="O1382" s="1" t="s">
        <v>33</v>
      </c>
      <c r="P1382" s="1" t="s">
        <v>63</v>
      </c>
      <c r="Q1382" s="1">
        <v>27.3</v>
      </c>
      <c r="R1382" s="1">
        <v>15.1</v>
      </c>
      <c r="S1382" s="1">
        <v>9.6</v>
      </c>
      <c r="X1382" s="1">
        <v>14</v>
      </c>
      <c r="Y1382" s="1">
        <v>59</v>
      </c>
      <c r="Z1382" s="1">
        <f>Y1382-X1382</f>
        <v>45</v>
      </c>
      <c r="AA1382" s="1">
        <f>5+48</f>
        <v>53</v>
      </c>
      <c r="AC1382" s="1" t="s">
        <v>68</v>
      </c>
      <c r="AJ1382" s="1" t="s">
        <v>59</v>
      </c>
      <c r="AK1382" s="1" t="s">
        <v>57</v>
      </c>
    </row>
    <row r="1383" spans="1:38">
      <c r="A1383" s="1" t="s">
        <v>1723</v>
      </c>
      <c r="B1383" s="9">
        <v>40938</v>
      </c>
      <c r="C1383" s="7">
        <v>10</v>
      </c>
      <c r="D1383" s="7">
        <v>1</v>
      </c>
      <c r="E1383" s="1">
        <v>19</v>
      </c>
      <c r="F1383" s="1" t="s">
        <v>47</v>
      </c>
      <c r="G1383" s="1" t="s">
        <v>1856</v>
      </c>
      <c r="H1383" s="1" t="s">
        <v>23</v>
      </c>
      <c r="I1383" s="1" t="s">
        <v>23</v>
      </c>
      <c r="AK1383" s="1" t="s">
        <v>57</v>
      </c>
    </row>
    <row r="1384" spans="1:38">
      <c r="A1384" s="1" t="s">
        <v>1723</v>
      </c>
      <c r="B1384" s="9">
        <v>40938</v>
      </c>
      <c r="C1384" s="7">
        <v>10</v>
      </c>
      <c r="D1384" s="7">
        <v>1</v>
      </c>
      <c r="E1384" s="1">
        <v>20</v>
      </c>
      <c r="F1384" s="1" t="s">
        <v>26</v>
      </c>
      <c r="G1384" s="1" t="s">
        <v>1840</v>
      </c>
      <c r="H1384" s="1" t="s">
        <v>22</v>
      </c>
      <c r="I1384" s="1" t="s">
        <v>9</v>
      </c>
      <c r="K1384" s="1" t="s">
        <v>29</v>
      </c>
      <c r="L1384" s="1" t="s">
        <v>25</v>
      </c>
      <c r="M1384" s="2" t="s">
        <v>2377</v>
      </c>
      <c r="N1384" s="1" t="s">
        <v>26</v>
      </c>
      <c r="O1384" s="1" t="s">
        <v>33</v>
      </c>
      <c r="Q1384" s="1">
        <v>38.200000000000003</v>
      </c>
      <c r="R1384" s="1">
        <v>21.6</v>
      </c>
      <c r="S1384" s="1">
        <v>10.199999999999999</v>
      </c>
      <c r="X1384" s="1">
        <v>14</v>
      </c>
      <c r="Y1384" s="1">
        <v>110</v>
      </c>
      <c r="Z1384" s="1">
        <f>Y1384-X1384</f>
        <v>96</v>
      </c>
      <c r="AA1384" s="1">
        <f>1+82</f>
        <v>83</v>
      </c>
      <c r="AJ1384" s="1" t="s">
        <v>59</v>
      </c>
      <c r="AK1384" s="1" t="s">
        <v>57</v>
      </c>
      <c r="AL1384" s="1" t="s">
        <v>65</v>
      </c>
    </row>
    <row r="1385" spans="1:38">
      <c r="A1385" s="1" t="s">
        <v>1723</v>
      </c>
      <c r="B1385" s="9">
        <v>40938</v>
      </c>
      <c r="C1385" s="7">
        <v>10</v>
      </c>
      <c r="D1385" s="7">
        <v>1</v>
      </c>
      <c r="E1385" s="1">
        <v>20</v>
      </c>
      <c r="F1385" s="1" t="s">
        <v>47</v>
      </c>
      <c r="G1385" s="1" t="s">
        <v>1846</v>
      </c>
      <c r="H1385" s="1" t="s">
        <v>22</v>
      </c>
      <c r="I1385" s="1" t="s">
        <v>9</v>
      </c>
      <c r="K1385" s="1" t="s">
        <v>32</v>
      </c>
      <c r="L1385" s="1" t="s">
        <v>25</v>
      </c>
      <c r="M1385" s="2" t="s">
        <v>2383</v>
      </c>
      <c r="N1385" s="1" t="s">
        <v>26</v>
      </c>
      <c r="O1385" s="1" t="s">
        <v>33</v>
      </c>
      <c r="Q1385" s="1">
        <v>27.2</v>
      </c>
      <c r="R1385" s="1">
        <v>18.399999999999999</v>
      </c>
      <c r="S1385" s="1">
        <v>10.3</v>
      </c>
      <c r="X1385" s="1">
        <v>13</v>
      </c>
      <c r="Y1385" s="1">
        <v>63</v>
      </c>
      <c r="Z1385" s="1">
        <f>63-13</f>
        <v>50</v>
      </c>
      <c r="AA1385" s="1">
        <v>53</v>
      </c>
      <c r="AJ1385" s="1" t="s">
        <v>45</v>
      </c>
      <c r="AK1385" s="1" t="s">
        <v>57</v>
      </c>
    </row>
    <row r="1386" spans="1:38">
      <c r="A1386" s="1" t="s">
        <v>1723</v>
      </c>
      <c r="B1386" s="9">
        <v>40938</v>
      </c>
      <c r="C1386" s="7">
        <v>10</v>
      </c>
      <c r="D1386" s="7">
        <v>1</v>
      </c>
      <c r="E1386" s="10">
        <v>21</v>
      </c>
      <c r="F1386" s="1" t="s">
        <v>26</v>
      </c>
      <c r="G1386" s="1" t="s">
        <v>1841</v>
      </c>
      <c r="H1386" s="1" t="s">
        <v>22</v>
      </c>
      <c r="I1386" s="1" t="s">
        <v>9</v>
      </c>
      <c r="K1386" s="1" t="s">
        <v>29</v>
      </c>
      <c r="L1386" s="1" t="s">
        <v>25</v>
      </c>
      <c r="M1386" s="2" t="s">
        <v>2378</v>
      </c>
      <c r="N1386" s="1" t="s">
        <v>26</v>
      </c>
      <c r="O1386" s="1" t="s">
        <v>33</v>
      </c>
      <c r="Q1386" s="1">
        <v>39.4</v>
      </c>
      <c r="R1386" s="1">
        <v>23.5</v>
      </c>
      <c r="S1386" s="1">
        <v>10.199999999999999</v>
      </c>
      <c r="X1386" s="1">
        <v>13</v>
      </c>
      <c r="Y1386" s="1">
        <v>111</v>
      </c>
      <c r="Z1386" s="1">
        <f>111-13</f>
        <v>98</v>
      </c>
      <c r="AA1386" s="1">
        <v>62</v>
      </c>
      <c r="AC1386" s="1" t="s">
        <v>52</v>
      </c>
      <c r="AJ1386" s="1" t="s">
        <v>45</v>
      </c>
      <c r="AK1386" s="1" t="s">
        <v>57</v>
      </c>
    </row>
    <row r="1387" spans="1:38">
      <c r="A1387" s="1" t="s">
        <v>1723</v>
      </c>
      <c r="B1387" s="9">
        <v>40938</v>
      </c>
      <c r="C1387" s="7">
        <v>10</v>
      </c>
      <c r="D1387" s="7">
        <v>1</v>
      </c>
      <c r="E1387" s="1">
        <v>21</v>
      </c>
      <c r="F1387" s="1" t="s">
        <v>47</v>
      </c>
      <c r="G1387" s="1" t="s">
        <v>2771</v>
      </c>
      <c r="H1387" s="1" t="s">
        <v>23</v>
      </c>
      <c r="I1387" s="1" t="s">
        <v>23</v>
      </c>
      <c r="AK1387" s="1" t="s">
        <v>57</v>
      </c>
    </row>
    <row r="1388" spans="1:38">
      <c r="A1388" s="1" t="s">
        <v>1723</v>
      </c>
      <c r="B1388" s="9">
        <v>40938</v>
      </c>
      <c r="C1388" s="7">
        <v>10</v>
      </c>
      <c r="D1388" s="7">
        <v>1</v>
      </c>
      <c r="E1388" s="1">
        <v>22</v>
      </c>
      <c r="F1388" s="1" t="s">
        <v>26</v>
      </c>
      <c r="G1388" s="1" t="s">
        <v>2772</v>
      </c>
      <c r="H1388" s="1" t="s">
        <v>23</v>
      </c>
      <c r="I1388" s="1" t="s">
        <v>9</v>
      </c>
      <c r="AK1388" s="1" t="s">
        <v>57</v>
      </c>
    </row>
    <row r="1389" spans="1:38">
      <c r="A1389" s="1" t="s">
        <v>1723</v>
      </c>
      <c r="B1389" s="9">
        <v>40938</v>
      </c>
      <c r="C1389" s="7">
        <v>10</v>
      </c>
      <c r="D1389" s="7">
        <v>1</v>
      </c>
      <c r="E1389" s="1">
        <v>22</v>
      </c>
      <c r="F1389" s="1" t="s">
        <v>47</v>
      </c>
      <c r="G1389" s="1" t="s">
        <v>2773</v>
      </c>
      <c r="H1389" s="1" t="s">
        <v>23</v>
      </c>
      <c r="I1389" s="1" t="s">
        <v>23</v>
      </c>
      <c r="AK1389" s="1" t="s">
        <v>57</v>
      </c>
    </row>
    <row r="1390" spans="1:38">
      <c r="A1390" s="1" t="s">
        <v>1723</v>
      </c>
      <c r="B1390" s="9">
        <v>40938</v>
      </c>
      <c r="C1390" s="7">
        <v>10</v>
      </c>
      <c r="D1390" s="7">
        <v>1</v>
      </c>
      <c r="E1390" s="1">
        <v>23</v>
      </c>
      <c r="F1390" s="1" t="s">
        <v>26</v>
      </c>
      <c r="G1390" s="1" t="s">
        <v>1845</v>
      </c>
      <c r="H1390" s="1" t="s">
        <v>22</v>
      </c>
      <c r="I1390" s="1" t="s">
        <v>9</v>
      </c>
      <c r="K1390" s="1" t="s">
        <v>32</v>
      </c>
      <c r="L1390" s="1" t="s">
        <v>25</v>
      </c>
      <c r="M1390" s="2" t="s">
        <v>2382</v>
      </c>
      <c r="N1390" s="1" t="s">
        <v>26</v>
      </c>
      <c r="O1390" s="1" t="s">
        <v>66</v>
      </c>
      <c r="Q1390" s="1">
        <v>27.6</v>
      </c>
      <c r="R1390" s="1">
        <v>12.65</v>
      </c>
      <c r="S1390" s="1">
        <v>13.95</v>
      </c>
      <c r="X1390" s="1">
        <v>14</v>
      </c>
      <c r="Y1390" s="1">
        <v>62</v>
      </c>
      <c r="Z1390" s="1">
        <f>Y1390-X1390</f>
        <v>48</v>
      </c>
      <c r="AA1390" s="1">
        <f>8+46</f>
        <v>54</v>
      </c>
      <c r="AC1390" s="1" t="s">
        <v>67</v>
      </c>
      <c r="AJ1390" s="1" t="s">
        <v>59</v>
      </c>
      <c r="AK1390" s="1" t="s">
        <v>57</v>
      </c>
    </row>
    <row r="1391" spans="1:38">
      <c r="A1391" s="1" t="s">
        <v>1723</v>
      </c>
      <c r="B1391" s="9">
        <v>40938</v>
      </c>
      <c r="C1391" s="7">
        <v>10</v>
      </c>
      <c r="D1391" s="7">
        <v>1</v>
      </c>
      <c r="E1391" s="1">
        <v>23</v>
      </c>
      <c r="F1391" s="1" t="s">
        <v>47</v>
      </c>
      <c r="G1391" s="1" t="s">
        <v>2774</v>
      </c>
      <c r="H1391" s="1" t="s">
        <v>23</v>
      </c>
      <c r="I1391" s="1" t="s">
        <v>23</v>
      </c>
      <c r="AK1391" s="1" t="s">
        <v>57</v>
      </c>
    </row>
    <row r="1392" spans="1:38">
      <c r="A1392" s="1" t="s">
        <v>1723</v>
      </c>
      <c r="B1392" s="9">
        <v>40938</v>
      </c>
      <c r="C1392" s="7">
        <v>10</v>
      </c>
      <c r="D1392" s="7">
        <v>1</v>
      </c>
      <c r="E1392" s="1">
        <v>24</v>
      </c>
      <c r="F1392" s="1" t="s">
        <v>26</v>
      </c>
      <c r="G1392" s="1" t="s">
        <v>1855</v>
      </c>
      <c r="H1392" s="1" t="s">
        <v>23</v>
      </c>
      <c r="I1392" s="1" t="s">
        <v>23</v>
      </c>
      <c r="AK1392" s="1" t="s">
        <v>57</v>
      </c>
    </row>
    <row r="1393" spans="1:38">
      <c r="A1393" s="1" t="s">
        <v>1723</v>
      </c>
      <c r="B1393" s="9">
        <v>40938</v>
      </c>
      <c r="C1393" s="7">
        <v>10</v>
      </c>
      <c r="D1393" s="7">
        <v>1</v>
      </c>
      <c r="E1393" s="1">
        <v>24</v>
      </c>
      <c r="F1393" s="1" t="s">
        <v>47</v>
      </c>
      <c r="G1393" s="1" t="s">
        <v>1851</v>
      </c>
      <c r="H1393" s="1" t="s">
        <v>23</v>
      </c>
      <c r="I1393" s="1" t="s">
        <v>23</v>
      </c>
      <c r="AK1393" s="1" t="s">
        <v>57</v>
      </c>
      <c r="AL1393" s="1" t="s">
        <v>56</v>
      </c>
    </row>
    <row r="1394" spans="1:38">
      <c r="A1394" s="1" t="s">
        <v>1723</v>
      </c>
      <c r="B1394" s="9">
        <v>40938</v>
      </c>
      <c r="C1394" s="7">
        <v>10</v>
      </c>
      <c r="D1394" s="7">
        <v>1</v>
      </c>
      <c r="E1394" s="1">
        <v>25</v>
      </c>
      <c r="F1394" s="1" t="s">
        <v>26</v>
      </c>
      <c r="G1394" s="1" t="s">
        <v>2775</v>
      </c>
      <c r="H1394" s="1" t="s">
        <v>23</v>
      </c>
      <c r="I1394" s="1" t="s">
        <v>23</v>
      </c>
      <c r="AK1394" s="1" t="s">
        <v>58</v>
      </c>
    </row>
    <row r="1395" spans="1:38">
      <c r="A1395" s="1" t="s">
        <v>1723</v>
      </c>
      <c r="B1395" s="9">
        <v>40938</v>
      </c>
      <c r="C1395" s="7">
        <v>10</v>
      </c>
      <c r="D1395" s="7">
        <v>1</v>
      </c>
      <c r="E1395" s="1">
        <v>25</v>
      </c>
      <c r="F1395" s="1" t="s">
        <v>47</v>
      </c>
      <c r="G1395" s="1" t="s">
        <v>1882</v>
      </c>
      <c r="H1395" s="1" t="s">
        <v>23</v>
      </c>
      <c r="I1395" s="1" t="s">
        <v>23</v>
      </c>
      <c r="AK1395" s="1" t="s">
        <v>58</v>
      </c>
    </row>
    <row r="1396" spans="1:38">
      <c r="A1396" s="1" t="s">
        <v>1723</v>
      </c>
      <c r="B1396" s="9">
        <v>40938</v>
      </c>
      <c r="C1396" s="7">
        <v>10</v>
      </c>
      <c r="D1396" s="7">
        <v>1</v>
      </c>
      <c r="E1396" s="1">
        <v>26</v>
      </c>
      <c r="F1396" s="1" t="s">
        <v>26</v>
      </c>
      <c r="G1396" s="1" t="s">
        <v>1870</v>
      </c>
      <c r="H1396" s="1" t="s">
        <v>23</v>
      </c>
      <c r="I1396" s="1" t="s">
        <v>9</v>
      </c>
      <c r="AK1396" s="1" t="s">
        <v>58</v>
      </c>
    </row>
    <row r="1397" spans="1:38">
      <c r="A1397" s="1" t="s">
        <v>1723</v>
      </c>
      <c r="B1397" s="9">
        <v>40938</v>
      </c>
      <c r="C1397" s="7">
        <v>10</v>
      </c>
      <c r="D1397" s="7">
        <v>1</v>
      </c>
      <c r="E1397" s="1">
        <v>26</v>
      </c>
      <c r="F1397" s="1" t="s">
        <v>47</v>
      </c>
      <c r="G1397" s="1" t="s">
        <v>2776</v>
      </c>
      <c r="H1397" s="1" t="s">
        <v>23</v>
      </c>
      <c r="I1397" s="1" t="s">
        <v>23</v>
      </c>
      <c r="AK1397" s="1" t="s">
        <v>58</v>
      </c>
    </row>
    <row r="1398" spans="1:38">
      <c r="A1398" s="1" t="s">
        <v>1723</v>
      </c>
      <c r="B1398" s="9">
        <v>40938</v>
      </c>
      <c r="C1398" s="7">
        <v>10</v>
      </c>
      <c r="D1398" s="7">
        <v>1</v>
      </c>
      <c r="E1398" s="1">
        <v>27</v>
      </c>
      <c r="F1398" s="1" t="s">
        <v>26</v>
      </c>
      <c r="G1398" s="1" t="s">
        <v>1842</v>
      </c>
      <c r="H1398" s="1" t="s">
        <v>22</v>
      </c>
      <c r="I1398" s="1" t="s">
        <v>9</v>
      </c>
      <c r="K1398" s="1" t="s">
        <v>32</v>
      </c>
      <c r="L1398" s="1" t="s">
        <v>25</v>
      </c>
      <c r="M1398" s="2" t="s">
        <v>2379</v>
      </c>
      <c r="N1398" s="1" t="s">
        <v>26</v>
      </c>
      <c r="O1398" s="1" t="s">
        <v>33</v>
      </c>
      <c r="P1398" s="1" t="s">
        <v>63</v>
      </c>
      <c r="Q1398" s="1">
        <v>25.8</v>
      </c>
      <c r="R1398" s="1">
        <v>13.8</v>
      </c>
      <c r="S1398" s="1">
        <v>11.4</v>
      </c>
      <c r="X1398" s="1">
        <v>14</v>
      </c>
      <c r="Y1398" s="1">
        <v>66</v>
      </c>
      <c r="Z1398" s="1">
        <f>Y1398-X1398</f>
        <v>52</v>
      </c>
      <c r="AA1398" s="1">
        <f>4+45</f>
        <v>49</v>
      </c>
      <c r="AJ1398" s="1" t="s">
        <v>59</v>
      </c>
      <c r="AK1398" s="1" t="s">
        <v>58</v>
      </c>
      <c r="AL1398" s="1" t="s">
        <v>64</v>
      </c>
    </row>
    <row r="1399" spans="1:38">
      <c r="A1399" s="1" t="s">
        <v>1723</v>
      </c>
      <c r="B1399" s="9">
        <v>40938</v>
      </c>
      <c r="C1399" s="7">
        <v>10</v>
      </c>
      <c r="D1399" s="7">
        <v>1</v>
      </c>
      <c r="E1399" s="1">
        <v>27</v>
      </c>
      <c r="F1399" s="1" t="s">
        <v>47</v>
      </c>
      <c r="G1399" s="1" t="s">
        <v>1839</v>
      </c>
      <c r="H1399" s="1" t="s">
        <v>22</v>
      </c>
      <c r="I1399" s="1" t="s">
        <v>9</v>
      </c>
      <c r="K1399" s="1" t="s">
        <v>29</v>
      </c>
      <c r="L1399" s="1" t="s">
        <v>25</v>
      </c>
      <c r="M1399" s="2" t="s">
        <v>2376</v>
      </c>
      <c r="N1399" s="1" t="s">
        <v>26</v>
      </c>
      <c r="O1399" s="1" t="s">
        <v>33</v>
      </c>
      <c r="Q1399" s="1">
        <v>39.25</v>
      </c>
      <c r="R1399" s="1">
        <v>21.8</v>
      </c>
      <c r="S1399" s="1">
        <v>8.6999999999999993</v>
      </c>
      <c r="X1399" s="1">
        <v>14</v>
      </c>
      <c r="Y1399" s="1">
        <v>120</v>
      </c>
      <c r="Z1399" s="1">
        <f>Y1399-X1399</f>
        <v>106</v>
      </c>
      <c r="AA1399" s="1">
        <f>8+98</f>
        <v>106</v>
      </c>
      <c r="AC1399" s="1" t="s">
        <v>61</v>
      </c>
      <c r="AJ1399" s="1" t="s">
        <v>59</v>
      </c>
      <c r="AK1399" s="1" t="s">
        <v>58</v>
      </c>
      <c r="AL1399" s="1" t="s">
        <v>62</v>
      </c>
    </row>
    <row r="1400" spans="1:38">
      <c r="A1400" s="1" t="s">
        <v>1723</v>
      </c>
      <c r="B1400" s="9">
        <v>40938</v>
      </c>
      <c r="C1400" s="7">
        <v>10</v>
      </c>
      <c r="D1400" s="7">
        <v>1</v>
      </c>
      <c r="E1400" s="1">
        <v>28</v>
      </c>
      <c r="F1400" s="1" t="s">
        <v>26</v>
      </c>
      <c r="G1400" s="1" t="s">
        <v>2777</v>
      </c>
      <c r="H1400" s="1" t="s">
        <v>23</v>
      </c>
      <c r="I1400" s="1" t="s">
        <v>23</v>
      </c>
      <c r="AK1400" s="1" t="s">
        <v>58</v>
      </c>
    </row>
    <row r="1401" spans="1:38">
      <c r="A1401" s="1" t="s">
        <v>1723</v>
      </c>
      <c r="B1401" s="9">
        <v>40938</v>
      </c>
      <c r="C1401" s="7">
        <v>10</v>
      </c>
      <c r="D1401" s="7">
        <v>1</v>
      </c>
      <c r="E1401" s="1">
        <v>28</v>
      </c>
      <c r="F1401" s="1" t="s">
        <v>47</v>
      </c>
      <c r="G1401" s="1" t="s">
        <v>2778</v>
      </c>
      <c r="H1401" s="1" t="s">
        <v>23</v>
      </c>
      <c r="I1401" s="1" t="s">
        <v>23</v>
      </c>
      <c r="AK1401" s="1" t="s">
        <v>58</v>
      </c>
    </row>
    <row r="1402" spans="1:38">
      <c r="A1402" s="1" t="s">
        <v>1723</v>
      </c>
      <c r="B1402" s="9">
        <v>40938</v>
      </c>
      <c r="C1402" s="7">
        <v>10</v>
      </c>
      <c r="D1402" s="7">
        <v>1</v>
      </c>
      <c r="E1402" s="1">
        <v>29</v>
      </c>
      <c r="F1402" s="1" t="s">
        <v>26</v>
      </c>
      <c r="G1402" s="1" t="s">
        <v>2779</v>
      </c>
      <c r="H1402" s="1" t="s">
        <v>23</v>
      </c>
      <c r="I1402" s="1" t="s">
        <v>23</v>
      </c>
      <c r="J1402" s="1" t="s">
        <v>55</v>
      </c>
      <c r="AK1402" s="1" t="s">
        <v>58</v>
      </c>
    </row>
    <row r="1403" spans="1:38">
      <c r="A1403" s="1" t="s">
        <v>1723</v>
      </c>
      <c r="B1403" s="9">
        <v>40938</v>
      </c>
      <c r="C1403" s="7">
        <v>10</v>
      </c>
      <c r="D1403" s="7">
        <v>1</v>
      </c>
      <c r="E1403" s="1">
        <v>29</v>
      </c>
      <c r="F1403" s="1" t="s">
        <v>47</v>
      </c>
      <c r="G1403" s="1" t="s">
        <v>2780</v>
      </c>
      <c r="H1403" s="1" t="s">
        <v>23</v>
      </c>
      <c r="I1403" s="1" t="s">
        <v>23</v>
      </c>
      <c r="AK1403" s="1" t="s">
        <v>58</v>
      </c>
    </row>
    <row r="1404" spans="1:38">
      <c r="A1404" s="1" t="s">
        <v>1723</v>
      </c>
      <c r="B1404" s="9">
        <v>40938</v>
      </c>
      <c r="C1404" s="7">
        <v>10</v>
      </c>
      <c r="D1404" s="7">
        <v>1</v>
      </c>
      <c r="E1404" s="1">
        <v>30</v>
      </c>
      <c r="F1404" s="1" t="s">
        <v>26</v>
      </c>
      <c r="G1404" s="1" t="s">
        <v>1852</v>
      </c>
      <c r="H1404" s="1" t="s">
        <v>23</v>
      </c>
      <c r="I1404" s="1" t="s">
        <v>23</v>
      </c>
      <c r="AK1404" s="1" t="s">
        <v>58</v>
      </c>
    </row>
    <row r="1405" spans="1:38">
      <c r="A1405" s="1" t="s">
        <v>1723</v>
      </c>
      <c r="B1405" s="9">
        <v>40938</v>
      </c>
      <c r="C1405" s="7">
        <v>10</v>
      </c>
      <c r="D1405" s="7">
        <v>1</v>
      </c>
      <c r="E1405" s="1">
        <v>30</v>
      </c>
      <c r="F1405" s="1" t="s">
        <v>47</v>
      </c>
      <c r="G1405" s="1" t="s">
        <v>2781</v>
      </c>
      <c r="H1405" s="1" t="s">
        <v>23</v>
      </c>
      <c r="I1405" s="1" t="s">
        <v>23</v>
      </c>
      <c r="J1405" s="1" t="s">
        <v>55</v>
      </c>
      <c r="AK1405" s="1" t="s">
        <v>58</v>
      </c>
    </row>
    <row r="1406" spans="1:38">
      <c r="A1406" s="1" t="s">
        <v>1723</v>
      </c>
      <c r="B1406" s="9">
        <v>40938</v>
      </c>
      <c r="C1406" s="7">
        <v>10</v>
      </c>
      <c r="D1406" s="7">
        <v>1</v>
      </c>
      <c r="E1406" s="1">
        <v>31</v>
      </c>
      <c r="F1406" s="1" t="s">
        <v>26</v>
      </c>
      <c r="G1406" s="1" t="s">
        <v>2782</v>
      </c>
      <c r="H1406" s="1" t="s">
        <v>23</v>
      </c>
      <c r="I1406" s="1" t="s">
        <v>23</v>
      </c>
      <c r="AK1406" s="1" t="s">
        <v>58</v>
      </c>
    </row>
    <row r="1407" spans="1:38">
      <c r="A1407" s="1" t="s">
        <v>1723</v>
      </c>
      <c r="B1407" s="9">
        <v>40938</v>
      </c>
      <c r="C1407" s="7">
        <v>10</v>
      </c>
      <c r="D1407" s="7">
        <v>1</v>
      </c>
      <c r="E1407" s="1">
        <v>31</v>
      </c>
      <c r="F1407" s="1" t="s">
        <v>47</v>
      </c>
      <c r="G1407" s="1" t="s">
        <v>2783</v>
      </c>
      <c r="H1407" s="1" t="s">
        <v>23</v>
      </c>
      <c r="I1407" s="1" t="s">
        <v>23</v>
      </c>
      <c r="AK1407" s="1" t="s">
        <v>58</v>
      </c>
    </row>
    <row r="1408" spans="1:38">
      <c r="A1408" s="1" t="s">
        <v>1723</v>
      </c>
      <c r="B1408" s="9">
        <v>40938</v>
      </c>
      <c r="C1408" s="7">
        <v>10</v>
      </c>
      <c r="D1408" s="7">
        <v>1</v>
      </c>
      <c r="E1408" s="1">
        <v>32</v>
      </c>
      <c r="F1408" s="1" t="s">
        <v>26</v>
      </c>
      <c r="G1408" s="1" t="s">
        <v>2784</v>
      </c>
      <c r="H1408" s="1" t="s">
        <v>23</v>
      </c>
      <c r="I1408" s="1" t="s">
        <v>23</v>
      </c>
      <c r="AK1408" s="1" t="s">
        <v>58</v>
      </c>
    </row>
    <row r="1409" spans="1:38">
      <c r="A1409" s="1" t="s">
        <v>1723</v>
      </c>
      <c r="B1409" s="9">
        <v>40938</v>
      </c>
      <c r="C1409" s="7">
        <v>10</v>
      </c>
      <c r="D1409" s="7">
        <v>1</v>
      </c>
      <c r="E1409" s="1">
        <v>32</v>
      </c>
      <c r="F1409" s="1" t="s">
        <v>47</v>
      </c>
      <c r="G1409" s="1" t="s">
        <v>1859</v>
      </c>
      <c r="H1409" s="1" t="s">
        <v>23</v>
      </c>
      <c r="I1409" s="1" t="s">
        <v>23</v>
      </c>
      <c r="AK1409" s="1" t="s">
        <v>58</v>
      </c>
    </row>
    <row r="1410" spans="1:38">
      <c r="A1410" s="1" t="s">
        <v>1723</v>
      </c>
      <c r="B1410" s="9">
        <v>40938</v>
      </c>
      <c r="C1410" s="7">
        <v>10</v>
      </c>
      <c r="D1410" s="7">
        <v>1</v>
      </c>
      <c r="E1410" s="1">
        <v>33</v>
      </c>
      <c r="F1410" s="1" t="s">
        <v>26</v>
      </c>
      <c r="G1410" s="1" t="s">
        <v>1881</v>
      </c>
      <c r="H1410" s="1" t="s">
        <v>23</v>
      </c>
      <c r="I1410" s="1" t="s">
        <v>23</v>
      </c>
      <c r="AK1410" s="1" t="s">
        <v>58</v>
      </c>
    </row>
    <row r="1411" spans="1:38">
      <c r="A1411" s="1" t="s">
        <v>1723</v>
      </c>
      <c r="B1411" s="9">
        <v>40938</v>
      </c>
      <c r="C1411" s="7">
        <v>10</v>
      </c>
      <c r="D1411" s="7">
        <v>1</v>
      </c>
      <c r="E1411" s="1">
        <v>33</v>
      </c>
      <c r="F1411" s="1" t="s">
        <v>47</v>
      </c>
      <c r="G1411" s="1" t="s">
        <v>1868</v>
      </c>
      <c r="H1411" s="1" t="s">
        <v>23</v>
      </c>
      <c r="I1411" s="1" t="s">
        <v>23</v>
      </c>
      <c r="AK1411" s="1" t="s">
        <v>58</v>
      </c>
    </row>
    <row r="1412" spans="1:38">
      <c r="A1412" s="1" t="s">
        <v>1723</v>
      </c>
      <c r="B1412" s="9">
        <v>40938</v>
      </c>
      <c r="C1412" s="7">
        <v>10</v>
      </c>
      <c r="D1412" s="7">
        <v>1</v>
      </c>
      <c r="E1412" s="1">
        <v>34</v>
      </c>
      <c r="F1412" s="1" t="s">
        <v>26</v>
      </c>
      <c r="G1412" s="1" t="s">
        <v>2785</v>
      </c>
      <c r="H1412" s="1" t="s">
        <v>23</v>
      </c>
      <c r="I1412" s="1" t="s">
        <v>23</v>
      </c>
      <c r="AK1412" s="1" t="s">
        <v>58</v>
      </c>
    </row>
    <row r="1413" spans="1:38">
      <c r="A1413" s="1" t="s">
        <v>1723</v>
      </c>
      <c r="B1413" s="9">
        <v>40938</v>
      </c>
      <c r="C1413" s="7">
        <v>10</v>
      </c>
      <c r="D1413" s="7">
        <v>1</v>
      </c>
      <c r="E1413" s="1">
        <v>34</v>
      </c>
      <c r="F1413" s="1" t="s">
        <v>47</v>
      </c>
      <c r="G1413" s="1" t="s">
        <v>1862</v>
      </c>
      <c r="H1413" s="1" t="s">
        <v>23</v>
      </c>
      <c r="I1413" s="1" t="s">
        <v>23</v>
      </c>
      <c r="AK1413" s="1" t="s">
        <v>58</v>
      </c>
    </row>
    <row r="1414" spans="1:38">
      <c r="A1414" s="1" t="s">
        <v>1723</v>
      </c>
      <c r="B1414" s="9">
        <v>40938</v>
      </c>
      <c r="C1414" s="7">
        <v>10</v>
      </c>
      <c r="D1414" s="7">
        <v>1</v>
      </c>
      <c r="E1414" s="1">
        <v>35</v>
      </c>
      <c r="F1414" s="1" t="s">
        <v>26</v>
      </c>
      <c r="G1414" s="1" t="s">
        <v>2786</v>
      </c>
      <c r="H1414" s="1" t="s">
        <v>23</v>
      </c>
      <c r="I1414" s="1" t="s">
        <v>23</v>
      </c>
      <c r="AK1414" s="1" t="s">
        <v>58</v>
      </c>
    </row>
    <row r="1415" spans="1:38">
      <c r="A1415" s="1" t="s">
        <v>1723</v>
      </c>
      <c r="B1415" s="9">
        <v>40938</v>
      </c>
      <c r="C1415" s="7">
        <v>10</v>
      </c>
      <c r="D1415" s="7">
        <v>1</v>
      </c>
      <c r="E1415" s="1">
        <v>35</v>
      </c>
      <c r="F1415" s="1" t="s">
        <v>47</v>
      </c>
      <c r="G1415" s="1" t="s">
        <v>1876</v>
      </c>
      <c r="H1415" s="1" t="s">
        <v>23</v>
      </c>
      <c r="I1415" s="1" t="s">
        <v>23</v>
      </c>
      <c r="AK1415" s="1" t="s">
        <v>58</v>
      </c>
    </row>
    <row r="1416" spans="1:38">
      <c r="A1416" s="1" t="s">
        <v>1723</v>
      </c>
      <c r="B1416" s="9">
        <v>40938</v>
      </c>
      <c r="C1416" s="7">
        <v>10</v>
      </c>
      <c r="D1416" s="7">
        <v>1</v>
      </c>
      <c r="E1416" s="1">
        <v>36</v>
      </c>
      <c r="F1416" s="1" t="s">
        <v>26</v>
      </c>
      <c r="G1416" s="1" t="s">
        <v>1837</v>
      </c>
      <c r="H1416" s="1" t="s">
        <v>22</v>
      </c>
      <c r="I1416" s="1" t="s">
        <v>9</v>
      </c>
      <c r="K1416" s="1" t="s">
        <v>29</v>
      </c>
      <c r="L1416" s="1" t="s">
        <v>25</v>
      </c>
      <c r="M1416" s="2" t="s">
        <v>2374</v>
      </c>
      <c r="N1416" s="1" t="s">
        <v>26</v>
      </c>
      <c r="O1416" s="1" t="s">
        <v>27</v>
      </c>
      <c r="Q1416" s="1">
        <v>36.700000000000003</v>
      </c>
      <c r="R1416" s="1">
        <v>23.5</v>
      </c>
      <c r="S1416" s="1">
        <v>28.9</v>
      </c>
      <c r="X1416" s="1">
        <v>13</v>
      </c>
      <c r="Y1416" s="1">
        <v>136</v>
      </c>
      <c r="Z1416" s="1">
        <f>136-13</f>
        <v>123</v>
      </c>
      <c r="AA1416" s="1">
        <v>92</v>
      </c>
      <c r="AJ1416" s="1" t="s">
        <v>45</v>
      </c>
      <c r="AK1416" s="1" t="s">
        <v>58</v>
      </c>
      <c r="AL1416" s="1" t="s">
        <v>48</v>
      </c>
    </row>
    <row r="1417" spans="1:38">
      <c r="A1417" s="1" t="s">
        <v>1723</v>
      </c>
      <c r="B1417" s="9">
        <v>40938</v>
      </c>
      <c r="C1417" s="7">
        <v>10</v>
      </c>
      <c r="D1417" s="7">
        <v>1</v>
      </c>
      <c r="E1417" s="1">
        <v>36</v>
      </c>
      <c r="F1417" s="1" t="s">
        <v>47</v>
      </c>
      <c r="G1417" s="1" t="s">
        <v>2787</v>
      </c>
      <c r="H1417" s="1" t="s">
        <v>23</v>
      </c>
      <c r="I1417" s="1" t="s">
        <v>9</v>
      </c>
      <c r="AK1417" s="1" t="s">
        <v>58</v>
      </c>
    </row>
    <row r="1418" spans="1:38">
      <c r="A1418" s="1" t="s">
        <v>1723</v>
      </c>
      <c r="B1418" s="9">
        <v>40938</v>
      </c>
      <c r="C1418" s="7">
        <v>10</v>
      </c>
      <c r="D1418" s="7">
        <v>1</v>
      </c>
      <c r="E1418" s="1">
        <v>37</v>
      </c>
      <c r="F1418" s="1" t="s">
        <v>26</v>
      </c>
      <c r="G1418" s="1" t="s">
        <v>2788</v>
      </c>
      <c r="H1418" s="1" t="s">
        <v>23</v>
      </c>
      <c r="I1418" s="1" t="s">
        <v>23</v>
      </c>
      <c r="AK1418" s="1" t="s">
        <v>58</v>
      </c>
    </row>
    <row r="1419" spans="1:38">
      <c r="A1419" s="1" t="s">
        <v>1723</v>
      </c>
      <c r="B1419" s="9">
        <v>40938</v>
      </c>
      <c r="C1419" s="7">
        <v>10</v>
      </c>
      <c r="D1419" s="7">
        <v>1</v>
      </c>
      <c r="E1419" s="1">
        <v>37</v>
      </c>
      <c r="F1419" s="1" t="s">
        <v>47</v>
      </c>
      <c r="G1419" s="1" t="s">
        <v>2789</v>
      </c>
      <c r="H1419" s="1" t="s">
        <v>23</v>
      </c>
      <c r="I1419" s="1" t="s">
        <v>23</v>
      </c>
      <c r="AK1419" s="1" t="s">
        <v>58</v>
      </c>
    </row>
    <row r="1420" spans="1:38">
      <c r="A1420" s="1" t="s">
        <v>1723</v>
      </c>
      <c r="B1420" s="9">
        <v>40938</v>
      </c>
      <c r="C1420" s="7">
        <v>10</v>
      </c>
      <c r="D1420" s="7">
        <v>1</v>
      </c>
      <c r="E1420" s="1">
        <v>38</v>
      </c>
      <c r="F1420" s="1" t="s">
        <v>26</v>
      </c>
      <c r="G1420" s="1" t="s">
        <v>1844</v>
      </c>
      <c r="H1420" s="1" t="s">
        <v>22</v>
      </c>
      <c r="I1420" s="1" t="s">
        <v>9</v>
      </c>
      <c r="K1420" s="1" t="s">
        <v>32</v>
      </c>
      <c r="L1420" s="1" t="s">
        <v>25</v>
      </c>
      <c r="M1420" s="2" t="s">
        <v>2381</v>
      </c>
      <c r="N1420" s="1" t="s">
        <v>26</v>
      </c>
      <c r="O1420" s="1" t="s">
        <v>27</v>
      </c>
      <c r="P1420" s="1" t="s">
        <v>40</v>
      </c>
      <c r="Q1420" s="1">
        <v>25.8</v>
      </c>
      <c r="R1420" s="1">
        <v>17.100000000000001</v>
      </c>
      <c r="S1420" s="1">
        <v>12.8</v>
      </c>
      <c r="X1420" s="1">
        <v>13</v>
      </c>
      <c r="Y1420" s="1">
        <v>70</v>
      </c>
      <c r="Z1420" s="1">
        <f>70-13</f>
        <v>57</v>
      </c>
      <c r="AA1420" s="1">
        <v>22</v>
      </c>
      <c r="AJ1420" s="1" t="s">
        <v>45</v>
      </c>
      <c r="AK1420" s="1" t="s">
        <v>58</v>
      </c>
      <c r="AL1420" s="1" t="s">
        <v>49</v>
      </c>
    </row>
    <row r="1421" spans="1:38">
      <c r="A1421" s="1" t="s">
        <v>1723</v>
      </c>
      <c r="B1421" s="9">
        <v>40938</v>
      </c>
      <c r="C1421" s="7">
        <v>10</v>
      </c>
      <c r="D1421" s="7">
        <v>1</v>
      </c>
      <c r="E1421" s="1">
        <v>38</v>
      </c>
      <c r="F1421" s="1" t="s">
        <v>47</v>
      </c>
      <c r="G1421" s="1" t="s">
        <v>1867</v>
      </c>
      <c r="H1421" s="1" t="s">
        <v>23</v>
      </c>
      <c r="I1421" s="1" t="s">
        <v>23</v>
      </c>
      <c r="AK1421" s="1" t="s">
        <v>58</v>
      </c>
    </row>
    <row r="1422" spans="1:38">
      <c r="A1422" s="1" t="s">
        <v>1723</v>
      </c>
      <c r="B1422" s="9">
        <v>40938</v>
      </c>
      <c r="C1422" s="7">
        <v>10</v>
      </c>
      <c r="D1422" s="7">
        <v>1</v>
      </c>
      <c r="E1422" s="1">
        <v>39</v>
      </c>
      <c r="F1422" s="1" t="s">
        <v>26</v>
      </c>
      <c r="G1422" s="1" t="s">
        <v>2790</v>
      </c>
      <c r="H1422" s="1" t="s">
        <v>23</v>
      </c>
      <c r="I1422" s="1" t="s">
        <v>23</v>
      </c>
      <c r="AK1422" s="1" t="s">
        <v>58</v>
      </c>
    </row>
    <row r="1423" spans="1:38">
      <c r="A1423" s="1" t="s">
        <v>1723</v>
      </c>
      <c r="B1423" s="9">
        <v>40938</v>
      </c>
      <c r="C1423" s="7">
        <v>10</v>
      </c>
      <c r="D1423" s="7">
        <v>1</v>
      </c>
      <c r="E1423" s="1">
        <v>39</v>
      </c>
      <c r="F1423" s="1" t="s">
        <v>47</v>
      </c>
      <c r="G1423" s="1" t="s">
        <v>2791</v>
      </c>
      <c r="H1423" s="1" t="s">
        <v>23</v>
      </c>
      <c r="I1423" s="1" t="s">
        <v>23</v>
      </c>
      <c r="AK1423" s="1" t="s">
        <v>58</v>
      </c>
    </row>
    <row r="1424" spans="1:38">
      <c r="A1424" s="1" t="s">
        <v>1723</v>
      </c>
      <c r="B1424" s="9">
        <v>40938</v>
      </c>
      <c r="C1424" s="7">
        <v>10</v>
      </c>
      <c r="D1424" s="7">
        <v>1</v>
      </c>
      <c r="E1424" s="1">
        <v>40</v>
      </c>
      <c r="F1424" s="1" t="s">
        <v>26</v>
      </c>
      <c r="G1424" s="1" t="s">
        <v>2792</v>
      </c>
      <c r="H1424" s="1" t="s">
        <v>23</v>
      </c>
      <c r="I1424" s="1" t="s">
        <v>23</v>
      </c>
      <c r="AK1424" s="1" t="s">
        <v>58</v>
      </c>
    </row>
    <row r="1425" spans="1:38">
      <c r="A1425" s="1" t="s">
        <v>1723</v>
      </c>
      <c r="B1425" s="9">
        <v>40938</v>
      </c>
      <c r="C1425" s="7">
        <v>10</v>
      </c>
      <c r="D1425" s="7">
        <v>1</v>
      </c>
      <c r="E1425" s="1">
        <v>40</v>
      </c>
      <c r="F1425" s="1" t="s">
        <v>47</v>
      </c>
      <c r="G1425" s="1" t="s">
        <v>1864</v>
      </c>
      <c r="H1425" s="1" t="s">
        <v>23</v>
      </c>
      <c r="I1425" s="1" t="s">
        <v>23</v>
      </c>
      <c r="J1425" s="1" t="s">
        <v>55</v>
      </c>
      <c r="AK1425" s="1" t="s">
        <v>58</v>
      </c>
    </row>
    <row r="1426" spans="1:38">
      <c r="A1426" s="1" t="s">
        <v>1723</v>
      </c>
      <c r="B1426" s="9">
        <v>40938</v>
      </c>
      <c r="C1426" s="7">
        <v>10</v>
      </c>
      <c r="D1426" s="7">
        <v>1</v>
      </c>
      <c r="E1426" s="1">
        <v>41</v>
      </c>
      <c r="F1426" s="1" t="s">
        <v>26</v>
      </c>
      <c r="G1426" s="1" t="s">
        <v>1838</v>
      </c>
      <c r="H1426" s="1" t="s">
        <v>22</v>
      </c>
      <c r="I1426" s="1" t="s">
        <v>9</v>
      </c>
      <c r="K1426" s="1" t="s">
        <v>29</v>
      </c>
      <c r="L1426" s="1" t="s">
        <v>25</v>
      </c>
      <c r="M1426" s="2" t="s">
        <v>2375</v>
      </c>
      <c r="N1426" s="1" t="s">
        <v>26</v>
      </c>
      <c r="O1426" s="1" t="s">
        <v>27</v>
      </c>
      <c r="Q1426" s="1">
        <v>41.3</v>
      </c>
      <c r="R1426" s="1">
        <v>25.7</v>
      </c>
      <c r="S1426" s="1">
        <v>20.6</v>
      </c>
      <c r="X1426" s="1">
        <v>14</v>
      </c>
      <c r="Y1426" s="1">
        <v>155</v>
      </c>
      <c r="Z1426" s="1">
        <f>Y1426-X1426</f>
        <v>141</v>
      </c>
      <c r="AA1426" s="1">
        <f>16+129</f>
        <v>145</v>
      </c>
      <c r="AJ1426" s="1" t="s">
        <v>59</v>
      </c>
      <c r="AK1426" s="1" t="s">
        <v>58</v>
      </c>
      <c r="AL1426" s="1" t="s">
        <v>60</v>
      </c>
    </row>
    <row r="1427" spans="1:38">
      <c r="A1427" s="1" t="s">
        <v>1723</v>
      </c>
      <c r="B1427" s="9">
        <v>40938</v>
      </c>
      <c r="C1427" s="7">
        <v>10</v>
      </c>
      <c r="D1427" s="7">
        <v>1</v>
      </c>
      <c r="E1427" s="1">
        <v>41</v>
      </c>
      <c r="F1427" s="1" t="s">
        <v>47</v>
      </c>
      <c r="G1427" s="1" t="s">
        <v>1863</v>
      </c>
      <c r="H1427" s="1" t="s">
        <v>23</v>
      </c>
      <c r="I1427" s="1" t="s">
        <v>23</v>
      </c>
      <c r="AK1427" s="1" t="s">
        <v>58</v>
      </c>
    </row>
    <row r="1428" spans="1:38">
      <c r="A1428" s="1" t="s">
        <v>1723</v>
      </c>
      <c r="B1428" s="9">
        <v>40938</v>
      </c>
      <c r="C1428" s="7">
        <v>10</v>
      </c>
      <c r="D1428" s="7">
        <v>1</v>
      </c>
      <c r="E1428" s="1">
        <v>42</v>
      </c>
      <c r="F1428" s="1" t="s">
        <v>26</v>
      </c>
      <c r="G1428" s="1" t="s">
        <v>2793</v>
      </c>
      <c r="H1428" s="1" t="s">
        <v>23</v>
      </c>
      <c r="I1428" s="1" t="s">
        <v>23</v>
      </c>
      <c r="AK1428" s="1" t="s">
        <v>58</v>
      </c>
    </row>
    <row r="1429" spans="1:38">
      <c r="A1429" s="1" t="s">
        <v>1723</v>
      </c>
      <c r="B1429" s="9">
        <v>40938</v>
      </c>
      <c r="C1429" s="7">
        <v>10</v>
      </c>
      <c r="D1429" s="7">
        <v>1</v>
      </c>
      <c r="E1429" s="1">
        <v>42</v>
      </c>
      <c r="F1429" s="1" t="s">
        <v>47</v>
      </c>
      <c r="G1429" s="1" t="s">
        <v>1880</v>
      </c>
      <c r="H1429" s="1" t="s">
        <v>23</v>
      </c>
      <c r="I1429" s="1" t="s">
        <v>23</v>
      </c>
      <c r="AK1429" s="1" t="s">
        <v>58</v>
      </c>
    </row>
    <row r="1430" spans="1:38">
      <c r="A1430" s="1" t="s">
        <v>1723</v>
      </c>
      <c r="B1430" s="9">
        <v>40938</v>
      </c>
      <c r="C1430" s="7">
        <v>10</v>
      </c>
      <c r="D1430" s="7">
        <v>1</v>
      </c>
      <c r="E1430" s="1">
        <v>43</v>
      </c>
      <c r="F1430" s="1" t="s">
        <v>26</v>
      </c>
      <c r="G1430" s="1" t="s">
        <v>2794</v>
      </c>
      <c r="H1430" s="1" t="s">
        <v>23</v>
      </c>
      <c r="I1430" s="1" t="s">
        <v>23</v>
      </c>
      <c r="AK1430" s="1" t="s">
        <v>58</v>
      </c>
    </row>
    <row r="1431" spans="1:38">
      <c r="A1431" s="1" t="s">
        <v>1723</v>
      </c>
      <c r="B1431" s="9">
        <v>40938</v>
      </c>
      <c r="C1431" s="7">
        <v>10</v>
      </c>
      <c r="D1431" s="7">
        <v>1</v>
      </c>
      <c r="E1431" s="1">
        <v>43</v>
      </c>
      <c r="F1431" s="1" t="s">
        <v>47</v>
      </c>
      <c r="G1431" s="1" t="s">
        <v>1875</v>
      </c>
      <c r="H1431" s="1" t="s">
        <v>23</v>
      </c>
      <c r="I1431" s="1" t="s">
        <v>23</v>
      </c>
      <c r="AK1431" s="1" t="s">
        <v>58</v>
      </c>
    </row>
    <row r="1432" spans="1:38">
      <c r="A1432" s="1" t="s">
        <v>1723</v>
      </c>
      <c r="B1432" s="9">
        <v>40938</v>
      </c>
      <c r="C1432" s="7">
        <v>10</v>
      </c>
      <c r="D1432" s="7">
        <v>1</v>
      </c>
      <c r="E1432" s="1">
        <v>44</v>
      </c>
      <c r="F1432" s="1" t="s">
        <v>26</v>
      </c>
      <c r="G1432" s="1" t="s">
        <v>2795</v>
      </c>
      <c r="H1432" s="1" t="s">
        <v>23</v>
      </c>
      <c r="I1432" s="1" t="s">
        <v>23</v>
      </c>
      <c r="AK1432" s="1" t="s">
        <v>58</v>
      </c>
    </row>
    <row r="1433" spans="1:38">
      <c r="A1433" s="1" t="s">
        <v>1723</v>
      </c>
      <c r="B1433" s="9">
        <v>40938</v>
      </c>
      <c r="C1433" s="7">
        <v>10</v>
      </c>
      <c r="D1433" s="7">
        <v>1</v>
      </c>
      <c r="E1433" s="1">
        <v>44</v>
      </c>
      <c r="F1433" s="1" t="s">
        <v>47</v>
      </c>
      <c r="G1433" s="1" t="s">
        <v>1879</v>
      </c>
      <c r="H1433" s="1" t="s">
        <v>23</v>
      </c>
      <c r="I1433" s="1" t="s">
        <v>23</v>
      </c>
      <c r="J1433" s="1" t="s">
        <v>55</v>
      </c>
      <c r="AK1433" s="1" t="s">
        <v>58</v>
      </c>
    </row>
    <row r="1434" spans="1:38">
      <c r="A1434" s="1" t="s">
        <v>1723</v>
      </c>
      <c r="B1434" s="9">
        <v>40938</v>
      </c>
      <c r="C1434" s="7">
        <v>10</v>
      </c>
      <c r="D1434" s="7">
        <v>1</v>
      </c>
      <c r="E1434" s="1">
        <v>45</v>
      </c>
      <c r="F1434" s="1" t="s">
        <v>26</v>
      </c>
      <c r="G1434" s="1" t="s">
        <v>2796</v>
      </c>
      <c r="H1434" s="1" t="s">
        <v>23</v>
      </c>
      <c r="I1434" s="1" t="s">
        <v>9</v>
      </c>
      <c r="AK1434" s="1" t="s">
        <v>58</v>
      </c>
    </row>
    <row r="1435" spans="1:38">
      <c r="A1435" s="1" t="s">
        <v>1723</v>
      </c>
      <c r="B1435" s="9">
        <v>40938</v>
      </c>
      <c r="C1435" s="7">
        <v>10</v>
      </c>
      <c r="D1435" s="7">
        <v>1</v>
      </c>
      <c r="E1435" s="1">
        <v>45</v>
      </c>
      <c r="F1435" s="1" t="s">
        <v>47</v>
      </c>
      <c r="G1435" s="1" t="s">
        <v>1872</v>
      </c>
      <c r="H1435" s="1" t="s">
        <v>23</v>
      </c>
      <c r="I1435" s="1" t="s">
        <v>23</v>
      </c>
      <c r="AK1435" s="1" t="s">
        <v>58</v>
      </c>
    </row>
    <row r="1436" spans="1:38">
      <c r="A1436" s="1" t="s">
        <v>1723</v>
      </c>
      <c r="B1436" s="9">
        <v>40938</v>
      </c>
      <c r="C1436" s="7">
        <v>10</v>
      </c>
      <c r="D1436" s="7">
        <v>1</v>
      </c>
      <c r="E1436" s="1">
        <v>46</v>
      </c>
      <c r="F1436" s="1" t="s">
        <v>26</v>
      </c>
      <c r="G1436" s="1" t="s">
        <v>2797</v>
      </c>
      <c r="H1436" s="1" t="s">
        <v>23</v>
      </c>
      <c r="I1436" s="1" t="s">
        <v>23</v>
      </c>
      <c r="J1436" s="1" t="s">
        <v>55</v>
      </c>
      <c r="AK1436" s="1" t="s">
        <v>58</v>
      </c>
    </row>
    <row r="1437" spans="1:38">
      <c r="A1437" s="1" t="s">
        <v>1723</v>
      </c>
      <c r="B1437" s="9">
        <v>40938</v>
      </c>
      <c r="C1437" s="7">
        <v>10</v>
      </c>
      <c r="D1437" s="7">
        <v>1</v>
      </c>
      <c r="E1437" s="1">
        <v>46</v>
      </c>
      <c r="F1437" s="1" t="s">
        <v>47</v>
      </c>
      <c r="G1437" s="1" t="s">
        <v>1873</v>
      </c>
      <c r="H1437" s="1" t="s">
        <v>23</v>
      </c>
      <c r="I1437" s="1" t="s">
        <v>23</v>
      </c>
      <c r="J1437" s="1" t="s">
        <v>55</v>
      </c>
      <c r="AK1437" s="1" t="s">
        <v>58</v>
      </c>
    </row>
    <row r="1438" spans="1:38">
      <c r="A1438" s="1" t="s">
        <v>1723</v>
      </c>
      <c r="B1438" s="9">
        <v>40938</v>
      </c>
      <c r="C1438" s="7">
        <v>10</v>
      </c>
      <c r="D1438" s="7">
        <v>1</v>
      </c>
      <c r="E1438" s="1">
        <v>47</v>
      </c>
      <c r="F1438" s="1" t="s">
        <v>26</v>
      </c>
      <c r="G1438" s="1" t="s">
        <v>1877</v>
      </c>
      <c r="H1438" s="1" t="s">
        <v>23</v>
      </c>
      <c r="I1438" s="1" t="s">
        <v>23</v>
      </c>
      <c r="J1438" s="1" t="s">
        <v>55</v>
      </c>
      <c r="AK1438" s="1" t="s">
        <v>58</v>
      </c>
    </row>
    <row r="1439" spans="1:38">
      <c r="A1439" s="1" t="s">
        <v>1723</v>
      </c>
      <c r="B1439" s="9">
        <v>40938</v>
      </c>
      <c r="C1439" s="7">
        <v>10</v>
      </c>
      <c r="D1439" s="7">
        <v>1</v>
      </c>
      <c r="E1439" s="1">
        <v>47</v>
      </c>
      <c r="F1439" s="1" t="s">
        <v>47</v>
      </c>
      <c r="G1439" s="1" t="s">
        <v>2798</v>
      </c>
      <c r="H1439" s="1" t="s">
        <v>23</v>
      </c>
      <c r="I1439" s="1" t="s">
        <v>23</v>
      </c>
      <c r="AK1439" s="1" t="s">
        <v>58</v>
      </c>
    </row>
    <row r="1440" spans="1:38">
      <c r="A1440" s="1" t="s">
        <v>1723</v>
      </c>
      <c r="B1440" s="9">
        <v>40938</v>
      </c>
      <c r="C1440" s="7">
        <v>10</v>
      </c>
      <c r="D1440" s="7">
        <v>1</v>
      </c>
      <c r="E1440" s="1">
        <v>48</v>
      </c>
      <c r="F1440" s="1" t="s">
        <v>26</v>
      </c>
      <c r="G1440" s="1" t="s">
        <v>1860</v>
      </c>
      <c r="H1440" s="1" t="s">
        <v>23</v>
      </c>
      <c r="I1440" s="1" t="s">
        <v>23</v>
      </c>
      <c r="AK1440" s="1" t="s">
        <v>58</v>
      </c>
    </row>
    <row r="1441" spans="1:38">
      <c r="A1441" s="1" t="s">
        <v>1723</v>
      </c>
      <c r="B1441" s="9">
        <v>40938</v>
      </c>
      <c r="C1441" s="7">
        <v>10</v>
      </c>
      <c r="D1441" s="7">
        <v>1</v>
      </c>
      <c r="E1441" s="1">
        <v>48</v>
      </c>
      <c r="F1441" s="1" t="s">
        <v>47</v>
      </c>
      <c r="G1441" s="1" t="s">
        <v>2799</v>
      </c>
      <c r="H1441" s="1" t="s">
        <v>23</v>
      </c>
      <c r="I1441" s="1" t="s">
        <v>23</v>
      </c>
      <c r="J1441" s="1" t="s">
        <v>55</v>
      </c>
      <c r="AK1441" s="1" t="s">
        <v>58</v>
      </c>
    </row>
    <row r="1442" spans="1:38">
      <c r="A1442" s="1" t="s">
        <v>1724</v>
      </c>
      <c r="B1442" s="9">
        <v>40939</v>
      </c>
      <c r="C1442" s="7">
        <v>10</v>
      </c>
      <c r="D1442" s="7">
        <v>1</v>
      </c>
      <c r="E1442" s="1">
        <v>1</v>
      </c>
      <c r="F1442" s="1" t="s">
        <v>26</v>
      </c>
      <c r="G1442" s="1" t="s">
        <v>1843</v>
      </c>
      <c r="H1442" s="1" t="s">
        <v>23</v>
      </c>
      <c r="I1442" s="1" t="s">
        <v>23</v>
      </c>
      <c r="AK1442" s="1" t="s">
        <v>70</v>
      </c>
    </row>
    <row r="1443" spans="1:38">
      <c r="A1443" s="1" t="s">
        <v>1724</v>
      </c>
      <c r="B1443" s="9">
        <v>40939</v>
      </c>
      <c r="C1443" s="7">
        <v>10</v>
      </c>
      <c r="D1443" s="7">
        <v>1</v>
      </c>
      <c r="E1443" s="1">
        <v>1</v>
      </c>
      <c r="F1443" s="1" t="s">
        <v>47</v>
      </c>
      <c r="G1443" s="1" t="s">
        <v>1889</v>
      </c>
      <c r="H1443" s="1" t="s">
        <v>23</v>
      </c>
      <c r="I1443" s="1" t="s">
        <v>23</v>
      </c>
      <c r="AK1443" s="1" t="s">
        <v>70</v>
      </c>
    </row>
    <row r="1444" spans="1:38">
      <c r="A1444" s="1" t="s">
        <v>1724</v>
      </c>
      <c r="B1444" s="9">
        <v>40939</v>
      </c>
      <c r="C1444" s="7">
        <v>10</v>
      </c>
      <c r="D1444" s="7">
        <v>1</v>
      </c>
      <c r="E1444" s="1">
        <v>2</v>
      </c>
      <c r="F1444" s="1" t="s">
        <v>26</v>
      </c>
      <c r="G1444" s="1" t="s">
        <v>1858</v>
      </c>
      <c r="H1444" s="1" t="s">
        <v>22</v>
      </c>
      <c r="I1444" s="1" t="s">
        <v>9</v>
      </c>
      <c r="K1444" s="1" t="s">
        <v>30</v>
      </c>
      <c r="L1444" s="1" t="s">
        <v>25</v>
      </c>
      <c r="M1444" s="2" t="s">
        <v>2391</v>
      </c>
      <c r="N1444" s="1" t="s">
        <v>26</v>
      </c>
      <c r="O1444" s="1" t="s">
        <v>33</v>
      </c>
      <c r="P1444" s="1" t="s">
        <v>63</v>
      </c>
      <c r="Q1444" s="1">
        <v>27.4</v>
      </c>
      <c r="R1444" s="1">
        <v>15.6</v>
      </c>
      <c r="S1444" s="1">
        <v>12</v>
      </c>
      <c r="X1444" s="1">
        <v>14</v>
      </c>
      <c r="Y1444" s="1">
        <v>64</v>
      </c>
      <c r="Z1444" s="1">
        <f>Y1444-X1444</f>
        <v>50</v>
      </c>
      <c r="AA1444" s="1">
        <f>2+38</f>
        <v>40</v>
      </c>
      <c r="AC1444" s="1" t="s">
        <v>80</v>
      </c>
      <c r="AJ1444" s="1" t="s">
        <v>59</v>
      </c>
      <c r="AK1444" s="1" t="s">
        <v>70</v>
      </c>
    </row>
    <row r="1445" spans="1:38">
      <c r="A1445" s="1" t="s">
        <v>1724</v>
      </c>
      <c r="B1445" s="9">
        <v>40939</v>
      </c>
      <c r="C1445" s="7">
        <v>10</v>
      </c>
      <c r="D1445" s="7">
        <v>1</v>
      </c>
      <c r="E1445" s="1">
        <v>2</v>
      </c>
      <c r="F1445" s="1" t="s">
        <v>47</v>
      </c>
      <c r="G1445" s="1" t="s">
        <v>1865</v>
      </c>
      <c r="H1445" s="1" t="s">
        <v>23</v>
      </c>
      <c r="I1445" s="1" t="s">
        <v>53</v>
      </c>
      <c r="AK1445" s="1" t="s">
        <v>70</v>
      </c>
    </row>
    <row r="1446" spans="1:38">
      <c r="A1446" s="1" t="s">
        <v>1724</v>
      </c>
      <c r="B1446" s="9">
        <v>40939</v>
      </c>
      <c r="C1446" s="7">
        <v>10</v>
      </c>
      <c r="D1446" s="7">
        <v>1</v>
      </c>
      <c r="E1446" s="1">
        <v>3</v>
      </c>
      <c r="F1446" s="1" t="s">
        <v>26</v>
      </c>
      <c r="G1446" s="1" t="s">
        <v>1888</v>
      </c>
      <c r="H1446" s="1" t="s">
        <v>23</v>
      </c>
      <c r="I1446" s="1" t="s">
        <v>23</v>
      </c>
      <c r="AK1446" s="1" t="s">
        <v>70</v>
      </c>
    </row>
    <row r="1447" spans="1:38">
      <c r="A1447" s="1" t="s">
        <v>1724</v>
      </c>
      <c r="B1447" s="9">
        <v>40939</v>
      </c>
      <c r="C1447" s="7">
        <v>10</v>
      </c>
      <c r="D1447" s="7">
        <v>1</v>
      </c>
      <c r="E1447" s="1">
        <v>3</v>
      </c>
      <c r="F1447" s="1" t="s">
        <v>47</v>
      </c>
      <c r="G1447" s="1" t="s">
        <v>1886</v>
      </c>
      <c r="H1447" s="1" t="s">
        <v>23</v>
      </c>
      <c r="I1447" s="1" t="s">
        <v>23</v>
      </c>
      <c r="AK1447" s="1" t="s">
        <v>70</v>
      </c>
    </row>
    <row r="1448" spans="1:38">
      <c r="A1448" s="1" t="s">
        <v>1724</v>
      </c>
      <c r="B1448" s="9">
        <v>40939</v>
      </c>
      <c r="C1448" s="7">
        <v>10</v>
      </c>
      <c r="D1448" s="7">
        <v>1</v>
      </c>
      <c r="E1448" s="1">
        <v>4</v>
      </c>
      <c r="F1448" s="1" t="s">
        <v>26</v>
      </c>
      <c r="G1448" s="1" t="s">
        <v>2757</v>
      </c>
      <c r="H1448" s="1" t="s">
        <v>23</v>
      </c>
      <c r="I1448" s="1" t="s">
        <v>23</v>
      </c>
      <c r="AK1448" s="1" t="s">
        <v>70</v>
      </c>
    </row>
    <row r="1449" spans="1:38">
      <c r="A1449" s="1" t="s">
        <v>1724</v>
      </c>
      <c r="B1449" s="9">
        <v>40939</v>
      </c>
      <c r="C1449" s="7">
        <v>10</v>
      </c>
      <c r="D1449" s="7">
        <v>1</v>
      </c>
      <c r="E1449" s="1">
        <v>4</v>
      </c>
      <c r="F1449" s="1" t="s">
        <v>47</v>
      </c>
      <c r="G1449" s="1" t="s">
        <v>2758</v>
      </c>
      <c r="H1449" s="1" t="s">
        <v>23</v>
      </c>
      <c r="I1449" s="1" t="s">
        <v>23</v>
      </c>
      <c r="AK1449" s="1" t="s">
        <v>70</v>
      </c>
    </row>
    <row r="1450" spans="1:38">
      <c r="A1450" s="1" t="s">
        <v>1724</v>
      </c>
      <c r="B1450" s="9">
        <v>40939</v>
      </c>
      <c r="C1450" s="7">
        <v>10</v>
      </c>
      <c r="D1450" s="7">
        <v>1</v>
      </c>
      <c r="E1450" s="1">
        <v>5</v>
      </c>
      <c r="F1450" s="1" t="s">
        <v>26</v>
      </c>
      <c r="G1450" s="1" t="s">
        <v>2759</v>
      </c>
      <c r="H1450" s="1" t="s">
        <v>23</v>
      </c>
      <c r="I1450" s="1" t="s">
        <v>23</v>
      </c>
      <c r="AK1450" s="1" t="s">
        <v>70</v>
      </c>
    </row>
    <row r="1451" spans="1:38">
      <c r="A1451" s="1" t="s">
        <v>1724</v>
      </c>
      <c r="B1451" s="9">
        <v>40939</v>
      </c>
      <c r="C1451" s="7">
        <v>10</v>
      </c>
      <c r="D1451" s="7">
        <v>1</v>
      </c>
      <c r="E1451" s="1">
        <v>5</v>
      </c>
      <c r="F1451" s="1" t="s">
        <v>47</v>
      </c>
      <c r="G1451" s="1" t="s">
        <v>1853</v>
      </c>
      <c r="H1451" s="1" t="s">
        <v>22</v>
      </c>
      <c r="I1451" s="1" t="s">
        <v>9</v>
      </c>
      <c r="K1451" s="1" t="s">
        <v>29</v>
      </c>
      <c r="L1451" s="1" t="s">
        <v>25</v>
      </c>
      <c r="M1451" s="2" t="s">
        <v>2388</v>
      </c>
      <c r="N1451" s="1" t="s">
        <v>26</v>
      </c>
      <c r="O1451" s="1" t="s">
        <v>66</v>
      </c>
      <c r="Q1451" s="1">
        <v>39.299999999999997</v>
      </c>
      <c r="R1451" s="1">
        <v>23.4</v>
      </c>
      <c r="S1451" s="1">
        <v>20.6</v>
      </c>
      <c r="X1451" s="1">
        <v>14</v>
      </c>
      <c r="Y1451" s="1">
        <v>122</v>
      </c>
      <c r="Z1451" s="1">
        <f>Y1451-X1451</f>
        <v>108</v>
      </c>
      <c r="AA1451" s="1">
        <f>38+98</f>
        <v>136</v>
      </c>
      <c r="AC1451" s="1" t="s">
        <v>81</v>
      </c>
      <c r="AJ1451" s="1" t="s">
        <v>59</v>
      </c>
      <c r="AK1451" s="1" t="s">
        <v>70</v>
      </c>
      <c r="AL1451" s="1" t="s">
        <v>82</v>
      </c>
    </row>
    <row r="1452" spans="1:38">
      <c r="A1452" s="1" t="s">
        <v>1724</v>
      </c>
      <c r="B1452" s="9">
        <v>40939</v>
      </c>
      <c r="C1452" s="7">
        <v>10</v>
      </c>
      <c r="D1452" s="7">
        <v>1</v>
      </c>
      <c r="E1452" s="1">
        <v>6</v>
      </c>
      <c r="F1452" s="1" t="s">
        <v>26</v>
      </c>
      <c r="G1452" s="1" t="s">
        <v>1857</v>
      </c>
      <c r="H1452" s="1" t="s">
        <v>22</v>
      </c>
      <c r="I1452" s="1" t="s">
        <v>9</v>
      </c>
      <c r="K1452" s="1" t="s">
        <v>30</v>
      </c>
      <c r="L1452" s="1" t="s">
        <v>25</v>
      </c>
      <c r="M1452" s="2" t="s">
        <v>2390</v>
      </c>
      <c r="N1452" s="1" t="s">
        <v>26</v>
      </c>
      <c r="O1452" s="1" t="s">
        <v>33</v>
      </c>
      <c r="Q1452" s="1">
        <v>24.2</v>
      </c>
      <c r="R1452" s="1">
        <v>16.5</v>
      </c>
      <c r="S1452" s="1">
        <v>10.8</v>
      </c>
      <c r="X1452" s="1">
        <v>14</v>
      </c>
      <c r="Y1452" s="1">
        <v>64</v>
      </c>
      <c r="Z1452" s="1">
        <v>50</v>
      </c>
      <c r="AA1452" s="1">
        <v>13</v>
      </c>
      <c r="AJ1452" s="1" t="s">
        <v>45</v>
      </c>
      <c r="AK1452" s="1" t="s">
        <v>70</v>
      </c>
    </row>
    <row r="1453" spans="1:38">
      <c r="A1453" s="1" t="s">
        <v>1724</v>
      </c>
      <c r="B1453" s="9">
        <v>40939</v>
      </c>
      <c r="C1453" s="7">
        <v>10</v>
      </c>
      <c r="D1453" s="7">
        <v>1</v>
      </c>
      <c r="E1453" s="1">
        <v>6</v>
      </c>
      <c r="F1453" s="1" t="s">
        <v>47</v>
      </c>
      <c r="G1453" s="1" t="s">
        <v>1869</v>
      </c>
      <c r="H1453" s="1" t="s">
        <v>23</v>
      </c>
      <c r="I1453" s="1" t="s">
        <v>23</v>
      </c>
      <c r="AK1453" s="1" t="s">
        <v>70</v>
      </c>
    </row>
    <row r="1454" spans="1:38">
      <c r="A1454" s="1" t="s">
        <v>1724</v>
      </c>
      <c r="B1454" s="9">
        <v>40939</v>
      </c>
      <c r="C1454" s="7">
        <v>10</v>
      </c>
      <c r="D1454" s="7">
        <v>1</v>
      </c>
      <c r="E1454" s="1">
        <v>7</v>
      </c>
      <c r="F1454" s="1" t="s">
        <v>26</v>
      </c>
      <c r="G1454" s="1" t="s">
        <v>2760</v>
      </c>
      <c r="H1454" s="1" t="s">
        <v>23</v>
      </c>
      <c r="I1454" s="1" t="s">
        <v>23</v>
      </c>
      <c r="J1454" s="1" t="s">
        <v>55</v>
      </c>
      <c r="AK1454" s="1" t="s">
        <v>70</v>
      </c>
    </row>
    <row r="1455" spans="1:38">
      <c r="A1455" s="1" t="s">
        <v>1724</v>
      </c>
      <c r="B1455" s="9">
        <v>40939</v>
      </c>
      <c r="C1455" s="7">
        <v>10</v>
      </c>
      <c r="D1455" s="7">
        <v>1</v>
      </c>
      <c r="E1455" s="1">
        <v>7</v>
      </c>
      <c r="F1455" s="1" t="s">
        <v>47</v>
      </c>
      <c r="G1455" s="1" t="s">
        <v>1854</v>
      </c>
      <c r="H1455" s="1" t="s">
        <v>22</v>
      </c>
      <c r="I1455" s="1" t="s">
        <v>9</v>
      </c>
      <c r="K1455" s="1" t="s">
        <v>29</v>
      </c>
      <c r="L1455" s="1" t="s">
        <v>25</v>
      </c>
      <c r="AK1455" s="1" t="s">
        <v>70</v>
      </c>
      <c r="AL1455" s="1" t="s">
        <v>95</v>
      </c>
    </row>
    <row r="1456" spans="1:38">
      <c r="A1456" s="1" t="s">
        <v>1724</v>
      </c>
      <c r="B1456" s="9">
        <v>40939</v>
      </c>
      <c r="C1456" s="7">
        <v>10</v>
      </c>
      <c r="D1456" s="7">
        <v>1</v>
      </c>
      <c r="E1456" s="1">
        <v>8</v>
      </c>
      <c r="F1456" s="1" t="s">
        <v>26</v>
      </c>
      <c r="G1456" s="1" t="s">
        <v>1871</v>
      </c>
      <c r="H1456" s="1" t="s">
        <v>23</v>
      </c>
      <c r="I1456" s="1" t="s">
        <v>23</v>
      </c>
      <c r="J1456" s="1" t="s">
        <v>55</v>
      </c>
      <c r="AK1456" s="1" t="s">
        <v>70</v>
      </c>
    </row>
    <row r="1457" spans="1:37">
      <c r="A1457" s="1" t="s">
        <v>1724</v>
      </c>
      <c r="B1457" s="9">
        <v>40939</v>
      </c>
      <c r="C1457" s="7">
        <v>10</v>
      </c>
      <c r="D1457" s="7">
        <v>1</v>
      </c>
      <c r="E1457" s="1">
        <v>8</v>
      </c>
      <c r="F1457" s="1" t="s">
        <v>47</v>
      </c>
      <c r="G1457" s="1" t="s">
        <v>2761</v>
      </c>
      <c r="H1457" s="1" t="s">
        <v>23</v>
      </c>
      <c r="I1457" s="1" t="s">
        <v>23</v>
      </c>
      <c r="AK1457" s="1" t="s">
        <v>70</v>
      </c>
    </row>
    <row r="1458" spans="1:37">
      <c r="A1458" s="1" t="s">
        <v>1724</v>
      </c>
      <c r="B1458" s="9">
        <v>40939</v>
      </c>
      <c r="C1458" s="7">
        <v>10</v>
      </c>
      <c r="D1458" s="7">
        <v>1</v>
      </c>
      <c r="E1458" s="1">
        <v>9</v>
      </c>
      <c r="F1458" s="1" t="s">
        <v>26</v>
      </c>
      <c r="G1458" s="1" t="s">
        <v>2762</v>
      </c>
      <c r="H1458" s="1" t="s">
        <v>23</v>
      </c>
      <c r="I1458" s="1" t="s">
        <v>23</v>
      </c>
      <c r="J1458" s="1" t="s">
        <v>55</v>
      </c>
      <c r="AK1458" s="1" t="s">
        <v>70</v>
      </c>
    </row>
    <row r="1459" spans="1:37">
      <c r="A1459" s="1" t="s">
        <v>1724</v>
      </c>
      <c r="B1459" s="9">
        <v>40939</v>
      </c>
      <c r="C1459" s="7">
        <v>10</v>
      </c>
      <c r="D1459" s="7">
        <v>1</v>
      </c>
      <c r="E1459" s="1">
        <v>9</v>
      </c>
      <c r="F1459" s="1" t="s">
        <v>47</v>
      </c>
      <c r="G1459" s="1" t="s">
        <v>1861</v>
      </c>
      <c r="H1459" s="1" t="s">
        <v>23</v>
      </c>
      <c r="I1459" s="1" t="s">
        <v>23</v>
      </c>
      <c r="AK1459" s="1" t="s">
        <v>70</v>
      </c>
    </row>
    <row r="1460" spans="1:37">
      <c r="A1460" s="1" t="s">
        <v>1724</v>
      </c>
      <c r="B1460" s="9">
        <v>40939</v>
      </c>
      <c r="C1460" s="7">
        <v>10</v>
      </c>
      <c r="D1460" s="7">
        <v>1</v>
      </c>
      <c r="E1460" s="1">
        <v>10</v>
      </c>
      <c r="F1460" s="1" t="s">
        <v>26</v>
      </c>
      <c r="G1460" s="1" t="s">
        <v>2763</v>
      </c>
      <c r="H1460" s="1" t="s">
        <v>23</v>
      </c>
      <c r="I1460" s="1" t="s">
        <v>23</v>
      </c>
      <c r="AK1460" s="1" t="s">
        <v>70</v>
      </c>
    </row>
    <row r="1461" spans="1:37">
      <c r="A1461" s="1" t="s">
        <v>1724</v>
      </c>
      <c r="B1461" s="9">
        <v>40939</v>
      </c>
      <c r="C1461" s="7">
        <v>10</v>
      </c>
      <c r="D1461" s="7">
        <v>1</v>
      </c>
      <c r="E1461" s="1">
        <v>10</v>
      </c>
      <c r="F1461" s="1" t="s">
        <v>47</v>
      </c>
      <c r="G1461" s="1" t="s">
        <v>2764</v>
      </c>
      <c r="H1461" s="1" t="s">
        <v>23</v>
      </c>
      <c r="I1461" s="1" t="s">
        <v>23</v>
      </c>
      <c r="J1461" s="1" t="s">
        <v>54</v>
      </c>
      <c r="AK1461" s="1" t="s">
        <v>70</v>
      </c>
    </row>
    <row r="1462" spans="1:37">
      <c r="A1462" s="1" t="s">
        <v>1724</v>
      </c>
      <c r="B1462" s="9">
        <v>40939</v>
      </c>
      <c r="C1462" s="7">
        <v>10</v>
      </c>
      <c r="D1462" s="7">
        <v>1</v>
      </c>
      <c r="E1462" s="1">
        <v>11</v>
      </c>
      <c r="F1462" s="1" t="s">
        <v>26</v>
      </c>
      <c r="G1462" s="1" t="s">
        <v>1887</v>
      </c>
      <c r="H1462" s="1" t="s">
        <v>23</v>
      </c>
      <c r="I1462" s="1" t="s">
        <v>23</v>
      </c>
      <c r="AK1462" s="1" t="s">
        <v>70</v>
      </c>
    </row>
    <row r="1463" spans="1:37">
      <c r="A1463" s="1" t="s">
        <v>1724</v>
      </c>
      <c r="B1463" s="9">
        <v>40939</v>
      </c>
      <c r="C1463" s="7">
        <v>10</v>
      </c>
      <c r="D1463" s="7">
        <v>1</v>
      </c>
      <c r="E1463" s="1">
        <v>11</v>
      </c>
      <c r="F1463" s="1" t="s">
        <v>47</v>
      </c>
      <c r="G1463" s="1" t="s">
        <v>2765</v>
      </c>
      <c r="H1463" s="1" t="s">
        <v>23</v>
      </c>
      <c r="I1463" s="1" t="s">
        <v>23</v>
      </c>
      <c r="AK1463" s="1" t="s">
        <v>70</v>
      </c>
    </row>
    <row r="1464" spans="1:37">
      <c r="A1464" s="1" t="s">
        <v>1724</v>
      </c>
      <c r="B1464" s="9">
        <v>40939</v>
      </c>
      <c r="C1464" s="7">
        <v>10</v>
      </c>
      <c r="D1464" s="7">
        <v>1</v>
      </c>
      <c r="E1464" s="1">
        <v>12</v>
      </c>
      <c r="F1464" s="1" t="s">
        <v>26</v>
      </c>
      <c r="G1464" s="1" t="s">
        <v>2766</v>
      </c>
      <c r="H1464" s="1" t="s">
        <v>23</v>
      </c>
      <c r="I1464" s="1" t="s">
        <v>23</v>
      </c>
      <c r="AK1464" s="1" t="s">
        <v>70</v>
      </c>
    </row>
    <row r="1465" spans="1:37">
      <c r="A1465" s="1" t="s">
        <v>1724</v>
      </c>
      <c r="B1465" s="9">
        <v>40939</v>
      </c>
      <c r="C1465" s="7">
        <v>10</v>
      </c>
      <c r="D1465" s="7">
        <v>1</v>
      </c>
      <c r="E1465" s="1">
        <v>12</v>
      </c>
      <c r="F1465" s="1" t="s">
        <v>47</v>
      </c>
      <c r="G1465" s="1" t="s">
        <v>2767</v>
      </c>
      <c r="H1465" s="1" t="s">
        <v>23</v>
      </c>
      <c r="I1465" s="1" t="s">
        <v>23</v>
      </c>
      <c r="AK1465" s="1" t="s">
        <v>70</v>
      </c>
    </row>
    <row r="1466" spans="1:37">
      <c r="A1466" s="1" t="s">
        <v>1724</v>
      </c>
      <c r="B1466" s="9">
        <v>40939</v>
      </c>
      <c r="C1466" s="7">
        <v>10</v>
      </c>
      <c r="D1466" s="7">
        <v>1</v>
      </c>
      <c r="E1466" s="1">
        <v>13</v>
      </c>
      <c r="F1466" s="1" t="s">
        <v>26</v>
      </c>
      <c r="G1466" s="1" t="s">
        <v>1848</v>
      </c>
      <c r="H1466" s="1" t="s">
        <v>23</v>
      </c>
      <c r="I1466" s="1" t="s">
        <v>23</v>
      </c>
      <c r="AK1466" s="1" t="s">
        <v>59</v>
      </c>
    </row>
    <row r="1467" spans="1:37">
      <c r="A1467" s="1" t="s">
        <v>1724</v>
      </c>
      <c r="B1467" s="9">
        <v>40939</v>
      </c>
      <c r="C1467" s="7">
        <v>10</v>
      </c>
      <c r="D1467" s="7">
        <v>1</v>
      </c>
      <c r="E1467" s="1">
        <v>13</v>
      </c>
      <c r="F1467" s="1" t="s">
        <v>47</v>
      </c>
      <c r="G1467" s="1" t="s">
        <v>2768</v>
      </c>
      <c r="H1467" s="1" t="s">
        <v>23</v>
      </c>
      <c r="I1467" s="1" t="s">
        <v>53</v>
      </c>
      <c r="AK1467" s="1" t="s">
        <v>59</v>
      </c>
    </row>
    <row r="1468" spans="1:37">
      <c r="A1468" s="1" t="s">
        <v>1724</v>
      </c>
      <c r="B1468" s="9">
        <v>40939</v>
      </c>
      <c r="C1468" s="7">
        <v>10</v>
      </c>
      <c r="D1468" s="7">
        <v>1</v>
      </c>
      <c r="E1468" s="1">
        <v>14</v>
      </c>
      <c r="F1468" s="1" t="s">
        <v>26</v>
      </c>
      <c r="G1468" s="1" t="s">
        <v>1850</v>
      </c>
      <c r="H1468" s="1" t="s">
        <v>22</v>
      </c>
      <c r="I1468" s="1" t="s">
        <v>9</v>
      </c>
      <c r="K1468" s="1" t="s">
        <v>31</v>
      </c>
      <c r="L1468" s="1" t="s">
        <v>25</v>
      </c>
      <c r="M1468" s="2" t="s">
        <v>2387</v>
      </c>
      <c r="N1468" s="1" t="s">
        <v>26</v>
      </c>
      <c r="O1468" s="1" t="s">
        <v>33</v>
      </c>
      <c r="P1468" s="1" t="s">
        <v>63</v>
      </c>
      <c r="Q1468" s="1">
        <v>38.1</v>
      </c>
      <c r="R1468" s="1">
        <v>20.7</v>
      </c>
      <c r="S1468" s="1">
        <v>19.899999999999999</v>
      </c>
      <c r="X1468" s="1">
        <v>14</v>
      </c>
      <c r="Y1468" s="1">
        <v>200</v>
      </c>
      <c r="Z1468" s="1">
        <f>Y1468-X1468</f>
        <v>186</v>
      </c>
      <c r="AA1468" s="1">
        <f>1+21</f>
        <v>22</v>
      </c>
      <c r="AJ1468" s="1" t="s">
        <v>59</v>
      </c>
      <c r="AK1468" s="1" t="s">
        <v>59</v>
      </c>
    </row>
    <row r="1469" spans="1:37">
      <c r="A1469" s="1" t="s">
        <v>1724</v>
      </c>
      <c r="B1469" s="9">
        <v>40939</v>
      </c>
      <c r="C1469" s="7">
        <v>10</v>
      </c>
      <c r="D1469" s="7">
        <v>1</v>
      </c>
      <c r="E1469" s="1">
        <v>14</v>
      </c>
      <c r="F1469" s="1" t="s">
        <v>47</v>
      </c>
      <c r="G1469" s="1" t="s">
        <v>2769</v>
      </c>
      <c r="H1469" s="1" t="s">
        <v>23</v>
      </c>
      <c r="I1469" s="1" t="s">
        <v>23</v>
      </c>
      <c r="J1469" s="1" t="s">
        <v>55</v>
      </c>
      <c r="AK1469" s="1" t="s">
        <v>59</v>
      </c>
    </row>
    <row r="1470" spans="1:37">
      <c r="A1470" s="1" t="s">
        <v>1724</v>
      </c>
      <c r="B1470" s="9">
        <v>40939</v>
      </c>
      <c r="C1470" s="7">
        <v>10</v>
      </c>
      <c r="D1470" s="7">
        <v>1</v>
      </c>
      <c r="E1470" s="1">
        <v>15</v>
      </c>
      <c r="F1470" s="1" t="s">
        <v>26</v>
      </c>
      <c r="G1470" s="1" t="s">
        <v>1878</v>
      </c>
      <c r="H1470" s="1" t="s">
        <v>23</v>
      </c>
      <c r="I1470" s="1" t="s">
        <v>23</v>
      </c>
      <c r="J1470" s="1" t="s">
        <v>55</v>
      </c>
      <c r="AK1470" s="1" t="s">
        <v>59</v>
      </c>
    </row>
    <row r="1471" spans="1:37">
      <c r="A1471" s="1" t="s">
        <v>1724</v>
      </c>
      <c r="B1471" s="9">
        <v>40939</v>
      </c>
      <c r="C1471" s="7">
        <v>10</v>
      </c>
      <c r="D1471" s="7">
        <v>1</v>
      </c>
      <c r="E1471" s="1">
        <v>15</v>
      </c>
      <c r="F1471" s="1" t="s">
        <v>47</v>
      </c>
      <c r="G1471" s="1" t="s">
        <v>1884</v>
      </c>
      <c r="H1471" s="1" t="s">
        <v>23</v>
      </c>
      <c r="I1471" s="1" t="s">
        <v>23</v>
      </c>
      <c r="AK1471" s="1" t="s">
        <v>45</v>
      </c>
    </row>
    <row r="1472" spans="1:37">
      <c r="A1472" s="1" t="s">
        <v>1724</v>
      </c>
      <c r="B1472" s="9">
        <v>40939</v>
      </c>
      <c r="C1472" s="7">
        <v>10</v>
      </c>
      <c r="D1472" s="7">
        <v>1</v>
      </c>
      <c r="E1472" s="1">
        <v>16</v>
      </c>
      <c r="F1472" s="1" t="s">
        <v>26</v>
      </c>
      <c r="G1472" s="1" t="s">
        <v>1885</v>
      </c>
      <c r="H1472" s="1" t="s">
        <v>23</v>
      </c>
      <c r="I1472" s="1" t="s">
        <v>23</v>
      </c>
      <c r="J1472" s="1" t="s">
        <v>55</v>
      </c>
      <c r="AK1472" s="1" t="s">
        <v>59</v>
      </c>
    </row>
    <row r="1473" spans="1:38">
      <c r="A1473" s="1" t="s">
        <v>1724</v>
      </c>
      <c r="B1473" s="9">
        <v>40939</v>
      </c>
      <c r="C1473" s="7">
        <v>10</v>
      </c>
      <c r="D1473" s="7">
        <v>1</v>
      </c>
      <c r="E1473" s="1">
        <v>16</v>
      </c>
      <c r="F1473" s="1" t="s">
        <v>47</v>
      </c>
      <c r="G1473" s="1" t="s">
        <v>1874</v>
      </c>
      <c r="H1473" s="1" t="s">
        <v>23</v>
      </c>
      <c r="I1473" s="1" t="s">
        <v>23</v>
      </c>
      <c r="AK1473" s="1" t="s">
        <v>45</v>
      </c>
    </row>
    <row r="1474" spans="1:38">
      <c r="A1474" s="1" t="s">
        <v>1724</v>
      </c>
      <c r="B1474" s="9">
        <v>40939</v>
      </c>
      <c r="C1474" s="7">
        <v>10</v>
      </c>
      <c r="D1474" s="7">
        <v>1</v>
      </c>
      <c r="E1474" s="1">
        <v>17</v>
      </c>
      <c r="F1474" s="1" t="s">
        <v>26</v>
      </c>
      <c r="G1474" s="1" t="s">
        <v>1883</v>
      </c>
      <c r="H1474" s="1" t="s">
        <v>23</v>
      </c>
      <c r="I1474" s="1" t="s">
        <v>23</v>
      </c>
      <c r="AK1474" s="1" t="s">
        <v>59</v>
      </c>
    </row>
    <row r="1475" spans="1:38">
      <c r="A1475" s="1" t="s">
        <v>1724</v>
      </c>
      <c r="B1475" s="9">
        <v>40939</v>
      </c>
      <c r="C1475" s="7">
        <v>10</v>
      </c>
      <c r="D1475" s="7">
        <v>1</v>
      </c>
      <c r="E1475" s="1">
        <v>17</v>
      </c>
      <c r="F1475" s="1" t="s">
        <v>47</v>
      </c>
      <c r="G1475" s="1" t="s">
        <v>1866</v>
      </c>
      <c r="H1475" s="1" t="s">
        <v>23</v>
      </c>
      <c r="I1475" s="1" t="s">
        <v>23</v>
      </c>
      <c r="AK1475" s="1" t="s">
        <v>45</v>
      </c>
    </row>
    <row r="1476" spans="1:38">
      <c r="A1476" s="1" t="s">
        <v>1724</v>
      </c>
      <c r="B1476" s="9">
        <v>40939</v>
      </c>
      <c r="C1476" s="7">
        <v>10</v>
      </c>
      <c r="D1476" s="7">
        <v>1</v>
      </c>
      <c r="E1476" s="1">
        <v>18</v>
      </c>
      <c r="F1476" s="1" t="s">
        <v>26</v>
      </c>
      <c r="G1476" s="1" t="s">
        <v>2770</v>
      </c>
      <c r="H1476" s="1" t="s">
        <v>23</v>
      </c>
      <c r="I1476" s="1" t="s">
        <v>23</v>
      </c>
      <c r="AK1476" s="1" t="s">
        <v>45</v>
      </c>
    </row>
    <row r="1477" spans="1:38">
      <c r="A1477" s="1" t="s">
        <v>1724</v>
      </c>
      <c r="B1477" s="9">
        <v>40939</v>
      </c>
      <c r="C1477" s="7">
        <v>10</v>
      </c>
      <c r="D1477" s="7">
        <v>1</v>
      </c>
      <c r="E1477" s="1">
        <v>18</v>
      </c>
      <c r="F1477" s="1" t="s">
        <v>47</v>
      </c>
      <c r="G1477" s="1" t="s">
        <v>1849</v>
      </c>
      <c r="H1477" s="1" t="s">
        <v>23</v>
      </c>
      <c r="I1477" s="1" t="s">
        <v>23</v>
      </c>
      <c r="AK1477" s="1" t="s">
        <v>59</v>
      </c>
    </row>
    <row r="1478" spans="1:38">
      <c r="A1478" s="1" t="s">
        <v>1724</v>
      </c>
      <c r="B1478" s="9">
        <v>40939</v>
      </c>
      <c r="C1478" s="7">
        <v>10</v>
      </c>
      <c r="D1478" s="7">
        <v>1</v>
      </c>
      <c r="E1478" s="1">
        <v>19</v>
      </c>
      <c r="F1478" s="1" t="s">
        <v>26</v>
      </c>
      <c r="G1478" s="1" t="s">
        <v>1847</v>
      </c>
      <c r="H1478" s="1" t="s">
        <v>23</v>
      </c>
      <c r="I1478" s="1" t="s">
        <v>23</v>
      </c>
      <c r="AK1478" s="1" t="s">
        <v>59</v>
      </c>
    </row>
    <row r="1479" spans="1:38">
      <c r="A1479" s="1" t="s">
        <v>1724</v>
      </c>
      <c r="B1479" s="9">
        <v>40939</v>
      </c>
      <c r="C1479" s="7">
        <v>10</v>
      </c>
      <c r="D1479" s="7">
        <v>1</v>
      </c>
      <c r="E1479" s="1">
        <v>19</v>
      </c>
      <c r="F1479" s="1" t="s">
        <v>47</v>
      </c>
      <c r="G1479" s="1" t="s">
        <v>1856</v>
      </c>
      <c r="H1479" s="1" t="s">
        <v>22</v>
      </c>
      <c r="I1479" s="1" t="s">
        <v>9</v>
      </c>
      <c r="K1479" s="1" t="s">
        <v>32</v>
      </c>
      <c r="L1479" s="1" t="s">
        <v>73</v>
      </c>
      <c r="M1479" s="2" t="s">
        <v>2384</v>
      </c>
      <c r="AJ1479" s="1" t="s">
        <v>45</v>
      </c>
      <c r="AK1479" s="1" t="s">
        <v>45</v>
      </c>
    </row>
    <row r="1480" spans="1:38">
      <c r="A1480" s="1" t="s">
        <v>1724</v>
      </c>
      <c r="B1480" s="9">
        <v>40939</v>
      </c>
      <c r="C1480" s="7">
        <v>10</v>
      </c>
      <c r="D1480" s="7">
        <v>1</v>
      </c>
      <c r="E1480" s="1">
        <v>20</v>
      </c>
      <c r="F1480" s="1" t="s">
        <v>26</v>
      </c>
      <c r="G1480" s="1" t="s">
        <v>1840</v>
      </c>
      <c r="H1480" s="1" t="s">
        <v>23</v>
      </c>
      <c r="I1480" s="1" t="s">
        <v>23</v>
      </c>
      <c r="J1480" s="1" t="s">
        <v>55</v>
      </c>
      <c r="AK1480" s="1" t="s">
        <v>45</v>
      </c>
    </row>
    <row r="1481" spans="1:38">
      <c r="A1481" s="1" t="s">
        <v>1724</v>
      </c>
      <c r="B1481" s="9">
        <v>40939</v>
      </c>
      <c r="C1481" s="7">
        <v>10</v>
      </c>
      <c r="D1481" s="7">
        <v>1</v>
      </c>
      <c r="E1481" s="1">
        <v>20</v>
      </c>
      <c r="F1481" s="1" t="s">
        <v>47</v>
      </c>
      <c r="G1481" s="1" t="s">
        <v>1846</v>
      </c>
      <c r="H1481" s="1" t="s">
        <v>23</v>
      </c>
      <c r="I1481" s="1" t="s">
        <v>23</v>
      </c>
      <c r="AK1481" s="1" t="s">
        <v>45</v>
      </c>
    </row>
    <row r="1482" spans="1:38">
      <c r="A1482" s="1" t="s">
        <v>1724</v>
      </c>
      <c r="B1482" s="9">
        <v>40939</v>
      </c>
      <c r="C1482" s="7">
        <v>10</v>
      </c>
      <c r="D1482" s="7">
        <v>1</v>
      </c>
      <c r="E1482" s="10">
        <v>21</v>
      </c>
      <c r="F1482" s="1" t="s">
        <v>26</v>
      </c>
      <c r="G1482" s="1" t="s">
        <v>1841</v>
      </c>
      <c r="H1482" s="1" t="s">
        <v>23</v>
      </c>
      <c r="I1482" s="1" t="s">
        <v>23</v>
      </c>
      <c r="AK1482" s="1" t="s">
        <v>45</v>
      </c>
    </row>
    <row r="1483" spans="1:38">
      <c r="A1483" s="1" t="s">
        <v>1724</v>
      </c>
      <c r="B1483" s="9">
        <v>40939</v>
      </c>
      <c r="C1483" s="7">
        <v>10</v>
      </c>
      <c r="D1483" s="7">
        <v>1</v>
      </c>
      <c r="E1483" s="1">
        <v>21</v>
      </c>
      <c r="F1483" s="1" t="s">
        <v>47</v>
      </c>
      <c r="G1483" s="1" t="s">
        <v>2771</v>
      </c>
      <c r="H1483" s="1" t="s">
        <v>22</v>
      </c>
      <c r="I1483" s="1" t="s">
        <v>9</v>
      </c>
      <c r="AK1483" s="1" t="s">
        <v>45</v>
      </c>
      <c r="AL1483" s="1" t="s">
        <v>76</v>
      </c>
    </row>
    <row r="1484" spans="1:38">
      <c r="A1484" s="1" t="s">
        <v>1724</v>
      </c>
      <c r="B1484" s="9">
        <v>40939</v>
      </c>
      <c r="C1484" s="7">
        <v>10</v>
      </c>
      <c r="D1484" s="7">
        <v>1</v>
      </c>
      <c r="E1484" s="1">
        <v>22</v>
      </c>
      <c r="F1484" s="1" t="s">
        <v>26</v>
      </c>
      <c r="G1484" s="1" t="s">
        <v>2772</v>
      </c>
      <c r="H1484" s="1" t="s">
        <v>23</v>
      </c>
      <c r="I1484" s="1" t="s">
        <v>23</v>
      </c>
      <c r="AK1484" s="1" t="s">
        <v>45</v>
      </c>
    </row>
    <row r="1485" spans="1:38">
      <c r="A1485" s="1" t="s">
        <v>1724</v>
      </c>
      <c r="B1485" s="9">
        <v>40939</v>
      </c>
      <c r="C1485" s="7">
        <v>10</v>
      </c>
      <c r="D1485" s="7">
        <v>1</v>
      </c>
      <c r="E1485" s="1">
        <v>22</v>
      </c>
      <c r="F1485" s="1" t="s">
        <v>47</v>
      </c>
      <c r="G1485" s="1" t="s">
        <v>2773</v>
      </c>
      <c r="H1485" s="1" t="s">
        <v>23</v>
      </c>
      <c r="I1485" s="1" t="s">
        <v>23</v>
      </c>
      <c r="AK1485" s="1" t="s">
        <v>45</v>
      </c>
    </row>
    <row r="1486" spans="1:38">
      <c r="A1486" s="1" t="s">
        <v>1724</v>
      </c>
      <c r="B1486" s="9">
        <v>40939</v>
      </c>
      <c r="C1486" s="7">
        <v>10</v>
      </c>
      <c r="D1486" s="7">
        <v>1</v>
      </c>
      <c r="E1486" s="1">
        <v>23</v>
      </c>
      <c r="F1486" s="1" t="s">
        <v>26</v>
      </c>
      <c r="G1486" s="1" t="s">
        <v>1845</v>
      </c>
      <c r="H1486" s="1" t="s">
        <v>23</v>
      </c>
      <c r="I1486" s="1" t="s">
        <v>23</v>
      </c>
      <c r="AK1486" s="1" t="s">
        <v>59</v>
      </c>
    </row>
    <row r="1487" spans="1:38">
      <c r="A1487" s="1" t="s">
        <v>1724</v>
      </c>
      <c r="B1487" s="9">
        <v>40939</v>
      </c>
      <c r="C1487" s="7">
        <v>10</v>
      </c>
      <c r="D1487" s="7">
        <v>1</v>
      </c>
      <c r="E1487" s="1">
        <v>23</v>
      </c>
      <c r="F1487" s="1" t="s">
        <v>47</v>
      </c>
      <c r="G1487" s="1" t="s">
        <v>2774</v>
      </c>
      <c r="H1487" s="1" t="s">
        <v>23</v>
      </c>
      <c r="I1487" s="1" t="s">
        <v>23</v>
      </c>
      <c r="AK1487" s="1" t="s">
        <v>59</v>
      </c>
    </row>
    <row r="1488" spans="1:38">
      <c r="A1488" s="1" t="s">
        <v>1724</v>
      </c>
      <c r="B1488" s="9">
        <v>40939</v>
      </c>
      <c r="C1488" s="7">
        <v>10</v>
      </c>
      <c r="D1488" s="7">
        <v>1</v>
      </c>
      <c r="E1488" s="1">
        <v>24</v>
      </c>
      <c r="F1488" s="1" t="s">
        <v>26</v>
      </c>
      <c r="G1488" s="1" t="s">
        <v>1855</v>
      </c>
      <c r="H1488" s="1" t="s">
        <v>22</v>
      </c>
      <c r="I1488" s="1" t="s">
        <v>9</v>
      </c>
      <c r="K1488" s="1" t="s">
        <v>32</v>
      </c>
      <c r="L1488" s="1" t="s">
        <v>25</v>
      </c>
      <c r="M1488" s="2" t="s">
        <v>2389</v>
      </c>
      <c r="N1488" s="1" t="s">
        <v>26</v>
      </c>
      <c r="O1488" s="1" t="s">
        <v>27</v>
      </c>
      <c r="Q1488" s="1">
        <v>26</v>
      </c>
      <c r="R1488" s="1">
        <v>19.399999999999999</v>
      </c>
      <c r="S1488" s="1">
        <v>13</v>
      </c>
      <c r="X1488" s="1">
        <v>13</v>
      </c>
      <c r="Y1488" s="1">
        <v>65</v>
      </c>
      <c r="Z1488" s="1">
        <f>65-13</f>
        <v>52</v>
      </c>
      <c r="AA1488" s="1">
        <v>12</v>
      </c>
      <c r="AC1488" s="1" t="s">
        <v>74</v>
      </c>
      <c r="AD1488" s="1" t="s">
        <v>73</v>
      </c>
      <c r="AJ1488" s="1" t="s">
        <v>45</v>
      </c>
      <c r="AK1488" s="1" t="s">
        <v>59</v>
      </c>
      <c r="AL1488" s="1" t="s">
        <v>75</v>
      </c>
    </row>
    <row r="1489" spans="1:37">
      <c r="A1489" s="1" t="s">
        <v>1724</v>
      </c>
      <c r="B1489" s="9">
        <v>40939</v>
      </c>
      <c r="C1489" s="7">
        <v>10</v>
      </c>
      <c r="D1489" s="7">
        <v>1</v>
      </c>
      <c r="E1489" s="1">
        <v>24</v>
      </c>
      <c r="F1489" s="1" t="s">
        <v>47</v>
      </c>
      <c r="G1489" s="1" t="s">
        <v>1851</v>
      </c>
      <c r="H1489" s="1" t="s">
        <v>22</v>
      </c>
      <c r="I1489" s="1" t="s">
        <v>9</v>
      </c>
      <c r="K1489" s="1" t="s">
        <v>29</v>
      </c>
      <c r="L1489" s="1" t="s">
        <v>73</v>
      </c>
      <c r="M1489" s="2" t="s">
        <v>2375</v>
      </c>
      <c r="AJ1489" s="1" t="s">
        <v>45</v>
      </c>
      <c r="AK1489" s="1" t="s">
        <v>59</v>
      </c>
    </row>
    <row r="1490" spans="1:37">
      <c r="A1490" s="1" t="s">
        <v>1724</v>
      </c>
      <c r="B1490" s="9">
        <v>40939</v>
      </c>
      <c r="C1490" s="7">
        <v>10</v>
      </c>
      <c r="D1490" s="7">
        <v>1</v>
      </c>
      <c r="E1490" s="1">
        <v>25</v>
      </c>
      <c r="F1490" s="1" t="s">
        <v>26</v>
      </c>
      <c r="G1490" s="1" t="s">
        <v>2775</v>
      </c>
      <c r="H1490" s="1" t="s">
        <v>23</v>
      </c>
      <c r="I1490" s="1" t="s">
        <v>23</v>
      </c>
      <c r="AK1490" s="1" t="s">
        <v>71</v>
      </c>
    </row>
    <row r="1491" spans="1:37">
      <c r="A1491" s="1" t="s">
        <v>1724</v>
      </c>
      <c r="B1491" s="9">
        <v>40939</v>
      </c>
      <c r="C1491" s="7">
        <v>10</v>
      </c>
      <c r="D1491" s="7">
        <v>1</v>
      </c>
      <c r="E1491" s="1">
        <v>25</v>
      </c>
      <c r="F1491" s="1" t="s">
        <v>47</v>
      </c>
      <c r="G1491" s="1" t="s">
        <v>1882</v>
      </c>
      <c r="H1491" s="1" t="s">
        <v>23</v>
      </c>
      <c r="I1491" s="1" t="s">
        <v>23</v>
      </c>
      <c r="J1491" s="1" t="s">
        <v>55</v>
      </c>
      <c r="AK1491" s="1" t="s">
        <v>71</v>
      </c>
    </row>
    <row r="1492" spans="1:37">
      <c r="A1492" s="1" t="s">
        <v>1724</v>
      </c>
      <c r="B1492" s="9">
        <v>40939</v>
      </c>
      <c r="C1492" s="7">
        <v>10</v>
      </c>
      <c r="D1492" s="7">
        <v>1</v>
      </c>
      <c r="E1492" s="1">
        <v>26</v>
      </c>
      <c r="F1492" s="1" t="s">
        <v>26</v>
      </c>
      <c r="G1492" s="1" t="s">
        <v>1870</v>
      </c>
      <c r="H1492" s="1" t="s">
        <v>23</v>
      </c>
      <c r="I1492" s="1" t="s">
        <v>53</v>
      </c>
      <c r="AK1492" s="1" t="s">
        <v>71</v>
      </c>
    </row>
    <row r="1493" spans="1:37">
      <c r="A1493" s="1" t="s">
        <v>1724</v>
      </c>
      <c r="B1493" s="9">
        <v>40939</v>
      </c>
      <c r="C1493" s="7">
        <v>10</v>
      </c>
      <c r="D1493" s="7">
        <v>1</v>
      </c>
      <c r="E1493" s="1">
        <v>26</v>
      </c>
      <c r="F1493" s="1" t="s">
        <v>47</v>
      </c>
      <c r="G1493" s="1" t="s">
        <v>2776</v>
      </c>
      <c r="H1493" s="1" t="s">
        <v>23</v>
      </c>
      <c r="I1493" s="1" t="s">
        <v>23</v>
      </c>
      <c r="AK1493" s="1" t="s">
        <v>71</v>
      </c>
    </row>
    <row r="1494" spans="1:37">
      <c r="A1494" s="1" t="s">
        <v>1724</v>
      </c>
      <c r="B1494" s="9">
        <v>40939</v>
      </c>
      <c r="C1494" s="7">
        <v>10</v>
      </c>
      <c r="D1494" s="7">
        <v>1</v>
      </c>
      <c r="E1494" s="1">
        <v>27</v>
      </c>
      <c r="F1494" s="1" t="s">
        <v>26</v>
      </c>
      <c r="G1494" s="1" t="s">
        <v>1842</v>
      </c>
      <c r="H1494" s="1" t="s">
        <v>23</v>
      </c>
      <c r="I1494" s="1" t="s">
        <v>23</v>
      </c>
      <c r="AK1494" s="1" t="s">
        <v>71</v>
      </c>
    </row>
    <row r="1495" spans="1:37">
      <c r="A1495" s="1" t="s">
        <v>1724</v>
      </c>
      <c r="B1495" s="9">
        <v>40939</v>
      </c>
      <c r="C1495" s="7">
        <v>10</v>
      </c>
      <c r="D1495" s="7">
        <v>1</v>
      </c>
      <c r="E1495" s="1">
        <v>27</v>
      </c>
      <c r="F1495" s="1" t="s">
        <v>47</v>
      </c>
      <c r="G1495" s="1" t="s">
        <v>1839</v>
      </c>
      <c r="H1495" s="1" t="s">
        <v>23</v>
      </c>
      <c r="I1495" s="1" t="s">
        <v>23</v>
      </c>
      <c r="AK1495" s="1" t="s">
        <v>71</v>
      </c>
    </row>
    <row r="1496" spans="1:37">
      <c r="A1496" s="1" t="s">
        <v>1724</v>
      </c>
      <c r="B1496" s="9">
        <v>40939</v>
      </c>
      <c r="C1496" s="7">
        <v>10</v>
      </c>
      <c r="D1496" s="7">
        <v>1</v>
      </c>
      <c r="E1496" s="1">
        <v>28</v>
      </c>
      <c r="F1496" s="1" t="s">
        <v>26</v>
      </c>
      <c r="G1496" s="1" t="s">
        <v>2777</v>
      </c>
      <c r="H1496" s="1" t="s">
        <v>23</v>
      </c>
      <c r="I1496" s="1" t="s">
        <v>53</v>
      </c>
      <c r="AK1496" s="1" t="s">
        <v>71</v>
      </c>
    </row>
    <row r="1497" spans="1:37">
      <c r="A1497" s="1" t="s">
        <v>1724</v>
      </c>
      <c r="B1497" s="9">
        <v>40939</v>
      </c>
      <c r="C1497" s="7">
        <v>10</v>
      </c>
      <c r="D1497" s="7">
        <v>1</v>
      </c>
      <c r="E1497" s="1">
        <v>28</v>
      </c>
      <c r="F1497" s="1" t="s">
        <v>47</v>
      </c>
      <c r="G1497" s="1" t="s">
        <v>2778</v>
      </c>
      <c r="H1497" s="1" t="s">
        <v>23</v>
      </c>
      <c r="I1497" s="1" t="s">
        <v>23</v>
      </c>
      <c r="J1497" s="1" t="s">
        <v>55</v>
      </c>
      <c r="AK1497" s="1" t="s">
        <v>71</v>
      </c>
    </row>
    <row r="1498" spans="1:37">
      <c r="A1498" s="1" t="s">
        <v>1724</v>
      </c>
      <c r="B1498" s="9">
        <v>40939</v>
      </c>
      <c r="C1498" s="7">
        <v>10</v>
      </c>
      <c r="D1498" s="7">
        <v>1</v>
      </c>
      <c r="E1498" s="1">
        <v>29</v>
      </c>
      <c r="F1498" s="1" t="s">
        <v>26</v>
      </c>
      <c r="G1498" s="1" t="s">
        <v>2779</v>
      </c>
      <c r="H1498" s="1" t="s">
        <v>23</v>
      </c>
      <c r="I1498" s="1" t="s">
        <v>23</v>
      </c>
      <c r="J1498" s="1" t="s">
        <v>55</v>
      </c>
      <c r="AK1498" s="1" t="s">
        <v>71</v>
      </c>
    </row>
    <row r="1499" spans="1:37">
      <c r="A1499" s="1" t="s">
        <v>1724</v>
      </c>
      <c r="B1499" s="9">
        <v>40939</v>
      </c>
      <c r="C1499" s="7">
        <v>10</v>
      </c>
      <c r="D1499" s="7">
        <v>1</v>
      </c>
      <c r="E1499" s="1">
        <v>29</v>
      </c>
      <c r="F1499" s="1" t="s">
        <v>47</v>
      </c>
      <c r="G1499" s="1" t="s">
        <v>2780</v>
      </c>
      <c r="H1499" s="1" t="s">
        <v>23</v>
      </c>
      <c r="I1499" s="1" t="s">
        <v>23</v>
      </c>
      <c r="J1499" s="1" t="s">
        <v>55</v>
      </c>
      <c r="AK1499" s="1" t="s">
        <v>71</v>
      </c>
    </row>
    <row r="1500" spans="1:37">
      <c r="A1500" s="1" t="s">
        <v>1724</v>
      </c>
      <c r="B1500" s="9">
        <v>40939</v>
      </c>
      <c r="C1500" s="7">
        <v>10</v>
      </c>
      <c r="D1500" s="7">
        <v>1</v>
      </c>
      <c r="E1500" s="1">
        <v>30</v>
      </c>
      <c r="F1500" s="1" t="s">
        <v>26</v>
      </c>
      <c r="G1500" s="1" t="s">
        <v>1852</v>
      </c>
      <c r="H1500" s="1" t="s">
        <v>22</v>
      </c>
      <c r="I1500" s="1" t="s">
        <v>9</v>
      </c>
      <c r="K1500" s="1" t="s">
        <v>29</v>
      </c>
      <c r="L1500" s="1" t="s">
        <v>73</v>
      </c>
      <c r="M1500" s="2" t="s">
        <v>2377</v>
      </c>
      <c r="AJ1500" s="1" t="s">
        <v>45</v>
      </c>
      <c r="AK1500" s="1" t="s">
        <v>71</v>
      </c>
    </row>
    <row r="1501" spans="1:37">
      <c r="A1501" s="1" t="s">
        <v>1724</v>
      </c>
      <c r="B1501" s="9">
        <v>40939</v>
      </c>
      <c r="C1501" s="7">
        <v>10</v>
      </c>
      <c r="D1501" s="7">
        <v>1</v>
      </c>
      <c r="E1501" s="1">
        <v>30</v>
      </c>
      <c r="F1501" s="1" t="s">
        <v>47</v>
      </c>
      <c r="G1501" s="1" t="s">
        <v>2781</v>
      </c>
      <c r="H1501" s="1" t="s">
        <v>23</v>
      </c>
      <c r="I1501" s="1" t="s">
        <v>23</v>
      </c>
      <c r="AK1501" s="1" t="s">
        <v>71</v>
      </c>
    </row>
    <row r="1502" spans="1:37">
      <c r="A1502" s="1" t="s">
        <v>1724</v>
      </c>
      <c r="B1502" s="9">
        <v>40939</v>
      </c>
      <c r="C1502" s="7">
        <v>10</v>
      </c>
      <c r="D1502" s="7">
        <v>1</v>
      </c>
      <c r="E1502" s="1">
        <v>31</v>
      </c>
      <c r="F1502" s="1" t="s">
        <v>26</v>
      </c>
      <c r="G1502" s="1" t="s">
        <v>2782</v>
      </c>
      <c r="H1502" s="1" t="s">
        <v>23</v>
      </c>
      <c r="I1502" s="1" t="s">
        <v>23</v>
      </c>
      <c r="AK1502" s="1" t="s">
        <v>71</v>
      </c>
    </row>
    <row r="1503" spans="1:37">
      <c r="A1503" s="1" t="s">
        <v>1724</v>
      </c>
      <c r="B1503" s="9">
        <v>40939</v>
      </c>
      <c r="C1503" s="7">
        <v>10</v>
      </c>
      <c r="D1503" s="7">
        <v>1</v>
      </c>
      <c r="E1503" s="1">
        <v>31</v>
      </c>
      <c r="F1503" s="1" t="s">
        <v>47</v>
      </c>
      <c r="G1503" s="1" t="s">
        <v>2783</v>
      </c>
      <c r="H1503" s="1" t="s">
        <v>23</v>
      </c>
      <c r="I1503" s="1" t="s">
        <v>53</v>
      </c>
      <c r="AK1503" s="1" t="s">
        <v>71</v>
      </c>
    </row>
    <row r="1504" spans="1:37">
      <c r="A1504" s="1" t="s">
        <v>1724</v>
      </c>
      <c r="B1504" s="9">
        <v>40939</v>
      </c>
      <c r="C1504" s="7">
        <v>10</v>
      </c>
      <c r="D1504" s="7">
        <v>1</v>
      </c>
      <c r="E1504" s="1">
        <v>32</v>
      </c>
      <c r="F1504" s="1" t="s">
        <v>26</v>
      </c>
      <c r="G1504" s="1" t="s">
        <v>2784</v>
      </c>
      <c r="H1504" s="1" t="s">
        <v>23</v>
      </c>
      <c r="I1504" s="1" t="s">
        <v>23</v>
      </c>
      <c r="AK1504" s="1" t="s">
        <v>71</v>
      </c>
    </row>
    <row r="1505" spans="1:37">
      <c r="A1505" s="1" t="s">
        <v>1724</v>
      </c>
      <c r="B1505" s="9">
        <v>40939</v>
      </c>
      <c r="C1505" s="7">
        <v>10</v>
      </c>
      <c r="D1505" s="7">
        <v>1</v>
      </c>
      <c r="E1505" s="1">
        <v>32</v>
      </c>
      <c r="F1505" s="1" t="s">
        <v>47</v>
      </c>
      <c r="G1505" s="1" t="s">
        <v>1859</v>
      </c>
      <c r="H1505" s="1" t="s">
        <v>23</v>
      </c>
      <c r="I1505" s="1" t="s">
        <v>53</v>
      </c>
      <c r="AK1505" s="1" t="s">
        <v>71</v>
      </c>
    </row>
    <row r="1506" spans="1:37">
      <c r="A1506" s="1" t="s">
        <v>1724</v>
      </c>
      <c r="B1506" s="9">
        <v>40939</v>
      </c>
      <c r="C1506" s="7">
        <v>10</v>
      </c>
      <c r="D1506" s="7">
        <v>1</v>
      </c>
      <c r="E1506" s="1">
        <v>33</v>
      </c>
      <c r="F1506" s="1" t="s">
        <v>26</v>
      </c>
      <c r="G1506" s="1" t="s">
        <v>1881</v>
      </c>
      <c r="H1506" s="1" t="s">
        <v>23</v>
      </c>
      <c r="I1506" s="1" t="s">
        <v>53</v>
      </c>
      <c r="AK1506" s="1" t="s">
        <v>71</v>
      </c>
    </row>
    <row r="1507" spans="1:37">
      <c r="A1507" s="1" t="s">
        <v>1724</v>
      </c>
      <c r="B1507" s="9">
        <v>40939</v>
      </c>
      <c r="C1507" s="7">
        <v>10</v>
      </c>
      <c r="D1507" s="7">
        <v>1</v>
      </c>
      <c r="E1507" s="1">
        <v>33</v>
      </c>
      <c r="F1507" s="1" t="s">
        <v>47</v>
      </c>
      <c r="G1507" s="1" t="s">
        <v>1868</v>
      </c>
      <c r="H1507" s="1" t="s">
        <v>23</v>
      </c>
      <c r="I1507" s="1" t="s">
        <v>53</v>
      </c>
      <c r="AK1507" s="1" t="s">
        <v>71</v>
      </c>
    </row>
    <row r="1508" spans="1:37">
      <c r="A1508" s="1" t="s">
        <v>1724</v>
      </c>
      <c r="B1508" s="9">
        <v>40939</v>
      </c>
      <c r="C1508" s="7">
        <v>10</v>
      </c>
      <c r="D1508" s="7">
        <v>1</v>
      </c>
      <c r="E1508" s="1">
        <v>34</v>
      </c>
      <c r="F1508" s="1" t="s">
        <v>26</v>
      </c>
      <c r="G1508" s="1" t="s">
        <v>2785</v>
      </c>
      <c r="H1508" s="1" t="s">
        <v>23</v>
      </c>
      <c r="I1508" s="1" t="s">
        <v>23</v>
      </c>
      <c r="J1508" s="1" t="s">
        <v>55</v>
      </c>
      <c r="AK1508" s="1" t="s">
        <v>71</v>
      </c>
    </row>
    <row r="1509" spans="1:37">
      <c r="A1509" s="1" t="s">
        <v>1724</v>
      </c>
      <c r="B1509" s="9">
        <v>40939</v>
      </c>
      <c r="C1509" s="7">
        <v>10</v>
      </c>
      <c r="D1509" s="7">
        <v>1</v>
      </c>
      <c r="E1509" s="1">
        <v>34</v>
      </c>
      <c r="F1509" s="1" t="s">
        <v>47</v>
      </c>
      <c r="G1509" s="1" t="s">
        <v>1862</v>
      </c>
      <c r="H1509" s="1" t="s">
        <v>23</v>
      </c>
      <c r="I1509" s="1" t="s">
        <v>23</v>
      </c>
      <c r="J1509" s="1" t="s">
        <v>55</v>
      </c>
      <c r="AK1509" s="1" t="s">
        <v>71</v>
      </c>
    </row>
    <row r="1510" spans="1:37">
      <c r="A1510" s="1" t="s">
        <v>1724</v>
      </c>
      <c r="B1510" s="9">
        <v>40939</v>
      </c>
      <c r="C1510" s="7">
        <v>10</v>
      </c>
      <c r="D1510" s="7">
        <v>1</v>
      </c>
      <c r="E1510" s="1">
        <v>35</v>
      </c>
      <c r="F1510" s="1" t="s">
        <v>26</v>
      </c>
      <c r="G1510" s="1" t="s">
        <v>2786</v>
      </c>
      <c r="H1510" s="1" t="s">
        <v>23</v>
      </c>
      <c r="I1510" s="1" t="s">
        <v>23</v>
      </c>
      <c r="J1510" s="1" t="s">
        <v>55</v>
      </c>
      <c r="AK1510" s="1" t="s">
        <v>71</v>
      </c>
    </row>
    <row r="1511" spans="1:37">
      <c r="A1511" s="1" t="s">
        <v>1724</v>
      </c>
      <c r="B1511" s="9">
        <v>40939</v>
      </c>
      <c r="C1511" s="7">
        <v>10</v>
      </c>
      <c r="D1511" s="7">
        <v>1</v>
      </c>
      <c r="E1511" s="1">
        <v>35</v>
      </c>
      <c r="F1511" s="1" t="s">
        <v>47</v>
      </c>
      <c r="G1511" s="1" t="s">
        <v>1876</v>
      </c>
      <c r="H1511" s="1" t="s">
        <v>23</v>
      </c>
      <c r="I1511" s="1" t="s">
        <v>23</v>
      </c>
      <c r="J1511" s="1" t="s">
        <v>55</v>
      </c>
      <c r="AK1511" s="1" t="s">
        <v>71</v>
      </c>
    </row>
    <row r="1512" spans="1:37">
      <c r="A1512" s="1" t="s">
        <v>1724</v>
      </c>
      <c r="B1512" s="9">
        <v>40939</v>
      </c>
      <c r="C1512" s="7">
        <v>10</v>
      </c>
      <c r="D1512" s="7">
        <v>1</v>
      </c>
      <c r="E1512" s="1">
        <v>36</v>
      </c>
      <c r="F1512" s="1" t="s">
        <v>26</v>
      </c>
      <c r="G1512" s="1" t="s">
        <v>1837</v>
      </c>
      <c r="H1512" s="1" t="s">
        <v>23</v>
      </c>
      <c r="I1512" s="1" t="s">
        <v>23</v>
      </c>
      <c r="J1512" s="1" t="s">
        <v>55</v>
      </c>
      <c r="AK1512" s="1" t="s">
        <v>71</v>
      </c>
    </row>
    <row r="1513" spans="1:37">
      <c r="A1513" s="1" t="s">
        <v>1724</v>
      </c>
      <c r="B1513" s="9">
        <v>40939</v>
      </c>
      <c r="C1513" s="7">
        <v>10</v>
      </c>
      <c r="D1513" s="7">
        <v>1</v>
      </c>
      <c r="E1513" s="1">
        <v>36</v>
      </c>
      <c r="F1513" s="1" t="s">
        <v>47</v>
      </c>
      <c r="G1513" s="1" t="s">
        <v>2787</v>
      </c>
      <c r="H1513" s="1" t="s">
        <v>23</v>
      </c>
      <c r="I1513" s="1" t="s">
        <v>23</v>
      </c>
      <c r="J1513" s="1" t="s">
        <v>55</v>
      </c>
      <c r="AK1513" s="1" t="s">
        <v>71</v>
      </c>
    </row>
    <row r="1514" spans="1:37">
      <c r="A1514" s="1" t="s">
        <v>1724</v>
      </c>
      <c r="B1514" s="9">
        <v>40939</v>
      </c>
      <c r="C1514" s="7">
        <v>10</v>
      </c>
      <c r="D1514" s="7">
        <v>1</v>
      </c>
      <c r="E1514" s="1">
        <v>37</v>
      </c>
      <c r="F1514" s="1" t="s">
        <v>26</v>
      </c>
      <c r="G1514" s="1" t="s">
        <v>2788</v>
      </c>
      <c r="H1514" s="1" t="s">
        <v>23</v>
      </c>
      <c r="I1514" s="1" t="s">
        <v>23</v>
      </c>
      <c r="J1514" s="1" t="s">
        <v>55</v>
      </c>
      <c r="AK1514" s="1" t="s">
        <v>72</v>
      </c>
    </row>
    <row r="1515" spans="1:37">
      <c r="A1515" s="1" t="s">
        <v>1724</v>
      </c>
      <c r="B1515" s="9">
        <v>40939</v>
      </c>
      <c r="C1515" s="7">
        <v>10</v>
      </c>
      <c r="D1515" s="7">
        <v>1</v>
      </c>
      <c r="E1515" s="1">
        <v>37</v>
      </c>
      <c r="F1515" s="1" t="s">
        <v>47</v>
      </c>
      <c r="G1515" s="1" t="s">
        <v>2789</v>
      </c>
      <c r="H1515" s="1" t="s">
        <v>23</v>
      </c>
      <c r="I1515" s="1" t="s">
        <v>23</v>
      </c>
      <c r="J1515" s="1" t="s">
        <v>55</v>
      </c>
      <c r="AK1515" s="1" t="s">
        <v>72</v>
      </c>
    </row>
    <row r="1516" spans="1:37">
      <c r="A1516" s="1" t="s">
        <v>1724</v>
      </c>
      <c r="B1516" s="9">
        <v>40939</v>
      </c>
      <c r="C1516" s="7">
        <v>10</v>
      </c>
      <c r="D1516" s="7">
        <v>1</v>
      </c>
      <c r="E1516" s="1">
        <v>38</v>
      </c>
      <c r="F1516" s="1" t="s">
        <v>26</v>
      </c>
      <c r="G1516" s="1" t="s">
        <v>1844</v>
      </c>
      <c r="H1516" s="1" t="s">
        <v>23</v>
      </c>
      <c r="I1516" s="1" t="s">
        <v>23</v>
      </c>
      <c r="AK1516" s="1" t="s">
        <v>72</v>
      </c>
    </row>
    <row r="1517" spans="1:37">
      <c r="A1517" s="1" t="s">
        <v>1724</v>
      </c>
      <c r="B1517" s="9">
        <v>40939</v>
      </c>
      <c r="C1517" s="7">
        <v>10</v>
      </c>
      <c r="D1517" s="7">
        <v>1</v>
      </c>
      <c r="E1517" s="1">
        <v>38</v>
      </c>
      <c r="F1517" s="1" t="s">
        <v>47</v>
      </c>
      <c r="G1517" s="1" t="s">
        <v>1867</v>
      </c>
      <c r="H1517" s="1" t="s">
        <v>23</v>
      </c>
      <c r="I1517" s="1" t="s">
        <v>23</v>
      </c>
      <c r="J1517" s="1" t="s">
        <v>55</v>
      </c>
      <c r="AK1517" s="1" t="s">
        <v>72</v>
      </c>
    </row>
    <row r="1518" spans="1:37">
      <c r="A1518" s="1" t="s">
        <v>1724</v>
      </c>
      <c r="B1518" s="9">
        <v>40939</v>
      </c>
      <c r="C1518" s="7">
        <v>10</v>
      </c>
      <c r="D1518" s="7">
        <v>1</v>
      </c>
      <c r="E1518" s="1">
        <v>39</v>
      </c>
      <c r="F1518" s="1" t="s">
        <v>26</v>
      </c>
      <c r="G1518" s="1" t="s">
        <v>2790</v>
      </c>
      <c r="H1518" s="1" t="s">
        <v>23</v>
      </c>
      <c r="I1518" s="1" t="s">
        <v>53</v>
      </c>
      <c r="AK1518" s="1" t="s">
        <v>72</v>
      </c>
    </row>
    <row r="1519" spans="1:37">
      <c r="A1519" s="1" t="s">
        <v>1724</v>
      </c>
      <c r="B1519" s="9">
        <v>40939</v>
      </c>
      <c r="C1519" s="7">
        <v>10</v>
      </c>
      <c r="D1519" s="7">
        <v>1</v>
      </c>
      <c r="E1519" s="1">
        <v>39</v>
      </c>
      <c r="F1519" s="1" t="s">
        <v>47</v>
      </c>
      <c r="G1519" s="1" t="s">
        <v>2791</v>
      </c>
      <c r="H1519" s="1" t="s">
        <v>23</v>
      </c>
      <c r="I1519" s="1" t="s">
        <v>23</v>
      </c>
      <c r="J1519" s="1" t="s">
        <v>55</v>
      </c>
      <c r="AK1519" s="1" t="s">
        <v>72</v>
      </c>
    </row>
    <row r="1520" spans="1:37">
      <c r="A1520" s="1" t="s">
        <v>1724</v>
      </c>
      <c r="B1520" s="9">
        <v>40939</v>
      </c>
      <c r="C1520" s="7">
        <v>10</v>
      </c>
      <c r="D1520" s="7">
        <v>1</v>
      </c>
      <c r="E1520" s="1">
        <v>40</v>
      </c>
      <c r="F1520" s="1" t="s">
        <v>26</v>
      </c>
      <c r="G1520" s="1" t="s">
        <v>2792</v>
      </c>
      <c r="H1520" s="1" t="s">
        <v>23</v>
      </c>
      <c r="I1520" s="1" t="s">
        <v>9</v>
      </c>
      <c r="AK1520" s="1" t="s">
        <v>72</v>
      </c>
    </row>
    <row r="1521" spans="1:37">
      <c r="A1521" s="1" t="s">
        <v>1724</v>
      </c>
      <c r="B1521" s="9">
        <v>40939</v>
      </c>
      <c r="C1521" s="7">
        <v>10</v>
      </c>
      <c r="D1521" s="7">
        <v>1</v>
      </c>
      <c r="E1521" s="1">
        <v>40</v>
      </c>
      <c r="F1521" s="1" t="s">
        <v>47</v>
      </c>
      <c r="G1521" s="1" t="s">
        <v>1864</v>
      </c>
      <c r="H1521" s="1" t="s">
        <v>23</v>
      </c>
      <c r="I1521" s="1" t="s">
        <v>53</v>
      </c>
      <c r="AK1521" s="1" t="s">
        <v>72</v>
      </c>
    </row>
    <row r="1522" spans="1:37">
      <c r="A1522" s="1" t="s">
        <v>1724</v>
      </c>
      <c r="B1522" s="9">
        <v>40939</v>
      </c>
      <c r="C1522" s="7">
        <v>10</v>
      </c>
      <c r="D1522" s="7">
        <v>1</v>
      </c>
      <c r="E1522" s="1">
        <v>41</v>
      </c>
      <c r="F1522" s="1" t="s">
        <v>26</v>
      </c>
      <c r="G1522" s="1" t="s">
        <v>1838</v>
      </c>
      <c r="H1522" s="1" t="s">
        <v>23</v>
      </c>
      <c r="I1522" s="1" t="s">
        <v>23</v>
      </c>
      <c r="AK1522" s="1" t="s">
        <v>72</v>
      </c>
    </row>
    <row r="1523" spans="1:37">
      <c r="A1523" s="1" t="s">
        <v>1724</v>
      </c>
      <c r="B1523" s="9">
        <v>40939</v>
      </c>
      <c r="C1523" s="7">
        <v>10</v>
      </c>
      <c r="D1523" s="7">
        <v>1</v>
      </c>
      <c r="E1523" s="1">
        <v>41</v>
      </c>
      <c r="F1523" s="1" t="s">
        <v>47</v>
      </c>
      <c r="G1523" s="1" t="s">
        <v>1863</v>
      </c>
      <c r="H1523" s="1" t="s">
        <v>23</v>
      </c>
      <c r="I1523" s="1" t="s">
        <v>53</v>
      </c>
      <c r="AK1523" s="1" t="s">
        <v>72</v>
      </c>
    </row>
    <row r="1524" spans="1:37">
      <c r="A1524" s="1" t="s">
        <v>1724</v>
      </c>
      <c r="B1524" s="9">
        <v>40939</v>
      </c>
      <c r="C1524" s="7">
        <v>10</v>
      </c>
      <c r="D1524" s="7">
        <v>1</v>
      </c>
      <c r="E1524" s="1">
        <v>42</v>
      </c>
      <c r="F1524" s="1" t="s">
        <v>26</v>
      </c>
      <c r="G1524" s="1" t="s">
        <v>2793</v>
      </c>
      <c r="H1524" s="1" t="s">
        <v>23</v>
      </c>
      <c r="I1524" s="1" t="s">
        <v>23</v>
      </c>
      <c r="AK1524" s="1" t="s">
        <v>72</v>
      </c>
    </row>
    <row r="1525" spans="1:37">
      <c r="A1525" s="1" t="s">
        <v>1724</v>
      </c>
      <c r="B1525" s="9">
        <v>40939</v>
      </c>
      <c r="C1525" s="7">
        <v>10</v>
      </c>
      <c r="D1525" s="7">
        <v>1</v>
      </c>
      <c r="E1525" s="1">
        <v>42</v>
      </c>
      <c r="F1525" s="1" t="s">
        <v>47</v>
      </c>
      <c r="G1525" s="1" t="s">
        <v>1880</v>
      </c>
      <c r="H1525" s="1" t="s">
        <v>23</v>
      </c>
      <c r="I1525" s="1" t="s">
        <v>23</v>
      </c>
      <c r="AK1525" s="1" t="s">
        <v>72</v>
      </c>
    </row>
    <row r="1526" spans="1:37">
      <c r="A1526" s="1" t="s">
        <v>1724</v>
      </c>
      <c r="B1526" s="9">
        <v>40939</v>
      </c>
      <c r="C1526" s="7">
        <v>10</v>
      </c>
      <c r="D1526" s="7">
        <v>1</v>
      </c>
      <c r="E1526" s="1">
        <v>43</v>
      </c>
      <c r="F1526" s="1" t="s">
        <v>26</v>
      </c>
      <c r="G1526" s="1" t="s">
        <v>2794</v>
      </c>
      <c r="H1526" s="1" t="s">
        <v>23</v>
      </c>
      <c r="I1526" s="1" t="s">
        <v>23</v>
      </c>
      <c r="AK1526" s="1" t="s">
        <v>72</v>
      </c>
    </row>
    <row r="1527" spans="1:37">
      <c r="A1527" s="1" t="s">
        <v>1724</v>
      </c>
      <c r="B1527" s="9">
        <v>40939</v>
      </c>
      <c r="C1527" s="7">
        <v>10</v>
      </c>
      <c r="D1527" s="7">
        <v>1</v>
      </c>
      <c r="E1527" s="1">
        <v>43</v>
      </c>
      <c r="F1527" s="1" t="s">
        <v>47</v>
      </c>
      <c r="G1527" s="1" t="s">
        <v>1875</v>
      </c>
      <c r="H1527" s="1" t="s">
        <v>23</v>
      </c>
      <c r="I1527" s="1" t="s">
        <v>23</v>
      </c>
      <c r="AK1527" s="1" t="s">
        <v>72</v>
      </c>
    </row>
    <row r="1528" spans="1:37">
      <c r="A1528" s="1" t="s">
        <v>1724</v>
      </c>
      <c r="B1528" s="9">
        <v>40939</v>
      </c>
      <c r="C1528" s="7">
        <v>10</v>
      </c>
      <c r="D1528" s="7">
        <v>1</v>
      </c>
      <c r="E1528" s="1">
        <v>44</v>
      </c>
      <c r="F1528" s="1" t="s">
        <v>26</v>
      </c>
      <c r="G1528" s="1" t="s">
        <v>2795</v>
      </c>
      <c r="H1528" s="1" t="s">
        <v>23</v>
      </c>
      <c r="I1528" s="1" t="s">
        <v>23</v>
      </c>
      <c r="J1528" s="1" t="s">
        <v>55</v>
      </c>
      <c r="AK1528" s="1" t="s">
        <v>72</v>
      </c>
    </row>
    <row r="1529" spans="1:37">
      <c r="A1529" s="1" t="s">
        <v>1724</v>
      </c>
      <c r="B1529" s="9">
        <v>40939</v>
      </c>
      <c r="C1529" s="7">
        <v>10</v>
      </c>
      <c r="D1529" s="7">
        <v>1</v>
      </c>
      <c r="E1529" s="1">
        <v>44</v>
      </c>
      <c r="F1529" s="1" t="s">
        <v>47</v>
      </c>
      <c r="G1529" s="1" t="s">
        <v>1879</v>
      </c>
      <c r="H1529" s="1" t="s">
        <v>23</v>
      </c>
      <c r="I1529" s="1" t="s">
        <v>23</v>
      </c>
      <c r="J1529" s="1" t="s">
        <v>55</v>
      </c>
      <c r="AK1529" s="1" t="s">
        <v>72</v>
      </c>
    </row>
    <row r="1530" spans="1:37">
      <c r="A1530" s="1" t="s">
        <v>1724</v>
      </c>
      <c r="B1530" s="9">
        <v>40939</v>
      </c>
      <c r="C1530" s="7">
        <v>10</v>
      </c>
      <c r="D1530" s="7">
        <v>1</v>
      </c>
      <c r="E1530" s="1">
        <v>45</v>
      </c>
      <c r="F1530" s="1" t="s">
        <v>26</v>
      </c>
      <c r="G1530" s="1" t="s">
        <v>2796</v>
      </c>
      <c r="H1530" s="1" t="s">
        <v>23</v>
      </c>
      <c r="I1530" s="1" t="s">
        <v>23</v>
      </c>
      <c r="J1530" s="1" t="s">
        <v>55</v>
      </c>
      <c r="AK1530" s="1" t="s">
        <v>72</v>
      </c>
    </row>
    <row r="1531" spans="1:37">
      <c r="A1531" s="1" t="s">
        <v>1724</v>
      </c>
      <c r="B1531" s="9">
        <v>40939</v>
      </c>
      <c r="C1531" s="7">
        <v>10</v>
      </c>
      <c r="D1531" s="7">
        <v>1</v>
      </c>
      <c r="E1531" s="1">
        <v>45</v>
      </c>
      <c r="F1531" s="1" t="s">
        <v>47</v>
      </c>
      <c r="G1531" s="1" t="s">
        <v>1872</v>
      </c>
      <c r="H1531" s="1" t="s">
        <v>23</v>
      </c>
      <c r="I1531" s="1" t="s">
        <v>53</v>
      </c>
      <c r="AK1531" s="1" t="s">
        <v>72</v>
      </c>
    </row>
    <row r="1532" spans="1:37">
      <c r="A1532" s="1" t="s">
        <v>1724</v>
      </c>
      <c r="B1532" s="9">
        <v>40939</v>
      </c>
      <c r="C1532" s="7">
        <v>10</v>
      </c>
      <c r="D1532" s="7">
        <v>1</v>
      </c>
      <c r="E1532" s="1">
        <v>46</v>
      </c>
      <c r="F1532" s="1" t="s">
        <v>26</v>
      </c>
      <c r="G1532" s="1" t="s">
        <v>2797</v>
      </c>
      <c r="H1532" s="1" t="s">
        <v>23</v>
      </c>
      <c r="I1532" s="1" t="s">
        <v>53</v>
      </c>
      <c r="J1532" s="1" t="s">
        <v>55</v>
      </c>
      <c r="AK1532" s="1" t="s">
        <v>72</v>
      </c>
    </row>
    <row r="1533" spans="1:37">
      <c r="A1533" s="1" t="s">
        <v>1724</v>
      </c>
      <c r="B1533" s="9">
        <v>40939</v>
      </c>
      <c r="C1533" s="7">
        <v>10</v>
      </c>
      <c r="D1533" s="7">
        <v>1</v>
      </c>
      <c r="E1533" s="1">
        <v>46</v>
      </c>
      <c r="F1533" s="1" t="s">
        <v>47</v>
      </c>
      <c r="G1533" s="1" t="s">
        <v>1873</v>
      </c>
      <c r="H1533" s="1" t="s">
        <v>23</v>
      </c>
      <c r="I1533" s="1" t="s">
        <v>23</v>
      </c>
      <c r="AK1533" s="1" t="s">
        <v>72</v>
      </c>
    </row>
    <row r="1534" spans="1:37">
      <c r="A1534" s="1" t="s">
        <v>1724</v>
      </c>
      <c r="B1534" s="9">
        <v>40939</v>
      </c>
      <c r="C1534" s="7">
        <v>10</v>
      </c>
      <c r="D1534" s="7">
        <v>1</v>
      </c>
      <c r="E1534" s="1">
        <v>47</v>
      </c>
      <c r="F1534" s="1" t="s">
        <v>26</v>
      </c>
      <c r="G1534" s="1" t="s">
        <v>1877</v>
      </c>
      <c r="H1534" s="1" t="s">
        <v>23</v>
      </c>
      <c r="I1534" s="1" t="s">
        <v>23</v>
      </c>
      <c r="AK1534" s="1" t="s">
        <v>72</v>
      </c>
    </row>
    <row r="1535" spans="1:37">
      <c r="A1535" s="1" t="s">
        <v>1724</v>
      </c>
      <c r="B1535" s="9">
        <v>40939</v>
      </c>
      <c r="C1535" s="7">
        <v>10</v>
      </c>
      <c r="D1535" s="7">
        <v>1</v>
      </c>
      <c r="E1535" s="1">
        <v>47</v>
      </c>
      <c r="F1535" s="1" t="s">
        <v>47</v>
      </c>
      <c r="G1535" s="1" t="s">
        <v>2798</v>
      </c>
      <c r="H1535" s="1" t="s">
        <v>23</v>
      </c>
      <c r="I1535" s="1" t="s">
        <v>53</v>
      </c>
      <c r="J1535" s="1" t="s">
        <v>55</v>
      </c>
      <c r="AK1535" s="1" t="s">
        <v>72</v>
      </c>
    </row>
    <row r="1536" spans="1:37">
      <c r="A1536" s="1" t="s">
        <v>1724</v>
      </c>
      <c r="B1536" s="9">
        <v>40939</v>
      </c>
      <c r="C1536" s="7">
        <v>10</v>
      </c>
      <c r="D1536" s="7">
        <v>1</v>
      </c>
      <c r="E1536" s="1">
        <v>48</v>
      </c>
      <c r="F1536" s="1" t="s">
        <v>26</v>
      </c>
      <c r="G1536" s="1" t="s">
        <v>1860</v>
      </c>
      <c r="H1536" s="1" t="s">
        <v>23</v>
      </c>
      <c r="I1536" s="1" t="s">
        <v>23</v>
      </c>
      <c r="AK1536" s="1" t="s">
        <v>72</v>
      </c>
    </row>
    <row r="1537" spans="1:38">
      <c r="A1537" s="1" t="s">
        <v>1724</v>
      </c>
      <c r="B1537" s="9">
        <v>40939</v>
      </c>
      <c r="C1537" s="7">
        <v>10</v>
      </c>
      <c r="D1537" s="7">
        <v>1</v>
      </c>
      <c r="E1537" s="1">
        <v>48</v>
      </c>
      <c r="F1537" s="1" t="s">
        <v>47</v>
      </c>
      <c r="G1537" s="1" t="s">
        <v>2799</v>
      </c>
      <c r="H1537" s="1" t="s">
        <v>23</v>
      </c>
      <c r="I1537" s="1" t="s">
        <v>23</v>
      </c>
      <c r="J1537" s="1" t="s">
        <v>55</v>
      </c>
      <c r="AK1537" s="1" t="s">
        <v>72</v>
      </c>
    </row>
    <row r="1538" spans="1:38">
      <c r="A1538" s="1" t="s">
        <v>1725</v>
      </c>
      <c r="B1538" s="9">
        <v>40940</v>
      </c>
      <c r="C1538" s="7">
        <v>10</v>
      </c>
      <c r="D1538" s="7">
        <v>1</v>
      </c>
      <c r="E1538" s="1">
        <v>1</v>
      </c>
      <c r="F1538" s="1" t="s">
        <v>26</v>
      </c>
      <c r="G1538" s="1" t="s">
        <v>1843</v>
      </c>
      <c r="H1538" s="1" t="s">
        <v>22</v>
      </c>
      <c r="I1538" s="1" t="s">
        <v>9</v>
      </c>
      <c r="AK1538" s="1" t="s">
        <v>45</v>
      </c>
    </row>
    <row r="1539" spans="1:38">
      <c r="A1539" s="1" t="s">
        <v>1725</v>
      </c>
      <c r="B1539" s="9">
        <v>40940</v>
      </c>
      <c r="C1539" s="7">
        <v>10</v>
      </c>
      <c r="D1539" s="7">
        <v>1</v>
      </c>
      <c r="E1539" s="1">
        <v>1</v>
      </c>
      <c r="F1539" s="1" t="s">
        <v>47</v>
      </c>
      <c r="G1539" s="1" t="s">
        <v>1889</v>
      </c>
      <c r="H1539" s="1" t="s">
        <v>23</v>
      </c>
      <c r="I1539" s="1" t="s">
        <v>23</v>
      </c>
      <c r="AK1539" s="1" t="s">
        <v>45</v>
      </c>
    </row>
    <row r="1540" spans="1:38">
      <c r="A1540" s="1" t="s">
        <v>1725</v>
      </c>
      <c r="B1540" s="9">
        <v>40940</v>
      </c>
      <c r="C1540" s="7">
        <v>10</v>
      </c>
      <c r="D1540" s="7">
        <v>1</v>
      </c>
      <c r="E1540" s="1">
        <v>2</v>
      </c>
      <c r="F1540" s="1" t="s">
        <v>26</v>
      </c>
      <c r="G1540" s="1" t="s">
        <v>1858</v>
      </c>
      <c r="H1540" s="1" t="s">
        <v>23</v>
      </c>
      <c r="I1540" s="1" t="s">
        <v>23</v>
      </c>
      <c r="J1540" s="1" t="s">
        <v>55</v>
      </c>
      <c r="AK1540" s="1" t="s">
        <v>59</v>
      </c>
    </row>
    <row r="1541" spans="1:38">
      <c r="A1541" s="1" t="s">
        <v>1725</v>
      </c>
      <c r="B1541" s="9">
        <v>40940</v>
      </c>
      <c r="C1541" s="7">
        <v>10</v>
      </c>
      <c r="D1541" s="7">
        <v>1</v>
      </c>
      <c r="E1541" s="1">
        <v>2</v>
      </c>
      <c r="F1541" s="1" t="s">
        <v>47</v>
      </c>
      <c r="G1541" s="1" t="s">
        <v>1865</v>
      </c>
      <c r="H1541" s="1" t="s">
        <v>22</v>
      </c>
      <c r="I1541" s="1" t="s">
        <v>9</v>
      </c>
      <c r="K1541" s="1" t="s">
        <v>30</v>
      </c>
      <c r="L1541" s="1" t="s">
        <v>25</v>
      </c>
      <c r="M1541" s="2" t="s">
        <v>2403</v>
      </c>
      <c r="N1541" s="1" t="s">
        <v>26</v>
      </c>
      <c r="O1541" s="1" t="s">
        <v>27</v>
      </c>
      <c r="P1541" s="1" t="s">
        <v>88</v>
      </c>
      <c r="Q1541" s="1">
        <v>25.8</v>
      </c>
      <c r="R1541" s="1">
        <v>14</v>
      </c>
      <c r="S1541" s="1">
        <v>16.600000000000001</v>
      </c>
      <c r="X1541" s="1">
        <v>14</v>
      </c>
      <c r="Y1541" s="1">
        <v>54</v>
      </c>
      <c r="Z1541" s="1">
        <f>Y1541-X1541</f>
        <v>40</v>
      </c>
      <c r="AA1541" s="1">
        <f>6+22</f>
        <v>28</v>
      </c>
      <c r="AJ1541" s="1" t="s">
        <v>59</v>
      </c>
      <c r="AK1541" s="1" t="s">
        <v>59</v>
      </c>
      <c r="AL1541" s="1" t="s">
        <v>89</v>
      </c>
    </row>
    <row r="1542" spans="1:38">
      <c r="A1542" s="1" t="s">
        <v>1725</v>
      </c>
      <c r="B1542" s="9">
        <v>40940</v>
      </c>
      <c r="C1542" s="7">
        <v>10</v>
      </c>
      <c r="D1542" s="7">
        <v>1</v>
      </c>
      <c r="E1542" s="1">
        <v>3</v>
      </c>
      <c r="F1542" s="1" t="s">
        <v>26</v>
      </c>
      <c r="G1542" s="1" t="s">
        <v>1888</v>
      </c>
      <c r="H1542" s="1" t="s">
        <v>23</v>
      </c>
      <c r="I1542" s="1" t="s">
        <v>23</v>
      </c>
      <c r="AK1542" s="1" t="s">
        <v>45</v>
      </c>
    </row>
    <row r="1543" spans="1:38">
      <c r="A1543" s="1" t="s">
        <v>1725</v>
      </c>
      <c r="B1543" s="9">
        <v>40940</v>
      </c>
      <c r="C1543" s="7">
        <v>10</v>
      </c>
      <c r="D1543" s="7">
        <v>1</v>
      </c>
      <c r="E1543" s="1">
        <v>3</v>
      </c>
      <c r="F1543" s="1" t="s">
        <v>47</v>
      </c>
      <c r="G1543" s="1" t="s">
        <v>1886</v>
      </c>
      <c r="H1543" s="1" t="s">
        <v>23</v>
      </c>
      <c r="I1543" s="1" t="s">
        <v>23</v>
      </c>
      <c r="AK1543" s="1" t="s">
        <v>59</v>
      </c>
    </row>
    <row r="1544" spans="1:38">
      <c r="A1544" s="1" t="s">
        <v>1725</v>
      </c>
      <c r="B1544" s="9">
        <v>40940</v>
      </c>
      <c r="C1544" s="7">
        <v>10</v>
      </c>
      <c r="D1544" s="7">
        <v>1</v>
      </c>
      <c r="E1544" s="1">
        <v>4</v>
      </c>
      <c r="F1544" s="1" t="s">
        <v>26</v>
      </c>
      <c r="G1544" s="1" t="s">
        <v>2757</v>
      </c>
      <c r="H1544" s="1" t="s">
        <v>23</v>
      </c>
      <c r="I1544" s="1" t="s">
        <v>23</v>
      </c>
      <c r="AK1544" s="1" t="s">
        <v>45</v>
      </c>
    </row>
    <row r="1545" spans="1:38">
      <c r="A1545" s="1" t="s">
        <v>1725</v>
      </c>
      <c r="B1545" s="9">
        <v>40940</v>
      </c>
      <c r="C1545" s="7">
        <v>10</v>
      </c>
      <c r="D1545" s="7">
        <v>1</v>
      </c>
      <c r="E1545" s="1">
        <v>4</v>
      </c>
      <c r="F1545" s="1" t="s">
        <v>47</v>
      </c>
      <c r="G1545" s="1" t="s">
        <v>2758</v>
      </c>
      <c r="H1545" s="1" t="s">
        <v>22</v>
      </c>
      <c r="I1545" s="1" t="s">
        <v>9</v>
      </c>
      <c r="AK1545" s="1" t="s">
        <v>59</v>
      </c>
    </row>
    <row r="1546" spans="1:38">
      <c r="A1546" s="1" t="s">
        <v>1725</v>
      </c>
      <c r="B1546" s="9">
        <v>40940</v>
      </c>
      <c r="C1546" s="7">
        <v>10</v>
      </c>
      <c r="D1546" s="7">
        <v>1</v>
      </c>
      <c r="E1546" s="1">
        <v>5</v>
      </c>
      <c r="F1546" s="1" t="s">
        <v>26</v>
      </c>
      <c r="G1546" s="1" t="s">
        <v>2759</v>
      </c>
      <c r="H1546" s="1" t="s">
        <v>23</v>
      </c>
      <c r="I1546" s="1" t="s">
        <v>23</v>
      </c>
      <c r="AK1546" s="1" t="s">
        <v>59</v>
      </c>
    </row>
    <row r="1547" spans="1:38">
      <c r="A1547" s="1" t="s">
        <v>1725</v>
      </c>
      <c r="B1547" s="9">
        <v>40940</v>
      </c>
      <c r="C1547" s="7">
        <v>10</v>
      </c>
      <c r="D1547" s="7">
        <v>1</v>
      </c>
      <c r="E1547" s="1">
        <v>5</v>
      </c>
      <c r="F1547" s="1" t="s">
        <v>47</v>
      </c>
      <c r="G1547" s="1" t="s">
        <v>1853</v>
      </c>
      <c r="H1547" s="1" t="s">
        <v>22</v>
      </c>
      <c r="I1547" s="1" t="s">
        <v>9</v>
      </c>
      <c r="AK1547" s="1" t="s">
        <v>59</v>
      </c>
    </row>
    <row r="1548" spans="1:38">
      <c r="A1548" s="1" t="s">
        <v>1725</v>
      </c>
      <c r="B1548" s="9">
        <v>40940</v>
      </c>
      <c r="C1548" s="7">
        <v>10</v>
      </c>
      <c r="D1548" s="7">
        <v>1</v>
      </c>
      <c r="E1548" s="1">
        <v>6</v>
      </c>
      <c r="F1548" s="1" t="s">
        <v>26</v>
      </c>
      <c r="G1548" s="1" t="s">
        <v>1857</v>
      </c>
      <c r="H1548" s="1" t="s">
        <v>23</v>
      </c>
      <c r="I1548" s="1" t="s">
        <v>53</v>
      </c>
      <c r="AK1548" s="1" t="s">
        <v>45</v>
      </c>
    </row>
    <row r="1549" spans="1:38">
      <c r="A1549" s="1" t="s">
        <v>1725</v>
      </c>
      <c r="B1549" s="9">
        <v>40940</v>
      </c>
      <c r="C1549" s="7">
        <v>10</v>
      </c>
      <c r="D1549" s="7">
        <v>1</v>
      </c>
      <c r="E1549" s="1">
        <v>6</v>
      </c>
      <c r="F1549" s="1" t="s">
        <v>47</v>
      </c>
      <c r="G1549" s="1" t="s">
        <v>1869</v>
      </c>
      <c r="H1549" s="1" t="s">
        <v>23</v>
      </c>
      <c r="I1549" s="1" t="s">
        <v>23</v>
      </c>
      <c r="AK1549" s="1" t="s">
        <v>59</v>
      </c>
    </row>
    <row r="1550" spans="1:38">
      <c r="A1550" s="1" t="s">
        <v>1725</v>
      </c>
      <c r="B1550" s="9">
        <v>40940</v>
      </c>
      <c r="C1550" s="7">
        <v>10</v>
      </c>
      <c r="D1550" s="7">
        <v>1</v>
      </c>
      <c r="E1550" s="1">
        <v>7</v>
      </c>
      <c r="F1550" s="1" t="s">
        <v>26</v>
      </c>
      <c r="G1550" s="1" t="s">
        <v>2760</v>
      </c>
      <c r="H1550" s="1" t="s">
        <v>22</v>
      </c>
      <c r="I1550" s="1" t="s">
        <v>53</v>
      </c>
      <c r="AK1550" s="1" t="s">
        <v>59</v>
      </c>
    </row>
    <row r="1551" spans="1:38">
      <c r="A1551" s="1" t="s">
        <v>1725</v>
      </c>
      <c r="B1551" s="9">
        <v>40940</v>
      </c>
      <c r="C1551" s="7">
        <v>10</v>
      </c>
      <c r="D1551" s="7">
        <v>1</v>
      </c>
      <c r="E1551" s="1">
        <v>7</v>
      </c>
      <c r="F1551" s="1" t="s">
        <v>47</v>
      </c>
      <c r="G1551" s="1" t="s">
        <v>1854</v>
      </c>
      <c r="H1551" s="1" t="s">
        <v>22</v>
      </c>
      <c r="I1551" s="1" t="s">
        <v>9</v>
      </c>
      <c r="K1551" s="1" t="s">
        <v>29</v>
      </c>
      <c r="L1551" s="1" t="s">
        <v>25</v>
      </c>
      <c r="M1551" s="2" t="s">
        <v>2396</v>
      </c>
      <c r="N1551" s="1" t="s">
        <v>26</v>
      </c>
      <c r="O1551" s="1" t="s">
        <v>90</v>
      </c>
      <c r="Q1551" s="1">
        <v>38.6</v>
      </c>
      <c r="R1551" s="1">
        <v>22.3</v>
      </c>
      <c r="S1551" s="1">
        <v>11.3</v>
      </c>
      <c r="X1551" s="1">
        <v>14</v>
      </c>
      <c r="Y1551" s="1">
        <v>121</v>
      </c>
      <c r="Z1551" s="1">
        <f>Y1551-X1551</f>
        <v>107</v>
      </c>
      <c r="AA1551" s="1">
        <f>12+106</f>
        <v>118</v>
      </c>
      <c r="AJ1551" s="1" t="s">
        <v>59</v>
      </c>
      <c r="AK1551" s="1" t="s">
        <v>45</v>
      </c>
      <c r="AL1551" s="1" t="s">
        <v>91</v>
      </c>
    </row>
    <row r="1552" spans="1:38">
      <c r="A1552" s="1" t="s">
        <v>1725</v>
      </c>
      <c r="B1552" s="9">
        <v>40940</v>
      </c>
      <c r="C1552" s="7">
        <v>10</v>
      </c>
      <c r="D1552" s="7">
        <v>1</v>
      </c>
      <c r="E1552" s="1">
        <v>8</v>
      </c>
      <c r="F1552" s="1" t="s">
        <v>26</v>
      </c>
      <c r="G1552" s="1" t="s">
        <v>1871</v>
      </c>
      <c r="H1552" s="1" t="s">
        <v>23</v>
      </c>
      <c r="I1552" s="1" t="s">
        <v>23</v>
      </c>
      <c r="AK1552" s="1" t="s">
        <v>45</v>
      </c>
    </row>
    <row r="1553" spans="1:38">
      <c r="A1553" s="1" t="s">
        <v>1725</v>
      </c>
      <c r="B1553" s="9">
        <v>40940</v>
      </c>
      <c r="C1553" s="7">
        <v>10</v>
      </c>
      <c r="D1553" s="7">
        <v>1</v>
      </c>
      <c r="E1553" s="1">
        <v>8</v>
      </c>
      <c r="F1553" s="1" t="s">
        <v>47</v>
      </c>
      <c r="G1553" s="1" t="s">
        <v>2761</v>
      </c>
      <c r="H1553" s="1" t="s">
        <v>23</v>
      </c>
      <c r="I1553" s="1" t="s">
        <v>23</v>
      </c>
      <c r="AK1553" s="1" t="s">
        <v>59</v>
      </c>
    </row>
    <row r="1554" spans="1:38">
      <c r="A1554" s="1" t="s">
        <v>1725</v>
      </c>
      <c r="B1554" s="9">
        <v>40940</v>
      </c>
      <c r="C1554" s="7">
        <v>10</v>
      </c>
      <c r="D1554" s="7">
        <v>1</v>
      </c>
      <c r="E1554" s="1">
        <v>9</v>
      </c>
      <c r="F1554" s="1" t="s">
        <v>26</v>
      </c>
      <c r="G1554" s="1" t="s">
        <v>2762</v>
      </c>
      <c r="H1554" s="1" t="s">
        <v>23</v>
      </c>
      <c r="I1554" s="1" t="s">
        <v>23</v>
      </c>
      <c r="AK1554" s="1" t="s">
        <v>59</v>
      </c>
    </row>
    <row r="1555" spans="1:38">
      <c r="A1555" s="1" t="s">
        <v>1725</v>
      </c>
      <c r="B1555" s="9">
        <v>40940</v>
      </c>
      <c r="C1555" s="7">
        <v>10</v>
      </c>
      <c r="D1555" s="7">
        <v>1</v>
      </c>
      <c r="E1555" s="1">
        <v>9</v>
      </c>
      <c r="F1555" s="1" t="s">
        <v>47</v>
      </c>
      <c r="G1555" s="1" t="s">
        <v>1861</v>
      </c>
      <c r="H1555" s="1" t="s">
        <v>22</v>
      </c>
      <c r="I1555" s="1" t="s">
        <v>9</v>
      </c>
      <c r="K1555" s="1" t="s">
        <v>32</v>
      </c>
      <c r="L1555" s="1" t="s">
        <v>25</v>
      </c>
      <c r="M1555" s="2" t="s">
        <v>2398</v>
      </c>
      <c r="N1555" s="1" t="s">
        <v>26</v>
      </c>
      <c r="O1555" s="1" t="s">
        <v>27</v>
      </c>
      <c r="Q1555" s="1">
        <v>25.9</v>
      </c>
      <c r="R1555" s="1">
        <v>15.8</v>
      </c>
      <c r="S1555" s="1">
        <v>18.899999999999999</v>
      </c>
      <c r="X1555" s="1">
        <v>14</v>
      </c>
      <c r="Y1555" s="1">
        <v>70</v>
      </c>
      <c r="Z1555" s="1">
        <f>Y1555-X1555</f>
        <v>56</v>
      </c>
      <c r="AA1555" s="1">
        <f>9+31</f>
        <v>40</v>
      </c>
      <c r="AJ1555" s="1" t="s">
        <v>59</v>
      </c>
      <c r="AK1555" s="1" t="s">
        <v>45</v>
      </c>
    </row>
    <row r="1556" spans="1:38">
      <c r="A1556" s="1" t="s">
        <v>1725</v>
      </c>
      <c r="B1556" s="9">
        <v>40940</v>
      </c>
      <c r="C1556" s="7">
        <v>10</v>
      </c>
      <c r="D1556" s="7">
        <v>1</v>
      </c>
      <c r="E1556" s="1">
        <v>10</v>
      </c>
      <c r="F1556" s="1" t="s">
        <v>26</v>
      </c>
      <c r="G1556" s="1" t="s">
        <v>2763</v>
      </c>
      <c r="H1556" s="1" t="s">
        <v>23</v>
      </c>
      <c r="I1556" s="1" t="s">
        <v>23</v>
      </c>
      <c r="AK1556" s="1" t="s">
        <v>45</v>
      </c>
    </row>
    <row r="1557" spans="1:38">
      <c r="A1557" s="1" t="s">
        <v>1725</v>
      </c>
      <c r="B1557" s="9">
        <v>40940</v>
      </c>
      <c r="C1557" s="7">
        <v>10</v>
      </c>
      <c r="D1557" s="7">
        <v>1</v>
      </c>
      <c r="E1557" s="1">
        <v>10</v>
      </c>
      <c r="F1557" s="1" t="s">
        <v>47</v>
      </c>
      <c r="G1557" s="1" t="s">
        <v>2764</v>
      </c>
      <c r="H1557" s="1" t="s">
        <v>23</v>
      </c>
      <c r="I1557" s="1" t="s">
        <v>23</v>
      </c>
      <c r="AK1557" s="1" t="s">
        <v>59</v>
      </c>
    </row>
    <row r="1558" spans="1:38">
      <c r="A1558" s="1" t="s">
        <v>1725</v>
      </c>
      <c r="B1558" s="9">
        <v>40940</v>
      </c>
      <c r="C1558" s="7">
        <v>10</v>
      </c>
      <c r="D1558" s="7">
        <v>1</v>
      </c>
      <c r="E1558" s="1">
        <v>11</v>
      </c>
      <c r="F1558" s="1" t="s">
        <v>26</v>
      </c>
      <c r="G1558" s="1" t="s">
        <v>1887</v>
      </c>
      <c r="H1558" s="1" t="s">
        <v>23</v>
      </c>
      <c r="I1558" s="1" t="s">
        <v>23</v>
      </c>
      <c r="AK1558" s="1" t="s">
        <v>45</v>
      </c>
    </row>
    <row r="1559" spans="1:38">
      <c r="A1559" s="1" t="s">
        <v>1725</v>
      </c>
      <c r="B1559" s="9">
        <v>40940</v>
      </c>
      <c r="C1559" s="7">
        <v>10</v>
      </c>
      <c r="D1559" s="7">
        <v>1</v>
      </c>
      <c r="E1559" s="1">
        <v>11</v>
      </c>
      <c r="F1559" s="1" t="s">
        <v>47</v>
      </c>
      <c r="G1559" s="1" t="s">
        <v>2765</v>
      </c>
      <c r="H1559" s="1" t="s">
        <v>22</v>
      </c>
      <c r="I1559" s="1" t="s">
        <v>23</v>
      </c>
      <c r="AK1559" s="1" t="s">
        <v>59</v>
      </c>
    </row>
    <row r="1560" spans="1:38">
      <c r="A1560" s="1" t="s">
        <v>1725</v>
      </c>
      <c r="B1560" s="9">
        <v>40940</v>
      </c>
      <c r="C1560" s="7">
        <v>10</v>
      </c>
      <c r="D1560" s="7">
        <v>1</v>
      </c>
      <c r="E1560" s="1">
        <v>12</v>
      </c>
      <c r="F1560" s="1" t="s">
        <v>26</v>
      </c>
      <c r="G1560" s="1" t="s">
        <v>2766</v>
      </c>
      <c r="H1560" s="1" t="s">
        <v>22</v>
      </c>
      <c r="I1560" s="1" t="s">
        <v>9</v>
      </c>
      <c r="AK1560" s="1" t="s">
        <v>59</v>
      </c>
    </row>
    <row r="1561" spans="1:38">
      <c r="A1561" s="1" t="s">
        <v>1725</v>
      </c>
      <c r="B1561" s="9">
        <v>40940</v>
      </c>
      <c r="C1561" s="7">
        <v>10</v>
      </c>
      <c r="D1561" s="7">
        <v>1</v>
      </c>
      <c r="E1561" s="1">
        <v>12</v>
      </c>
      <c r="F1561" s="1" t="s">
        <v>47</v>
      </c>
      <c r="G1561" s="1" t="s">
        <v>2767</v>
      </c>
      <c r="H1561" s="1" t="s">
        <v>23</v>
      </c>
      <c r="I1561" s="1" t="s">
        <v>23</v>
      </c>
      <c r="AK1561" s="1" t="s">
        <v>45</v>
      </c>
    </row>
    <row r="1562" spans="1:38">
      <c r="A1562" s="1" t="s">
        <v>1725</v>
      </c>
      <c r="B1562" s="9">
        <v>40940</v>
      </c>
      <c r="C1562" s="7">
        <v>10</v>
      </c>
      <c r="D1562" s="7">
        <v>1</v>
      </c>
      <c r="E1562" s="1">
        <v>13</v>
      </c>
      <c r="F1562" s="1" t="s">
        <v>26</v>
      </c>
      <c r="G1562" s="1" t="s">
        <v>1848</v>
      </c>
      <c r="H1562" s="1" t="s">
        <v>22</v>
      </c>
      <c r="I1562" s="1" t="s">
        <v>9</v>
      </c>
      <c r="K1562" s="1" t="s">
        <v>29</v>
      </c>
      <c r="L1562" s="1" t="s">
        <v>25</v>
      </c>
      <c r="M1562" s="2" t="s">
        <v>2397</v>
      </c>
      <c r="N1562" s="1" t="s">
        <v>26</v>
      </c>
      <c r="O1562" s="1" t="s">
        <v>33</v>
      </c>
      <c r="Q1562" s="1">
        <v>39.200000000000003</v>
      </c>
      <c r="R1562" s="1">
        <v>22.1</v>
      </c>
      <c r="S1562" s="1">
        <v>11.4</v>
      </c>
      <c r="X1562" s="1">
        <v>13</v>
      </c>
      <c r="Y1562" s="1">
        <v>121</v>
      </c>
      <c r="Z1562" s="1">
        <f>Y1562-X1562</f>
        <v>108</v>
      </c>
      <c r="AA1562" s="1">
        <f>86</f>
        <v>86</v>
      </c>
      <c r="AJ1562" s="1" t="s">
        <v>45</v>
      </c>
      <c r="AK1562" s="1" t="s">
        <v>79</v>
      </c>
      <c r="AL1562" s="1" t="s">
        <v>93</v>
      </c>
    </row>
    <row r="1563" spans="1:38">
      <c r="A1563" s="1" t="s">
        <v>1725</v>
      </c>
      <c r="B1563" s="9">
        <v>40940</v>
      </c>
      <c r="C1563" s="7">
        <v>10</v>
      </c>
      <c r="D1563" s="7">
        <v>1</v>
      </c>
      <c r="E1563" s="1">
        <v>13</v>
      </c>
      <c r="F1563" s="1" t="s">
        <v>47</v>
      </c>
      <c r="G1563" s="1" t="s">
        <v>2768</v>
      </c>
      <c r="H1563" s="1" t="s">
        <v>23</v>
      </c>
      <c r="I1563" s="1" t="s">
        <v>53</v>
      </c>
      <c r="AK1563" s="1" t="s">
        <v>79</v>
      </c>
    </row>
    <row r="1564" spans="1:38">
      <c r="A1564" s="1" t="s">
        <v>1725</v>
      </c>
      <c r="B1564" s="9">
        <v>40940</v>
      </c>
      <c r="C1564" s="7">
        <v>10</v>
      </c>
      <c r="D1564" s="7">
        <v>1</v>
      </c>
      <c r="E1564" s="1">
        <v>14</v>
      </c>
      <c r="F1564" s="1" t="s">
        <v>26</v>
      </c>
      <c r="G1564" s="1" t="s">
        <v>1850</v>
      </c>
      <c r="H1564" s="1" t="s">
        <v>22</v>
      </c>
      <c r="I1564" s="1" t="s">
        <v>9</v>
      </c>
      <c r="K1564" s="1" t="s">
        <v>36</v>
      </c>
      <c r="L1564" s="1" t="s">
        <v>25</v>
      </c>
      <c r="M1564" s="2" t="s">
        <v>2392</v>
      </c>
      <c r="N1564" s="1" t="s">
        <v>26</v>
      </c>
      <c r="O1564" s="1" t="s">
        <v>27</v>
      </c>
      <c r="P1564" s="1" t="s">
        <v>40</v>
      </c>
      <c r="Q1564" s="1">
        <v>35.9</v>
      </c>
      <c r="S1564" s="1">
        <v>28.7</v>
      </c>
      <c r="T1564" s="1">
        <v>133.1</v>
      </c>
      <c r="U1564" s="1">
        <v>60.8</v>
      </c>
      <c r="X1564" s="1">
        <v>13</v>
      </c>
      <c r="Y1564" s="1">
        <v>106</v>
      </c>
      <c r="Z1564" s="1">
        <f>Y1564-X1564</f>
        <v>93</v>
      </c>
      <c r="AA1564" s="1">
        <v>6</v>
      </c>
      <c r="AJ1564" s="1" t="s">
        <v>45</v>
      </c>
      <c r="AK1564" s="1" t="s">
        <v>79</v>
      </c>
    </row>
    <row r="1565" spans="1:38">
      <c r="A1565" s="1" t="s">
        <v>1725</v>
      </c>
      <c r="B1565" s="9">
        <v>40940</v>
      </c>
      <c r="C1565" s="7">
        <v>10</v>
      </c>
      <c r="D1565" s="7">
        <v>1</v>
      </c>
      <c r="E1565" s="1">
        <v>14</v>
      </c>
      <c r="F1565" s="1" t="s">
        <v>47</v>
      </c>
      <c r="G1565" s="1" t="s">
        <v>2769</v>
      </c>
      <c r="H1565" s="1" t="s">
        <v>23</v>
      </c>
      <c r="I1565" s="1" t="s">
        <v>23</v>
      </c>
      <c r="J1565" s="1" t="s">
        <v>55</v>
      </c>
      <c r="AK1565" s="1" t="s">
        <v>79</v>
      </c>
    </row>
    <row r="1566" spans="1:38">
      <c r="A1566" s="1" t="s">
        <v>1725</v>
      </c>
      <c r="B1566" s="9">
        <v>40940</v>
      </c>
      <c r="C1566" s="7">
        <v>10</v>
      </c>
      <c r="D1566" s="7">
        <v>1</v>
      </c>
      <c r="E1566" s="1">
        <v>15</v>
      </c>
      <c r="F1566" s="1" t="s">
        <v>26</v>
      </c>
      <c r="G1566" s="1" t="s">
        <v>1878</v>
      </c>
      <c r="H1566" s="1" t="s">
        <v>23</v>
      </c>
      <c r="I1566" s="1" t="s">
        <v>23</v>
      </c>
      <c r="J1566" s="1" t="s">
        <v>55</v>
      </c>
      <c r="AK1566" s="1" t="s">
        <v>79</v>
      </c>
    </row>
    <row r="1567" spans="1:38">
      <c r="A1567" s="1" t="s">
        <v>1725</v>
      </c>
      <c r="B1567" s="9">
        <v>40940</v>
      </c>
      <c r="C1567" s="7">
        <v>10</v>
      </c>
      <c r="D1567" s="7">
        <v>1</v>
      </c>
      <c r="E1567" s="1">
        <v>15</v>
      </c>
      <c r="F1567" s="1" t="s">
        <v>47</v>
      </c>
      <c r="G1567" s="1" t="s">
        <v>1884</v>
      </c>
      <c r="H1567" s="1" t="s">
        <v>23</v>
      </c>
      <c r="I1567" s="1" t="s">
        <v>53</v>
      </c>
      <c r="AK1567" s="1" t="s">
        <v>79</v>
      </c>
    </row>
    <row r="1568" spans="1:38">
      <c r="A1568" s="1" t="s">
        <v>1725</v>
      </c>
      <c r="B1568" s="9">
        <v>40940</v>
      </c>
      <c r="C1568" s="7">
        <v>10</v>
      </c>
      <c r="D1568" s="7">
        <v>1</v>
      </c>
      <c r="E1568" s="1">
        <v>16</v>
      </c>
      <c r="F1568" s="1" t="s">
        <v>26</v>
      </c>
      <c r="G1568" s="1" t="s">
        <v>1885</v>
      </c>
      <c r="H1568" s="1" t="s">
        <v>23</v>
      </c>
      <c r="I1568" s="1" t="s">
        <v>23</v>
      </c>
      <c r="J1568" s="1" t="s">
        <v>55</v>
      </c>
      <c r="AK1568" s="1" t="s">
        <v>79</v>
      </c>
    </row>
    <row r="1569" spans="1:38">
      <c r="A1569" s="1" t="s">
        <v>1725</v>
      </c>
      <c r="B1569" s="9">
        <v>40940</v>
      </c>
      <c r="C1569" s="7">
        <v>10</v>
      </c>
      <c r="D1569" s="7">
        <v>1</v>
      </c>
      <c r="E1569" s="1">
        <v>16</v>
      </c>
      <c r="F1569" s="1" t="s">
        <v>47</v>
      </c>
      <c r="G1569" s="1" t="s">
        <v>1874</v>
      </c>
      <c r="H1569" s="1" t="s">
        <v>23</v>
      </c>
      <c r="I1569" s="1" t="s">
        <v>23</v>
      </c>
      <c r="J1569" s="1" t="s">
        <v>55</v>
      </c>
      <c r="AK1569" s="1" t="s">
        <v>79</v>
      </c>
    </row>
    <row r="1570" spans="1:38">
      <c r="A1570" s="1" t="s">
        <v>1725</v>
      </c>
      <c r="B1570" s="9">
        <v>40940</v>
      </c>
      <c r="C1570" s="7">
        <v>10</v>
      </c>
      <c r="D1570" s="7">
        <v>1</v>
      </c>
      <c r="E1570" s="1">
        <v>17</v>
      </c>
      <c r="F1570" s="1" t="s">
        <v>26</v>
      </c>
      <c r="G1570" s="1" t="s">
        <v>1883</v>
      </c>
      <c r="H1570" s="1" t="s">
        <v>23</v>
      </c>
      <c r="I1570" s="1" t="s">
        <v>23</v>
      </c>
      <c r="AK1570" s="1" t="s">
        <v>79</v>
      </c>
    </row>
    <row r="1571" spans="1:38">
      <c r="A1571" s="1" t="s">
        <v>1725</v>
      </c>
      <c r="B1571" s="9">
        <v>40940</v>
      </c>
      <c r="C1571" s="7">
        <v>10</v>
      </c>
      <c r="D1571" s="7">
        <v>1</v>
      </c>
      <c r="E1571" s="1">
        <v>17</v>
      </c>
      <c r="F1571" s="1" t="s">
        <v>47</v>
      </c>
      <c r="G1571" s="1" t="s">
        <v>1866</v>
      </c>
      <c r="H1571" s="1" t="s">
        <v>23</v>
      </c>
      <c r="I1571" s="1" t="s">
        <v>23</v>
      </c>
      <c r="AK1571" s="1" t="s">
        <v>79</v>
      </c>
    </row>
    <row r="1572" spans="1:38">
      <c r="A1572" s="1" t="s">
        <v>1725</v>
      </c>
      <c r="B1572" s="9">
        <v>40940</v>
      </c>
      <c r="C1572" s="7">
        <v>10</v>
      </c>
      <c r="D1572" s="7">
        <v>1</v>
      </c>
      <c r="E1572" s="1">
        <v>18</v>
      </c>
      <c r="F1572" s="1" t="s">
        <v>26</v>
      </c>
      <c r="G1572" s="1" t="s">
        <v>2770</v>
      </c>
      <c r="H1572" s="1" t="s">
        <v>23</v>
      </c>
      <c r="I1572" s="1" t="s">
        <v>23</v>
      </c>
      <c r="AK1572" s="1" t="s">
        <v>79</v>
      </c>
    </row>
    <row r="1573" spans="1:38">
      <c r="A1573" s="1" t="s">
        <v>1725</v>
      </c>
      <c r="B1573" s="9">
        <v>40940</v>
      </c>
      <c r="C1573" s="7">
        <v>10</v>
      </c>
      <c r="D1573" s="7">
        <v>1</v>
      </c>
      <c r="E1573" s="1">
        <v>18</v>
      </c>
      <c r="F1573" s="1" t="s">
        <v>47</v>
      </c>
      <c r="G1573" s="1" t="s">
        <v>1849</v>
      </c>
      <c r="H1573" s="1" t="s">
        <v>23</v>
      </c>
      <c r="I1573" s="1" t="s">
        <v>23</v>
      </c>
      <c r="AK1573" s="1" t="s">
        <v>79</v>
      </c>
    </row>
    <row r="1574" spans="1:38">
      <c r="A1574" s="1" t="s">
        <v>1725</v>
      </c>
      <c r="B1574" s="9">
        <v>40940</v>
      </c>
      <c r="C1574" s="7">
        <v>10</v>
      </c>
      <c r="D1574" s="7">
        <v>1</v>
      </c>
      <c r="E1574" s="1">
        <v>19</v>
      </c>
      <c r="F1574" s="1" t="s">
        <v>26</v>
      </c>
      <c r="G1574" s="1" t="s">
        <v>1847</v>
      </c>
      <c r="H1574" s="1" t="s">
        <v>23</v>
      </c>
      <c r="I1574" s="1" t="s">
        <v>23</v>
      </c>
      <c r="J1574" s="1" t="s">
        <v>55</v>
      </c>
      <c r="AK1574" s="1" t="s">
        <v>79</v>
      </c>
    </row>
    <row r="1575" spans="1:38">
      <c r="A1575" s="1" t="s">
        <v>1725</v>
      </c>
      <c r="B1575" s="9">
        <v>40940</v>
      </c>
      <c r="C1575" s="7">
        <v>10</v>
      </c>
      <c r="D1575" s="7">
        <v>1</v>
      </c>
      <c r="E1575" s="1">
        <v>19</v>
      </c>
      <c r="F1575" s="1" t="s">
        <v>47</v>
      </c>
      <c r="G1575" s="1" t="s">
        <v>1856</v>
      </c>
      <c r="H1575" s="1" t="s">
        <v>22</v>
      </c>
      <c r="I1575" s="1" t="s">
        <v>9</v>
      </c>
      <c r="K1575" s="1" t="s">
        <v>29</v>
      </c>
      <c r="L1575" s="1" t="s">
        <v>25</v>
      </c>
      <c r="M1575" s="2" t="s">
        <v>2393</v>
      </c>
      <c r="N1575" s="1" t="s">
        <v>26</v>
      </c>
      <c r="O1575" s="1" t="s">
        <v>33</v>
      </c>
      <c r="Q1575" s="1">
        <v>38.1</v>
      </c>
      <c r="R1575" s="1">
        <v>22.5</v>
      </c>
      <c r="S1575" s="1">
        <v>5</v>
      </c>
      <c r="X1575" s="1">
        <v>13</v>
      </c>
      <c r="Y1575" s="1">
        <v>112</v>
      </c>
      <c r="Z1575" s="1">
        <f>Y1575-X1575</f>
        <v>99</v>
      </c>
      <c r="AA1575" s="1">
        <v>93</v>
      </c>
      <c r="AJ1575" s="1" t="s">
        <v>45</v>
      </c>
      <c r="AK1575" s="1" t="s">
        <v>79</v>
      </c>
      <c r="AL1575" s="1" t="s">
        <v>94</v>
      </c>
    </row>
    <row r="1576" spans="1:38">
      <c r="A1576" s="1" t="s">
        <v>1725</v>
      </c>
      <c r="B1576" s="9">
        <v>40940</v>
      </c>
      <c r="C1576" s="7">
        <v>10</v>
      </c>
      <c r="D1576" s="7">
        <v>1</v>
      </c>
      <c r="E1576" s="1">
        <v>20</v>
      </c>
      <c r="F1576" s="1" t="s">
        <v>26</v>
      </c>
      <c r="G1576" s="1" t="s">
        <v>1840</v>
      </c>
      <c r="H1576" s="1" t="s">
        <v>22</v>
      </c>
      <c r="I1576" s="1" t="s">
        <v>9</v>
      </c>
      <c r="K1576" s="1" t="s">
        <v>32</v>
      </c>
      <c r="L1576" s="1" t="s">
        <v>73</v>
      </c>
      <c r="M1576" s="2" t="s">
        <v>2385</v>
      </c>
      <c r="AJ1576" s="1" t="s">
        <v>45</v>
      </c>
      <c r="AK1576" s="1" t="s">
        <v>79</v>
      </c>
    </row>
    <row r="1577" spans="1:38">
      <c r="A1577" s="1" t="s">
        <v>1725</v>
      </c>
      <c r="B1577" s="9">
        <v>40940</v>
      </c>
      <c r="C1577" s="7">
        <v>10</v>
      </c>
      <c r="D1577" s="7">
        <v>1</v>
      </c>
      <c r="E1577" s="1">
        <v>20</v>
      </c>
      <c r="F1577" s="1" t="s">
        <v>47</v>
      </c>
      <c r="G1577" s="1" t="s">
        <v>1846</v>
      </c>
      <c r="H1577" s="1" t="s">
        <v>23</v>
      </c>
      <c r="I1577" s="1" t="s">
        <v>23</v>
      </c>
      <c r="J1577" s="1" t="s">
        <v>55</v>
      </c>
      <c r="AK1577" s="1" t="s">
        <v>79</v>
      </c>
    </row>
    <row r="1578" spans="1:38">
      <c r="A1578" s="1" t="s">
        <v>1725</v>
      </c>
      <c r="B1578" s="9">
        <v>40940</v>
      </c>
      <c r="C1578" s="7">
        <v>10</v>
      </c>
      <c r="D1578" s="7">
        <v>1</v>
      </c>
      <c r="E1578" s="10">
        <v>21</v>
      </c>
      <c r="F1578" s="1" t="s">
        <v>26</v>
      </c>
      <c r="G1578" s="1" t="s">
        <v>1841</v>
      </c>
      <c r="H1578" s="1" t="s">
        <v>23</v>
      </c>
      <c r="I1578" s="1" t="s">
        <v>23</v>
      </c>
      <c r="AK1578" s="1" t="s">
        <v>79</v>
      </c>
    </row>
    <row r="1579" spans="1:38">
      <c r="A1579" s="1" t="s">
        <v>1725</v>
      </c>
      <c r="B1579" s="9">
        <v>40940</v>
      </c>
      <c r="C1579" s="7">
        <v>10</v>
      </c>
      <c r="D1579" s="7">
        <v>1</v>
      </c>
      <c r="E1579" s="1">
        <v>21</v>
      </c>
      <c r="F1579" s="1" t="s">
        <v>47</v>
      </c>
      <c r="G1579" s="1" t="s">
        <v>2771</v>
      </c>
      <c r="H1579" s="1" t="s">
        <v>23</v>
      </c>
      <c r="I1579" s="1" t="s">
        <v>9</v>
      </c>
      <c r="AK1579" s="1" t="s">
        <v>79</v>
      </c>
    </row>
    <row r="1580" spans="1:38">
      <c r="A1580" s="1" t="s">
        <v>1725</v>
      </c>
      <c r="B1580" s="9">
        <v>40940</v>
      </c>
      <c r="C1580" s="7">
        <v>10</v>
      </c>
      <c r="D1580" s="7">
        <v>1</v>
      </c>
      <c r="E1580" s="1">
        <v>22</v>
      </c>
      <c r="F1580" s="1" t="s">
        <v>26</v>
      </c>
      <c r="G1580" s="1" t="s">
        <v>2772</v>
      </c>
      <c r="H1580" s="1" t="s">
        <v>23</v>
      </c>
      <c r="I1580" s="1" t="s">
        <v>23</v>
      </c>
      <c r="AK1580" s="1" t="s">
        <v>79</v>
      </c>
    </row>
    <row r="1581" spans="1:38">
      <c r="A1581" s="1" t="s">
        <v>1725</v>
      </c>
      <c r="B1581" s="9">
        <v>40940</v>
      </c>
      <c r="C1581" s="7">
        <v>10</v>
      </c>
      <c r="D1581" s="7">
        <v>1</v>
      </c>
      <c r="E1581" s="1">
        <v>22</v>
      </c>
      <c r="F1581" s="1" t="s">
        <v>47</v>
      </c>
      <c r="G1581" s="1" t="s">
        <v>2773</v>
      </c>
      <c r="H1581" s="1" t="s">
        <v>23</v>
      </c>
      <c r="I1581" s="1" t="s">
        <v>23</v>
      </c>
      <c r="J1581" s="1" t="s">
        <v>55</v>
      </c>
      <c r="AK1581" s="1" t="s">
        <v>79</v>
      </c>
    </row>
    <row r="1582" spans="1:38">
      <c r="A1582" s="1" t="s">
        <v>1725</v>
      </c>
      <c r="B1582" s="9">
        <v>40940</v>
      </c>
      <c r="C1582" s="7">
        <v>10</v>
      </c>
      <c r="D1582" s="7">
        <v>1</v>
      </c>
      <c r="E1582" s="1">
        <v>23</v>
      </c>
      <c r="F1582" s="1" t="s">
        <v>26</v>
      </c>
      <c r="G1582" s="1" t="s">
        <v>1845</v>
      </c>
      <c r="H1582" s="1" t="s">
        <v>23</v>
      </c>
      <c r="I1582" s="1" t="s">
        <v>9</v>
      </c>
      <c r="AK1582" s="1" t="s">
        <v>79</v>
      </c>
    </row>
    <row r="1583" spans="1:38">
      <c r="A1583" s="1" t="s">
        <v>1725</v>
      </c>
      <c r="B1583" s="9">
        <v>40940</v>
      </c>
      <c r="C1583" s="7">
        <v>10</v>
      </c>
      <c r="D1583" s="7">
        <v>1</v>
      </c>
      <c r="E1583" s="1">
        <v>23</v>
      </c>
      <c r="F1583" s="1" t="s">
        <v>47</v>
      </c>
      <c r="G1583" s="1" t="s">
        <v>2774</v>
      </c>
      <c r="H1583" s="1" t="s">
        <v>23</v>
      </c>
      <c r="I1583" s="1" t="s">
        <v>23</v>
      </c>
      <c r="AK1583" s="1" t="s">
        <v>79</v>
      </c>
    </row>
    <row r="1584" spans="1:38">
      <c r="A1584" s="1" t="s">
        <v>1725</v>
      </c>
      <c r="B1584" s="9">
        <v>40940</v>
      </c>
      <c r="C1584" s="7">
        <v>10</v>
      </c>
      <c r="D1584" s="7">
        <v>1</v>
      </c>
      <c r="E1584" s="1">
        <v>24</v>
      </c>
      <c r="F1584" s="1" t="s">
        <v>26</v>
      </c>
      <c r="G1584" s="1" t="s">
        <v>1855</v>
      </c>
      <c r="H1584" s="1" t="s">
        <v>22</v>
      </c>
      <c r="I1584" s="1" t="s">
        <v>9</v>
      </c>
      <c r="K1584" s="1" t="s">
        <v>30</v>
      </c>
      <c r="L1584" s="1" t="s">
        <v>73</v>
      </c>
      <c r="M1584" s="2" t="s">
        <v>2386</v>
      </c>
      <c r="AJ1584" s="1" t="s">
        <v>45</v>
      </c>
      <c r="AK1584" s="1" t="s">
        <v>79</v>
      </c>
    </row>
    <row r="1585" spans="1:37">
      <c r="A1585" s="1" t="s">
        <v>1725</v>
      </c>
      <c r="B1585" s="9">
        <v>40940</v>
      </c>
      <c r="C1585" s="7">
        <v>10</v>
      </c>
      <c r="D1585" s="7">
        <v>1</v>
      </c>
      <c r="E1585" s="1">
        <v>24</v>
      </c>
      <c r="F1585" s="1" t="s">
        <v>47</v>
      </c>
      <c r="G1585" s="1" t="s">
        <v>1851</v>
      </c>
      <c r="H1585" s="1" t="s">
        <v>23</v>
      </c>
      <c r="I1585" s="1" t="s">
        <v>23</v>
      </c>
      <c r="J1585" s="1" t="s">
        <v>55</v>
      </c>
      <c r="AK1585" s="1" t="s">
        <v>79</v>
      </c>
    </row>
    <row r="1586" spans="1:37">
      <c r="A1586" s="1" t="s">
        <v>1725</v>
      </c>
      <c r="B1586" s="9">
        <v>40940</v>
      </c>
      <c r="C1586" s="7">
        <v>10</v>
      </c>
      <c r="D1586" s="7">
        <v>1</v>
      </c>
      <c r="E1586" s="1">
        <v>25</v>
      </c>
      <c r="F1586" s="1" t="s">
        <v>26</v>
      </c>
      <c r="G1586" s="1" t="s">
        <v>2775</v>
      </c>
      <c r="H1586" s="1" t="s">
        <v>23</v>
      </c>
      <c r="I1586" s="1" t="s">
        <v>23</v>
      </c>
      <c r="AK1586" s="1" t="s">
        <v>77</v>
      </c>
    </row>
    <row r="1587" spans="1:37">
      <c r="A1587" s="1" t="s">
        <v>1725</v>
      </c>
      <c r="B1587" s="9">
        <v>40940</v>
      </c>
      <c r="C1587" s="7">
        <v>10</v>
      </c>
      <c r="D1587" s="7">
        <v>1</v>
      </c>
      <c r="E1587" s="1">
        <v>25</v>
      </c>
      <c r="F1587" s="1" t="s">
        <v>47</v>
      </c>
      <c r="G1587" s="1" t="s">
        <v>1882</v>
      </c>
      <c r="H1587" s="1" t="s">
        <v>23</v>
      </c>
      <c r="I1587" s="1" t="s">
        <v>23</v>
      </c>
      <c r="AK1587" s="1" t="s">
        <v>77</v>
      </c>
    </row>
    <row r="1588" spans="1:37">
      <c r="A1588" s="1" t="s">
        <v>1725</v>
      </c>
      <c r="B1588" s="9">
        <v>40940</v>
      </c>
      <c r="C1588" s="7">
        <v>10</v>
      </c>
      <c r="D1588" s="7">
        <v>1</v>
      </c>
      <c r="E1588" s="1">
        <v>26</v>
      </c>
      <c r="F1588" s="1" t="s">
        <v>26</v>
      </c>
      <c r="G1588" s="1" t="s">
        <v>1870</v>
      </c>
      <c r="H1588" s="1" t="s">
        <v>23</v>
      </c>
      <c r="I1588" s="1" t="s">
        <v>23</v>
      </c>
      <c r="AK1588" s="1" t="s">
        <v>77</v>
      </c>
    </row>
    <row r="1589" spans="1:37">
      <c r="A1589" s="1" t="s">
        <v>1725</v>
      </c>
      <c r="B1589" s="9">
        <v>40940</v>
      </c>
      <c r="C1589" s="7">
        <v>10</v>
      </c>
      <c r="D1589" s="7">
        <v>1</v>
      </c>
      <c r="E1589" s="1">
        <v>26</v>
      </c>
      <c r="F1589" s="1" t="s">
        <v>47</v>
      </c>
      <c r="G1589" s="1" t="s">
        <v>2776</v>
      </c>
      <c r="H1589" s="1" t="s">
        <v>23</v>
      </c>
      <c r="I1589" s="1" t="s">
        <v>23</v>
      </c>
      <c r="AK1589" s="1" t="s">
        <v>77</v>
      </c>
    </row>
    <row r="1590" spans="1:37">
      <c r="A1590" s="1" t="s">
        <v>1725</v>
      </c>
      <c r="B1590" s="9">
        <v>40940</v>
      </c>
      <c r="C1590" s="7">
        <v>10</v>
      </c>
      <c r="D1590" s="7">
        <v>1</v>
      </c>
      <c r="E1590" s="1">
        <v>27</v>
      </c>
      <c r="F1590" s="1" t="s">
        <v>26</v>
      </c>
      <c r="G1590" s="1" t="s">
        <v>1842</v>
      </c>
      <c r="H1590" s="1" t="s">
        <v>22</v>
      </c>
      <c r="I1590" s="1" t="s">
        <v>9</v>
      </c>
      <c r="J1590" s="1" t="s">
        <v>55</v>
      </c>
      <c r="K1590" s="1" t="s">
        <v>29</v>
      </c>
      <c r="L1590" s="1" t="s">
        <v>73</v>
      </c>
      <c r="M1590" s="2" t="s">
        <v>2376</v>
      </c>
      <c r="AJ1590" s="1" t="s">
        <v>59</v>
      </c>
      <c r="AK1590" s="1" t="s">
        <v>77</v>
      </c>
    </row>
    <row r="1591" spans="1:37">
      <c r="A1591" s="1" t="s">
        <v>1725</v>
      </c>
      <c r="B1591" s="9">
        <v>40940</v>
      </c>
      <c r="C1591" s="7">
        <v>10</v>
      </c>
      <c r="D1591" s="7">
        <v>1</v>
      </c>
      <c r="E1591" s="1">
        <v>27</v>
      </c>
      <c r="F1591" s="1" t="s">
        <v>47</v>
      </c>
      <c r="G1591" s="1" t="s">
        <v>1839</v>
      </c>
      <c r="H1591" s="1" t="s">
        <v>23</v>
      </c>
      <c r="I1591" s="1" t="s">
        <v>23</v>
      </c>
      <c r="AK1591" s="1" t="s">
        <v>77</v>
      </c>
    </row>
    <row r="1592" spans="1:37">
      <c r="A1592" s="1" t="s">
        <v>1725</v>
      </c>
      <c r="B1592" s="9">
        <v>40940</v>
      </c>
      <c r="C1592" s="7">
        <v>10</v>
      </c>
      <c r="D1592" s="7">
        <v>1</v>
      </c>
      <c r="E1592" s="1">
        <v>28</v>
      </c>
      <c r="F1592" s="1" t="s">
        <v>26</v>
      </c>
      <c r="G1592" s="1" t="s">
        <v>2777</v>
      </c>
      <c r="H1592" s="1" t="s">
        <v>23</v>
      </c>
      <c r="I1592" s="1" t="s">
        <v>23</v>
      </c>
      <c r="AK1592" s="1" t="s">
        <v>77</v>
      </c>
    </row>
    <row r="1593" spans="1:37">
      <c r="A1593" s="1" t="s">
        <v>1725</v>
      </c>
      <c r="B1593" s="9">
        <v>40940</v>
      </c>
      <c r="C1593" s="7">
        <v>10</v>
      </c>
      <c r="D1593" s="7">
        <v>1</v>
      </c>
      <c r="E1593" s="1">
        <v>28</v>
      </c>
      <c r="F1593" s="1" t="s">
        <v>47</v>
      </c>
      <c r="G1593" s="1" t="s">
        <v>2778</v>
      </c>
      <c r="H1593" s="1" t="s">
        <v>23</v>
      </c>
      <c r="I1593" s="1" t="s">
        <v>23</v>
      </c>
      <c r="J1593" s="1" t="s">
        <v>55</v>
      </c>
      <c r="AK1593" s="1" t="s">
        <v>77</v>
      </c>
    </row>
    <row r="1594" spans="1:37">
      <c r="A1594" s="1" t="s">
        <v>1725</v>
      </c>
      <c r="B1594" s="9">
        <v>40940</v>
      </c>
      <c r="C1594" s="7">
        <v>10</v>
      </c>
      <c r="D1594" s="7">
        <v>1</v>
      </c>
      <c r="E1594" s="1">
        <v>29</v>
      </c>
      <c r="F1594" s="1" t="s">
        <v>26</v>
      </c>
      <c r="G1594" s="1" t="s">
        <v>2779</v>
      </c>
      <c r="H1594" s="1" t="s">
        <v>23</v>
      </c>
      <c r="I1594" s="1" t="s">
        <v>23</v>
      </c>
      <c r="J1594" s="1" t="s">
        <v>55</v>
      </c>
      <c r="AK1594" s="1" t="s">
        <v>77</v>
      </c>
    </row>
    <row r="1595" spans="1:37">
      <c r="A1595" s="1" t="s">
        <v>1725</v>
      </c>
      <c r="B1595" s="9">
        <v>40940</v>
      </c>
      <c r="C1595" s="7">
        <v>10</v>
      </c>
      <c r="D1595" s="7">
        <v>1</v>
      </c>
      <c r="E1595" s="1">
        <v>29</v>
      </c>
      <c r="F1595" s="1" t="s">
        <v>47</v>
      </c>
      <c r="G1595" s="1" t="s">
        <v>2780</v>
      </c>
      <c r="H1595" s="1" t="s">
        <v>23</v>
      </c>
      <c r="I1595" s="1" t="s">
        <v>23</v>
      </c>
      <c r="J1595" s="1" t="s">
        <v>55</v>
      </c>
      <c r="AK1595" s="1" t="s">
        <v>77</v>
      </c>
    </row>
    <row r="1596" spans="1:37">
      <c r="A1596" s="1" t="s">
        <v>1725</v>
      </c>
      <c r="B1596" s="9">
        <v>40940</v>
      </c>
      <c r="C1596" s="7">
        <v>10</v>
      </c>
      <c r="D1596" s="7">
        <v>1</v>
      </c>
      <c r="E1596" s="1">
        <v>30</v>
      </c>
      <c r="F1596" s="1" t="s">
        <v>26</v>
      </c>
      <c r="G1596" s="1" t="s">
        <v>1852</v>
      </c>
      <c r="H1596" s="1" t="s">
        <v>22</v>
      </c>
      <c r="I1596" s="1" t="s">
        <v>9</v>
      </c>
      <c r="K1596" s="1" t="s">
        <v>32</v>
      </c>
      <c r="L1596" s="1" t="s">
        <v>25</v>
      </c>
      <c r="M1596" s="2" t="s">
        <v>2399</v>
      </c>
      <c r="N1596" s="1" t="s">
        <v>26</v>
      </c>
      <c r="O1596" s="1" t="s">
        <v>27</v>
      </c>
      <c r="P1596" s="1" t="s">
        <v>40</v>
      </c>
      <c r="Q1596" s="1">
        <v>25.9</v>
      </c>
      <c r="R1596" s="1">
        <v>16.600000000000001</v>
      </c>
      <c r="S1596" s="1">
        <v>11</v>
      </c>
      <c r="X1596" s="1">
        <v>13</v>
      </c>
      <c r="Y1596" s="1">
        <v>61</v>
      </c>
      <c r="Z1596" s="1">
        <f>Y1596-X1596</f>
        <v>48</v>
      </c>
      <c r="AA1596" s="1">
        <f>29</f>
        <v>29</v>
      </c>
      <c r="AC1596" s="1" t="s">
        <v>92</v>
      </c>
      <c r="AJ1596" s="1" t="s">
        <v>45</v>
      </c>
      <c r="AK1596" s="1" t="s">
        <v>77</v>
      </c>
    </row>
    <row r="1597" spans="1:37">
      <c r="A1597" s="1" t="s">
        <v>1725</v>
      </c>
      <c r="B1597" s="9">
        <v>40940</v>
      </c>
      <c r="C1597" s="7">
        <v>10</v>
      </c>
      <c r="D1597" s="7">
        <v>1</v>
      </c>
      <c r="E1597" s="1">
        <v>30</v>
      </c>
      <c r="F1597" s="1" t="s">
        <v>47</v>
      </c>
      <c r="G1597" s="1" t="s">
        <v>2781</v>
      </c>
      <c r="H1597" s="1" t="s">
        <v>23</v>
      </c>
      <c r="I1597" s="1" t="s">
        <v>23</v>
      </c>
      <c r="J1597" s="1" t="s">
        <v>55</v>
      </c>
      <c r="AK1597" s="1" t="s">
        <v>77</v>
      </c>
    </row>
    <row r="1598" spans="1:37">
      <c r="A1598" s="1" t="s">
        <v>1725</v>
      </c>
      <c r="B1598" s="9">
        <v>40940</v>
      </c>
      <c r="C1598" s="7">
        <v>10</v>
      </c>
      <c r="D1598" s="7">
        <v>1</v>
      </c>
      <c r="E1598" s="1">
        <v>31</v>
      </c>
      <c r="F1598" s="1" t="s">
        <v>26</v>
      </c>
      <c r="G1598" s="1" t="s">
        <v>2782</v>
      </c>
      <c r="H1598" s="1" t="s">
        <v>23</v>
      </c>
      <c r="I1598" s="1" t="s">
        <v>23</v>
      </c>
      <c r="AK1598" s="1" t="s">
        <v>77</v>
      </c>
    </row>
    <row r="1599" spans="1:37">
      <c r="A1599" s="1" t="s">
        <v>1725</v>
      </c>
      <c r="B1599" s="9">
        <v>40940</v>
      </c>
      <c r="C1599" s="7">
        <v>10</v>
      </c>
      <c r="D1599" s="7">
        <v>1</v>
      </c>
      <c r="E1599" s="1">
        <v>31</v>
      </c>
      <c r="F1599" s="1" t="s">
        <v>47</v>
      </c>
      <c r="G1599" s="1" t="s">
        <v>2783</v>
      </c>
      <c r="H1599" s="1" t="s">
        <v>23</v>
      </c>
      <c r="I1599" s="1" t="s">
        <v>23</v>
      </c>
      <c r="J1599" s="1" t="s">
        <v>55</v>
      </c>
      <c r="AK1599" s="1" t="s">
        <v>77</v>
      </c>
    </row>
    <row r="1600" spans="1:37">
      <c r="A1600" s="1" t="s">
        <v>1725</v>
      </c>
      <c r="B1600" s="9">
        <v>40940</v>
      </c>
      <c r="C1600" s="7">
        <v>10</v>
      </c>
      <c r="D1600" s="7">
        <v>1</v>
      </c>
      <c r="E1600" s="1">
        <v>32</v>
      </c>
      <c r="F1600" s="1" t="s">
        <v>26</v>
      </c>
      <c r="G1600" s="1" t="s">
        <v>2784</v>
      </c>
      <c r="H1600" s="1" t="s">
        <v>23</v>
      </c>
      <c r="I1600" s="1" t="s">
        <v>23</v>
      </c>
      <c r="AK1600" s="1" t="s">
        <v>77</v>
      </c>
    </row>
    <row r="1601" spans="1:38">
      <c r="A1601" s="1" t="s">
        <v>1725</v>
      </c>
      <c r="B1601" s="9">
        <v>40940</v>
      </c>
      <c r="C1601" s="7">
        <v>10</v>
      </c>
      <c r="D1601" s="7">
        <v>1</v>
      </c>
      <c r="E1601" s="1">
        <v>32</v>
      </c>
      <c r="F1601" s="1" t="s">
        <v>47</v>
      </c>
      <c r="G1601" s="1" t="s">
        <v>1859</v>
      </c>
      <c r="H1601" s="1" t="s">
        <v>22</v>
      </c>
      <c r="I1601" s="1" t="s">
        <v>9</v>
      </c>
      <c r="K1601" s="1" t="s">
        <v>29</v>
      </c>
      <c r="L1601" s="1" t="s">
        <v>25</v>
      </c>
      <c r="M1601" s="2" t="s">
        <v>2394</v>
      </c>
      <c r="N1601" s="1" t="s">
        <v>26</v>
      </c>
      <c r="O1601" s="1" t="s">
        <v>66</v>
      </c>
      <c r="Q1601" s="1">
        <v>38.5</v>
      </c>
      <c r="R1601" s="1">
        <v>16.399999999999999</v>
      </c>
      <c r="S1601" s="1">
        <v>16.3</v>
      </c>
      <c r="X1601" s="1">
        <v>14</v>
      </c>
      <c r="Y1601" s="1">
        <v>130</v>
      </c>
      <c r="Z1601" s="1">
        <f>Y1601-X1601</f>
        <v>116</v>
      </c>
      <c r="AA1601" s="1">
        <f>1+23</f>
        <v>24</v>
      </c>
      <c r="AC1601" s="1" t="s">
        <v>84</v>
      </c>
      <c r="AJ1601" s="1" t="s">
        <v>59</v>
      </c>
      <c r="AK1601" s="1" t="s">
        <v>77</v>
      </c>
      <c r="AL1601" s="1" t="s">
        <v>83</v>
      </c>
    </row>
    <row r="1602" spans="1:38">
      <c r="A1602" s="1" t="s">
        <v>1725</v>
      </c>
      <c r="B1602" s="9">
        <v>40940</v>
      </c>
      <c r="C1602" s="7">
        <v>10</v>
      </c>
      <c r="D1602" s="7">
        <v>1</v>
      </c>
      <c r="E1602" s="1">
        <v>33</v>
      </c>
      <c r="F1602" s="1" t="s">
        <v>26</v>
      </c>
      <c r="G1602" s="1" t="s">
        <v>1881</v>
      </c>
      <c r="H1602" s="1" t="s">
        <v>23</v>
      </c>
      <c r="I1602" s="1" t="s">
        <v>23</v>
      </c>
      <c r="J1602" s="1" t="s">
        <v>55</v>
      </c>
      <c r="AK1602" s="1" t="s">
        <v>77</v>
      </c>
    </row>
    <row r="1603" spans="1:38">
      <c r="A1603" s="1" t="s">
        <v>1725</v>
      </c>
      <c r="B1603" s="9">
        <v>40940</v>
      </c>
      <c r="C1603" s="7">
        <v>10</v>
      </c>
      <c r="D1603" s="7">
        <v>1</v>
      </c>
      <c r="E1603" s="1">
        <v>33</v>
      </c>
      <c r="F1603" s="1" t="s">
        <v>47</v>
      </c>
      <c r="G1603" s="1" t="s">
        <v>1868</v>
      </c>
      <c r="H1603" s="1" t="s">
        <v>23</v>
      </c>
      <c r="I1603" s="1" t="s">
        <v>23</v>
      </c>
      <c r="J1603" s="1" t="s">
        <v>55</v>
      </c>
      <c r="AK1603" s="1" t="s">
        <v>77</v>
      </c>
    </row>
    <row r="1604" spans="1:38">
      <c r="A1604" s="1" t="s">
        <v>1725</v>
      </c>
      <c r="B1604" s="9">
        <v>40940</v>
      </c>
      <c r="C1604" s="7">
        <v>10</v>
      </c>
      <c r="D1604" s="7">
        <v>1</v>
      </c>
      <c r="E1604" s="1">
        <v>34</v>
      </c>
      <c r="F1604" s="1" t="s">
        <v>26</v>
      </c>
      <c r="G1604" s="1" t="s">
        <v>2785</v>
      </c>
      <c r="H1604" s="1" t="s">
        <v>23</v>
      </c>
      <c r="I1604" s="1" t="s">
        <v>23</v>
      </c>
      <c r="J1604" s="1" t="s">
        <v>55</v>
      </c>
      <c r="M1604" s="1"/>
      <c r="AK1604" s="1" t="s">
        <v>77</v>
      </c>
    </row>
    <row r="1605" spans="1:38">
      <c r="A1605" s="1" t="s">
        <v>1725</v>
      </c>
      <c r="B1605" s="9">
        <v>40940</v>
      </c>
      <c r="C1605" s="7">
        <v>10</v>
      </c>
      <c r="D1605" s="7">
        <v>1</v>
      </c>
      <c r="E1605" s="1">
        <v>34</v>
      </c>
      <c r="F1605" s="1" t="s">
        <v>47</v>
      </c>
      <c r="G1605" s="1" t="s">
        <v>1862</v>
      </c>
      <c r="H1605" s="1" t="s">
        <v>22</v>
      </c>
      <c r="I1605" s="1" t="s">
        <v>9</v>
      </c>
      <c r="K1605" s="1" t="s">
        <v>32</v>
      </c>
      <c r="L1605" s="1" t="s">
        <v>25</v>
      </c>
      <c r="M1605" s="2" t="s">
        <v>2400</v>
      </c>
      <c r="N1605" s="1" t="s">
        <v>26</v>
      </c>
      <c r="O1605" s="1" t="s">
        <v>33</v>
      </c>
      <c r="P1605" s="1" t="s">
        <v>63</v>
      </c>
      <c r="Q1605" s="1">
        <v>25.6</v>
      </c>
      <c r="R1605" s="1">
        <v>18</v>
      </c>
      <c r="S1605" s="1">
        <v>9.1999999999999993</v>
      </c>
      <c r="X1605" s="1">
        <v>13</v>
      </c>
      <c r="Y1605" s="1">
        <v>82</v>
      </c>
      <c r="Z1605" s="1">
        <f>Y1605-X1605</f>
        <v>69</v>
      </c>
      <c r="AA1605" s="1">
        <f>31</f>
        <v>31</v>
      </c>
      <c r="AC1605" s="1" t="s">
        <v>74</v>
      </c>
      <c r="AJ1605" s="1" t="s">
        <v>45</v>
      </c>
      <c r="AK1605" s="1" t="s">
        <v>77</v>
      </c>
    </row>
    <row r="1606" spans="1:38">
      <c r="A1606" s="1" t="s">
        <v>1725</v>
      </c>
      <c r="B1606" s="9">
        <v>40940</v>
      </c>
      <c r="C1606" s="7">
        <v>10</v>
      </c>
      <c r="D1606" s="7">
        <v>1</v>
      </c>
      <c r="E1606" s="1">
        <v>35</v>
      </c>
      <c r="F1606" s="1" t="s">
        <v>26</v>
      </c>
      <c r="G1606" s="1" t="s">
        <v>2786</v>
      </c>
      <c r="H1606" s="1" t="s">
        <v>23</v>
      </c>
      <c r="I1606" s="1" t="s">
        <v>23</v>
      </c>
      <c r="AK1606" s="1" t="s">
        <v>77</v>
      </c>
    </row>
    <row r="1607" spans="1:38">
      <c r="A1607" s="1" t="s">
        <v>1725</v>
      </c>
      <c r="B1607" s="9">
        <v>40940</v>
      </c>
      <c r="C1607" s="7">
        <v>10</v>
      </c>
      <c r="D1607" s="7">
        <v>1</v>
      </c>
      <c r="E1607" s="1">
        <v>35</v>
      </c>
      <c r="F1607" s="1" t="s">
        <v>47</v>
      </c>
      <c r="G1607" s="1" t="s">
        <v>1876</v>
      </c>
      <c r="H1607" s="1" t="s">
        <v>22</v>
      </c>
      <c r="I1607" s="1" t="s">
        <v>23</v>
      </c>
      <c r="J1607" s="1" t="s">
        <v>55</v>
      </c>
      <c r="AK1607" s="1" t="s">
        <v>77</v>
      </c>
    </row>
    <row r="1608" spans="1:38">
      <c r="A1608" s="1" t="s">
        <v>1725</v>
      </c>
      <c r="B1608" s="9">
        <v>40940</v>
      </c>
      <c r="C1608" s="7">
        <v>10</v>
      </c>
      <c r="D1608" s="7">
        <v>1</v>
      </c>
      <c r="E1608" s="1">
        <v>36</v>
      </c>
      <c r="F1608" s="1" t="s">
        <v>26</v>
      </c>
      <c r="G1608" s="1" t="s">
        <v>1837</v>
      </c>
      <c r="H1608" s="1" t="s">
        <v>23</v>
      </c>
      <c r="I1608" s="1" t="s">
        <v>23</v>
      </c>
      <c r="AK1608" s="1" t="s">
        <v>77</v>
      </c>
    </row>
    <row r="1609" spans="1:38">
      <c r="A1609" s="1" t="s">
        <v>1725</v>
      </c>
      <c r="B1609" s="9">
        <v>40940</v>
      </c>
      <c r="C1609" s="7">
        <v>10</v>
      </c>
      <c r="D1609" s="7">
        <v>1</v>
      </c>
      <c r="E1609" s="1">
        <v>36</v>
      </c>
      <c r="F1609" s="1" t="s">
        <v>47</v>
      </c>
      <c r="G1609" s="1" t="s">
        <v>2787</v>
      </c>
      <c r="H1609" s="1" t="s">
        <v>23</v>
      </c>
      <c r="I1609" s="1" t="s">
        <v>23</v>
      </c>
      <c r="AK1609" s="1" t="s">
        <v>77</v>
      </c>
    </row>
    <row r="1610" spans="1:38">
      <c r="A1610" s="1" t="s">
        <v>1725</v>
      </c>
      <c r="B1610" s="9">
        <v>40940</v>
      </c>
      <c r="C1610" s="7">
        <v>10</v>
      </c>
      <c r="D1610" s="7">
        <v>1</v>
      </c>
      <c r="E1610" s="1">
        <v>37</v>
      </c>
      <c r="F1610" s="1" t="s">
        <v>26</v>
      </c>
      <c r="G1610" s="1" t="s">
        <v>2788</v>
      </c>
      <c r="H1610" s="1" t="s">
        <v>23</v>
      </c>
      <c r="I1610" s="1" t="s">
        <v>9</v>
      </c>
      <c r="AK1610" s="1" t="s">
        <v>78</v>
      </c>
    </row>
    <row r="1611" spans="1:38">
      <c r="A1611" s="1" t="s">
        <v>1725</v>
      </c>
      <c r="B1611" s="9">
        <v>40940</v>
      </c>
      <c r="C1611" s="7">
        <v>10</v>
      </c>
      <c r="D1611" s="7">
        <v>1</v>
      </c>
      <c r="E1611" s="1">
        <v>37</v>
      </c>
      <c r="F1611" s="1" t="s">
        <v>47</v>
      </c>
      <c r="G1611" s="1" t="s">
        <v>2789</v>
      </c>
      <c r="H1611" s="1" t="s">
        <v>23</v>
      </c>
      <c r="I1611" s="1" t="s">
        <v>23</v>
      </c>
      <c r="AK1611" s="1" t="s">
        <v>78</v>
      </c>
    </row>
    <row r="1612" spans="1:38">
      <c r="A1612" s="1" t="s">
        <v>1725</v>
      </c>
      <c r="B1612" s="9">
        <v>40940</v>
      </c>
      <c r="C1612" s="7">
        <v>10</v>
      </c>
      <c r="D1612" s="7">
        <v>1</v>
      </c>
      <c r="E1612" s="1">
        <v>38</v>
      </c>
      <c r="F1612" s="1" t="s">
        <v>26</v>
      </c>
      <c r="G1612" s="1" t="s">
        <v>1844</v>
      </c>
      <c r="H1612" s="1" t="s">
        <v>23</v>
      </c>
      <c r="I1612" s="1" t="s">
        <v>23</v>
      </c>
      <c r="J1612" s="1" t="s">
        <v>55</v>
      </c>
      <c r="AK1612" s="1" t="s">
        <v>78</v>
      </c>
    </row>
    <row r="1613" spans="1:38">
      <c r="A1613" s="1" t="s">
        <v>1725</v>
      </c>
      <c r="B1613" s="9">
        <v>40940</v>
      </c>
      <c r="C1613" s="7">
        <v>10</v>
      </c>
      <c r="D1613" s="7">
        <v>1</v>
      </c>
      <c r="E1613" s="1">
        <v>38</v>
      </c>
      <c r="F1613" s="1" t="s">
        <v>47</v>
      </c>
      <c r="G1613" s="1" t="s">
        <v>1867</v>
      </c>
      <c r="H1613" s="1" t="s">
        <v>23</v>
      </c>
      <c r="I1613" s="1" t="s">
        <v>9</v>
      </c>
      <c r="AK1613" s="1" t="s">
        <v>78</v>
      </c>
    </row>
    <row r="1614" spans="1:38">
      <c r="A1614" s="1" t="s">
        <v>1725</v>
      </c>
      <c r="B1614" s="9">
        <v>40940</v>
      </c>
      <c r="C1614" s="7">
        <v>10</v>
      </c>
      <c r="D1614" s="7">
        <v>1</v>
      </c>
      <c r="E1614" s="1">
        <v>39</v>
      </c>
      <c r="F1614" s="1" t="s">
        <v>26</v>
      </c>
      <c r="G1614" s="1" t="s">
        <v>2790</v>
      </c>
      <c r="H1614" s="1" t="s">
        <v>23</v>
      </c>
      <c r="I1614" s="1" t="s">
        <v>23</v>
      </c>
      <c r="AK1614" s="1" t="s">
        <v>78</v>
      </c>
    </row>
    <row r="1615" spans="1:38">
      <c r="A1615" s="1" t="s">
        <v>1725</v>
      </c>
      <c r="B1615" s="9">
        <v>40940</v>
      </c>
      <c r="C1615" s="7">
        <v>10</v>
      </c>
      <c r="D1615" s="7">
        <v>1</v>
      </c>
      <c r="E1615" s="1">
        <v>39</v>
      </c>
      <c r="F1615" s="1" t="s">
        <v>47</v>
      </c>
      <c r="G1615" s="1" t="s">
        <v>2791</v>
      </c>
      <c r="H1615" s="1" t="s">
        <v>23</v>
      </c>
      <c r="I1615" s="1" t="s">
        <v>23</v>
      </c>
      <c r="AK1615" s="1" t="s">
        <v>78</v>
      </c>
    </row>
    <row r="1616" spans="1:38">
      <c r="A1616" s="1" t="s">
        <v>1725</v>
      </c>
      <c r="B1616" s="9">
        <v>40940</v>
      </c>
      <c r="C1616" s="7">
        <v>10</v>
      </c>
      <c r="D1616" s="7">
        <v>1</v>
      </c>
      <c r="E1616" s="1">
        <v>40</v>
      </c>
      <c r="F1616" s="1" t="s">
        <v>26</v>
      </c>
      <c r="G1616" s="1" t="s">
        <v>2792</v>
      </c>
      <c r="H1616" s="1" t="s">
        <v>23</v>
      </c>
      <c r="I1616" s="1" t="s">
        <v>53</v>
      </c>
      <c r="AK1616" s="1" t="s">
        <v>78</v>
      </c>
    </row>
    <row r="1617" spans="1:38">
      <c r="A1617" s="1" t="s">
        <v>1725</v>
      </c>
      <c r="B1617" s="9">
        <v>40940</v>
      </c>
      <c r="C1617" s="7">
        <v>10</v>
      </c>
      <c r="D1617" s="7">
        <v>1</v>
      </c>
      <c r="E1617" s="1">
        <v>40</v>
      </c>
      <c r="F1617" s="1" t="s">
        <v>47</v>
      </c>
      <c r="G1617" s="1" t="s">
        <v>1864</v>
      </c>
      <c r="H1617" s="1" t="s">
        <v>22</v>
      </c>
      <c r="I1617" s="1" t="s">
        <v>9</v>
      </c>
      <c r="K1617" s="1" t="s">
        <v>30</v>
      </c>
      <c r="L1617" s="1" t="s">
        <v>25</v>
      </c>
      <c r="M1617" s="2" t="s">
        <v>2402</v>
      </c>
      <c r="N1617" s="1" t="s">
        <v>26</v>
      </c>
      <c r="O1617" s="1" t="s">
        <v>33</v>
      </c>
      <c r="P1617" s="1" t="s">
        <v>63</v>
      </c>
      <c r="Q1617" s="1">
        <v>24.2</v>
      </c>
      <c r="R1617" s="1">
        <v>16.5</v>
      </c>
      <c r="S1617" s="1">
        <v>8.9</v>
      </c>
      <c r="X1617" s="1">
        <v>14</v>
      </c>
      <c r="Y1617" s="1">
        <v>61</v>
      </c>
      <c r="Z1617" s="1">
        <f>Y1617-X1617</f>
        <v>47</v>
      </c>
      <c r="AA1617" s="1">
        <f>6+13</f>
        <v>19</v>
      </c>
      <c r="AC1617" s="1" t="s">
        <v>85</v>
      </c>
      <c r="AJ1617" s="1" t="s">
        <v>59</v>
      </c>
      <c r="AK1617" s="1" t="s">
        <v>78</v>
      </c>
      <c r="AL1617" s="1" t="s">
        <v>86</v>
      </c>
    </row>
    <row r="1618" spans="1:38">
      <c r="A1618" s="1" t="s">
        <v>1725</v>
      </c>
      <c r="B1618" s="9">
        <v>40940</v>
      </c>
      <c r="C1618" s="7">
        <v>10</v>
      </c>
      <c r="D1618" s="7">
        <v>1</v>
      </c>
      <c r="E1618" s="1">
        <v>41</v>
      </c>
      <c r="F1618" s="1" t="s">
        <v>26</v>
      </c>
      <c r="G1618" s="1" t="s">
        <v>1838</v>
      </c>
      <c r="H1618" s="1" t="s">
        <v>23</v>
      </c>
      <c r="I1618" s="1" t="s">
        <v>23</v>
      </c>
      <c r="AK1618" s="1" t="s">
        <v>78</v>
      </c>
    </row>
    <row r="1619" spans="1:38">
      <c r="A1619" s="1" t="s">
        <v>1725</v>
      </c>
      <c r="B1619" s="9">
        <v>40940</v>
      </c>
      <c r="C1619" s="7">
        <v>10</v>
      </c>
      <c r="D1619" s="7">
        <v>1</v>
      </c>
      <c r="E1619" s="1">
        <v>41</v>
      </c>
      <c r="F1619" s="1" t="s">
        <v>47</v>
      </c>
      <c r="G1619" s="1" t="s">
        <v>1863</v>
      </c>
      <c r="H1619" s="1" t="s">
        <v>22</v>
      </c>
      <c r="I1619" s="1" t="s">
        <v>9</v>
      </c>
      <c r="K1619" s="1" t="s">
        <v>30</v>
      </c>
      <c r="L1619" s="1" t="s">
        <v>25</v>
      </c>
      <c r="M1619" s="2" t="s">
        <v>2401</v>
      </c>
      <c r="N1619" s="1" t="s">
        <v>26</v>
      </c>
      <c r="O1619" s="1" t="s">
        <v>27</v>
      </c>
      <c r="P1619" s="1" t="s">
        <v>40</v>
      </c>
      <c r="Q1619" s="1">
        <v>26.5</v>
      </c>
      <c r="R1619" s="1">
        <v>16.7</v>
      </c>
      <c r="S1619" s="1">
        <v>15.6</v>
      </c>
      <c r="X1619" s="1">
        <v>14</v>
      </c>
      <c r="Y1619" s="1">
        <v>57</v>
      </c>
      <c r="Z1619" s="1">
        <f>Y1619-X1619</f>
        <v>43</v>
      </c>
      <c r="AA1619" s="1">
        <f>12+47</f>
        <v>59</v>
      </c>
      <c r="AJ1619" s="1" t="s">
        <v>59</v>
      </c>
      <c r="AK1619" s="1" t="s">
        <v>78</v>
      </c>
    </row>
    <row r="1620" spans="1:38">
      <c r="A1620" s="1" t="s">
        <v>1725</v>
      </c>
      <c r="B1620" s="9">
        <v>40940</v>
      </c>
      <c r="C1620" s="7">
        <v>10</v>
      </c>
      <c r="D1620" s="7">
        <v>1</v>
      </c>
      <c r="E1620" s="1">
        <v>42</v>
      </c>
      <c r="F1620" s="1" t="s">
        <v>26</v>
      </c>
      <c r="G1620" s="1" t="s">
        <v>2793</v>
      </c>
      <c r="H1620" s="1" t="s">
        <v>23</v>
      </c>
      <c r="I1620" s="1" t="s">
        <v>23</v>
      </c>
      <c r="J1620" s="1" t="s">
        <v>55</v>
      </c>
      <c r="AK1620" s="1" t="s">
        <v>78</v>
      </c>
    </row>
    <row r="1621" spans="1:38">
      <c r="A1621" s="1" t="s">
        <v>1725</v>
      </c>
      <c r="B1621" s="9">
        <v>40940</v>
      </c>
      <c r="C1621" s="7">
        <v>10</v>
      </c>
      <c r="D1621" s="7">
        <v>1</v>
      </c>
      <c r="E1621" s="1">
        <v>42</v>
      </c>
      <c r="F1621" s="1" t="s">
        <v>47</v>
      </c>
      <c r="G1621" s="1" t="s">
        <v>1880</v>
      </c>
      <c r="H1621" s="1" t="s">
        <v>23</v>
      </c>
      <c r="I1621" s="1" t="s">
        <v>9</v>
      </c>
      <c r="J1621" s="1" t="s">
        <v>55</v>
      </c>
      <c r="AK1621" s="1" t="s">
        <v>78</v>
      </c>
    </row>
    <row r="1622" spans="1:38">
      <c r="A1622" s="1" t="s">
        <v>1725</v>
      </c>
      <c r="B1622" s="9">
        <v>40940</v>
      </c>
      <c r="C1622" s="7">
        <v>10</v>
      </c>
      <c r="D1622" s="7">
        <v>1</v>
      </c>
      <c r="E1622" s="1">
        <v>43</v>
      </c>
      <c r="F1622" s="1" t="s">
        <v>26</v>
      </c>
      <c r="G1622" s="1" t="s">
        <v>2794</v>
      </c>
      <c r="H1622" s="1" t="s">
        <v>23</v>
      </c>
      <c r="I1622" s="1" t="s">
        <v>23</v>
      </c>
      <c r="AK1622" s="1" t="s">
        <v>78</v>
      </c>
    </row>
    <row r="1623" spans="1:38">
      <c r="A1623" s="1" t="s">
        <v>1725</v>
      </c>
      <c r="B1623" s="9">
        <v>40940</v>
      </c>
      <c r="C1623" s="7">
        <v>10</v>
      </c>
      <c r="D1623" s="7">
        <v>1</v>
      </c>
      <c r="E1623" s="1">
        <v>43</v>
      </c>
      <c r="F1623" s="1" t="s">
        <v>47</v>
      </c>
      <c r="G1623" s="1" t="s">
        <v>1875</v>
      </c>
      <c r="H1623" s="1" t="s">
        <v>23</v>
      </c>
      <c r="I1623" s="1" t="s">
        <v>23</v>
      </c>
      <c r="J1623" s="1" t="s">
        <v>55</v>
      </c>
      <c r="AK1623" s="1" t="s">
        <v>78</v>
      </c>
    </row>
    <row r="1624" spans="1:38">
      <c r="A1624" s="1" t="s">
        <v>1725</v>
      </c>
      <c r="B1624" s="9">
        <v>40940</v>
      </c>
      <c r="C1624" s="7">
        <v>10</v>
      </c>
      <c r="D1624" s="7">
        <v>1</v>
      </c>
      <c r="E1624" s="1">
        <v>44</v>
      </c>
      <c r="F1624" s="1" t="s">
        <v>26</v>
      </c>
      <c r="G1624" s="1" t="s">
        <v>2795</v>
      </c>
      <c r="H1624" s="1" t="s">
        <v>23</v>
      </c>
      <c r="I1624" s="1" t="s">
        <v>9</v>
      </c>
      <c r="J1624" s="1" t="s">
        <v>55</v>
      </c>
      <c r="AK1624" s="1" t="s">
        <v>78</v>
      </c>
    </row>
    <row r="1625" spans="1:38">
      <c r="A1625" s="1" t="s">
        <v>1725</v>
      </c>
      <c r="B1625" s="9">
        <v>40940</v>
      </c>
      <c r="C1625" s="7">
        <v>10</v>
      </c>
      <c r="D1625" s="7">
        <v>1</v>
      </c>
      <c r="E1625" s="1">
        <v>44</v>
      </c>
      <c r="F1625" s="1" t="s">
        <v>47</v>
      </c>
      <c r="G1625" s="1" t="s">
        <v>1879</v>
      </c>
      <c r="H1625" s="1" t="s">
        <v>23</v>
      </c>
      <c r="I1625" s="1" t="s">
        <v>23</v>
      </c>
      <c r="AK1625" s="1" t="s">
        <v>78</v>
      </c>
    </row>
    <row r="1626" spans="1:38">
      <c r="A1626" s="1" t="s">
        <v>1725</v>
      </c>
      <c r="B1626" s="9">
        <v>40940</v>
      </c>
      <c r="C1626" s="7">
        <v>10</v>
      </c>
      <c r="D1626" s="7">
        <v>1</v>
      </c>
      <c r="E1626" s="1">
        <v>45</v>
      </c>
      <c r="F1626" s="1" t="s">
        <v>26</v>
      </c>
      <c r="G1626" s="1" t="s">
        <v>2796</v>
      </c>
      <c r="H1626" s="1" t="s">
        <v>23</v>
      </c>
      <c r="I1626" s="1" t="s">
        <v>23</v>
      </c>
      <c r="AK1626" s="1" t="s">
        <v>78</v>
      </c>
    </row>
    <row r="1627" spans="1:38">
      <c r="A1627" s="1" t="s">
        <v>1725</v>
      </c>
      <c r="B1627" s="9">
        <v>40940</v>
      </c>
      <c r="C1627" s="7">
        <v>10</v>
      </c>
      <c r="D1627" s="7">
        <v>1</v>
      </c>
      <c r="E1627" s="1">
        <v>45</v>
      </c>
      <c r="F1627" s="1" t="s">
        <v>47</v>
      </c>
      <c r="G1627" s="1" t="s">
        <v>1872</v>
      </c>
      <c r="H1627" s="1" t="s">
        <v>23</v>
      </c>
      <c r="I1627" s="1" t="s">
        <v>23</v>
      </c>
      <c r="AK1627" s="1" t="s">
        <v>78</v>
      </c>
    </row>
    <row r="1628" spans="1:38">
      <c r="A1628" s="1" t="s">
        <v>1725</v>
      </c>
      <c r="B1628" s="9">
        <v>40940</v>
      </c>
      <c r="C1628" s="7">
        <v>10</v>
      </c>
      <c r="D1628" s="7">
        <v>1</v>
      </c>
      <c r="E1628" s="1">
        <v>46</v>
      </c>
      <c r="F1628" s="1" t="s">
        <v>26</v>
      </c>
      <c r="G1628" s="1" t="s">
        <v>2797</v>
      </c>
      <c r="H1628" s="1" t="s">
        <v>23</v>
      </c>
      <c r="I1628" s="1" t="s">
        <v>23</v>
      </c>
      <c r="AK1628" s="1" t="s">
        <v>78</v>
      </c>
    </row>
    <row r="1629" spans="1:38">
      <c r="A1629" s="1" t="s">
        <v>1725</v>
      </c>
      <c r="B1629" s="9">
        <v>40940</v>
      </c>
      <c r="C1629" s="7">
        <v>10</v>
      </c>
      <c r="D1629" s="7">
        <v>1</v>
      </c>
      <c r="E1629" s="1">
        <v>46</v>
      </c>
      <c r="F1629" s="1" t="s">
        <v>47</v>
      </c>
      <c r="G1629" s="1" t="s">
        <v>1873</v>
      </c>
      <c r="H1629" s="1" t="s">
        <v>23</v>
      </c>
      <c r="I1629" s="1" t="s">
        <v>9</v>
      </c>
      <c r="AK1629" s="1" t="s">
        <v>78</v>
      </c>
    </row>
    <row r="1630" spans="1:38">
      <c r="A1630" s="1" t="s">
        <v>1725</v>
      </c>
      <c r="B1630" s="9">
        <v>40940</v>
      </c>
      <c r="C1630" s="7">
        <v>10</v>
      </c>
      <c r="D1630" s="7">
        <v>1</v>
      </c>
      <c r="E1630" s="1">
        <v>47</v>
      </c>
      <c r="F1630" s="1" t="s">
        <v>26</v>
      </c>
      <c r="G1630" s="1" t="s">
        <v>1877</v>
      </c>
      <c r="H1630" s="1" t="s">
        <v>23</v>
      </c>
      <c r="I1630" s="1" t="s">
        <v>9</v>
      </c>
      <c r="J1630" s="1" t="s">
        <v>55</v>
      </c>
      <c r="AK1630" s="1" t="s">
        <v>78</v>
      </c>
    </row>
    <row r="1631" spans="1:38">
      <c r="A1631" s="1" t="s">
        <v>1725</v>
      </c>
      <c r="B1631" s="9">
        <v>40940</v>
      </c>
      <c r="C1631" s="7">
        <v>10</v>
      </c>
      <c r="D1631" s="7">
        <v>1</v>
      </c>
      <c r="E1631" s="1">
        <v>47</v>
      </c>
      <c r="F1631" s="1" t="s">
        <v>47</v>
      </c>
      <c r="G1631" s="1" t="s">
        <v>2798</v>
      </c>
      <c r="H1631" s="1" t="s">
        <v>23</v>
      </c>
      <c r="I1631" s="1" t="s">
        <v>9</v>
      </c>
      <c r="AK1631" s="1" t="s">
        <v>78</v>
      </c>
    </row>
    <row r="1632" spans="1:38">
      <c r="A1632" s="1" t="s">
        <v>1725</v>
      </c>
      <c r="B1632" s="9">
        <v>40940</v>
      </c>
      <c r="C1632" s="7">
        <v>10</v>
      </c>
      <c r="D1632" s="7">
        <v>1</v>
      </c>
      <c r="E1632" s="1">
        <v>48</v>
      </c>
      <c r="F1632" s="1" t="s">
        <v>26</v>
      </c>
      <c r="G1632" s="1" t="s">
        <v>1860</v>
      </c>
      <c r="H1632" s="1" t="s">
        <v>22</v>
      </c>
      <c r="I1632" s="1" t="s">
        <v>9</v>
      </c>
      <c r="K1632" s="1" t="s">
        <v>29</v>
      </c>
      <c r="L1632" s="1" t="s">
        <v>25</v>
      </c>
      <c r="M1632" s="2" t="s">
        <v>2395</v>
      </c>
      <c r="N1632" s="1" t="s">
        <v>26</v>
      </c>
      <c r="O1632" s="1" t="s">
        <v>66</v>
      </c>
      <c r="Q1632" s="1">
        <v>39.9</v>
      </c>
      <c r="R1632" s="1">
        <v>23.6</v>
      </c>
      <c r="S1632" s="1">
        <v>19.25</v>
      </c>
      <c r="X1632" s="1">
        <v>14</v>
      </c>
      <c r="Y1632" s="1">
        <v>139</v>
      </c>
      <c r="Z1632" s="1">
        <f>Y1632-X1632</f>
        <v>125</v>
      </c>
      <c r="AA1632" s="1">
        <f>7+109</f>
        <v>116</v>
      </c>
      <c r="AJ1632" s="1" t="s">
        <v>59</v>
      </c>
      <c r="AK1632" s="1" t="s">
        <v>78</v>
      </c>
      <c r="AL1632" s="1" t="s">
        <v>87</v>
      </c>
    </row>
    <row r="1633" spans="1:38">
      <c r="A1633" s="1" t="s">
        <v>1725</v>
      </c>
      <c r="B1633" s="9">
        <v>40940</v>
      </c>
      <c r="C1633" s="7">
        <v>10</v>
      </c>
      <c r="D1633" s="7">
        <v>1</v>
      </c>
      <c r="E1633" s="1">
        <v>48</v>
      </c>
      <c r="F1633" s="1" t="s">
        <v>47</v>
      </c>
      <c r="G1633" s="1" t="s">
        <v>2799</v>
      </c>
      <c r="H1633" s="1" t="s">
        <v>23</v>
      </c>
      <c r="I1633" s="1" t="s">
        <v>23</v>
      </c>
      <c r="AK1633" s="1" t="s">
        <v>78</v>
      </c>
    </row>
    <row r="1634" spans="1:38">
      <c r="A1634" s="1" t="s">
        <v>1726</v>
      </c>
      <c r="B1634" s="9">
        <v>40941</v>
      </c>
      <c r="C1634" s="7">
        <v>10</v>
      </c>
      <c r="D1634" s="7">
        <v>1</v>
      </c>
      <c r="E1634" s="1">
        <v>1</v>
      </c>
      <c r="F1634" s="1" t="s">
        <v>26</v>
      </c>
      <c r="G1634" s="1" t="s">
        <v>1843</v>
      </c>
      <c r="H1634" s="1" t="s">
        <v>23</v>
      </c>
      <c r="I1634" s="1" t="s">
        <v>23</v>
      </c>
      <c r="AK1634" s="1" t="s">
        <v>77</v>
      </c>
    </row>
    <row r="1635" spans="1:38">
      <c r="A1635" s="1" t="s">
        <v>1726</v>
      </c>
      <c r="B1635" s="9">
        <v>40941</v>
      </c>
      <c r="C1635" s="7">
        <v>10</v>
      </c>
      <c r="D1635" s="7">
        <v>1</v>
      </c>
      <c r="E1635" s="1">
        <v>1</v>
      </c>
      <c r="F1635" s="1" t="s">
        <v>47</v>
      </c>
      <c r="G1635" s="1" t="s">
        <v>1889</v>
      </c>
      <c r="H1635" s="1" t="s">
        <v>23</v>
      </c>
      <c r="I1635" s="1" t="s">
        <v>23</v>
      </c>
      <c r="AK1635" s="1" t="s">
        <v>77</v>
      </c>
    </row>
    <row r="1636" spans="1:38">
      <c r="A1636" s="1" t="s">
        <v>1726</v>
      </c>
      <c r="B1636" s="9">
        <v>40941</v>
      </c>
      <c r="C1636" s="7">
        <v>10</v>
      </c>
      <c r="D1636" s="7">
        <v>1</v>
      </c>
      <c r="E1636" s="1">
        <v>2</v>
      </c>
      <c r="F1636" s="1" t="s">
        <v>26</v>
      </c>
      <c r="G1636" s="1" t="s">
        <v>1858</v>
      </c>
      <c r="H1636" s="1" t="s">
        <v>22</v>
      </c>
      <c r="I1636" s="1" t="s">
        <v>9</v>
      </c>
      <c r="K1636" s="1" t="s">
        <v>29</v>
      </c>
      <c r="L1636" s="1" t="s">
        <v>25</v>
      </c>
      <c r="M1636" s="2" t="s">
        <v>2408</v>
      </c>
      <c r="N1636" s="1" t="s">
        <v>26</v>
      </c>
      <c r="O1636" s="1" t="s">
        <v>33</v>
      </c>
      <c r="Q1636" s="1">
        <v>38.1</v>
      </c>
      <c r="R1636" s="1">
        <v>23.6</v>
      </c>
      <c r="S1636" s="1">
        <v>9.85</v>
      </c>
      <c r="X1636" s="1">
        <v>15</v>
      </c>
      <c r="Y1636" s="1">
        <v>128</v>
      </c>
      <c r="Z1636" s="1">
        <f>Y1636-X1636</f>
        <v>113</v>
      </c>
      <c r="AA1636" s="1">
        <f>7+91</f>
        <v>98</v>
      </c>
      <c r="AJ1636" s="1" t="s">
        <v>59</v>
      </c>
      <c r="AK1636" s="1" t="s">
        <v>77</v>
      </c>
      <c r="AL1636" s="1" t="s">
        <v>96</v>
      </c>
    </row>
    <row r="1637" spans="1:38">
      <c r="A1637" s="1" t="s">
        <v>1726</v>
      </c>
      <c r="B1637" s="9">
        <v>40941</v>
      </c>
      <c r="C1637" s="7">
        <v>10</v>
      </c>
      <c r="D1637" s="7">
        <v>1</v>
      </c>
      <c r="E1637" s="1">
        <v>2</v>
      </c>
      <c r="F1637" s="1" t="s">
        <v>47</v>
      </c>
      <c r="G1637" s="1" t="s">
        <v>1865</v>
      </c>
      <c r="H1637" s="1" t="s">
        <v>23</v>
      </c>
      <c r="I1637" s="1" t="s">
        <v>23</v>
      </c>
      <c r="AK1637" s="1" t="s">
        <v>77</v>
      </c>
    </row>
    <row r="1638" spans="1:38">
      <c r="A1638" s="1" t="s">
        <v>1726</v>
      </c>
      <c r="B1638" s="9">
        <v>40941</v>
      </c>
      <c r="C1638" s="7">
        <v>10</v>
      </c>
      <c r="D1638" s="7">
        <v>1</v>
      </c>
      <c r="E1638" s="1">
        <v>3</v>
      </c>
      <c r="F1638" s="1" t="s">
        <v>26</v>
      </c>
      <c r="G1638" s="1" t="s">
        <v>1888</v>
      </c>
      <c r="H1638" s="1" t="s">
        <v>23</v>
      </c>
      <c r="I1638" s="1" t="s">
        <v>23</v>
      </c>
      <c r="AK1638" s="1" t="s">
        <v>77</v>
      </c>
    </row>
    <row r="1639" spans="1:38">
      <c r="A1639" s="1" t="s">
        <v>1726</v>
      </c>
      <c r="B1639" s="9">
        <v>40941</v>
      </c>
      <c r="C1639" s="7">
        <v>10</v>
      </c>
      <c r="D1639" s="7">
        <v>1</v>
      </c>
      <c r="E1639" s="1">
        <v>3</v>
      </c>
      <c r="F1639" s="1" t="s">
        <v>47</v>
      </c>
      <c r="G1639" s="1" t="s">
        <v>1886</v>
      </c>
      <c r="H1639" s="1" t="s">
        <v>23</v>
      </c>
      <c r="I1639" s="1" t="s">
        <v>23</v>
      </c>
      <c r="AK1639" s="1" t="s">
        <v>77</v>
      </c>
    </row>
    <row r="1640" spans="1:38">
      <c r="A1640" s="1" t="s">
        <v>1726</v>
      </c>
      <c r="B1640" s="9">
        <v>40941</v>
      </c>
      <c r="C1640" s="7">
        <v>10</v>
      </c>
      <c r="D1640" s="7">
        <v>1</v>
      </c>
      <c r="E1640" s="1">
        <v>4</v>
      </c>
      <c r="F1640" s="1" t="s">
        <v>26</v>
      </c>
      <c r="G1640" s="1" t="s">
        <v>2757</v>
      </c>
      <c r="H1640" s="1" t="s">
        <v>23</v>
      </c>
      <c r="I1640" s="1" t="s">
        <v>23</v>
      </c>
      <c r="AK1640" s="1" t="s">
        <v>77</v>
      </c>
    </row>
    <row r="1641" spans="1:38">
      <c r="A1641" s="1" t="s">
        <v>1726</v>
      </c>
      <c r="B1641" s="9">
        <v>40941</v>
      </c>
      <c r="C1641" s="7">
        <v>10</v>
      </c>
      <c r="D1641" s="7">
        <v>1</v>
      </c>
      <c r="E1641" s="1">
        <v>4</v>
      </c>
      <c r="F1641" s="1" t="s">
        <v>47</v>
      </c>
      <c r="G1641" s="1" t="s">
        <v>2758</v>
      </c>
      <c r="H1641" s="1" t="s">
        <v>23</v>
      </c>
      <c r="I1641" s="1" t="s">
        <v>23</v>
      </c>
      <c r="AK1641" s="1" t="s">
        <v>77</v>
      </c>
    </row>
    <row r="1642" spans="1:38">
      <c r="A1642" s="1" t="s">
        <v>1726</v>
      </c>
      <c r="B1642" s="9">
        <v>40941</v>
      </c>
      <c r="C1642" s="7">
        <v>10</v>
      </c>
      <c r="D1642" s="7">
        <v>1</v>
      </c>
      <c r="E1642" s="1">
        <v>5</v>
      </c>
      <c r="F1642" s="1" t="s">
        <v>26</v>
      </c>
      <c r="G1642" s="1" t="s">
        <v>2759</v>
      </c>
      <c r="H1642" s="1" t="s">
        <v>23</v>
      </c>
      <c r="I1642" s="1" t="s">
        <v>23</v>
      </c>
      <c r="AK1642" s="1" t="s">
        <v>77</v>
      </c>
    </row>
    <row r="1643" spans="1:38">
      <c r="A1643" s="1" t="s">
        <v>1726</v>
      </c>
      <c r="B1643" s="9">
        <v>40941</v>
      </c>
      <c r="C1643" s="7">
        <v>10</v>
      </c>
      <c r="D1643" s="7">
        <v>1</v>
      </c>
      <c r="E1643" s="1">
        <v>5</v>
      </c>
      <c r="F1643" s="1" t="s">
        <v>47</v>
      </c>
      <c r="G1643" s="1" t="s">
        <v>1853</v>
      </c>
      <c r="H1643" s="1" t="s">
        <v>23</v>
      </c>
      <c r="I1643" s="1" t="s">
        <v>23</v>
      </c>
      <c r="AK1643" s="1" t="s">
        <v>77</v>
      </c>
    </row>
    <row r="1644" spans="1:38">
      <c r="A1644" s="1" t="s">
        <v>1726</v>
      </c>
      <c r="B1644" s="9">
        <v>40941</v>
      </c>
      <c r="C1644" s="7">
        <v>10</v>
      </c>
      <c r="D1644" s="7">
        <v>1</v>
      </c>
      <c r="E1644" s="1">
        <v>6</v>
      </c>
      <c r="F1644" s="1" t="s">
        <v>26</v>
      </c>
      <c r="G1644" s="1" t="s">
        <v>1857</v>
      </c>
      <c r="H1644" s="1" t="s">
        <v>23</v>
      </c>
      <c r="I1644" s="1" t="s">
        <v>9</v>
      </c>
      <c r="J1644" s="1" t="s">
        <v>55</v>
      </c>
      <c r="AK1644" s="1" t="s">
        <v>77</v>
      </c>
    </row>
    <row r="1645" spans="1:38">
      <c r="A1645" s="1" t="s">
        <v>1726</v>
      </c>
      <c r="B1645" s="9">
        <v>40941</v>
      </c>
      <c r="C1645" s="7">
        <v>10</v>
      </c>
      <c r="D1645" s="7">
        <v>1</v>
      </c>
      <c r="E1645" s="1">
        <v>6</v>
      </c>
      <c r="F1645" s="1" t="s">
        <v>47</v>
      </c>
      <c r="G1645" s="1" t="s">
        <v>1869</v>
      </c>
      <c r="H1645" s="1" t="s">
        <v>22</v>
      </c>
      <c r="I1645" s="1" t="s">
        <v>9</v>
      </c>
      <c r="K1645" s="1" t="s">
        <v>29</v>
      </c>
      <c r="L1645" s="1" t="s">
        <v>73</v>
      </c>
      <c r="M1645" s="2" t="s">
        <v>2388</v>
      </c>
      <c r="AJ1645" s="1" t="s">
        <v>59</v>
      </c>
      <c r="AK1645" s="1" t="s">
        <v>77</v>
      </c>
    </row>
    <row r="1646" spans="1:38">
      <c r="A1646" s="1" t="s">
        <v>1726</v>
      </c>
      <c r="B1646" s="9">
        <v>40941</v>
      </c>
      <c r="C1646" s="7">
        <v>10</v>
      </c>
      <c r="D1646" s="7">
        <v>1</v>
      </c>
      <c r="E1646" s="1">
        <v>7</v>
      </c>
      <c r="F1646" s="1" t="s">
        <v>26</v>
      </c>
      <c r="G1646" s="1" t="s">
        <v>2760</v>
      </c>
      <c r="H1646" s="1" t="s">
        <v>23</v>
      </c>
      <c r="I1646" s="1" t="s">
        <v>23</v>
      </c>
      <c r="AK1646" s="1" t="s">
        <v>77</v>
      </c>
    </row>
    <row r="1647" spans="1:38">
      <c r="A1647" s="1" t="s">
        <v>1726</v>
      </c>
      <c r="B1647" s="9">
        <v>40941</v>
      </c>
      <c r="C1647" s="7">
        <v>10</v>
      </c>
      <c r="D1647" s="7">
        <v>1</v>
      </c>
      <c r="E1647" s="1">
        <v>7</v>
      </c>
      <c r="F1647" s="1" t="s">
        <v>47</v>
      </c>
      <c r="G1647" s="1" t="s">
        <v>1854</v>
      </c>
      <c r="H1647" s="1" t="s">
        <v>23</v>
      </c>
      <c r="I1647" s="1" t="s">
        <v>23</v>
      </c>
      <c r="AK1647" s="1" t="s">
        <v>77</v>
      </c>
    </row>
    <row r="1648" spans="1:38">
      <c r="A1648" s="1" t="s">
        <v>1726</v>
      </c>
      <c r="B1648" s="9">
        <v>40941</v>
      </c>
      <c r="C1648" s="7">
        <v>10</v>
      </c>
      <c r="D1648" s="7">
        <v>1</v>
      </c>
      <c r="E1648" s="1">
        <v>8</v>
      </c>
      <c r="F1648" s="1" t="s">
        <v>26</v>
      </c>
      <c r="G1648" s="1" t="s">
        <v>1871</v>
      </c>
      <c r="H1648" s="1" t="s">
        <v>22</v>
      </c>
      <c r="I1648" s="1" t="s">
        <v>9</v>
      </c>
      <c r="K1648" s="1" t="s">
        <v>32</v>
      </c>
      <c r="L1648" s="1" t="s">
        <v>73</v>
      </c>
      <c r="M1648" s="2" t="s">
        <v>2384</v>
      </c>
      <c r="AJ1648" s="1" t="s">
        <v>59</v>
      </c>
      <c r="AK1648" s="1" t="s">
        <v>77</v>
      </c>
    </row>
    <row r="1649" spans="1:37">
      <c r="A1649" s="1" t="s">
        <v>1726</v>
      </c>
      <c r="B1649" s="9">
        <v>40941</v>
      </c>
      <c r="C1649" s="7">
        <v>10</v>
      </c>
      <c r="D1649" s="7">
        <v>1</v>
      </c>
      <c r="E1649" s="1">
        <v>8</v>
      </c>
      <c r="F1649" s="1" t="s">
        <v>47</v>
      </c>
      <c r="G1649" s="1" t="s">
        <v>2761</v>
      </c>
      <c r="H1649" s="1" t="s">
        <v>23</v>
      </c>
      <c r="I1649" s="1" t="s">
        <v>23</v>
      </c>
      <c r="AK1649" s="1" t="s">
        <v>77</v>
      </c>
    </row>
    <row r="1650" spans="1:37">
      <c r="A1650" s="1" t="s">
        <v>1726</v>
      </c>
      <c r="B1650" s="9">
        <v>40941</v>
      </c>
      <c r="C1650" s="7">
        <v>10</v>
      </c>
      <c r="D1650" s="7">
        <v>1</v>
      </c>
      <c r="E1650" s="1">
        <v>9</v>
      </c>
      <c r="F1650" s="1" t="s">
        <v>26</v>
      </c>
      <c r="G1650" s="1" t="s">
        <v>2762</v>
      </c>
      <c r="H1650" s="1" t="s">
        <v>23</v>
      </c>
      <c r="I1650" s="1" t="s">
        <v>23</v>
      </c>
      <c r="AK1650" s="1" t="s">
        <v>77</v>
      </c>
    </row>
    <row r="1651" spans="1:37">
      <c r="A1651" s="1" t="s">
        <v>1726</v>
      </c>
      <c r="B1651" s="9">
        <v>40941</v>
      </c>
      <c r="C1651" s="7">
        <v>10</v>
      </c>
      <c r="D1651" s="7">
        <v>1</v>
      </c>
      <c r="E1651" s="1">
        <v>9</v>
      </c>
      <c r="F1651" s="1" t="s">
        <v>47</v>
      </c>
      <c r="G1651" s="1" t="s">
        <v>1861</v>
      </c>
      <c r="H1651" s="1" t="s">
        <v>23</v>
      </c>
      <c r="I1651" s="1" t="s">
        <v>23</v>
      </c>
      <c r="AK1651" s="1" t="s">
        <v>77</v>
      </c>
    </row>
    <row r="1652" spans="1:37">
      <c r="A1652" s="1" t="s">
        <v>1726</v>
      </c>
      <c r="B1652" s="9">
        <v>40941</v>
      </c>
      <c r="C1652" s="7">
        <v>10</v>
      </c>
      <c r="D1652" s="7">
        <v>1</v>
      </c>
      <c r="E1652" s="1">
        <v>10</v>
      </c>
      <c r="F1652" s="1" t="s">
        <v>26</v>
      </c>
      <c r="G1652" s="1" t="s">
        <v>2763</v>
      </c>
      <c r="H1652" s="1" t="s">
        <v>23</v>
      </c>
      <c r="I1652" s="1" t="s">
        <v>23</v>
      </c>
      <c r="AK1652" s="1" t="s">
        <v>77</v>
      </c>
    </row>
    <row r="1653" spans="1:37">
      <c r="A1653" s="1" t="s">
        <v>1726</v>
      </c>
      <c r="B1653" s="9">
        <v>40941</v>
      </c>
      <c r="C1653" s="7">
        <v>10</v>
      </c>
      <c r="D1653" s="7">
        <v>1</v>
      </c>
      <c r="E1653" s="1">
        <v>10</v>
      </c>
      <c r="F1653" s="1" t="s">
        <v>47</v>
      </c>
      <c r="G1653" s="1" t="s">
        <v>2764</v>
      </c>
      <c r="H1653" s="1" t="s">
        <v>23</v>
      </c>
      <c r="I1653" s="1" t="s">
        <v>23</v>
      </c>
      <c r="AK1653" s="1" t="s">
        <v>77</v>
      </c>
    </row>
    <row r="1654" spans="1:37">
      <c r="A1654" s="1" t="s">
        <v>1726</v>
      </c>
      <c r="B1654" s="9">
        <v>40941</v>
      </c>
      <c r="C1654" s="7">
        <v>10</v>
      </c>
      <c r="D1654" s="7">
        <v>1</v>
      </c>
      <c r="E1654" s="1">
        <v>11</v>
      </c>
      <c r="F1654" s="1" t="s">
        <v>26</v>
      </c>
      <c r="G1654" s="1" t="s">
        <v>1887</v>
      </c>
      <c r="H1654" s="1" t="s">
        <v>23</v>
      </c>
      <c r="I1654" s="1" t="s">
        <v>23</v>
      </c>
      <c r="AK1654" s="1" t="s">
        <v>77</v>
      </c>
    </row>
    <row r="1655" spans="1:37">
      <c r="A1655" s="1" t="s">
        <v>1726</v>
      </c>
      <c r="B1655" s="9">
        <v>40941</v>
      </c>
      <c r="C1655" s="7">
        <v>10</v>
      </c>
      <c r="D1655" s="7">
        <v>1</v>
      </c>
      <c r="E1655" s="1">
        <v>11</v>
      </c>
      <c r="F1655" s="1" t="s">
        <v>47</v>
      </c>
      <c r="G1655" s="1" t="s">
        <v>2765</v>
      </c>
      <c r="H1655" s="1" t="s">
        <v>23</v>
      </c>
      <c r="I1655" s="1" t="s">
        <v>23</v>
      </c>
      <c r="AK1655" s="1" t="s">
        <v>77</v>
      </c>
    </row>
    <row r="1656" spans="1:37">
      <c r="A1656" s="1" t="s">
        <v>1726</v>
      </c>
      <c r="B1656" s="9">
        <v>40941</v>
      </c>
      <c r="C1656" s="7">
        <v>10</v>
      </c>
      <c r="D1656" s="7">
        <v>1</v>
      </c>
      <c r="E1656" s="1">
        <v>12</v>
      </c>
      <c r="F1656" s="1" t="s">
        <v>26</v>
      </c>
      <c r="G1656" s="1" t="s">
        <v>2766</v>
      </c>
      <c r="H1656" s="1" t="s">
        <v>23</v>
      </c>
      <c r="I1656" s="1" t="s">
        <v>23</v>
      </c>
      <c r="AK1656" s="1" t="s">
        <v>77</v>
      </c>
    </row>
    <row r="1657" spans="1:37">
      <c r="A1657" s="1" t="s">
        <v>1726</v>
      </c>
      <c r="B1657" s="9">
        <v>40941</v>
      </c>
      <c r="C1657" s="7">
        <v>10</v>
      </c>
      <c r="D1657" s="7">
        <v>1</v>
      </c>
      <c r="E1657" s="1">
        <v>12</v>
      </c>
      <c r="F1657" s="1" t="s">
        <v>47</v>
      </c>
      <c r="G1657" s="1" t="s">
        <v>2767</v>
      </c>
      <c r="H1657" s="1" t="s">
        <v>23</v>
      </c>
      <c r="I1657" s="1" t="s">
        <v>23</v>
      </c>
      <c r="AK1657" s="1" t="s">
        <v>77</v>
      </c>
    </row>
    <row r="1658" spans="1:37">
      <c r="A1658" s="1" t="s">
        <v>1726</v>
      </c>
      <c r="B1658" s="9">
        <v>40941</v>
      </c>
      <c r="C1658" s="7">
        <v>10</v>
      </c>
      <c r="D1658" s="7">
        <v>1</v>
      </c>
      <c r="E1658" s="1">
        <v>13</v>
      </c>
      <c r="F1658" s="1" t="s">
        <v>26</v>
      </c>
      <c r="G1658" s="1" t="s">
        <v>1848</v>
      </c>
      <c r="H1658" s="1" t="s">
        <v>23</v>
      </c>
      <c r="I1658" s="1" t="s">
        <v>53</v>
      </c>
      <c r="AK1658" s="1" t="s">
        <v>79</v>
      </c>
    </row>
    <row r="1659" spans="1:37">
      <c r="A1659" s="1" t="s">
        <v>1726</v>
      </c>
      <c r="B1659" s="9">
        <v>40941</v>
      </c>
      <c r="C1659" s="7">
        <v>10</v>
      </c>
      <c r="D1659" s="7">
        <v>1</v>
      </c>
      <c r="E1659" s="1">
        <v>13</v>
      </c>
      <c r="F1659" s="1" t="s">
        <v>47</v>
      </c>
      <c r="G1659" s="1" t="s">
        <v>2768</v>
      </c>
      <c r="H1659" s="1" t="s">
        <v>23</v>
      </c>
      <c r="I1659" s="1" t="s">
        <v>23</v>
      </c>
      <c r="AK1659" s="1" t="s">
        <v>79</v>
      </c>
    </row>
    <row r="1660" spans="1:37">
      <c r="A1660" s="1" t="s">
        <v>1726</v>
      </c>
      <c r="B1660" s="9">
        <v>40941</v>
      </c>
      <c r="C1660" s="7">
        <v>10</v>
      </c>
      <c r="D1660" s="7">
        <v>1</v>
      </c>
      <c r="E1660" s="1">
        <v>14</v>
      </c>
      <c r="F1660" s="1" t="s">
        <v>26</v>
      </c>
      <c r="G1660" s="1" t="s">
        <v>1850</v>
      </c>
      <c r="H1660" s="1" t="s">
        <v>23</v>
      </c>
      <c r="I1660" s="1" t="s">
        <v>23</v>
      </c>
      <c r="AK1660" s="1" t="s">
        <v>79</v>
      </c>
    </row>
    <row r="1661" spans="1:37">
      <c r="A1661" s="1" t="s">
        <v>1726</v>
      </c>
      <c r="B1661" s="9">
        <v>40941</v>
      </c>
      <c r="C1661" s="7">
        <v>10</v>
      </c>
      <c r="D1661" s="7">
        <v>1</v>
      </c>
      <c r="E1661" s="1">
        <v>14</v>
      </c>
      <c r="F1661" s="1" t="s">
        <v>47</v>
      </c>
      <c r="G1661" s="1" t="s">
        <v>2769</v>
      </c>
      <c r="H1661" s="1" t="s">
        <v>23</v>
      </c>
      <c r="I1661" s="1" t="s">
        <v>23</v>
      </c>
      <c r="AK1661" s="1" t="s">
        <v>79</v>
      </c>
    </row>
    <row r="1662" spans="1:37">
      <c r="A1662" s="1" t="s">
        <v>1726</v>
      </c>
      <c r="B1662" s="9">
        <v>40941</v>
      </c>
      <c r="C1662" s="7">
        <v>10</v>
      </c>
      <c r="D1662" s="7">
        <v>1</v>
      </c>
      <c r="E1662" s="1">
        <v>15</v>
      </c>
      <c r="F1662" s="1" t="s">
        <v>26</v>
      </c>
      <c r="G1662" s="1" t="s">
        <v>1878</v>
      </c>
      <c r="H1662" s="1" t="s">
        <v>23</v>
      </c>
      <c r="I1662" s="1" t="s">
        <v>23</v>
      </c>
      <c r="AK1662" s="1" t="s">
        <v>79</v>
      </c>
    </row>
    <row r="1663" spans="1:37">
      <c r="A1663" s="1" t="s">
        <v>1726</v>
      </c>
      <c r="B1663" s="9">
        <v>40941</v>
      </c>
      <c r="C1663" s="7">
        <v>10</v>
      </c>
      <c r="D1663" s="7">
        <v>1</v>
      </c>
      <c r="E1663" s="1">
        <v>15</v>
      </c>
      <c r="F1663" s="1" t="s">
        <v>47</v>
      </c>
      <c r="G1663" s="1" t="s">
        <v>1884</v>
      </c>
      <c r="H1663" s="1" t="s">
        <v>23</v>
      </c>
      <c r="I1663" s="1" t="s">
        <v>23</v>
      </c>
      <c r="AK1663" s="1" t="s">
        <v>79</v>
      </c>
    </row>
    <row r="1664" spans="1:37">
      <c r="A1664" s="1" t="s">
        <v>1726</v>
      </c>
      <c r="B1664" s="9">
        <v>40941</v>
      </c>
      <c r="C1664" s="7">
        <v>10</v>
      </c>
      <c r="D1664" s="7">
        <v>1</v>
      </c>
      <c r="E1664" s="1">
        <v>16</v>
      </c>
      <c r="F1664" s="1" t="s">
        <v>26</v>
      </c>
      <c r="G1664" s="1" t="s">
        <v>1885</v>
      </c>
      <c r="H1664" s="1" t="s">
        <v>23</v>
      </c>
      <c r="I1664" s="1" t="s">
        <v>23</v>
      </c>
      <c r="AK1664" s="1" t="s">
        <v>79</v>
      </c>
    </row>
    <row r="1665" spans="1:38">
      <c r="A1665" s="1" t="s">
        <v>1726</v>
      </c>
      <c r="B1665" s="9">
        <v>40941</v>
      </c>
      <c r="C1665" s="7">
        <v>10</v>
      </c>
      <c r="D1665" s="7">
        <v>1</v>
      </c>
      <c r="E1665" s="1">
        <v>16</v>
      </c>
      <c r="F1665" s="1" t="s">
        <v>47</v>
      </c>
      <c r="G1665" s="1" t="s">
        <v>1874</v>
      </c>
      <c r="H1665" s="1" t="s">
        <v>23</v>
      </c>
      <c r="I1665" s="1" t="s">
        <v>23</v>
      </c>
      <c r="AK1665" s="1" t="s">
        <v>79</v>
      </c>
    </row>
    <row r="1666" spans="1:38">
      <c r="A1666" s="1" t="s">
        <v>1726</v>
      </c>
      <c r="B1666" s="9">
        <v>40941</v>
      </c>
      <c r="C1666" s="7">
        <v>10</v>
      </c>
      <c r="D1666" s="7">
        <v>1</v>
      </c>
      <c r="E1666" s="1">
        <v>17</v>
      </c>
      <c r="F1666" s="1" t="s">
        <v>26</v>
      </c>
      <c r="G1666" s="1" t="s">
        <v>1883</v>
      </c>
      <c r="H1666" s="1" t="s">
        <v>23</v>
      </c>
      <c r="I1666" s="1" t="s">
        <v>23</v>
      </c>
      <c r="AK1666" s="1" t="s">
        <v>79</v>
      </c>
    </row>
    <row r="1667" spans="1:38">
      <c r="A1667" s="1" t="s">
        <v>1726</v>
      </c>
      <c r="B1667" s="9">
        <v>40941</v>
      </c>
      <c r="C1667" s="7">
        <v>10</v>
      </c>
      <c r="D1667" s="7">
        <v>1</v>
      </c>
      <c r="E1667" s="1">
        <v>17</v>
      </c>
      <c r="F1667" s="1" t="s">
        <v>47</v>
      </c>
      <c r="G1667" s="1" t="s">
        <v>1866</v>
      </c>
      <c r="H1667" s="1" t="s">
        <v>22</v>
      </c>
      <c r="I1667" s="1" t="s">
        <v>9</v>
      </c>
      <c r="K1667" s="1" t="s">
        <v>37</v>
      </c>
      <c r="L1667" s="1" t="s">
        <v>25</v>
      </c>
      <c r="M1667" s="2" t="s">
        <v>2405</v>
      </c>
      <c r="N1667" s="1" t="s">
        <v>125</v>
      </c>
      <c r="O1667" s="1" t="s">
        <v>33</v>
      </c>
      <c r="P1667" s="1" t="s">
        <v>63</v>
      </c>
      <c r="Q1667" s="1">
        <v>31.5</v>
      </c>
      <c r="R1667" s="1">
        <v>18.2</v>
      </c>
      <c r="S1667" s="1">
        <v>15.4</v>
      </c>
      <c r="X1667" s="1">
        <v>14</v>
      </c>
      <c r="Y1667" s="1">
        <v>86</v>
      </c>
      <c r="Z1667" s="1">
        <f>Y1667-X1667</f>
        <v>72</v>
      </c>
      <c r="AA1667" s="1">
        <f>4</f>
        <v>4</v>
      </c>
      <c r="AJ1667" s="1" t="s">
        <v>59</v>
      </c>
      <c r="AK1667" s="1" t="s">
        <v>79</v>
      </c>
      <c r="AL1667" s="1" t="s">
        <v>97</v>
      </c>
    </row>
    <row r="1668" spans="1:38">
      <c r="A1668" s="1" t="s">
        <v>1726</v>
      </c>
      <c r="B1668" s="9">
        <v>40941</v>
      </c>
      <c r="C1668" s="7">
        <v>10</v>
      </c>
      <c r="D1668" s="7">
        <v>1</v>
      </c>
      <c r="E1668" s="1">
        <v>18</v>
      </c>
      <c r="F1668" s="1" t="s">
        <v>26</v>
      </c>
      <c r="G1668" s="1" t="s">
        <v>2770</v>
      </c>
      <c r="H1668" s="1" t="s">
        <v>23</v>
      </c>
      <c r="I1668" s="1" t="s">
        <v>23</v>
      </c>
      <c r="AK1668" s="1" t="s">
        <v>79</v>
      </c>
    </row>
    <row r="1669" spans="1:38">
      <c r="A1669" s="1" t="s">
        <v>1726</v>
      </c>
      <c r="B1669" s="9">
        <v>40941</v>
      </c>
      <c r="C1669" s="7">
        <v>10</v>
      </c>
      <c r="D1669" s="7">
        <v>1</v>
      </c>
      <c r="E1669" s="1">
        <v>18</v>
      </c>
      <c r="F1669" s="1" t="s">
        <v>47</v>
      </c>
      <c r="G1669" s="1" t="s">
        <v>1849</v>
      </c>
      <c r="H1669" s="1" t="s">
        <v>22</v>
      </c>
      <c r="I1669" s="1" t="s">
        <v>23</v>
      </c>
      <c r="AK1669" s="1" t="s">
        <v>79</v>
      </c>
    </row>
    <row r="1670" spans="1:38">
      <c r="A1670" s="1" t="s">
        <v>1726</v>
      </c>
      <c r="B1670" s="9">
        <v>40941</v>
      </c>
      <c r="C1670" s="7">
        <v>10</v>
      </c>
      <c r="D1670" s="7">
        <v>1</v>
      </c>
      <c r="E1670" s="1">
        <v>19</v>
      </c>
      <c r="F1670" s="1" t="s">
        <v>26</v>
      </c>
      <c r="G1670" s="1" t="s">
        <v>1847</v>
      </c>
      <c r="H1670" s="1" t="s">
        <v>23</v>
      </c>
      <c r="I1670" s="1" t="s">
        <v>23</v>
      </c>
      <c r="AK1670" s="1" t="s">
        <v>79</v>
      </c>
    </row>
    <row r="1671" spans="1:38">
      <c r="A1671" s="1" t="s">
        <v>1726</v>
      </c>
      <c r="B1671" s="9">
        <v>40941</v>
      </c>
      <c r="C1671" s="7">
        <v>10</v>
      </c>
      <c r="D1671" s="7">
        <v>1</v>
      </c>
      <c r="E1671" s="1">
        <v>19</v>
      </c>
      <c r="F1671" s="1" t="s">
        <v>47</v>
      </c>
      <c r="G1671" s="1" t="s">
        <v>1856</v>
      </c>
      <c r="H1671" s="1" t="s">
        <v>23</v>
      </c>
      <c r="I1671" s="1" t="s">
        <v>23</v>
      </c>
      <c r="AK1671" s="1" t="s">
        <v>79</v>
      </c>
    </row>
    <row r="1672" spans="1:38">
      <c r="A1672" s="1" t="s">
        <v>1726</v>
      </c>
      <c r="B1672" s="9">
        <v>40941</v>
      </c>
      <c r="C1672" s="7">
        <v>10</v>
      </c>
      <c r="D1672" s="7">
        <v>1</v>
      </c>
      <c r="E1672" s="1">
        <v>20</v>
      </c>
      <c r="F1672" s="1" t="s">
        <v>26</v>
      </c>
      <c r="G1672" s="1" t="s">
        <v>1840</v>
      </c>
      <c r="H1672" s="1" t="s">
        <v>22</v>
      </c>
      <c r="I1672" s="1" t="s">
        <v>9</v>
      </c>
      <c r="K1672" s="1" t="s">
        <v>29</v>
      </c>
      <c r="L1672" s="1" t="s">
        <v>25</v>
      </c>
      <c r="M1672" s="2" t="s">
        <v>2409</v>
      </c>
      <c r="N1672" s="1" t="s">
        <v>26</v>
      </c>
      <c r="O1672" s="1" t="s">
        <v>33</v>
      </c>
      <c r="Q1672" s="1">
        <v>38.1</v>
      </c>
      <c r="R1672" s="1">
        <v>23.7</v>
      </c>
      <c r="S1672" s="1">
        <v>10.4</v>
      </c>
      <c r="X1672" s="1">
        <v>14</v>
      </c>
      <c r="Y1672" s="1">
        <v>118</v>
      </c>
      <c r="Z1672" s="1">
        <f>Y1672-X1672</f>
        <v>104</v>
      </c>
      <c r="AA1672" s="1">
        <f>9+86</f>
        <v>95</v>
      </c>
      <c r="AJ1672" s="1" t="s">
        <v>59</v>
      </c>
      <c r="AK1672" s="1" t="s">
        <v>79</v>
      </c>
      <c r="AL1672" s="1" t="s">
        <v>96</v>
      </c>
    </row>
    <row r="1673" spans="1:38">
      <c r="A1673" s="1" t="s">
        <v>1726</v>
      </c>
      <c r="B1673" s="9">
        <v>40941</v>
      </c>
      <c r="C1673" s="7">
        <v>10</v>
      </c>
      <c r="D1673" s="7">
        <v>1</v>
      </c>
      <c r="E1673" s="1">
        <v>20</v>
      </c>
      <c r="F1673" s="1" t="s">
        <v>47</v>
      </c>
      <c r="G1673" s="1" t="s">
        <v>1846</v>
      </c>
      <c r="H1673" s="1" t="s">
        <v>23</v>
      </c>
      <c r="I1673" s="1" t="s">
        <v>23</v>
      </c>
      <c r="AK1673" s="1" t="s">
        <v>79</v>
      </c>
    </row>
    <row r="1674" spans="1:38">
      <c r="A1674" s="1" t="s">
        <v>1726</v>
      </c>
      <c r="B1674" s="9">
        <v>40941</v>
      </c>
      <c r="C1674" s="7">
        <v>10</v>
      </c>
      <c r="D1674" s="7">
        <v>1</v>
      </c>
      <c r="E1674" s="10">
        <v>21</v>
      </c>
      <c r="F1674" s="1" t="s">
        <v>26</v>
      </c>
      <c r="G1674" s="1" t="s">
        <v>1841</v>
      </c>
      <c r="H1674" s="1" t="s">
        <v>23</v>
      </c>
      <c r="I1674" s="1" t="s">
        <v>23</v>
      </c>
      <c r="AK1674" s="1" t="s">
        <v>79</v>
      </c>
    </row>
    <row r="1675" spans="1:38">
      <c r="A1675" s="1" t="s">
        <v>1726</v>
      </c>
      <c r="B1675" s="9">
        <v>40941</v>
      </c>
      <c r="C1675" s="7">
        <v>10</v>
      </c>
      <c r="D1675" s="7">
        <v>1</v>
      </c>
      <c r="E1675" s="1">
        <v>21</v>
      </c>
      <c r="F1675" s="1" t="s">
        <v>47</v>
      </c>
      <c r="G1675" s="1" t="s">
        <v>2771</v>
      </c>
      <c r="H1675" s="1" t="s">
        <v>22</v>
      </c>
      <c r="I1675" s="1" t="s">
        <v>23</v>
      </c>
      <c r="AK1675" s="1" t="s">
        <v>79</v>
      </c>
    </row>
    <row r="1676" spans="1:38">
      <c r="A1676" s="1" t="s">
        <v>1726</v>
      </c>
      <c r="B1676" s="9">
        <v>40941</v>
      </c>
      <c r="C1676" s="7">
        <v>10</v>
      </c>
      <c r="D1676" s="7">
        <v>1</v>
      </c>
      <c r="E1676" s="1">
        <v>22</v>
      </c>
      <c r="F1676" s="1" t="s">
        <v>26</v>
      </c>
      <c r="G1676" s="1" t="s">
        <v>2772</v>
      </c>
      <c r="H1676" s="1" t="s">
        <v>23</v>
      </c>
      <c r="I1676" s="1" t="s">
        <v>23</v>
      </c>
      <c r="AK1676" s="1" t="s">
        <v>79</v>
      </c>
    </row>
    <row r="1677" spans="1:38">
      <c r="A1677" s="1" t="s">
        <v>1726</v>
      </c>
      <c r="B1677" s="9">
        <v>40941</v>
      </c>
      <c r="C1677" s="7">
        <v>10</v>
      </c>
      <c r="D1677" s="7">
        <v>1</v>
      </c>
      <c r="E1677" s="1">
        <v>22</v>
      </c>
      <c r="F1677" s="1" t="s">
        <v>47</v>
      </c>
      <c r="G1677" s="1" t="s">
        <v>2773</v>
      </c>
      <c r="H1677" s="1" t="s">
        <v>23</v>
      </c>
      <c r="I1677" s="1" t="s">
        <v>53</v>
      </c>
      <c r="AK1677" s="1" t="s">
        <v>79</v>
      </c>
    </row>
    <row r="1678" spans="1:38">
      <c r="A1678" s="1" t="s">
        <v>1726</v>
      </c>
      <c r="B1678" s="9">
        <v>40941</v>
      </c>
      <c r="C1678" s="7">
        <v>10</v>
      </c>
      <c r="D1678" s="7">
        <v>1</v>
      </c>
      <c r="E1678" s="1">
        <v>23</v>
      </c>
      <c r="F1678" s="1" t="s">
        <v>26</v>
      </c>
      <c r="G1678" s="1" t="s">
        <v>1845</v>
      </c>
      <c r="H1678" s="1" t="s">
        <v>22</v>
      </c>
      <c r="I1678" s="1" t="s">
        <v>9</v>
      </c>
      <c r="K1678" s="1" t="s">
        <v>29</v>
      </c>
      <c r="L1678" s="1" t="s">
        <v>73</v>
      </c>
      <c r="M1678" s="2" t="s">
        <v>2376</v>
      </c>
      <c r="AJ1678" s="1" t="s">
        <v>59</v>
      </c>
      <c r="AK1678" s="1" t="s">
        <v>79</v>
      </c>
    </row>
    <row r="1679" spans="1:38">
      <c r="A1679" s="1" t="s">
        <v>1726</v>
      </c>
      <c r="B1679" s="9">
        <v>40941</v>
      </c>
      <c r="C1679" s="7">
        <v>10</v>
      </c>
      <c r="D1679" s="7">
        <v>1</v>
      </c>
      <c r="E1679" s="1">
        <v>23</v>
      </c>
      <c r="F1679" s="1" t="s">
        <v>47</v>
      </c>
      <c r="G1679" s="1" t="s">
        <v>2774</v>
      </c>
      <c r="H1679" s="1" t="s">
        <v>23</v>
      </c>
      <c r="I1679" s="1" t="s">
        <v>23</v>
      </c>
      <c r="AK1679" s="1" t="s">
        <v>79</v>
      </c>
    </row>
    <row r="1680" spans="1:38">
      <c r="A1680" s="1" t="s">
        <v>1726</v>
      </c>
      <c r="B1680" s="9">
        <v>40941</v>
      </c>
      <c r="C1680" s="7">
        <v>10</v>
      </c>
      <c r="D1680" s="7">
        <v>1</v>
      </c>
      <c r="E1680" s="1">
        <v>24</v>
      </c>
      <c r="F1680" s="1" t="s">
        <v>26</v>
      </c>
      <c r="G1680" s="1" t="s">
        <v>1855</v>
      </c>
      <c r="H1680" s="1" t="s">
        <v>23</v>
      </c>
      <c r="I1680" s="1" t="s">
        <v>23</v>
      </c>
      <c r="AK1680" s="1" t="s">
        <v>79</v>
      </c>
    </row>
    <row r="1681" spans="1:37">
      <c r="A1681" s="1" t="s">
        <v>1726</v>
      </c>
      <c r="B1681" s="9">
        <v>40941</v>
      </c>
      <c r="C1681" s="7">
        <v>10</v>
      </c>
      <c r="D1681" s="7">
        <v>1</v>
      </c>
      <c r="E1681" s="1">
        <v>24</v>
      </c>
      <c r="F1681" s="1" t="s">
        <v>47</v>
      </c>
      <c r="G1681" s="1" t="s">
        <v>1851</v>
      </c>
      <c r="H1681" s="1" t="s">
        <v>23</v>
      </c>
      <c r="I1681" s="1" t="s">
        <v>23</v>
      </c>
      <c r="AK1681" s="1" t="s">
        <v>79</v>
      </c>
    </row>
    <row r="1682" spans="1:37">
      <c r="A1682" s="1" t="s">
        <v>1726</v>
      </c>
      <c r="B1682" s="9">
        <v>40941</v>
      </c>
      <c r="C1682" s="7">
        <v>10</v>
      </c>
      <c r="D1682" s="7">
        <v>1</v>
      </c>
      <c r="E1682" s="1">
        <v>25</v>
      </c>
      <c r="F1682" s="1" t="s">
        <v>26</v>
      </c>
      <c r="G1682" s="1" t="s">
        <v>2775</v>
      </c>
      <c r="H1682" s="1" t="s">
        <v>23</v>
      </c>
      <c r="I1682" s="1" t="s">
        <v>23</v>
      </c>
      <c r="AK1682" s="1" t="s">
        <v>59</v>
      </c>
    </row>
    <row r="1683" spans="1:37">
      <c r="A1683" s="1" t="s">
        <v>1726</v>
      </c>
      <c r="B1683" s="9">
        <v>40941</v>
      </c>
      <c r="C1683" s="7">
        <v>10</v>
      </c>
      <c r="D1683" s="7">
        <v>1</v>
      </c>
      <c r="E1683" s="1">
        <v>25</v>
      </c>
      <c r="F1683" s="1" t="s">
        <v>47</v>
      </c>
      <c r="G1683" s="1" t="s">
        <v>1882</v>
      </c>
      <c r="H1683" s="1" t="s">
        <v>23</v>
      </c>
      <c r="I1683" s="1" t="s">
        <v>23</v>
      </c>
      <c r="AK1683" s="1" t="s">
        <v>59</v>
      </c>
    </row>
    <row r="1684" spans="1:37">
      <c r="A1684" s="1" t="s">
        <v>1726</v>
      </c>
      <c r="B1684" s="9">
        <v>40941</v>
      </c>
      <c r="C1684" s="7">
        <v>10</v>
      </c>
      <c r="D1684" s="7">
        <v>1</v>
      </c>
      <c r="E1684" s="1">
        <v>26</v>
      </c>
      <c r="F1684" s="1" t="s">
        <v>26</v>
      </c>
      <c r="G1684" s="1" t="s">
        <v>1870</v>
      </c>
      <c r="H1684" s="1" t="s">
        <v>22</v>
      </c>
      <c r="I1684" s="1" t="s">
        <v>9</v>
      </c>
      <c r="K1684" s="1" t="s">
        <v>32</v>
      </c>
      <c r="L1684" s="1" t="s">
        <v>25</v>
      </c>
      <c r="M1684" s="2" t="s">
        <v>2410</v>
      </c>
      <c r="N1684" s="1" t="s">
        <v>26</v>
      </c>
      <c r="O1684" s="1" t="s">
        <v>27</v>
      </c>
      <c r="Q1684" s="1">
        <v>26.5</v>
      </c>
      <c r="R1684" s="1">
        <v>16</v>
      </c>
      <c r="S1684" s="1">
        <v>16.8</v>
      </c>
      <c r="X1684" s="1">
        <v>14</v>
      </c>
      <c r="Y1684" s="1">
        <v>77</v>
      </c>
      <c r="Z1684" s="1">
        <f>Y1684-X1684</f>
        <v>63</v>
      </c>
      <c r="AA1684" s="1">
        <f>1+46</f>
        <v>47</v>
      </c>
      <c r="AC1684" s="1" t="s">
        <v>98</v>
      </c>
      <c r="AJ1684" s="1" t="s">
        <v>59</v>
      </c>
      <c r="AK1684" s="1" t="s">
        <v>59</v>
      </c>
    </row>
    <row r="1685" spans="1:37">
      <c r="A1685" s="1" t="s">
        <v>1726</v>
      </c>
      <c r="B1685" s="9">
        <v>40941</v>
      </c>
      <c r="C1685" s="7">
        <v>10</v>
      </c>
      <c r="D1685" s="7">
        <v>1</v>
      </c>
      <c r="E1685" s="1">
        <v>26</v>
      </c>
      <c r="F1685" s="1" t="s">
        <v>47</v>
      </c>
      <c r="G1685" s="1" t="s">
        <v>2776</v>
      </c>
      <c r="H1685" s="1" t="s">
        <v>23</v>
      </c>
      <c r="I1685" s="1" t="s">
        <v>23</v>
      </c>
      <c r="AK1685" s="1" t="s">
        <v>59</v>
      </c>
    </row>
    <row r="1686" spans="1:37">
      <c r="A1686" s="1" t="s">
        <v>1726</v>
      </c>
      <c r="B1686" s="9">
        <v>40941</v>
      </c>
      <c r="C1686" s="7">
        <v>10</v>
      </c>
      <c r="D1686" s="7">
        <v>1</v>
      </c>
      <c r="E1686" s="1">
        <v>27</v>
      </c>
      <c r="F1686" s="1" t="s">
        <v>26</v>
      </c>
      <c r="G1686" s="1" t="s">
        <v>1842</v>
      </c>
      <c r="H1686" s="1" t="s">
        <v>23</v>
      </c>
      <c r="I1686" s="1" t="s">
        <v>23</v>
      </c>
      <c r="AK1686" s="1" t="s">
        <v>59</v>
      </c>
    </row>
    <row r="1687" spans="1:37">
      <c r="A1687" s="1" t="s">
        <v>1726</v>
      </c>
      <c r="B1687" s="9">
        <v>40941</v>
      </c>
      <c r="C1687" s="7">
        <v>10</v>
      </c>
      <c r="D1687" s="7">
        <v>1</v>
      </c>
      <c r="E1687" s="1">
        <v>27</v>
      </c>
      <c r="F1687" s="1" t="s">
        <v>47</v>
      </c>
      <c r="G1687" s="1" t="s">
        <v>1839</v>
      </c>
      <c r="H1687" s="1" t="s">
        <v>23</v>
      </c>
      <c r="I1687" s="1" t="s">
        <v>23</v>
      </c>
      <c r="AK1687" s="1" t="s">
        <v>59</v>
      </c>
    </row>
    <row r="1688" spans="1:37">
      <c r="A1688" s="1" t="s">
        <v>1726</v>
      </c>
      <c r="B1688" s="9">
        <v>40941</v>
      </c>
      <c r="C1688" s="7">
        <v>10</v>
      </c>
      <c r="D1688" s="7">
        <v>1</v>
      </c>
      <c r="E1688" s="1">
        <v>28</v>
      </c>
      <c r="F1688" s="1" t="s">
        <v>26</v>
      </c>
      <c r="G1688" s="1" t="s">
        <v>2777</v>
      </c>
      <c r="H1688" s="1" t="s">
        <v>23</v>
      </c>
      <c r="I1688" s="1" t="s">
        <v>23</v>
      </c>
      <c r="AK1688" s="1" t="s">
        <v>45</v>
      </c>
    </row>
    <row r="1689" spans="1:37">
      <c r="A1689" s="1" t="s">
        <v>1726</v>
      </c>
      <c r="B1689" s="9">
        <v>40941</v>
      </c>
      <c r="C1689" s="7">
        <v>10</v>
      </c>
      <c r="D1689" s="7">
        <v>1</v>
      </c>
      <c r="E1689" s="1">
        <v>28</v>
      </c>
      <c r="F1689" s="1" t="s">
        <v>47</v>
      </c>
      <c r="G1689" s="1" t="s">
        <v>2778</v>
      </c>
      <c r="H1689" s="1" t="s">
        <v>23</v>
      </c>
      <c r="I1689" s="1" t="s">
        <v>23</v>
      </c>
      <c r="AK1689" s="1" t="s">
        <v>45</v>
      </c>
    </row>
    <row r="1690" spans="1:37">
      <c r="A1690" s="1" t="s">
        <v>1726</v>
      </c>
      <c r="B1690" s="9">
        <v>40941</v>
      </c>
      <c r="C1690" s="7">
        <v>10</v>
      </c>
      <c r="D1690" s="7">
        <v>1</v>
      </c>
      <c r="E1690" s="1">
        <v>29</v>
      </c>
      <c r="F1690" s="1" t="s">
        <v>26</v>
      </c>
      <c r="G1690" s="1" t="s">
        <v>2779</v>
      </c>
      <c r="H1690" s="1" t="s">
        <v>23</v>
      </c>
      <c r="I1690" s="1" t="s">
        <v>23</v>
      </c>
      <c r="J1690" s="1" t="s">
        <v>55</v>
      </c>
      <c r="AK1690" s="1" t="s">
        <v>45</v>
      </c>
    </row>
    <row r="1691" spans="1:37">
      <c r="A1691" s="1" t="s">
        <v>1726</v>
      </c>
      <c r="B1691" s="9">
        <v>40941</v>
      </c>
      <c r="C1691" s="7">
        <v>10</v>
      </c>
      <c r="D1691" s="7">
        <v>1</v>
      </c>
      <c r="E1691" s="1">
        <v>29</v>
      </c>
      <c r="F1691" s="1" t="s">
        <v>47</v>
      </c>
      <c r="G1691" s="1" t="s">
        <v>2780</v>
      </c>
      <c r="H1691" s="1" t="s">
        <v>23</v>
      </c>
      <c r="I1691" s="1" t="s">
        <v>9</v>
      </c>
      <c r="J1691" s="1" t="s">
        <v>55</v>
      </c>
      <c r="AK1691" s="1" t="s">
        <v>45</v>
      </c>
    </row>
    <row r="1692" spans="1:37">
      <c r="A1692" s="1" t="s">
        <v>1726</v>
      </c>
      <c r="B1692" s="9">
        <v>40941</v>
      </c>
      <c r="C1692" s="7">
        <v>10</v>
      </c>
      <c r="D1692" s="7">
        <v>1</v>
      </c>
      <c r="E1692" s="1">
        <v>30</v>
      </c>
      <c r="F1692" s="1" t="s">
        <v>26</v>
      </c>
      <c r="G1692" s="1" t="s">
        <v>1852</v>
      </c>
      <c r="H1692" s="1" t="s">
        <v>23</v>
      </c>
      <c r="I1692" s="1" t="s">
        <v>23</v>
      </c>
      <c r="AK1692" s="1" t="s">
        <v>45</v>
      </c>
    </row>
    <row r="1693" spans="1:37">
      <c r="A1693" s="1" t="s">
        <v>1726</v>
      </c>
      <c r="B1693" s="9">
        <v>40941</v>
      </c>
      <c r="C1693" s="7">
        <v>10</v>
      </c>
      <c r="D1693" s="7">
        <v>1</v>
      </c>
      <c r="E1693" s="1">
        <v>30</v>
      </c>
      <c r="F1693" s="1" t="s">
        <v>47</v>
      </c>
      <c r="G1693" s="1" t="s">
        <v>2781</v>
      </c>
      <c r="H1693" s="1" t="s">
        <v>23</v>
      </c>
      <c r="I1693" s="1" t="s">
        <v>23</v>
      </c>
      <c r="AK1693" s="1" t="s">
        <v>45</v>
      </c>
    </row>
    <row r="1694" spans="1:37">
      <c r="A1694" s="1" t="s">
        <v>1726</v>
      </c>
      <c r="B1694" s="9">
        <v>40941</v>
      </c>
      <c r="C1694" s="7">
        <v>10</v>
      </c>
      <c r="D1694" s="7">
        <v>1</v>
      </c>
      <c r="E1694" s="1">
        <v>31</v>
      </c>
      <c r="F1694" s="1" t="s">
        <v>26</v>
      </c>
      <c r="G1694" s="1" t="s">
        <v>2782</v>
      </c>
      <c r="H1694" s="1" t="s">
        <v>23</v>
      </c>
      <c r="I1694" s="1" t="s">
        <v>23</v>
      </c>
      <c r="AK1694" s="1" t="s">
        <v>59</v>
      </c>
    </row>
    <row r="1695" spans="1:37">
      <c r="A1695" s="1" t="s">
        <v>1726</v>
      </c>
      <c r="B1695" s="9">
        <v>40941</v>
      </c>
      <c r="C1695" s="7">
        <v>10</v>
      </c>
      <c r="D1695" s="7">
        <v>1</v>
      </c>
      <c r="E1695" s="1">
        <v>31</v>
      </c>
      <c r="F1695" s="1" t="s">
        <v>47</v>
      </c>
      <c r="G1695" s="1" t="s">
        <v>2783</v>
      </c>
      <c r="H1695" s="1" t="s">
        <v>23</v>
      </c>
      <c r="I1695" s="1" t="s">
        <v>23</v>
      </c>
      <c r="AK1695" s="1" t="s">
        <v>59</v>
      </c>
    </row>
    <row r="1696" spans="1:37">
      <c r="A1696" s="1" t="s">
        <v>1726</v>
      </c>
      <c r="B1696" s="9">
        <v>40941</v>
      </c>
      <c r="C1696" s="7">
        <v>10</v>
      </c>
      <c r="D1696" s="7">
        <v>1</v>
      </c>
      <c r="E1696" s="1">
        <v>32</v>
      </c>
      <c r="F1696" s="1" t="s">
        <v>26</v>
      </c>
      <c r="G1696" s="1" t="s">
        <v>2784</v>
      </c>
      <c r="H1696" s="1" t="s">
        <v>23</v>
      </c>
      <c r="I1696" s="1" t="s">
        <v>23</v>
      </c>
      <c r="AK1696" s="1" t="s">
        <v>59</v>
      </c>
    </row>
    <row r="1697" spans="1:38">
      <c r="A1697" s="1" t="s">
        <v>1726</v>
      </c>
      <c r="B1697" s="9">
        <v>40941</v>
      </c>
      <c r="C1697" s="7">
        <v>10</v>
      </c>
      <c r="D1697" s="7">
        <v>1</v>
      </c>
      <c r="E1697" s="1">
        <v>32</v>
      </c>
      <c r="F1697" s="1" t="s">
        <v>47</v>
      </c>
      <c r="G1697" s="1" t="s">
        <v>1859</v>
      </c>
      <c r="H1697" s="1" t="s">
        <v>23</v>
      </c>
      <c r="I1697" s="1" t="s">
        <v>23</v>
      </c>
      <c r="AK1697" s="1" t="s">
        <v>59</v>
      </c>
    </row>
    <row r="1698" spans="1:38">
      <c r="A1698" s="1" t="s">
        <v>1726</v>
      </c>
      <c r="B1698" s="9">
        <v>40941</v>
      </c>
      <c r="C1698" s="7">
        <v>10</v>
      </c>
      <c r="D1698" s="7">
        <v>1</v>
      </c>
      <c r="E1698" s="1">
        <v>33</v>
      </c>
      <c r="F1698" s="1" t="s">
        <v>26</v>
      </c>
      <c r="G1698" s="1" t="s">
        <v>1881</v>
      </c>
      <c r="H1698" s="1" t="s">
        <v>23</v>
      </c>
      <c r="I1698" s="1" t="s">
        <v>23</v>
      </c>
      <c r="AK1698" s="1" t="s">
        <v>59</v>
      </c>
    </row>
    <row r="1699" spans="1:38">
      <c r="A1699" s="1" t="s">
        <v>1726</v>
      </c>
      <c r="B1699" s="9">
        <v>40941</v>
      </c>
      <c r="C1699" s="7">
        <v>10</v>
      </c>
      <c r="D1699" s="7">
        <v>1</v>
      </c>
      <c r="E1699" s="1">
        <v>33</v>
      </c>
      <c r="F1699" s="1" t="s">
        <v>47</v>
      </c>
      <c r="G1699" s="1" t="s">
        <v>1868</v>
      </c>
      <c r="H1699" s="1" t="s">
        <v>22</v>
      </c>
      <c r="I1699" s="1" t="s">
        <v>9</v>
      </c>
      <c r="K1699" s="1" t="s">
        <v>29</v>
      </c>
      <c r="L1699" s="1" t="s">
        <v>25</v>
      </c>
      <c r="M1699" s="2" t="s">
        <v>2407</v>
      </c>
      <c r="N1699" s="1" t="s">
        <v>26</v>
      </c>
      <c r="O1699" s="1" t="s">
        <v>27</v>
      </c>
      <c r="Q1699" s="1">
        <v>41.5</v>
      </c>
      <c r="R1699" s="1">
        <v>19.3</v>
      </c>
      <c r="S1699" s="1">
        <v>19.75</v>
      </c>
      <c r="X1699" s="1">
        <v>14</v>
      </c>
      <c r="Y1699" s="1">
        <v>123</v>
      </c>
      <c r="Z1699" s="1">
        <f>Y1699-X1699</f>
        <v>109</v>
      </c>
      <c r="AA1699" s="1">
        <f>26+134</f>
        <v>160</v>
      </c>
      <c r="AC1699" s="1" t="s">
        <v>99</v>
      </c>
      <c r="AJ1699" s="1" t="s">
        <v>59</v>
      </c>
      <c r="AK1699" s="1" t="s">
        <v>59</v>
      </c>
      <c r="AL1699" s="1" t="s">
        <v>100</v>
      </c>
    </row>
    <row r="1700" spans="1:38">
      <c r="A1700" s="1" t="s">
        <v>1726</v>
      </c>
      <c r="B1700" s="9">
        <v>40941</v>
      </c>
      <c r="C1700" s="7">
        <v>10</v>
      </c>
      <c r="D1700" s="7">
        <v>1</v>
      </c>
      <c r="E1700" s="1">
        <v>34</v>
      </c>
      <c r="F1700" s="1" t="s">
        <v>26</v>
      </c>
      <c r="G1700" s="1" t="s">
        <v>2785</v>
      </c>
      <c r="H1700" s="1" t="s">
        <v>23</v>
      </c>
      <c r="I1700" s="1" t="s">
        <v>23</v>
      </c>
      <c r="J1700" s="1" t="s">
        <v>55</v>
      </c>
      <c r="AK1700" s="1" t="s">
        <v>45</v>
      </c>
    </row>
    <row r="1701" spans="1:38">
      <c r="A1701" s="1" t="s">
        <v>1726</v>
      </c>
      <c r="B1701" s="9">
        <v>40941</v>
      </c>
      <c r="C1701" s="7">
        <v>10</v>
      </c>
      <c r="D1701" s="7">
        <v>1</v>
      </c>
      <c r="E1701" s="1">
        <v>34</v>
      </c>
      <c r="F1701" s="1" t="s">
        <v>47</v>
      </c>
      <c r="G1701" s="1" t="s">
        <v>1862</v>
      </c>
      <c r="H1701" s="1" t="s">
        <v>23</v>
      </c>
      <c r="I1701" s="1" t="s">
        <v>23</v>
      </c>
      <c r="AK1701" s="1" t="s">
        <v>45</v>
      </c>
    </row>
    <row r="1702" spans="1:38">
      <c r="A1702" s="1" t="s">
        <v>1726</v>
      </c>
      <c r="B1702" s="9">
        <v>40941</v>
      </c>
      <c r="C1702" s="7">
        <v>10</v>
      </c>
      <c r="D1702" s="7">
        <v>1</v>
      </c>
      <c r="E1702" s="1">
        <v>35</v>
      </c>
      <c r="F1702" s="1" t="s">
        <v>26</v>
      </c>
      <c r="G1702" s="1" t="s">
        <v>2786</v>
      </c>
      <c r="H1702" s="1" t="s">
        <v>23</v>
      </c>
      <c r="I1702" s="1" t="s">
        <v>23</v>
      </c>
      <c r="J1702" s="1" t="s">
        <v>55</v>
      </c>
      <c r="AK1702" s="1" t="s">
        <v>45</v>
      </c>
    </row>
    <row r="1703" spans="1:38">
      <c r="A1703" s="1" t="s">
        <v>1726</v>
      </c>
      <c r="B1703" s="9">
        <v>40941</v>
      </c>
      <c r="C1703" s="7">
        <v>10</v>
      </c>
      <c r="D1703" s="7">
        <v>1</v>
      </c>
      <c r="E1703" s="1">
        <v>35</v>
      </c>
      <c r="F1703" s="1" t="s">
        <v>47</v>
      </c>
      <c r="G1703" s="1" t="s">
        <v>1876</v>
      </c>
      <c r="H1703" s="1" t="s">
        <v>22</v>
      </c>
      <c r="I1703" s="1" t="s">
        <v>23</v>
      </c>
      <c r="AK1703" s="1" t="s">
        <v>45</v>
      </c>
    </row>
    <row r="1704" spans="1:38">
      <c r="A1704" s="1" t="s">
        <v>1726</v>
      </c>
      <c r="B1704" s="9">
        <v>40941</v>
      </c>
      <c r="C1704" s="7">
        <v>10</v>
      </c>
      <c r="D1704" s="7">
        <v>1</v>
      </c>
      <c r="E1704" s="1">
        <v>36</v>
      </c>
      <c r="F1704" s="1" t="s">
        <v>26</v>
      </c>
      <c r="G1704" s="1" t="s">
        <v>1837</v>
      </c>
      <c r="H1704" s="1" t="s">
        <v>23</v>
      </c>
      <c r="I1704" s="1" t="s">
        <v>23</v>
      </c>
      <c r="AK1704" s="1" t="s">
        <v>45</v>
      </c>
    </row>
    <row r="1705" spans="1:38">
      <c r="A1705" s="1" t="s">
        <v>1726</v>
      </c>
      <c r="B1705" s="9">
        <v>40941</v>
      </c>
      <c r="C1705" s="7">
        <v>10</v>
      </c>
      <c r="D1705" s="7">
        <v>1</v>
      </c>
      <c r="E1705" s="1">
        <v>36</v>
      </c>
      <c r="F1705" s="1" t="s">
        <v>47</v>
      </c>
      <c r="G1705" s="1" t="s">
        <v>2787</v>
      </c>
      <c r="H1705" s="1" t="s">
        <v>23</v>
      </c>
      <c r="I1705" s="1" t="s">
        <v>9</v>
      </c>
      <c r="AK1705" s="1" t="s">
        <v>45</v>
      </c>
    </row>
    <row r="1706" spans="1:38">
      <c r="A1706" s="1" t="s">
        <v>1726</v>
      </c>
      <c r="B1706" s="9">
        <v>40941</v>
      </c>
      <c r="C1706" s="7">
        <v>10</v>
      </c>
      <c r="D1706" s="7">
        <v>1</v>
      </c>
      <c r="E1706" s="1">
        <v>37</v>
      </c>
      <c r="F1706" s="1" t="s">
        <v>26</v>
      </c>
      <c r="G1706" s="1" t="s">
        <v>2788</v>
      </c>
      <c r="H1706" s="1" t="s">
        <v>23</v>
      </c>
      <c r="I1706" s="1" t="s">
        <v>23</v>
      </c>
      <c r="AK1706" s="1" t="s">
        <v>71</v>
      </c>
    </row>
    <row r="1707" spans="1:38">
      <c r="A1707" s="1" t="s">
        <v>1726</v>
      </c>
      <c r="B1707" s="9">
        <v>40941</v>
      </c>
      <c r="C1707" s="7">
        <v>10</v>
      </c>
      <c r="D1707" s="7">
        <v>1</v>
      </c>
      <c r="E1707" s="1">
        <v>37</v>
      </c>
      <c r="F1707" s="1" t="s">
        <v>47</v>
      </c>
      <c r="G1707" s="1" t="s">
        <v>2789</v>
      </c>
      <c r="H1707" s="1" t="s">
        <v>23</v>
      </c>
      <c r="I1707" s="1" t="s">
        <v>23</v>
      </c>
      <c r="J1707" s="1" t="s">
        <v>55</v>
      </c>
      <c r="AK1707" s="1" t="s">
        <v>71</v>
      </c>
    </row>
    <row r="1708" spans="1:38">
      <c r="A1708" s="1" t="s">
        <v>1726</v>
      </c>
      <c r="B1708" s="9">
        <v>40941</v>
      </c>
      <c r="C1708" s="7">
        <v>10</v>
      </c>
      <c r="D1708" s="7">
        <v>1</v>
      </c>
      <c r="E1708" s="1">
        <v>38</v>
      </c>
      <c r="F1708" s="1" t="s">
        <v>26</v>
      </c>
      <c r="G1708" s="1" t="s">
        <v>1844</v>
      </c>
      <c r="H1708" s="1" t="s">
        <v>23</v>
      </c>
      <c r="I1708" s="1" t="s">
        <v>23</v>
      </c>
      <c r="AK1708" s="1" t="s">
        <v>71</v>
      </c>
    </row>
    <row r="1709" spans="1:38">
      <c r="A1709" s="1" t="s">
        <v>1726</v>
      </c>
      <c r="B1709" s="9">
        <v>40941</v>
      </c>
      <c r="C1709" s="7">
        <v>10</v>
      </c>
      <c r="D1709" s="7">
        <v>1</v>
      </c>
      <c r="E1709" s="1">
        <v>38</v>
      </c>
      <c r="F1709" s="1" t="s">
        <v>47</v>
      </c>
      <c r="G1709" s="1" t="s">
        <v>1867</v>
      </c>
      <c r="H1709" s="1" t="s">
        <v>22</v>
      </c>
      <c r="I1709" s="1" t="s">
        <v>9</v>
      </c>
      <c r="K1709" s="1" t="s">
        <v>29</v>
      </c>
      <c r="L1709" s="1" t="s">
        <v>25</v>
      </c>
      <c r="M1709" s="2" t="s">
        <v>2406</v>
      </c>
      <c r="N1709" s="1" t="s">
        <v>26</v>
      </c>
      <c r="O1709" s="1" t="s">
        <v>27</v>
      </c>
      <c r="Q1709" s="1">
        <v>40.25</v>
      </c>
      <c r="R1709" s="1">
        <v>21.2</v>
      </c>
      <c r="S1709" s="1">
        <v>21.7</v>
      </c>
      <c r="X1709" s="1">
        <v>15</v>
      </c>
      <c r="Y1709" s="1">
        <v>132</v>
      </c>
      <c r="Z1709" s="1">
        <f>Y1709-X1709</f>
        <v>117</v>
      </c>
      <c r="AA1709" s="1">
        <f>15+139</f>
        <v>154</v>
      </c>
      <c r="AJ1709" s="1" t="s">
        <v>59</v>
      </c>
      <c r="AK1709" s="1" t="s">
        <v>71</v>
      </c>
      <c r="AL1709" s="1" t="s">
        <v>102</v>
      </c>
    </row>
    <row r="1710" spans="1:38">
      <c r="A1710" s="1" t="s">
        <v>1726</v>
      </c>
      <c r="B1710" s="9">
        <v>40941</v>
      </c>
      <c r="C1710" s="7">
        <v>10</v>
      </c>
      <c r="D1710" s="7">
        <v>1</v>
      </c>
      <c r="E1710" s="1">
        <v>39</v>
      </c>
      <c r="F1710" s="1" t="s">
        <v>26</v>
      </c>
      <c r="G1710" s="1" t="s">
        <v>2790</v>
      </c>
      <c r="H1710" s="1" t="s">
        <v>23</v>
      </c>
      <c r="I1710" s="1" t="s">
        <v>23</v>
      </c>
      <c r="AK1710" s="1" t="s">
        <v>71</v>
      </c>
      <c r="AL1710" s="1" t="s">
        <v>106</v>
      </c>
    </row>
    <row r="1711" spans="1:38">
      <c r="A1711" s="1" t="s">
        <v>1726</v>
      </c>
      <c r="B1711" s="9">
        <v>40941</v>
      </c>
      <c r="C1711" s="7">
        <v>10</v>
      </c>
      <c r="D1711" s="7">
        <v>1</v>
      </c>
      <c r="E1711" s="1">
        <v>39</v>
      </c>
      <c r="F1711" s="1" t="s">
        <v>47</v>
      </c>
      <c r="G1711" s="1" t="s">
        <v>2791</v>
      </c>
      <c r="H1711" s="1" t="s">
        <v>23</v>
      </c>
      <c r="I1711" s="1" t="s">
        <v>23</v>
      </c>
      <c r="AK1711" s="1" t="s">
        <v>71</v>
      </c>
    </row>
    <row r="1712" spans="1:38">
      <c r="A1712" s="1" t="s">
        <v>1726</v>
      </c>
      <c r="B1712" s="9">
        <v>40941</v>
      </c>
      <c r="C1712" s="7">
        <v>10</v>
      </c>
      <c r="D1712" s="7">
        <v>1</v>
      </c>
      <c r="E1712" s="1">
        <v>40</v>
      </c>
      <c r="F1712" s="1" t="s">
        <v>26</v>
      </c>
      <c r="G1712" s="1" t="s">
        <v>2792</v>
      </c>
      <c r="H1712" s="1" t="s">
        <v>23</v>
      </c>
      <c r="I1712" s="1" t="s">
        <v>23</v>
      </c>
      <c r="J1712" s="1" t="s">
        <v>55</v>
      </c>
      <c r="AK1712" s="1" t="s">
        <v>71</v>
      </c>
    </row>
    <row r="1713" spans="1:38">
      <c r="A1713" s="1" t="s">
        <v>1726</v>
      </c>
      <c r="B1713" s="9">
        <v>40941</v>
      </c>
      <c r="C1713" s="7">
        <v>10</v>
      </c>
      <c r="D1713" s="7">
        <v>1</v>
      </c>
      <c r="E1713" s="1">
        <v>40</v>
      </c>
      <c r="F1713" s="1" t="s">
        <v>47</v>
      </c>
      <c r="G1713" s="1" t="s">
        <v>1864</v>
      </c>
      <c r="H1713" s="1" t="s">
        <v>23</v>
      </c>
      <c r="I1713" s="1" t="s">
        <v>23</v>
      </c>
      <c r="J1713" s="1" t="s">
        <v>55</v>
      </c>
      <c r="AK1713" s="1" t="s">
        <v>71</v>
      </c>
    </row>
    <row r="1714" spans="1:38">
      <c r="A1714" s="1" t="s">
        <v>1726</v>
      </c>
      <c r="B1714" s="9">
        <v>40941</v>
      </c>
      <c r="C1714" s="7">
        <v>10</v>
      </c>
      <c r="D1714" s="7">
        <v>1</v>
      </c>
      <c r="E1714" s="1">
        <v>41</v>
      </c>
      <c r="F1714" s="1" t="s">
        <v>26</v>
      </c>
      <c r="G1714" s="1" t="s">
        <v>1838</v>
      </c>
      <c r="H1714" s="1" t="s">
        <v>23</v>
      </c>
      <c r="I1714" s="1" t="s">
        <v>23</v>
      </c>
      <c r="J1714" s="1" t="s">
        <v>55</v>
      </c>
      <c r="AK1714" s="1" t="s">
        <v>71</v>
      </c>
    </row>
    <row r="1715" spans="1:38">
      <c r="A1715" s="1" t="s">
        <v>1726</v>
      </c>
      <c r="B1715" s="9">
        <v>40941</v>
      </c>
      <c r="C1715" s="7">
        <v>10</v>
      </c>
      <c r="D1715" s="7">
        <v>1</v>
      </c>
      <c r="E1715" s="1">
        <v>41</v>
      </c>
      <c r="F1715" s="1" t="s">
        <v>47</v>
      </c>
      <c r="G1715" s="1" t="s">
        <v>1863</v>
      </c>
      <c r="H1715" s="1" t="s">
        <v>23</v>
      </c>
      <c r="I1715" s="1" t="s">
        <v>23</v>
      </c>
      <c r="AK1715" s="1" t="s">
        <v>71</v>
      </c>
    </row>
    <row r="1716" spans="1:38">
      <c r="A1716" s="1" t="s">
        <v>1726</v>
      </c>
      <c r="B1716" s="9">
        <v>40941</v>
      </c>
      <c r="C1716" s="7">
        <v>10</v>
      </c>
      <c r="D1716" s="7">
        <v>1</v>
      </c>
      <c r="E1716" s="1">
        <v>42</v>
      </c>
      <c r="F1716" s="1" t="s">
        <v>26</v>
      </c>
      <c r="G1716" s="1" t="s">
        <v>2793</v>
      </c>
      <c r="H1716" s="1" t="s">
        <v>23</v>
      </c>
      <c r="I1716" s="1" t="s">
        <v>23</v>
      </c>
      <c r="AK1716" s="1" t="s">
        <v>71</v>
      </c>
    </row>
    <row r="1717" spans="1:38">
      <c r="A1717" s="1" t="s">
        <v>1726</v>
      </c>
      <c r="B1717" s="9">
        <v>40941</v>
      </c>
      <c r="C1717" s="7">
        <v>10</v>
      </c>
      <c r="D1717" s="7">
        <v>1</v>
      </c>
      <c r="E1717" s="1">
        <v>42</v>
      </c>
      <c r="F1717" s="1" t="s">
        <v>47</v>
      </c>
      <c r="G1717" s="1" t="s">
        <v>1880</v>
      </c>
      <c r="H1717" s="1" t="s">
        <v>22</v>
      </c>
      <c r="I1717" s="1" t="s">
        <v>9</v>
      </c>
      <c r="AK1717" s="1" t="s">
        <v>71</v>
      </c>
      <c r="AL1717" s="1" t="s">
        <v>104</v>
      </c>
    </row>
    <row r="1718" spans="1:38">
      <c r="A1718" s="1" t="s">
        <v>1726</v>
      </c>
      <c r="B1718" s="9">
        <v>40941</v>
      </c>
      <c r="C1718" s="7">
        <v>10</v>
      </c>
      <c r="D1718" s="7">
        <v>1</v>
      </c>
      <c r="E1718" s="1">
        <v>43</v>
      </c>
      <c r="F1718" s="1" t="s">
        <v>26</v>
      </c>
      <c r="G1718" s="1" t="s">
        <v>2794</v>
      </c>
      <c r="H1718" s="1" t="s">
        <v>23</v>
      </c>
      <c r="I1718" s="1" t="s">
        <v>23</v>
      </c>
      <c r="AK1718" s="1" t="s">
        <v>71</v>
      </c>
    </row>
    <row r="1719" spans="1:38">
      <c r="A1719" s="1" t="s">
        <v>1726</v>
      </c>
      <c r="B1719" s="9">
        <v>40941</v>
      </c>
      <c r="C1719" s="7">
        <v>10</v>
      </c>
      <c r="D1719" s="7">
        <v>1</v>
      </c>
      <c r="E1719" s="1">
        <v>43</v>
      </c>
      <c r="F1719" s="1" t="s">
        <v>47</v>
      </c>
      <c r="G1719" s="1" t="s">
        <v>1875</v>
      </c>
      <c r="H1719" s="1" t="s">
        <v>23</v>
      </c>
      <c r="I1719" s="1" t="s">
        <v>23</v>
      </c>
      <c r="J1719" s="1" t="s">
        <v>55</v>
      </c>
      <c r="AK1719" s="1" t="s">
        <v>71</v>
      </c>
    </row>
    <row r="1720" spans="1:38">
      <c r="A1720" s="1" t="s">
        <v>1726</v>
      </c>
      <c r="B1720" s="9">
        <v>40941</v>
      </c>
      <c r="C1720" s="7">
        <v>10</v>
      </c>
      <c r="D1720" s="7">
        <v>1</v>
      </c>
      <c r="E1720" s="1">
        <v>44</v>
      </c>
      <c r="F1720" s="1" t="s">
        <v>26</v>
      </c>
      <c r="G1720" s="1" t="s">
        <v>2795</v>
      </c>
      <c r="H1720" s="1" t="s">
        <v>23</v>
      </c>
      <c r="I1720" s="1" t="s">
        <v>23</v>
      </c>
      <c r="J1720" s="1" t="s">
        <v>55</v>
      </c>
      <c r="AK1720" s="1" t="s">
        <v>71</v>
      </c>
      <c r="AL1720" s="1" t="s">
        <v>106</v>
      </c>
    </row>
    <row r="1721" spans="1:38">
      <c r="A1721" s="1" t="s">
        <v>1726</v>
      </c>
      <c r="B1721" s="9">
        <v>40941</v>
      </c>
      <c r="C1721" s="7">
        <v>10</v>
      </c>
      <c r="D1721" s="7">
        <v>1</v>
      </c>
      <c r="E1721" s="1">
        <v>44</v>
      </c>
      <c r="F1721" s="1" t="s">
        <v>47</v>
      </c>
      <c r="G1721" s="1" t="s">
        <v>1879</v>
      </c>
      <c r="H1721" s="1" t="s">
        <v>23</v>
      </c>
      <c r="I1721" s="1" t="s">
        <v>23</v>
      </c>
      <c r="J1721" s="1" t="s">
        <v>55</v>
      </c>
      <c r="AK1721" s="1" t="s">
        <v>71</v>
      </c>
    </row>
    <row r="1722" spans="1:38">
      <c r="A1722" s="1" t="s">
        <v>1726</v>
      </c>
      <c r="B1722" s="9">
        <v>40941</v>
      </c>
      <c r="C1722" s="7">
        <v>10</v>
      </c>
      <c r="D1722" s="7">
        <v>1</v>
      </c>
      <c r="E1722" s="1">
        <v>45</v>
      </c>
      <c r="F1722" s="1" t="s">
        <v>26</v>
      </c>
      <c r="G1722" s="1" t="s">
        <v>2796</v>
      </c>
      <c r="H1722" s="1" t="s">
        <v>22</v>
      </c>
      <c r="I1722" s="1" t="s">
        <v>9</v>
      </c>
      <c r="AK1722" s="1" t="s">
        <v>71</v>
      </c>
      <c r="AL1722" s="1" t="s">
        <v>104</v>
      </c>
    </row>
    <row r="1723" spans="1:38">
      <c r="A1723" s="1" t="s">
        <v>1726</v>
      </c>
      <c r="B1723" s="9">
        <v>40941</v>
      </c>
      <c r="C1723" s="7">
        <v>10</v>
      </c>
      <c r="D1723" s="7">
        <v>1</v>
      </c>
      <c r="E1723" s="1">
        <v>45</v>
      </c>
      <c r="F1723" s="1" t="s">
        <v>47</v>
      </c>
      <c r="G1723" s="1" t="s">
        <v>1872</v>
      </c>
      <c r="H1723" s="1" t="s">
        <v>22</v>
      </c>
      <c r="I1723" s="1" t="s">
        <v>9</v>
      </c>
      <c r="K1723" s="1" t="s">
        <v>30</v>
      </c>
      <c r="L1723" s="1" t="s">
        <v>25</v>
      </c>
      <c r="M1723" s="2" t="s">
        <v>2411</v>
      </c>
      <c r="N1723" s="1" t="s">
        <v>26</v>
      </c>
      <c r="O1723" s="1" t="s">
        <v>33</v>
      </c>
      <c r="P1723" s="1" t="s">
        <v>63</v>
      </c>
      <c r="Q1723" s="1">
        <v>25.9</v>
      </c>
      <c r="R1723" s="1">
        <v>155.5</v>
      </c>
      <c r="S1723" s="1">
        <v>11.9</v>
      </c>
      <c r="X1723" s="1">
        <v>14</v>
      </c>
      <c r="Y1723" s="1">
        <v>55</v>
      </c>
      <c r="Z1723" s="1">
        <f>Y1723-X1723</f>
        <v>41</v>
      </c>
      <c r="AA1723" s="1">
        <f>19+28</f>
        <v>47</v>
      </c>
      <c r="AC1723" s="1" t="s">
        <v>101</v>
      </c>
      <c r="AJ1723" s="1" t="s">
        <v>59</v>
      </c>
      <c r="AK1723" s="1" t="s">
        <v>71</v>
      </c>
    </row>
    <row r="1724" spans="1:38">
      <c r="A1724" s="1" t="s">
        <v>1726</v>
      </c>
      <c r="B1724" s="9">
        <v>40941</v>
      </c>
      <c r="C1724" s="7">
        <v>10</v>
      </c>
      <c r="D1724" s="7">
        <v>1</v>
      </c>
      <c r="E1724" s="1">
        <v>46</v>
      </c>
      <c r="F1724" s="1" t="s">
        <v>26</v>
      </c>
      <c r="G1724" s="1" t="s">
        <v>2797</v>
      </c>
      <c r="H1724" s="1" t="s">
        <v>23</v>
      </c>
      <c r="I1724" s="1" t="s">
        <v>23</v>
      </c>
      <c r="AK1724" s="1" t="s">
        <v>71</v>
      </c>
    </row>
    <row r="1725" spans="1:38">
      <c r="A1725" s="1" t="s">
        <v>1726</v>
      </c>
      <c r="B1725" s="9">
        <v>40941</v>
      </c>
      <c r="C1725" s="7">
        <v>10</v>
      </c>
      <c r="D1725" s="7">
        <v>1</v>
      </c>
      <c r="E1725" s="1">
        <v>46</v>
      </c>
      <c r="F1725" s="1" t="s">
        <v>47</v>
      </c>
      <c r="G1725" s="1" t="s">
        <v>1873</v>
      </c>
      <c r="H1725" s="1" t="s">
        <v>22</v>
      </c>
      <c r="I1725" s="1" t="s">
        <v>9</v>
      </c>
      <c r="J1725" s="1" t="s">
        <v>55</v>
      </c>
      <c r="K1725" s="1" t="s">
        <v>30</v>
      </c>
      <c r="L1725" s="1" t="s">
        <v>25</v>
      </c>
      <c r="AD1725" s="1" t="s">
        <v>73</v>
      </c>
      <c r="AJ1725" s="1" t="s">
        <v>59</v>
      </c>
      <c r="AK1725" s="1" t="s">
        <v>71</v>
      </c>
      <c r="AL1725" s="1" t="s">
        <v>107</v>
      </c>
    </row>
    <row r="1726" spans="1:38">
      <c r="A1726" s="1" t="s">
        <v>1726</v>
      </c>
      <c r="B1726" s="9">
        <v>40941</v>
      </c>
      <c r="C1726" s="7">
        <v>10</v>
      </c>
      <c r="D1726" s="7">
        <v>1</v>
      </c>
      <c r="E1726" s="1">
        <v>47</v>
      </c>
      <c r="F1726" s="1" t="s">
        <v>26</v>
      </c>
      <c r="G1726" s="1" t="s">
        <v>1877</v>
      </c>
      <c r="H1726" s="1" t="s">
        <v>23</v>
      </c>
      <c r="I1726" s="1" t="s">
        <v>23</v>
      </c>
      <c r="J1726" s="1" t="s">
        <v>55</v>
      </c>
      <c r="AK1726" s="1" t="s">
        <v>71</v>
      </c>
    </row>
    <row r="1727" spans="1:38">
      <c r="A1727" s="1" t="s">
        <v>1726</v>
      </c>
      <c r="B1727" s="9">
        <v>40941</v>
      </c>
      <c r="C1727" s="7">
        <v>10</v>
      </c>
      <c r="D1727" s="7">
        <v>1</v>
      </c>
      <c r="E1727" s="1">
        <v>47</v>
      </c>
      <c r="F1727" s="1" t="s">
        <v>47</v>
      </c>
      <c r="G1727" s="1" t="s">
        <v>2798</v>
      </c>
      <c r="H1727" s="1" t="s">
        <v>23</v>
      </c>
      <c r="I1727" s="1" t="s">
        <v>23</v>
      </c>
      <c r="J1727" s="1" t="s">
        <v>55</v>
      </c>
      <c r="AK1727" s="1" t="s">
        <v>71</v>
      </c>
    </row>
    <row r="1728" spans="1:38">
      <c r="A1728" s="1" t="s">
        <v>1726</v>
      </c>
      <c r="B1728" s="9">
        <v>40941</v>
      </c>
      <c r="C1728" s="7">
        <v>10</v>
      </c>
      <c r="D1728" s="7">
        <v>1</v>
      </c>
      <c r="E1728" s="1">
        <v>48</v>
      </c>
      <c r="F1728" s="1" t="s">
        <v>26</v>
      </c>
      <c r="G1728" s="1" t="s">
        <v>1860</v>
      </c>
      <c r="H1728" s="1" t="s">
        <v>22</v>
      </c>
      <c r="I1728" s="1" t="s">
        <v>9</v>
      </c>
      <c r="K1728" s="1" t="s">
        <v>24</v>
      </c>
      <c r="L1728" s="1" t="s">
        <v>25</v>
      </c>
      <c r="M1728" s="2" t="s">
        <v>2404</v>
      </c>
      <c r="N1728" s="1" t="s">
        <v>26</v>
      </c>
      <c r="O1728" s="1" t="s">
        <v>33</v>
      </c>
      <c r="P1728" s="1" t="s">
        <v>63</v>
      </c>
      <c r="Q1728" s="1">
        <v>43</v>
      </c>
      <c r="R1728" s="1">
        <v>22.9</v>
      </c>
      <c r="S1728" s="1">
        <v>21.7</v>
      </c>
      <c r="X1728" s="1">
        <v>14</v>
      </c>
      <c r="Y1728" s="1">
        <v>330</v>
      </c>
      <c r="Z1728" s="1">
        <f>Y1728-X1728</f>
        <v>316</v>
      </c>
      <c r="AA1728" s="1">
        <f>5+8</f>
        <v>13</v>
      </c>
      <c r="AJ1728" s="1" t="s">
        <v>59</v>
      </c>
      <c r="AK1728" s="1" t="s">
        <v>71</v>
      </c>
    </row>
    <row r="1729" spans="1:37">
      <c r="A1729" s="1" t="s">
        <v>1726</v>
      </c>
      <c r="B1729" s="9">
        <v>40941</v>
      </c>
      <c r="C1729" s="7">
        <v>10</v>
      </c>
      <c r="D1729" s="7">
        <v>1</v>
      </c>
      <c r="E1729" s="1">
        <v>48</v>
      </c>
      <c r="F1729" s="1" t="s">
        <v>47</v>
      </c>
      <c r="G1729" s="1" t="s">
        <v>2799</v>
      </c>
      <c r="H1729" s="1" t="s">
        <v>23</v>
      </c>
      <c r="I1729" s="1" t="s">
        <v>23</v>
      </c>
      <c r="J1729" s="1" t="s">
        <v>55</v>
      </c>
      <c r="AK1729" s="1" t="s">
        <v>71</v>
      </c>
    </row>
    <row r="1730" spans="1:37">
      <c r="A1730" s="1" t="s">
        <v>1727</v>
      </c>
      <c r="B1730" s="9">
        <v>40942</v>
      </c>
      <c r="C1730" s="7">
        <v>10</v>
      </c>
      <c r="D1730" s="7">
        <v>1</v>
      </c>
      <c r="E1730" s="1">
        <v>1</v>
      </c>
      <c r="F1730" s="1" t="s">
        <v>26</v>
      </c>
      <c r="G1730" s="1" t="s">
        <v>1843</v>
      </c>
      <c r="H1730" s="1" t="s">
        <v>23</v>
      </c>
      <c r="I1730" s="1" t="s">
        <v>9</v>
      </c>
      <c r="J1730" s="1" t="s">
        <v>55</v>
      </c>
      <c r="AK1730" s="1" t="s">
        <v>103</v>
      </c>
    </row>
    <row r="1731" spans="1:37">
      <c r="A1731" s="1" t="s">
        <v>1727</v>
      </c>
      <c r="B1731" s="9">
        <v>40942</v>
      </c>
      <c r="C1731" s="7">
        <v>10</v>
      </c>
      <c r="D1731" s="7">
        <v>1</v>
      </c>
      <c r="E1731" s="1">
        <v>1</v>
      </c>
      <c r="F1731" s="1" t="s">
        <v>47</v>
      </c>
      <c r="G1731" s="1" t="s">
        <v>1889</v>
      </c>
      <c r="H1731" s="1" t="s">
        <v>23</v>
      </c>
      <c r="I1731" s="1" t="s">
        <v>23</v>
      </c>
      <c r="AK1731" s="1" t="s">
        <v>103</v>
      </c>
    </row>
    <row r="1732" spans="1:37">
      <c r="A1732" s="1" t="s">
        <v>1727</v>
      </c>
      <c r="B1732" s="9">
        <v>40942</v>
      </c>
      <c r="C1732" s="7">
        <v>10</v>
      </c>
      <c r="D1732" s="7">
        <v>1</v>
      </c>
      <c r="E1732" s="1">
        <v>2</v>
      </c>
      <c r="F1732" s="1" t="s">
        <v>26</v>
      </c>
      <c r="G1732" s="1" t="s">
        <v>1858</v>
      </c>
      <c r="H1732" s="1" t="s">
        <v>23</v>
      </c>
      <c r="I1732" s="1" t="s">
        <v>53</v>
      </c>
      <c r="AK1732" s="1" t="s">
        <v>103</v>
      </c>
    </row>
    <row r="1733" spans="1:37">
      <c r="A1733" s="1" t="s">
        <v>1727</v>
      </c>
      <c r="B1733" s="9">
        <v>40942</v>
      </c>
      <c r="C1733" s="7">
        <v>10</v>
      </c>
      <c r="D1733" s="7">
        <v>1</v>
      </c>
      <c r="E1733" s="1">
        <v>2</v>
      </c>
      <c r="F1733" s="1" t="s">
        <v>47</v>
      </c>
      <c r="G1733" s="1" t="s">
        <v>1865</v>
      </c>
      <c r="H1733" s="1" t="s">
        <v>23</v>
      </c>
      <c r="I1733" s="1" t="s">
        <v>53</v>
      </c>
      <c r="AK1733" s="1" t="s">
        <v>103</v>
      </c>
    </row>
    <row r="1734" spans="1:37">
      <c r="A1734" s="1" t="s">
        <v>1727</v>
      </c>
      <c r="B1734" s="9">
        <v>40942</v>
      </c>
      <c r="C1734" s="7">
        <v>10</v>
      </c>
      <c r="D1734" s="7">
        <v>1</v>
      </c>
      <c r="E1734" s="1">
        <v>3</v>
      </c>
      <c r="F1734" s="1" t="s">
        <v>26</v>
      </c>
      <c r="G1734" s="1" t="s">
        <v>1888</v>
      </c>
      <c r="H1734" s="1" t="s">
        <v>22</v>
      </c>
      <c r="I1734" s="1" t="s">
        <v>53</v>
      </c>
      <c r="J1734" s="1" t="s">
        <v>55</v>
      </c>
      <c r="AK1734" s="1" t="s">
        <v>103</v>
      </c>
    </row>
    <row r="1735" spans="1:37">
      <c r="A1735" s="1" t="s">
        <v>1727</v>
      </c>
      <c r="B1735" s="9">
        <v>40942</v>
      </c>
      <c r="C1735" s="7">
        <v>10</v>
      </c>
      <c r="D1735" s="7">
        <v>1</v>
      </c>
      <c r="E1735" s="1">
        <v>3</v>
      </c>
      <c r="F1735" s="1" t="s">
        <v>47</v>
      </c>
      <c r="G1735" s="1" t="s">
        <v>1886</v>
      </c>
      <c r="H1735" s="1" t="s">
        <v>23</v>
      </c>
      <c r="I1735" s="1" t="s">
        <v>23</v>
      </c>
      <c r="AK1735" s="1" t="s">
        <v>103</v>
      </c>
    </row>
    <row r="1736" spans="1:37">
      <c r="A1736" s="1" t="s">
        <v>1727</v>
      </c>
      <c r="B1736" s="9">
        <v>40942</v>
      </c>
      <c r="C1736" s="7">
        <v>10</v>
      </c>
      <c r="D1736" s="7">
        <v>1</v>
      </c>
      <c r="E1736" s="1">
        <v>4</v>
      </c>
      <c r="F1736" s="1" t="s">
        <v>26</v>
      </c>
      <c r="G1736" s="1" t="s">
        <v>2757</v>
      </c>
      <c r="H1736" s="1" t="s">
        <v>23</v>
      </c>
      <c r="I1736" s="1" t="s">
        <v>9</v>
      </c>
      <c r="J1736" s="1" t="s">
        <v>55</v>
      </c>
      <c r="AK1736" s="1" t="s">
        <v>103</v>
      </c>
    </row>
    <row r="1737" spans="1:37">
      <c r="A1737" s="1" t="s">
        <v>1727</v>
      </c>
      <c r="B1737" s="9">
        <v>40942</v>
      </c>
      <c r="C1737" s="7">
        <v>10</v>
      </c>
      <c r="D1737" s="7">
        <v>1</v>
      </c>
      <c r="E1737" s="1">
        <v>4</v>
      </c>
      <c r="F1737" s="1" t="s">
        <v>47</v>
      </c>
      <c r="G1737" s="1" t="s">
        <v>2758</v>
      </c>
      <c r="H1737" s="1" t="s">
        <v>23</v>
      </c>
      <c r="I1737" s="1" t="s">
        <v>9</v>
      </c>
      <c r="AK1737" s="1" t="s">
        <v>103</v>
      </c>
    </row>
    <row r="1738" spans="1:37">
      <c r="A1738" s="1" t="s">
        <v>1727</v>
      </c>
      <c r="B1738" s="9">
        <v>40942</v>
      </c>
      <c r="C1738" s="7">
        <v>10</v>
      </c>
      <c r="D1738" s="7">
        <v>1</v>
      </c>
      <c r="E1738" s="1">
        <v>5</v>
      </c>
      <c r="F1738" s="1" t="s">
        <v>26</v>
      </c>
      <c r="G1738" s="1" t="s">
        <v>2759</v>
      </c>
      <c r="H1738" s="1" t="s">
        <v>23</v>
      </c>
      <c r="I1738" s="1" t="s">
        <v>53</v>
      </c>
      <c r="AK1738" s="1" t="s">
        <v>103</v>
      </c>
    </row>
    <row r="1739" spans="1:37">
      <c r="A1739" s="1" t="s">
        <v>1727</v>
      </c>
      <c r="B1739" s="9">
        <v>40942</v>
      </c>
      <c r="C1739" s="7">
        <v>10</v>
      </c>
      <c r="D1739" s="7">
        <v>1</v>
      </c>
      <c r="E1739" s="1">
        <v>5</v>
      </c>
      <c r="F1739" s="1" t="s">
        <v>47</v>
      </c>
      <c r="G1739" s="1" t="s">
        <v>1853</v>
      </c>
      <c r="H1739" s="1" t="s">
        <v>23</v>
      </c>
      <c r="I1739" s="1" t="s">
        <v>53</v>
      </c>
      <c r="AK1739" s="1" t="s">
        <v>103</v>
      </c>
    </row>
    <row r="1740" spans="1:37">
      <c r="A1740" s="1" t="s">
        <v>1727</v>
      </c>
      <c r="B1740" s="9">
        <v>40942</v>
      </c>
      <c r="C1740" s="7">
        <v>10</v>
      </c>
      <c r="D1740" s="7">
        <v>1</v>
      </c>
      <c r="E1740" s="1">
        <v>6</v>
      </c>
      <c r="F1740" s="1" t="s">
        <v>26</v>
      </c>
      <c r="G1740" s="1" t="s">
        <v>1857</v>
      </c>
      <c r="H1740" s="1" t="s">
        <v>22</v>
      </c>
      <c r="I1740" s="1" t="s">
        <v>53</v>
      </c>
      <c r="AK1740" s="1" t="s">
        <v>103</v>
      </c>
    </row>
    <row r="1741" spans="1:37">
      <c r="A1741" s="1" t="s">
        <v>1727</v>
      </c>
      <c r="B1741" s="9">
        <v>40942</v>
      </c>
      <c r="C1741" s="7">
        <v>10</v>
      </c>
      <c r="D1741" s="7">
        <v>1</v>
      </c>
      <c r="E1741" s="1">
        <v>6</v>
      </c>
      <c r="F1741" s="1" t="s">
        <v>47</v>
      </c>
      <c r="G1741" s="1" t="s">
        <v>1869</v>
      </c>
      <c r="H1741" s="1" t="s">
        <v>23</v>
      </c>
      <c r="I1741" s="1" t="s">
        <v>9</v>
      </c>
      <c r="AK1741" s="1" t="s">
        <v>103</v>
      </c>
    </row>
    <row r="1742" spans="1:37">
      <c r="A1742" s="1" t="s">
        <v>1727</v>
      </c>
      <c r="B1742" s="9">
        <v>40942</v>
      </c>
      <c r="C1742" s="7">
        <v>10</v>
      </c>
      <c r="D1742" s="7">
        <v>1</v>
      </c>
      <c r="E1742" s="1">
        <v>7</v>
      </c>
      <c r="F1742" s="1" t="s">
        <v>26</v>
      </c>
      <c r="G1742" s="1" t="s">
        <v>2760</v>
      </c>
      <c r="H1742" s="1" t="s">
        <v>23</v>
      </c>
      <c r="I1742" s="1" t="s">
        <v>23</v>
      </c>
      <c r="AK1742" s="1" t="s">
        <v>103</v>
      </c>
    </row>
    <row r="1743" spans="1:37">
      <c r="A1743" s="1" t="s">
        <v>1727</v>
      </c>
      <c r="B1743" s="9">
        <v>40942</v>
      </c>
      <c r="C1743" s="7">
        <v>10</v>
      </c>
      <c r="D1743" s="7">
        <v>1</v>
      </c>
      <c r="E1743" s="1">
        <v>7</v>
      </c>
      <c r="F1743" s="1" t="s">
        <v>47</v>
      </c>
      <c r="G1743" s="1" t="s">
        <v>1854</v>
      </c>
      <c r="H1743" s="1" t="s">
        <v>23</v>
      </c>
      <c r="I1743" s="1" t="s">
        <v>9</v>
      </c>
      <c r="J1743" s="1" t="s">
        <v>55</v>
      </c>
      <c r="AK1743" s="1" t="s">
        <v>103</v>
      </c>
    </row>
    <row r="1744" spans="1:37">
      <c r="A1744" s="1" t="s">
        <v>1727</v>
      </c>
      <c r="B1744" s="9">
        <v>40942</v>
      </c>
      <c r="C1744" s="7">
        <v>10</v>
      </c>
      <c r="D1744" s="7">
        <v>1</v>
      </c>
      <c r="E1744" s="1">
        <v>8</v>
      </c>
      <c r="F1744" s="1" t="s">
        <v>26</v>
      </c>
      <c r="G1744" s="1" t="s">
        <v>1871</v>
      </c>
      <c r="H1744" s="1" t="s">
        <v>23</v>
      </c>
      <c r="I1744" s="1" t="s">
        <v>23</v>
      </c>
      <c r="M1744" s="1"/>
      <c r="AK1744" s="1" t="s">
        <v>103</v>
      </c>
    </row>
    <row r="1745" spans="1:37">
      <c r="A1745" s="1" t="s">
        <v>1727</v>
      </c>
      <c r="B1745" s="9">
        <v>40942</v>
      </c>
      <c r="C1745" s="7">
        <v>10</v>
      </c>
      <c r="D1745" s="7">
        <v>1</v>
      </c>
      <c r="E1745" s="1">
        <v>8</v>
      </c>
      <c r="F1745" s="1" t="s">
        <v>47</v>
      </c>
      <c r="G1745" s="1" t="s">
        <v>2761</v>
      </c>
      <c r="H1745" s="1" t="s">
        <v>23</v>
      </c>
      <c r="I1745" s="1" t="s">
        <v>23</v>
      </c>
      <c r="AK1745" s="1" t="s">
        <v>103</v>
      </c>
    </row>
    <row r="1746" spans="1:37">
      <c r="A1746" s="1" t="s">
        <v>1727</v>
      </c>
      <c r="B1746" s="9">
        <v>40942</v>
      </c>
      <c r="C1746" s="7">
        <v>10</v>
      </c>
      <c r="D1746" s="7">
        <v>1</v>
      </c>
      <c r="E1746" s="1">
        <v>9</v>
      </c>
      <c r="F1746" s="1" t="s">
        <v>26</v>
      </c>
      <c r="G1746" s="1" t="s">
        <v>2762</v>
      </c>
      <c r="H1746" s="1" t="s">
        <v>22</v>
      </c>
      <c r="I1746" s="1" t="s">
        <v>53</v>
      </c>
      <c r="J1746" s="1" t="s">
        <v>55</v>
      </c>
      <c r="AK1746" s="1" t="s">
        <v>103</v>
      </c>
    </row>
    <row r="1747" spans="1:37">
      <c r="A1747" s="1" t="s">
        <v>1727</v>
      </c>
      <c r="B1747" s="9">
        <v>40942</v>
      </c>
      <c r="C1747" s="7">
        <v>10</v>
      </c>
      <c r="D1747" s="7">
        <v>1</v>
      </c>
      <c r="E1747" s="1">
        <v>9</v>
      </c>
      <c r="F1747" s="1" t="s">
        <v>47</v>
      </c>
      <c r="G1747" s="1" t="s">
        <v>1861</v>
      </c>
      <c r="H1747" s="1" t="s">
        <v>23</v>
      </c>
      <c r="I1747" s="1" t="s">
        <v>9</v>
      </c>
      <c r="J1747" s="1" t="s">
        <v>55</v>
      </c>
      <c r="AK1747" s="1" t="s">
        <v>103</v>
      </c>
    </row>
    <row r="1748" spans="1:37">
      <c r="A1748" s="1" t="s">
        <v>1727</v>
      </c>
      <c r="B1748" s="9">
        <v>40942</v>
      </c>
      <c r="C1748" s="7">
        <v>10</v>
      </c>
      <c r="D1748" s="7">
        <v>1</v>
      </c>
      <c r="E1748" s="1">
        <v>10</v>
      </c>
      <c r="F1748" s="1" t="s">
        <v>26</v>
      </c>
      <c r="G1748" s="1" t="s">
        <v>2763</v>
      </c>
      <c r="H1748" s="1" t="s">
        <v>23</v>
      </c>
      <c r="I1748" s="1" t="s">
        <v>9</v>
      </c>
      <c r="AK1748" s="1" t="s">
        <v>103</v>
      </c>
    </row>
    <row r="1749" spans="1:37">
      <c r="A1749" s="1" t="s">
        <v>1727</v>
      </c>
      <c r="B1749" s="9">
        <v>40942</v>
      </c>
      <c r="C1749" s="7">
        <v>10</v>
      </c>
      <c r="D1749" s="7">
        <v>1</v>
      </c>
      <c r="E1749" s="1">
        <v>10</v>
      </c>
      <c r="F1749" s="1" t="s">
        <v>47</v>
      </c>
      <c r="G1749" s="1" t="s">
        <v>2764</v>
      </c>
      <c r="H1749" s="1" t="s">
        <v>23</v>
      </c>
      <c r="I1749" s="1" t="s">
        <v>9</v>
      </c>
      <c r="J1749" s="1" t="s">
        <v>55</v>
      </c>
      <c r="AK1749" s="1" t="s">
        <v>103</v>
      </c>
    </row>
    <row r="1750" spans="1:37">
      <c r="A1750" s="1" t="s">
        <v>1727</v>
      </c>
      <c r="B1750" s="9">
        <v>40942</v>
      </c>
      <c r="C1750" s="7">
        <v>10</v>
      </c>
      <c r="D1750" s="7">
        <v>1</v>
      </c>
      <c r="E1750" s="1">
        <v>11</v>
      </c>
      <c r="F1750" s="1" t="s">
        <v>26</v>
      </c>
      <c r="G1750" s="1" t="s">
        <v>1887</v>
      </c>
      <c r="H1750" s="1" t="s">
        <v>23</v>
      </c>
      <c r="I1750" s="1" t="s">
        <v>23</v>
      </c>
      <c r="J1750" s="1" t="s">
        <v>55</v>
      </c>
      <c r="AK1750" s="1" t="s">
        <v>103</v>
      </c>
    </row>
    <row r="1751" spans="1:37">
      <c r="A1751" s="1" t="s">
        <v>1727</v>
      </c>
      <c r="B1751" s="9">
        <v>40942</v>
      </c>
      <c r="C1751" s="7">
        <v>10</v>
      </c>
      <c r="D1751" s="7">
        <v>1</v>
      </c>
      <c r="E1751" s="1">
        <v>11</v>
      </c>
      <c r="F1751" s="1" t="s">
        <v>47</v>
      </c>
      <c r="G1751" s="1" t="s">
        <v>2765</v>
      </c>
      <c r="H1751" s="1" t="s">
        <v>23</v>
      </c>
      <c r="I1751" s="1" t="s">
        <v>53</v>
      </c>
      <c r="AK1751" s="1" t="s">
        <v>103</v>
      </c>
    </row>
    <row r="1752" spans="1:37">
      <c r="A1752" s="1" t="s">
        <v>1727</v>
      </c>
      <c r="B1752" s="9">
        <v>40942</v>
      </c>
      <c r="C1752" s="7">
        <v>10</v>
      </c>
      <c r="D1752" s="7">
        <v>1</v>
      </c>
      <c r="E1752" s="1">
        <v>12</v>
      </c>
      <c r="F1752" s="1" t="s">
        <v>26</v>
      </c>
      <c r="G1752" s="1" t="s">
        <v>2766</v>
      </c>
      <c r="H1752" s="1" t="s">
        <v>23</v>
      </c>
      <c r="I1752" s="1" t="s">
        <v>53</v>
      </c>
      <c r="AK1752" s="1" t="s">
        <v>103</v>
      </c>
    </row>
    <row r="1753" spans="1:37">
      <c r="A1753" s="1" t="s">
        <v>1727</v>
      </c>
      <c r="B1753" s="9">
        <v>40942</v>
      </c>
      <c r="C1753" s="7">
        <v>10</v>
      </c>
      <c r="D1753" s="7">
        <v>1</v>
      </c>
      <c r="E1753" s="1">
        <v>12</v>
      </c>
      <c r="F1753" s="1" t="s">
        <v>47</v>
      </c>
      <c r="G1753" s="1" t="s">
        <v>2767</v>
      </c>
      <c r="H1753" s="1" t="s">
        <v>23</v>
      </c>
      <c r="I1753" s="1" t="s">
        <v>9</v>
      </c>
      <c r="J1753" s="1" t="s">
        <v>55</v>
      </c>
      <c r="AK1753" s="1" t="s">
        <v>103</v>
      </c>
    </row>
    <row r="1754" spans="1:37">
      <c r="A1754" s="1" t="s">
        <v>1727</v>
      </c>
      <c r="B1754" s="9">
        <v>40942</v>
      </c>
      <c r="C1754" s="7">
        <v>10</v>
      </c>
      <c r="D1754" s="7">
        <v>1</v>
      </c>
      <c r="E1754" s="1">
        <v>13</v>
      </c>
      <c r="F1754" s="1" t="s">
        <v>26</v>
      </c>
      <c r="G1754" s="1" t="s">
        <v>1848</v>
      </c>
      <c r="H1754" s="1" t="s">
        <v>23</v>
      </c>
      <c r="I1754" s="1" t="s">
        <v>23</v>
      </c>
      <c r="AK1754" s="1" t="s">
        <v>78</v>
      </c>
    </row>
    <row r="1755" spans="1:37">
      <c r="A1755" s="1" t="s">
        <v>1727</v>
      </c>
      <c r="B1755" s="9">
        <v>40942</v>
      </c>
      <c r="C1755" s="7">
        <v>10</v>
      </c>
      <c r="D1755" s="7">
        <v>1</v>
      </c>
      <c r="E1755" s="1">
        <v>13</v>
      </c>
      <c r="F1755" s="1" t="s">
        <v>47</v>
      </c>
      <c r="G1755" s="1" t="s">
        <v>2768</v>
      </c>
      <c r="H1755" s="1" t="s">
        <v>23</v>
      </c>
      <c r="I1755" s="1" t="s">
        <v>23</v>
      </c>
      <c r="AK1755" s="1" t="s">
        <v>78</v>
      </c>
    </row>
    <row r="1756" spans="1:37">
      <c r="A1756" s="1" t="s">
        <v>1727</v>
      </c>
      <c r="B1756" s="9">
        <v>40942</v>
      </c>
      <c r="C1756" s="7">
        <v>10</v>
      </c>
      <c r="D1756" s="7">
        <v>1</v>
      </c>
      <c r="E1756" s="1">
        <v>14</v>
      </c>
      <c r="F1756" s="1" t="s">
        <v>26</v>
      </c>
      <c r="G1756" s="1" t="s">
        <v>1850</v>
      </c>
      <c r="H1756" s="1" t="s">
        <v>23</v>
      </c>
      <c r="I1756" s="1" t="s">
        <v>23</v>
      </c>
      <c r="AK1756" s="1" t="s">
        <v>78</v>
      </c>
    </row>
    <row r="1757" spans="1:37">
      <c r="A1757" s="1" t="s">
        <v>1727</v>
      </c>
      <c r="B1757" s="9">
        <v>40942</v>
      </c>
      <c r="C1757" s="7">
        <v>10</v>
      </c>
      <c r="D1757" s="7">
        <v>1</v>
      </c>
      <c r="E1757" s="1">
        <v>14</v>
      </c>
      <c r="F1757" s="1" t="s">
        <v>47</v>
      </c>
      <c r="G1757" s="1" t="s">
        <v>2769</v>
      </c>
      <c r="H1757" s="1" t="s">
        <v>23</v>
      </c>
      <c r="I1757" s="1" t="s">
        <v>23</v>
      </c>
      <c r="AK1757" s="1" t="s">
        <v>78</v>
      </c>
    </row>
    <row r="1758" spans="1:37">
      <c r="A1758" s="1" t="s">
        <v>1727</v>
      </c>
      <c r="B1758" s="9">
        <v>40942</v>
      </c>
      <c r="C1758" s="7">
        <v>10</v>
      </c>
      <c r="D1758" s="7">
        <v>1</v>
      </c>
      <c r="E1758" s="1">
        <v>15</v>
      </c>
      <c r="F1758" s="1" t="s">
        <v>26</v>
      </c>
      <c r="G1758" s="1" t="s">
        <v>1878</v>
      </c>
      <c r="H1758" s="1" t="s">
        <v>22</v>
      </c>
      <c r="I1758" s="1" t="s">
        <v>9</v>
      </c>
      <c r="K1758" s="1" t="s">
        <v>29</v>
      </c>
      <c r="L1758" s="1" t="s">
        <v>73</v>
      </c>
      <c r="M1758" s="2" t="s">
        <v>2393</v>
      </c>
      <c r="AJ1758" s="1" t="s">
        <v>59</v>
      </c>
      <c r="AK1758" s="1" t="s">
        <v>78</v>
      </c>
    </row>
    <row r="1759" spans="1:37">
      <c r="A1759" s="1" t="s">
        <v>1727</v>
      </c>
      <c r="B1759" s="9">
        <v>40942</v>
      </c>
      <c r="C1759" s="7">
        <v>10</v>
      </c>
      <c r="D1759" s="7">
        <v>1</v>
      </c>
      <c r="E1759" s="1">
        <v>15</v>
      </c>
      <c r="F1759" s="1" t="s">
        <v>47</v>
      </c>
      <c r="G1759" s="1" t="s">
        <v>1884</v>
      </c>
      <c r="H1759" s="1" t="s">
        <v>23</v>
      </c>
      <c r="I1759" s="1" t="s">
        <v>23</v>
      </c>
      <c r="AK1759" s="1" t="s">
        <v>78</v>
      </c>
    </row>
    <row r="1760" spans="1:37">
      <c r="A1760" s="1" t="s">
        <v>1727</v>
      </c>
      <c r="B1760" s="9">
        <v>40942</v>
      </c>
      <c r="C1760" s="7">
        <v>10</v>
      </c>
      <c r="D1760" s="7">
        <v>1</v>
      </c>
      <c r="E1760" s="1">
        <v>16</v>
      </c>
      <c r="F1760" s="1" t="s">
        <v>26</v>
      </c>
      <c r="G1760" s="1" t="s">
        <v>1885</v>
      </c>
      <c r="H1760" s="1" t="s">
        <v>23</v>
      </c>
      <c r="I1760" s="1" t="s">
        <v>23</v>
      </c>
      <c r="AK1760" s="1" t="s">
        <v>78</v>
      </c>
    </row>
    <row r="1761" spans="1:37">
      <c r="A1761" s="1" t="s">
        <v>1727</v>
      </c>
      <c r="B1761" s="9">
        <v>40942</v>
      </c>
      <c r="C1761" s="7">
        <v>10</v>
      </c>
      <c r="D1761" s="7">
        <v>1</v>
      </c>
      <c r="E1761" s="1">
        <v>16</v>
      </c>
      <c r="F1761" s="1" t="s">
        <v>47</v>
      </c>
      <c r="G1761" s="1" t="s">
        <v>1874</v>
      </c>
      <c r="H1761" s="1" t="s">
        <v>22</v>
      </c>
      <c r="I1761" s="1" t="s">
        <v>9</v>
      </c>
      <c r="K1761" s="1" t="s">
        <v>36</v>
      </c>
      <c r="L1761" s="1" t="s">
        <v>25</v>
      </c>
      <c r="M1761" s="2" t="s">
        <v>2412</v>
      </c>
      <c r="N1761" s="1" t="s">
        <v>26</v>
      </c>
      <c r="O1761" s="1" t="s">
        <v>33</v>
      </c>
      <c r="P1761" s="1" t="s">
        <v>111</v>
      </c>
      <c r="Q1761" s="1">
        <v>33.4</v>
      </c>
      <c r="S1761" s="1">
        <v>8.6</v>
      </c>
      <c r="T1761" s="1">
        <v>144.5</v>
      </c>
      <c r="U1761" s="1">
        <v>98.5</v>
      </c>
      <c r="X1761" s="1">
        <v>14</v>
      </c>
      <c r="Y1761" s="1">
        <v>115</v>
      </c>
      <c r="Z1761" s="1">
        <f>Y1761-X1761</f>
        <v>101</v>
      </c>
      <c r="AA1761" s="1">
        <v>1</v>
      </c>
      <c r="AC1761" s="1" t="s">
        <v>112</v>
      </c>
      <c r="AJ1761" s="1" t="s">
        <v>59</v>
      </c>
      <c r="AK1761" s="1" t="s">
        <v>78</v>
      </c>
    </row>
    <row r="1762" spans="1:37">
      <c r="A1762" s="1" t="s">
        <v>1727</v>
      </c>
      <c r="B1762" s="9">
        <v>40942</v>
      </c>
      <c r="C1762" s="7">
        <v>10</v>
      </c>
      <c r="D1762" s="7">
        <v>1</v>
      </c>
      <c r="E1762" s="1">
        <v>17</v>
      </c>
      <c r="F1762" s="1" t="s">
        <v>26</v>
      </c>
      <c r="G1762" s="1" t="s">
        <v>1883</v>
      </c>
      <c r="H1762" s="1" t="s">
        <v>23</v>
      </c>
      <c r="I1762" s="1" t="s">
        <v>23</v>
      </c>
      <c r="AK1762" s="1" t="s">
        <v>78</v>
      </c>
    </row>
    <row r="1763" spans="1:37">
      <c r="A1763" s="1" t="s">
        <v>1727</v>
      </c>
      <c r="B1763" s="9">
        <v>40942</v>
      </c>
      <c r="C1763" s="7">
        <v>10</v>
      </c>
      <c r="D1763" s="7">
        <v>1</v>
      </c>
      <c r="E1763" s="1">
        <v>17</v>
      </c>
      <c r="F1763" s="1" t="s">
        <v>47</v>
      </c>
      <c r="G1763" s="1" t="s">
        <v>1866</v>
      </c>
      <c r="H1763" s="1" t="s">
        <v>23</v>
      </c>
      <c r="I1763" s="1" t="s">
        <v>23</v>
      </c>
      <c r="AK1763" s="1" t="s">
        <v>78</v>
      </c>
    </row>
    <row r="1764" spans="1:37">
      <c r="A1764" s="1" t="s">
        <v>1727</v>
      </c>
      <c r="B1764" s="9">
        <v>40942</v>
      </c>
      <c r="C1764" s="7">
        <v>10</v>
      </c>
      <c r="D1764" s="7">
        <v>1</v>
      </c>
      <c r="E1764" s="1">
        <v>18</v>
      </c>
      <c r="F1764" s="1" t="s">
        <v>26</v>
      </c>
      <c r="G1764" s="1" t="s">
        <v>2770</v>
      </c>
      <c r="H1764" s="1" t="s">
        <v>23</v>
      </c>
      <c r="I1764" s="1" t="s">
        <v>23</v>
      </c>
      <c r="AK1764" s="1" t="s">
        <v>78</v>
      </c>
    </row>
    <row r="1765" spans="1:37">
      <c r="A1765" s="1" t="s">
        <v>1727</v>
      </c>
      <c r="B1765" s="9">
        <v>40942</v>
      </c>
      <c r="C1765" s="7">
        <v>10</v>
      </c>
      <c r="D1765" s="7">
        <v>1</v>
      </c>
      <c r="E1765" s="1">
        <v>18</v>
      </c>
      <c r="F1765" s="1" t="s">
        <v>47</v>
      </c>
      <c r="G1765" s="1" t="s">
        <v>1849</v>
      </c>
      <c r="H1765" s="1" t="s">
        <v>23</v>
      </c>
      <c r="I1765" s="1" t="s">
        <v>23</v>
      </c>
      <c r="AK1765" s="1" t="s">
        <v>78</v>
      </c>
    </row>
    <row r="1766" spans="1:37">
      <c r="A1766" s="1" t="s">
        <v>1727</v>
      </c>
      <c r="B1766" s="9">
        <v>40942</v>
      </c>
      <c r="C1766" s="7">
        <v>10</v>
      </c>
      <c r="D1766" s="7">
        <v>1</v>
      </c>
      <c r="E1766" s="1">
        <v>19</v>
      </c>
      <c r="F1766" s="1" t="s">
        <v>26</v>
      </c>
      <c r="G1766" s="1" t="s">
        <v>1847</v>
      </c>
      <c r="H1766" s="1" t="s">
        <v>23</v>
      </c>
      <c r="I1766" s="1" t="s">
        <v>23</v>
      </c>
      <c r="AK1766" s="1" t="s">
        <v>78</v>
      </c>
    </row>
    <row r="1767" spans="1:37">
      <c r="A1767" s="1" t="s">
        <v>1727</v>
      </c>
      <c r="B1767" s="9">
        <v>40942</v>
      </c>
      <c r="C1767" s="7">
        <v>10</v>
      </c>
      <c r="D1767" s="7">
        <v>1</v>
      </c>
      <c r="E1767" s="1">
        <v>19</v>
      </c>
      <c r="F1767" s="1" t="s">
        <v>47</v>
      </c>
      <c r="G1767" s="1" t="s">
        <v>1856</v>
      </c>
      <c r="H1767" s="1" t="s">
        <v>23</v>
      </c>
      <c r="I1767" s="1" t="s">
        <v>23</v>
      </c>
      <c r="AK1767" s="1" t="s">
        <v>78</v>
      </c>
    </row>
    <row r="1768" spans="1:37">
      <c r="A1768" s="1" t="s">
        <v>1727</v>
      </c>
      <c r="B1768" s="9">
        <v>40942</v>
      </c>
      <c r="C1768" s="7">
        <v>10</v>
      </c>
      <c r="D1768" s="7">
        <v>1</v>
      </c>
      <c r="E1768" s="1">
        <v>20</v>
      </c>
      <c r="F1768" s="1" t="s">
        <v>26</v>
      </c>
      <c r="G1768" s="1" t="s">
        <v>1840</v>
      </c>
      <c r="H1768" s="1" t="s">
        <v>23</v>
      </c>
      <c r="I1768" s="1" t="s">
        <v>23</v>
      </c>
      <c r="AK1768" s="1" t="s">
        <v>78</v>
      </c>
    </row>
    <row r="1769" spans="1:37">
      <c r="A1769" s="1" t="s">
        <v>1727</v>
      </c>
      <c r="B1769" s="9">
        <v>40942</v>
      </c>
      <c r="C1769" s="7">
        <v>10</v>
      </c>
      <c r="D1769" s="7">
        <v>1</v>
      </c>
      <c r="E1769" s="1">
        <v>20</v>
      </c>
      <c r="F1769" s="1" t="s">
        <v>47</v>
      </c>
      <c r="G1769" s="1" t="s">
        <v>1846</v>
      </c>
      <c r="H1769" s="1" t="s">
        <v>23</v>
      </c>
      <c r="I1769" s="1" t="s">
        <v>23</v>
      </c>
      <c r="AK1769" s="1" t="s">
        <v>78</v>
      </c>
    </row>
    <row r="1770" spans="1:37">
      <c r="A1770" s="1" t="s">
        <v>1727</v>
      </c>
      <c r="B1770" s="9">
        <v>40942</v>
      </c>
      <c r="C1770" s="7">
        <v>10</v>
      </c>
      <c r="D1770" s="7">
        <v>1</v>
      </c>
      <c r="E1770" s="10">
        <v>21</v>
      </c>
      <c r="F1770" s="1" t="s">
        <v>26</v>
      </c>
      <c r="G1770" s="1" t="s">
        <v>1841</v>
      </c>
      <c r="H1770" s="1" t="s">
        <v>23</v>
      </c>
      <c r="I1770" s="1" t="s">
        <v>23</v>
      </c>
      <c r="AK1770" s="1" t="s">
        <v>78</v>
      </c>
    </row>
    <row r="1771" spans="1:37">
      <c r="A1771" s="1" t="s">
        <v>1727</v>
      </c>
      <c r="B1771" s="9">
        <v>40942</v>
      </c>
      <c r="C1771" s="7">
        <v>10</v>
      </c>
      <c r="D1771" s="7">
        <v>1</v>
      </c>
      <c r="E1771" s="1">
        <v>21</v>
      </c>
      <c r="F1771" s="1" t="s">
        <v>47</v>
      </c>
      <c r="G1771" s="1" t="s">
        <v>2771</v>
      </c>
      <c r="H1771" s="1" t="s">
        <v>23</v>
      </c>
      <c r="I1771" s="1" t="s">
        <v>23</v>
      </c>
      <c r="AK1771" s="1" t="s">
        <v>78</v>
      </c>
    </row>
    <row r="1772" spans="1:37">
      <c r="A1772" s="1" t="s">
        <v>1727</v>
      </c>
      <c r="B1772" s="9">
        <v>40942</v>
      </c>
      <c r="C1772" s="7">
        <v>10</v>
      </c>
      <c r="D1772" s="7">
        <v>1</v>
      </c>
      <c r="E1772" s="1">
        <v>22</v>
      </c>
      <c r="F1772" s="1" t="s">
        <v>26</v>
      </c>
      <c r="G1772" s="1" t="s">
        <v>2772</v>
      </c>
      <c r="H1772" s="1" t="s">
        <v>23</v>
      </c>
      <c r="I1772" s="1" t="s">
        <v>23</v>
      </c>
      <c r="AK1772" s="1" t="s">
        <v>78</v>
      </c>
    </row>
    <row r="1773" spans="1:37">
      <c r="A1773" s="1" t="s">
        <v>1727</v>
      </c>
      <c r="B1773" s="9">
        <v>40942</v>
      </c>
      <c r="C1773" s="7">
        <v>10</v>
      </c>
      <c r="D1773" s="7">
        <v>1</v>
      </c>
      <c r="E1773" s="1">
        <v>22</v>
      </c>
      <c r="F1773" s="1" t="s">
        <v>47</v>
      </c>
      <c r="G1773" s="1" t="s">
        <v>2773</v>
      </c>
      <c r="H1773" s="1" t="s">
        <v>23</v>
      </c>
      <c r="I1773" s="1" t="s">
        <v>23</v>
      </c>
      <c r="AK1773" s="1" t="s">
        <v>78</v>
      </c>
    </row>
    <row r="1774" spans="1:37">
      <c r="A1774" s="1" t="s">
        <v>1727</v>
      </c>
      <c r="B1774" s="9">
        <v>40942</v>
      </c>
      <c r="C1774" s="7">
        <v>10</v>
      </c>
      <c r="D1774" s="7">
        <v>1</v>
      </c>
      <c r="E1774" s="1">
        <v>23</v>
      </c>
      <c r="F1774" s="1" t="s">
        <v>26</v>
      </c>
      <c r="G1774" s="1" t="s">
        <v>1845</v>
      </c>
      <c r="H1774" s="1" t="s">
        <v>23</v>
      </c>
      <c r="I1774" s="1" t="s">
        <v>23</v>
      </c>
      <c r="AK1774" s="1" t="s">
        <v>78</v>
      </c>
    </row>
    <row r="1775" spans="1:37">
      <c r="A1775" s="1" t="s">
        <v>1727</v>
      </c>
      <c r="B1775" s="9">
        <v>40942</v>
      </c>
      <c r="C1775" s="7">
        <v>10</v>
      </c>
      <c r="D1775" s="7">
        <v>1</v>
      </c>
      <c r="E1775" s="1">
        <v>23</v>
      </c>
      <c r="F1775" s="1" t="s">
        <v>47</v>
      </c>
      <c r="G1775" s="1" t="s">
        <v>2774</v>
      </c>
      <c r="H1775" s="1" t="s">
        <v>23</v>
      </c>
      <c r="I1775" s="1" t="s">
        <v>23</v>
      </c>
      <c r="AK1775" s="1" t="s">
        <v>78</v>
      </c>
    </row>
    <row r="1776" spans="1:37">
      <c r="A1776" s="1" t="s">
        <v>1727</v>
      </c>
      <c r="B1776" s="9">
        <v>40942</v>
      </c>
      <c r="C1776" s="7">
        <v>10</v>
      </c>
      <c r="D1776" s="7">
        <v>1</v>
      </c>
      <c r="E1776" s="1">
        <v>24</v>
      </c>
      <c r="F1776" s="1" t="s">
        <v>26</v>
      </c>
      <c r="G1776" s="1" t="s">
        <v>1855</v>
      </c>
      <c r="H1776" s="1" t="s">
        <v>23</v>
      </c>
      <c r="I1776" s="1" t="s">
        <v>23</v>
      </c>
      <c r="AK1776" s="1" t="s">
        <v>78</v>
      </c>
    </row>
    <row r="1777" spans="1:37">
      <c r="A1777" s="1" t="s">
        <v>1727</v>
      </c>
      <c r="B1777" s="9">
        <v>40942</v>
      </c>
      <c r="C1777" s="7">
        <v>10</v>
      </c>
      <c r="D1777" s="7">
        <v>1</v>
      </c>
      <c r="E1777" s="1">
        <v>24</v>
      </c>
      <c r="F1777" s="1" t="s">
        <v>47</v>
      </c>
      <c r="G1777" s="1" t="s">
        <v>1851</v>
      </c>
      <c r="H1777" s="1" t="s">
        <v>23</v>
      </c>
      <c r="I1777" s="1" t="s">
        <v>23</v>
      </c>
      <c r="AK1777" s="1" t="s">
        <v>78</v>
      </c>
    </row>
    <row r="1778" spans="1:37">
      <c r="A1778" s="1" t="s">
        <v>1727</v>
      </c>
      <c r="B1778" s="9">
        <v>40942</v>
      </c>
      <c r="C1778" s="7">
        <v>10</v>
      </c>
      <c r="D1778" s="7">
        <v>1</v>
      </c>
      <c r="E1778" s="1">
        <v>25</v>
      </c>
      <c r="F1778" s="1" t="s">
        <v>26</v>
      </c>
      <c r="G1778" s="1" t="s">
        <v>2775</v>
      </c>
      <c r="H1778" s="1" t="s">
        <v>23</v>
      </c>
      <c r="I1778" s="1" t="s">
        <v>23</v>
      </c>
      <c r="AK1778" s="1" t="s">
        <v>71</v>
      </c>
    </row>
    <row r="1779" spans="1:37">
      <c r="A1779" s="1" t="s">
        <v>1727</v>
      </c>
      <c r="B1779" s="9">
        <v>40942</v>
      </c>
      <c r="C1779" s="7">
        <v>10</v>
      </c>
      <c r="D1779" s="7">
        <v>1</v>
      </c>
      <c r="E1779" s="1">
        <v>25</v>
      </c>
      <c r="F1779" s="1" t="s">
        <v>47</v>
      </c>
      <c r="G1779" s="1" t="s">
        <v>1882</v>
      </c>
      <c r="H1779" s="1" t="s">
        <v>23</v>
      </c>
      <c r="I1779" s="1" t="s">
        <v>23</v>
      </c>
      <c r="AK1779" s="1" t="s">
        <v>71</v>
      </c>
    </row>
    <row r="1780" spans="1:37">
      <c r="A1780" s="1" t="s">
        <v>1727</v>
      </c>
      <c r="B1780" s="9">
        <v>40942</v>
      </c>
      <c r="C1780" s="7">
        <v>10</v>
      </c>
      <c r="D1780" s="7">
        <v>1</v>
      </c>
      <c r="E1780" s="1">
        <v>26</v>
      </c>
      <c r="F1780" s="1" t="s">
        <v>26</v>
      </c>
      <c r="G1780" s="1" t="s">
        <v>1870</v>
      </c>
      <c r="H1780" s="1" t="s">
        <v>22</v>
      </c>
      <c r="I1780" s="1" t="s">
        <v>9</v>
      </c>
      <c r="K1780" s="1" t="s">
        <v>29</v>
      </c>
      <c r="L1780" s="1" t="s">
        <v>73</v>
      </c>
      <c r="M1780" s="2" t="s">
        <v>2406</v>
      </c>
      <c r="AJ1780" s="1" t="s">
        <v>59</v>
      </c>
      <c r="AK1780" s="1" t="s">
        <v>71</v>
      </c>
    </row>
    <row r="1781" spans="1:37">
      <c r="A1781" s="1" t="s">
        <v>1727</v>
      </c>
      <c r="B1781" s="9">
        <v>40942</v>
      </c>
      <c r="C1781" s="7">
        <v>10</v>
      </c>
      <c r="D1781" s="7">
        <v>1</v>
      </c>
      <c r="E1781" s="1">
        <v>26</v>
      </c>
      <c r="F1781" s="1" t="s">
        <v>47</v>
      </c>
      <c r="G1781" s="1" t="s">
        <v>2776</v>
      </c>
      <c r="H1781" s="1" t="s">
        <v>23</v>
      </c>
      <c r="I1781" s="1" t="s">
        <v>23</v>
      </c>
      <c r="AK1781" s="1" t="s">
        <v>71</v>
      </c>
    </row>
    <row r="1782" spans="1:37">
      <c r="A1782" s="1" t="s">
        <v>1727</v>
      </c>
      <c r="B1782" s="9">
        <v>40942</v>
      </c>
      <c r="C1782" s="7">
        <v>10</v>
      </c>
      <c r="D1782" s="7">
        <v>1</v>
      </c>
      <c r="E1782" s="1">
        <v>27</v>
      </c>
      <c r="F1782" s="1" t="s">
        <v>26</v>
      </c>
      <c r="G1782" s="1" t="s">
        <v>1842</v>
      </c>
      <c r="H1782" s="1" t="s">
        <v>23</v>
      </c>
      <c r="I1782" s="1" t="s">
        <v>23</v>
      </c>
      <c r="M1782" s="1"/>
      <c r="AK1782" s="1" t="s">
        <v>71</v>
      </c>
    </row>
    <row r="1783" spans="1:37">
      <c r="A1783" s="1" t="s">
        <v>1727</v>
      </c>
      <c r="B1783" s="9">
        <v>40942</v>
      </c>
      <c r="C1783" s="7">
        <v>10</v>
      </c>
      <c r="D1783" s="7">
        <v>1</v>
      </c>
      <c r="E1783" s="1">
        <v>27</v>
      </c>
      <c r="F1783" s="1" t="s">
        <v>47</v>
      </c>
      <c r="G1783" s="1" t="s">
        <v>1839</v>
      </c>
      <c r="H1783" s="1" t="s">
        <v>23</v>
      </c>
      <c r="I1783" s="1" t="s">
        <v>9</v>
      </c>
      <c r="J1783" s="1" t="s">
        <v>55</v>
      </c>
      <c r="AK1783" s="1" t="s">
        <v>71</v>
      </c>
    </row>
    <row r="1784" spans="1:37">
      <c r="A1784" s="1" t="s">
        <v>1727</v>
      </c>
      <c r="B1784" s="9">
        <v>40942</v>
      </c>
      <c r="C1784" s="7">
        <v>10</v>
      </c>
      <c r="D1784" s="7">
        <v>1</v>
      </c>
      <c r="E1784" s="1">
        <v>28</v>
      </c>
      <c r="F1784" s="1" t="s">
        <v>26</v>
      </c>
      <c r="G1784" s="1" t="s">
        <v>2777</v>
      </c>
      <c r="H1784" s="1" t="s">
        <v>23</v>
      </c>
      <c r="I1784" s="1" t="s">
        <v>23</v>
      </c>
      <c r="AK1784" s="1" t="s">
        <v>71</v>
      </c>
    </row>
    <row r="1785" spans="1:37">
      <c r="A1785" s="1" t="s">
        <v>1727</v>
      </c>
      <c r="B1785" s="9">
        <v>40942</v>
      </c>
      <c r="C1785" s="7">
        <v>10</v>
      </c>
      <c r="D1785" s="7">
        <v>1</v>
      </c>
      <c r="E1785" s="1">
        <v>28</v>
      </c>
      <c r="F1785" s="1" t="s">
        <v>47</v>
      </c>
      <c r="G1785" s="1" t="s">
        <v>2778</v>
      </c>
      <c r="H1785" s="1" t="s">
        <v>23</v>
      </c>
      <c r="I1785" s="1" t="s">
        <v>23</v>
      </c>
      <c r="AK1785" s="1" t="s">
        <v>71</v>
      </c>
    </row>
    <row r="1786" spans="1:37">
      <c r="A1786" s="1" t="s">
        <v>1727</v>
      </c>
      <c r="B1786" s="9">
        <v>40942</v>
      </c>
      <c r="C1786" s="7">
        <v>10</v>
      </c>
      <c r="D1786" s="7">
        <v>1</v>
      </c>
      <c r="E1786" s="1">
        <v>29</v>
      </c>
      <c r="F1786" s="1" t="s">
        <v>26</v>
      </c>
      <c r="G1786" s="1" t="s">
        <v>2779</v>
      </c>
      <c r="H1786" s="1" t="s">
        <v>23</v>
      </c>
      <c r="I1786" s="1" t="s">
        <v>53</v>
      </c>
      <c r="AK1786" s="1" t="s">
        <v>71</v>
      </c>
    </row>
    <row r="1787" spans="1:37">
      <c r="A1787" s="1" t="s">
        <v>1727</v>
      </c>
      <c r="B1787" s="9">
        <v>40942</v>
      </c>
      <c r="C1787" s="7">
        <v>10</v>
      </c>
      <c r="D1787" s="7">
        <v>1</v>
      </c>
      <c r="E1787" s="1">
        <v>29</v>
      </c>
      <c r="F1787" s="1" t="s">
        <v>47</v>
      </c>
      <c r="G1787" s="1" t="s">
        <v>2780</v>
      </c>
      <c r="H1787" s="1" t="s">
        <v>23</v>
      </c>
      <c r="I1787" s="1" t="s">
        <v>23</v>
      </c>
      <c r="AK1787" s="1" t="s">
        <v>71</v>
      </c>
    </row>
    <row r="1788" spans="1:37">
      <c r="A1788" s="1" t="s">
        <v>1727</v>
      </c>
      <c r="B1788" s="9">
        <v>40942</v>
      </c>
      <c r="C1788" s="7">
        <v>10</v>
      </c>
      <c r="D1788" s="7">
        <v>1</v>
      </c>
      <c r="E1788" s="1">
        <v>30</v>
      </c>
      <c r="F1788" s="1" t="s">
        <v>26</v>
      </c>
      <c r="G1788" s="1" t="s">
        <v>1852</v>
      </c>
      <c r="H1788" s="1" t="s">
        <v>23</v>
      </c>
      <c r="I1788" s="1" t="s">
        <v>23</v>
      </c>
      <c r="AK1788" s="1" t="s">
        <v>71</v>
      </c>
    </row>
    <row r="1789" spans="1:37">
      <c r="A1789" s="1" t="s">
        <v>1727</v>
      </c>
      <c r="B1789" s="9">
        <v>40942</v>
      </c>
      <c r="C1789" s="7">
        <v>10</v>
      </c>
      <c r="D1789" s="7">
        <v>1</v>
      </c>
      <c r="E1789" s="1">
        <v>30</v>
      </c>
      <c r="F1789" s="1" t="s">
        <v>47</v>
      </c>
      <c r="G1789" s="1" t="s">
        <v>2781</v>
      </c>
      <c r="H1789" s="1" t="s">
        <v>23</v>
      </c>
      <c r="I1789" s="1" t="s">
        <v>23</v>
      </c>
      <c r="AK1789" s="1" t="s">
        <v>71</v>
      </c>
    </row>
    <row r="1790" spans="1:37">
      <c r="A1790" s="1" t="s">
        <v>1727</v>
      </c>
      <c r="B1790" s="9">
        <v>40942</v>
      </c>
      <c r="C1790" s="7">
        <v>10</v>
      </c>
      <c r="D1790" s="7">
        <v>1</v>
      </c>
      <c r="E1790" s="1">
        <v>31</v>
      </c>
      <c r="F1790" s="1" t="s">
        <v>26</v>
      </c>
      <c r="G1790" s="1" t="s">
        <v>2782</v>
      </c>
      <c r="H1790" s="1" t="s">
        <v>23</v>
      </c>
      <c r="I1790" s="1" t="s">
        <v>23</v>
      </c>
      <c r="AK1790" s="1" t="s">
        <v>71</v>
      </c>
    </row>
    <row r="1791" spans="1:37">
      <c r="A1791" s="1" t="s">
        <v>1727</v>
      </c>
      <c r="B1791" s="9">
        <v>40942</v>
      </c>
      <c r="C1791" s="7">
        <v>10</v>
      </c>
      <c r="D1791" s="7">
        <v>1</v>
      </c>
      <c r="E1791" s="1">
        <v>31</v>
      </c>
      <c r="F1791" s="1" t="s">
        <v>47</v>
      </c>
      <c r="G1791" s="1" t="s">
        <v>2783</v>
      </c>
      <c r="H1791" s="1" t="s">
        <v>23</v>
      </c>
      <c r="I1791" s="1" t="s">
        <v>23</v>
      </c>
      <c r="AK1791" s="1" t="s">
        <v>71</v>
      </c>
    </row>
    <row r="1792" spans="1:37">
      <c r="A1792" s="1" t="s">
        <v>1727</v>
      </c>
      <c r="B1792" s="9">
        <v>40942</v>
      </c>
      <c r="C1792" s="7">
        <v>10</v>
      </c>
      <c r="D1792" s="7">
        <v>1</v>
      </c>
      <c r="E1792" s="1">
        <v>32</v>
      </c>
      <c r="F1792" s="1" t="s">
        <v>26</v>
      </c>
      <c r="G1792" s="1" t="s">
        <v>2784</v>
      </c>
      <c r="H1792" s="1" t="s">
        <v>23</v>
      </c>
      <c r="I1792" s="1" t="s">
        <v>23</v>
      </c>
      <c r="AK1792" s="1" t="s">
        <v>71</v>
      </c>
    </row>
    <row r="1793" spans="1:37">
      <c r="A1793" s="1" t="s">
        <v>1727</v>
      </c>
      <c r="B1793" s="9">
        <v>40942</v>
      </c>
      <c r="C1793" s="7">
        <v>10</v>
      </c>
      <c r="D1793" s="7">
        <v>1</v>
      </c>
      <c r="E1793" s="1">
        <v>32</v>
      </c>
      <c r="F1793" s="1" t="s">
        <v>47</v>
      </c>
      <c r="G1793" s="1" t="s">
        <v>1859</v>
      </c>
      <c r="H1793" s="1" t="s">
        <v>23</v>
      </c>
      <c r="I1793" s="1" t="s">
        <v>23</v>
      </c>
      <c r="M1793" s="1"/>
      <c r="AK1793" s="1" t="s">
        <v>71</v>
      </c>
    </row>
    <row r="1794" spans="1:37">
      <c r="A1794" s="1" t="s">
        <v>1727</v>
      </c>
      <c r="B1794" s="9">
        <v>40942</v>
      </c>
      <c r="C1794" s="7">
        <v>10</v>
      </c>
      <c r="D1794" s="7">
        <v>1</v>
      </c>
      <c r="E1794" s="1">
        <v>33</v>
      </c>
      <c r="F1794" s="1" t="s">
        <v>26</v>
      </c>
      <c r="G1794" s="1" t="s">
        <v>1881</v>
      </c>
      <c r="H1794" s="1" t="s">
        <v>22</v>
      </c>
      <c r="I1794" s="1" t="s">
        <v>9</v>
      </c>
      <c r="K1794" s="1" t="s">
        <v>30</v>
      </c>
      <c r="L1794" s="1" t="s">
        <v>73</v>
      </c>
      <c r="M1794" s="2" t="s">
        <v>2402</v>
      </c>
      <c r="AJ1794" s="1" t="s">
        <v>59</v>
      </c>
      <c r="AK1794" s="1" t="s">
        <v>71</v>
      </c>
    </row>
    <row r="1795" spans="1:37">
      <c r="A1795" s="1" t="s">
        <v>1727</v>
      </c>
      <c r="B1795" s="9">
        <v>40942</v>
      </c>
      <c r="C1795" s="7">
        <v>10</v>
      </c>
      <c r="D1795" s="7">
        <v>1</v>
      </c>
      <c r="E1795" s="1">
        <v>33</v>
      </c>
      <c r="F1795" s="1" t="s">
        <v>47</v>
      </c>
      <c r="G1795" s="1" t="s">
        <v>1868</v>
      </c>
      <c r="H1795" s="1" t="s">
        <v>22</v>
      </c>
      <c r="I1795" s="1" t="s">
        <v>9</v>
      </c>
      <c r="K1795" s="1" t="s">
        <v>29</v>
      </c>
      <c r="L1795" s="1" t="s">
        <v>73</v>
      </c>
      <c r="M1795" s="2" t="s">
        <v>2407</v>
      </c>
      <c r="AJ1795" s="1" t="s">
        <v>59</v>
      </c>
      <c r="AK1795" s="1" t="s">
        <v>71</v>
      </c>
    </row>
    <row r="1796" spans="1:37">
      <c r="A1796" s="1" t="s">
        <v>1727</v>
      </c>
      <c r="B1796" s="9">
        <v>40942</v>
      </c>
      <c r="C1796" s="7">
        <v>10</v>
      </c>
      <c r="D1796" s="7">
        <v>1</v>
      </c>
      <c r="E1796" s="1">
        <v>34</v>
      </c>
      <c r="F1796" s="1" t="s">
        <v>26</v>
      </c>
      <c r="G1796" s="1" t="s">
        <v>2785</v>
      </c>
      <c r="H1796" s="1" t="s">
        <v>23</v>
      </c>
      <c r="I1796" s="1" t="s">
        <v>23</v>
      </c>
      <c r="AK1796" s="1" t="s">
        <v>71</v>
      </c>
    </row>
    <row r="1797" spans="1:37">
      <c r="A1797" s="1" t="s">
        <v>1727</v>
      </c>
      <c r="B1797" s="9">
        <v>40942</v>
      </c>
      <c r="C1797" s="7">
        <v>10</v>
      </c>
      <c r="D1797" s="7">
        <v>1</v>
      </c>
      <c r="E1797" s="1">
        <v>34</v>
      </c>
      <c r="F1797" s="1" t="s">
        <v>47</v>
      </c>
      <c r="G1797" s="1" t="s">
        <v>1862</v>
      </c>
      <c r="H1797" s="1" t="s">
        <v>23</v>
      </c>
      <c r="I1797" s="1" t="s">
        <v>23</v>
      </c>
      <c r="AK1797" s="1" t="s">
        <v>71</v>
      </c>
    </row>
    <row r="1798" spans="1:37">
      <c r="A1798" s="1" t="s">
        <v>1727</v>
      </c>
      <c r="B1798" s="9">
        <v>40942</v>
      </c>
      <c r="C1798" s="7">
        <v>10</v>
      </c>
      <c r="D1798" s="7">
        <v>1</v>
      </c>
      <c r="E1798" s="1">
        <v>35</v>
      </c>
      <c r="F1798" s="1" t="s">
        <v>26</v>
      </c>
      <c r="G1798" s="1" t="s">
        <v>2786</v>
      </c>
      <c r="H1798" s="1" t="s">
        <v>23</v>
      </c>
      <c r="I1798" s="1" t="s">
        <v>23</v>
      </c>
      <c r="AK1798" s="1" t="s">
        <v>71</v>
      </c>
    </row>
    <row r="1799" spans="1:37">
      <c r="A1799" s="1" t="s">
        <v>1727</v>
      </c>
      <c r="B1799" s="9">
        <v>40942</v>
      </c>
      <c r="C1799" s="7">
        <v>10</v>
      </c>
      <c r="D1799" s="7">
        <v>1</v>
      </c>
      <c r="E1799" s="1">
        <v>35</v>
      </c>
      <c r="F1799" s="1" t="s">
        <v>47</v>
      </c>
      <c r="G1799" s="1" t="s">
        <v>1876</v>
      </c>
      <c r="H1799" s="1" t="s">
        <v>22</v>
      </c>
      <c r="I1799" s="1" t="s">
        <v>9</v>
      </c>
      <c r="K1799" s="1" t="s">
        <v>31</v>
      </c>
      <c r="L1799" s="1" t="s">
        <v>25</v>
      </c>
      <c r="M1799" s="2" t="s">
        <v>2414</v>
      </c>
      <c r="N1799" s="1" t="s">
        <v>26</v>
      </c>
      <c r="O1799" s="1" t="s">
        <v>27</v>
      </c>
      <c r="P1799" s="1" t="s">
        <v>88</v>
      </c>
      <c r="Q1799" s="1">
        <v>37.4</v>
      </c>
      <c r="R1799" s="1">
        <v>21.2</v>
      </c>
      <c r="S1799" s="1">
        <v>33.799999999999997</v>
      </c>
      <c r="X1799" s="1">
        <v>14</v>
      </c>
      <c r="Y1799" s="1">
        <v>206</v>
      </c>
      <c r="Z1799" s="1">
        <f>Y1799-X1799</f>
        <v>192</v>
      </c>
      <c r="AA1799" s="1">
        <f>13+105</f>
        <v>118</v>
      </c>
      <c r="AJ1799" s="1" t="s">
        <v>59</v>
      </c>
      <c r="AK1799" s="1" t="s">
        <v>71</v>
      </c>
    </row>
    <row r="1800" spans="1:37">
      <c r="A1800" s="1" t="s">
        <v>1727</v>
      </c>
      <c r="B1800" s="9">
        <v>40942</v>
      </c>
      <c r="C1800" s="7">
        <v>10</v>
      </c>
      <c r="D1800" s="7">
        <v>1</v>
      </c>
      <c r="E1800" s="1">
        <v>36</v>
      </c>
      <c r="F1800" s="1" t="s">
        <v>26</v>
      </c>
      <c r="G1800" s="1" t="s">
        <v>1837</v>
      </c>
      <c r="H1800" s="1" t="s">
        <v>23</v>
      </c>
      <c r="I1800" s="1" t="s">
        <v>23</v>
      </c>
      <c r="AK1800" s="1" t="s">
        <v>71</v>
      </c>
    </row>
    <row r="1801" spans="1:37">
      <c r="A1801" s="1" t="s">
        <v>1727</v>
      </c>
      <c r="B1801" s="9">
        <v>40942</v>
      </c>
      <c r="C1801" s="7">
        <v>10</v>
      </c>
      <c r="D1801" s="7">
        <v>1</v>
      </c>
      <c r="E1801" s="1">
        <v>36</v>
      </c>
      <c r="F1801" s="1" t="s">
        <v>47</v>
      </c>
      <c r="G1801" s="1" t="s">
        <v>2787</v>
      </c>
      <c r="H1801" s="1" t="s">
        <v>23</v>
      </c>
      <c r="I1801" s="1" t="s">
        <v>53</v>
      </c>
      <c r="AK1801" s="1" t="s">
        <v>71</v>
      </c>
    </row>
    <row r="1802" spans="1:37">
      <c r="A1802" s="1" t="s">
        <v>1727</v>
      </c>
      <c r="B1802" s="9">
        <v>40942</v>
      </c>
      <c r="C1802" s="7">
        <v>10</v>
      </c>
      <c r="D1802" s="7">
        <v>1</v>
      </c>
      <c r="E1802" s="1">
        <v>37</v>
      </c>
      <c r="F1802" s="1" t="s">
        <v>26</v>
      </c>
      <c r="G1802" s="1" t="s">
        <v>2788</v>
      </c>
      <c r="H1802" s="1" t="s">
        <v>23</v>
      </c>
      <c r="I1802" s="1" t="s">
        <v>23</v>
      </c>
      <c r="J1802" s="1" t="s">
        <v>55</v>
      </c>
      <c r="AK1802" s="1" t="s">
        <v>105</v>
      </c>
    </row>
    <row r="1803" spans="1:37">
      <c r="A1803" s="1" t="s">
        <v>1727</v>
      </c>
      <c r="B1803" s="9">
        <v>40942</v>
      </c>
      <c r="C1803" s="7">
        <v>10</v>
      </c>
      <c r="D1803" s="7">
        <v>1</v>
      </c>
      <c r="E1803" s="1">
        <v>37</v>
      </c>
      <c r="F1803" s="1" t="s">
        <v>47</v>
      </c>
      <c r="G1803" s="1" t="s">
        <v>2789</v>
      </c>
      <c r="H1803" s="1" t="s">
        <v>23</v>
      </c>
      <c r="I1803" s="1" t="s">
        <v>23</v>
      </c>
      <c r="J1803" s="1" t="s">
        <v>55</v>
      </c>
      <c r="AK1803" s="1" t="s">
        <v>105</v>
      </c>
    </row>
    <row r="1804" spans="1:37">
      <c r="A1804" s="1" t="s">
        <v>1727</v>
      </c>
      <c r="B1804" s="9">
        <v>40942</v>
      </c>
      <c r="C1804" s="7">
        <v>10</v>
      </c>
      <c r="D1804" s="7">
        <v>1</v>
      </c>
      <c r="E1804" s="1">
        <v>38</v>
      </c>
      <c r="F1804" s="1" t="s">
        <v>26</v>
      </c>
      <c r="G1804" s="1" t="s">
        <v>1844</v>
      </c>
      <c r="H1804" s="1" t="s">
        <v>23</v>
      </c>
      <c r="I1804" s="1" t="s">
        <v>23</v>
      </c>
      <c r="J1804" s="1" t="s">
        <v>55</v>
      </c>
      <c r="AK1804" s="1" t="s">
        <v>105</v>
      </c>
    </row>
    <row r="1805" spans="1:37">
      <c r="A1805" s="1" t="s">
        <v>1727</v>
      </c>
      <c r="B1805" s="9">
        <v>40942</v>
      </c>
      <c r="C1805" s="7">
        <v>10</v>
      </c>
      <c r="D1805" s="7">
        <v>1</v>
      </c>
      <c r="E1805" s="1">
        <v>38</v>
      </c>
      <c r="F1805" s="1" t="s">
        <v>47</v>
      </c>
      <c r="G1805" s="1" t="s">
        <v>1867</v>
      </c>
      <c r="H1805" s="1" t="s">
        <v>23</v>
      </c>
      <c r="I1805" s="1" t="s">
        <v>23</v>
      </c>
      <c r="AK1805" s="1" t="s">
        <v>105</v>
      </c>
    </row>
    <row r="1806" spans="1:37">
      <c r="A1806" s="1" t="s">
        <v>1727</v>
      </c>
      <c r="B1806" s="9">
        <v>40942</v>
      </c>
      <c r="C1806" s="7">
        <v>10</v>
      </c>
      <c r="D1806" s="7">
        <v>1</v>
      </c>
      <c r="E1806" s="1">
        <v>39</v>
      </c>
      <c r="F1806" s="1" t="s">
        <v>26</v>
      </c>
      <c r="G1806" s="1" t="s">
        <v>2790</v>
      </c>
      <c r="H1806" s="1" t="s">
        <v>23</v>
      </c>
      <c r="I1806" s="1" t="s">
        <v>23</v>
      </c>
      <c r="J1806" s="1" t="s">
        <v>55</v>
      </c>
      <c r="AK1806" s="1" t="s">
        <v>105</v>
      </c>
    </row>
    <row r="1807" spans="1:37">
      <c r="A1807" s="1" t="s">
        <v>1727</v>
      </c>
      <c r="B1807" s="9">
        <v>40942</v>
      </c>
      <c r="C1807" s="7">
        <v>10</v>
      </c>
      <c r="D1807" s="7">
        <v>1</v>
      </c>
      <c r="E1807" s="1">
        <v>39</v>
      </c>
      <c r="F1807" s="1" t="s">
        <v>47</v>
      </c>
      <c r="G1807" s="1" t="s">
        <v>2791</v>
      </c>
      <c r="H1807" s="1" t="s">
        <v>22</v>
      </c>
      <c r="I1807" s="1" t="s">
        <v>23</v>
      </c>
      <c r="J1807" s="1" t="s">
        <v>55</v>
      </c>
      <c r="AK1807" s="1" t="s">
        <v>105</v>
      </c>
    </row>
    <row r="1808" spans="1:37">
      <c r="A1808" s="1" t="s">
        <v>1727</v>
      </c>
      <c r="B1808" s="9">
        <v>40942</v>
      </c>
      <c r="C1808" s="7">
        <v>10</v>
      </c>
      <c r="D1808" s="7">
        <v>1</v>
      </c>
      <c r="E1808" s="1">
        <v>40</v>
      </c>
      <c r="F1808" s="1" t="s">
        <v>26</v>
      </c>
      <c r="G1808" s="1" t="s">
        <v>2792</v>
      </c>
      <c r="H1808" s="1" t="s">
        <v>23</v>
      </c>
      <c r="I1808" s="1" t="s">
        <v>53</v>
      </c>
      <c r="AK1808" s="1" t="s">
        <v>105</v>
      </c>
    </row>
    <row r="1809" spans="1:38">
      <c r="A1809" s="1" t="s">
        <v>1727</v>
      </c>
      <c r="B1809" s="9">
        <v>40942</v>
      </c>
      <c r="C1809" s="7">
        <v>10</v>
      </c>
      <c r="D1809" s="7">
        <v>1</v>
      </c>
      <c r="E1809" s="1">
        <v>40</v>
      </c>
      <c r="F1809" s="1" t="s">
        <v>47</v>
      </c>
      <c r="G1809" s="1" t="s">
        <v>1864</v>
      </c>
      <c r="H1809" s="1" t="s">
        <v>22</v>
      </c>
      <c r="I1809" s="1" t="s">
        <v>9</v>
      </c>
      <c r="K1809" s="1" t="s">
        <v>30</v>
      </c>
      <c r="L1809" s="1" t="s">
        <v>25</v>
      </c>
      <c r="M1809" s="2" t="s">
        <v>2416</v>
      </c>
      <c r="N1809" s="1" t="s">
        <v>26</v>
      </c>
      <c r="O1809" s="1" t="s">
        <v>27</v>
      </c>
      <c r="P1809" s="1" t="s">
        <v>88</v>
      </c>
      <c r="Q1809" s="1">
        <v>26.6</v>
      </c>
      <c r="R1809" s="1">
        <v>16.600000000000001</v>
      </c>
      <c r="S1809" s="1">
        <v>17.399999999999999</v>
      </c>
      <c r="X1809" s="1">
        <v>14</v>
      </c>
      <c r="Y1809" s="1">
        <v>57</v>
      </c>
      <c r="Z1809" s="1">
        <f>Y1809-X1809</f>
        <v>43</v>
      </c>
      <c r="AA1809" s="1">
        <f>4+30</f>
        <v>34</v>
      </c>
      <c r="AC1809" s="1" t="s">
        <v>110</v>
      </c>
      <c r="AJ1809" s="1" t="s">
        <v>59</v>
      </c>
      <c r="AK1809" s="1" t="s">
        <v>105</v>
      </c>
    </row>
    <row r="1810" spans="1:38">
      <c r="A1810" s="1" t="s">
        <v>1727</v>
      </c>
      <c r="B1810" s="9">
        <v>40942</v>
      </c>
      <c r="C1810" s="7">
        <v>10</v>
      </c>
      <c r="D1810" s="7">
        <v>1</v>
      </c>
      <c r="E1810" s="1">
        <v>41</v>
      </c>
      <c r="F1810" s="1" t="s">
        <v>26</v>
      </c>
      <c r="G1810" s="1" t="s">
        <v>1838</v>
      </c>
      <c r="H1810" s="1" t="s">
        <v>22</v>
      </c>
      <c r="I1810" s="1" t="s">
        <v>9</v>
      </c>
      <c r="K1810" s="1" t="s">
        <v>29</v>
      </c>
      <c r="L1810" s="1" t="s">
        <v>73</v>
      </c>
      <c r="M1810" s="2" t="s">
        <v>2395</v>
      </c>
      <c r="AJ1810" s="1" t="s">
        <v>59</v>
      </c>
      <c r="AK1810" s="1" t="s">
        <v>105</v>
      </c>
    </row>
    <row r="1811" spans="1:38">
      <c r="A1811" s="1" t="s">
        <v>1727</v>
      </c>
      <c r="B1811" s="9">
        <v>40942</v>
      </c>
      <c r="C1811" s="7">
        <v>10</v>
      </c>
      <c r="D1811" s="7">
        <v>1</v>
      </c>
      <c r="E1811" s="1">
        <v>41</v>
      </c>
      <c r="F1811" s="1" t="s">
        <v>47</v>
      </c>
      <c r="G1811" s="1" t="s">
        <v>1863</v>
      </c>
      <c r="H1811" s="1" t="s">
        <v>23</v>
      </c>
      <c r="I1811" s="1" t="s">
        <v>53</v>
      </c>
      <c r="AK1811" s="1" t="s">
        <v>105</v>
      </c>
    </row>
    <row r="1812" spans="1:38">
      <c r="A1812" s="1" t="s">
        <v>1727</v>
      </c>
      <c r="B1812" s="9">
        <v>40942</v>
      </c>
      <c r="C1812" s="7">
        <v>10</v>
      </c>
      <c r="D1812" s="7">
        <v>1</v>
      </c>
      <c r="E1812" s="1">
        <v>42</v>
      </c>
      <c r="F1812" s="1" t="s">
        <v>26</v>
      </c>
      <c r="G1812" s="1" t="s">
        <v>2793</v>
      </c>
      <c r="H1812" s="1" t="s">
        <v>23</v>
      </c>
      <c r="I1812" s="1" t="s">
        <v>23</v>
      </c>
      <c r="AK1812" s="1" t="s">
        <v>105</v>
      </c>
    </row>
    <row r="1813" spans="1:38">
      <c r="A1813" s="1" t="s">
        <v>1727</v>
      </c>
      <c r="B1813" s="9">
        <v>40942</v>
      </c>
      <c r="C1813" s="7">
        <v>10</v>
      </c>
      <c r="D1813" s="7">
        <v>1</v>
      </c>
      <c r="E1813" s="1">
        <v>42</v>
      </c>
      <c r="F1813" s="1" t="s">
        <v>47</v>
      </c>
      <c r="G1813" s="1" t="s">
        <v>1880</v>
      </c>
      <c r="H1813" s="1" t="s">
        <v>22</v>
      </c>
      <c r="I1813" s="1" t="s">
        <v>9</v>
      </c>
      <c r="K1813" s="1" t="s">
        <v>30</v>
      </c>
      <c r="L1813" s="1" t="s">
        <v>25</v>
      </c>
      <c r="M1813" s="2" t="s">
        <v>2417</v>
      </c>
      <c r="N1813" s="1" t="s">
        <v>26</v>
      </c>
      <c r="O1813" s="1" t="s">
        <v>33</v>
      </c>
      <c r="P1813" s="1" t="s">
        <v>63</v>
      </c>
      <c r="Q1813" s="1">
        <v>28.6</v>
      </c>
      <c r="R1813" s="1">
        <v>16.600000000000001</v>
      </c>
      <c r="S1813" s="1">
        <v>11</v>
      </c>
      <c r="X1813" s="1">
        <v>14</v>
      </c>
      <c r="Y1813" s="1">
        <v>54</v>
      </c>
      <c r="Z1813" s="1">
        <f>Y1813-X1813</f>
        <v>40</v>
      </c>
      <c r="AA1813" s="1">
        <f>6+39</f>
        <v>45</v>
      </c>
      <c r="AJ1813" s="1" t="s">
        <v>59</v>
      </c>
      <c r="AK1813" s="1" t="s">
        <v>105</v>
      </c>
    </row>
    <row r="1814" spans="1:38">
      <c r="A1814" s="1" t="s">
        <v>1727</v>
      </c>
      <c r="B1814" s="9">
        <v>40942</v>
      </c>
      <c r="C1814" s="7">
        <v>10</v>
      </c>
      <c r="D1814" s="7">
        <v>1</v>
      </c>
      <c r="E1814" s="1">
        <v>43</v>
      </c>
      <c r="F1814" s="1" t="s">
        <v>26</v>
      </c>
      <c r="G1814" s="1" t="s">
        <v>2794</v>
      </c>
      <c r="H1814" s="1" t="s">
        <v>23</v>
      </c>
      <c r="I1814" s="1" t="s">
        <v>23</v>
      </c>
      <c r="AK1814" s="1" t="s">
        <v>105</v>
      </c>
    </row>
    <row r="1815" spans="1:38">
      <c r="A1815" s="1" t="s">
        <v>1727</v>
      </c>
      <c r="B1815" s="9">
        <v>40942</v>
      </c>
      <c r="C1815" s="7">
        <v>10</v>
      </c>
      <c r="D1815" s="7">
        <v>1</v>
      </c>
      <c r="E1815" s="1">
        <v>43</v>
      </c>
      <c r="F1815" s="1" t="s">
        <v>47</v>
      </c>
      <c r="G1815" s="1" t="s">
        <v>1875</v>
      </c>
      <c r="H1815" s="1" t="s">
        <v>22</v>
      </c>
      <c r="I1815" s="1" t="s">
        <v>9</v>
      </c>
      <c r="K1815" s="1" t="s">
        <v>24</v>
      </c>
      <c r="L1815" s="1" t="s">
        <v>25</v>
      </c>
      <c r="M1815" s="2" t="s">
        <v>2413</v>
      </c>
      <c r="N1815" s="1" t="s">
        <v>26</v>
      </c>
      <c r="O1815" s="1" t="s">
        <v>27</v>
      </c>
      <c r="P1815" s="1" t="s">
        <v>88</v>
      </c>
      <c r="Q1815" s="1">
        <v>44.2</v>
      </c>
      <c r="R1815" s="1">
        <v>21.5</v>
      </c>
      <c r="S1815" s="1">
        <v>39.5</v>
      </c>
      <c r="X1815" s="1">
        <v>14</v>
      </c>
      <c r="Y1815" s="1">
        <v>365</v>
      </c>
      <c r="Z1815" s="1">
        <f>Y1815-X1815</f>
        <v>351</v>
      </c>
      <c r="AA1815" s="1">
        <f>2+16</f>
        <v>18</v>
      </c>
      <c r="AC1815" s="1" t="s">
        <v>113</v>
      </c>
      <c r="AJ1815" s="1" t="s">
        <v>59</v>
      </c>
      <c r="AK1815" s="1" t="s">
        <v>105</v>
      </c>
      <c r="AL1815" s="1" t="s">
        <v>114</v>
      </c>
    </row>
    <row r="1816" spans="1:38">
      <c r="A1816" s="1" t="s">
        <v>1727</v>
      </c>
      <c r="B1816" s="9">
        <v>40942</v>
      </c>
      <c r="C1816" s="7">
        <v>10</v>
      </c>
      <c r="D1816" s="7">
        <v>1</v>
      </c>
      <c r="E1816" s="1">
        <v>44</v>
      </c>
      <c r="F1816" s="1" t="s">
        <v>26</v>
      </c>
      <c r="G1816" s="1" t="s">
        <v>2795</v>
      </c>
      <c r="H1816" s="1" t="s">
        <v>22</v>
      </c>
      <c r="I1816" s="1" t="s">
        <v>23</v>
      </c>
      <c r="AK1816" s="1" t="s">
        <v>105</v>
      </c>
    </row>
    <row r="1817" spans="1:38">
      <c r="A1817" s="1" t="s">
        <v>1727</v>
      </c>
      <c r="B1817" s="9">
        <v>40942</v>
      </c>
      <c r="C1817" s="7">
        <v>10</v>
      </c>
      <c r="D1817" s="7">
        <v>1</v>
      </c>
      <c r="E1817" s="1">
        <v>44</v>
      </c>
      <c r="F1817" s="1" t="s">
        <v>47</v>
      </c>
      <c r="G1817" s="1" t="s">
        <v>1879</v>
      </c>
      <c r="H1817" s="1" t="s">
        <v>22</v>
      </c>
      <c r="I1817" s="1" t="s">
        <v>9</v>
      </c>
      <c r="K1817" s="1" t="s">
        <v>32</v>
      </c>
      <c r="L1817" s="1" t="s">
        <v>25</v>
      </c>
      <c r="M1817" s="2" t="s">
        <v>2415</v>
      </c>
      <c r="N1817" s="1" t="s">
        <v>26</v>
      </c>
      <c r="O1817" s="1" t="s">
        <v>27</v>
      </c>
      <c r="P1817" s="1" t="s">
        <v>40</v>
      </c>
      <c r="Q1817" s="1">
        <v>25.6</v>
      </c>
      <c r="R1817" s="1">
        <v>14.5</v>
      </c>
      <c r="S1817" s="1">
        <v>17.7</v>
      </c>
      <c r="X1817" s="1">
        <v>14</v>
      </c>
      <c r="Y1817" s="1">
        <v>71</v>
      </c>
      <c r="Z1817" s="1">
        <f>Y1817-X1817</f>
        <v>57</v>
      </c>
      <c r="AA1817" s="1">
        <f>5+37</f>
        <v>42</v>
      </c>
      <c r="AJ1817" s="1" t="s">
        <v>59</v>
      </c>
      <c r="AK1817" s="1" t="s">
        <v>105</v>
      </c>
    </row>
    <row r="1818" spans="1:38">
      <c r="A1818" s="1" t="s">
        <v>1727</v>
      </c>
      <c r="B1818" s="9">
        <v>40942</v>
      </c>
      <c r="C1818" s="7">
        <v>10</v>
      </c>
      <c r="D1818" s="7">
        <v>1</v>
      </c>
      <c r="E1818" s="1">
        <v>45</v>
      </c>
      <c r="F1818" s="1" t="s">
        <v>26</v>
      </c>
      <c r="G1818" s="1" t="s">
        <v>2796</v>
      </c>
      <c r="H1818" s="1" t="s">
        <v>23</v>
      </c>
      <c r="I1818" s="1" t="s">
        <v>23</v>
      </c>
      <c r="J1818" s="1" t="s">
        <v>55</v>
      </c>
      <c r="AK1818" s="1" t="s">
        <v>105</v>
      </c>
    </row>
    <row r="1819" spans="1:38">
      <c r="A1819" s="1" t="s">
        <v>1727</v>
      </c>
      <c r="B1819" s="9">
        <v>40942</v>
      </c>
      <c r="C1819" s="7">
        <v>10</v>
      </c>
      <c r="D1819" s="7">
        <v>1</v>
      </c>
      <c r="E1819" s="1">
        <v>45</v>
      </c>
      <c r="F1819" s="1" t="s">
        <v>47</v>
      </c>
      <c r="G1819" s="1" t="s">
        <v>1872</v>
      </c>
      <c r="H1819" s="1" t="s">
        <v>23</v>
      </c>
      <c r="I1819" s="1" t="s">
        <v>23</v>
      </c>
      <c r="AK1819" s="1" t="s">
        <v>105</v>
      </c>
    </row>
    <row r="1820" spans="1:38">
      <c r="A1820" s="1" t="s">
        <v>1727</v>
      </c>
      <c r="B1820" s="9">
        <v>40942</v>
      </c>
      <c r="C1820" s="7">
        <v>10</v>
      </c>
      <c r="D1820" s="7">
        <v>1</v>
      </c>
      <c r="E1820" s="1">
        <v>46</v>
      </c>
      <c r="F1820" s="1" t="s">
        <v>26</v>
      </c>
      <c r="G1820" s="1" t="s">
        <v>2797</v>
      </c>
      <c r="H1820" s="1" t="s">
        <v>22</v>
      </c>
      <c r="I1820" s="1" t="s">
        <v>53</v>
      </c>
      <c r="J1820" s="1" t="s">
        <v>55</v>
      </c>
      <c r="AK1820" s="1" t="s">
        <v>105</v>
      </c>
    </row>
    <row r="1821" spans="1:38">
      <c r="A1821" s="1" t="s">
        <v>1727</v>
      </c>
      <c r="B1821" s="9">
        <v>40942</v>
      </c>
      <c r="C1821" s="7">
        <v>10</v>
      </c>
      <c r="D1821" s="7">
        <v>1</v>
      </c>
      <c r="E1821" s="1">
        <v>46</v>
      </c>
      <c r="F1821" s="1" t="s">
        <v>47</v>
      </c>
      <c r="G1821" s="1" t="s">
        <v>1873</v>
      </c>
      <c r="H1821" s="1" t="s">
        <v>22</v>
      </c>
      <c r="I1821" s="1" t="s">
        <v>53</v>
      </c>
      <c r="AK1821" s="1" t="s">
        <v>105</v>
      </c>
    </row>
    <row r="1822" spans="1:38">
      <c r="A1822" s="1" t="s">
        <v>1727</v>
      </c>
      <c r="B1822" s="9">
        <v>40942</v>
      </c>
      <c r="C1822" s="7">
        <v>10</v>
      </c>
      <c r="D1822" s="7">
        <v>1</v>
      </c>
      <c r="E1822" s="1">
        <v>47</v>
      </c>
      <c r="F1822" s="1" t="s">
        <v>26</v>
      </c>
      <c r="G1822" s="1" t="s">
        <v>1877</v>
      </c>
      <c r="H1822" s="1" t="s">
        <v>22</v>
      </c>
      <c r="I1822" s="1" t="s">
        <v>9</v>
      </c>
      <c r="K1822" s="1" t="s">
        <v>29</v>
      </c>
      <c r="L1822" s="1" t="s">
        <v>73</v>
      </c>
      <c r="M1822" s="2" t="s">
        <v>2375</v>
      </c>
      <c r="AJ1822" s="1" t="s">
        <v>59</v>
      </c>
      <c r="AK1822" s="1" t="s">
        <v>105</v>
      </c>
    </row>
    <row r="1823" spans="1:38">
      <c r="A1823" s="1" t="s">
        <v>1727</v>
      </c>
      <c r="B1823" s="9">
        <v>40942</v>
      </c>
      <c r="C1823" s="7">
        <v>10</v>
      </c>
      <c r="D1823" s="7">
        <v>1</v>
      </c>
      <c r="E1823" s="1">
        <v>47</v>
      </c>
      <c r="F1823" s="1" t="s">
        <v>47</v>
      </c>
      <c r="G1823" s="1" t="s">
        <v>2798</v>
      </c>
      <c r="H1823" s="1" t="s">
        <v>23</v>
      </c>
      <c r="I1823" s="1" t="s">
        <v>53</v>
      </c>
      <c r="AK1823" s="1" t="s">
        <v>105</v>
      </c>
    </row>
    <row r="1824" spans="1:38">
      <c r="A1824" s="1" t="s">
        <v>1727</v>
      </c>
      <c r="B1824" s="9">
        <v>40942</v>
      </c>
      <c r="C1824" s="7">
        <v>10</v>
      </c>
      <c r="D1824" s="7">
        <v>1</v>
      </c>
      <c r="E1824" s="1">
        <v>48</v>
      </c>
      <c r="F1824" s="1" t="s">
        <v>26</v>
      </c>
      <c r="G1824" s="1" t="s">
        <v>1860</v>
      </c>
      <c r="H1824" s="1" t="s">
        <v>23</v>
      </c>
      <c r="I1824" s="1" t="s">
        <v>23</v>
      </c>
      <c r="AK1824" s="1" t="s">
        <v>105</v>
      </c>
    </row>
    <row r="1825" spans="1:37">
      <c r="A1825" s="1" t="s">
        <v>1727</v>
      </c>
      <c r="B1825" s="9">
        <v>40942</v>
      </c>
      <c r="C1825" s="7">
        <v>10</v>
      </c>
      <c r="D1825" s="7">
        <v>1</v>
      </c>
      <c r="E1825" s="1">
        <v>48</v>
      </c>
      <c r="F1825" s="1" t="s">
        <v>47</v>
      </c>
      <c r="G1825" s="1" t="s">
        <v>2799</v>
      </c>
      <c r="H1825" s="1" t="s">
        <v>23</v>
      </c>
      <c r="I1825" s="1" t="s">
        <v>23</v>
      </c>
      <c r="AK1825" s="1" t="s">
        <v>105</v>
      </c>
    </row>
    <row r="1826" spans="1:37">
      <c r="A1826" s="1" t="s">
        <v>1728</v>
      </c>
      <c r="B1826" s="9">
        <v>40943</v>
      </c>
      <c r="C1826" s="7">
        <v>10</v>
      </c>
      <c r="D1826" s="7">
        <v>1</v>
      </c>
      <c r="E1826" s="1">
        <v>1</v>
      </c>
      <c r="F1826" s="1" t="s">
        <v>26</v>
      </c>
      <c r="G1826" s="1" t="s">
        <v>1843</v>
      </c>
      <c r="H1826" s="1" t="s">
        <v>23</v>
      </c>
      <c r="I1826" s="1" t="s">
        <v>23</v>
      </c>
      <c r="J1826" s="1" t="s">
        <v>55</v>
      </c>
      <c r="AK1826" s="1" t="s">
        <v>108</v>
      </c>
    </row>
    <row r="1827" spans="1:37">
      <c r="A1827" s="1" t="s">
        <v>1728</v>
      </c>
      <c r="B1827" s="9">
        <v>40943</v>
      </c>
      <c r="C1827" s="7">
        <v>10</v>
      </c>
      <c r="D1827" s="7">
        <v>1</v>
      </c>
      <c r="E1827" s="1">
        <v>1</v>
      </c>
      <c r="F1827" s="1" t="s">
        <v>47</v>
      </c>
      <c r="G1827" s="1" t="s">
        <v>1889</v>
      </c>
      <c r="H1827" s="1" t="s">
        <v>23</v>
      </c>
      <c r="I1827" s="1" t="s">
        <v>53</v>
      </c>
      <c r="AK1827" s="1" t="s">
        <v>108</v>
      </c>
    </row>
    <row r="1828" spans="1:37">
      <c r="A1828" s="1" t="s">
        <v>1728</v>
      </c>
      <c r="B1828" s="9">
        <v>40943</v>
      </c>
      <c r="C1828" s="7">
        <v>10</v>
      </c>
      <c r="D1828" s="7">
        <v>1</v>
      </c>
      <c r="E1828" s="1">
        <v>2</v>
      </c>
      <c r="F1828" s="1" t="s">
        <v>26</v>
      </c>
      <c r="G1828" s="1" t="s">
        <v>1858</v>
      </c>
      <c r="H1828" s="1" t="s">
        <v>23</v>
      </c>
      <c r="I1828" s="1" t="s">
        <v>53</v>
      </c>
      <c r="AK1828" s="1" t="s">
        <v>108</v>
      </c>
    </row>
    <row r="1829" spans="1:37">
      <c r="A1829" s="1" t="s">
        <v>1728</v>
      </c>
      <c r="B1829" s="9">
        <v>40943</v>
      </c>
      <c r="C1829" s="7">
        <v>10</v>
      </c>
      <c r="D1829" s="7">
        <v>1</v>
      </c>
      <c r="E1829" s="1">
        <v>2</v>
      </c>
      <c r="F1829" s="1" t="s">
        <v>47</v>
      </c>
      <c r="G1829" s="1" t="s">
        <v>1865</v>
      </c>
      <c r="H1829" s="1" t="s">
        <v>22</v>
      </c>
      <c r="I1829" s="1" t="s">
        <v>9</v>
      </c>
      <c r="K1829" s="1" t="s">
        <v>30</v>
      </c>
      <c r="L1829" s="1" t="s">
        <v>73</v>
      </c>
      <c r="M1829" s="2" t="s">
        <v>2403</v>
      </c>
      <c r="AJ1829" s="1" t="s">
        <v>59</v>
      </c>
      <c r="AK1829" s="1" t="s">
        <v>108</v>
      </c>
    </row>
    <row r="1830" spans="1:37">
      <c r="A1830" s="1" t="s">
        <v>1728</v>
      </c>
      <c r="B1830" s="9">
        <v>40943</v>
      </c>
      <c r="C1830" s="7">
        <v>10</v>
      </c>
      <c r="D1830" s="7">
        <v>1</v>
      </c>
      <c r="E1830" s="1">
        <v>3</v>
      </c>
      <c r="F1830" s="1" t="s">
        <v>26</v>
      </c>
      <c r="G1830" s="1" t="s">
        <v>1888</v>
      </c>
      <c r="H1830" s="1" t="s">
        <v>23</v>
      </c>
      <c r="I1830" s="1" t="s">
        <v>53</v>
      </c>
      <c r="AK1830" s="1" t="s">
        <v>108</v>
      </c>
    </row>
    <row r="1831" spans="1:37">
      <c r="A1831" s="1" t="s">
        <v>1728</v>
      </c>
      <c r="B1831" s="9">
        <v>40943</v>
      </c>
      <c r="C1831" s="7">
        <v>10</v>
      </c>
      <c r="D1831" s="7">
        <v>1</v>
      </c>
      <c r="E1831" s="1">
        <v>3</v>
      </c>
      <c r="F1831" s="1" t="s">
        <v>47</v>
      </c>
      <c r="G1831" s="1" t="s">
        <v>1886</v>
      </c>
      <c r="H1831" s="1" t="s">
        <v>22</v>
      </c>
      <c r="I1831" s="1" t="s">
        <v>9</v>
      </c>
      <c r="K1831" s="1" t="s">
        <v>30</v>
      </c>
      <c r="L1831" s="1" t="s">
        <v>25</v>
      </c>
      <c r="M1831" s="2" t="s">
        <v>2425</v>
      </c>
      <c r="N1831" s="1" t="s">
        <v>26</v>
      </c>
      <c r="O1831" s="1" t="s">
        <v>33</v>
      </c>
      <c r="P1831" s="1" t="s">
        <v>120</v>
      </c>
      <c r="Q1831" s="1">
        <v>24.2</v>
      </c>
      <c r="R1831" s="1">
        <v>16.5</v>
      </c>
      <c r="S1831" s="1">
        <v>11.5</v>
      </c>
      <c r="X1831" s="1">
        <v>14</v>
      </c>
      <c r="Y1831" s="1">
        <v>68</v>
      </c>
      <c r="Z1831" s="1">
        <f>Y1831-X1831</f>
        <v>54</v>
      </c>
      <c r="AA1831" s="1">
        <f>4+35</f>
        <v>39</v>
      </c>
      <c r="AC1831" s="1" t="s">
        <v>74</v>
      </c>
      <c r="AJ1831" s="1" t="s">
        <v>59</v>
      </c>
      <c r="AK1831" s="1" t="s">
        <v>108</v>
      </c>
    </row>
    <row r="1832" spans="1:37">
      <c r="A1832" s="1" t="s">
        <v>1728</v>
      </c>
      <c r="B1832" s="9">
        <v>40943</v>
      </c>
      <c r="C1832" s="7">
        <v>10</v>
      </c>
      <c r="D1832" s="7">
        <v>1</v>
      </c>
      <c r="E1832" s="1">
        <v>4</v>
      </c>
      <c r="F1832" s="1" t="s">
        <v>26</v>
      </c>
      <c r="G1832" s="1" t="s">
        <v>2757</v>
      </c>
      <c r="H1832" s="1" t="s">
        <v>23</v>
      </c>
      <c r="I1832" s="1" t="s">
        <v>23</v>
      </c>
      <c r="AK1832" s="1" t="s">
        <v>108</v>
      </c>
    </row>
    <row r="1833" spans="1:37">
      <c r="A1833" s="1" t="s">
        <v>1728</v>
      </c>
      <c r="B1833" s="9">
        <v>40943</v>
      </c>
      <c r="C1833" s="7">
        <v>10</v>
      </c>
      <c r="D1833" s="7">
        <v>1</v>
      </c>
      <c r="E1833" s="1">
        <v>4</v>
      </c>
      <c r="F1833" s="1" t="s">
        <v>47</v>
      </c>
      <c r="G1833" s="1" t="s">
        <v>2758</v>
      </c>
      <c r="H1833" s="1" t="s">
        <v>23</v>
      </c>
      <c r="I1833" s="1" t="s">
        <v>23</v>
      </c>
      <c r="AK1833" s="1" t="s">
        <v>108</v>
      </c>
    </row>
    <row r="1834" spans="1:37">
      <c r="A1834" s="1" t="s">
        <v>1728</v>
      </c>
      <c r="B1834" s="9">
        <v>40943</v>
      </c>
      <c r="C1834" s="7">
        <v>10</v>
      </c>
      <c r="D1834" s="7">
        <v>1</v>
      </c>
      <c r="E1834" s="1">
        <v>5</v>
      </c>
      <c r="F1834" s="1" t="s">
        <v>26</v>
      </c>
      <c r="G1834" s="1" t="s">
        <v>2759</v>
      </c>
      <c r="H1834" s="1" t="s">
        <v>23</v>
      </c>
      <c r="I1834" s="1" t="s">
        <v>23</v>
      </c>
      <c r="AK1834" s="1" t="s">
        <v>108</v>
      </c>
    </row>
    <row r="1835" spans="1:37">
      <c r="A1835" s="1" t="s">
        <v>1728</v>
      </c>
      <c r="B1835" s="9">
        <v>40943</v>
      </c>
      <c r="C1835" s="7">
        <v>10</v>
      </c>
      <c r="D1835" s="7">
        <v>1</v>
      </c>
      <c r="E1835" s="1">
        <v>5</v>
      </c>
      <c r="F1835" s="1" t="s">
        <v>47</v>
      </c>
      <c r="G1835" s="1" t="s">
        <v>1853</v>
      </c>
      <c r="H1835" s="1" t="s">
        <v>23</v>
      </c>
      <c r="I1835" s="1" t="s">
        <v>23</v>
      </c>
      <c r="AK1835" s="1" t="s">
        <v>108</v>
      </c>
    </row>
    <row r="1836" spans="1:37">
      <c r="A1836" s="1" t="s">
        <v>1728</v>
      </c>
      <c r="B1836" s="9">
        <v>40943</v>
      </c>
      <c r="C1836" s="7">
        <v>10</v>
      </c>
      <c r="D1836" s="7">
        <v>1</v>
      </c>
      <c r="E1836" s="1">
        <v>6</v>
      </c>
      <c r="F1836" s="1" t="s">
        <v>26</v>
      </c>
      <c r="G1836" s="1" t="s">
        <v>1857</v>
      </c>
      <c r="H1836" s="1" t="s">
        <v>22</v>
      </c>
      <c r="I1836" s="1" t="s">
        <v>9</v>
      </c>
      <c r="K1836" s="1" t="s">
        <v>30</v>
      </c>
      <c r="L1836" s="1" t="s">
        <v>73</v>
      </c>
      <c r="M1836" s="2" t="s">
        <v>2390</v>
      </c>
      <c r="AJ1836" s="1" t="s">
        <v>59</v>
      </c>
      <c r="AK1836" s="1" t="s">
        <v>108</v>
      </c>
    </row>
    <row r="1837" spans="1:37">
      <c r="A1837" s="1" t="s">
        <v>1728</v>
      </c>
      <c r="B1837" s="9">
        <v>40943</v>
      </c>
      <c r="C1837" s="7">
        <v>10</v>
      </c>
      <c r="D1837" s="7">
        <v>1</v>
      </c>
      <c r="E1837" s="1">
        <v>6</v>
      </c>
      <c r="F1837" s="1" t="s">
        <v>47</v>
      </c>
      <c r="G1837" s="1" t="s">
        <v>1869</v>
      </c>
      <c r="H1837" s="1" t="s">
        <v>23</v>
      </c>
      <c r="I1837" s="1" t="s">
        <v>23</v>
      </c>
      <c r="AK1837" s="1" t="s">
        <v>108</v>
      </c>
    </row>
    <row r="1838" spans="1:37">
      <c r="A1838" s="1" t="s">
        <v>1728</v>
      </c>
      <c r="B1838" s="9">
        <v>40943</v>
      </c>
      <c r="C1838" s="7">
        <v>10</v>
      </c>
      <c r="D1838" s="7">
        <v>1</v>
      </c>
      <c r="E1838" s="1">
        <v>7</v>
      </c>
      <c r="F1838" s="1" t="s">
        <v>26</v>
      </c>
      <c r="G1838" s="1" t="s">
        <v>2760</v>
      </c>
      <c r="H1838" s="1" t="s">
        <v>23</v>
      </c>
      <c r="I1838" s="1" t="s">
        <v>23</v>
      </c>
      <c r="AK1838" s="1" t="s">
        <v>108</v>
      </c>
    </row>
    <row r="1839" spans="1:37">
      <c r="A1839" s="1" t="s">
        <v>1728</v>
      </c>
      <c r="B1839" s="9">
        <v>40943</v>
      </c>
      <c r="C1839" s="7">
        <v>10</v>
      </c>
      <c r="D1839" s="7">
        <v>1</v>
      </c>
      <c r="E1839" s="1">
        <v>7</v>
      </c>
      <c r="F1839" s="1" t="s">
        <v>47</v>
      </c>
      <c r="G1839" s="1" t="s">
        <v>1854</v>
      </c>
      <c r="H1839" s="1" t="s">
        <v>23</v>
      </c>
      <c r="I1839" s="1" t="s">
        <v>23</v>
      </c>
      <c r="AK1839" s="1" t="s">
        <v>108</v>
      </c>
    </row>
    <row r="1840" spans="1:37">
      <c r="A1840" s="1" t="s">
        <v>1728</v>
      </c>
      <c r="B1840" s="9">
        <v>40943</v>
      </c>
      <c r="C1840" s="7">
        <v>10</v>
      </c>
      <c r="D1840" s="7">
        <v>1</v>
      </c>
      <c r="E1840" s="1">
        <v>8</v>
      </c>
      <c r="F1840" s="1" t="s">
        <v>26</v>
      </c>
      <c r="G1840" s="1" t="s">
        <v>1871</v>
      </c>
      <c r="H1840" s="1" t="s">
        <v>23</v>
      </c>
      <c r="I1840" s="1" t="s">
        <v>53</v>
      </c>
      <c r="AK1840" s="1" t="s">
        <v>108</v>
      </c>
    </row>
    <row r="1841" spans="1:37">
      <c r="A1841" s="1" t="s">
        <v>1728</v>
      </c>
      <c r="B1841" s="9">
        <v>40943</v>
      </c>
      <c r="C1841" s="7">
        <v>10</v>
      </c>
      <c r="D1841" s="7">
        <v>1</v>
      </c>
      <c r="E1841" s="1">
        <v>8</v>
      </c>
      <c r="F1841" s="1" t="s">
        <v>47</v>
      </c>
      <c r="G1841" s="1" t="s">
        <v>2761</v>
      </c>
      <c r="H1841" s="1" t="s">
        <v>23</v>
      </c>
      <c r="I1841" s="1" t="s">
        <v>23</v>
      </c>
      <c r="J1841" s="1" t="s">
        <v>55</v>
      </c>
      <c r="AK1841" s="1" t="s">
        <v>108</v>
      </c>
    </row>
    <row r="1842" spans="1:37">
      <c r="A1842" s="1" t="s">
        <v>1728</v>
      </c>
      <c r="B1842" s="9">
        <v>40943</v>
      </c>
      <c r="C1842" s="7">
        <v>10</v>
      </c>
      <c r="D1842" s="7">
        <v>1</v>
      </c>
      <c r="E1842" s="1">
        <v>9</v>
      </c>
      <c r="F1842" s="1" t="s">
        <v>26</v>
      </c>
      <c r="G1842" s="1" t="s">
        <v>2762</v>
      </c>
      <c r="H1842" s="1" t="s">
        <v>23</v>
      </c>
      <c r="I1842" s="1" t="s">
        <v>23</v>
      </c>
      <c r="AK1842" s="1" t="s">
        <v>108</v>
      </c>
    </row>
    <row r="1843" spans="1:37">
      <c r="A1843" s="1" t="s">
        <v>1728</v>
      </c>
      <c r="B1843" s="9">
        <v>40943</v>
      </c>
      <c r="C1843" s="7">
        <v>10</v>
      </c>
      <c r="D1843" s="7">
        <v>1</v>
      </c>
      <c r="E1843" s="1">
        <v>9</v>
      </c>
      <c r="F1843" s="1" t="s">
        <v>47</v>
      </c>
      <c r="G1843" s="1" t="s">
        <v>1861</v>
      </c>
      <c r="H1843" s="1" t="s">
        <v>23</v>
      </c>
      <c r="I1843" s="1" t="s">
        <v>53</v>
      </c>
      <c r="AK1843" s="1" t="s">
        <v>108</v>
      </c>
    </row>
    <row r="1844" spans="1:37">
      <c r="A1844" s="1" t="s">
        <v>1728</v>
      </c>
      <c r="B1844" s="9">
        <v>40943</v>
      </c>
      <c r="C1844" s="7">
        <v>10</v>
      </c>
      <c r="D1844" s="7">
        <v>1</v>
      </c>
      <c r="E1844" s="1">
        <v>10</v>
      </c>
      <c r="F1844" s="1" t="s">
        <v>26</v>
      </c>
      <c r="G1844" s="1" t="s">
        <v>2763</v>
      </c>
      <c r="H1844" s="1" t="s">
        <v>23</v>
      </c>
      <c r="I1844" s="1" t="s">
        <v>23</v>
      </c>
      <c r="AK1844" s="1" t="s">
        <v>108</v>
      </c>
    </row>
    <row r="1845" spans="1:37">
      <c r="A1845" s="1" t="s">
        <v>1728</v>
      </c>
      <c r="B1845" s="9">
        <v>40943</v>
      </c>
      <c r="C1845" s="7">
        <v>10</v>
      </c>
      <c r="D1845" s="7">
        <v>1</v>
      </c>
      <c r="E1845" s="1">
        <v>10</v>
      </c>
      <c r="F1845" s="1" t="s">
        <v>47</v>
      </c>
      <c r="G1845" s="1" t="s">
        <v>2764</v>
      </c>
      <c r="H1845" s="1" t="s">
        <v>23</v>
      </c>
      <c r="I1845" s="1" t="s">
        <v>23</v>
      </c>
      <c r="AK1845" s="1" t="s">
        <v>108</v>
      </c>
    </row>
    <row r="1846" spans="1:37">
      <c r="A1846" s="1" t="s">
        <v>1728</v>
      </c>
      <c r="B1846" s="9">
        <v>40943</v>
      </c>
      <c r="C1846" s="7">
        <v>10</v>
      </c>
      <c r="D1846" s="7">
        <v>1</v>
      </c>
      <c r="E1846" s="1">
        <v>11</v>
      </c>
      <c r="F1846" s="1" t="s">
        <v>26</v>
      </c>
      <c r="G1846" s="1" t="s">
        <v>1887</v>
      </c>
      <c r="H1846" s="1" t="s">
        <v>23</v>
      </c>
      <c r="I1846" s="1" t="s">
        <v>23</v>
      </c>
      <c r="J1846" s="1" t="s">
        <v>55</v>
      </c>
      <c r="AK1846" s="1" t="s">
        <v>108</v>
      </c>
    </row>
    <row r="1847" spans="1:37">
      <c r="A1847" s="1" t="s">
        <v>1728</v>
      </c>
      <c r="B1847" s="9">
        <v>40943</v>
      </c>
      <c r="C1847" s="7">
        <v>10</v>
      </c>
      <c r="D1847" s="7">
        <v>1</v>
      </c>
      <c r="E1847" s="1">
        <v>11</v>
      </c>
      <c r="F1847" s="1" t="s">
        <v>47</v>
      </c>
      <c r="G1847" s="1" t="s">
        <v>2765</v>
      </c>
      <c r="H1847" s="1" t="s">
        <v>23</v>
      </c>
      <c r="I1847" s="1" t="s">
        <v>23</v>
      </c>
      <c r="AK1847" s="1" t="s">
        <v>108</v>
      </c>
    </row>
    <row r="1848" spans="1:37">
      <c r="A1848" s="1" t="s">
        <v>1728</v>
      </c>
      <c r="B1848" s="9">
        <v>40943</v>
      </c>
      <c r="C1848" s="7">
        <v>10</v>
      </c>
      <c r="D1848" s="7">
        <v>1</v>
      </c>
      <c r="E1848" s="1">
        <v>12</v>
      </c>
      <c r="F1848" s="1" t="s">
        <v>26</v>
      </c>
      <c r="G1848" s="1" t="s">
        <v>2766</v>
      </c>
      <c r="H1848" s="1" t="s">
        <v>23</v>
      </c>
      <c r="I1848" s="1" t="s">
        <v>53</v>
      </c>
      <c r="AK1848" s="1" t="s">
        <v>108</v>
      </c>
    </row>
    <row r="1849" spans="1:37">
      <c r="A1849" s="1" t="s">
        <v>1728</v>
      </c>
      <c r="B1849" s="9">
        <v>40943</v>
      </c>
      <c r="C1849" s="7">
        <v>10</v>
      </c>
      <c r="D1849" s="7">
        <v>1</v>
      </c>
      <c r="E1849" s="1">
        <v>12</v>
      </c>
      <c r="F1849" s="1" t="s">
        <v>47</v>
      </c>
      <c r="G1849" s="1" t="s">
        <v>2767</v>
      </c>
      <c r="H1849" s="1" t="s">
        <v>23</v>
      </c>
      <c r="I1849" s="1" t="s">
        <v>23</v>
      </c>
      <c r="AK1849" s="1" t="s">
        <v>108</v>
      </c>
    </row>
    <row r="1850" spans="1:37">
      <c r="A1850" s="1" t="s">
        <v>1728</v>
      </c>
      <c r="B1850" s="9">
        <v>40943</v>
      </c>
      <c r="C1850" s="7">
        <v>10</v>
      </c>
      <c r="D1850" s="7">
        <v>1</v>
      </c>
      <c r="E1850" s="1">
        <v>13</v>
      </c>
      <c r="F1850" s="1" t="s">
        <v>26</v>
      </c>
      <c r="G1850" s="1" t="s">
        <v>1848</v>
      </c>
      <c r="H1850" s="1" t="s">
        <v>22</v>
      </c>
      <c r="I1850" s="1" t="s">
        <v>53</v>
      </c>
      <c r="AK1850" s="1" t="s">
        <v>109</v>
      </c>
    </row>
    <row r="1851" spans="1:37">
      <c r="A1851" s="1" t="s">
        <v>1728</v>
      </c>
      <c r="B1851" s="9">
        <v>40943</v>
      </c>
      <c r="C1851" s="7">
        <v>10</v>
      </c>
      <c r="D1851" s="7">
        <v>1</v>
      </c>
      <c r="E1851" s="1">
        <v>13</v>
      </c>
      <c r="F1851" s="1" t="s">
        <v>47</v>
      </c>
      <c r="G1851" s="1" t="s">
        <v>2768</v>
      </c>
      <c r="H1851" s="1" t="s">
        <v>23</v>
      </c>
      <c r="I1851" s="1" t="s">
        <v>53</v>
      </c>
      <c r="AK1851" s="1" t="s">
        <v>109</v>
      </c>
    </row>
    <row r="1852" spans="1:37">
      <c r="A1852" s="1" t="s">
        <v>1728</v>
      </c>
      <c r="B1852" s="9">
        <v>40943</v>
      </c>
      <c r="C1852" s="7">
        <v>10</v>
      </c>
      <c r="D1852" s="7">
        <v>1</v>
      </c>
      <c r="E1852" s="1">
        <v>14</v>
      </c>
      <c r="F1852" s="1" t="s">
        <v>26</v>
      </c>
      <c r="G1852" s="1" t="s">
        <v>1850</v>
      </c>
      <c r="H1852" s="1" t="s">
        <v>23</v>
      </c>
      <c r="I1852" s="1" t="s">
        <v>53</v>
      </c>
      <c r="AK1852" s="1" t="s">
        <v>109</v>
      </c>
    </row>
    <row r="1853" spans="1:37">
      <c r="A1853" s="1" t="s">
        <v>1728</v>
      </c>
      <c r="B1853" s="9">
        <v>40943</v>
      </c>
      <c r="C1853" s="7">
        <v>10</v>
      </c>
      <c r="D1853" s="7">
        <v>1</v>
      </c>
      <c r="E1853" s="1">
        <v>14</v>
      </c>
      <c r="F1853" s="1" t="s">
        <v>47</v>
      </c>
      <c r="G1853" s="1" t="s">
        <v>2769</v>
      </c>
      <c r="H1853" s="1" t="s">
        <v>23</v>
      </c>
      <c r="I1853" s="1" t="s">
        <v>23</v>
      </c>
      <c r="J1853" s="1" t="s">
        <v>55</v>
      </c>
      <c r="AK1853" s="1" t="s">
        <v>109</v>
      </c>
    </row>
    <row r="1854" spans="1:37">
      <c r="A1854" s="1" t="s">
        <v>1728</v>
      </c>
      <c r="B1854" s="9">
        <v>40943</v>
      </c>
      <c r="C1854" s="7">
        <v>10</v>
      </c>
      <c r="D1854" s="7">
        <v>1</v>
      </c>
      <c r="E1854" s="1">
        <v>15</v>
      </c>
      <c r="F1854" s="1" t="s">
        <v>26</v>
      </c>
      <c r="G1854" s="1" t="s">
        <v>1878</v>
      </c>
      <c r="H1854" s="1" t="s">
        <v>23</v>
      </c>
      <c r="I1854" s="1" t="s">
        <v>23</v>
      </c>
      <c r="J1854" s="1" t="s">
        <v>55</v>
      </c>
      <c r="AK1854" s="1" t="s">
        <v>109</v>
      </c>
    </row>
    <row r="1855" spans="1:37">
      <c r="A1855" s="1" t="s">
        <v>1728</v>
      </c>
      <c r="B1855" s="9">
        <v>40943</v>
      </c>
      <c r="C1855" s="7">
        <v>10</v>
      </c>
      <c r="D1855" s="7">
        <v>1</v>
      </c>
      <c r="E1855" s="1">
        <v>15</v>
      </c>
      <c r="F1855" s="1" t="s">
        <v>47</v>
      </c>
      <c r="G1855" s="1" t="s">
        <v>1884</v>
      </c>
      <c r="H1855" s="1" t="s">
        <v>22</v>
      </c>
      <c r="I1855" s="1" t="s">
        <v>9</v>
      </c>
      <c r="K1855" s="1" t="s">
        <v>32</v>
      </c>
      <c r="L1855" s="1" t="s">
        <v>73</v>
      </c>
      <c r="M1855" s="2" t="s">
        <v>2382</v>
      </c>
      <c r="AJ1855" s="1" t="s">
        <v>45</v>
      </c>
      <c r="AK1855" s="1" t="s">
        <v>109</v>
      </c>
    </row>
    <row r="1856" spans="1:37">
      <c r="A1856" s="1" t="s">
        <v>1728</v>
      </c>
      <c r="B1856" s="9">
        <v>40943</v>
      </c>
      <c r="C1856" s="7">
        <v>10</v>
      </c>
      <c r="D1856" s="7">
        <v>1</v>
      </c>
      <c r="E1856" s="1">
        <v>16</v>
      </c>
      <c r="F1856" s="1" t="s">
        <v>26</v>
      </c>
      <c r="G1856" s="1" t="s">
        <v>1885</v>
      </c>
      <c r="H1856" s="1" t="s">
        <v>22</v>
      </c>
      <c r="I1856" s="1" t="s">
        <v>9</v>
      </c>
      <c r="K1856" s="1" t="s">
        <v>30</v>
      </c>
      <c r="L1856" s="1" t="s">
        <v>25</v>
      </c>
      <c r="M1856" s="2" t="s">
        <v>2424</v>
      </c>
      <c r="N1856" s="1" t="s">
        <v>26</v>
      </c>
      <c r="O1856" s="1" t="s">
        <v>33</v>
      </c>
      <c r="P1856" s="1" t="s">
        <v>63</v>
      </c>
      <c r="Q1856" s="1">
        <v>24</v>
      </c>
      <c r="R1856" s="1">
        <v>14</v>
      </c>
      <c r="S1856" s="1">
        <v>16</v>
      </c>
      <c r="X1856" s="1">
        <v>14</v>
      </c>
      <c r="Y1856" s="1">
        <v>57</v>
      </c>
      <c r="Z1856" s="1">
        <f>Y1856-X1856</f>
        <v>43</v>
      </c>
      <c r="AA1856" s="1">
        <f>5+17</f>
        <v>22</v>
      </c>
      <c r="AJ1856" s="1" t="s">
        <v>59</v>
      </c>
      <c r="AK1856" s="1" t="s">
        <v>109</v>
      </c>
    </row>
    <row r="1857" spans="1:38">
      <c r="A1857" s="1" t="s">
        <v>1728</v>
      </c>
      <c r="B1857" s="9">
        <v>40943</v>
      </c>
      <c r="C1857" s="7">
        <v>10</v>
      </c>
      <c r="D1857" s="7">
        <v>1</v>
      </c>
      <c r="E1857" s="1">
        <v>16</v>
      </c>
      <c r="F1857" s="1" t="s">
        <v>47</v>
      </c>
      <c r="G1857" s="1" t="s">
        <v>1874</v>
      </c>
      <c r="H1857" s="1" t="s">
        <v>22</v>
      </c>
      <c r="I1857" s="1" t="s">
        <v>9</v>
      </c>
      <c r="K1857" s="1" t="s">
        <v>29</v>
      </c>
      <c r="L1857" s="1" t="s">
        <v>73</v>
      </c>
      <c r="M1857" s="2" t="s">
        <v>2393</v>
      </c>
      <c r="AJ1857" s="1" t="s">
        <v>45</v>
      </c>
      <c r="AK1857" s="1" t="s">
        <v>109</v>
      </c>
    </row>
    <row r="1858" spans="1:38">
      <c r="A1858" s="1" t="s">
        <v>1728</v>
      </c>
      <c r="B1858" s="9">
        <v>40943</v>
      </c>
      <c r="C1858" s="7">
        <v>10</v>
      </c>
      <c r="D1858" s="7">
        <v>1</v>
      </c>
      <c r="E1858" s="1">
        <v>17</v>
      </c>
      <c r="F1858" s="1" t="s">
        <v>26</v>
      </c>
      <c r="G1858" s="1" t="s">
        <v>1883</v>
      </c>
      <c r="H1858" s="1" t="s">
        <v>22</v>
      </c>
      <c r="I1858" s="1" t="s">
        <v>9</v>
      </c>
      <c r="K1858" s="1" t="s">
        <v>29</v>
      </c>
      <c r="L1858" s="1" t="s">
        <v>25</v>
      </c>
      <c r="M1858" s="2" t="s">
        <v>2421</v>
      </c>
      <c r="N1858" s="1" t="s">
        <v>26</v>
      </c>
      <c r="O1858" s="1" t="s">
        <v>27</v>
      </c>
      <c r="Q1858" s="1">
        <v>39</v>
      </c>
      <c r="R1858" s="1">
        <v>23</v>
      </c>
      <c r="S1858" s="1">
        <v>22</v>
      </c>
      <c r="X1858" s="1">
        <v>14</v>
      </c>
      <c r="Y1858" s="1">
        <v>138</v>
      </c>
      <c r="Z1858" s="1">
        <f>Y1858-X1858</f>
        <v>124</v>
      </c>
      <c r="AA1858" s="1">
        <f>19+198</f>
        <v>217</v>
      </c>
      <c r="AJ1858" s="1" t="s">
        <v>59</v>
      </c>
      <c r="AK1858" s="1" t="s">
        <v>109</v>
      </c>
      <c r="AL1858" s="1" t="s">
        <v>65</v>
      </c>
    </row>
    <row r="1859" spans="1:38">
      <c r="A1859" s="1" t="s">
        <v>1728</v>
      </c>
      <c r="B1859" s="9">
        <v>40943</v>
      </c>
      <c r="C1859" s="7">
        <v>10</v>
      </c>
      <c r="D1859" s="7">
        <v>1</v>
      </c>
      <c r="E1859" s="1">
        <v>17</v>
      </c>
      <c r="F1859" s="1" t="s">
        <v>47</v>
      </c>
      <c r="G1859" s="1" t="s">
        <v>1866</v>
      </c>
      <c r="H1859" s="1" t="s">
        <v>23</v>
      </c>
      <c r="I1859" s="1" t="s">
        <v>23</v>
      </c>
      <c r="AK1859" s="1" t="s">
        <v>109</v>
      </c>
    </row>
    <row r="1860" spans="1:38">
      <c r="A1860" s="1" t="s">
        <v>1728</v>
      </c>
      <c r="B1860" s="9">
        <v>40943</v>
      </c>
      <c r="C1860" s="7">
        <v>10</v>
      </c>
      <c r="D1860" s="7">
        <v>1</v>
      </c>
      <c r="E1860" s="1">
        <v>18</v>
      </c>
      <c r="F1860" s="1" t="s">
        <v>26</v>
      </c>
      <c r="G1860" s="1" t="s">
        <v>2770</v>
      </c>
      <c r="H1860" s="1" t="s">
        <v>23</v>
      </c>
      <c r="I1860" s="1" t="s">
        <v>53</v>
      </c>
      <c r="AK1860" s="1" t="s">
        <v>109</v>
      </c>
    </row>
    <row r="1861" spans="1:38">
      <c r="A1861" s="1" t="s">
        <v>1728</v>
      </c>
      <c r="B1861" s="9">
        <v>40943</v>
      </c>
      <c r="C1861" s="7">
        <v>10</v>
      </c>
      <c r="D1861" s="7">
        <v>1</v>
      </c>
      <c r="E1861" s="1">
        <v>18</v>
      </c>
      <c r="F1861" s="1" t="s">
        <v>47</v>
      </c>
      <c r="G1861" s="1" t="s">
        <v>1849</v>
      </c>
      <c r="H1861" s="1" t="s">
        <v>23</v>
      </c>
      <c r="I1861" s="1" t="s">
        <v>23</v>
      </c>
      <c r="AK1861" s="1" t="s">
        <v>109</v>
      </c>
    </row>
    <row r="1862" spans="1:38">
      <c r="A1862" s="1" t="s">
        <v>1728</v>
      </c>
      <c r="B1862" s="9">
        <v>40943</v>
      </c>
      <c r="C1862" s="7">
        <v>10</v>
      </c>
      <c r="D1862" s="7">
        <v>1</v>
      </c>
      <c r="E1862" s="1">
        <v>19</v>
      </c>
      <c r="F1862" s="1" t="s">
        <v>26</v>
      </c>
      <c r="G1862" s="1" t="s">
        <v>1847</v>
      </c>
      <c r="H1862" s="1" t="s">
        <v>23</v>
      </c>
      <c r="I1862" s="1" t="s">
        <v>23</v>
      </c>
      <c r="AK1862" s="1" t="s">
        <v>109</v>
      </c>
    </row>
    <row r="1863" spans="1:38">
      <c r="A1863" s="1" t="s">
        <v>1728</v>
      </c>
      <c r="B1863" s="9">
        <v>40943</v>
      </c>
      <c r="C1863" s="7">
        <v>10</v>
      </c>
      <c r="D1863" s="7">
        <v>1</v>
      </c>
      <c r="E1863" s="1">
        <v>19</v>
      </c>
      <c r="F1863" s="1" t="s">
        <v>47</v>
      </c>
      <c r="G1863" s="1" t="s">
        <v>1856</v>
      </c>
      <c r="H1863" s="1" t="s">
        <v>23</v>
      </c>
      <c r="I1863" s="1" t="s">
        <v>23</v>
      </c>
      <c r="AK1863" s="1" t="s">
        <v>109</v>
      </c>
    </row>
    <row r="1864" spans="1:38">
      <c r="A1864" s="1" t="s">
        <v>1728</v>
      </c>
      <c r="B1864" s="9">
        <v>40943</v>
      </c>
      <c r="C1864" s="7">
        <v>10</v>
      </c>
      <c r="D1864" s="7">
        <v>1</v>
      </c>
      <c r="E1864" s="1">
        <v>20</v>
      </c>
      <c r="F1864" s="1" t="s">
        <v>26</v>
      </c>
      <c r="G1864" s="1" t="s">
        <v>1840</v>
      </c>
      <c r="H1864" s="1" t="s">
        <v>22</v>
      </c>
      <c r="I1864" s="1" t="s">
        <v>53</v>
      </c>
      <c r="AK1864" s="1" t="s">
        <v>109</v>
      </c>
    </row>
    <row r="1865" spans="1:38">
      <c r="A1865" s="1" t="s">
        <v>1728</v>
      </c>
      <c r="B1865" s="9">
        <v>40943</v>
      </c>
      <c r="C1865" s="7">
        <v>10</v>
      </c>
      <c r="D1865" s="7">
        <v>1</v>
      </c>
      <c r="E1865" s="1">
        <v>20</v>
      </c>
      <c r="F1865" s="1" t="s">
        <v>47</v>
      </c>
      <c r="G1865" s="1" t="s">
        <v>1846</v>
      </c>
      <c r="H1865" s="1" t="s">
        <v>23</v>
      </c>
      <c r="I1865" s="1" t="s">
        <v>53</v>
      </c>
      <c r="AK1865" s="1" t="s">
        <v>109</v>
      </c>
    </row>
    <row r="1866" spans="1:38">
      <c r="A1866" s="1" t="s">
        <v>1728</v>
      </c>
      <c r="B1866" s="9">
        <v>40943</v>
      </c>
      <c r="C1866" s="7">
        <v>10</v>
      </c>
      <c r="D1866" s="7">
        <v>1</v>
      </c>
      <c r="E1866" s="10">
        <v>21</v>
      </c>
      <c r="F1866" s="1" t="s">
        <v>26</v>
      </c>
      <c r="G1866" s="1" t="s">
        <v>1841</v>
      </c>
      <c r="H1866" s="1" t="s">
        <v>22</v>
      </c>
      <c r="I1866" s="1" t="s">
        <v>9</v>
      </c>
      <c r="K1866" s="1" t="s">
        <v>29</v>
      </c>
      <c r="L1866" s="1" t="s">
        <v>73</v>
      </c>
      <c r="M1866" s="2" t="s">
        <v>2378</v>
      </c>
      <c r="AJ1866" s="1" t="s">
        <v>45</v>
      </c>
      <c r="AK1866" s="1" t="s">
        <v>109</v>
      </c>
    </row>
    <row r="1867" spans="1:38">
      <c r="A1867" s="1" t="s">
        <v>1728</v>
      </c>
      <c r="B1867" s="9">
        <v>40943</v>
      </c>
      <c r="C1867" s="7">
        <v>10</v>
      </c>
      <c r="D1867" s="7">
        <v>1</v>
      </c>
      <c r="E1867" s="1">
        <v>21</v>
      </c>
      <c r="F1867" s="1" t="s">
        <v>47</v>
      </c>
      <c r="G1867" s="1" t="s">
        <v>2771</v>
      </c>
      <c r="H1867" s="1" t="s">
        <v>23</v>
      </c>
      <c r="I1867" s="1" t="s">
        <v>23</v>
      </c>
      <c r="AK1867" s="1" t="s">
        <v>109</v>
      </c>
    </row>
    <row r="1868" spans="1:38">
      <c r="A1868" s="1" t="s">
        <v>1728</v>
      </c>
      <c r="B1868" s="9">
        <v>40943</v>
      </c>
      <c r="C1868" s="7">
        <v>10</v>
      </c>
      <c r="D1868" s="7">
        <v>1</v>
      </c>
      <c r="E1868" s="1">
        <v>22</v>
      </c>
      <c r="F1868" s="1" t="s">
        <v>26</v>
      </c>
      <c r="G1868" s="1" t="s">
        <v>2772</v>
      </c>
      <c r="H1868" s="1" t="s">
        <v>23</v>
      </c>
      <c r="I1868" s="1" t="s">
        <v>23</v>
      </c>
      <c r="AK1868" s="1" t="s">
        <v>109</v>
      </c>
    </row>
    <row r="1869" spans="1:38">
      <c r="A1869" s="1" t="s">
        <v>1728</v>
      </c>
      <c r="B1869" s="9">
        <v>40943</v>
      </c>
      <c r="C1869" s="7">
        <v>10</v>
      </c>
      <c r="D1869" s="7">
        <v>1</v>
      </c>
      <c r="E1869" s="1">
        <v>22</v>
      </c>
      <c r="F1869" s="1" t="s">
        <v>47</v>
      </c>
      <c r="G1869" s="1" t="s">
        <v>2773</v>
      </c>
      <c r="H1869" s="1" t="s">
        <v>23</v>
      </c>
      <c r="I1869" s="1" t="s">
        <v>23</v>
      </c>
      <c r="AK1869" s="1" t="s">
        <v>109</v>
      </c>
    </row>
    <row r="1870" spans="1:38">
      <c r="A1870" s="1" t="s">
        <v>1728</v>
      </c>
      <c r="B1870" s="9">
        <v>40943</v>
      </c>
      <c r="C1870" s="7">
        <v>10</v>
      </c>
      <c r="D1870" s="7">
        <v>1</v>
      </c>
      <c r="E1870" s="1">
        <v>23</v>
      </c>
      <c r="F1870" s="1" t="s">
        <v>26</v>
      </c>
      <c r="G1870" s="1" t="s">
        <v>1845</v>
      </c>
      <c r="H1870" s="1" t="s">
        <v>23</v>
      </c>
      <c r="I1870" s="1" t="s">
        <v>23</v>
      </c>
      <c r="AK1870" s="1" t="s">
        <v>109</v>
      </c>
    </row>
    <row r="1871" spans="1:38">
      <c r="A1871" s="1" t="s">
        <v>1728</v>
      </c>
      <c r="B1871" s="9">
        <v>40943</v>
      </c>
      <c r="C1871" s="7">
        <v>10</v>
      </c>
      <c r="D1871" s="7">
        <v>1</v>
      </c>
      <c r="E1871" s="1">
        <v>23</v>
      </c>
      <c r="F1871" s="1" t="s">
        <v>47</v>
      </c>
      <c r="G1871" s="1" t="s">
        <v>2774</v>
      </c>
      <c r="H1871" s="1" t="s">
        <v>23</v>
      </c>
      <c r="I1871" s="1" t="s">
        <v>23</v>
      </c>
      <c r="AK1871" s="1" t="s">
        <v>109</v>
      </c>
    </row>
    <row r="1872" spans="1:38">
      <c r="A1872" s="1" t="s">
        <v>1728</v>
      </c>
      <c r="B1872" s="9">
        <v>40943</v>
      </c>
      <c r="C1872" s="7">
        <v>10</v>
      </c>
      <c r="D1872" s="7">
        <v>1</v>
      </c>
      <c r="E1872" s="1">
        <v>24</v>
      </c>
      <c r="F1872" s="1" t="s">
        <v>26</v>
      </c>
      <c r="G1872" s="1" t="s">
        <v>1855</v>
      </c>
      <c r="H1872" s="1" t="s">
        <v>23</v>
      </c>
      <c r="I1872" s="1" t="s">
        <v>23</v>
      </c>
      <c r="AK1872" s="1" t="s">
        <v>109</v>
      </c>
    </row>
    <row r="1873" spans="1:37">
      <c r="A1873" s="1" t="s">
        <v>1728</v>
      </c>
      <c r="B1873" s="9">
        <v>40943</v>
      </c>
      <c r="C1873" s="7">
        <v>10</v>
      </c>
      <c r="D1873" s="7">
        <v>1</v>
      </c>
      <c r="E1873" s="1">
        <v>24</v>
      </c>
      <c r="F1873" s="1" t="s">
        <v>47</v>
      </c>
      <c r="G1873" s="1" t="s">
        <v>1851</v>
      </c>
      <c r="H1873" s="1" t="s">
        <v>23</v>
      </c>
      <c r="I1873" s="1" t="s">
        <v>23</v>
      </c>
      <c r="AK1873" s="1" t="s">
        <v>109</v>
      </c>
    </row>
    <row r="1874" spans="1:37">
      <c r="A1874" s="1" t="s">
        <v>1728</v>
      </c>
      <c r="B1874" s="9">
        <v>40943</v>
      </c>
      <c r="C1874" s="7">
        <v>10</v>
      </c>
      <c r="D1874" s="7">
        <v>1</v>
      </c>
      <c r="E1874" s="1">
        <v>25</v>
      </c>
      <c r="F1874" s="1" t="s">
        <v>26</v>
      </c>
      <c r="G1874" s="1" t="s">
        <v>2775</v>
      </c>
      <c r="H1874" s="1" t="s">
        <v>23</v>
      </c>
      <c r="I1874" s="1" t="s">
        <v>23</v>
      </c>
      <c r="AK1874" s="1" t="s">
        <v>103</v>
      </c>
    </row>
    <row r="1875" spans="1:37">
      <c r="A1875" s="1" t="s">
        <v>1728</v>
      </c>
      <c r="B1875" s="9">
        <v>40943</v>
      </c>
      <c r="C1875" s="7">
        <v>10</v>
      </c>
      <c r="D1875" s="7">
        <v>1</v>
      </c>
      <c r="E1875" s="1">
        <v>25</v>
      </c>
      <c r="F1875" s="1" t="s">
        <v>47</v>
      </c>
      <c r="G1875" s="1" t="s">
        <v>1882</v>
      </c>
      <c r="H1875" s="1" t="s">
        <v>22</v>
      </c>
      <c r="I1875" s="1" t="s">
        <v>9</v>
      </c>
      <c r="K1875" s="1" t="s">
        <v>121</v>
      </c>
      <c r="L1875" s="1" t="s">
        <v>25</v>
      </c>
      <c r="M1875" s="2" t="s">
        <v>2418</v>
      </c>
      <c r="N1875" s="1" t="s">
        <v>26</v>
      </c>
      <c r="O1875" s="1" t="s">
        <v>27</v>
      </c>
      <c r="P1875" s="1" t="s">
        <v>40</v>
      </c>
      <c r="Q1875" s="1">
        <v>44</v>
      </c>
      <c r="S1875" s="1">
        <v>25</v>
      </c>
      <c r="T1875" s="1">
        <v>191.5</v>
      </c>
      <c r="U1875" s="1">
        <v>189</v>
      </c>
      <c r="W1875" s="1">
        <v>33.5</v>
      </c>
      <c r="X1875" s="1">
        <v>14</v>
      </c>
      <c r="Y1875" s="1">
        <v>171</v>
      </c>
      <c r="Z1875" s="1">
        <f>Y1875-X1875</f>
        <v>157</v>
      </c>
      <c r="AA1875" s="1">
        <v>1</v>
      </c>
      <c r="AJ1875" s="1" t="s">
        <v>59</v>
      </c>
      <c r="AK1875" s="1" t="s">
        <v>103</v>
      </c>
    </row>
    <row r="1876" spans="1:37">
      <c r="A1876" s="1" t="s">
        <v>1728</v>
      </c>
      <c r="B1876" s="9">
        <v>40943</v>
      </c>
      <c r="C1876" s="7">
        <v>10</v>
      </c>
      <c r="D1876" s="7">
        <v>1</v>
      </c>
      <c r="E1876" s="1">
        <v>26</v>
      </c>
      <c r="F1876" s="1" t="s">
        <v>26</v>
      </c>
      <c r="G1876" s="1" t="s">
        <v>1870</v>
      </c>
      <c r="H1876" s="1" t="s">
        <v>23</v>
      </c>
      <c r="I1876" s="1" t="s">
        <v>23</v>
      </c>
      <c r="J1876" s="1" t="s">
        <v>55</v>
      </c>
      <c r="AK1876" s="1" t="s">
        <v>103</v>
      </c>
    </row>
    <row r="1877" spans="1:37">
      <c r="A1877" s="1" t="s">
        <v>1728</v>
      </c>
      <c r="B1877" s="9">
        <v>40943</v>
      </c>
      <c r="C1877" s="7">
        <v>10</v>
      </c>
      <c r="D1877" s="7">
        <v>1</v>
      </c>
      <c r="E1877" s="1">
        <v>26</v>
      </c>
      <c r="F1877" s="1" t="s">
        <v>47</v>
      </c>
      <c r="G1877" s="1" t="s">
        <v>2776</v>
      </c>
      <c r="H1877" s="1" t="s">
        <v>22</v>
      </c>
      <c r="I1877" s="1" t="s">
        <v>23</v>
      </c>
      <c r="AK1877" s="1" t="s">
        <v>103</v>
      </c>
    </row>
    <row r="1878" spans="1:37">
      <c r="A1878" s="1" t="s">
        <v>1728</v>
      </c>
      <c r="B1878" s="9">
        <v>40943</v>
      </c>
      <c r="C1878" s="7">
        <v>10</v>
      </c>
      <c r="D1878" s="7">
        <v>1</v>
      </c>
      <c r="E1878" s="1">
        <v>27</v>
      </c>
      <c r="F1878" s="1" t="s">
        <v>26</v>
      </c>
      <c r="G1878" s="1" t="s">
        <v>1842</v>
      </c>
      <c r="H1878" s="1" t="s">
        <v>23</v>
      </c>
      <c r="I1878" s="1" t="s">
        <v>23</v>
      </c>
      <c r="J1878" s="1" t="s">
        <v>55</v>
      </c>
      <c r="AK1878" s="1" t="s">
        <v>103</v>
      </c>
    </row>
    <row r="1879" spans="1:37">
      <c r="A1879" s="1" t="s">
        <v>1728</v>
      </c>
      <c r="B1879" s="9">
        <v>40943</v>
      </c>
      <c r="C1879" s="7">
        <v>10</v>
      </c>
      <c r="D1879" s="7">
        <v>1</v>
      </c>
      <c r="E1879" s="1">
        <v>27</v>
      </c>
      <c r="F1879" s="1" t="s">
        <v>47</v>
      </c>
      <c r="G1879" s="1" t="s">
        <v>1839</v>
      </c>
      <c r="H1879" s="1" t="s">
        <v>23</v>
      </c>
      <c r="I1879" s="1" t="s">
        <v>23</v>
      </c>
      <c r="J1879" s="1" t="s">
        <v>55</v>
      </c>
      <c r="AK1879" s="1" t="s">
        <v>103</v>
      </c>
    </row>
    <row r="1880" spans="1:37">
      <c r="A1880" s="1" t="s">
        <v>1728</v>
      </c>
      <c r="B1880" s="9">
        <v>40943</v>
      </c>
      <c r="C1880" s="7">
        <v>10</v>
      </c>
      <c r="D1880" s="7">
        <v>1</v>
      </c>
      <c r="E1880" s="1">
        <v>28</v>
      </c>
      <c r="F1880" s="1" t="s">
        <v>26</v>
      </c>
      <c r="G1880" s="1" t="s">
        <v>2777</v>
      </c>
      <c r="H1880" s="1" t="s">
        <v>23</v>
      </c>
      <c r="I1880" s="1" t="s">
        <v>23</v>
      </c>
      <c r="AK1880" s="1" t="s">
        <v>103</v>
      </c>
    </row>
    <row r="1881" spans="1:37">
      <c r="A1881" s="1" t="s">
        <v>1728</v>
      </c>
      <c r="B1881" s="9">
        <v>40943</v>
      </c>
      <c r="C1881" s="7">
        <v>10</v>
      </c>
      <c r="D1881" s="7">
        <v>1</v>
      </c>
      <c r="E1881" s="1">
        <v>28</v>
      </c>
      <c r="F1881" s="1" t="s">
        <v>47</v>
      </c>
      <c r="G1881" s="1" t="s">
        <v>2778</v>
      </c>
      <c r="H1881" s="1" t="s">
        <v>23</v>
      </c>
      <c r="I1881" s="1" t="s">
        <v>23</v>
      </c>
      <c r="J1881" s="1" t="s">
        <v>55</v>
      </c>
      <c r="AK1881" s="1" t="s">
        <v>103</v>
      </c>
    </row>
    <row r="1882" spans="1:37">
      <c r="A1882" s="1" t="s">
        <v>1728</v>
      </c>
      <c r="B1882" s="9">
        <v>40943</v>
      </c>
      <c r="C1882" s="7">
        <v>10</v>
      </c>
      <c r="D1882" s="7">
        <v>1</v>
      </c>
      <c r="E1882" s="1">
        <v>29</v>
      </c>
      <c r="F1882" s="1" t="s">
        <v>26</v>
      </c>
      <c r="G1882" s="1" t="s">
        <v>2779</v>
      </c>
      <c r="H1882" s="1" t="s">
        <v>23</v>
      </c>
      <c r="I1882" s="1" t="s">
        <v>53</v>
      </c>
      <c r="AK1882" s="1" t="s">
        <v>103</v>
      </c>
    </row>
    <row r="1883" spans="1:37">
      <c r="A1883" s="1" t="s">
        <v>1728</v>
      </c>
      <c r="B1883" s="9">
        <v>40943</v>
      </c>
      <c r="C1883" s="7">
        <v>10</v>
      </c>
      <c r="D1883" s="7">
        <v>1</v>
      </c>
      <c r="E1883" s="1">
        <v>29</v>
      </c>
      <c r="F1883" s="1" t="s">
        <v>47</v>
      </c>
      <c r="G1883" s="1" t="s">
        <v>2780</v>
      </c>
      <c r="H1883" s="1" t="s">
        <v>23</v>
      </c>
      <c r="I1883" s="1" t="s">
        <v>53</v>
      </c>
      <c r="AK1883" s="1" t="s">
        <v>103</v>
      </c>
    </row>
    <row r="1884" spans="1:37">
      <c r="A1884" s="1" t="s">
        <v>1728</v>
      </c>
      <c r="B1884" s="9">
        <v>40943</v>
      </c>
      <c r="C1884" s="7">
        <v>10</v>
      </c>
      <c r="D1884" s="7">
        <v>1</v>
      </c>
      <c r="E1884" s="1">
        <v>30</v>
      </c>
      <c r="F1884" s="1" t="s">
        <v>26</v>
      </c>
      <c r="G1884" s="1" t="s">
        <v>1852</v>
      </c>
      <c r="H1884" s="1" t="s">
        <v>23</v>
      </c>
      <c r="I1884" s="1" t="s">
        <v>53</v>
      </c>
      <c r="AK1884" s="1" t="s">
        <v>103</v>
      </c>
    </row>
    <row r="1885" spans="1:37">
      <c r="A1885" s="1" t="s">
        <v>1728</v>
      </c>
      <c r="B1885" s="9">
        <v>40943</v>
      </c>
      <c r="C1885" s="7">
        <v>10</v>
      </c>
      <c r="D1885" s="7">
        <v>1</v>
      </c>
      <c r="E1885" s="1">
        <v>30</v>
      </c>
      <c r="F1885" s="1" t="s">
        <v>47</v>
      </c>
      <c r="G1885" s="1" t="s">
        <v>2781</v>
      </c>
      <c r="H1885" s="1" t="s">
        <v>23</v>
      </c>
      <c r="I1885" s="1" t="s">
        <v>23</v>
      </c>
      <c r="J1885" s="1" t="s">
        <v>55</v>
      </c>
      <c r="AK1885" s="1" t="s">
        <v>103</v>
      </c>
    </row>
    <row r="1886" spans="1:37">
      <c r="A1886" s="1" t="s">
        <v>1728</v>
      </c>
      <c r="B1886" s="9">
        <v>40943</v>
      </c>
      <c r="C1886" s="7">
        <v>10</v>
      </c>
      <c r="D1886" s="7">
        <v>1</v>
      </c>
      <c r="E1886" s="1">
        <v>31</v>
      </c>
      <c r="F1886" s="1" t="s">
        <v>26</v>
      </c>
      <c r="G1886" s="1" t="s">
        <v>2782</v>
      </c>
      <c r="H1886" s="1" t="s">
        <v>23</v>
      </c>
      <c r="I1886" s="1" t="s">
        <v>23</v>
      </c>
      <c r="J1886" s="1" t="s">
        <v>55</v>
      </c>
      <c r="AK1886" s="1" t="s">
        <v>103</v>
      </c>
    </row>
    <row r="1887" spans="1:37">
      <c r="A1887" s="1" t="s">
        <v>1728</v>
      </c>
      <c r="B1887" s="9">
        <v>40943</v>
      </c>
      <c r="C1887" s="7">
        <v>10</v>
      </c>
      <c r="D1887" s="7">
        <v>1</v>
      </c>
      <c r="E1887" s="1">
        <v>31</v>
      </c>
      <c r="F1887" s="1" t="s">
        <v>47</v>
      </c>
      <c r="G1887" s="1" t="s">
        <v>2783</v>
      </c>
      <c r="H1887" s="1" t="s">
        <v>23</v>
      </c>
      <c r="I1887" s="1" t="s">
        <v>23</v>
      </c>
      <c r="J1887" s="1" t="s">
        <v>55</v>
      </c>
      <c r="AK1887" s="1" t="s">
        <v>103</v>
      </c>
    </row>
    <row r="1888" spans="1:37">
      <c r="A1888" s="1" t="s">
        <v>1728</v>
      </c>
      <c r="B1888" s="9">
        <v>40943</v>
      </c>
      <c r="C1888" s="7">
        <v>10</v>
      </c>
      <c r="D1888" s="7">
        <v>1</v>
      </c>
      <c r="E1888" s="1">
        <v>32</v>
      </c>
      <c r="F1888" s="1" t="s">
        <v>26</v>
      </c>
      <c r="G1888" s="1" t="s">
        <v>2784</v>
      </c>
      <c r="H1888" s="1" t="s">
        <v>23</v>
      </c>
      <c r="I1888" s="1" t="s">
        <v>23</v>
      </c>
      <c r="AK1888" s="1" t="s">
        <v>103</v>
      </c>
    </row>
    <row r="1889" spans="1:37">
      <c r="A1889" s="1" t="s">
        <v>1728</v>
      </c>
      <c r="B1889" s="9">
        <v>40943</v>
      </c>
      <c r="C1889" s="7">
        <v>10</v>
      </c>
      <c r="D1889" s="7">
        <v>1</v>
      </c>
      <c r="E1889" s="1">
        <v>32</v>
      </c>
      <c r="F1889" s="1" t="s">
        <v>47</v>
      </c>
      <c r="G1889" s="1" t="s">
        <v>1859</v>
      </c>
      <c r="H1889" s="1" t="s">
        <v>23</v>
      </c>
      <c r="I1889" s="1" t="s">
        <v>23</v>
      </c>
      <c r="AK1889" s="1" t="s">
        <v>103</v>
      </c>
    </row>
    <row r="1890" spans="1:37">
      <c r="A1890" s="1" t="s">
        <v>1728</v>
      </c>
      <c r="B1890" s="9">
        <v>40943</v>
      </c>
      <c r="C1890" s="7">
        <v>10</v>
      </c>
      <c r="D1890" s="7">
        <v>1</v>
      </c>
      <c r="E1890" s="1">
        <v>33</v>
      </c>
      <c r="F1890" s="1" t="s">
        <v>26</v>
      </c>
      <c r="G1890" s="1" t="s">
        <v>1881</v>
      </c>
      <c r="H1890" s="1" t="s">
        <v>23</v>
      </c>
      <c r="I1890" s="1" t="s">
        <v>23</v>
      </c>
      <c r="J1890" s="1" t="s">
        <v>55</v>
      </c>
      <c r="AK1890" s="1" t="s">
        <v>103</v>
      </c>
    </row>
    <row r="1891" spans="1:37">
      <c r="A1891" s="1" t="s">
        <v>1728</v>
      </c>
      <c r="B1891" s="9">
        <v>40943</v>
      </c>
      <c r="C1891" s="7">
        <v>10</v>
      </c>
      <c r="D1891" s="7">
        <v>1</v>
      </c>
      <c r="E1891" s="1">
        <v>33</v>
      </c>
      <c r="F1891" s="1" t="s">
        <v>47</v>
      </c>
      <c r="G1891" s="1" t="s">
        <v>1868</v>
      </c>
      <c r="H1891" s="1" t="s">
        <v>23</v>
      </c>
      <c r="I1891" s="1" t="s">
        <v>53</v>
      </c>
      <c r="AK1891" s="1" t="s">
        <v>103</v>
      </c>
    </row>
    <row r="1892" spans="1:37">
      <c r="A1892" s="1" t="s">
        <v>1728</v>
      </c>
      <c r="B1892" s="9">
        <v>40943</v>
      </c>
      <c r="C1892" s="7">
        <v>10</v>
      </c>
      <c r="D1892" s="7">
        <v>1</v>
      </c>
      <c r="E1892" s="1">
        <v>34</v>
      </c>
      <c r="F1892" s="1" t="s">
        <v>26</v>
      </c>
      <c r="G1892" s="1" t="s">
        <v>2785</v>
      </c>
      <c r="H1892" s="1" t="s">
        <v>23</v>
      </c>
      <c r="I1892" s="1" t="s">
        <v>53</v>
      </c>
      <c r="AK1892" s="1" t="s">
        <v>103</v>
      </c>
    </row>
    <row r="1893" spans="1:37">
      <c r="A1893" s="1" t="s">
        <v>1728</v>
      </c>
      <c r="B1893" s="9">
        <v>40943</v>
      </c>
      <c r="C1893" s="7">
        <v>10</v>
      </c>
      <c r="D1893" s="7">
        <v>1</v>
      </c>
      <c r="E1893" s="1">
        <v>34</v>
      </c>
      <c r="F1893" s="1" t="s">
        <v>47</v>
      </c>
      <c r="G1893" s="1" t="s">
        <v>1862</v>
      </c>
      <c r="H1893" s="1" t="s">
        <v>23</v>
      </c>
      <c r="I1893" s="1" t="s">
        <v>23</v>
      </c>
      <c r="J1893" s="1" t="s">
        <v>55</v>
      </c>
      <c r="AK1893" s="1" t="s">
        <v>103</v>
      </c>
    </row>
    <row r="1894" spans="1:37">
      <c r="A1894" s="1" t="s">
        <v>1728</v>
      </c>
      <c r="B1894" s="9">
        <v>40943</v>
      </c>
      <c r="C1894" s="7">
        <v>10</v>
      </c>
      <c r="D1894" s="7">
        <v>1</v>
      </c>
      <c r="E1894" s="1">
        <v>35</v>
      </c>
      <c r="F1894" s="1" t="s">
        <v>26</v>
      </c>
      <c r="G1894" s="1" t="s">
        <v>2786</v>
      </c>
      <c r="H1894" s="1" t="s">
        <v>23</v>
      </c>
      <c r="I1894" s="1" t="s">
        <v>23</v>
      </c>
      <c r="J1894" s="1" t="s">
        <v>55</v>
      </c>
      <c r="AK1894" s="1" t="s">
        <v>103</v>
      </c>
    </row>
    <row r="1895" spans="1:37">
      <c r="A1895" s="1" t="s">
        <v>1728</v>
      </c>
      <c r="B1895" s="9">
        <v>40943</v>
      </c>
      <c r="C1895" s="7">
        <v>10</v>
      </c>
      <c r="D1895" s="7">
        <v>1</v>
      </c>
      <c r="E1895" s="1">
        <v>35</v>
      </c>
      <c r="F1895" s="1" t="s">
        <v>47</v>
      </c>
      <c r="G1895" s="1" t="s">
        <v>1876</v>
      </c>
      <c r="H1895" s="1" t="s">
        <v>22</v>
      </c>
      <c r="I1895" s="1" t="s">
        <v>9</v>
      </c>
      <c r="K1895" s="1" t="s">
        <v>37</v>
      </c>
      <c r="L1895" s="1" t="s">
        <v>25</v>
      </c>
      <c r="M1895" s="2" t="s">
        <v>2420</v>
      </c>
      <c r="N1895" s="1" t="s">
        <v>26</v>
      </c>
      <c r="O1895" s="1" t="s">
        <v>66</v>
      </c>
      <c r="Q1895" s="1">
        <v>36</v>
      </c>
      <c r="R1895" s="1">
        <v>16</v>
      </c>
      <c r="S1895" s="1">
        <v>31</v>
      </c>
      <c r="X1895" s="1">
        <v>14</v>
      </c>
      <c r="Y1895" s="1">
        <v>150</v>
      </c>
      <c r="Z1895" s="1">
        <f>Y1895-X1895</f>
        <v>136</v>
      </c>
      <c r="AA1895" s="1">
        <f>4+18</f>
        <v>22</v>
      </c>
      <c r="AJ1895" s="1" t="s">
        <v>59</v>
      </c>
      <c r="AK1895" s="1" t="s">
        <v>103</v>
      </c>
    </row>
    <row r="1896" spans="1:37">
      <c r="A1896" s="1" t="s">
        <v>1728</v>
      </c>
      <c r="B1896" s="9">
        <v>40943</v>
      </c>
      <c r="C1896" s="7">
        <v>10</v>
      </c>
      <c r="D1896" s="7">
        <v>1</v>
      </c>
      <c r="E1896" s="1">
        <v>36</v>
      </c>
      <c r="F1896" s="1" t="s">
        <v>26</v>
      </c>
      <c r="G1896" s="1" t="s">
        <v>1837</v>
      </c>
      <c r="H1896" s="1" t="s">
        <v>22</v>
      </c>
      <c r="I1896" s="1" t="s">
        <v>9</v>
      </c>
      <c r="K1896" s="1" t="s">
        <v>121</v>
      </c>
      <c r="L1896" s="1" t="s">
        <v>25</v>
      </c>
      <c r="M1896" s="2" t="s">
        <v>2419</v>
      </c>
      <c r="N1896" s="1" t="s">
        <v>26</v>
      </c>
      <c r="O1896" s="1" t="s">
        <v>33</v>
      </c>
      <c r="P1896" s="1" t="s">
        <v>111</v>
      </c>
      <c r="Q1896" s="1">
        <v>49</v>
      </c>
      <c r="S1896" s="1">
        <v>9</v>
      </c>
      <c r="T1896" s="1">
        <v>191</v>
      </c>
      <c r="U1896" s="1">
        <v>195</v>
      </c>
      <c r="W1896" s="1">
        <v>34.5</v>
      </c>
      <c r="X1896" s="1">
        <v>14</v>
      </c>
      <c r="Y1896" s="1">
        <v>200</v>
      </c>
      <c r="Z1896" s="1">
        <f>Y1896-X1896</f>
        <v>186</v>
      </c>
      <c r="AA1896" s="1">
        <v>3</v>
      </c>
      <c r="AJ1896" s="1" t="s">
        <v>59</v>
      </c>
      <c r="AK1896" s="1" t="s">
        <v>103</v>
      </c>
    </row>
    <row r="1897" spans="1:37">
      <c r="A1897" s="1" t="s">
        <v>1728</v>
      </c>
      <c r="B1897" s="9">
        <v>40943</v>
      </c>
      <c r="C1897" s="7">
        <v>10</v>
      </c>
      <c r="D1897" s="7">
        <v>1</v>
      </c>
      <c r="E1897" s="1">
        <v>36</v>
      </c>
      <c r="F1897" s="1" t="s">
        <v>47</v>
      </c>
      <c r="G1897" s="1" t="s">
        <v>2787</v>
      </c>
      <c r="H1897" s="1" t="s">
        <v>23</v>
      </c>
      <c r="I1897" s="1" t="s">
        <v>53</v>
      </c>
      <c r="AK1897" s="1" t="s">
        <v>103</v>
      </c>
    </row>
    <row r="1898" spans="1:37">
      <c r="A1898" s="1" t="s">
        <v>1728</v>
      </c>
      <c r="B1898" s="9">
        <v>40943</v>
      </c>
      <c r="C1898" s="7">
        <v>10</v>
      </c>
      <c r="D1898" s="7">
        <v>1</v>
      </c>
      <c r="E1898" s="1">
        <v>37</v>
      </c>
      <c r="F1898" s="1" t="s">
        <v>26</v>
      </c>
      <c r="G1898" s="1" t="s">
        <v>2788</v>
      </c>
      <c r="H1898" s="1" t="s">
        <v>22</v>
      </c>
      <c r="I1898" s="1" t="s">
        <v>23</v>
      </c>
      <c r="J1898" s="1" t="s">
        <v>55</v>
      </c>
      <c r="AK1898" s="1" t="s">
        <v>77</v>
      </c>
    </row>
    <row r="1899" spans="1:37">
      <c r="A1899" s="1" t="s">
        <v>1728</v>
      </c>
      <c r="B1899" s="9">
        <v>40943</v>
      </c>
      <c r="C1899" s="7">
        <v>10</v>
      </c>
      <c r="D1899" s="7">
        <v>1</v>
      </c>
      <c r="E1899" s="1">
        <v>37</v>
      </c>
      <c r="F1899" s="1" t="s">
        <v>47</v>
      </c>
      <c r="G1899" s="1" t="s">
        <v>2789</v>
      </c>
      <c r="H1899" s="1" t="s">
        <v>23</v>
      </c>
      <c r="I1899" s="1" t="s">
        <v>23</v>
      </c>
      <c r="J1899" s="1" t="s">
        <v>55</v>
      </c>
      <c r="AK1899" s="1" t="s">
        <v>77</v>
      </c>
    </row>
    <row r="1900" spans="1:37">
      <c r="A1900" s="1" t="s">
        <v>1728</v>
      </c>
      <c r="B1900" s="9">
        <v>40943</v>
      </c>
      <c r="C1900" s="7">
        <v>10</v>
      </c>
      <c r="D1900" s="7">
        <v>1</v>
      </c>
      <c r="E1900" s="1">
        <v>38</v>
      </c>
      <c r="F1900" s="1" t="s">
        <v>26</v>
      </c>
      <c r="G1900" s="1" t="s">
        <v>1844</v>
      </c>
      <c r="H1900" s="1" t="s">
        <v>23</v>
      </c>
      <c r="I1900" s="1" t="s">
        <v>23</v>
      </c>
      <c r="AK1900" s="1" t="s">
        <v>77</v>
      </c>
    </row>
    <row r="1901" spans="1:37">
      <c r="A1901" s="1" t="s">
        <v>1728</v>
      </c>
      <c r="B1901" s="9">
        <v>40943</v>
      </c>
      <c r="C1901" s="7">
        <v>10</v>
      </c>
      <c r="D1901" s="7">
        <v>1</v>
      </c>
      <c r="E1901" s="1">
        <v>38</v>
      </c>
      <c r="F1901" s="1" t="s">
        <v>47</v>
      </c>
      <c r="G1901" s="1" t="s">
        <v>1867</v>
      </c>
      <c r="H1901" s="1" t="s">
        <v>23</v>
      </c>
      <c r="I1901" s="1" t="s">
        <v>53</v>
      </c>
      <c r="AK1901" s="1" t="s">
        <v>77</v>
      </c>
    </row>
    <row r="1902" spans="1:37">
      <c r="A1902" s="1" t="s">
        <v>1728</v>
      </c>
      <c r="B1902" s="9">
        <v>40943</v>
      </c>
      <c r="C1902" s="7">
        <v>10</v>
      </c>
      <c r="D1902" s="7">
        <v>1</v>
      </c>
      <c r="E1902" s="1">
        <v>39</v>
      </c>
      <c r="F1902" s="1" t="s">
        <v>26</v>
      </c>
      <c r="G1902" s="1" t="s">
        <v>2790</v>
      </c>
      <c r="H1902" s="1" t="s">
        <v>23</v>
      </c>
      <c r="I1902" s="1" t="s">
        <v>23</v>
      </c>
      <c r="AK1902" s="1" t="s">
        <v>77</v>
      </c>
    </row>
    <row r="1903" spans="1:37">
      <c r="A1903" s="1" t="s">
        <v>1728</v>
      </c>
      <c r="B1903" s="9">
        <v>40943</v>
      </c>
      <c r="C1903" s="7">
        <v>10</v>
      </c>
      <c r="D1903" s="7">
        <v>1</v>
      </c>
      <c r="E1903" s="1">
        <v>39</v>
      </c>
      <c r="F1903" s="1" t="s">
        <v>47</v>
      </c>
      <c r="G1903" s="1" t="s">
        <v>2791</v>
      </c>
      <c r="H1903" s="1" t="s">
        <v>23</v>
      </c>
      <c r="I1903" s="1" t="s">
        <v>23</v>
      </c>
      <c r="AK1903" s="1" t="s">
        <v>77</v>
      </c>
    </row>
    <row r="1904" spans="1:37">
      <c r="A1904" s="1" t="s">
        <v>1728</v>
      </c>
      <c r="B1904" s="9">
        <v>40943</v>
      </c>
      <c r="C1904" s="7">
        <v>10</v>
      </c>
      <c r="D1904" s="7">
        <v>1</v>
      </c>
      <c r="E1904" s="1">
        <v>40</v>
      </c>
      <c r="F1904" s="1" t="s">
        <v>26</v>
      </c>
      <c r="G1904" s="1" t="s">
        <v>2792</v>
      </c>
      <c r="H1904" s="1" t="s">
        <v>23</v>
      </c>
      <c r="I1904" s="1" t="s">
        <v>23</v>
      </c>
      <c r="J1904" s="1" t="s">
        <v>55</v>
      </c>
      <c r="AK1904" s="1" t="s">
        <v>77</v>
      </c>
    </row>
    <row r="1905" spans="1:38">
      <c r="A1905" s="1" t="s">
        <v>1728</v>
      </c>
      <c r="B1905" s="9">
        <v>40943</v>
      </c>
      <c r="C1905" s="7">
        <v>10</v>
      </c>
      <c r="D1905" s="7">
        <v>1</v>
      </c>
      <c r="E1905" s="1">
        <v>40</v>
      </c>
      <c r="F1905" s="1" t="s">
        <v>47</v>
      </c>
      <c r="G1905" s="1" t="s">
        <v>1864</v>
      </c>
      <c r="H1905" s="1" t="s">
        <v>23</v>
      </c>
      <c r="I1905" s="1" t="s">
        <v>53</v>
      </c>
      <c r="AK1905" s="1" t="s">
        <v>108</v>
      </c>
    </row>
    <row r="1906" spans="1:38">
      <c r="A1906" s="1" t="s">
        <v>1728</v>
      </c>
      <c r="B1906" s="9">
        <v>40943</v>
      </c>
      <c r="C1906" s="7">
        <v>10</v>
      </c>
      <c r="D1906" s="7">
        <v>1</v>
      </c>
      <c r="E1906" s="1">
        <v>41</v>
      </c>
      <c r="F1906" s="1" t="s">
        <v>26</v>
      </c>
      <c r="G1906" s="1" t="s">
        <v>1838</v>
      </c>
      <c r="H1906" s="1" t="s">
        <v>22</v>
      </c>
      <c r="I1906" s="1" t="s">
        <v>23</v>
      </c>
      <c r="AK1906" s="1" t="s">
        <v>108</v>
      </c>
    </row>
    <row r="1907" spans="1:38">
      <c r="A1907" s="1" t="s">
        <v>1728</v>
      </c>
      <c r="B1907" s="9">
        <v>40943</v>
      </c>
      <c r="C1907" s="7">
        <v>10</v>
      </c>
      <c r="D1907" s="7">
        <v>1</v>
      </c>
      <c r="E1907" s="1">
        <v>41</v>
      </c>
      <c r="F1907" s="1" t="s">
        <v>47</v>
      </c>
      <c r="G1907" s="1" t="s">
        <v>1863</v>
      </c>
      <c r="H1907" s="1" t="s">
        <v>23</v>
      </c>
      <c r="I1907" s="1" t="s">
        <v>53</v>
      </c>
      <c r="AK1907" s="1" t="s">
        <v>77</v>
      </c>
    </row>
    <row r="1908" spans="1:38">
      <c r="A1908" s="1" t="s">
        <v>1728</v>
      </c>
      <c r="B1908" s="9">
        <v>40943</v>
      </c>
      <c r="C1908" s="7">
        <v>10</v>
      </c>
      <c r="D1908" s="7">
        <v>1</v>
      </c>
      <c r="E1908" s="1">
        <v>42</v>
      </c>
      <c r="F1908" s="1" t="s">
        <v>26</v>
      </c>
      <c r="G1908" s="1" t="s">
        <v>2793</v>
      </c>
      <c r="H1908" s="1" t="s">
        <v>23</v>
      </c>
      <c r="I1908" s="1" t="s">
        <v>23</v>
      </c>
      <c r="AK1908" s="1" t="s">
        <v>77</v>
      </c>
    </row>
    <row r="1909" spans="1:38">
      <c r="A1909" s="1" t="s">
        <v>1728</v>
      </c>
      <c r="B1909" s="9">
        <v>40943</v>
      </c>
      <c r="C1909" s="7">
        <v>10</v>
      </c>
      <c r="D1909" s="7">
        <v>1</v>
      </c>
      <c r="E1909" s="1">
        <v>42</v>
      </c>
      <c r="F1909" s="1" t="s">
        <v>47</v>
      </c>
      <c r="G1909" s="1" t="s">
        <v>1880</v>
      </c>
      <c r="H1909" s="1" t="s">
        <v>22</v>
      </c>
      <c r="I1909" s="1" t="s">
        <v>9</v>
      </c>
      <c r="K1909" s="1" t="s">
        <v>29</v>
      </c>
      <c r="L1909" s="1" t="s">
        <v>73</v>
      </c>
      <c r="M1909" s="2" t="s">
        <v>2375</v>
      </c>
      <c r="AJ1909" s="1" t="s">
        <v>59</v>
      </c>
      <c r="AK1909" s="1" t="s">
        <v>77</v>
      </c>
    </row>
    <row r="1910" spans="1:38">
      <c r="A1910" s="1" t="s">
        <v>1728</v>
      </c>
      <c r="B1910" s="9">
        <v>40943</v>
      </c>
      <c r="C1910" s="7">
        <v>10</v>
      </c>
      <c r="D1910" s="7">
        <v>1</v>
      </c>
      <c r="E1910" s="1">
        <v>43</v>
      </c>
      <c r="F1910" s="1" t="s">
        <v>26</v>
      </c>
      <c r="G1910" s="1" t="s">
        <v>2794</v>
      </c>
      <c r="H1910" s="1" t="s">
        <v>23</v>
      </c>
      <c r="I1910" s="1" t="s">
        <v>23</v>
      </c>
      <c r="AK1910" s="1" t="s">
        <v>77</v>
      </c>
    </row>
    <row r="1911" spans="1:38">
      <c r="A1911" s="1" t="s">
        <v>1728</v>
      </c>
      <c r="B1911" s="9">
        <v>40943</v>
      </c>
      <c r="C1911" s="7">
        <v>10</v>
      </c>
      <c r="D1911" s="7">
        <v>1</v>
      </c>
      <c r="E1911" s="1">
        <v>43</v>
      </c>
      <c r="F1911" s="1" t="s">
        <v>47</v>
      </c>
      <c r="G1911" s="1" t="s">
        <v>1875</v>
      </c>
      <c r="H1911" s="1" t="s">
        <v>22</v>
      </c>
      <c r="I1911" s="1" t="s">
        <v>23</v>
      </c>
      <c r="AK1911" s="1" t="s">
        <v>77</v>
      </c>
      <c r="AL1911" s="1" t="s">
        <v>118</v>
      </c>
    </row>
    <row r="1912" spans="1:38">
      <c r="A1912" s="1" t="s">
        <v>1728</v>
      </c>
      <c r="B1912" s="9">
        <v>40943</v>
      </c>
      <c r="C1912" s="7">
        <v>10</v>
      </c>
      <c r="D1912" s="7">
        <v>1</v>
      </c>
      <c r="E1912" s="1">
        <v>44</v>
      </c>
      <c r="F1912" s="1" t="s">
        <v>26</v>
      </c>
      <c r="G1912" s="1" t="s">
        <v>2795</v>
      </c>
      <c r="H1912" s="1" t="s">
        <v>23</v>
      </c>
      <c r="I1912" s="1" t="s">
        <v>23</v>
      </c>
      <c r="AK1912" s="1" t="s">
        <v>77</v>
      </c>
    </row>
    <row r="1913" spans="1:38">
      <c r="A1913" s="1" t="s">
        <v>1728</v>
      </c>
      <c r="B1913" s="9">
        <v>40943</v>
      </c>
      <c r="C1913" s="7">
        <v>10</v>
      </c>
      <c r="D1913" s="7">
        <v>1</v>
      </c>
      <c r="E1913" s="1">
        <v>44</v>
      </c>
      <c r="F1913" s="1" t="s">
        <v>47</v>
      </c>
      <c r="G1913" s="1" t="s">
        <v>1879</v>
      </c>
      <c r="H1913" s="1" t="s">
        <v>22</v>
      </c>
      <c r="I1913" s="1" t="s">
        <v>23</v>
      </c>
      <c r="AK1913" s="1" t="s">
        <v>77</v>
      </c>
      <c r="AL1913" s="1" t="s">
        <v>118</v>
      </c>
    </row>
    <row r="1914" spans="1:38">
      <c r="A1914" s="1" t="s">
        <v>1728</v>
      </c>
      <c r="B1914" s="9">
        <v>40943</v>
      </c>
      <c r="C1914" s="7">
        <v>10</v>
      </c>
      <c r="D1914" s="7">
        <v>1</v>
      </c>
      <c r="E1914" s="1">
        <v>45</v>
      </c>
      <c r="F1914" s="1" t="s">
        <v>26</v>
      </c>
      <c r="G1914" s="1" t="s">
        <v>2796</v>
      </c>
      <c r="H1914" s="1" t="s">
        <v>22</v>
      </c>
      <c r="I1914" s="1" t="s">
        <v>23</v>
      </c>
      <c r="AK1914" s="1" t="s">
        <v>77</v>
      </c>
      <c r="AL1914" s="1" t="s">
        <v>119</v>
      </c>
    </row>
    <row r="1915" spans="1:38">
      <c r="A1915" s="1" t="s">
        <v>1728</v>
      </c>
      <c r="B1915" s="9">
        <v>40943</v>
      </c>
      <c r="C1915" s="7">
        <v>10</v>
      </c>
      <c r="D1915" s="7">
        <v>1</v>
      </c>
      <c r="E1915" s="1">
        <v>45</v>
      </c>
      <c r="F1915" s="1" t="s">
        <v>47</v>
      </c>
      <c r="G1915" s="1" t="s">
        <v>1872</v>
      </c>
      <c r="H1915" s="1" t="s">
        <v>22</v>
      </c>
      <c r="I1915" s="1" t="s">
        <v>23</v>
      </c>
      <c r="AK1915" s="1" t="s">
        <v>77</v>
      </c>
      <c r="AL1915" s="1" t="s">
        <v>119</v>
      </c>
    </row>
    <row r="1916" spans="1:38">
      <c r="A1916" s="1" t="s">
        <v>1728</v>
      </c>
      <c r="B1916" s="9">
        <v>40943</v>
      </c>
      <c r="C1916" s="7">
        <v>10</v>
      </c>
      <c r="D1916" s="7">
        <v>1</v>
      </c>
      <c r="E1916" s="1">
        <v>46</v>
      </c>
      <c r="F1916" s="1" t="s">
        <v>26</v>
      </c>
      <c r="G1916" s="1" t="s">
        <v>2797</v>
      </c>
      <c r="H1916" s="1" t="s">
        <v>23</v>
      </c>
      <c r="I1916" s="1" t="s">
        <v>23</v>
      </c>
      <c r="J1916" s="1" t="s">
        <v>55</v>
      </c>
      <c r="AK1916" s="1" t="s">
        <v>77</v>
      </c>
    </row>
    <row r="1917" spans="1:38">
      <c r="A1917" s="1" t="s">
        <v>1728</v>
      </c>
      <c r="B1917" s="9">
        <v>40943</v>
      </c>
      <c r="C1917" s="7">
        <v>10</v>
      </c>
      <c r="D1917" s="7">
        <v>1</v>
      </c>
      <c r="E1917" s="1">
        <v>46</v>
      </c>
      <c r="F1917" s="1" t="s">
        <v>47</v>
      </c>
      <c r="G1917" s="1" t="s">
        <v>1873</v>
      </c>
      <c r="H1917" s="1" t="s">
        <v>22</v>
      </c>
      <c r="I1917" s="1" t="s">
        <v>9</v>
      </c>
      <c r="K1917" s="1" t="s">
        <v>29</v>
      </c>
      <c r="L1917" s="1" t="s">
        <v>25</v>
      </c>
      <c r="M1917" s="2" t="s">
        <v>2422</v>
      </c>
      <c r="N1917" s="1" t="s">
        <v>26</v>
      </c>
      <c r="O1917" s="1" t="s">
        <v>27</v>
      </c>
      <c r="Q1917" s="1">
        <v>40.5</v>
      </c>
      <c r="R1917" s="1">
        <v>21</v>
      </c>
      <c r="S1917" s="1">
        <v>24</v>
      </c>
      <c r="X1917" s="1">
        <v>14</v>
      </c>
      <c r="Y1917" s="1">
        <v>135</v>
      </c>
      <c r="Z1917" s="1">
        <f>Y1917-X1917</f>
        <v>121</v>
      </c>
      <c r="AA1917" s="1">
        <f>6+143</f>
        <v>149</v>
      </c>
      <c r="AC1917" s="1" t="s">
        <v>122</v>
      </c>
      <c r="AJ1917" s="1" t="s">
        <v>59</v>
      </c>
      <c r="AK1917" s="1" t="s">
        <v>77</v>
      </c>
      <c r="AL1917" s="1" t="s">
        <v>123</v>
      </c>
    </row>
    <row r="1918" spans="1:38">
      <c r="A1918" s="1" t="s">
        <v>1728</v>
      </c>
      <c r="B1918" s="9">
        <v>40943</v>
      </c>
      <c r="C1918" s="7">
        <v>10</v>
      </c>
      <c r="D1918" s="7">
        <v>1</v>
      </c>
      <c r="E1918" s="1">
        <v>47</v>
      </c>
      <c r="F1918" s="1" t="s">
        <v>26</v>
      </c>
      <c r="G1918" s="1" t="s">
        <v>1877</v>
      </c>
      <c r="H1918" s="1" t="s">
        <v>23</v>
      </c>
      <c r="I1918" s="1" t="s">
        <v>23</v>
      </c>
      <c r="AK1918" s="1" t="s">
        <v>77</v>
      </c>
    </row>
    <row r="1919" spans="1:38">
      <c r="A1919" s="1" t="s">
        <v>1728</v>
      </c>
      <c r="B1919" s="9">
        <v>40943</v>
      </c>
      <c r="C1919" s="7">
        <v>10</v>
      </c>
      <c r="D1919" s="7">
        <v>1</v>
      </c>
      <c r="E1919" s="1">
        <v>47</v>
      </c>
      <c r="F1919" s="1" t="s">
        <v>47</v>
      </c>
      <c r="G1919" s="1" t="s">
        <v>2798</v>
      </c>
      <c r="H1919" s="1" t="s">
        <v>23</v>
      </c>
      <c r="I1919" s="1" t="s">
        <v>53</v>
      </c>
      <c r="AK1919" s="1" t="s">
        <v>77</v>
      </c>
    </row>
    <row r="1920" spans="1:38">
      <c r="A1920" s="1" t="s">
        <v>1728</v>
      </c>
      <c r="B1920" s="9">
        <v>40943</v>
      </c>
      <c r="C1920" s="7">
        <v>10</v>
      </c>
      <c r="D1920" s="7">
        <v>1</v>
      </c>
      <c r="E1920" s="1">
        <v>48</v>
      </c>
      <c r="F1920" s="1" t="s">
        <v>26</v>
      </c>
      <c r="G1920" s="1" t="s">
        <v>1860</v>
      </c>
      <c r="H1920" s="1" t="s">
        <v>22</v>
      </c>
      <c r="I1920" s="1" t="s">
        <v>9</v>
      </c>
      <c r="K1920" s="1" t="s">
        <v>30</v>
      </c>
      <c r="L1920" s="1" t="s">
        <v>25</v>
      </c>
      <c r="M1920" s="2" t="s">
        <v>2423</v>
      </c>
      <c r="N1920" s="1" t="s">
        <v>26</v>
      </c>
      <c r="O1920" s="1" t="s">
        <v>33</v>
      </c>
      <c r="P1920" s="1" t="s">
        <v>124</v>
      </c>
      <c r="Q1920" s="1">
        <v>25</v>
      </c>
      <c r="R1920" s="1">
        <v>17</v>
      </c>
      <c r="S1920" s="1">
        <v>14.5</v>
      </c>
      <c r="X1920" s="1">
        <v>14</v>
      </c>
      <c r="Y1920" s="1">
        <v>60</v>
      </c>
      <c r="Z1920" s="1">
        <f>Y1920-X1920</f>
        <v>46</v>
      </c>
      <c r="AA1920" s="1">
        <f>5+15</f>
        <v>20</v>
      </c>
      <c r="AJ1920" s="1" t="s">
        <v>59</v>
      </c>
      <c r="AK1920" s="1" t="s">
        <v>77</v>
      </c>
    </row>
    <row r="1921" spans="1:38">
      <c r="A1921" s="1" t="s">
        <v>1728</v>
      </c>
      <c r="B1921" s="9">
        <v>40943</v>
      </c>
      <c r="C1921" s="7">
        <v>10</v>
      </c>
      <c r="D1921" s="7">
        <v>1</v>
      </c>
      <c r="E1921" s="1">
        <v>48</v>
      </c>
      <c r="F1921" s="1" t="s">
        <v>47</v>
      </c>
      <c r="G1921" s="1" t="s">
        <v>2799</v>
      </c>
      <c r="H1921" s="1" t="s">
        <v>22</v>
      </c>
      <c r="I1921" s="1" t="s">
        <v>53</v>
      </c>
      <c r="AK1921" s="1" t="s">
        <v>77</v>
      </c>
    </row>
    <row r="1922" spans="1:38">
      <c r="A1922" s="1" t="s">
        <v>1729</v>
      </c>
      <c r="B1922" s="9">
        <v>40944</v>
      </c>
      <c r="C1922" s="7">
        <v>10</v>
      </c>
      <c r="D1922" s="7">
        <v>1</v>
      </c>
      <c r="E1922" s="1">
        <v>1</v>
      </c>
      <c r="F1922" s="1" t="s">
        <v>26</v>
      </c>
      <c r="G1922" s="1" t="s">
        <v>1843</v>
      </c>
      <c r="H1922" s="1" t="s">
        <v>22</v>
      </c>
      <c r="I1922" s="1" t="s">
        <v>9</v>
      </c>
      <c r="K1922" s="1" t="s">
        <v>29</v>
      </c>
      <c r="L1922" s="1" t="s">
        <v>25</v>
      </c>
      <c r="M1922" s="2" t="s">
        <v>2430</v>
      </c>
      <c r="N1922" s="1" t="s">
        <v>26</v>
      </c>
      <c r="O1922" s="1" t="s">
        <v>27</v>
      </c>
      <c r="Q1922" s="1">
        <v>40.5</v>
      </c>
      <c r="R1922" s="1">
        <v>23.1</v>
      </c>
      <c r="S1922" s="1">
        <v>23.25</v>
      </c>
      <c r="X1922" s="1">
        <v>14</v>
      </c>
      <c r="Y1922" s="1">
        <v>138</v>
      </c>
      <c r="Z1922" s="1">
        <f>Y1922-X1922</f>
        <v>124</v>
      </c>
      <c r="AA1922" s="1">
        <f>33+167</f>
        <v>200</v>
      </c>
      <c r="AC1922" s="1" t="s">
        <v>74</v>
      </c>
      <c r="AJ1922" s="1" t="s">
        <v>59</v>
      </c>
      <c r="AK1922" s="1" t="s">
        <v>115</v>
      </c>
      <c r="AL1922" s="1" t="s">
        <v>127</v>
      </c>
    </row>
    <row r="1923" spans="1:38">
      <c r="A1923" s="1" t="s">
        <v>1729</v>
      </c>
      <c r="B1923" s="9">
        <v>40944</v>
      </c>
      <c r="C1923" s="7">
        <v>10</v>
      </c>
      <c r="D1923" s="7">
        <v>1</v>
      </c>
      <c r="E1923" s="1">
        <v>1</v>
      </c>
      <c r="F1923" s="1" t="s">
        <v>47</v>
      </c>
      <c r="G1923" s="1" t="s">
        <v>1889</v>
      </c>
      <c r="H1923" s="1" t="s">
        <v>22</v>
      </c>
      <c r="I1923" s="1" t="s">
        <v>9</v>
      </c>
      <c r="K1923" s="1" t="s">
        <v>32</v>
      </c>
      <c r="L1923" s="1" t="s">
        <v>25</v>
      </c>
      <c r="M1923" s="2" t="s">
        <v>2431</v>
      </c>
      <c r="N1923" s="1" t="s">
        <v>26</v>
      </c>
      <c r="O1923" s="1" t="s">
        <v>33</v>
      </c>
      <c r="P1923" s="1" t="s">
        <v>126</v>
      </c>
      <c r="Q1923" s="1">
        <v>25.35</v>
      </c>
      <c r="R1923" s="1">
        <v>14.5</v>
      </c>
      <c r="S1923" s="1">
        <v>10</v>
      </c>
      <c r="X1923" s="1">
        <v>14</v>
      </c>
      <c r="Y1923" s="1">
        <v>77</v>
      </c>
      <c r="Z1923" s="1">
        <f>Y1923-X1923</f>
        <v>63</v>
      </c>
      <c r="AA1923" s="1">
        <f>8+72</f>
        <v>80</v>
      </c>
      <c r="AJ1923" s="1" t="s">
        <v>59</v>
      </c>
      <c r="AK1923" s="1" t="s">
        <v>115</v>
      </c>
    </row>
    <row r="1924" spans="1:38">
      <c r="A1924" s="1" t="s">
        <v>1729</v>
      </c>
      <c r="B1924" s="9">
        <v>40944</v>
      </c>
      <c r="C1924" s="7">
        <v>10</v>
      </c>
      <c r="D1924" s="7">
        <v>1</v>
      </c>
      <c r="E1924" s="1">
        <v>2</v>
      </c>
      <c r="F1924" s="1" t="s">
        <v>26</v>
      </c>
      <c r="G1924" s="1" t="s">
        <v>1858</v>
      </c>
      <c r="H1924" s="1" t="s">
        <v>23</v>
      </c>
      <c r="I1924" s="1" t="s">
        <v>53</v>
      </c>
      <c r="AK1924" s="1" t="s">
        <v>115</v>
      </c>
    </row>
    <row r="1925" spans="1:38">
      <c r="A1925" s="1" t="s">
        <v>1729</v>
      </c>
      <c r="B1925" s="9">
        <v>40944</v>
      </c>
      <c r="C1925" s="7">
        <v>10</v>
      </c>
      <c r="D1925" s="7">
        <v>1</v>
      </c>
      <c r="E1925" s="1">
        <v>2</v>
      </c>
      <c r="F1925" s="1" t="s">
        <v>47</v>
      </c>
      <c r="G1925" s="1" t="s">
        <v>1865</v>
      </c>
      <c r="H1925" s="1" t="s">
        <v>23</v>
      </c>
      <c r="I1925" s="1" t="s">
        <v>53</v>
      </c>
      <c r="AK1925" s="1" t="s">
        <v>115</v>
      </c>
    </row>
    <row r="1926" spans="1:38">
      <c r="A1926" s="1" t="s">
        <v>1729</v>
      </c>
      <c r="B1926" s="9">
        <v>40944</v>
      </c>
      <c r="C1926" s="7">
        <v>10</v>
      </c>
      <c r="D1926" s="7">
        <v>1</v>
      </c>
      <c r="E1926" s="1">
        <v>3</v>
      </c>
      <c r="F1926" s="1" t="s">
        <v>26</v>
      </c>
      <c r="G1926" s="1" t="s">
        <v>1888</v>
      </c>
      <c r="H1926" s="1" t="s">
        <v>22</v>
      </c>
      <c r="I1926" s="1" t="s">
        <v>9</v>
      </c>
      <c r="K1926" s="1" t="s">
        <v>31</v>
      </c>
      <c r="L1926" s="1" t="s">
        <v>73</v>
      </c>
      <c r="M1926" s="2" t="s">
        <v>2387</v>
      </c>
      <c r="AJ1926" s="1" t="s">
        <v>59</v>
      </c>
      <c r="AK1926" s="1" t="s">
        <v>115</v>
      </c>
    </row>
    <row r="1927" spans="1:38">
      <c r="A1927" s="1" t="s">
        <v>1729</v>
      </c>
      <c r="B1927" s="9">
        <v>40944</v>
      </c>
      <c r="C1927" s="7">
        <v>10</v>
      </c>
      <c r="D1927" s="7">
        <v>1</v>
      </c>
      <c r="E1927" s="1">
        <v>3</v>
      </c>
      <c r="F1927" s="1" t="s">
        <v>47</v>
      </c>
      <c r="G1927" s="1" t="s">
        <v>1886</v>
      </c>
      <c r="H1927" s="1" t="s">
        <v>22</v>
      </c>
      <c r="I1927" s="1" t="s">
        <v>9</v>
      </c>
      <c r="K1927" s="1" t="s">
        <v>30</v>
      </c>
      <c r="L1927" s="1" t="s">
        <v>25</v>
      </c>
      <c r="M1927" s="2" t="s">
        <v>2432</v>
      </c>
      <c r="N1927" s="1" t="s">
        <v>26</v>
      </c>
      <c r="O1927" s="1" t="s">
        <v>27</v>
      </c>
      <c r="P1927" s="1" t="s">
        <v>88</v>
      </c>
      <c r="Q1927" s="1">
        <v>26.4</v>
      </c>
      <c r="R1927" s="1">
        <v>17.100000000000001</v>
      </c>
      <c r="S1927" s="1">
        <v>17.25</v>
      </c>
      <c r="X1927" s="1">
        <v>14</v>
      </c>
      <c r="Y1927" s="1">
        <v>61</v>
      </c>
      <c r="Z1927" s="1">
        <f>Y1927-X1927</f>
        <v>47</v>
      </c>
      <c r="AA1927" s="1">
        <f>1+31</f>
        <v>32</v>
      </c>
      <c r="AJ1927" s="1" t="s">
        <v>59</v>
      </c>
      <c r="AK1927" s="1" t="s">
        <v>115</v>
      </c>
    </row>
    <row r="1928" spans="1:38">
      <c r="A1928" s="1" t="s">
        <v>1729</v>
      </c>
      <c r="B1928" s="9">
        <v>40944</v>
      </c>
      <c r="C1928" s="7">
        <v>10</v>
      </c>
      <c r="D1928" s="7">
        <v>1</v>
      </c>
      <c r="E1928" s="1">
        <v>4</v>
      </c>
      <c r="F1928" s="1" t="s">
        <v>26</v>
      </c>
      <c r="G1928" s="1" t="s">
        <v>2757</v>
      </c>
      <c r="H1928" s="1" t="s">
        <v>23</v>
      </c>
      <c r="I1928" s="1" t="s">
        <v>9</v>
      </c>
      <c r="AK1928" s="1" t="s">
        <v>115</v>
      </c>
    </row>
    <row r="1929" spans="1:38">
      <c r="A1929" s="1" t="s">
        <v>1729</v>
      </c>
      <c r="B1929" s="9">
        <v>40944</v>
      </c>
      <c r="C1929" s="7">
        <v>10</v>
      </c>
      <c r="D1929" s="7">
        <v>1</v>
      </c>
      <c r="E1929" s="1">
        <v>4</v>
      </c>
      <c r="F1929" s="1" t="s">
        <v>47</v>
      </c>
      <c r="G1929" s="1" t="s">
        <v>2758</v>
      </c>
      <c r="H1929" s="1" t="s">
        <v>23</v>
      </c>
      <c r="I1929" s="1" t="s">
        <v>9</v>
      </c>
      <c r="AK1929" s="1" t="s">
        <v>115</v>
      </c>
    </row>
    <row r="1930" spans="1:38">
      <c r="A1930" s="1" t="s">
        <v>1729</v>
      </c>
      <c r="B1930" s="9">
        <v>40944</v>
      </c>
      <c r="C1930" s="7">
        <v>10</v>
      </c>
      <c r="D1930" s="7">
        <v>1</v>
      </c>
      <c r="E1930" s="1">
        <v>5</v>
      </c>
      <c r="F1930" s="1" t="s">
        <v>26</v>
      </c>
      <c r="G1930" s="1" t="s">
        <v>2759</v>
      </c>
      <c r="H1930" s="1" t="s">
        <v>23</v>
      </c>
      <c r="I1930" s="1" t="s">
        <v>23</v>
      </c>
      <c r="AK1930" s="1" t="s">
        <v>115</v>
      </c>
    </row>
    <row r="1931" spans="1:38">
      <c r="A1931" s="1" t="s">
        <v>1729</v>
      </c>
      <c r="B1931" s="9">
        <v>40944</v>
      </c>
      <c r="C1931" s="7">
        <v>10</v>
      </c>
      <c r="D1931" s="7">
        <v>1</v>
      </c>
      <c r="E1931" s="1">
        <v>5</v>
      </c>
      <c r="F1931" s="1" t="s">
        <v>47</v>
      </c>
      <c r="G1931" s="1" t="s">
        <v>1853</v>
      </c>
      <c r="H1931" s="1" t="s">
        <v>23</v>
      </c>
      <c r="I1931" s="1" t="s">
        <v>9</v>
      </c>
      <c r="J1931" s="1" t="s">
        <v>55</v>
      </c>
      <c r="AK1931" s="1" t="s">
        <v>115</v>
      </c>
    </row>
    <row r="1932" spans="1:38">
      <c r="A1932" s="1" t="s">
        <v>1729</v>
      </c>
      <c r="B1932" s="9">
        <v>40944</v>
      </c>
      <c r="C1932" s="7">
        <v>10</v>
      </c>
      <c r="D1932" s="7">
        <v>1</v>
      </c>
      <c r="E1932" s="1">
        <v>6</v>
      </c>
      <c r="F1932" s="1" t="s">
        <v>26</v>
      </c>
      <c r="G1932" s="1" t="s">
        <v>1857</v>
      </c>
      <c r="H1932" s="1" t="s">
        <v>23</v>
      </c>
      <c r="I1932" s="1" t="s">
        <v>23</v>
      </c>
      <c r="AK1932" s="1" t="s">
        <v>115</v>
      </c>
    </row>
    <row r="1933" spans="1:38">
      <c r="A1933" s="1" t="s">
        <v>1729</v>
      </c>
      <c r="B1933" s="9">
        <v>40944</v>
      </c>
      <c r="C1933" s="7">
        <v>10</v>
      </c>
      <c r="D1933" s="7">
        <v>1</v>
      </c>
      <c r="E1933" s="1">
        <v>6</v>
      </c>
      <c r="F1933" s="1" t="s">
        <v>47</v>
      </c>
      <c r="G1933" s="1" t="s">
        <v>1869</v>
      </c>
      <c r="H1933" s="1" t="s">
        <v>22</v>
      </c>
      <c r="I1933" s="1" t="s">
        <v>9</v>
      </c>
      <c r="K1933" s="1" t="s">
        <v>29</v>
      </c>
      <c r="L1933" s="1" t="s">
        <v>73</v>
      </c>
      <c r="M1933" s="2" t="s">
        <v>2388</v>
      </c>
      <c r="AJ1933" s="1" t="s">
        <v>59</v>
      </c>
      <c r="AK1933" s="1" t="s">
        <v>115</v>
      </c>
    </row>
    <row r="1934" spans="1:38">
      <c r="A1934" s="1" t="s">
        <v>1729</v>
      </c>
      <c r="B1934" s="9">
        <v>40944</v>
      </c>
      <c r="C1934" s="7">
        <v>10</v>
      </c>
      <c r="D1934" s="7">
        <v>1</v>
      </c>
      <c r="E1934" s="1">
        <v>7</v>
      </c>
      <c r="F1934" s="1" t="s">
        <v>26</v>
      </c>
      <c r="G1934" s="1" t="s">
        <v>2760</v>
      </c>
      <c r="H1934" s="1" t="s">
        <v>23</v>
      </c>
      <c r="I1934" s="1" t="s">
        <v>9</v>
      </c>
      <c r="AK1934" s="1" t="s">
        <v>115</v>
      </c>
    </row>
    <row r="1935" spans="1:38">
      <c r="A1935" s="1" t="s">
        <v>1729</v>
      </c>
      <c r="B1935" s="9">
        <v>40944</v>
      </c>
      <c r="C1935" s="7">
        <v>10</v>
      </c>
      <c r="D1935" s="7">
        <v>1</v>
      </c>
      <c r="E1935" s="1">
        <v>7</v>
      </c>
      <c r="F1935" s="1" t="s">
        <v>47</v>
      </c>
      <c r="G1935" s="1" t="s">
        <v>1854</v>
      </c>
      <c r="H1935" s="1" t="s">
        <v>23</v>
      </c>
      <c r="I1935" s="1" t="s">
        <v>9</v>
      </c>
      <c r="AK1935" s="1" t="s">
        <v>115</v>
      </c>
    </row>
    <row r="1936" spans="1:38">
      <c r="A1936" s="1" t="s">
        <v>1729</v>
      </c>
      <c r="B1936" s="9">
        <v>40944</v>
      </c>
      <c r="C1936" s="7">
        <v>10</v>
      </c>
      <c r="D1936" s="7">
        <v>1</v>
      </c>
      <c r="E1936" s="1">
        <v>8</v>
      </c>
      <c r="F1936" s="1" t="s">
        <v>26</v>
      </c>
      <c r="G1936" s="1" t="s">
        <v>1871</v>
      </c>
      <c r="H1936" s="1" t="s">
        <v>23</v>
      </c>
      <c r="I1936" s="1" t="s">
        <v>23</v>
      </c>
      <c r="AK1936" s="1" t="s">
        <v>115</v>
      </c>
    </row>
    <row r="1937" spans="1:38">
      <c r="A1937" s="1" t="s">
        <v>1729</v>
      </c>
      <c r="B1937" s="9">
        <v>40944</v>
      </c>
      <c r="C1937" s="7">
        <v>10</v>
      </c>
      <c r="D1937" s="7">
        <v>1</v>
      </c>
      <c r="E1937" s="1">
        <v>8</v>
      </c>
      <c r="F1937" s="1" t="s">
        <v>47</v>
      </c>
      <c r="G1937" s="1" t="s">
        <v>2761</v>
      </c>
      <c r="H1937" s="1" t="s">
        <v>23</v>
      </c>
      <c r="I1937" s="1" t="s">
        <v>23</v>
      </c>
      <c r="AK1937" s="1" t="s">
        <v>115</v>
      </c>
    </row>
    <row r="1938" spans="1:38">
      <c r="A1938" s="1" t="s">
        <v>1729</v>
      </c>
      <c r="B1938" s="9">
        <v>40944</v>
      </c>
      <c r="C1938" s="7">
        <v>10</v>
      </c>
      <c r="D1938" s="7">
        <v>1</v>
      </c>
      <c r="E1938" s="1">
        <v>9</v>
      </c>
      <c r="F1938" s="1" t="s">
        <v>26</v>
      </c>
      <c r="G1938" s="1" t="s">
        <v>2762</v>
      </c>
      <c r="H1938" s="1" t="s">
        <v>23</v>
      </c>
      <c r="I1938" s="1" t="s">
        <v>23</v>
      </c>
      <c r="AK1938" s="1" t="s">
        <v>115</v>
      </c>
    </row>
    <row r="1939" spans="1:38">
      <c r="A1939" s="1" t="s">
        <v>1729</v>
      </c>
      <c r="B1939" s="9">
        <v>40944</v>
      </c>
      <c r="C1939" s="7">
        <v>10</v>
      </c>
      <c r="D1939" s="7">
        <v>1</v>
      </c>
      <c r="E1939" s="1">
        <v>9</v>
      </c>
      <c r="F1939" s="1" t="s">
        <v>47</v>
      </c>
      <c r="G1939" s="1" t="s">
        <v>1861</v>
      </c>
      <c r="H1939" s="1" t="s">
        <v>23</v>
      </c>
      <c r="I1939" s="1" t="s">
        <v>23</v>
      </c>
      <c r="AK1939" s="1" t="s">
        <v>115</v>
      </c>
    </row>
    <row r="1940" spans="1:38">
      <c r="A1940" s="1" t="s">
        <v>1729</v>
      </c>
      <c r="B1940" s="9">
        <v>40944</v>
      </c>
      <c r="C1940" s="7">
        <v>10</v>
      </c>
      <c r="D1940" s="7">
        <v>1</v>
      </c>
      <c r="E1940" s="1">
        <v>10</v>
      </c>
      <c r="F1940" s="1" t="s">
        <v>26</v>
      </c>
      <c r="G1940" s="1" t="s">
        <v>2763</v>
      </c>
      <c r="H1940" s="1" t="s">
        <v>23</v>
      </c>
      <c r="I1940" s="1" t="s">
        <v>9</v>
      </c>
      <c r="AK1940" s="1" t="s">
        <v>115</v>
      </c>
    </row>
    <row r="1941" spans="1:38">
      <c r="A1941" s="1" t="s">
        <v>1729</v>
      </c>
      <c r="B1941" s="9">
        <v>40944</v>
      </c>
      <c r="C1941" s="7">
        <v>10</v>
      </c>
      <c r="D1941" s="7">
        <v>1</v>
      </c>
      <c r="E1941" s="1">
        <v>10</v>
      </c>
      <c r="F1941" s="1" t="s">
        <v>47</v>
      </c>
      <c r="G1941" s="1" t="s">
        <v>2764</v>
      </c>
      <c r="H1941" s="1" t="s">
        <v>23</v>
      </c>
      <c r="I1941" s="1" t="s">
        <v>23</v>
      </c>
      <c r="AK1941" s="1" t="s">
        <v>115</v>
      </c>
    </row>
    <row r="1942" spans="1:38">
      <c r="A1942" s="1" t="s">
        <v>1729</v>
      </c>
      <c r="B1942" s="9">
        <v>40944</v>
      </c>
      <c r="C1942" s="7">
        <v>10</v>
      </c>
      <c r="D1942" s="7">
        <v>1</v>
      </c>
      <c r="E1942" s="1">
        <v>11</v>
      </c>
      <c r="F1942" s="1" t="s">
        <v>26</v>
      </c>
      <c r="G1942" s="1" t="s">
        <v>1887</v>
      </c>
      <c r="H1942" s="1" t="s">
        <v>22</v>
      </c>
      <c r="I1942" s="1" t="s">
        <v>9</v>
      </c>
      <c r="K1942" s="1" t="s">
        <v>518</v>
      </c>
      <c r="L1942" s="1" t="s">
        <v>25</v>
      </c>
      <c r="M1942" s="2" t="s">
        <v>2426</v>
      </c>
      <c r="N1942" s="1" t="s">
        <v>26</v>
      </c>
      <c r="Q1942" s="1">
        <v>33.299999999999997</v>
      </c>
      <c r="S1942" s="1">
        <v>9</v>
      </c>
      <c r="T1942" s="1">
        <v>153.1</v>
      </c>
      <c r="U1942" s="1">
        <v>153</v>
      </c>
      <c r="AA1942" s="1">
        <v>1</v>
      </c>
      <c r="AJ1942" s="1" t="s">
        <v>59</v>
      </c>
      <c r="AK1942" s="1" t="s">
        <v>115</v>
      </c>
      <c r="AL1942" s="1" t="s">
        <v>517</v>
      </c>
    </row>
    <row r="1943" spans="1:38">
      <c r="A1943" s="1" t="s">
        <v>1729</v>
      </c>
      <c r="B1943" s="9">
        <v>40944</v>
      </c>
      <c r="C1943" s="7">
        <v>10</v>
      </c>
      <c r="D1943" s="7">
        <v>1</v>
      </c>
      <c r="E1943" s="1">
        <v>11</v>
      </c>
      <c r="F1943" s="1" t="s">
        <v>47</v>
      </c>
      <c r="G1943" s="1" t="s">
        <v>2765</v>
      </c>
      <c r="H1943" s="1" t="s">
        <v>23</v>
      </c>
      <c r="I1943" s="1" t="s">
        <v>23</v>
      </c>
      <c r="AK1943" s="1" t="s">
        <v>115</v>
      </c>
    </row>
    <row r="1944" spans="1:38">
      <c r="A1944" s="1" t="s">
        <v>1729</v>
      </c>
      <c r="B1944" s="9">
        <v>40944</v>
      </c>
      <c r="C1944" s="7">
        <v>10</v>
      </c>
      <c r="D1944" s="7">
        <v>1</v>
      </c>
      <c r="E1944" s="1">
        <v>12</v>
      </c>
      <c r="F1944" s="1" t="s">
        <v>26</v>
      </c>
      <c r="G1944" s="1" t="s">
        <v>2766</v>
      </c>
      <c r="H1944" s="1" t="s">
        <v>23</v>
      </c>
      <c r="I1944" s="1" t="s">
        <v>23</v>
      </c>
      <c r="AK1944" s="1" t="s">
        <v>115</v>
      </c>
    </row>
    <row r="1945" spans="1:38">
      <c r="A1945" s="1" t="s">
        <v>1729</v>
      </c>
      <c r="B1945" s="9">
        <v>40944</v>
      </c>
      <c r="C1945" s="7">
        <v>10</v>
      </c>
      <c r="D1945" s="7">
        <v>1</v>
      </c>
      <c r="E1945" s="1">
        <v>12</v>
      </c>
      <c r="F1945" s="1" t="s">
        <v>47</v>
      </c>
      <c r="G1945" s="1" t="s">
        <v>2767</v>
      </c>
      <c r="H1945" s="1" t="s">
        <v>23</v>
      </c>
      <c r="I1945" s="1" t="s">
        <v>23</v>
      </c>
      <c r="AK1945" s="1" t="s">
        <v>115</v>
      </c>
    </row>
    <row r="1946" spans="1:38">
      <c r="A1946" s="1" t="s">
        <v>1729</v>
      </c>
      <c r="B1946" s="9">
        <v>40944</v>
      </c>
      <c r="C1946" s="7">
        <v>10</v>
      </c>
      <c r="D1946" s="7">
        <v>1</v>
      </c>
      <c r="E1946" s="1">
        <v>13</v>
      </c>
      <c r="F1946" s="1" t="s">
        <v>26</v>
      </c>
      <c r="G1946" s="1" t="s">
        <v>1848</v>
      </c>
      <c r="H1946" s="1" t="s">
        <v>22</v>
      </c>
      <c r="I1946" s="1" t="s">
        <v>53</v>
      </c>
      <c r="AK1946" s="1" t="s">
        <v>116</v>
      </c>
    </row>
    <row r="1947" spans="1:38">
      <c r="A1947" s="1" t="s">
        <v>1729</v>
      </c>
      <c r="B1947" s="9">
        <v>40944</v>
      </c>
      <c r="C1947" s="7">
        <v>10</v>
      </c>
      <c r="D1947" s="7">
        <v>1</v>
      </c>
      <c r="E1947" s="1">
        <v>13</v>
      </c>
      <c r="F1947" s="1" t="s">
        <v>47</v>
      </c>
      <c r="G1947" s="1" t="s">
        <v>2768</v>
      </c>
      <c r="H1947" s="1" t="s">
        <v>23</v>
      </c>
      <c r="I1947" s="1" t="s">
        <v>23</v>
      </c>
      <c r="AK1947" s="1" t="s">
        <v>116</v>
      </c>
    </row>
    <row r="1948" spans="1:38">
      <c r="A1948" s="1" t="s">
        <v>1729</v>
      </c>
      <c r="B1948" s="9">
        <v>40944</v>
      </c>
      <c r="C1948" s="7">
        <v>10</v>
      </c>
      <c r="D1948" s="7">
        <v>1</v>
      </c>
      <c r="E1948" s="1">
        <v>14</v>
      </c>
      <c r="F1948" s="1" t="s">
        <v>26</v>
      </c>
      <c r="G1948" s="1" t="s">
        <v>1850</v>
      </c>
      <c r="H1948" s="1" t="s">
        <v>23</v>
      </c>
      <c r="I1948" s="1" t="s">
        <v>53</v>
      </c>
      <c r="AK1948" s="1" t="s">
        <v>116</v>
      </c>
    </row>
    <row r="1949" spans="1:38">
      <c r="A1949" s="1" t="s">
        <v>1729</v>
      </c>
      <c r="B1949" s="9">
        <v>40944</v>
      </c>
      <c r="C1949" s="7">
        <v>10</v>
      </c>
      <c r="D1949" s="7">
        <v>1</v>
      </c>
      <c r="E1949" s="1">
        <v>14</v>
      </c>
      <c r="F1949" s="1" t="s">
        <v>47</v>
      </c>
      <c r="G1949" s="1" t="s">
        <v>2769</v>
      </c>
      <c r="H1949" s="1" t="s">
        <v>23</v>
      </c>
      <c r="I1949" s="1" t="s">
        <v>23</v>
      </c>
      <c r="AK1949" s="1" t="s">
        <v>116</v>
      </c>
    </row>
    <row r="1950" spans="1:38">
      <c r="A1950" s="1" t="s">
        <v>1729</v>
      </c>
      <c r="B1950" s="9">
        <v>40944</v>
      </c>
      <c r="C1950" s="7">
        <v>10</v>
      </c>
      <c r="D1950" s="7">
        <v>1</v>
      </c>
      <c r="E1950" s="1">
        <v>15</v>
      </c>
      <c r="F1950" s="1" t="s">
        <v>26</v>
      </c>
      <c r="G1950" s="1" t="s">
        <v>1878</v>
      </c>
      <c r="H1950" s="1" t="s">
        <v>22</v>
      </c>
      <c r="I1950" s="1" t="s">
        <v>9</v>
      </c>
      <c r="K1950" s="1" t="s">
        <v>36</v>
      </c>
      <c r="L1950" s="1" t="s">
        <v>25</v>
      </c>
      <c r="M1950" s="2" t="s">
        <v>2429</v>
      </c>
      <c r="N1950" s="1" t="s">
        <v>26</v>
      </c>
      <c r="O1950" s="1" t="s">
        <v>90</v>
      </c>
      <c r="Q1950" s="1">
        <v>31.4</v>
      </c>
      <c r="S1950" s="1">
        <v>5.65</v>
      </c>
      <c r="T1950" s="1">
        <v>142.19999999999999</v>
      </c>
      <c r="U1950" s="1">
        <v>94.5</v>
      </c>
      <c r="X1950" s="1">
        <v>14</v>
      </c>
      <c r="Y1950" s="1">
        <v>108</v>
      </c>
      <c r="Z1950" s="1">
        <f>Y1950-X1950</f>
        <v>94</v>
      </c>
      <c r="AA1950" s="1">
        <v>2</v>
      </c>
      <c r="AJ1950" s="1" t="s">
        <v>59</v>
      </c>
      <c r="AK1950" s="1" t="s">
        <v>116</v>
      </c>
    </row>
    <row r="1951" spans="1:38">
      <c r="A1951" s="1" t="s">
        <v>1729</v>
      </c>
      <c r="B1951" s="9">
        <v>40944</v>
      </c>
      <c r="C1951" s="7">
        <v>10</v>
      </c>
      <c r="D1951" s="7">
        <v>1</v>
      </c>
      <c r="E1951" s="1">
        <v>15</v>
      </c>
      <c r="F1951" s="1" t="s">
        <v>47</v>
      </c>
      <c r="G1951" s="1" t="s">
        <v>1884</v>
      </c>
      <c r="H1951" s="1" t="s">
        <v>23</v>
      </c>
      <c r="I1951" s="1" t="s">
        <v>23</v>
      </c>
      <c r="J1951" s="1" t="s">
        <v>55</v>
      </c>
      <c r="AK1951" s="1" t="s">
        <v>45</v>
      </c>
    </row>
    <row r="1952" spans="1:38">
      <c r="A1952" s="1" t="s">
        <v>1729</v>
      </c>
      <c r="B1952" s="9">
        <v>40944</v>
      </c>
      <c r="C1952" s="7">
        <v>10</v>
      </c>
      <c r="D1952" s="7">
        <v>1</v>
      </c>
      <c r="E1952" s="1">
        <v>16</v>
      </c>
      <c r="F1952" s="1" t="s">
        <v>26</v>
      </c>
      <c r="G1952" s="1" t="s">
        <v>1885</v>
      </c>
      <c r="H1952" s="1" t="s">
        <v>22</v>
      </c>
      <c r="I1952" s="1" t="s">
        <v>9</v>
      </c>
      <c r="K1952" s="1" t="s">
        <v>36</v>
      </c>
      <c r="L1952" s="1" t="s">
        <v>25</v>
      </c>
      <c r="M1952" s="2" t="s">
        <v>2428</v>
      </c>
      <c r="N1952" s="1" t="s">
        <v>26</v>
      </c>
      <c r="O1952" s="1" t="s">
        <v>27</v>
      </c>
      <c r="P1952" s="1" t="s">
        <v>40</v>
      </c>
      <c r="Q1952" s="1">
        <v>30.1</v>
      </c>
      <c r="S1952" s="1">
        <v>20.3</v>
      </c>
      <c r="T1952" s="1">
        <v>140</v>
      </c>
      <c r="U1952" s="1">
        <v>48</v>
      </c>
      <c r="X1952" s="1">
        <v>14</v>
      </c>
      <c r="Y1952" s="1">
        <v>101</v>
      </c>
      <c r="Z1952" s="1">
        <f>Y1952-X1952</f>
        <v>87</v>
      </c>
      <c r="AA1952" s="1">
        <v>5</v>
      </c>
      <c r="AJ1952" s="1" t="s">
        <v>59</v>
      </c>
      <c r="AK1952" s="1" t="s">
        <v>116</v>
      </c>
    </row>
    <row r="1953" spans="1:37">
      <c r="A1953" s="1" t="s">
        <v>1729</v>
      </c>
      <c r="B1953" s="9">
        <v>40944</v>
      </c>
      <c r="C1953" s="7">
        <v>10</v>
      </c>
      <c r="D1953" s="7">
        <v>1</v>
      </c>
      <c r="E1953" s="1">
        <v>16</v>
      </c>
      <c r="F1953" s="1" t="s">
        <v>47</v>
      </c>
      <c r="G1953" s="1" t="s">
        <v>1874</v>
      </c>
      <c r="H1953" s="1" t="s">
        <v>22</v>
      </c>
      <c r="I1953" s="1" t="s">
        <v>9</v>
      </c>
      <c r="K1953" s="1" t="s">
        <v>29</v>
      </c>
      <c r="L1953" s="1" t="s">
        <v>73</v>
      </c>
      <c r="M1953" s="2" t="s">
        <v>2396</v>
      </c>
      <c r="AJ1953" s="1" t="s">
        <v>59</v>
      </c>
      <c r="AK1953" s="1" t="s">
        <v>45</v>
      </c>
    </row>
    <row r="1954" spans="1:37">
      <c r="A1954" s="1" t="s">
        <v>1729</v>
      </c>
      <c r="B1954" s="9">
        <v>40944</v>
      </c>
      <c r="C1954" s="7">
        <v>10</v>
      </c>
      <c r="D1954" s="7">
        <v>1</v>
      </c>
      <c r="E1954" s="1">
        <v>17</v>
      </c>
      <c r="F1954" s="1" t="s">
        <v>26</v>
      </c>
      <c r="G1954" s="1" t="s">
        <v>1883</v>
      </c>
      <c r="H1954" s="1" t="s">
        <v>23</v>
      </c>
      <c r="I1954" s="1" t="s">
        <v>23</v>
      </c>
      <c r="AK1954" s="1" t="s">
        <v>45</v>
      </c>
    </row>
    <row r="1955" spans="1:37">
      <c r="A1955" s="1" t="s">
        <v>1729</v>
      </c>
      <c r="B1955" s="9">
        <v>40944</v>
      </c>
      <c r="C1955" s="7">
        <v>10</v>
      </c>
      <c r="D1955" s="7">
        <v>1</v>
      </c>
      <c r="E1955" s="1">
        <v>17</v>
      </c>
      <c r="F1955" s="1" t="s">
        <v>47</v>
      </c>
      <c r="G1955" s="1" t="s">
        <v>1866</v>
      </c>
      <c r="H1955" s="1" t="s">
        <v>23</v>
      </c>
      <c r="I1955" s="1" t="s">
        <v>23</v>
      </c>
      <c r="AK1955" s="1" t="s">
        <v>116</v>
      </c>
    </row>
    <row r="1956" spans="1:37">
      <c r="A1956" s="1" t="s">
        <v>1729</v>
      </c>
      <c r="B1956" s="9">
        <v>40944</v>
      </c>
      <c r="C1956" s="7">
        <v>10</v>
      </c>
      <c r="D1956" s="7">
        <v>1</v>
      </c>
      <c r="E1956" s="1">
        <v>18</v>
      </c>
      <c r="F1956" s="1" t="s">
        <v>26</v>
      </c>
      <c r="G1956" s="1" t="s">
        <v>2770</v>
      </c>
      <c r="H1956" s="1" t="s">
        <v>23</v>
      </c>
      <c r="I1956" s="1" t="s">
        <v>23</v>
      </c>
      <c r="AK1956" s="1" t="s">
        <v>116</v>
      </c>
    </row>
    <row r="1957" spans="1:37">
      <c r="A1957" s="1" t="s">
        <v>1729</v>
      </c>
      <c r="B1957" s="9">
        <v>40944</v>
      </c>
      <c r="C1957" s="7">
        <v>10</v>
      </c>
      <c r="D1957" s="7">
        <v>1</v>
      </c>
      <c r="E1957" s="1">
        <v>18</v>
      </c>
      <c r="F1957" s="1" t="s">
        <v>47</v>
      </c>
      <c r="G1957" s="1" t="s">
        <v>1849</v>
      </c>
      <c r="H1957" s="1" t="s">
        <v>23</v>
      </c>
      <c r="I1957" s="1" t="s">
        <v>23</v>
      </c>
      <c r="AK1957" s="1" t="s">
        <v>116</v>
      </c>
    </row>
    <row r="1958" spans="1:37">
      <c r="A1958" s="1" t="s">
        <v>1729</v>
      </c>
      <c r="B1958" s="9">
        <v>40944</v>
      </c>
      <c r="C1958" s="7">
        <v>10</v>
      </c>
      <c r="D1958" s="7">
        <v>1</v>
      </c>
      <c r="E1958" s="1">
        <v>19</v>
      </c>
      <c r="F1958" s="1" t="s">
        <v>26</v>
      </c>
      <c r="G1958" s="1" t="s">
        <v>1847</v>
      </c>
      <c r="H1958" s="1" t="s">
        <v>22</v>
      </c>
      <c r="I1958" s="1" t="s">
        <v>9</v>
      </c>
      <c r="K1958" s="1" t="s">
        <v>32</v>
      </c>
      <c r="L1958" s="1" t="s">
        <v>73</v>
      </c>
      <c r="M1958" s="2" t="s">
        <v>2384</v>
      </c>
      <c r="AJ1958" s="1" t="s">
        <v>59</v>
      </c>
      <c r="AK1958" s="1" t="s">
        <v>116</v>
      </c>
    </row>
    <row r="1959" spans="1:37">
      <c r="A1959" s="1" t="s">
        <v>1729</v>
      </c>
      <c r="B1959" s="9">
        <v>40944</v>
      </c>
      <c r="C1959" s="7">
        <v>10</v>
      </c>
      <c r="D1959" s="7">
        <v>1</v>
      </c>
      <c r="E1959" s="1">
        <v>19</v>
      </c>
      <c r="F1959" s="1" t="s">
        <v>47</v>
      </c>
      <c r="G1959" s="1" t="s">
        <v>1856</v>
      </c>
      <c r="H1959" s="1" t="s">
        <v>22</v>
      </c>
      <c r="I1959" s="1" t="s">
        <v>9</v>
      </c>
      <c r="K1959" s="1" t="s">
        <v>29</v>
      </c>
      <c r="L1959" s="1" t="s">
        <v>73</v>
      </c>
      <c r="M1959" s="2" t="s">
        <v>2406</v>
      </c>
      <c r="AJ1959" s="1" t="s">
        <v>59</v>
      </c>
      <c r="AK1959" s="1" t="s">
        <v>116</v>
      </c>
    </row>
    <row r="1960" spans="1:37">
      <c r="A1960" s="1" t="s">
        <v>1729</v>
      </c>
      <c r="B1960" s="9">
        <v>40944</v>
      </c>
      <c r="C1960" s="7">
        <v>10</v>
      </c>
      <c r="D1960" s="7">
        <v>1</v>
      </c>
      <c r="E1960" s="1">
        <v>20</v>
      </c>
      <c r="F1960" s="1" t="s">
        <v>26</v>
      </c>
      <c r="G1960" s="1" t="s">
        <v>1840</v>
      </c>
      <c r="H1960" s="1" t="s">
        <v>23</v>
      </c>
      <c r="I1960" s="1" t="s">
        <v>9</v>
      </c>
      <c r="AK1960" s="1" t="s">
        <v>116</v>
      </c>
    </row>
    <row r="1961" spans="1:37">
      <c r="A1961" s="1" t="s">
        <v>1729</v>
      </c>
      <c r="B1961" s="9">
        <v>40944</v>
      </c>
      <c r="C1961" s="7">
        <v>10</v>
      </c>
      <c r="D1961" s="7">
        <v>1</v>
      </c>
      <c r="E1961" s="1">
        <v>20</v>
      </c>
      <c r="F1961" s="1" t="s">
        <v>47</v>
      </c>
      <c r="G1961" s="1" t="s">
        <v>1846</v>
      </c>
      <c r="H1961" s="1" t="s">
        <v>23</v>
      </c>
      <c r="I1961" s="1" t="s">
        <v>23</v>
      </c>
      <c r="J1961" s="1" t="s">
        <v>55</v>
      </c>
      <c r="AK1961" s="1" t="s">
        <v>116</v>
      </c>
    </row>
    <row r="1962" spans="1:37">
      <c r="A1962" s="1" t="s">
        <v>1729</v>
      </c>
      <c r="B1962" s="9">
        <v>40944</v>
      </c>
      <c r="C1962" s="7">
        <v>10</v>
      </c>
      <c r="D1962" s="7">
        <v>1</v>
      </c>
      <c r="E1962" s="10">
        <v>21</v>
      </c>
      <c r="F1962" s="1" t="s">
        <v>26</v>
      </c>
      <c r="G1962" s="1" t="s">
        <v>1841</v>
      </c>
      <c r="H1962" s="1" t="s">
        <v>23</v>
      </c>
      <c r="I1962" s="1" t="s">
        <v>23</v>
      </c>
      <c r="J1962" s="1" t="s">
        <v>55</v>
      </c>
      <c r="AK1962" s="1" t="s">
        <v>45</v>
      </c>
    </row>
    <row r="1963" spans="1:37">
      <c r="A1963" s="1" t="s">
        <v>1729</v>
      </c>
      <c r="B1963" s="9">
        <v>40944</v>
      </c>
      <c r="C1963" s="7">
        <v>10</v>
      </c>
      <c r="D1963" s="7">
        <v>1</v>
      </c>
      <c r="E1963" s="1">
        <v>21</v>
      </c>
      <c r="F1963" s="1" t="s">
        <v>47</v>
      </c>
      <c r="G1963" s="1" t="s">
        <v>2771</v>
      </c>
      <c r="H1963" s="1" t="s">
        <v>23</v>
      </c>
      <c r="I1963" s="1" t="s">
        <v>23</v>
      </c>
      <c r="J1963" s="1" t="s">
        <v>55</v>
      </c>
      <c r="AK1963" s="1" t="s">
        <v>116</v>
      </c>
    </row>
    <row r="1964" spans="1:37">
      <c r="A1964" s="1" t="s">
        <v>1729</v>
      </c>
      <c r="B1964" s="9">
        <v>40944</v>
      </c>
      <c r="C1964" s="7">
        <v>10</v>
      </c>
      <c r="D1964" s="7">
        <v>1</v>
      </c>
      <c r="E1964" s="1">
        <v>22</v>
      </c>
      <c r="F1964" s="1" t="s">
        <v>26</v>
      </c>
      <c r="G1964" s="1" t="s">
        <v>2772</v>
      </c>
      <c r="H1964" s="1" t="s">
        <v>23</v>
      </c>
      <c r="I1964" s="1" t="s">
        <v>53</v>
      </c>
      <c r="AK1964" s="1" t="s">
        <v>116</v>
      </c>
    </row>
    <row r="1965" spans="1:37">
      <c r="A1965" s="1" t="s">
        <v>1729</v>
      </c>
      <c r="B1965" s="9">
        <v>40944</v>
      </c>
      <c r="C1965" s="7">
        <v>10</v>
      </c>
      <c r="D1965" s="7">
        <v>1</v>
      </c>
      <c r="E1965" s="1">
        <v>22</v>
      </c>
      <c r="F1965" s="1" t="s">
        <v>47</v>
      </c>
      <c r="G1965" s="1" t="s">
        <v>2773</v>
      </c>
      <c r="H1965" s="1" t="s">
        <v>23</v>
      </c>
      <c r="I1965" s="1" t="s">
        <v>23</v>
      </c>
      <c r="AK1965" s="1" t="s">
        <v>116</v>
      </c>
    </row>
    <row r="1966" spans="1:37">
      <c r="A1966" s="1" t="s">
        <v>1729</v>
      </c>
      <c r="B1966" s="9">
        <v>40944</v>
      </c>
      <c r="C1966" s="7">
        <v>10</v>
      </c>
      <c r="D1966" s="7">
        <v>1</v>
      </c>
      <c r="E1966" s="1">
        <v>23</v>
      </c>
      <c r="F1966" s="1" t="s">
        <v>26</v>
      </c>
      <c r="G1966" s="1" t="s">
        <v>1845</v>
      </c>
      <c r="H1966" s="1" t="s">
        <v>23</v>
      </c>
      <c r="I1966" s="1" t="s">
        <v>9</v>
      </c>
      <c r="J1966" s="1" t="s">
        <v>55</v>
      </c>
      <c r="AK1966" s="1" t="s">
        <v>116</v>
      </c>
    </row>
    <row r="1967" spans="1:37">
      <c r="A1967" s="1" t="s">
        <v>1729</v>
      </c>
      <c r="B1967" s="9">
        <v>40944</v>
      </c>
      <c r="C1967" s="7">
        <v>10</v>
      </c>
      <c r="D1967" s="7">
        <v>1</v>
      </c>
      <c r="E1967" s="1">
        <v>23</v>
      </c>
      <c r="F1967" s="1" t="s">
        <v>47</v>
      </c>
      <c r="G1967" s="1" t="s">
        <v>2774</v>
      </c>
      <c r="H1967" s="1" t="s">
        <v>23</v>
      </c>
      <c r="I1967" s="1" t="s">
        <v>9</v>
      </c>
      <c r="J1967" s="1" t="s">
        <v>55</v>
      </c>
      <c r="AK1967" s="1" t="s">
        <v>116</v>
      </c>
    </row>
    <row r="1968" spans="1:37">
      <c r="A1968" s="1" t="s">
        <v>1729</v>
      </c>
      <c r="B1968" s="9">
        <v>40944</v>
      </c>
      <c r="C1968" s="7">
        <v>10</v>
      </c>
      <c r="D1968" s="7">
        <v>1</v>
      </c>
      <c r="E1968" s="1">
        <v>24</v>
      </c>
      <c r="F1968" s="1" t="s">
        <v>26</v>
      </c>
      <c r="G1968" s="1" t="s">
        <v>1855</v>
      </c>
      <c r="H1968" s="1" t="s">
        <v>23</v>
      </c>
      <c r="I1968" s="1" t="s">
        <v>23</v>
      </c>
      <c r="AK1968" s="1" t="s">
        <v>116</v>
      </c>
    </row>
    <row r="1969" spans="1:37">
      <c r="A1969" s="1" t="s">
        <v>1729</v>
      </c>
      <c r="B1969" s="9">
        <v>40944</v>
      </c>
      <c r="C1969" s="7">
        <v>10</v>
      </c>
      <c r="D1969" s="7">
        <v>1</v>
      </c>
      <c r="E1969" s="1">
        <v>24</v>
      </c>
      <c r="F1969" s="1" t="s">
        <v>47</v>
      </c>
      <c r="G1969" s="1" t="s">
        <v>1851</v>
      </c>
      <c r="H1969" s="1" t="s">
        <v>23</v>
      </c>
      <c r="I1969" s="1" t="s">
        <v>23</v>
      </c>
      <c r="AK1969" s="1" t="s">
        <v>116</v>
      </c>
    </row>
    <row r="1970" spans="1:37">
      <c r="A1970" s="1" t="s">
        <v>1729</v>
      </c>
      <c r="B1970" s="9">
        <v>40944</v>
      </c>
      <c r="C1970" s="7">
        <v>10</v>
      </c>
      <c r="D1970" s="7">
        <v>1</v>
      </c>
      <c r="E1970" s="1">
        <v>25</v>
      </c>
      <c r="F1970" s="1" t="s">
        <v>26</v>
      </c>
      <c r="G1970" s="1" t="s">
        <v>2775</v>
      </c>
      <c r="H1970" s="1" t="s">
        <v>23</v>
      </c>
      <c r="I1970" s="1" t="s">
        <v>23</v>
      </c>
      <c r="J1970" s="1" t="s">
        <v>55</v>
      </c>
      <c r="AK1970" s="1" t="s">
        <v>79</v>
      </c>
    </row>
    <row r="1971" spans="1:37">
      <c r="A1971" s="1" t="s">
        <v>1729</v>
      </c>
      <c r="B1971" s="9">
        <v>40944</v>
      </c>
      <c r="C1971" s="7">
        <v>10</v>
      </c>
      <c r="D1971" s="7">
        <v>1</v>
      </c>
      <c r="E1971" s="1">
        <v>25</v>
      </c>
      <c r="F1971" s="1" t="s">
        <v>47</v>
      </c>
      <c r="G1971" s="1" t="s">
        <v>1882</v>
      </c>
      <c r="H1971" s="1" t="s">
        <v>23</v>
      </c>
      <c r="I1971" s="1" t="s">
        <v>23</v>
      </c>
      <c r="AK1971" s="1" t="s">
        <v>79</v>
      </c>
    </row>
    <row r="1972" spans="1:37">
      <c r="A1972" s="1" t="s">
        <v>1729</v>
      </c>
      <c r="B1972" s="9">
        <v>40944</v>
      </c>
      <c r="C1972" s="7">
        <v>10</v>
      </c>
      <c r="D1972" s="7">
        <v>1</v>
      </c>
      <c r="E1972" s="1">
        <v>26</v>
      </c>
      <c r="F1972" s="1" t="s">
        <v>26</v>
      </c>
      <c r="G1972" s="1" t="s">
        <v>1870</v>
      </c>
      <c r="H1972" s="1" t="s">
        <v>23</v>
      </c>
      <c r="I1972" s="1" t="s">
        <v>23</v>
      </c>
      <c r="AK1972" s="1" t="s">
        <v>79</v>
      </c>
    </row>
    <row r="1973" spans="1:37">
      <c r="A1973" s="1" t="s">
        <v>1729</v>
      </c>
      <c r="B1973" s="9">
        <v>40944</v>
      </c>
      <c r="C1973" s="7">
        <v>10</v>
      </c>
      <c r="D1973" s="7">
        <v>1</v>
      </c>
      <c r="E1973" s="1">
        <v>26</v>
      </c>
      <c r="F1973" s="1" t="s">
        <v>47</v>
      </c>
      <c r="G1973" s="1" t="s">
        <v>2776</v>
      </c>
      <c r="H1973" s="1" t="s">
        <v>23</v>
      </c>
      <c r="I1973" s="1" t="s">
        <v>23</v>
      </c>
      <c r="AK1973" s="1" t="s">
        <v>79</v>
      </c>
    </row>
    <row r="1974" spans="1:37">
      <c r="A1974" s="1" t="s">
        <v>1729</v>
      </c>
      <c r="B1974" s="9">
        <v>40944</v>
      </c>
      <c r="C1974" s="7">
        <v>10</v>
      </c>
      <c r="D1974" s="7">
        <v>1</v>
      </c>
      <c r="E1974" s="1">
        <v>27</v>
      </c>
      <c r="F1974" s="1" t="s">
        <v>26</v>
      </c>
      <c r="G1974" s="1" t="s">
        <v>1842</v>
      </c>
      <c r="H1974" s="1" t="s">
        <v>23</v>
      </c>
      <c r="I1974" s="1" t="s">
        <v>23</v>
      </c>
      <c r="AK1974" s="1" t="s">
        <v>79</v>
      </c>
    </row>
    <row r="1975" spans="1:37">
      <c r="A1975" s="1" t="s">
        <v>1729</v>
      </c>
      <c r="B1975" s="9">
        <v>40944</v>
      </c>
      <c r="C1975" s="7">
        <v>10</v>
      </c>
      <c r="D1975" s="7">
        <v>1</v>
      </c>
      <c r="E1975" s="1">
        <v>27</v>
      </c>
      <c r="F1975" s="1" t="s">
        <v>47</v>
      </c>
      <c r="G1975" s="1" t="s">
        <v>1839</v>
      </c>
      <c r="H1975" s="1" t="s">
        <v>23</v>
      </c>
      <c r="I1975" s="1" t="s">
        <v>23</v>
      </c>
      <c r="AK1975" s="1" t="s">
        <v>79</v>
      </c>
    </row>
    <row r="1976" spans="1:37">
      <c r="A1976" s="1" t="s">
        <v>1729</v>
      </c>
      <c r="B1976" s="9">
        <v>40944</v>
      </c>
      <c r="C1976" s="7">
        <v>10</v>
      </c>
      <c r="D1976" s="7">
        <v>1</v>
      </c>
      <c r="E1976" s="1">
        <v>28</v>
      </c>
      <c r="F1976" s="1" t="s">
        <v>26</v>
      </c>
      <c r="G1976" s="1" t="s">
        <v>2777</v>
      </c>
      <c r="H1976" s="1" t="s">
        <v>23</v>
      </c>
      <c r="I1976" s="1" t="s">
        <v>23</v>
      </c>
      <c r="J1976" s="1" t="s">
        <v>55</v>
      </c>
      <c r="AK1976" s="1" t="s">
        <v>79</v>
      </c>
    </row>
    <row r="1977" spans="1:37">
      <c r="A1977" s="1" t="s">
        <v>1729</v>
      </c>
      <c r="B1977" s="9">
        <v>40944</v>
      </c>
      <c r="C1977" s="7">
        <v>10</v>
      </c>
      <c r="D1977" s="7">
        <v>1</v>
      </c>
      <c r="E1977" s="1">
        <v>28</v>
      </c>
      <c r="F1977" s="1" t="s">
        <v>47</v>
      </c>
      <c r="G1977" s="1" t="s">
        <v>2778</v>
      </c>
      <c r="H1977" s="1" t="s">
        <v>23</v>
      </c>
      <c r="I1977" s="1" t="s">
        <v>23</v>
      </c>
      <c r="AK1977" s="1" t="s">
        <v>79</v>
      </c>
    </row>
    <row r="1978" spans="1:37">
      <c r="A1978" s="1" t="s">
        <v>1729</v>
      </c>
      <c r="B1978" s="9">
        <v>40944</v>
      </c>
      <c r="C1978" s="7">
        <v>10</v>
      </c>
      <c r="D1978" s="7">
        <v>1</v>
      </c>
      <c r="E1978" s="1">
        <v>29</v>
      </c>
      <c r="F1978" s="1" t="s">
        <v>26</v>
      </c>
      <c r="G1978" s="1" t="s">
        <v>2779</v>
      </c>
      <c r="H1978" s="1" t="s">
        <v>23</v>
      </c>
      <c r="I1978" s="1" t="s">
        <v>23</v>
      </c>
      <c r="AK1978" s="1" t="s">
        <v>79</v>
      </c>
    </row>
    <row r="1979" spans="1:37">
      <c r="A1979" s="1" t="s">
        <v>1729</v>
      </c>
      <c r="B1979" s="9">
        <v>40944</v>
      </c>
      <c r="C1979" s="7">
        <v>10</v>
      </c>
      <c r="D1979" s="7">
        <v>1</v>
      </c>
      <c r="E1979" s="1">
        <v>29</v>
      </c>
      <c r="F1979" s="1" t="s">
        <v>47</v>
      </c>
      <c r="G1979" s="1" t="s">
        <v>2780</v>
      </c>
      <c r="H1979" s="1" t="s">
        <v>23</v>
      </c>
      <c r="I1979" s="1" t="s">
        <v>23</v>
      </c>
      <c r="AK1979" s="1" t="s">
        <v>79</v>
      </c>
    </row>
    <row r="1980" spans="1:37">
      <c r="A1980" s="1" t="s">
        <v>1729</v>
      </c>
      <c r="B1980" s="9">
        <v>40944</v>
      </c>
      <c r="C1980" s="7">
        <v>10</v>
      </c>
      <c r="D1980" s="7">
        <v>1</v>
      </c>
      <c r="E1980" s="1">
        <v>30</v>
      </c>
      <c r="F1980" s="1" t="s">
        <v>26</v>
      </c>
      <c r="G1980" s="1" t="s">
        <v>1852</v>
      </c>
      <c r="H1980" s="1" t="s">
        <v>23</v>
      </c>
      <c r="I1980" s="1" t="s">
        <v>23</v>
      </c>
      <c r="AK1980" s="1" t="s">
        <v>79</v>
      </c>
    </row>
    <row r="1981" spans="1:37">
      <c r="A1981" s="1" t="s">
        <v>1729</v>
      </c>
      <c r="B1981" s="9">
        <v>40944</v>
      </c>
      <c r="C1981" s="7">
        <v>10</v>
      </c>
      <c r="D1981" s="7">
        <v>1</v>
      </c>
      <c r="E1981" s="1">
        <v>30</v>
      </c>
      <c r="F1981" s="1" t="s">
        <v>47</v>
      </c>
      <c r="G1981" s="1" t="s">
        <v>2781</v>
      </c>
      <c r="H1981" s="1" t="s">
        <v>23</v>
      </c>
      <c r="I1981" s="1" t="s">
        <v>53</v>
      </c>
      <c r="AK1981" s="1" t="s">
        <v>79</v>
      </c>
    </row>
    <row r="1982" spans="1:37">
      <c r="A1982" s="1" t="s">
        <v>1729</v>
      </c>
      <c r="B1982" s="9">
        <v>40944</v>
      </c>
      <c r="C1982" s="7">
        <v>10</v>
      </c>
      <c r="D1982" s="7">
        <v>1</v>
      </c>
      <c r="E1982" s="1">
        <v>31</v>
      </c>
      <c r="F1982" s="1" t="s">
        <v>26</v>
      </c>
      <c r="G1982" s="1" t="s">
        <v>2782</v>
      </c>
      <c r="H1982" s="1" t="s">
        <v>23</v>
      </c>
      <c r="I1982" s="1" t="s">
        <v>23</v>
      </c>
      <c r="AK1982" s="1" t="s">
        <v>79</v>
      </c>
    </row>
    <row r="1983" spans="1:37">
      <c r="A1983" s="1" t="s">
        <v>1729</v>
      </c>
      <c r="B1983" s="9">
        <v>40944</v>
      </c>
      <c r="C1983" s="7">
        <v>10</v>
      </c>
      <c r="D1983" s="7">
        <v>1</v>
      </c>
      <c r="E1983" s="1">
        <v>31</v>
      </c>
      <c r="F1983" s="1" t="s">
        <v>47</v>
      </c>
      <c r="G1983" s="1" t="s">
        <v>2783</v>
      </c>
      <c r="H1983" s="1" t="s">
        <v>23</v>
      </c>
      <c r="I1983" s="1" t="s">
        <v>23</v>
      </c>
      <c r="J1983" s="1" t="s">
        <v>55</v>
      </c>
      <c r="AK1983" s="1" t="s">
        <v>79</v>
      </c>
    </row>
    <row r="1984" spans="1:37">
      <c r="A1984" s="1" t="s">
        <v>1729</v>
      </c>
      <c r="B1984" s="9">
        <v>40944</v>
      </c>
      <c r="C1984" s="7">
        <v>10</v>
      </c>
      <c r="D1984" s="7">
        <v>1</v>
      </c>
      <c r="E1984" s="1">
        <v>32</v>
      </c>
      <c r="F1984" s="1" t="s">
        <v>26</v>
      </c>
      <c r="G1984" s="1" t="s">
        <v>2784</v>
      </c>
      <c r="H1984" s="1" t="s">
        <v>23</v>
      </c>
      <c r="I1984" s="1" t="s">
        <v>23</v>
      </c>
      <c r="J1984" s="1" t="s">
        <v>55</v>
      </c>
      <c r="AK1984" s="1" t="s">
        <v>79</v>
      </c>
    </row>
    <row r="1985" spans="1:37">
      <c r="A1985" s="1" t="s">
        <v>1729</v>
      </c>
      <c r="B1985" s="9">
        <v>40944</v>
      </c>
      <c r="C1985" s="7">
        <v>10</v>
      </c>
      <c r="D1985" s="7">
        <v>1</v>
      </c>
      <c r="E1985" s="1">
        <v>32</v>
      </c>
      <c r="F1985" s="1" t="s">
        <v>47</v>
      </c>
      <c r="G1985" s="1" t="s">
        <v>1859</v>
      </c>
      <c r="H1985" s="1" t="s">
        <v>23</v>
      </c>
      <c r="I1985" s="1" t="s">
        <v>53</v>
      </c>
      <c r="J1985" s="1" t="s">
        <v>55</v>
      </c>
      <c r="AK1985" s="1" t="s">
        <v>79</v>
      </c>
    </row>
    <row r="1986" spans="1:37">
      <c r="A1986" s="1" t="s">
        <v>1729</v>
      </c>
      <c r="B1986" s="9">
        <v>40944</v>
      </c>
      <c r="C1986" s="7">
        <v>10</v>
      </c>
      <c r="D1986" s="7">
        <v>1</v>
      </c>
      <c r="E1986" s="1">
        <v>33</v>
      </c>
      <c r="F1986" s="1" t="s">
        <v>26</v>
      </c>
      <c r="G1986" s="1" t="s">
        <v>1881</v>
      </c>
      <c r="H1986" s="1" t="s">
        <v>22</v>
      </c>
      <c r="I1986" s="1" t="s">
        <v>9</v>
      </c>
      <c r="K1986" s="1" t="s">
        <v>29</v>
      </c>
      <c r="L1986" s="1" t="s">
        <v>73</v>
      </c>
      <c r="M1986" s="2" t="s">
        <v>2407</v>
      </c>
      <c r="AJ1986" s="1" t="s">
        <v>59</v>
      </c>
      <c r="AK1986" s="1" t="s">
        <v>117</v>
      </c>
    </row>
    <row r="1987" spans="1:37">
      <c r="A1987" s="1" t="s">
        <v>1729</v>
      </c>
      <c r="B1987" s="9">
        <v>40944</v>
      </c>
      <c r="C1987" s="7">
        <v>10</v>
      </c>
      <c r="D1987" s="7">
        <v>1</v>
      </c>
      <c r="E1987" s="1">
        <v>33</v>
      </c>
      <c r="F1987" s="1" t="s">
        <v>47</v>
      </c>
      <c r="G1987" s="1" t="s">
        <v>1868</v>
      </c>
      <c r="H1987" s="1" t="s">
        <v>23</v>
      </c>
      <c r="I1987" s="1" t="s">
        <v>23</v>
      </c>
      <c r="J1987" s="1" t="s">
        <v>55</v>
      </c>
      <c r="AK1987" s="1" t="s">
        <v>117</v>
      </c>
    </row>
    <row r="1988" spans="1:37">
      <c r="A1988" s="1" t="s">
        <v>1729</v>
      </c>
      <c r="B1988" s="9">
        <v>40944</v>
      </c>
      <c r="C1988" s="7">
        <v>10</v>
      </c>
      <c r="D1988" s="7">
        <v>1</v>
      </c>
      <c r="E1988" s="1">
        <v>34</v>
      </c>
      <c r="F1988" s="1" t="s">
        <v>26</v>
      </c>
      <c r="G1988" s="1" t="s">
        <v>2785</v>
      </c>
      <c r="H1988" s="1" t="s">
        <v>23</v>
      </c>
      <c r="I1988" s="1" t="s">
        <v>53</v>
      </c>
      <c r="AK1988" s="1" t="s">
        <v>117</v>
      </c>
    </row>
    <row r="1989" spans="1:37">
      <c r="A1989" s="1" t="s">
        <v>1729</v>
      </c>
      <c r="B1989" s="9">
        <v>40944</v>
      </c>
      <c r="C1989" s="7">
        <v>10</v>
      </c>
      <c r="D1989" s="7">
        <v>1</v>
      </c>
      <c r="E1989" s="1">
        <v>34</v>
      </c>
      <c r="F1989" s="1" t="s">
        <v>47</v>
      </c>
      <c r="G1989" s="1" t="s">
        <v>1862</v>
      </c>
      <c r="H1989" s="1" t="s">
        <v>23</v>
      </c>
      <c r="I1989" s="1" t="s">
        <v>23</v>
      </c>
      <c r="AK1989" s="1" t="s">
        <v>117</v>
      </c>
    </row>
    <row r="1990" spans="1:37">
      <c r="A1990" s="1" t="s">
        <v>1729</v>
      </c>
      <c r="B1990" s="9">
        <v>40944</v>
      </c>
      <c r="C1990" s="7">
        <v>10</v>
      </c>
      <c r="D1990" s="7">
        <v>1</v>
      </c>
      <c r="E1990" s="1">
        <v>35</v>
      </c>
      <c r="F1990" s="1" t="s">
        <v>26</v>
      </c>
      <c r="G1990" s="1" t="s">
        <v>2786</v>
      </c>
      <c r="H1990" s="1" t="s">
        <v>23</v>
      </c>
      <c r="I1990" s="1" t="s">
        <v>23</v>
      </c>
      <c r="AK1990" s="1" t="s">
        <v>117</v>
      </c>
    </row>
    <row r="1991" spans="1:37">
      <c r="A1991" s="1" t="s">
        <v>1729</v>
      </c>
      <c r="B1991" s="9">
        <v>40944</v>
      </c>
      <c r="C1991" s="7">
        <v>10</v>
      </c>
      <c r="D1991" s="7">
        <v>1</v>
      </c>
      <c r="E1991" s="1">
        <v>35</v>
      </c>
      <c r="F1991" s="1" t="s">
        <v>47</v>
      </c>
      <c r="G1991" s="1" t="s">
        <v>1876</v>
      </c>
      <c r="H1991" s="1" t="s">
        <v>23</v>
      </c>
      <c r="I1991" s="1" t="s">
        <v>53</v>
      </c>
      <c r="AK1991" s="1" t="s">
        <v>117</v>
      </c>
    </row>
    <row r="1992" spans="1:37">
      <c r="A1992" s="1" t="s">
        <v>1729</v>
      </c>
      <c r="B1992" s="9">
        <v>40944</v>
      </c>
      <c r="C1992" s="7">
        <v>10</v>
      </c>
      <c r="D1992" s="7">
        <v>1</v>
      </c>
      <c r="E1992" s="1">
        <v>36</v>
      </c>
      <c r="F1992" s="1" t="s">
        <v>26</v>
      </c>
      <c r="G1992" s="1" t="s">
        <v>1837</v>
      </c>
      <c r="H1992" s="1" t="s">
        <v>23</v>
      </c>
      <c r="I1992" s="1" t="s">
        <v>53</v>
      </c>
      <c r="AK1992" s="1" t="s">
        <v>117</v>
      </c>
    </row>
    <row r="1993" spans="1:37">
      <c r="A1993" s="1" t="s">
        <v>1729</v>
      </c>
      <c r="B1993" s="9">
        <v>40944</v>
      </c>
      <c r="C1993" s="7">
        <v>10</v>
      </c>
      <c r="D1993" s="7">
        <v>1</v>
      </c>
      <c r="E1993" s="1">
        <v>36</v>
      </c>
      <c r="F1993" s="1" t="s">
        <v>47</v>
      </c>
      <c r="G1993" s="1" t="s">
        <v>2787</v>
      </c>
      <c r="H1993" s="1" t="s">
        <v>23</v>
      </c>
      <c r="I1993" s="1" t="s">
        <v>23</v>
      </c>
      <c r="AK1993" s="1" t="s">
        <v>117</v>
      </c>
    </row>
    <row r="1994" spans="1:37">
      <c r="A1994" s="1" t="s">
        <v>1729</v>
      </c>
      <c r="B1994" s="9">
        <v>40944</v>
      </c>
      <c r="C1994" s="7">
        <v>10</v>
      </c>
      <c r="D1994" s="7">
        <v>1</v>
      </c>
      <c r="E1994" s="1">
        <v>37</v>
      </c>
      <c r="F1994" s="1" t="s">
        <v>26</v>
      </c>
      <c r="G1994" s="1" t="s">
        <v>2788</v>
      </c>
      <c r="H1994" s="1" t="s">
        <v>22</v>
      </c>
      <c r="I1994" s="1" t="s">
        <v>23</v>
      </c>
      <c r="J1994" s="1" t="s">
        <v>55</v>
      </c>
      <c r="AK1994" s="1" t="s">
        <v>117</v>
      </c>
    </row>
    <row r="1995" spans="1:37">
      <c r="A1995" s="1" t="s">
        <v>1729</v>
      </c>
      <c r="B1995" s="9">
        <v>40944</v>
      </c>
      <c r="C1995" s="7">
        <v>10</v>
      </c>
      <c r="D1995" s="7">
        <v>1</v>
      </c>
      <c r="E1995" s="1">
        <v>37</v>
      </c>
      <c r="F1995" s="1" t="s">
        <v>47</v>
      </c>
      <c r="G1995" s="1" t="s">
        <v>2789</v>
      </c>
      <c r="H1995" s="1" t="s">
        <v>23</v>
      </c>
      <c r="I1995" s="1" t="s">
        <v>23</v>
      </c>
      <c r="AK1995" s="1" t="s">
        <v>117</v>
      </c>
    </row>
    <row r="1996" spans="1:37">
      <c r="A1996" s="1" t="s">
        <v>1729</v>
      </c>
      <c r="B1996" s="9">
        <v>40944</v>
      </c>
      <c r="C1996" s="7">
        <v>10</v>
      </c>
      <c r="D1996" s="7">
        <v>1</v>
      </c>
      <c r="E1996" s="1">
        <v>38</v>
      </c>
      <c r="F1996" s="1" t="s">
        <v>26</v>
      </c>
      <c r="G1996" s="1" t="s">
        <v>1844</v>
      </c>
      <c r="H1996" s="1" t="s">
        <v>23</v>
      </c>
      <c r="I1996" s="1" t="s">
        <v>23</v>
      </c>
      <c r="AK1996" s="1" t="s">
        <v>117</v>
      </c>
    </row>
    <row r="1997" spans="1:37">
      <c r="A1997" s="1" t="s">
        <v>1729</v>
      </c>
      <c r="B1997" s="9">
        <v>40944</v>
      </c>
      <c r="C1997" s="7">
        <v>10</v>
      </c>
      <c r="D1997" s="7">
        <v>1</v>
      </c>
      <c r="E1997" s="1">
        <v>38</v>
      </c>
      <c r="F1997" s="1" t="s">
        <v>47</v>
      </c>
      <c r="G1997" s="1" t="s">
        <v>1867</v>
      </c>
      <c r="H1997" s="1" t="s">
        <v>23</v>
      </c>
      <c r="I1997" s="1" t="s">
        <v>23</v>
      </c>
      <c r="J1997" s="1" t="s">
        <v>55</v>
      </c>
      <c r="AK1997" s="1" t="s">
        <v>117</v>
      </c>
    </row>
    <row r="1998" spans="1:37">
      <c r="A1998" s="1" t="s">
        <v>1729</v>
      </c>
      <c r="B1998" s="9">
        <v>40944</v>
      </c>
      <c r="C1998" s="7">
        <v>10</v>
      </c>
      <c r="D1998" s="7">
        <v>1</v>
      </c>
      <c r="E1998" s="1">
        <v>39</v>
      </c>
      <c r="F1998" s="1" t="s">
        <v>26</v>
      </c>
      <c r="G1998" s="1" t="s">
        <v>2790</v>
      </c>
      <c r="H1998" s="1" t="s">
        <v>23</v>
      </c>
      <c r="I1998" s="1" t="s">
        <v>23</v>
      </c>
      <c r="J1998" s="1" t="s">
        <v>55</v>
      </c>
      <c r="AK1998" s="1" t="s">
        <v>117</v>
      </c>
    </row>
    <row r="1999" spans="1:37">
      <c r="A1999" s="1" t="s">
        <v>1729</v>
      </c>
      <c r="B1999" s="9">
        <v>40944</v>
      </c>
      <c r="C1999" s="7">
        <v>10</v>
      </c>
      <c r="D1999" s="7">
        <v>1</v>
      </c>
      <c r="E1999" s="1">
        <v>39</v>
      </c>
      <c r="F1999" s="1" t="s">
        <v>47</v>
      </c>
      <c r="G1999" s="1" t="s">
        <v>2791</v>
      </c>
      <c r="H1999" s="1" t="s">
        <v>23</v>
      </c>
      <c r="I1999" s="1" t="s">
        <v>23</v>
      </c>
      <c r="AK1999" s="1" t="s">
        <v>117</v>
      </c>
    </row>
    <row r="2000" spans="1:37">
      <c r="A2000" s="1" t="s">
        <v>1729</v>
      </c>
      <c r="B2000" s="9">
        <v>40944</v>
      </c>
      <c r="C2000" s="7">
        <v>10</v>
      </c>
      <c r="D2000" s="7">
        <v>1</v>
      </c>
      <c r="E2000" s="1">
        <v>40</v>
      </c>
      <c r="F2000" s="1" t="s">
        <v>26</v>
      </c>
      <c r="G2000" s="1" t="s">
        <v>2792</v>
      </c>
      <c r="H2000" s="1" t="s">
        <v>23</v>
      </c>
      <c r="I2000" s="1" t="s">
        <v>53</v>
      </c>
      <c r="AK2000" s="1" t="s">
        <v>117</v>
      </c>
    </row>
    <row r="2001" spans="1:37">
      <c r="A2001" s="1" t="s">
        <v>1729</v>
      </c>
      <c r="B2001" s="9">
        <v>40944</v>
      </c>
      <c r="C2001" s="7">
        <v>10</v>
      </c>
      <c r="D2001" s="7">
        <v>1</v>
      </c>
      <c r="E2001" s="1">
        <v>40</v>
      </c>
      <c r="F2001" s="1" t="s">
        <v>47</v>
      </c>
      <c r="G2001" s="1" t="s">
        <v>1864</v>
      </c>
      <c r="H2001" s="1" t="s">
        <v>23</v>
      </c>
      <c r="I2001" s="1" t="s">
        <v>53</v>
      </c>
      <c r="AK2001" s="1" t="s">
        <v>117</v>
      </c>
    </row>
    <row r="2002" spans="1:37">
      <c r="A2002" s="1" t="s">
        <v>1729</v>
      </c>
      <c r="B2002" s="9">
        <v>40944</v>
      </c>
      <c r="C2002" s="7">
        <v>10</v>
      </c>
      <c r="D2002" s="7">
        <v>1</v>
      </c>
      <c r="E2002" s="1">
        <v>41</v>
      </c>
      <c r="F2002" s="1" t="s">
        <v>26</v>
      </c>
      <c r="G2002" s="1" t="s">
        <v>1838</v>
      </c>
      <c r="H2002" s="1" t="s">
        <v>22</v>
      </c>
      <c r="I2002" s="1" t="s">
        <v>53</v>
      </c>
      <c r="AK2002" s="1" t="s">
        <v>59</v>
      </c>
    </row>
    <row r="2003" spans="1:37">
      <c r="A2003" s="1" t="s">
        <v>1729</v>
      </c>
      <c r="B2003" s="9">
        <v>40944</v>
      </c>
      <c r="C2003" s="7">
        <v>10</v>
      </c>
      <c r="D2003" s="7">
        <v>1</v>
      </c>
      <c r="E2003" s="1">
        <v>41</v>
      </c>
      <c r="F2003" s="1" t="s">
        <v>47</v>
      </c>
      <c r="G2003" s="1" t="s">
        <v>1863</v>
      </c>
      <c r="H2003" s="1" t="s">
        <v>22</v>
      </c>
      <c r="I2003" s="1" t="s">
        <v>9</v>
      </c>
      <c r="K2003" s="1" t="s">
        <v>36</v>
      </c>
      <c r="L2003" s="1" t="s">
        <v>25</v>
      </c>
      <c r="M2003" s="2" t="s">
        <v>2427</v>
      </c>
      <c r="N2003" s="1" t="s">
        <v>26</v>
      </c>
      <c r="O2003" s="1" t="s">
        <v>90</v>
      </c>
      <c r="Q2003" s="1">
        <v>32.6</v>
      </c>
      <c r="S2003" s="1">
        <v>8.6</v>
      </c>
      <c r="T2003" s="1">
        <v>128.44999999999999</v>
      </c>
      <c r="U2003" s="1">
        <v>98.2</v>
      </c>
      <c r="X2003" s="1">
        <v>14</v>
      </c>
      <c r="Y2003" s="1">
        <v>97</v>
      </c>
      <c r="Z2003" s="1">
        <f>Y2003-X2003</f>
        <v>83</v>
      </c>
      <c r="AA2003" s="1">
        <v>3</v>
      </c>
      <c r="AJ2003" s="1" t="s">
        <v>59</v>
      </c>
      <c r="AK2003" s="1" t="s">
        <v>59</v>
      </c>
    </row>
    <row r="2004" spans="1:37">
      <c r="A2004" s="1" t="s">
        <v>1729</v>
      </c>
      <c r="B2004" s="9">
        <v>40944</v>
      </c>
      <c r="C2004" s="7">
        <v>10</v>
      </c>
      <c r="D2004" s="7">
        <v>1</v>
      </c>
      <c r="E2004" s="1">
        <v>42</v>
      </c>
      <c r="F2004" s="1" t="s">
        <v>26</v>
      </c>
      <c r="G2004" s="1" t="s">
        <v>2793</v>
      </c>
      <c r="H2004" s="1" t="s">
        <v>23</v>
      </c>
      <c r="I2004" s="1" t="s">
        <v>23</v>
      </c>
      <c r="J2004" s="1" t="s">
        <v>55</v>
      </c>
      <c r="AK2004" s="1" t="s">
        <v>59</v>
      </c>
    </row>
    <row r="2005" spans="1:37">
      <c r="A2005" s="1" t="s">
        <v>1729</v>
      </c>
      <c r="B2005" s="9">
        <v>40944</v>
      </c>
      <c r="C2005" s="7">
        <v>10</v>
      </c>
      <c r="D2005" s="7">
        <v>1</v>
      </c>
      <c r="E2005" s="1">
        <v>42</v>
      </c>
      <c r="F2005" s="1" t="s">
        <v>47</v>
      </c>
      <c r="G2005" s="1" t="s">
        <v>1880</v>
      </c>
      <c r="H2005" s="1" t="s">
        <v>23</v>
      </c>
      <c r="I2005" s="1" t="s">
        <v>23</v>
      </c>
      <c r="AK2005" s="1" t="s">
        <v>59</v>
      </c>
    </row>
    <row r="2006" spans="1:37">
      <c r="A2006" s="1" t="s">
        <v>1729</v>
      </c>
      <c r="B2006" s="9">
        <v>40944</v>
      </c>
      <c r="C2006" s="7">
        <v>10</v>
      </c>
      <c r="D2006" s="7">
        <v>1</v>
      </c>
      <c r="E2006" s="1">
        <v>43</v>
      </c>
      <c r="F2006" s="1" t="s">
        <v>26</v>
      </c>
      <c r="G2006" s="1" t="s">
        <v>2794</v>
      </c>
      <c r="H2006" s="1" t="s">
        <v>23</v>
      </c>
      <c r="I2006" s="1" t="s">
        <v>23</v>
      </c>
      <c r="J2006" s="1" t="s">
        <v>54</v>
      </c>
      <c r="AK2006" s="1" t="s">
        <v>59</v>
      </c>
    </row>
    <row r="2007" spans="1:37">
      <c r="A2007" s="1" t="s">
        <v>1729</v>
      </c>
      <c r="B2007" s="9">
        <v>40944</v>
      </c>
      <c r="C2007" s="7">
        <v>10</v>
      </c>
      <c r="D2007" s="7">
        <v>1</v>
      </c>
      <c r="E2007" s="1">
        <v>43</v>
      </c>
      <c r="F2007" s="1" t="s">
        <v>47</v>
      </c>
      <c r="G2007" s="1" t="s">
        <v>1875</v>
      </c>
      <c r="H2007" s="1" t="s">
        <v>23</v>
      </c>
      <c r="I2007" s="1" t="s">
        <v>23</v>
      </c>
      <c r="AK2007" s="1" t="s">
        <v>79</v>
      </c>
    </row>
    <row r="2008" spans="1:37">
      <c r="A2008" s="1" t="s">
        <v>1729</v>
      </c>
      <c r="B2008" s="9">
        <v>40944</v>
      </c>
      <c r="C2008" s="7">
        <v>10</v>
      </c>
      <c r="D2008" s="7">
        <v>1</v>
      </c>
      <c r="E2008" s="1">
        <v>44</v>
      </c>
      <c r="F2008" s="1" t="s">
        <v>26</v>
      </c>
      <c r="G2008" s="1" t="s">
        <v>2795</v>
      </c>
      <c r="H2008" s="1" t="s">
        <v>23</v>
      </c>
      <c r="I2008" s="1" t="s">
        <v>23</v>
      </c>
      <c r="J2008" s="1" t="s">
        <v>55</v>
      </c>
      <c r="AK2008" s="1" t="s">
        <v>59</v>
      </c>
    </row>
    <row r="2009" spans="1:37">
      <c r="A2009" s="1" t="s">
        <v>1729</v>
      </c>
      <c r="B2009" s="9">
        <v>40944</v>
      </c>
      <c r="C2009" s="7">
        <v>10</v>
      </c>
      <c r="D2009" s="7">
        <v>1</v>
      </c>
      <c r="E2009" s="1">
        <v>44</v>
      </c>
      <c r="F2009" s="1" t="s">
        <v>47</v>
      </c>
      <c r="G2009" s="1" t="s">
        <v>1879</v>
      </c>
      <c r="H2009" s="1" t="s">
        <v>22</v>
      </c>
      <c r="I2009" s="1" t="s">
        <v>9</v>
      </c>
      <c r="K2009" s="1" t="s">
        <v>32</v>
      </c>
      <c r="L2009" s="1" t="s">
        <v>73</v>
      </c>
      <c r="M2009" s="2" t="s">
        <v>2415</v>
      </c>
      <c r="AJ2009" s="1" t="s">
        <v>59</v>
      </c>
      <c r="AK2009" s="1" t="s">
        <v>59</v>
      </c>
    </row>
    <row r="2010" spans="1:37">
      <c r="A2010" s="1" t="s">
        <v>1729</v>
      </c>
      <c r="B2010" s="9">
        <v>40944</v>
      </c>
      <c r="C2010" s="7">
        <v>10</v>
      </c>
      <c r="D2010" s="7">
        <v>1</v>
      </c>
      <c r="E2010" s="1">
        <v>45</v>
      </c>
      <c r="F2010" s="1" t="s">
        <v>26</v>
      </c>
      <c r="G2010" s="1" t="s">
        <v>2796</v>
      </c>
      <c r="H2010" s="1" t="s">
        <v>23</v>
      </c>
      <c r="I2010" s="1" t="s">
        <v>23</v>
      </c>
      <c r="J2010" s="1" t="s">
        <v>55</v>
      </c>
      <c r="AK2010" s="1" t="s">
        <v>59</v>
      </c>
    </row>
    <row r="2011" spans="1:37">
      <c r="A2011" s="1" t="s">
        <v>1729</v>
      </c>
      <c r="B2011" s="9">
        <v>40944</v>
      </c>
      <c r="C2011" s="7">
        <v>10</v>
      </c>
      <c r="D2011" s="7">
        <v>1</v>
      </c>
      <c r="E2011" s="1">
        <v>45</v>
      </c>
      <c r="F2011" s="1" t="s">
        <v>47</v>
      </c>
      <c r="G2011" s="1" t="s">
        <v>1872</v>
      </c>
      <c r="H2011" s="1" t="s">
        <v>22</v>
      </c>
      <c r="I2011" s="1" t="s">
        <v>9</v>
      </c>
      <c r="K2011" s="1" t="s">
        <v>30</v>
      </c>
      <c r="L2011" s="1" t="s">
        <v>73</v>
      </c>
      <c r="M2011" s="2" t="s">
        <v>2411</v>
      </c>
      <c r="AJ2011" s="1" t="s">
        <v>59</v>
      </c>
      <c r="AK2011" s="1" t="s">
        <v>59</v>
      </c>
    </row>
    <row r="2012" spans="1:37">
      <c r="A2012" s="1" t="s">
        <v>1729</v>
      </c>
      <c r="B2012" s="9">
        <v>40944</v>
      </c>
      <c r="C2012" s="7">
        <v>10</v>
      </c>
      <c r="D2012" s="7">
        <v>1</v>
      </c>
      <c r="E2012" s="1">
        <v>46</v>
      </c>
      <c r="F2012" s="1" t="s">
        <v>26</v>
      </c>
      <c r="G2012" s="1" t="s">
        <v>2797</v>
      </c>
      <c r="H2012" s="1" t="s">
        <v>23</v>
      </c>
      <c r="I2012" s="1" t="s">
        <v>23</v>
      </c>
      <c r="J2012" s="1" t="s">
        <v>55</v>
      </c>
      <c r="AK2012" s="1" t="s">
        <v>59</v>
      </c>
    </row>
    <row r="2013" spans="1:37">
      <c r="A2013" s="1" t="s">
        <v>1729</v>
      </c>
      <c r="B2013" s="9">
        <v>40944</v>
      </c>
      <c r="C2013" s="7">
        <v>10</v>
      </c>
      <c r="D2013" s="7">
        <v>1</v>
      </c>
      <c r="E2013" s="1">
        <v>46</v>
      </c>
      <c r="F2013" s="1" t="s">
        <v>47</v>
      </c>
      <c r="G2013" s="1" t="s">
        <v>1873</v>
      </c>
      <c r="H2013" s="1" t="s">
        <v>23</v>
      </c>
      <c r="I2013" s="1" t="s">
        <v>23</v>
      </c>
      <c r="J2013" s="1" t="s">
        <v>55</v>
      </c>
      <c r="AK2013" s="1" t="s">
        <v>79</v>
      </c>
    </row>
    <row r="2014" spans="1:37">
      <c r="A2014" s="1" t="s">
        <v>1729</v>
      </c>
      <c r="B2014" s="9">
        <v>40944</v>
      </c>
      <c r="C2014" s="7">
        <v>10</v>
      </c>
      <c r="D2014" s="7">
        <v>1</v>
      </c>
      <c r="E2014" s="1">
        <v>47</v>
      </c>
      <c r="F2014" s="1" t="s">
        <v>26</v>
      </c>
      <c r="G2014" s="1" t="s">
        <v>1877</v>
      </c>
      <c r="H2014" s="1" t="s">
        <v>22</v>
      </c>
      <c r="I2014" s="1" t="s">
        <v>9</v>
      </c>
      <c r="K2014" s="1" t="s">
        <v>29</v>
      </c>
      <c r="L2014" s="1" t="s">
        <v>73</v>
      </c>
      <c r="M2014" s="2" t="s">
        <v>2375</v>
      </c>
      <c r="AJ2014" s="1" t="s">
        <v>59</v>
      </c>
      <c r="AK2014" s="1" t="s">
        <v>59</v>
      </c>
    </row>
    <row r="2015" spans="1:37">
      <c r="A2015" s="1" t="s">
        <v>1729</v>
      </c>
      <c r="B2015" s="9">
        <v>40944</v>
      </c>
      <c r="C2015" s="7">
        <v>10</v>
      </c>
      <c r="D2015" s="7">
        <v>1</v>
      </c>
      <c r="E2015" s="1">
        <v>47</v>
      </c>
      <c r="F2015" s="1" t="s">
        <v>47</v>
      </c>
      <c r="G2015" s="1" t="s">
        <v>2798</v>
      </c>
      <c r="H2015" s="1" t="s">
        <v>23</v>
      </c>
      <c r="I2015" s="1" t="s">
        <v>53</v>
      </c>
      <c r="AK2015" s="1" t="s">
        <v>59</v>
      </c>
    </row>
    <row r="2016" spans="1:37">
      <c r="A2016" s="1" t="s">
        <v>1729</v>
      </c>
      <c r="B2016" s="9">
        <v>40944</v>
      </c>
      <c r="C2016" s="7">
        <v>10</v>
      </c>
      <c r="D2016" s="7">
        <v>1</v>
      </c>
      <c r="E2016" s="1">
        <v>48</v>
      </c>
      <c r="F2016" s="1" t="s">
        <v>26</v>
      </c>
      <c r="G2016" s="1" t="s">
        <v>1860</v>
      </c>
      <c r="H2016" s="1" t="s">
        <v>22</v>
      </c>
      <c r="I2016" s="1" t="s">
        <v>9</v>
      </c>
      <c r="K2016" s="1" t="s">
        <v>24</v>
      </c>
      <c r="L2016" s="1" t="s">
        <v>73</v>
      </c>
      <c r="M2016" s="2" t="s">
        <v>2413</v>
      </c>
      <c r="AJ2016" s="1" t="s">
        <v>59</v>
      </c>
      <c r="AK2016" s="1" t="s">
        <v>79</v>
      </c>
    </row>
    <row r="2017" spans="1:38">
      <c r="A2017" s="1" t="s">
        <v>1729</v>
      </c>
      <c r="B2017" s="9">
        <v>40944</v>
      </c>
      <c r="C2017" s="7">
        <v>10</v>
      </c>
      <c r="D2017" s="7">
        <v>1</v>
      </c>
      <c r="E2017" s="1">
        <v>48</v>
      </c>
      <c r="F2017" s="1" t="s">
        <v>47</v>
      </c>
      <c r="G2017" s="1" t="s">
        <v>2799</v>
      </c>
      <c r="H2017" s="1" t="s">
        <v>23</v>
      </c>
      <c r="I2017" s="1" t="s">
        <v>23</v>
      </c>
      <c r="AK2017" s="1" t="s">
        <v>59</v>
      </c>
    </row>
    <row r="2018" spans="1:38">
      <c r="A2018" s="1" t="s">
        <v>1730</v>
      </c>
      <c r="B2018" s="9">
        <v>40947</v>
      </c>
      <c r="C2018" s="7">
        <v>10</v>
      </c>
      <c r="D2018" s="7">
        <v>2</v>
      </c>
      <c r="E2018" s="1">
        <v>1</v>
      </c>
      <c r="F2018" s="1" t="s">
        <v>26</v>
      </c>
      <c r="G2018" s="1" t="s">
        <v>1924</v>
      </c>
      <c r="H2018" s="1" t="s">
        <v>23</v>
      </c>
      <c r="I2018" s="1" t="s">
        <v>23</v>
      </c>
      <c r="AK2018" s="1" t="s">
        <v>129</v>
      </c>
    </row>
    <row r="2019" spans="1:38">
      <c r="A2019" s="1" t="s">
        <v>1730</v>
      </c>
      <c r="B2019" s="9">
        <v>40947</v>
      </c>
      <c r="C2019" s="7">
        <v>10</v>
      </c>
      <c r="D2019" s="7">
        <v>2</v>
      </c>
      <c r="E2019" s="1">
        <v>1</v>
      </c>
      <c r="F2019" s="1" t="s">
        <v>47</v>
      </c>
      <c r="G2019" s="1" t="s">
        <v>1899</v>
      </c>
      <c r="H2019" s="1" t="s">
        <v>22</v>
      </c>
      <c r="I2019" s="1" t="s">
        <v>9</v>
      </c>
      <c r="K2019" s="1" t="s">
        <v>30</v>
      </c>
      <c r="L2019" s="1" t="s">
        <v>25</v>
      </c>
      <c r="M2019" s="2" t="s">
        <v>2441</v>
      </c>
      <c r="N2019" s="1" t="s">
        <v>26</v>
      </c>
      <c r="O2019" s="1" t="s">
        <v>27</v>
      </c>
      <c r="P2019" s="1" t="s">
        <v>40</v>
      </c>
      <c r="Q2019" s="1">
        <v>26.6</v>
      </c>
      <c r="R2019" s="1">
        <v>16</v>
      </c>
      <c r="S2019" s="1">
        <v>19.5</v>
      </c>
      <c r="X2019" s="1">
        <v>14</v>
      </c>
      <c r="Y2019" s="1">
        <v>69</v>
      </c>
      <c r="Z2019" s="1">
        <f>Y2019-X2019</f>
        <v>55</v>
      </c>
      <c r="AA2019" s="1">
        <f>8+28</f>
        <v>36</v>
      </c>
      <c r="AJ2019" s="1" t="s">
        <v>59</v>
      </c>
      <c r="AK2019" s="1" t="s">
        <v>129</v>
      </c>
    </row>
    <row r="2020" spans="1:38">
      <c r="A2020" s="1" t="s">
        <v>1730</v>
      </c>
      <c r="B2020" s="9">
        <v>40947</v>
      </c>
      <c r="C2020" s="7">
        <v>10</v>
      </c>
      <c r="D2020" s="7">
        <v>2</v>
      </c>
      <c r="E2020" s="1">
        <v>2</v>
      </c>
      <c r="F2020" s="1" t="s">
        <v>26</v>
      </c>
      <c r="G2020" s="1" t="s">
        <v>2800</v>
      </c>
      <c r="H2020" s="1" t="s">
        <v>23</v>
      </c>
      <c r="I2020" s="1" t="s">
        <v>9</v>
      </c>
      <c r="AK2020" s="1" t="s">
        <v>129</v>
      </c>
    </row>
    <row r="2021" spans="1:38">
      <c r="A2021" s="1" t="s">
        <v>1730</v>
      </c>
      <c r="B2021" s="9">
        <v>40947</v>
      </c>
      <c r="C2021" s="7">
        <v>10</v>
      </c>
      <c r="D2021" s="7">
        <v>2</v>
      </c>
      <c r="E2021" s="1">
        <v>2</v>
      </c>
      <c r="F2021" s="1" t="s">
        <v>47</v>
      </c>
      <c r="G2021" s="1" t="s">
        <v>2801</v>
      </c>
      <c r="H2021" s="1" t="s">
        <v>23</v>
      </c>
      <c r="I2021" s="1" t="s">
        <v>23</v>
      </c>
      <c r="AK2021" s="1" t="s">
        <v>129</v>
      </c>
    </row>
    <row r="2022" spans="1:38">
      <c r="A2022" s="1" t="s">
        <v>1730</v>
      </c>
      <c r="B2022" s="9">
        <v>40947</v>
      </c>
      <c r="C2022" s="7">
        <v>10</v>
      </c>
      <c r="D2022" s="7">
        <v>2</v>
      </c>
      <c r="E2022" s="1">
        <v>3</v>
      </c>
      <c r="F2022" s="1" t="s">
        <v>26</v>
      </c>
      <c r="G2022" s="1" t="s">
        <v>2802</v>
      </c>
      <c r="H2022" s="1" t="s">
        <v>23</v>
      </c>
      <c r="I2022" s="1" t="s">
        <v>23</v>
      </c>
      <c r="J2022" s="1" t="s">
        <v>55</v>
      </c>
      <c r="AK2022" s="1" t="s">
        <v>129</v>
      </c>
      <c r="AL2022" s="2"/>
    </row>
    <row r="2023" spans="1:38">
      <c r="A2023" s="1" t="s">
        <v>1730</v>
      </c>
      <c r="B2023" s="9">
        <v>40947</v>
      </c>
      <c r="C2023" s="7">
        <v>10</v>
      </c>
      <c r="D2023" s="7">
        <v>2</v>
      </c>
      <c r="E2023" s="1">
        <v>3</v>
      </c>
      <c r="F2023" s="1" t="s">
        <v>47</v>
      </c>
      <c r="G2023" s="1" t="s">
        <v>1932</v>
      </c>
      <c r="H2023" s="1" t="s">
        <v>23</v>
      </c>
      <c r="I2023" s="1" t="s">
        <v>23</v>
      </c>
      <c r="J2023" s="1" t="s">
        <v>55</v>
      </c>
      <c r="AK2023" s="1" t="s">
        <v>129</v>
      </c>
    </row>
    <row r="2024" spans="1:38">
      <c r="A2024" s="1" t="s">
        <v>1730</v>
      </c>
      <c r="B2024" s="9">
        <v>40947</v>
      </c>
      <c r="C2024" s="7">
        <v>10</v>
      </c>
      <c r="D2024" s="7">
        <v>2</v>
      </c>
      <c r="E2024" s="1">
        <v>4</v>
      </c>
      <c r="F2024" s="1" t="s">
        <v>26</v>
      </c>
      <c r="G2024" s="1" t="s">
        <v>2803</v>
      </c>
      <c r="H2024" s="1" t="s">
        <v>23</v>
      </c>
      <c r="I2024" s="1" t="s">
        <v>23</v>
      </c>
      <c r="AK2024" s="1" t="s">
        <v>129</v>
      </c>
    </row>
    <row r="2025" spans="1:38">
      <c r="A2025" s="1" t="s">
        <v>1730</v>
      </c>
      <c r="B2025" s="9">
        <v>40947</v>
      </c>
      <c r="C2025" s="7">
        <v>10</v>
      </c>
      <c r="D2025" s="7">
        <v>2</v>
      </c>
      <c r="E2025" s="1">
        <v>4</v>
      </c>
      <c r="F2025" s="1" t="s">
        <v>47</v>
      </c>
      <c r="G2025" s="1" t="s">
        <v>1900</v>
      </c>
      <c r="H2025" s="1" t="s">
        <v>22</v>
      </c>
      <c r="I2025" s="1" t="s">
        <v>9</v>
      </c>
      <c r="K2025" s="1" t="s">
        <v>30</v>
      </c>
      <c r="L2025" s="1" t="s">
        <v>25</v>
      </c>
      <c r="M2025" s="2" t="s">
        <v>2442</v>
      </c>
      <c r="N2025" s="1" t="s">
        <v>26</v>
      </c>
      <c r="O2025" s="1" t="s">
        <v>27</v>
      </c>
      <c r="P2025" s="1" t="s">
        <v>40</v>
      </c>
      <c r="Q2025" s="1">
        <v>26.7</v>
      </c>
      <c r="R2025" s="1">
        <v>17.399999999999999</v>
      </c>
      <c r="S2025" s="1">
        <v>16.100000000000001</v>
      </c>
      <c r="X2025" s="1">
        <v>14</v>
      </c>
      <c r="Y2025" s="1">
        <v>61</v>
      </c>
      <c r="Z2025" s="1">
        <f>Y2025-X2025</f>
        <v>47</v>
      </c>
      <c r="AA2025" s="1">
        <f>4+38</f>
        <v>42</v>
      </c>
      <c r="AJ2025" s="1" t="s">
        <v>59</v>
      </c>
      <c r="AK2025" s="1" t="s">
        <v>129</v>
      </c>
    </row>
    <row r="2026" spans="1:38">
      <c r="A2026" s="1" t="s">
        <v>1730</v>
      </c>
      <c r="B2026" s="9">
        <v>40947</v>
      </c>
      <c r="C2026" s="7">
        <v>10</v>
      </c>
      <c r="D2026" s="7">
        <v>2</v>
      </c>
      <c r="E2026" s="1">
        <v>5</v>
      </c>
      <c r="F2026" s="1" t="s">
        <v>26</v>
      </c>
      <c r="G2026" s="1" t="s">
        <v>1928</v>
      </c>
      <c r="H2026" s="1" t="s">
        <v>23</v>
      </c>
      <c r="I2026" s="1" t="s">
        <v>23</v>
      </c>
      <c r="AK2026" s="1" t="s">
        <v>129</v>
      </c>
    </row>
    <row r="2027" spans="1:38">
      <c r="A2027" s="1" t="s">
        <v>1730</v>
      </c>
      <c r="B2027" s="9">
        <v>40947</v>
      </c>
      <c r="C2027" s="7">
        <v>10</v>
      </c>
      <c r="D2027" s="7">
        <v>2</v>
      </c>
      <c r="E2027" s="1">
        <v>5</v>
      </c>
      <c r="F2027" s="1" t="s">
        <v>47</v>
      </c>
      <c r="G2027" s="1" t="s">
        <v>1908</v>
      </c>
      <c r="H2027" s="1" t="s">
        <v>23</v>
      </c>
      <c r="I2027" s="1" t="s">
        <v>9</v>
      </c>
      <c r="AK2027" s="1" t="s">
        <v>129</v>
      </c>
    </row>
    <row r="2028" spans="1:38">
      <c r="A2028" s="1" t="s">
        <v>1730</v>
      </c>
      <c r="B2028" s="9">
        <v>40947</v>
      </c>
      <c r="C2028" s="7">
        <v>10</v>
      </c>
      <c r="D2028" s="7">
        <v>2</v>
      </c>
      <c r="E2028" s="1">
        <v>6</v>
      </c>
      <c r="F2028" s="1" t="s">
        <v>26</v>
      </c>
      <c r="G2028" s="1" t="s">
        <v>1942</v>
      </c>
      <c r="H2028" s="1" t="s">
        <v>23</v>
      </c>
      <c r="I2028" s="1" t="s">
        <v>23</v>
      </c>
      <c r="AK2028" s="1" t="s">
        <v>129</v>
      </c>
    </row>
    <row r="2029" spans="1:38">
      <c r="A2029" s="1" t="s">
        <v>1730</v>
      </c>
      <c r="B2029" s="9">
        <v>40947</v>
      </c>
      <c r="C2029" s="7">
        <v>10</v>
      </c>
      <c r="D2029" s="7">
        <v>2</v>
      </c>
      <c r="E2029" s="1">
        <v>6</v>
      </c>
      <c r="F2029" s="1" t="s">
        <v>47</v>
      </c>
      <c r="G2029" s="1" t="s">
        <v>1936</v>
      </c>
      <c r="H2029" s="1" t="s">
        <v>23</v>
      </c>
      <c r="I2029" s="1" t="s">
        <v>23</v>
      </c>
      <c r="J2029" s="1" t="s">
        <v>55</v>
      </c>
      <c r="AK2029" s="1" t="s">
        <v>129</v>
      </c>
    </row>
    <row r="2030" spans="1:38">
      <c r="A2030" s="1" t="s">
        <v>1730</v>
      </c>
      <c r="B2030" s="9">
        <v>40947</v>
      </c>
      <c r="C2030" s="7">
        <v>10</v>
      </c>
      <c r="D2030" s="7">
        <v>2</v>
      </c>
      <c r="E2030" s="1">
        <v>7</v>
      </c>
      <c r="F2030" s="1" t="s">
        <v>26</v>
      </c>
      <c r="G2030" s="1" t="s">
        <v>1925</v>
      </c>
      <c r="H2030" s="1" t="s">
        <v>23</v>
      </c>
      <c r="I2030" s="1" t="s">
        <v>23</v>
      </c>
      <c r="AK2030" s="1" t="s">
        <v>129</v>
      </c>
      <c r="AL2030" s="1" t="s">
        <v>133</v>
      </c>
    </row>
    <row r="2031" spans="1:38">
      <c r="A2031" s="1" t="s">
        <v>1730</v>
      </c>
      <c r="B2031" s="9">
        <v>40947</v>
      </c>
      <c r="C2031" s="7">
        <v>10</v>
      </c>
      <c r="D2031" s="7">
        <v>2</v>
      </c>
      <c r="E2031" s="1">
        <v>7</v>
      </c>
      <c r="F2031" s="1" t="s">
        <v>47</v>
      </c>
      <c r="G2031" s="1" t="s">
        <v>1914</v>
      </c>
      <c r="H2031" s="1" t="s">
        <v>23</v>
      </c>
      <c r="I2031" s="1" t="s">
        <v>23</v>
      </c>
      <c r="AK2031" s="1" t="s">
        <v>129</v>
      </c>
    </row>
    <row r="2032" spans="1:38">
      <c r="A2032" s="1" t="s">
        <v>1730</v>
      </c>
      <c r="B2032" s="9">
        <v>40947</v>
      </c>
      <c r="C2032" s="7">
        <v>10</v>
      </c>
      <c r="D2032" s="7">
        <v>2</v>
      </c>
      <c r="E2032" s="1">
        <v>8</v>
      </c>
      <c r="F2032" s="1" t="s">
        <v>26</v>
      </c>
      <c r="G2032" s="1" t="s">
        <v>1944</v>
      </c>
      <c r="H2032" s="1" t="s">
        <v>23</v>
      </c>
      <c r="I2032" s="1" t="s">
        <v>23</v>
      </c>
      <c r="AK2032" s="1" t="s">
        <v>129</v>
      </c>
    </row>
    <row r="2033" spans="1:38">
      <c r="A2033" s="1" t="s">
        <v>1730</v>
      </c>
      <c r="B2033" s="9">
        <v>40947</v>
      </c>
      <c r="C2033" s="7">
        <v>10</v>
      </c>
      <c r="D2033" s="7">
        <v>2</v>
      </c>
      <c r="E2033" s="1">
        <v>8</v>
      </c>
      <c r="F2033" s="1" t="s">
        <v>47</v>
      </c>
      <c r="G2033" s="1" t="s">
        <v>1903</v>
      </c>
      <c r="H2033" s="1" t="s">
        <v>23</v>
      </c>
      <c r="I2033" s="1" t="s">
        <v>23</v>
      </c>
      <c r="J2033" s="1" t="s">
        <v>55</v>
      </c>
      <c r="AK2033" s="1" t="s">
        <v>129</v>
      </c>
    </row>
    <row r="2034" spans="1:38">
      <c r="A2034" s="1" t="s">
        <v>1730</v>
      </c>
      <c r="B2034" s="9">
        <v>40947</v>
      </c>
      <c r="C2034" s="7">
        <v>10</v>
      </c>
      <c r="D2034" s="7">
        <v>2</v>
      </c>
      <c r="E2034" s="1">
        <v>9</v>
      </c>
      <c r="F2034" s="1" t="s">
        <v>26</v>
      </c>
      <c r="G2034" s="1" t="s">
        <v>1930</v>
      </c>
      <c r="H2034" s="1" t="s">
        <v>23</v>
      </c>
      <c r="I2034" s="1" t="s">
        <v>23</v>
      </c>
      <c r="J2034" s="1" t="s">
        <v>55</v>
      </c>
      <c r="AK2034" s="1" t="s">
        <v>129</v>
      </c>
    </row>
    <row r="2035" spans="1:38">
      <c r="A2035" s="1" t="s">
        <v>1730</v>
      </c>
      <c r="B2035" s="9">
        <v>40947</v>
      </c>
      <c r="C2035" s="7">
        <v>10</v>
      </c>
      <c r="D2035" s="7">
        <v>2</v>
      </c>
      <c r="E2035" s="1">
        <v>9</v>
      </c>
      <c r="F2035" s="1" t="s">
        <v>47</v>
      </c>
      <c r="G2035" s="1" t="s">
        <v>2804</v>
      </c>
      <c r="H2035" s="1" t="s">
        <v>23</v>
      </c>
      <c r="I2035" s="1" t="s">
        <v>23</v>
      </c>
      <c r="J2035" s="1" t="s">
        <v>55</v>
      </c>
      <c r="AK2035" s="1" t="s">
        <v>129</v>
      </c>
    </row>
    <row r="2036" spans="1:38">
      <c r="A2036" s="1" t="s">
        <v>1730</v>
      </c>
      <c r="B2036" s="9">
        <v>40947</v>
      </c>
      <c r="C2036" s="7">
        <v>10</v>
      </c>
      <c r="D2036" s="7">
        <v>2</v>
      </c>
      <c r="E2036" s="1">
        <v>10</v>
      </c>
      <c r="F2036" s="1" t="s">
        <v>26</v>
      </c>
      <c r="G2036" s="1" t="s">
        <v>1938</v>
      </c>
      <c r="H2036" s="1" t="s">
        <v>23</v>
      </c>
      <c r="I2036" s="1" t="s">
        <v>23</v>
      </c>
      <c r="J2036" s="1" t="s">
        <v>55</v>
      </c>
      <c r="AK2036" s="1" t="s">
        <v>129</v>
      </c>
    </row>
    <row r="2037" spans="1:38">
      <c r="A2037" s="1" t="s">
        <v>1730</v>
      </c>
      <c r="B2037" s="9">
        <v>40947</v>
      </c>
      <c r="C2037" s="7">
        <v>10</v>
      </c>
      <c r="D2037" s="7">
        <v>2</v>
      </c>
      <c r="E2037" s="1">
        <v>10</v>
      </c>
      <c r="F2037" s="1" t="s">
        <v>47</v>
      </c>
      <c r="G2037" s="1" t="s">
        <v>2805</v>
      </c>
      <c r="H2037" s="1" t="s">
        <v>23</v>
      </c>
      <c r="I2037" s="1" t="s">
        <v>23</v>
      </c>
      <c r="J2037" s="1" t="s">
        <v>55</v>
      </c>
      <c r="AK2037" s="1" t="s">
        <v>129</v>
      </c>
    </row>
    <row r="2038" spans="1:38">
      <c r="A2038" s="1" t="s">
        <v>1730</v>
      </c>
      <c r="B2038" s="9">
        <v>40947</v>
      </c>
      <c r="C2038" s="7">
        <v>10</v>
      </c>
      <c r="D2038" s="7">
        <v>2</v>
      </c>
      <c r="E2038" s="1">
        <v>11</v>
      </c>
      <c r="F2038" s="1" t="s">
        <v>26</v>
      </c>
      <c r="G2038" s="1" t="s">
        <v>2806</v>
      </c>
      <c r="H2038" s="1" t="s">
        <v>23</v>
      </c>
      <c r="I2038" s="1" t="s">
        <v>23</v>
      </c>
      <c r="J2038" s="1" t="s">
        <v>55</v>
      </c>
      <c r="AK2038" s="1" t="s">
        <v>129</v>
      </c>
    </row>
    <row r="2039" spans="1:38">
      <c r="A2039" s="1" t="s">
        <v>1730</v>
      </c>
      <c r="B2039" s="9">
        <v>40947</v>
      </c>
      <c r="C2039" s="7">
        <v>10</v>
      </c>
      <c r="D2039" s="7">
        <v>2</v>
      </c>
      <c r="E2039" s="1">
        <v>11</v>
      </c>
      <c r="F2039" s="1" t="s">
        <v>47</v>
      </c>
      <c r="G2039" s="1" t="s">
        <v>2807</v>
      </c>
      <c r="H2039" s="1" t="s">
        <v>23</v>
      </c>
      <c r="I2039" s="1" t="s">
        <v>23</v>
      </c>
      <c r="AK2039" s="1" t="s">
        <v>129</v>
      </c>
    </row>
    <row r="2040" spans="1:38">
      <c r="A2040" s="1" t="s">
        <v>1730</v>
      </c>
      <c r="B2040" s="9">
        <v>40947</v>
      </c>
      <c r="C2040" s="7">
        <v>10</v>
      </c>
      <c r="D2040" s="7">
        <v>2</v>
      </c>
      <c r="E2040" s="1">
        <v>12</v>
      </c>
      <c r="F2040" s="1" t="s">
        <v>26</v>
      </c>
      <c r="G2040" s="1" t="s">
        <v>2808</v>
      </c>
      <c r="H2040" s="1" t="s">
        <v>23</v>
      </c>
      <c r="I2040" s="1" t="s">
        <v>23</v>
      </c>
      <c r="J2040" s="1" t="s">
        <v>55</v>
      </c>
      <c r="AK2040" s="1" t="s">
        <v>129</v>
      </c>
    </row>
    <row r="2041" spans="1:38">
      <c r="A2041" s="1" t="s">
        <v>1730</v>
      </c>
      <c r="B2041" s="9">
        <v>40947</v>
      </c>
      <c r="C2041" s="7">
        <v>10</v>
      </c>
      <c r="D2041" s="7">
        <v>2</v>
      </c>
      <c r="E2041" s="1">
        <v>12</v>
      </c>
      <c r="F2041" s="1" t="s">
        <v>47</v>
      </c>
      <c r="G2041" s="1" t="s">
        <v>1934</v>
      </c>
      <c r="H2041" s="1" t="s">
        <v>23</v>
      </c>
      <c r="I2041" s="1" t="s">
        <v>23</v>
      </c>
      <c r="J2041" s="1" t="s">
        <v>55</v>
      </c>
      <c r="AK2041" s="1" t="s">
        <v>129</v>
      </c>
    </row>
    <row r="2042" spans="1:38">
      <c r="A2042" s="1" t="s">
        <v>1730</v>
      </c>
      <c r="B2042" s="9">
        <v>40947</v>
      </c>
      <c r="C2042" s="7">
        <v>10</v>
      </c>
      <c r="D2042" s="7">
        <v>2</v>
      </c>
      <c r="E2042" s="1">
        <v>13</v>
      </c>
      <c r="F2042" s="1" t="s">
        <v>26</v>
      </c>
      <c r="G2042" s="1" t="s">
        <v>1939</v>
      </c>
      <c r="H2042" s="1" t="s">
        <v>23</v>
      </c>
      <c r="I2042" s="1" t="s">
        <v>23</v>
      </c>
      <c r="AK2042" s="1" t="s">
        <v>129</v>
      </c>
    </row>
    <row r="2043" spans="1:38">
      <c r="A2043" s="1" t="s">
        <v>1730</v>
      </c>
      <c r="B2043" s="9">
        <v>40947</v>
      </c>
      <c r="C2043" s="7">
        <v>10</v>
      </c>
      <c r="D2043" s="7">
        <v>2</v>
      </c>
      <c r="E2043" s="1">
        <v>13</v>
      </c>
      <c r="F2043" s="1" t="s">
        <v>47</v>
      </c>
      <c r="G2043" s="1" t="s">
        <v>1912</v>
      </c>
      <c r="H2043" s="1" t="s">
        <v>23</v>
      </c>
      <c r="I2043" s="1" t="s">
        <v>23</v>
      </c>
      <c r="J2043" s="1" t="s">
        <v>55</v>
      </c>
      <c r="AK2043" s="1" t="s">
        <v>129</v>
      </c>
    </row>
    <row r="2044" spans="1:38">
      <c r="A2044" s="1" t="s">
        <v>1730</v>
      </c>
      <c r="B2044" s="9">
        <v>40947</v>
      </c>
      <c r="C2044" s="7">
        <v>10</v>
      </c>
      <c r="D2044" s="7">
        <v>2</v>
      </c>
      <c r="E2044" s="1">
        <v>14</v>
      </c>
      <c r="F2044" s="1" t="s">
        <v>26</v>
      </c>
      <c r="G2044" s="1" t="s">
        <v>2809</v>
      </c>
      <c r="H2044" s="1" t="s">
        <v>23</v>
      </c>
      <c r="I2044" s="1" t="s">
        <v>23</v>
      </c>
      <c r="J2044" s="1" t="s">
        <v>55</v>
      </c>
      <c r="AK2044" s="1" t="s">
        <v>129</v>
      </c>
    </row>
    <row r="2045" spans="1:38">
      <c r="A2045" s="1" t="s">
        <v>1730</v>
      </c>
      <c r="B2045" s="9">
        <v>40947</v>
      </c>
      <c r="C2045" s="7">
        <v>10</v>
      </c>
      <c r="D2045" s="7">
        <v>2</v>
      </c>
      <c r="E2045" s="1">
        <v>14</v>
      </c>
      <c r="F2045" s="1" t="s">
        <v>47</v>
      </c>
      <c r="G2045" s="1" t="s">
        <v>2810</v>
      </c>
      <c r="H2045" s="1" t="s">
        <v>23</v>
      </c>
      <c r="I2045" s="1" t="s">
        <v>23</v>
      </c>
      <c r="J2045" s="1" t="s">
        <v>55</v>
      </c>
      <c r="AK2045" s="1" t="s">
        <v>129</v>
      </c>
    </row>
    <row r="2046" spans="1:38">
      <c r="A2046" s="1" t="s">
        <v>1730</v>
      </c>
      <c r="B2046" s="9">
        <v>40947</v>
      </c>
      <c r="C2046" s="7">
        <v>10</v>
      </c>
      <c r="D2046" s="7">
        <v>2</v>
      </c>
      <c r="E2046" s="1">
        <v>15</v>
      </c>
      <c r="F2046" s="1" t="s">
        <v>26</v>
      </c>
      <c r="G2046" s="1" t="s">
        <v>2811</v>
      </c>
      <c r="H2046" s="1" t="s">
        <v>23</v>
      </c>
      <c r="I2046" s="1" t="s">
        <v>23</v>
      </c>
      <c r="J2046" s="1" t="s">
        <v>55</v>
      </c>
      <c r="AK2046" s="1" t="s">
        <v>129</v>
      </c>
    </row>
    <row r="2047" spans="1:38">
      <c r="A2047" s="1" t="s">
        <v>1730</v>
      </c>
      <c r="B2047" s="9">
        <v>40947</v>
      </c>
      <c r="C2047" s="7">
        <v>10</v>
      </c>
      <c r="D2047" s="7">
        <v>2</v>
      </c>
      <c r="E2047" s="1">
        <v>15</v>
      </c>
      <c r="F2047" s="1" t="s">
        <v>47</v>
      </c>
      <c r="G2047" s="1" t="s">
        <v>1929</v>
      </c>
      <c r="H2047" s="1" t="s">
        <v>23</v>
      </c>
      <c r="I2047" s="1" t="s">
        <v>23</v>
      </c>
      <c r="AK2047" s="1" t="s">
        <v>129</v>
      </c>
    </row>
    <row r="2048" spans="1:38">
      <c r="A2048" s="1" t="s">
        <v>1730</v>
      </c>
      <c r="B2048" s="9">
        <v>40947</v>
      </c>
      <c r="C2048" s="7">
        <v>10</v>
      </c>
      <c r="D2048" s="7">
        <v>2</v>
      </c>
      <c r="E2048" s="1">
        <v>16</v>
      </c>
      <c r="F2048" s="1" t="s">
        <v>26</v>
      </c>
      <c r="G2048" s="1" t="s">
        <v>1898</v>
      </c>
      <c r="H2048" s="1" t="s">
        <v>22</v>
      </c>
      <c r="I2048" s="1" t="s">
        <v>9</v>
      </c>
      <c r="K2048" s="1" t="s">
        <v>30</v>
      </c>
      <c r="L2048" s="1" t="s">
        <v>25</v>
      </c>
      <c r="M2048" s="2" t="s">
        <v>2440</v>
      </c>
      <c r="N2048" s="1" t="s">
        <v>26</v>
      </c>
      <c r="O2048" s="1" t="s">
        <v>27</v>
      </c>
      <c r="P2048" s="1" t="s">
        <v>40</v>
      </c>
      <c r="Q2048" s="1">
        <v>25.5</v>
      </c>
      <c r="R2048" s="1">
        <v>17.399999999999999</v>
      </c>
      <c r="S2048" s="1">
        <v>20.9</v>
      </c>
      <c r="AA2048" s="1">
        <f>7+51</f>
        <v>58</v>
      </c>
      <c r="AJ2048" s="1" t="s">
        <v>59</v>
      </c>
      <c r="AK2048" s="1" t="s">
        <v>129</v>
      </c>
      <c r="AL2048" s="1" t="s">
        <v>134</v>
      </c>
    </row>
    <row r="2049" spans="1:38">
      <c r="A2049" s="1" t="s">
        <v>1730</v>
      </c>
      <c r="B2049" s="9">
        <v>40947</v>
      </c>
      <c r="C2049" s="7">
        <v>10</v>
      </c>
      <c r="D2049" s="7">
        <v>2</v>
      </c>
      <c r="E2049" s="1">
        <v>16</v>
      </c>
      <c r="F2049" s="1" t="s">
        <v>47</v>
      </c>
      <c r="G2049" s="1" t="s">
        <v>1913</v>
      </c>
      <c r="H2049" s="1" t="s">
        <v>23</v>
      </c>
      <c r="I2049" s="1" t="s">
        <v>23</v>
      </c>
      <c r="AK2049" s="1" t="s">
        <v>129</v>
      </c>
    </row>
    <row r="2050" spans="1:38">
      <c r="A2050" s="1" t="s">
        <v>1730</v>
      </c>
      <c r="B2050" s="9">
        <v>40947</v>
      </c>
      <c r="C2050" s="7">
        <v>10</v>
      </c>
      <c r="D2050" s="7">
        <v>2</v>
      </c>
      <c r="E2050" s="1">
        <v>17</v>
      </c>
      <c r="F2050" s="1" t="s">
        <v>26</v>
      </c>
      <c r="G2050" s="1" t="s">
        <v>1921</v>
      </c>
      <c r="H2050" s="1" t="s">
        <v>23</v>
      </c>
      <c r="I2050" s="1" t="s">
        <v>9</v>
      </c>
      <c r="J2050" s="1" t="s">
        <v>55</v>
      </c>
      <c r="AK2050" s="1" t="s">
        <v>129</v>
      </c>
    </row>
    <row r="2051" spans="1:38">
      <c r="A2051" s="1" t="s">
        <v>1730</v>
      </c>
      <c r="B2051" s="9">
        <v>40947</v>
      </c>
      <c r="C2051" s="7">
        <v>10</v>
      </c>
      <c r="D2051" s="7">
        <v>2</v>
      </c>
      <c r="E2051" s="1">
        <v>17</v>
      </c>
      <c r="F2051" s="1" t="s">
        <v>47</v>
      </c>
      <c r="G2051" s="1" t="s">
        <v>2812</v>
      </c>
      <c r="H2051" s="1" t="s">
        <v>23</v>
      </c>
      <c r="I2051" s="1" t="s">
        <v>23</v>
      </c>
      <c r="AK2051" s="1" t="s">
        <v>129</v>
      </c>
    </row>
    <row r="2052" spans="1:38">
      <c r="A2052" s="1" t="s">
        <v>1730</v>
      </c>
      <c r="B2052" s="9">
        <v>40947</v>
      </c>
      <c r="C2052" s="7">
        <v>10</v>
      </c>
      <c r="D2052" s="7">
        <v>2</v>
      </c>
      <c r="E2052" s="1">
        <v>18</v>
      </c>
      <c r="F2052" s="1" t="s">
        <v>26</v>
      </c>
      <c r="G2052" s="1" t="s">
        <v>2813</v>
      </c>
      <c r="H2052" s="1" t="s">
        <v>23</v>
      </c>
      <c r="I2052" s="1" t="s">
        <v>23</v>
      </c>
      <c r="J2052" s="1" t="s">
        <v>55</v>
      </c>
      <c r="AK2052" s="1" t="s">
        <v>129</v>
      </c>
    </row>
    <row r="2053" spans="1:38">
      <c r="A2053" s="1" t="s">
        <v>1730</v>
      </c>
      <c r="B2053" s="9">
        <v>40947</v>
      </c>
      <c r="C2053" s="7">
        <v>10</v>
      </c>
      <c r="D2053" s="7">
        <v>2</v>
      </c>
      <c r="E2053" s="1">
        <v>18</v>
      </c>
      <c r="F2053" s="1" t="s">
        <v>47</v>
      </c>
      <c r="G2053" s="1" t="s">
        <v>2814</v>
      </c>
      <c r="H2053" s="1" t="s">
        <v>23</v>
      </c>
      <c r="I2053" s="1" t="s">
        <v>23</v>
      </c>
      <c r="AK2053" s="1" t="s">
        <v>129</v>
      </c>
    </row>
    <row r="2054" spans="1:38">
      <c r="A2054" s="1" t="s">
        <v>1730</v>
      </c>
      <c r="B2054" s="9">
        <v>40947</v>
      </c>
      <c r="C2054" s="7">
        <v>10</v>
      </c>
      <c r="D2054" s="7">
        <v>2</v>
      </c>
      <c r="E2054" s="1">
        <v>19</v>
      </c>
      <c r="F2054" s="1" t="s">
        <v>26</v>
      </c>
      <c r="G2054" s="1" t="s">
        <v>1917</v>
      </c>
      <c r="H2054" s="1" t="s">
        <v>23</v>
      </c>
      <c r="I2054" s="1" t="s">
        <v>23</v>
      </c>
      <c r="J2054" s="1" t="s">
        <v>55</v>
      </c>
      <c r="AK2054" s="1" t="s">
        <v>129</v>
      </c>
    </row>
    <row r="2055" spans="1:38">
      <c r="A2055" s="1" t="s">
        <v>1730</v>
      </c>
      <c r="B2055" s="9">
        <v>40947</v>
      </c>
      <c r="C2055" s="7">
        <v>10</v>
      </c>
      <c r="D2055" s="7">
        <v>2</v>
      </c>
      <c r="E2055" s="1">
        <v>19</v>
      </c>
      <c r="F2055" s="1" t="s">
        <v>47</v>
      </c>
      <c r="G2055" s="1" t="s">
        <v>2815</v>
      </c>
      <c r="H2055" s="1" t="s">
        <v>23</v>
      </c>
      <c r="I2055" s="1" t="s">
        <v>23</v>
      </c>
      <c r="J2055" s="1" t="s">
        <v>55</v>
      </c>
      <c r="AK2055" s="1" t="s">
        <v>129</v>
      </c>
    </row>
    <row r="2056" spans="1:38">
      <c r="A2056" s="1" t="s">
        <v>1730</v>
      </c>
      <c r="B2056" s="9">
        <v>40947</v>
      </c>
      <c r="C2056" s="7">
        <v>10</v>
      </c>
      <c r="D2056" s="7">
        <v>2</v>
      </c>
      <c r="E2056" s="1">
        <v>20</v>
      </c>
      <c r="F2056" s="1" t="s">
        <v>26</v>
      </c>
      <c r="G2056" s="1" t="s">
        <v>1894</v>
      </c>
      <c r="H2056" s="1" t="s">
        <v>22</v>
      </c>
      <c r="I2056" s="1" t="s">
        <v>9</v>
      </c>
      <c r="K2056" s="1" t="s">
        <v>29</v>
      </c>
      <c r="L2056" s="1" t="s">
        <v>25</v>
      </c>
      <c r="M2056" s="2" t="s">
        <v>2437</v>
      </c>
      <c r="N2056" s="1" t="s">
        <v>26</v>
      </c>
      <c r="O2056" s="1" t="s">
        <v>33</v>
      </c>
      <c r="Q2056" s="1">
        <v>38.5</v>
      </c>
      <c r="R2056" s="1">
        <v>23.9</v>
      </c>
      <c r="S2056" s="1">
        <v>6.6</v>
      </c>
      <c r="X2056" s="1">
        <v>13</v>
      </c>
      <c r="Y2056" s="1">
        <v>113</v>
      </c>
      <c r="Z2056" s="1">
        <f>113-13</f>
        <v>100</v>
      </c>
      <c r="AA2056" s="1">
        <v>76</v>
      </c>
      <c r="AC2056" s="1" t="s">
        <v>128</v>
      </c>
      <c r="AJ2056" s="1" t="s">
        <v>45</v>
      </c>
      <c r="AK2056" s="1" t="s">
        <v>129</v>
      </c>
    </row>
    <row r="2057" spans="1:38">
      <c r="A2057" s="1" t="s">
        <v>1730</v>
      </c>
      <c r="B2057" s="9">
        <v>40947</v>
      </c>
      <c r="C2057" s="7">
        <v>10</v>
      </c>
      <c r="D2057" s="7">
        <v>2</v>
      </c>
      <c r="E2057" s="1">
        <v>20</v>
      </c>
      <c r="F2057" s="1" t="s">
        <v>47</v>
      </c>
      <c r="G2057" s="1" t="s">
        <v>1906</v>
      </c>
      <c r="H2057" s="1" t="s">
        <v>23</v>
      </c>
      <c r="I2057" s="1" t="s">
        <v>23</v>
      </c>
      <c r="AK2057" s="1" t="s">
        <v>129</v>
      </c>
    </row>
    <row r="2058" spans="1:38">
      <c r="A2058" s="1" t="s">
        <v>1730</v>
      </c>
      <c r="B2058" s="9">
        <v>40947</v>
      </c>
      <c r="C2058" s="7">
        <v>10</v>
      </c>
      <c r="D2058" s="7">
        <v>2</v>
      </c>
      <c r="E2058" s="10">
        <v>21</v>
      </c>
      <c r="F2058" s="1" t="s">
        <v>26</v>
      </c>
      <c r="G2058" s="1" t="s">
        <v>1919</v>
      </c>
      <c r="H2058" s="1" t="s">
        <v>23</v>
      </c>
      <c r="I2058" s="1" t="s">
        <v>23</v>
      </c>
      <c r="J2058" s="1" t="s">
        <v>55</v>
      </c>
      <c r="AK2058" s="1" t="s">
        <v>129</v>
      </c>
    </row>
    <row r="2059" spans="1:38">
      <c r="A2059" s="1" t="s">
        <v>1730</v>
      </c>
      <c r="B2059" s="9">
        <v>40947</v>
      </c>
      <c r="C2059" s="7">
        <v>10</v>
      </c>
      <c r="D2059" s="7">
        <v>2</v>
      </c>
      <c r="E2059" s="1">
        <v>21</v>
      </c>
      <c r="F2059" s="1" t="s">
        <v>47</v>
      </c>
      <c r="G2059" s="1" t="s">
        <v>1935</v>
      </c>
      <c r="H2059" s="1" t="s">
        <v>23</v>
      </c>
      <c r="I2059" s="1" t="s">
        <v>23</v>
      </c>
      <c r="AK2059" s="1" t="s">
        <v>129</v>
      </c>
    </row>
    <row r="2060" spans="1:38">
      <c r="A2060" s="1" t="s">
        <v>1730</v>
      </c>
      <c r="B2060" s="9">
        <v>40947</v>
      </c>
      <c r="C2060" s="7">
        <v>10</v>
      </c>
      <c r="D2060" s="7">
        <v>2</v>
      </c>
      <c r="E2060" s="1">
        <v>22</v>
      </c>
      <c r="F2060" s="1" t="s">
        <v>26</v>
      </c>
      <c r="G2060" s="1" t="s">
        <v>2816</v>
      </c>
      <c r="H2060" s="1" t="s">
        <v>23</v>
      </c>
      <c r="I2060" s="1" t="s">
        <v>23</v>
      </c>
      <c r="AK2060" s="1" t="s">
        <v>129</v>
      </c>
    </row>
    <row r="2061" spans="1:38">
      <c r="A2061" s="1" t="s">
        <v>1730</v>
      </c>
      <c r="B2061" s="9">
        <v>40947</v>
      </c>
      <c r="C2061" s="7">
        <v>10</v>
      </c>
      <c r="D2061" s="7">
        <v>2</v>
      </c>
      <c r="E2061" s="1">
        <v>22</v>
      </c>
      <c r="F2061" s="1" t="s">
        <v>47</v>
      </c>
      <c r="G2061" s="1" t="s">
        <v>1920</v>
      </c>
      <c r="H2061" s="1" t="s">
        <v>23</v>
      </c>
      <c r="I2061" s="1" t="s">
        <v>23</v>
      </c>
      <c r="J2061" s="1" t="s">
        <v>55</v>
      </c>
      <c r="AK2061" s="1" t="s">
        <v>129</v>
      </c>
    </row>
    <row r="2062" spans="1:38">
      <c r="A2062" s="1" t="s">
        <v>1730</v>
      </c>
      <c r="B2062" s="9">
        <v>40947</v>
      </c>
      <c r="C2062" s="7">
        <v>10</v>
      </c>
      <c r="D2062" s="7">
        <v>2</v>
      </c>
      <c r="E2062" s="1">
        <v>23</v>
      </c>
      <c r="F2062" s="1" t="s">
        <v>26</v>
      </c>
      <c r="G2062" s="1" t="s">
        <v>2817</v>
      </c>
      <c r="H2062" s="1" t="s">
        <v>23</v>
      </c>
      <c r="I2062" s="1" t="s">
        <v>23</v>
      </c>
      <c r="AK2062" s="1" t="s">
        <v>129</v>
      </c>
    </row>
    <row r="2063" spans="1:38">
      <c r="A2063" s="1" t="s">
        <v>1730</v>
      </c>
      <c r="B2063" s="9">
        <v>40947</v>
      </c>
      <c r="C2063" s="7">
        <v>10</v>
      </c>
      <c r="D2063" s="7">
        <v>2</v>
      </c>
      <c r="E2063" s="1">
        <v>23</v>
      </c>
      <c r="F2063" s="1" t="s">
        <v>47</v>
      </c>
      <c r="G2063" s="1" t="s">
        <v>1896</v>
      </c>
      <c r="H2063" s="1" t="s">
        <v>22</v>
      </c>
      <c r="I2063" s="1" t="s">
        <v>9</v>
      </c>
      <c r="K2063" s="1" t="s">
        <v>29</v>
      </c>
      <c r="L2063" s="1" t="s">
        <v>25</v>
      </c>
      <c r="AD2063" s="1" t="s">
        <v>73</v>
      </c>
      <c r="AJ2063" s="1" t="s">
        <v>45</v>
      </c>
      <c r="AK2063" s="1" t="s">
        <v>129</v>
      </c>
      <c r="AL2063" s="1" t="s">
        <v>132</v>
      </c>
    </row>
    <row r="2064" spans="1:38">
      <c r="A2064" s="1" t="s">
        <v>1730</v>
      </c>
      <c r="B2064" s="9">
        <v>40947</v>
      </c>
      <c r="C2064" s="7">
        <v>10</v>
      </c>
      <c r="D2064" s="7">
        <v>2</v>
      </c>
      <c r="E2064" s="1">
        <v>24</v>
      </c>
      <c r="F2064" s="1" t="s">
        <v>26</v>
      </c>
      <c r="G2064" s="1" t="s">
        <v>2818</v>
      </c>
      <c r="H2064" s="1" t="s">
        <v>23</v>
      </c>
      <c r="I2064" s="1" t="s">
        <v>23</v>
      </c>
      <c r="J2064" s="1" t="s">
        <v>55</v>
      </c>
      <c r="AK2064" s="1" t="s">
        <v>129</v>
      </c>
    </row>
    <row r="2065" spans="1:38">
      <c r="A2065" s="1" t="s">
        <v>1730</v>
      </c>
      <c r="B2065" s="9">
        <v>40947</v>
      </c>
      <c r="C2065" s="7">
        <v>10</v>
      </c>
      <c r="D2065" s="7">
        <v>2</v>
      </c>
      <c r="E2065" s="1">
        <v>24</v>
      </c>
      <c r="F2065" s="1" t="s">
        <v>47</v>
      </c>
      <c r="G2065" s="1" t="s">
        <v>2819</v>
      </c>
      <c r="H2065" s="1" t="s">
        <v>23</v>
      </c>
      <c r="I2065" s="1" t="s">
        <v>9</v>
      </c>
      <c r="AK2065" s="1" t="s">
        <v>129</v>
      </c>
    </row>
    <row r="2066" spans="1:38">
      <c r="A2066" s="1" t="s">
        <v>1730</v>
      </c>
      <c r="B2066" s="9">
        <v>40947</v>
      </c>
      <c r="C2066" s="7">
        <v>10</v>
      </c>
      <c r="D2066" s="7">
        <v>2</v>
      </c>
      <c r="E2066" s="1">
        <v>25</v>
      </c>
      <c r="F2066" s="1" t="s">
        <v>26</v>
      </c>
      <c r="G2066" s="1" t="s">
        <v>1901</v>
      </c>
      <c r="H2066" s="1" t="s">
        <v>22</v>
      </c>
      <c r="I2066" s="1" t="s">
        <v>9</v>
      </c>
      <c r="K2066" s="1" t="s">
        <v>30</v>
      </c>
      <c r="L2066" s="1" t="s">
        <v>25</v>
      </c>
      <c r="M2066" s="2" t="s">
        <v>2443</v>
      </c>
      <c r="N2066" s="1" t="s">
        <v>26</v>
      </c>
      <c r="O2066" s="1" t="s">
        <v>27</v>
      </c>
      <c r="P2066" s="1" t="s">
        <v>131</v>
      </c>
      <c r="Q2066" s="1">
        <v>25.4</v>
      </c>
      <c r="R2066" s="1">
        <v>17.8</v>
      </c>
      <c r="S2066" s="1">
        <v>16.3</v>
      </c>
      <c r="X2066" s="1">
        <v>60</v>
      </c>
      <c r="Y2066" s="1">
        <v>13</v>
      </c>
      <c r="Z2066" s="1">
        <f>60-13</f>
        <v>47</v>
      </c>
      <c r="AA2066" s="1">
        <v>32</v>
      </c>
      <c r="AJ2066" s="1" t="s">
        <v>45</v>
      </c>
      <c r="AK2066" s="1" t="s">
        <v>45</v>
      </c>
    </row>
    <row r="2067" spans="1:38">
      <c r="A2067" s="1" t="s">
        <v>1730</v>
      </c>
      <c r="B2067" s="9">
        <v>40947</v>
      </c>
      <c r="C2067" s="7">
        <v>10</v>
      </c>
      <c r="D2067" s="7">
        <v>2</v>
      </c>
      <c r="E2067" s="1">
        <v>25</v>
      </c>
      <c r="F2067" s="1" t="s">
        <v>47</v>
      </c>
      <c r="G2067" s="1" t="s">
        <v>1910</v>
      </c>
      <c r="H2067" s="1" t="s">
        <v>23</v>
      </c>
      <c r="I2067" s="1" t="s">
        <v>23</v>
      </c>
      <c r="J2067" s="1" t="s">
        <v>55</v>
      </c>
      <c r="AK2067" s="1" t="s">
        <v>58</v>
      </c>
    </row>
    <row r="2068" spans="1:38">
      <c r="A2068" s="1" t="s">
        <v>1730</v>
      </c>
      <c r="B2068" s="9">
        <v>40947</v>
      </c>
      <c r="C2068" s="7">
        <v>10</v>
      </c>
      <c r="D2068" s="7">
        <v>2</v>
      </c>
      <c r="E2068" s="1">
        <v>26</v>
      </c>
      <c r="F2068" s="1" t="s">
        <v>26</v>
      </c>
      <c r="G2068" s="1" t="s">
        <v>2820</v>
      </c>
      <c r="H2068" s="1" t="s">
        <v>23</v>
      </c>
      <c r="I2068" s="1" t="s">
        <v>23</v>
      </c>
      <c r="J2068" s="1" t="s">
        <v>55</v>
      </c>
      <c r="AK2068" s="1" t="s">
        <v>58</v>
      </c>
    </row>
    <row r="2069" spans="1:38">
      <c r="A2069" s="1" t="s">
        <v>1730</v>
      </c>
      <c r="B2069" s="9">
        <v>40947</v>
      </c>
      <c r="C2069" s="7">
        <v>10</v>
      </c>
      <c r="D2069" s="7">
        <v>2</v>
      </c>
      <c r="E2069" s="1">
        <v>26</v>
      </c>
      <c r="F2069" s="1" t="s">
        <v>47</v>
      </c>
      <c r="G2069" s="1" t="s">
        <v>2821</v>
      </c>
      <c r="H2069" s="1" t="s">
        <v>23</v>
      </c>
      <c r="I2069" s="1" t="s">
        <v>23</v>
      </c>
      <c r="J2069" s="1" t="s">
        <v>55</v>
      </c>
      <c r="AK2069" s="1" t="s">
        <v>58</v>
      </c>
    </row>
    <row r="2070" spans="1:38">
      <c r="A2070" s="1" t="s">
        <v>1730</v>
      </c>
      <c r="B2070" s="9">
        <v>40947</v>
      </c>
      <c r="C2070" s="7">
        <v>10</v>
      </c>
      <c r="D2070" s="7">
        <v>2</v>
      </c>
      <c r="E2070" s="1">
        <v>27</v>
      </c>
      <c r="F2070" s="1" t="s">
        <v>26</v>
      </c>
      <c r="G2070" s="1" t="s">
        <v>1897</v>
      </c>
      <c r="H2070" s="1" t="s">
        <v>22</v>
      </c>
      <c r="I2070" s="1" t="s">
        <v>9</v>
      </c>
      <c r="K2070" s="1" t="s">
        <v>32</v>
      </c>
      <c r="L2070" s="1" t="s">
        <v>25</v>
      </c>
      <c r="M2070" s="2" t="s">
        <v>2439</v>
      </c>
      <c r="N2070" s="1" t="s">
        <v>26</v>
      </c>
      <c r="O2070" s="1" t="s">
        <v>33</v>
      </c>
      <c r="Q2070" s="1">
        <v>27</v>
      </c>
      <c r="R2070" s="1">
        <v>15.5</v>
      </c>
      <c r="S2070" s="1">
        <v>10.3</v>
      </c>
      <c r="X2070" s="1">
        <v>13</v>
      </c>
      <c r="Y2070" s="1">
        <v>73</v>
      </c>
      <c r="Z2070" s="1">
        <v>60</v>
      </c>
      <c r="AA2070" s="1">
        <v>28</v>
      </c>
      <c r="AJ2070" s="1" t="s">
        <v>45</v>
      </c>
      <c r="AK2070" s="1" t="s">
        <v>45</v>
      </c>
    </row>
    <row r="2071" spans="1:38">
      <c r="A2071" s="1" t="s">
        <v>1730</v>
      </c>
      <c r="B2071" s="9">
        <v>40947</v>
      </c>
      <c r="C2071" s="7">
        <v>10</v>
      </c>
      <c r="D2071" s="7">
        <v>2</v>
      </c>
      <c r="E2071" s="1">
        <v>27</v>
      </c>
      <c r="F2071" s="1" t="s">
        <v>47</v>
      </c>
      <c r="G2071" s="1" t="s">
        <v>1892</v>
      </c>
      <c r="H2071" s="1" t="s">
        <v>22</v>
      </c>
      <c r="I2071" s="1" t="s">
        <v>9</v>
      </c>
      <c r="K2071" s="1" t="s">
        <v>31</v>
      </c>
      <c r="L2071" s="1" t="s">
        <v>25</v>
      </c>
      <c r="M2071" s="2" t="s">
        <v>2435</v>
      </c>
      <c r="N2071" s="1" t="s">
        <v>26</v>
      </c>
      <c r="O2071" s="1" t="s">
        <v>33</v>
      </c>
      <c r="P2071" s="1" t="s">
        <v>130</v>
      </c>
      <c r="Q2071" s="1">
        <v>38.4</v>
      </c>
      <c r="R2071" s="1">
        <v>19.7</v>
      </c>
      <c r="S2071" s="1">
        <v>14</v>
      </c>
      <c r="X2071" s="1">
        <v>13</v>
      </c>
      <c r="Y2071" s="1">
        <v>215</v>
      </c>
      <c r="Z2071" s="1">
        <f>215-13</f>
        <v>202</v>
      </c>
      <c r="AA2071" s="1">
        <v>7</v>
      </c>
      <c r="AC2071" s="1" t="s">
        <v>74</v>
      </c>
      <c r="AJ2071" s="1" t="s">
        <v>45</v>
      </c>
      <c r="AK2071" s="1" t="s">
        <v>79</v>
      </c>
    </row>
    <row r="2072" spans="1:38">
      <c r="A2072" s="1" t="s">
        <v>1730</v>
      </c>
      <c r="B2072" s="9">
        <v>40947</v>
      </c>
      <c r="C2072" s="7">
        <v>10</v>
      </c>
      <c r="D2072" s="7">
        <v>2</v>
      </c>
      <c r="E2072" s="1">
        <v>28</v>
      </c>
      <c r="F2072" s="1" t="s">
        <v>26</v>
      </c>
      <c r="G2072" s="1" t="s">
        <v>1927</v>
      </c>
      <c r="H2072" s="1" t="s">
        <v>23</v>
      </c>
      <c r="I2072" s="1" t="s">
        <v>23</v>
      </c>
      <c r="AK2072" s="1" t="s">
        <v>58</v>
      </c>
    </row>
    <row r="2073" spans="1:38">
      <c r="A2073" s="1" t="s">
        <v>1730</v>
      </c>
      <c r="B2073" s="9">
        <v>40947</v>
      </c>
      <c r="C2073" s="7">
        <v>10</v>
      </c>
      <c r="D2073" s="7">
        <v>2</v>
      </c>
      <c r="E2073" s="1">
        <v>28</v>
      </c>
      <c r="F2073" s="1" t="s">
        <v>47</v>
      </c>
      <c r="G2073" s="1" t="s">
        <v>1941</v>
      </c>
      <c r="H2073" s="1" t="s">
        <v>23</v>
      </c>
      <c r="I2073" s="1" t="s">
        <v>23</v>
      </c>
      <c r="AK2073" s="1" t="s">
        <v>58</v>
      </c>
    </row>
    <row r="2074" spans="1:38">
      <c r="A2074" s="1" t="s">
        <v>1730</v>
      </c>
      <c r="B2074" s="9">
        <v>40947</v>
      </c>
      <c r="C2074" s="7">
        <v>10</v>
      </c>
      <c r="D2074" s="7">
        <v>2</v>
      </c>
      <c r="E2074" s="1">
        <v>29</v>
      </c>
      <c r="F2074" s="1" t="s">
        <v>26</v>
      </c>
      <c r="G2074" s="1" t="s">
        <v>1931</v>
      </c>
      <c r="H2074" s="1" t="s">
        <v>23</v>
      </c>
      <c r="I2074" s="1" t="s">
        <v>23</v>
      </c>
      <c r="AK2074" s="1" t="s">
        <v>58</v>
      </c>
    </row>
    <row r="2075" spans="1:38">
      <c r="A2075" s="1" t="s">
        <v>1730</v>
      </c>
      <c r="B2075" s="9">
        <v>40947</v>
      </c>
      <c r="C2075" s="7">
        <v>10</v>
      </c>
      <c r="D2075" s="7">
        <v>2</v>
      </c>
      <c r="E2075" s="1">
        <v>29</v>
      </c>
      <c r="F2075" s="1" t="s">
        <v>47</v>
      </c>
      <c r="G2075" s="1" t="s">
        <v>1911</v>
      </c>
      <c r="H2075" s="1" t="s">
        <v>23</v>
      </c>
      <c r="I2075" s="1" t="s">
        <v>23</v>
      </c>
      <c r="AK2075" s="1" t="s">
        <v>58</v>
      </c>
    </row>
    <row r="2076" spans="1:38">
      <c r="A2076" s="1" t="s">
        <v>1730</v>
      </c>
      <c r="B2076" s="9">
        <v>40947</v>
      </c>
      <c r="C2076" s="7">
        <v>10</v>
      </c>
      <c r="D2076" s="7">
        <v>2</v>
      </c>
      <c r="E2076" s="1">
        <v>30</v>
      </c>
      <c r="F2076" s="1" t="s">
        <v>26</v>
      </c>
      <c r="G2076" s="1" t="s">
        <v>2822</v>
      </c>
      <c r="H2076" s="1" t="s">
        <v>23</v>
      </c>
      <c r="I2076" s="1" t="s">
        <v>23</v>
      </c>
      <c r="J2076" s="1" t="s">
        <v>55</v>
      </c>
      <c r="AK2076" s="1" t="s">
        <v>58</v>
      </c>
    </row>
    <row r="2077" spans="1:38">
      <c r="A2077" s="1" t="s">
        <v>1730</v>
      </c>
      <c r="B2077" s="9">
        <v>40947</v>
      </c>
      <c r="C2077" s="7">
        <v>10</v>
      </c>
      <c r="D2077" s="7">
        <v>2</v>
      </c>
      <c r="E2077" s="1">
        <v>30</v>
      </c>
      <c r="F2077" s="1" t="s">
        <v>47</v>
      </c>
      <c r="G2077" s="1" t="s">
        <v>1945</v>
      </c>
      <c r="H2077" s="1" t="s">
        <v>23</v>
      </c>
      <c r="I2077" s="1" t="s">
        <v>23</v>
      </c>
      <c r="J2077" s="1" t="s">
        <v>55</v>
      </c>
      <c r="AK2077" s="1" t="s">
        <v>58</v>
      </c>
    </row>
    <row r="2078" spans="1:38">
      <c r="A2078" s="1" t="s">
        <v>1730</v>
      </c>
      <c r="B2078" s="9">
        <v>40947</v>
      </c>
      <c r="C2078" s="7">
        <v>10</v>
      </c>
      <c r="D2078" s="7">
        <v>2</v>
      </c>
      <c r="E2078" s="1">
        <v>31</v>
      </c>
      <c r="F2078" s="1" t="s">
        <v>26</v>
      </c>
      <c r="G2078" s="1" t="s">
        <v>1933</v>
      </c>
      <c r="H2078" s="1" t="s">
        <v>23</v>
      </c>
      <c r="I2078" s="1" t="s">
        <v>23</v>
      </c>
      <c r="J2078" s="1" t="s">
        <v>55</v>
      </c>
      <c r="AK2078" s="1" t="s">
        <v>58</v>
      </c>
    </row>
    <row r="2079" spans="1:38">
      <c r="A2079" s="1" t="s">
        <v>1730</v>
      </c>
      <c r="B2079" s="9">
        <v>40947</v>
      </c>
      <c r="C2079" s="7">
        <v>10</v>
      </c>
      <c r="D2079" s="7">
        <v>2</v>
      </c>
      <c r="E2079" s="1">
        <v>31</v>
      </c>
      <c r="F2079" s="1" t="s">
        <v>47</v>
      </c>
      <c r="G2079" s="1" t="s">
        <v>2823</v>
      </c>
      <c r="H2079" s="1" t="s">
        <v>23</v>
      </c>
      <c r="I2079" s="1" t="s">
        <v>23</v>
      </c>
      <c r="AK2079" s="1" t="s">
        <v>58</v>
      </c>
    </row>
    <row r="2080" spans="1:38">
      <c r="A2080" s="1" t="s">
        <v>1730</v>
      </c>
      <c r="B2080" s="9">
        <v>40947</v>
      </c>
      <c r="C2080" s="7">
        <v>10</v>
      </c>
      <c r="D2080" s="7">
        <v>2</v>
      </c>
      <c r="E2080" s="1">
        <v>32</v>
      </c>
      <c r="F2080" s="1" t="s">
        <v>26</v>
      </c>
      <c r="G2080" s="1" t="s">
        <v>1895</v>
      </c>
      <c r="H2080" s="1" t="s">
        <v>22</v>
      </c>
      <c r="I2080" s="1" t="s">
        <v>9</v>
      </c>
      <c r="K2080" s="1" t="s">
        <v>29</v>
      </c>
      <c r="L2080" s="1" t="s">
        <v>25</v>
      </c>
      <c r="M2080" s="2" t="s">
        <v>2438</v>
      </c>
      <c r="N2080" s="1" t="s">
        <v>26</v>
      </c>
      <c r="O2080" s="1" t="s">
        <v>27</v>
      </c>
      <c r="P2080" s="1" t="s">
        <v>40</v>
      </c>
      <c r="Q2080" s="1">
        <v>41.4</v>
      </c>
      <c r="R2080" s="1">
        <v>22.75</v>
      </c>
      <c r="S2080" s="1">
        <v>21.4</v>
      </c>
      <c r="X2080" s="1">
        <v>14</v>
      </c>
      <c r="Y2080" s="1">
        <v>142</v>
      </c>
      <c r="Z2080" s="1">
        <f>Y2080-X2080</f>
        <v>128</v>
      </c>
      <c r="AA2080" s="1">
        <f>9+96</f>
        <v>105</v>
      </c>
      <c r="AC2080" s="1" t="s">
        <v>137</v>
      </c>
      <c r="AJ2080" s="1" t="s">
        <v>59</v>
      </c>
      <c r="AK2080" s="1" t="s">
        <v>58</v>
      </c>
      <c r="AL2080" s="1" t="s">
        <v>138</v>
      </c>
    </row>
    <row r="2081" spans="1:37">
      <c r="A2081" s="1" t="s">
        <v>1730</v>
      </c>
      <c r="B2081" s="9">
        <v>40947</v>
      </c>
      <c r="C2081" s="7">
        <v>10</v>
      </c>
      <c r="D2081" s="7">
        <v>2</v>
      </c>
      <c r="E2081" s="1">
        <v>32</v>
      </c>
      <c r="F2081" s="1" t="s">
        <v>47</v>
      </c>
      <c r="G2081" s="1" t="s">
        <v>1909</v>
      </c>
      <c r="H2081" s="1" t="s">
        <v>23</v>
      </c>
      <c r="I2081" s="1" t="s">
        <v>23</v>
      </c>
      <c r="J2081" s="1" t="s">
        <v>55</v>
      </c>
      <c r="AK2081" s="1" t="s">
        <v>58</v>
      </c>
    </row>
    <row r="2082" spans="1:37">
      <c r="A2082" s="1" t="s">
        <v>1730</v>
      </c>
      <c r="B2082" s="9">
        <v>40947</v>
      </c>
      <c r="C2082" s="7">
        <v>10</v>
      </c>
      <c r="D2082" s="7">
        <v>2</v>
      </c>
      <c r="E2082" s="1">
        <v>33</v>
      </c>
      <c r="F2082" s="1" t="s">
        <v>26</v>
      </c>
      <c r="G2082" s="1" t="s">
        <v>2824</v>
      </c>
      <c r="H2082" s="1" t="s">
        <v>23</v>
      </c>
      <c r="I2082" s="1" t="s">
        <v>23</v>
      </c>
      <c r="J2082" s="1" t="s">
        <v>55</v>
      </c>
      <c r="AK2082" s="1" t="s">
        <v>58</v>
      </c>
    </row>
    <row r="2083" spans="1:37">
      <c r="A2083" s="1" t="s">
        <v>1730</v>
      </c>
      <c r="B2083" s="9">
        <v>40947</v>
      </c>
      <c r="C2083" s="7">
        <v>10</v>
      </c>
      <c r="D2083" s="7">
        <v>2</v>
      </c>
      <c r="E2083" s="1">
        <v>33</v>
      </c>
      <c r="F2083" s="1" t="s">
        <v>47</v>
      </c>
      <c r="G2083" s="1" t="s">
        <v>1950</v>
      </c>
      <c r="H2083" s="1" t="s">
        <v>23</v>
      </c>
      <c r="I2083" s="1" t="s">
        <v>23</v>
      </c>
      <c r="AK2083" s="1" t="s">
        <v>58</v>
      </c>
    </row>
    <row r="2084" spans="1:37">
      <c r="A2084" s="1" t="s">
        <v>1730</v>
      </c>
      <c r="B2084" s="9">
        <v>40947</v>
      </c>
      <c r="C2084" s="7">
        <v>10</v>
      </c>
      <c r="D2084" s="7">
        <v>2</v>
      </c>
      <c r="E2084" s="1">
        <v>34</v>
      </c>
      <c r="F2084" s="1" t="s">
        <v>26</v>
      </c>
      <c r="G2084" s="1" t="s">
        <v>1922</v>
      </c>
      <c r="H2084" s="1" t="s">
        <v>23</v>
      </c>
      <c r="I2084" s="1" t="s">
        <v>23</v>
      </c>
      <c r="J2084" s="1" t="s">
        <v>55</v>
      </c>
      <c r="AK2084" s="1" t="s">
        <v>58</v>
      </c>
    </row>
    <row r="2085" spans="1:37">
      <c r="A2085" s="1" t="s">
        <v>1730</v>
      </c>
      <c r="B2085" s="9">
        <v>40947</v>
      </c>
      <c r="C2085" s="7">
        <v>10</v>
      </c>
      <c r="D2085" s="7">
        <v>2</v>
      </c>
      <c r="E2085" s="1">
        <v>34</v>
      </c>
      <c r="F2085" s="1" t="s">
        <v>47</v>
      </c>
      <c r="G2085" s="1" t="s">
        <v>2825</v>
      </c>
      <c r="H2085" s="1" t="s">
        <v>23</v>
      </c>
      <c r="I2085" s="1" t="s">
        <v>23</v>
      </c>
      <c r="AK2085" s="1" t="s">
        <v>58</v>
      </c>
    </row>
    <row r="2086" spans="1:37">
      <c r="A2086" s="1" t="s">
        <v>1730</v>
      </c>
      <c r="B2086" s="9">
        <v>40947</v>
      </c>
      <c r="C2086" s="7">
        <v>10</v>
      </c>
      <c r="D2086" s="7">
        <v>2</v>
      </c>
      <c r="E2086" s="1">
        <v>35</v>
      </c>
      <c r="F2086" s="1" t="s">
        <v>26</v>
      </c>
      <c r="G2086" s="1" t="s">
        <v>1891</v>
      </c>
      <c r="H2086" s="1" t="s">
        <v>22</v>
      </c>
      <c r="I2086" s="1" t="s">
        <v>9</v>
      </c>
      <c r="K2086" s="1" t="s">
        <v>24</v>
      </c>
      <c r="L2086" s="1" t="s">
        <v>25</v>
      </c>
      <c r="M2086" s="2" t="s">
        <v>2434</v>
      </c>
      <c r="N2086" s="1" t="s">
        <v>26</v>
      </c>
      <c r="O2086" s="1" t="s">
        <v>33</v>
      </c>
      <c r="P2086" s="1" t="s">
        <v>130</v>
      </c>
      <c r="Q2086" s="1">
        <v>40.700000000000003</v>
      </c>
      <c r="R2086" s="1">
        <v>23</v>
      </c>
      <c r="S2086" s="1">
        <v>17.600000000000001</v>
      </c>
      <c r="X2086" s="1">
        <v>13</v>
      </c>
      <c r="Y2086" s="1">
        <v>350</v>
      </c>
      <c r="Z2086" s="1">
        <f>350-13</f>
        <v>337</v>
      </c>
      <c r="AA2086" s="1">
        <v>4</v>
      </c>
      <c r="AJ2086" s="1" t="s">
        <v>45</v>
      </c>
      <c r="AK2086" s="1" t="s">
        <v>58</v>
      </c>
    </row>
    <row r="2087" spans="1:37">
      <c r="A2087" s="1" t="s">
        <v>1730</v>
      </c>
      <c r="B2087" s="9">
        <v>40947</v>
      </c>
      <c r="C2087" s="7">
        <v>10</v>
      </c>
      <c r="D2087" s="7">
        <v>2</v>
      </c>
      <c r="E2087" s="1">
        <v>35</v>
      </c>
      <c r="F2087" s="1" t="s">
        <v>47</v>
      </c>
      <c r="G2087" s="1" t="s">
        <v>2826</v>
      </c>
      <c r="H2087" s="1" t="s">
        <v>23</v>
      </c>
      <c r="I2087" s="1" t="s">
        <v>23</v>
      </c>
      <c r="J2087" s="1" t="s">
        <v>55</v>
      </c>
      <c r="AK2087" s="1" t="s">
        <v>79</v>
      </c>
    </row>
    <row r="2088" spans="1:37">
      <c r="A2088" s="1" t="s">
        <v>1730</v>
      </c>
      <c r="B2088" s="9">
        <v>40947</v>
      </c>
      <c r="C2088" s="7">
        <v>10</v>
      </c>
      <c r="D2088" s="7">
        <v>2</v>
      </c>
      <c r="E2088" s="1">
        <v>36</v>
      </c>
      <c r="F2088" s="1" t="s">
        <v>26</v>
      </c>
      <c r="G2088" s="1" t="s">
        <v>1915</v>
      </c>
      <c r="H2088" s="1" t="s">
        <v>23</v>
      </c>
      <c r="I2088" s="1" t="s">
        <v>23</v>
      </c>
      <c r="AK2088" s="1" t="s">
        <v>58</v>
      </c>
    </row>
    <row r="2089" spans="1:37">
      <c r="A2089" s="1" t="s">
        <v>1730</v>
      </c>
      <c r="B2089" s="9">
        <v>40947</v>
      </c>
      <c r="C2089" s="7">
        <v>10</v>
      </c>
      <c r="D2089" s="7">
        <v>2</v>
      </c>
      <c r="E2089" s="1">
        <v>36</v>
      </c>
      <c r="F2089" s="1" t="s">
        <v>47</v>
      </c>
      <c r="G2089" s="1" t="s">
        <v>1926</v>
      </c>
      <c r="H2089" s="1" t="s">
        <v>23</v>
      </c>
      <c r="I2089" s="1" t="s">
        <v>23</v>
      </c>
      <c r="AK2089" s="1" t="s">
        <v>58</v>
      </c>
    </row>
    <row r="2090" spans="1:37">
      <c r="A2090" s="1" t="s">
        <v>1730</v>
      </c>
      <c r="B2090" s="9">
        <v>40947</v>
      </c>
      <c r="C2090" s="7">
        <v>10</v>
      </c>
      <c r="D2090" s="7">
        <v>2</v>
      </c>
      <c r="E2090" s="1">
        <v>37</v>
      </c>
      <c r="F2090" s="1" t="s">
        <v>26</v>
      </c>
      <c r="G2090" s="1" t="s">
        <v>1902</v>
      </c>
      <c r="H2090" s="1" t="s">
        <v>23</v>
      </c>
      <c r="I2090" s="1" t="s">
        <v>23</v>
      </c>
      <c r="AK2090" s="1" t="s">
        <v>58</v>
      </c>
    </row>
    <row r="2091" spans="1:37">
      <c r="A2091" s="1" t="s">
        <v>1730</v>
      </c>
      <c r="B2091" s="9">
        <v>40947</v>
      </c>
      <c r="C2091" s="7">
        <v>10</v>
      </c>
      <c r="D2091" s="7">
        <v>2</v>
      </c>
      <c r="E2091" s="1">
        <v>37</v>
      </c>
      <c r="F2091" s="1" t="s">
        <v>47</v>
      </c>
      <c r="G2091" s="1" t="s">
        <v>1904</v>
      </c>
      <c r="H2091" s="1" t="s">
        <v>23</v>
      </c>
      <c r="I2091" s="1" t="s">
        <v>23</v>
      </c>
      <c r="AK2091" s="1" t="s">
        <v>58</v>
      </c>
    </row>
    <row r="2092" spans="1:37">
      <c r="A2092" s="1" t="s">
        <v>1730</v>
      </c>
      <c r="B2092" s="9">
        <v>40947</v>
      </c>
      <c r="C2092" s="7">
        <v>10</v>
      </c>
      <c r="D2092" s="7">
        <v>2</v>
      </c>
      <c r="E2092" s="1">
        <v>38</v>
      </c>
      <c r="F2092" s="1" t="s">
        <v>26</v>
      </c>
      <c r="G2092" s="1" t="s">
        <v>2827</v>
      </c>
      <c r="H2092" s="1" t="s">
        <v>23</v>
      </c>
      <c r="I2092" s="1" t="s">
        <v>23</v>
      </c>
      <c r="AK2092" s="1" t="s">
        <v>58</v>
      </c>
    </row>
    <row r="2093" spans="1:37">
      <c r="A2093" s="1" t="s">
        <v>1730</v>
      </c>
      <c r="B2093" s="9">
        <v>40947</v>
      </c>
      <c r="C2093" s="7">
        <v>10</v>
      </c>
      <c r="D2093" s="7">
        <v>2</v>
      </c>
      <c r="E2093" s="1">
        <v>38</v>
      </c>
      <c r="F2093" s="1" t="s">
        <v>47</v>
      </c>
      <c r="G2093" s="1" t="s">
        <v>2828</v>
      </c>
      <c r="H2093" s="1" t="s">
        <v>23</v>
      </c>
      <c r="I2093" s="1" t="s">
        <v>23</v>
      </c>
      <c r="AK2093" s="1" t="s">
        <v>58</v>
      </c>
    </row>
    <row r="2094" spans="1:37">
      <c r="A2094" s="1" t="s">
        <v>1730</v>
      </c>
      <c r="B2094" s="9">
        <v>40947</v>
      </c>
      <c r="C2094" s="7">
        <v>10</v>
      </c>
      <c r="D2094" s="7">
        <v>2</v>
      </c>
      <c r="E2094" s="1">
        <v>39</v>
      </c>
      <c r="F2094" s="1" t="s">
        <v>26</v>
      </c>
      <c r="G2094" s="1" t="s">
        <v>1940</v>
      </c>
      <c r="H2094" s="1" t="s">
        <v>23</v>
      </c>
      <c r="I2094" s="1" t="s">
        <v>23</v>
      </c>
      <c r="AK2094" s="1" t="s">
        <v>58</v>
      </c>
    </row>
    <row r="2095" spans="1:37">
      <c r="A2095" s="1" t="s">
        <v>1730</v>
      </c>
      <c r="B2095" s="9">
        <v>40947</v>
      </c>
      <c r="C2095" s="7">
        <v>10</v>
      </c>
      <c r="D2095" s="7">
        <v>2</v>
      </c>
      <c r="E2095" s="1">
        <v>39</v>
      </c>
      <c r="F2095" s="1" t="s">
        <v>47</v>
      </c>
      <c r="G2095" s="1" t="s">
        <v>1923</v>
      </c>
      <c r="H2095" s="1" t="s">
        <v>23</v>
      </c>
      <c r="I2095" s="1" t="s">
        <v>23</v>
      </c>
      <c r="AK2095" s="1" t="s">
        <v>58</v>
      </c>
    </row>
    <row r="2096" spans="1:37">
      <c r="A2096" s="1" t="s">
        <v>1730</v>
      </c>
      <c r="B2096" s="9">
        <v>40947</v>
      </c>
      <c r="C2096" s="7">
        <v>10</v>
      </c>
      <c r="D2096" s="7">
        <v>2</v>
      </c>
      <c r="E2096" s="1">
        <v>40</v>
      </c>
      <c r="F2096" s="1" t="s">
        <v>26</v>
      </c>
      <c r="G2096" s="1" t="s">
        <v>2829</v>
      </c>
      <c r="H2096" s="1" t="s">
        <v>23</v>
      </c>
      <c r="I2096" s="1" t="s">
        <v>23</v>
      </c>
      <c r="AK2096" s="1" t="s">
        <v>58</v>
      </c>
    </row>
    <row r="2097" spans="1:38">
      <c r="A2097" s="1" t="s">
        <v>1730</v>
      </c>
      <c r="B2097" s="9">
        <v>40947</v>
      </c>
      <c r="C2097" s="7">
        <v>10</v>
      </c>
      <c r="D2097" s="7">
        <v>2</v>
      </c>
      <c r="E2097" s="1">
        <v>40</v>
      </c>
      <c r="F2097" s="1" t="s">
        <v>47</v>
      </c>
      <c r="G2097" s="1" t="s">
        <v>2830</v>
      </c>
      <c r="H2097" s="1" t="s">
        <v>23</v>
      </c>
      <c r="I2097" s="1" t="s">
        <v>23</v>
      </c>
      <c r="AK2097" s="1" t="s">
        <v>58</v>
      </c>
    </row>
    <row r="2098" spans="1:38">
      <c r="A2098" s="1" t="s">
        <v>1730</v>
      </c>
      <c r="B2098" s="9">
        <v>40947</v>
      </c>
      <c r="C2098" s="7">
        <v>10</v>
      </c>
      <c r="D2098" s="7">
        <v>2</v>
      </c>
      <c r="E2098" s="1">
        <v>41</v>
      </c>
      <c r="F2098" s="1" t="s">
        <v>26</v>
      </c>
      <c r="G2098" s="1" t="s">
        <v>2831</v>
      </c>
      <c r="H2098" s="1" t="s">
        <v>23</v>
      </c>
      <c r="I2098" s="1" t="s">
        <v>23</v>
      </c>
      <c r="AK2098" s="1" t="s">
        <v>58</v>
      </c>
    </row>
    <row r="2099" spans="1:38">
      <c r="A2099" s="1" t="s">
        <v>1730</v>
      </c>
      <c r="B2099" s="9">
        <v>40947</v>
      </c>
      <c r="C2099" s="7">
        <v>10</v>
      </c>
      <c r="D2099" s="7">
        <v>2</v>
      </c>
      <c r="E2099" s="1">
        <v>41</v>
      </c>
      <c r="F2099" s="1" t="s">
        <v>47</v>
      </c>
      <c r="G2099" s="1" t="s">
        <v>1905</v>
      </c>
      <c r="H2099" s="1" t="s">
        <v>23</v>
      </c>
      <c r="I2099" s="1" t="s">
        <v>23</v>
      </c>
      <c r="AK2099" s="1" t="s">
        <v>58</v>
      </c>
    </row>
    <row r="2100" spans="1:38">
      <c r="A2100" s="1" t="s">
        <v>1730</v>
      </c>
      <c r="B2100" s="9">
        <v>40947</v>
      </c>
      <c r="C2100" s="7">
        <v>10</v>
      </c>
      <c r="D2100" s="7">
        <v>2</v>
      </c>
      <c r="E2100" s="1">
        <v>42</v>
      </c>
      <c r="F2100" s="1" t="s">
        <v>26</v>
      </c>
      <c r="G2100" s="1" t="s">
        <v>1893</v>
      </c>
      <c r="H2100" s="1" t="s">
        <v>22</v>
      </c>
      <c r="I2100" s="1" t="s">
        <v>9</v>
      </c>
      <c r="K2100" s="1" t="s">
        <v>29</v>
      </c>
      <c r="L2100" s="1" t="s">
        <v>25</v>
      </c>
      <c r="M2100" s="2" t="s">
        <v>2436</v>
      </c>
      <c r="N2100" s="1" t="s">
        <v>26</v>
      </c>
      <c r="O2100" s="1" t="s">
        <v>27</v>
      </c>
      <c r="Q2100" s="1">
        <v>41.35</v>
      </c>
      <c r="R2100" s="1">
        <v>27.2</v>
      </c>
      <c r="S2100" s="1">
        <v>26.3</v>
      </c>
      <c r="X2100" s="1">
        <v>14</v>
      </c>
      <c r="Y2100" s="1">
        <v>154</v>
      </c>
      <c r="Z2100" s="1">
        <f>Y2100-X2100</f>
        <v>140</v>
      </c>
      <c r="AA2100" s="1">
        <f>9+158</f>
        <v>167</v>
      </c>
      <c r="AJ2100" s="1" t="s">
        <v>59</v>
      </c>
      <c r="AK2100" s="1" t="s">
        <v>58</v>
      </c>
      <c r="AL2100" s="1" t="s">
        <v>135</v>
      </c>
    </row>
    <row r="2101" spans="1:38">
      <c r="A2101" s="1" t="s">
        <v>1730</v>
      </c>
      <c r="B2101" s="9">
        <v>40947</v>
      </c>
      <c r="C2101" s="7">
        <v>10</v>
      </c>
      <c r="D2101" s="7">
        <v>2</v>
      </c>
      <c r="E2101" s="1">
        <v>42</v>
      </c>
      <c r="F2101" s="1" t="s">
        <v>47</v>
      </c>
      <c r="G2101" s="1" t="s">
        <v>1916</v>
      </c>
      <c r="H2101" s="1" t="s">
        <v>23</v>
      </c>
      <c r="I2101" s="1" t="s">
        <v>23</v>
      </c>
      <c r="AK2101" s="1" t="s">
        <v>58</v>
      </c>
    </row>
    <row r="2102" spans="1:38">
      <c r="A2102" s="1" t="s">
        <v>1730</v>
      </c>
      <c r="B2102" s="9">
        <v>40947</v>
      </c>
      <c r="C2102" s="7">
        <v>10</v>
      </c>
      <c r="D2102" s="7">
        <v>2</v>
      </c>
      <c r="E2102" s="1">
        <v>43</v>
      </c>
      <c r="F2102" s="1" t="s">
        <v>26</v>
      </c>
      <c r="G2102" s="1" t="s">
        <v>2832</v>
      </c>
      <c r="H2102" s="1" t="s">
        <v>23</v>
      </c>
      <c r="I2102" s="1" t="s">
        <v>23</v>
      </c>
      <c r="AK2102" s="1" t="s">
        <v>58</v>
      </c>
    </row>
    <row r="2103" spans="1:38">
      <c r="A2103" s="1" t="s">
        <v>1730</v>
      </c>
      <c r="B2103" s="9">
        <v>40947</v>
      </c>
      <c r="C2103" s="7">
        <v>10</v>
      </c>
      <c r="D2103" s="7">
        <v>2</v>
      </c>
      <c r="E2103" s="1">
        <v>43</v>
      </c>
      <c r="F2103" s="1" t="s">
        <v>47</v>
      </c>
      <c r="G2103" s="1" t="s">
        <v>1943</v>
      </c>
      <c r="H2103" s="1" t="s">
        <v>23</v>
      </c>
      <c r="I2103" s="1" t="s">
        <v>23</v>
      </c>
      <c r="AK2103" s="1" t="s">
        <v>58</v>
      </c>
    </row>
    <row r="2104" spans="1:38">
      <c r="A2104" s="1" t="s">
        <v>1730</v>
      </c>
      <c r="B2104" s="9">
        <v>40947</v>
      </c>
      <c r="C2104" s="7">
        <v>10</v>
      </c>
      <c r="D2104" s="7">
        <v>2</v>
      </c>
      <c r="E2104" s="1">
        <v>44</v>
      </c>
      <c r="F2104" s="1" t="s">
        <v>26</v>
      </c>
      <c r="G2104" s="1" t="s">
        <v>1937</v>
      </c>
      <c r="H2104" s="1" t="s">
        <v>23</v>
      </c>
      <c r="I2104" s="1" t="s">
        <v>23</v>
      </c>
      <c r="AK2104" s="1" t="s">
        <v>58</v>
      </c>
    </row>
    <row r="2105" spans="1:38">
      <c r="A2105" s="1" t="s">
        <v>1730</v>
      </c>
      <c r="B2105" s="9">
        <v>40947</v>
      </c>
      <c r="C2105" s="7">
        <v>10</v>
      </c>
      <c r="D2105" s="7">
        <v>2</v>
      </c>
      <c r="E2105" s="1">
        <v>44</v>
      </c>
      <c r="F2105" s="1" t="s">
        <v>47</v>
      </c>
      <c r="G2105" s="1" t="s">
        <v>1948</v>
      </c>
      <c r="H2105" s="1" t="s">
        <v>23</v>
      </c>
      <c r="I2105" s="1" t="s">
        <v>23</v>
      </c>
      <c r="AK2105" s="1" t="s">
        <v>58</v>
      </c>
    </row>
    <row r="2106" spans="1:38">
      <c r="A2106" s="1" t="s">
        <v>1730</v>
      </c>
      <c r="B2106" s="9">
        <v>40947</v>
      </c>
      <c r="C2106" s="7">
        <v>10</v>
      </c>
      <c r="D2106" s="7">
        <v>2</v>
      </c>
      <c r="E2106" s="1">
        <v>45</v>
      </c>
      <c r="F2106" s="1" t="s">
        <v>26</v>
      </c>
      <c r="G2106" s="1" t="s">
        <v>1907</v>
      </c>
      <c r="H2106" s="1" t="s">
        <v>23</v>
      </c>
      <c r="I2106" s="1" t="s">
        <v>23</v>
      </c>
      <c r="AK2106" s="1" t="s">
        <v>58</v>
      </c>
    </row>
    <row r="2107" spans="1:38">
      <c r="A2107" s="1" t="s">
        <v>1730</v>
      </c>
      <c r="B2107" s="9">
        <v>40947</v>
      </c>
      <c r="C2107" s="7">
        <v>10</v>
      </c>
      <c r="D2107" s="7">
        <v>2</v>
      </c>
      <c r="E2107" s="1">
        <v>45</v>
      </c>
      <c r="F2107" s="1" t="s">
        <v>47</v>
      </c>
      <c r="G2107" s="1" t="s">
        <v>1918</v>
      </c>
      <c r="H2107" s="1" t="s">
        <v>23</v>
      </c>
      <c r="I2107" s="1" t="s">
        <v>23</v>
      </c>
      <c r="AK2107" s="1" t="s">
        <v>58</v>
      </c>
    </row>
    <row r="2108" spans="1:38">
      <c r="A2108" s="1" t="s">
        <v>1730</v>
      </c>
      <c r="B2108" s="9">
        <v>40947</v>
      </c>
      <c r="C2108" s="7">
        <v>10</v>
      </c>
      <c r="D2108" s="7">
        <v>2</v>
      </c>
      <c r="E2108" s="1">
        <v>46</v>
      </c>
      <c r="F2108" s="1" t="s">
        <v>26</v>
      </c>
      <c r="G2108" s="1" t="s">
        <v>1946</v>
      </c>
      <c r="H2108" s="1" t="s">
        <v>23</v>
      </c>
      <c r="I2108" s="1" t="s">
        <v>23</v>
      </c>
      <c r="AK2108" s="1" t="s">
        <v>58</v>
      </c>
    </row>
    <row r="2109" spans="1:38">
      <c r="A2109" s="1" t="s">
        <v>1730</v>
      </c>
      <c r="B2109" s="9">
        <v>40947</v>
      </c>
      <c r="C2109" s="7">
        <v>10</v>
      </c>
      <c r="D2109" s="7">
        <v>2</v>
      </c>
      <c r="E2109" s="1">
        <v>46</v>
      </c>
      <c r="F2109" s="1" t="s">
        <v>47</v>
      </c>
      <c r="G2109" s="1" t="s">
        <v>1890</v>
      </c>
      <c r="H2109" s="1" t="s">
        <v>22</v>
      </c>
      <c r="I2109" s="1" t="s">
        <v>9</v>
      </c>
      <c r="K2109" s="1" t="s">
        <v>24</v>
      </c>
      <c r="L2109" s="1" t="s">
        <v>25</v>
      </c>
      <c r="M2109" s="2" t="s">
        <v>2433</v>
      </c>
      <c r="N2109" s="1" t="s">
        <v>26</v>
      </c>
      <c r="O2109" s="1" t="s">
        <v>33</v>
      </c>
      <c r="P2109" s="1" t="s">
        <v>136</v>
      </c>
      <c r="Q2109" s="1">
        <v>43.2</v>
      </c>
      <c r="R2109" s="1">
        <v>23.2</v>
      </c>
      <c r="S2109" s="1">
        <v>25.8</v>
      </c>
      <c r="X2109" s="1">
        <v>14</v>
      </c>
      <c r="Y2109" s="1">
        <v>295</v>
      </c>
      <c r="Z2109" s="1">
        <f>Y2109-X2109</f>
        <v>281</v>
      </c>
      <c r="AA2109" s="1">
        <f>22</f>
        <v>22</v>
      </c>
      <c r="AJ2109" s="1" t="s">
        <v>59</v>
      </c>
      <c r="AK2109" s="1" t="s">
        <v>58</v>
      </c>
    </row>
    <row r="2110" spans="1:38">
      <c r="A2110" s="1" t="s">
        <v>1730</v>
      </c>
      <c r="B2110" s="9">
        <v>40947</v>
      </c>
      <c r="C2110" s="7">
        <v>10</v>
      </c>
      <c r="D2110" s="7">
        <v>2</v>
      </c>
      <c r="E2110" s="1">
        <v>47</v>
      </c>
      <c r="F2110" s="1" t="s">
        <v>26</v>
      </c>
      <c r="G2110" s="1" t="s">
        <v>2833</v>
      </c>
      <c r="H2110" s="1" t="s">
        <v>23</v>
      </c>
      <c r="I2110" s="1" t="s">
        <v>23</v>
      </c>
      <c r="AK2110" s="1" t="s">
        <v>58</v>
      </c>
    </row>
    <row r="2111" spans="1:38">
      <c r="A2111" s="1" t="s">
        <v>1730</v>
      </c>
      <c r="B2111" s="9">
        <v>40947</v>
      </c>
      <c r="C2111" s="7">
        <v>10</v>
      </c>
      <c r="D2111" s="7">
        <v>2</v>
      </c>
      <c r="E2111" s="1">
        <v>47</v>
      </c>
      <c r="F2111" s="1" t="s">
        <v>47</v>
      </c>
      <c r="G2111" s="1" t="s">
        <v>2834</v>
      </c>
      <c r="H2111" s="1" t="s">
        <v>23</v>
      </c>
      <c r="I2111" s="1" t="s">
        <v>23</v>
      </c>
      <c r="AK2111" s="1" t="s">
        <v>58</v>
      </c>
    </row>
    <row r="2112" spans="1:38">
      <c r="A2112" s="1" t="s">
        <v>1730</v>
      </c>
      <c r="B2112" s="9">
        <v>40947</v>
      </c>
      <c r="C2112" s="7">
        <v>10</v>
      </c>
      <c r="D2112" s="7">
        <v>2</v>
      </c>
      <c r="E2112" s="1">
        <v>48</v>
      </c>
      <c r="F2112" s="1" t="s">
        <v>26</v>
      </c>
      <c r="G2112" s="1" t="s">
        <v>1949</v>
      </c>
      <c r="H2112" s="1" t="s">
        <v>23</v>
      </c>
      <c r="I2112" s="1" t="s">
        <v>23</v>
      </c>
      <c r="AK2112" s="1" t="s">
        <v>58</v>
      </c>
    </row>
    <row r="2113" spans="1:38">
      <c r="A2113" s="1" t="s">
        <v>1730</v>
      </c>
      <c r="B2113" s="9">
        <v>40947</v>
      </c>
      <c r="C2113" s="7">
        <v>10</v>
      </c>
      <c r="D2113" s="7">
        <v>2</v>
      </c>
      <c r="E2113" s="1">
        <v>48</v>
      </c>
      <c r="F2113" s="1" t="s">
        <v>47</v>
      </c>
      <c r="G2113" s="1" t="s">
        <v>1947</v>
      </c>
      <c r="H2113" s="1" t="s">
        <v>23</v>
      </c>
      <c r="I2113" s="1" t="s">
        <v>23</v>
      </c>
      <c r="AK2113" s="1" t="s">
        <v>58</v>
      </c>
    </row>
    <row r="2114" spans="1:38">
      <c r="A2114" s="1" t="s">
        <v>1731</v>
      </c>
      <c r="B2114" s="9">
        <v>40948</v>
      </c>
      <c r="C2114" s="7">
        <v>10</v>
      </c>
      <c r="D2114" s="7">
        <v>2</v>
      </c>
      <c r="E2114" s="1">
        <v>1</v>
      </c>
      <c r="F2114" s="1" t="s">
        <v>26</v>
      </c>
      <c r="G2114" s="1" t="s">
        <v>1924</v>
      </c>
      <c r="H2114" s="1" t="s">
        <v>23</v>
      </c>
      <c r="I2114" s="1" t="s">
        <v>23</v>
      </c>
      <c r="J2114" s="1" t="s">
        <v>55</v>
      </c>
      <c r="AK2114" s="1" t="s">
        <v>59</v>
      </c>
    </row>
    <row r="2115" spans="1:38">
      <c r="A2115" s="1" t="s">
        <v>1731</v>
      </c>
      <c r="B2115" s="9">
        <v>40948</v>
      </c>
      <c r="C2115" s="7">
        <v>10</v>
      </c>
      <c r="D2115" s="7">
        <v>2</v>
      </c>
      <c r="E2115" s="1">
        <v>1</v>
      </c>
      <c r="F2115" s="1" t="s">
        <v>47</v>
      </c>
      <c r="G2115" s="1" t="s">
        <v>1899</v>
      </c>
      <c r="H2115" s="1" t="s">
        <v>23</v>
      </c>
      <c r="I2115" s="1" t="s">
        <v>23</v>
      </c>
      <c r="J2115" s="1" t="s">
        <v>55</v>
      </c>
      <c r="AK2115" s="1" t="s">
        <v>59</v>
      </c>
    </row>
    <row r="2116" spans="1:38">
      <c r="A2116" s="1" t="s">
        <v>1731</v>
      </c>
      <c r="B2116" s="9">
        <v>40948</v>
      </c>
      <c r="C2116" s="7">
        <v>10</v>
      </c>
      <c r="D2116" s="7">
        <v>2</v>
      </c>
      <c r="E2116" s="1">
        <v>2</v>
      </c>
      <c r="F2116" s="1" t="s">
        <v>26</v>
      </c>
      <c r="G2116" s="1" t="s">
        <v>2800</v>
      </c>
      <c r="H2116" s="1" t="s">
        <v>23</v>
      </c>
      <c r="I2116" s="1" t="s">
        <v>23</v>
      </c>
      <c r="AK2116" s="1" t="s">
        <v>59</v>
      </c>
    </row>
    <row r="2117" spans="1:38">
      <c r="A2117" s="1" t="s">
        <v>1731</v>
      </c>
      <c r="B2117" s="9">
        <v>40948</v>
      </c>
      <c r="C2117" s="7">
        <v>10</v>
      </c>
      <c r="D2117" s="7">
        <v>2</v>
      </c>
      <c r="E2117" s="1">
        <v>2</v>
      </c>
      <c r="F2117" s="1" t="s">
        <v>47</v>
      </c>
      <c r="G2117" s="1" t="s">
        <v>2801</v>
      </c>
      <c r="H2117" s="1" t="s">
        <v>23</v>
      </c>
      <c r="I2117" s="1" t="s">
        <v>23</v>
      </c>
      <c r="AK2117" s="1" t="s">
        <v>59</v>
      </c>
    </row>
    <row r="2118" spans="1:38">
      <c r="A2118" s="1" t="s">
        <v>1731</v>
      </c>
      <c r="B2118" s="9">
        <v>40948</v>
      </c>
      <c r="C2118" s="7">
        <v>10</v>
      </c>
      <c r="D2118" s="7">
        <v>2</v>
      </c>
      <c r="E2118" s="1">
        <v>3</v>
      </c>
      <c r="F2118" s="1" t="s">
        <v>26</v>
      </c>
      <c r="G2118" s="1" t="s">
        <v>2802</v>
      </c>
      <c r="H2118" s="1" t="s">
        <v>23</v>
      </c>
      <c r="I2118" s="1" t="s">
        <v>23</v>
      </c>
      <c r="J2118" s="1" t="s">
        <v>55</v>
      </c>
      <c r="AK2118" s="1" t="s">
        <v>59</v>
      </c>
    </row>
    <row r="2119" spans="1:38">
      <c r="A2119" s="1" t="s">
        <v>1731</v>
      </c>
      <c r="B2119" s="9">
        <v>40948</v>
      </c>
      <c r="C2119" s="7">
        <v>10</v>
      </c>
      <c r="D2119" s="7">
        <v>2</v>
      </c>
      <c r="E2119" s="1">
        <v>3</v>
      </c>
      <c r="F2119" s="1" t="s">
        <v>47</v>
      </c>
      <c r="G2119" s="1" t="s">
        <v>1932</v>
      </c>
      <c r="H2119" s="1" t="s">
        <v>23</v>
      </c>
      <c r="I2119" s="1" t="s">
        <v>23</v>
      </c>
      <c r="J2119" s="1" t="s">
        <v>55</v>
      </c>
      <c r="AK2119" s="1" t="s">
        <v>59</v>
      </c>
    </row>
    <row r="2120" spans="1:38">
      <c r="A2120" s="1" t="s">
        <v>1731</v>
      </c>
      <c r="B2120" s="9">
        <v>40948</v>
      </c>
      <c r="C2120" s="7">
        <v>10</v>
      </c>
      <c r="D2120" s="7">
        <v>2</v>
      </c>
      <c r="E2120" s="1">
        <v>4</v>
      </c>
      <c r="F2120" s="1" t="s">
        <v>26</v>
      </c>
      <c r="G2120" s="1" t="s">
        <v>2803</v>
      </c>
      <c r="H2120" s="1" t="s">
        <v>23</v>
      </c>
      <c r="I2120" s="1" t="s">
        <v>23</v>
      </c>
      <c r="AK2120" s="1" t="s">
        <v>59</v>
      </c>
    </row>
    <row r="2121" spans="1:38">
      <c r="A2121" s="1" t="s">
        <v>1731</v>
      </c>
      <c r="B2121" s="9">
        <v>40948</v>
      </c>
      <c r="C2121" s="7">
        <v>10</v>
      </c>
      <c r="D2121" s="7">
        <v>2</v>
      </c>
      <c r="E2121" s="1">
        <v>4</v>
      </c>
      <c r="F2121" s="1" t="s">
        <v>47</v>
      </c>
      <c r="G2121" s="1" t="s">
        <v>1900</v>
      </c>
      <c r="H2121" s="1" t="s">
        <v>23</v>
      </c>
      <c r="I2121" s="1" t="s">
        <v>23</v>
      </c>
      <c r="J2121" s="1" t="s">
        <v>55</v>
      </c>
      <c r="AK2121" s="1" t="s">
        <v>59</v>
      </c>
    </row>
    <row r="2122" spans="1:38">
      <c r="A2122" s="1" t="s">
        <v>1731</v>
      </c>
      <c r="B2122" s="9">
        <v>40948</v>
      </c>
      <c r="C2122" s="7">
        <v>10</v>
      </c>
      <c r="D2122" s="7">
        <v>2</v>
      </c>
      <c r="E2122" s="1">
        <v>5</v>
      </c>
      <c r="F2122" s="1" t="s">
        <v>26</v>
      </c>
      <c r="G2122" s="1" t="s">
        <v>1928</v>
      </c>
      <c r="H2122" s="1" t="s">
        <v>23</v>
      </c>
      <c r="I2122" s="1" t="s">
        <v>23</v>
      </c>
      <c r="J2122" s="1" t="s">
        <v>55</v>
      </c>
      <c r="AK2122" s="1" t="s">
        <v>59</v>
      </c>
    </row>
    <row r="2123" spans="1:38">
      <c r="A2123" s="1" t="s">
        <v>1731</v>
      </c>
      <c r="B2123" s="9">
        <v>40948</v>
      </c>
      <c r="C2123" s="7">
        <v>10</v>
      </c>
      <c r="D2123" s="7">
        <v>2</v>
      </c>
      <c r="E2123" s="1">
        <v>5</v>
      </c>
      <c r="F2123" s="1" t="s">
        <v>47</v>
      </c>
      <c r="G2123" s="1" t="s">
        <v>1908</v>
      </c>
      <c r="H2123" s="1" t="s">
        <v>22</v>
      </c>
      <c r="I2123" s="1" t="s">
        <v>9</v>
      </c>
      <c r="K2123" s="1" t="s">
        <v>32</v>
      </c>
      <c r="L2123" s="1" t="s">
        <v>25</v>
      </c>
      <c r="M2123" s="2" t="s">
        <v>2451</v>
      </c>
      <c r="N2123" s="1" t="s">
        <v>26</v>
      </c>
      <c r="O2123" s="1" t="s">
        <v>33</v>
      </c>
      <c r="Q2123" s="1">
        <v>25.7</v>
      </c>
      <c r="R2123" s="1">
        <v>17.899999999999999</v>
      </c>
      <c r="S2123" s="1">
        <v>9.3000000000000007</v>
      </c>
      <c r="X2123" s="1">
        <v>13</v>
      </c>
      <c r="Y2123" s="1">
        <v>65</v>
      </c>
      <c r="Z2123" s="1">
        <f>65-13</f>
        <v>52</v>
      </c>
      <c r="AA2123" s="1">
        <v>28</v>
      </c>
      <c r="AJ2123" s="1" t="s">
        <v>45</v>
      </c>
      <c r="AK2123" s="1" t="s">
        <v>59</v>
      </c>
      <c r="AL2123" s="1" t="s">
        <v>140</v>
      </c>
    </row>
    <row r="2124" spans="1:38">
      <c r="A2124" s="1" t="s">
        <v>1731</v>
      </c>
      <c r="B2124" s="9">
        <v>40948</v>
      </c>
      <c r="C2124" s="7">
        <v>10</v>
      </c>
      <c r="D2124" s="7">
        <v>2</v>
      </c>
      <c r="E2124" s="1">
        <v>6</v>
      </c>
      <c r="F2124" s="1" t="s">
        <v>26</v>
      </c>
      <c r="G2124" s="1" t="s">
        <v>1942</v>
      </c>
      <c r="H2124" s="1" t="s">
        <v>23</v>
      </c>
      <c r="I2124" s="1" t="s">
        <v>23</v>
      </c>
      <c r="AK2124" s="1" t="s">
        <v>59</v>
      </c>
    </row>
    <row r="2125" spans="1:38">
      <c r="A2125" s="1" t="s">
        <v>1731</v>
      </c>
      <c r="B2125" s="9">
        <v>40948</v>
      </c>
      <c r="C2125" s="7">
        <v>10</v>
      </c>
      <c r="D2125" s="7">
        <v>2</v>
      </c>
      <c r="E2125" s="1">
        <v>6</v>
      </c>
      <c r="F2125" s="1" t="s">
        <v>47</v>
      </c>
      <c r="G2125" s="1" t="s">
        <v>1936</v>
      </c>
      <c r="H2125" s="1" t="s">
        <v>23</v>
      </c>
      <c r="I2125" s="1" t="s">
        <v>23</v>
      </c>
      <c r="J2125" s="1" t="s">
        <v>55</v>
      </c>
      <c r="AK2125" s="1" t="s">
        <v>59</v>
      </c>
    </row>
    <row r="2126" spans="1:38">
      <c r="A2126" s="1" t="s">
        <v>1731</v>
      </c>
      <c r="B2126" s="9">
        <v>40948</v>
      </c>
      <c r="C2126" s="7">
        <v>10</v>
      </c>
      <c r="D2126" s="7">
        <v>2</v>
      </c>
      <c r="E2126" s="1">
        <v>7</v>
      </c>
      <c r="F2126" s="1" t="s">
        <v>26</v>
      </c>
      <c r="G2126" s="1" t="s">
        <v>1925</v>
      </c>
      <c r="H2126" s="1" t="s">
        <v>23</v>
      </c>
      <c r="I2126" s="1" t="s">
        <v>23</v>
      </c>
      <c r="AK2126" s="1" t="s">
        <v>59</v>
      </c>
    </row>
    <row r="2127" spans="1:38">
      <c r="A2127" s="1" t="s">
        <v>1731</v>
      </c>
      <c r="B2127" s="9">
        <v>40948</v>
      </c>
      <c r="C2127" s="7">
        <v>10</v>
      </c>
      <c r="D2127" s="7">
        <v>2</v>
      </c>
      <c r="E2127" s="1">
        <v>7</v>
      </c>
      <c r="F2127" s="1" t="s">
        <v>47</v>
      </c>
      <c r="G2127" s="1" t="s">
        <v>1914</v>
      </c>
      <c r="H2127" s="1" t="s">
        <v>23</v>
      </c>
      <c r="I2127" s="1" t="s">
        <v>23</v>
      </c>
      <c r="J2127" s="1" t="s">
        <v>55</v>
      </c>
      <c r="AK2127" s="1" t="s">
        <v>59</v>
      </c>
    </row>
    <row r="2128" spans="1:38">
      <c r="A2128" s="1" t="s">
        <v>1731</v>
      </c>
      <c r="B2128" s="9">
        <v>40948</v>
      </c>
      <c r="C2128" s="7">
        <v>10</v>
      </c>
      <c r="D2128" s="7">
        <v>2</v>
      </c>
      <c r="E2128" s="1">
        <v>8</v>
      </c>
      <c r="F2128" s="1" t="s">
        <v>26</v>
      </c>
      <c r="G2128" s="1" t="s">
        <v>1944</v>
      </c>
      <c r="H2128" s="1" t="s">
        <v>23</v>
      </c>
      <c r="I2128" s="1" t="s">
        <v>23</v>
      </c>
      <c r="J2128" s="1" t="s">
        <v>55</v>
      </c>
      <c r="AK2128" s="1" t="s">
        <v>59</v>
      </c>
    </row>
    <row r="2129" spans="1:37">
      <c r="A2129" s="1" t="s">
        <v>1731</v>
      </c>
      <c r="B2129" s="9">
        <v>40948</v>
      </c>
      <c r="C2129" s="7">
        <v>10</v>
      </c>
      <c r="D2129" s="7">
        <v>2</v>
      </c>
      <c r="E2129" s="1">
        <v>8</v>
      </c>
      <c r="F2129" s="1" t="s">
        <v>47</v>
      </c>
      <c r="G2129" s="1" t="s">
        <v>1903</v>
      </c>
      <c r="H2129" s="1" t="s">
        <v>22</v>
      </c>
      <c r="I2129" s="1" t="s">
        <v>9</v>
      </c>
      <c r="K2129" s="1" t="s">
        <v>146</v>
      </c>
      <c r="L2129" s="1" t="s">
        <v>25</v>
      </c>
      <c r="M2129" s="2" t="s">
        <v>2445</v>
      </c>
      <c r="N2129" s="1" t="s">
        <v>26</v>
      </c>
      <c r="O2129" s="1" t="s">
        <v>27</v>
      </c>
      <c r="P2129" s="1" t="s">
        <v>40</v>
      </c>
      <c r="Q2129" s="1">
        <v>23.1</v>
      </c>
      <c r="R2129" s="1">
        <v>15.2</v>
      </c>
      <c r="S2129" s="1">
        <v>18.649999999999999</v>
      </c>
      <c r="X2129" s="1">
        <v>14</v>
      </c>
      <c r="Y2129" s="1">
        <v>51</v>
      </c>
      <c r="Z2129" s="1">
        <f>51-14</f>
        <v>37</v>
      </c>
      <c r="AA2129" s="1">
        <v>32</v>
      </c>
      <c r="AJ2129" s="1" t="s">
        <v>59</v>
      </c>
      <c r="AK2129" s="1" t="s">
        <v>59</v>
      </c>
    </row>
    <row r="2130" spans="1:37">
      <c r="A2130" s="1" t="s">
        <v>1731</v>
      </c>
      <c r="B2130" s="9">
        <v>40948</v>
      </c>
      <c r="C2130" s="7">
        <v>10</v>
      </c>
      <c r="D2130" s="7">
        <v>2</v>
      </c>
      <c r="E2130" s="1">
        <v>9</v>
      </c>
      <c r="F2130" s="1" t="s">
        <v>26</v>
      </c>
      <c r="G2130" s="1" t="s">
        <v>1930</v>
      </c>
      <c r="H2130" s="1" t="s">
        <v>23</v>
      </c>
      <c r="I2130" s="1" t="s">
        <v>23</v>
      </c>
      <c r="J2130" s="1" t="s">
        <v>55</v>
      </c>
      <c r="AK2130" s="1" t="s">
        <v>59</v>
      </c>
    </row>
    <row r="2131" spans="1:37">
      <c r="A2131" s="1" t="s">
        <v>1731</v>
      </c>
      <c r="B2131" s="9">
        <v>40948</v>
      </c>
      <c r="C2131" s="7">
        <v>10</v>
      </c>
      <c r="D2131" s="7">
        <v>2</v>
      </c>
      <c r="E2131" s="1">
        <v>9</v>
      </c>
      <c r="F2131" s="1" t="s">
        <v>47</v>
      </c>
      <c r="G2131" s="1" t="s">
        <v>2804</v>
      </c>
      <c r="H2131" s="1" t="s">
        <v>23</v>
      </c>
      <c r="I2131" s="1" t="s">
        <v>23</v>
      </c>
      <c r="J2131" s="1" t="s">
        <v>55</v>
      </c>
      <c r="AK2131" s="1" t="s">
        <v>59</v>
      </c>
    </row>
    <row r="2132" spans="1:37">
      <c r="A2132" s="1" t="s">
        <v>1731</v>
      </c>
      <c r="B2132" s="9">
        <v>40948</v>
      </c>
      <c r="C2132" s="7">
        <v>10</v>
      </c>
      <c r="D2132" s="7">
        <v>2</v>
      </c>
      <c r="E2132" s="1">
        <v>10</v>
      </c>
      <c r="F2132" s="1" t="s">
        <v>26</v>
      </c>
      <c r="G2132" s="1" t="s">
        <v>1938</v>
      </c>
      <c r="H2132" s="1" t="s">
        <v>23</v>
      </c>
      <c r="I2132" s="1" t="s">
        <v>23</v>
      </c>
      <c r="J2132" s="1" t="s">
        <v>55</v>
      </c>
      <c r="AK2132" s="1" t="s">
        <v>45</v>
      </c>
    </row>
    <row r="2133" spans="1:37">
      <c r="A2133" s="1" t="s">
        <v>1731</v>
      </c>
      <c r="B2133" s="9">
        <v>40948</v>
      </c>
      <c r="C2133" s="7">
        <v>10</v>
      </c>
      <c r="D2133" s="7">
        <v>2</v>
      </c>
      <c r="E2133" s="1">
        <v>10</v>
      </c>
      <c r="F2133" s="1" t="s">
        <v>47</v>
      </c>
      <c r="G2133" s="1" t="s">
        <v>2805</v>
      </c>
      <c r="H2133" s="1" t="s">
        <v>23</v>
      </c>
      <c r="I2133" s="1" t="s">
        <v>23</v>
      </c>
      <c r="J2133" s="1" t="s">
        <v>55</v>
      </c>
      <c r="AK2133" s="1" t="s">
        <v>45</v>
      </c>
    </row>
    <row r="2134" spans="1:37">
      <c r="A2134" s="1" t="s">
        <v>1731</v>
      </c>
      <c r="B2134" s="9">
        <v>40948</v>
      </c>
      <c r="C2134" s="7">
        <v>10</v>
      </c>
      <c r="D2134" s="7">
        <v>2</v>
      </c>
      <c r="E2134" s="1">
        <v>11</v>
      </c>
      <c r="F2134" s="1" t="s">
        <v>26</v>
      </c>
      <c r="G2134" s="1" t="s">
        <v>2806</v>
      </c>
      <c r="H2134" s="1" t="s">
        <v>23</v>
      </c>
      <c r="I2134" s="1" t="s">
        <v>23</v>
      </c>
      <c r="J2134" s="1" t="s">
        <v>55</v>
      </c>
      <c r="AK2134" s="1" t="s">
        <v>45</v>
      </c>
    </row>
    <row r="2135" spans="1:37">
      <c r="A2135" s="1" t="s">
        <v>1731</v>
      </c>
      <c r="B2135" s="9">
        <v>40948</v>
      </c>
      <c r="C2135" s="7">
        <v>10</v>
      </c>
      <c r="D2135" s="7">
        <v>2</v>
      </c>
      <c r="E2135" s="1">
        <v>11</v>
      </c>
      <c r="F2135" s="1" t="s">
        <v>47</v>
      </c>
      <c r="G2135" s="1" t="s">
        <v>2807</v>
      </c>
      <c r="H2135" s="1" t="s">
        <v>23</v>
      </c>
      <c r="I2135" s="1" t="s">
        <v>23</v>
      </c>
      <c r="AK2135" s="1" t="s">
        <v>45</v>
      </c>
    </row>
    <row r="2136" spans="1:37">
      <c r="A2136" s="1" t="s">
        <v>1731</v>
      </c>
      <c r="B2136" s="9">
        <v>40948</v>
      </c>
      <c r="C2136" s="7">
        <v>10</v>
      </c>
      <c r="D2136" s="7">
        <v>2</v>
      </c>
      <c r="E2136" s="1">
        <v>12</v>
      </c>
      <c r="F2136" s="1" t="s">
        <v>26</v>
      </c>
      <c r="G2136" s="1" t="s">
        <v>2808</v>
      </c>
      <c r="H2136" s="1" t="s">
        <v>23</v>
      </c>
      <c r="I2136" s="1" t="s">
        <v>23</v>
      </c>
      <c r="J2136" s="1" t="s">
        <v>55</v>
      </c>
      <c r="AK2136" s="1" t="s">
        <v>45</v>
      </c>
    </row>
    <row r="2137" spans="1:37">
      <c r="A2137" s="1" t="s">
        <v>1731</v>
      </c>
      <c r="B2137" s="9">
        <v>40948</v>
      </c>
      <c r="C2137" s="7">
        <v>10</v>
      </c>
      <c r="D2137" s="7">
        <v>2</v>
      </c>
      <c r="E2137" s="1">
        <v>12</v>
      </c>
      <c r="F2137" s="1" t="s">
        <v>47</v>
      </c>
      <c r="G2137" s="1" t="s">
        <v>1934</v>
      </c>
      <c r="H2137" s="1" t="s">
        <v>23</v>
      </c>
      <c r="I2137" s="1" t="s">
        <v>23</v>
      </c>
      <c r="J2137" s="1" t="s">
        <v>55</v>
      </c>
      <c r="AK2137" s="1" t="s">
        <v>45</v>
      </c>
    </row>
    <row r="2138" spans="1:37">
      <c r="A2138" s="1" t="s">
        <v>1731</v>
      </c>
      <c r="B2138" s="9">
        <v>40948</v>
      </c>
      <c r="C2138" s="7">
        <v>10</v>
      </c>
      <c r="D2138" s="7">
        <v>2</v>
      </c>
      <c r="E2138" s="1">
        <v>13</v>
      </c>
      <c r="F2138" s="1" t="s">
        <v>26</v>
      </c>
      <c r="G2138" s="1" t="s">
        <v>1939</v>
      </c>
      <c r="H2138" s="1" t="s">
        <v>23</v>
      </c>
      <c r="I2138" s="1" t="s">
        <v>23</v>
      </c>
      <c r="AK2138" s="1" t="s">
        <v>139</v>
      </c>
    </row>
    <row r="2139" spans="1:37">
      <c r="A2139" s="1" t="s">
        <v>1731</v>
      </c>
      <c r="B2139" s="9">
        <v>40948</v>
      </c>
      <c r="C2139" s="7">
        <v>10</v>
      </c>
      <c r="D2139" s="7">
        <v>2</v>
      </c>
      <c r="E2139" s="1">
        <v>13</v>
      </c>
      <c r="F2139" s="1" t="s">
        <v>47</v>
      </c>
      <c r="G2139" s="1" t="s">
        <v>1912</v>
      </c>
      <c r="H2139" s="1" t="s">
        <v>23</v>
      </c>
      <c r="I2139" s="1" t="s">
        <v>23</v>
      </c>
      <c r="J2139" s="1" t="s">
        <v>55</v>
      </c>
      <c r="AK2139" s="1" t="s">
        <v>139</v>
      </c>
    </row>
    <row r="2140" spans="1:37">
      <c r="A2140" s="1" t="s">
        <v>1731</v>
      </c>
      <c r="B2140" s="9">
        <v>40948</v>
      </c>
      <c r="C2140" s="7">
        <v>10</v>
      </c>
      <c r="D2140" s="7">
        <v>2</v>
      </c>
      <c r="E2140" s="1">
        <v>14</v>
      </c>
      <c r="F2140" s="1" t="s">
        <v>26</v>
      </c>
      <c r="G2140" s="1" t="s">
        <v>2809</v>
      </c>
      <c r="H2140" s="1" t="s">
        <v>23</v>
      </c>
      <c r="I2140" s="1" t="s">
        <v>23</v>
      </c>
      <c r="J2140" s="1" t="s">
        <v>55</v>
      </c>
      <c r="AK2140" s="1" t="s">
        <v>139</v>
      </c>
    </row>
    <row r="2141" spans="1:37">
      <c r="A2141" s="1" t="s">
        <v>1731</v>
      </c>
      <c r="B2141" s="9">
        <v>40948</v>
      </c>
      <c r="C2141" s="7">
        <v>10</v>
      </c>
      <c r="D2141" s="7">
        <v>2</v>
      </c>
      <c r="E2141" s="1">
        <v>14</v>
      </c>
      <c r="F2141" s="1" t="s">
        <v>47</v>
      </c>
      <c r="G2141" s="1" t="s">
        <v>2810</v>
      </c>
      <c r="H2141" s="1" t="s">
        <v>23</v>
      </c>
      <c r="I2141" s="1" t="s">
        <v>23</v>
      </c>
      <c r="J2141" s="1" t="s">
        <v>55</v>
      </c>
      <c r="AK2141" s="1" t="s">
        <v>139</v>
      </c>
    </row>
    <row r="2142" spans="1:37">
      <c r="A2142" s="1" t="s">
        <v>1731</v>
      </c>
      <c r="B2142" s="9">
        <v>40948</v>
      </c>
      <c r="C2142" s="7">
        <v>10</v>
      </c>
      <c r="D2142" s="7">
        <v>2</v>
      </c>
      <c r="E2142" s="1">
        <v>15</v>
      </c>
      <c r="F2142" s="1" t="s">
        <v>26</v>
      </c>
      <c r="G2142" s="1" t="s">
        <v>2811</v>
      </c>
      <c r="H2142" s="1" t="s">
        <v>23</v>
      </c>
      <c r="I2142" s="1" t="s">
        <v>23</v>
      </c>
      <c r="J2142" s="1" t="s">
        <v>55</v>
      </c>
      <c r="AK2142" s="1" t="s">
        <v>139</v>
      </c>
    </row>
    <row r="2143" spans="1:37">
      <c r="A2143" s="1" t="s">
        <v>1731</v>
      </c>
      <c r="B2143" s="9">
        <v>40948</v>
      </c>
      <c r="C2143" s="7">
        <v>10</v>
      </c>
      <c r="D2143" s="7">
        <v>2</v>
      </c>
      <c r="E2143" s="1">
        <v>15</v>
      </c>
      <c r="F2143" s="1" t="s">
        <v>47</v>
      </c>
      <c r="G2143" s="1" t="s">
        <v>1929</v>
      </c>
      <c r="H2143" s="1" t="s">
        <v>23</v>
      </c>
      <c r="I2143" s="1" t="s">
        <v>23</v>
      </c>
      <c r="J2143" s="1" t="s">
        <v>55</v>
      </c>
      <c r="AK2143" s="1" t="s">
        <v>139</v>
      </c>
    </row>
    <row r="2144" spans="1:37">
      <c r="A2144" s="1" t="s">
        <v>1731</v>
      </c>
      <c r="B2144" s="9">
        <v>40948</v>
      </c>
      <c r="C2144" s="7">
        <v>10</v>
      </c>
      <c r="D2144" s="7">
        <v>2</v>
      </c>
      <c r="E2144" s="1">
        <v>16</v>
      </c>
      <c r="F2144" s="1" t="s">
        <v>26</v>
      </c>
      <c r="G2144" s="1" t="s">
        <v>1898</v>
      </c>
      <c r="H2144" s="1" t="s">
        <v>22</v>
      </c>
      <c r="I2144" s="1" t="s">
        <v>9</v>
      </c>
      <c r="K2144" s="1" t="s">
        <v>30</v>
      </c>
      <c r="L2144" s="1" t="s">
        <v>73</v>
      </c>
      <c r="M2144" s="2" t="s">
        <v>2440</v>
      </c>
      <c r="AJ2144" s="1" t="s">
        <v>45</v>
      </c>
      <c r="AK2144" s="1" t="s">
        <v>139</v>
      </c>
    </row>
    <row r="2145" spans="1:38">
      <c r="A2145" s="1" t="s">
        <v>1731</v>
      </c>
      <c r="B2145" s="9">
        <v>40948</v>
      </c>
      <c r="C2145" s="7">
        <v>10</v>
      </c>
      <c r="D2145" s="7">
        <v>2</v>
      </c>
      <c r="E2145" s="1">
        <v>16</v>
      </c>
      <c r="F2145" s="1" t="s">
        <v>47</v>
      </c>
      <c r="G2145" s="1" t="s">
        <v>1913</v>
      </c>
      <c r="H2145" s="1" t="s">
        <v>23</v>
      </c>
      <c r="I2145" s="1" t="s">
        <v>23</v>
      </c>
      <c r="AK2145" s="1" t="s">
        <v>139</v>
      </c>
    </row>
    <row r="2146" spans="1:38">
      <c r="A2146" s="1" t="s">
        <v>1731</v>
      </c>
      <c r="B2146" s="9">
        <v>40948</v>
      </c>
      <c r="C2146" s="7">
        <v>10</v>
      </c>
      <c r="D2146" s="7">
        <v>2</v>
      </c>
      <c r="E2146" s="1">
        <v>17</v>
      </c>
      <c r="F2146" s="1" t="s">
        <v>26</v>
      </c>
      <c r="G2146" s="1" t="s">
        <v>1921</v>
      </c>
      <c r="H2146" s="1" t="s">
        <v>23</v>
      </c>
      <c r="I2146" s="1" t="s">
        <v>23</v>
      </c>
      <c r="AK2146" s="1" t="s">
        <v>139</v>
      </c>
    </row>
    <row r="2147" spans="1:38">
      <c r="A2147" s="1" t="s">
        <v>1731</v>
      </c>
      <c r="B2147" s="9">
        <v>40948</v>
      </c>
      <c r="C2147" s="7">
        <v>10</v>
      </c>
      <c r="D2147" s="7">
        <v>2</v>
      </c>
      <c r="E2147" s="1">
        <v>17</v>
      </c>
      <c r="F2147" s="1" t="s">
        <v>47</v>
      </c>
      <c r="G2147" s="1" t="s">
        <v>2812</v>
      </c>
      <c r="H2147" s="1" t="s">
        <v>23</v>
      </c>
      <c r="I2147" s="1" t="s">
        <v>23</v>
      </c>
      <c r="J2147" s="1" t="s">
        <v>55</v>
      </c>
      <c r="AK2147" s="1" t="s">
        <v>139</v>
      </c>
    </row>
    <row r="2148" spans="1:38">
      <c r="A2148" s="1" t="s">
        <v>1731</v>
      </c>
      <c r="B2148" s="9">
        <v>40948</v>
      </c>
      <c r="C2148" s="7">
        <v>10</v>
      </c>
      <c r="D2148" s="7">
        <v>2</v>
      </c>
      <c r="E2148" s="1">
        <v>18</v>
      </c>
      <c r="F2148" s="1" t="s">
        <v>26</v>
      </c>
      <c r="G2148" s="1" t="s">
        <v>2813</v>
      </c>
      <c r="H2148" s="1" t="s">
        <v>23</v>
      </c>
      <c r="I2148" s="1" t="s">
        <v>23</v>
      </c>
      <c r="AK2148" s="1" t="s">
        <v>139</v>
      </c>
    </row>
    <row r="2149" spans="1:38">
      <c r="A2149" s="1" t="s">
        <v>1731</v>
      </c>
      <c r="B2149" s="9">
        <v>40948</v>
      </c>
      <c r="C2149" s="7">
        <v>10</v>
      </c>
      <c r="D2149" s="7">
        <v>2</v>
      </c>
      <c r="E2149" s="1">
        <v>18</v>
      </c>
      <c r="F2149" s="1" t="s">
        <v>47</v>
      </c>
      <c r="G2149" s="1" t="s">
        <v>2814</v>
      </c>
      <c r="H2149" s="1" t="s">
        <v>23</v>
      </c>
      <c r="I2149" s="1" t="s">
        <v>23</v>
      </c>
      <c r="AK2149" s="1" t="s">
        <v>139</v>
      </c>
    </row>
    <row r="2150" spans="1:38">
      <c r="A2150" s="1" t="s">
        <v>1731</v>
      </c>
      <c r="B2150" s="9">
        <v>40948</v>
      </c>
      <c r="C2150" s="7">
        <v>10</v>
      </c>
      <c r="D2150" s="7">
        <v>2</v>
      </c>
      <c r="E2150" s="1">
        <v>19</v>
      </c>
      <c r="F2150" s="1" t="s">
        <v>26</v>
      </c>
      <c r="G2150" s="1" t="s">
        <v>1917</v>
      </c>
      <c r="H2150" s="1" t="s">
        <v>23</v>
      </c>
      <c r="I2150" s="1" t="s">
        <v>23</v>
      </c>
      <c r="AK2150" s="1" t="s">
        <v>139</v>
      </c>
    </row>
    <row r="2151" spans="1:38">
      <c r="A2151" s="1" t="s">
        <v>1731</v>
      </c>
      <c r="B2151" s="9">
        <v>40948</v>
      </c>
      <c r="C2151" s="7">
        <v>10</v>
      </c>
      <c r="D2151" s="7">
        <v>2</v>
      </c>
      <c r="E2151" s="1">
        <v>19</v>
      </c>
      <c r="F2151" s="1" t="s">
        <v>47</v>
      </c>
      <c r="G2151" s="1" t="s">
        <v>2815</v>
      </c>
      <c r="H2151" s="1" t="s">
        <v>23</v>
      </c>
      <c r="I2151" s="1" t="s">
        <v>23</v>
      </c>
      <c r="AK2151" s="1" t="s">
        <v>139</v>
      </c>
    </row>
    <row r="2152" spans="1:38">
      <c r="A2152" s="1" t="s">
        <v>1731</v>
      </c>
      <c r="B2152" s="9">
        <v>40948</v>
      </c>
      <c r="C2152" s="7">
        <v>10</v>
      </c>
      <c r="D2152" s="7">
        <v>2</v>
      </c>
      <c r="E2152" s="1">
        <v>20</v>
      </c>
      <c r="F2152" s="1" t="s">
        <v>26</v>
      </c>
      <c r="G2152" s="1" t="s">
        <v>1894</v>
      </c>
      <c r="H2152" s="1" t="s">
        <v>22</v>
      </c>
      <c r="I2152" s="1" t="s">
        <v>53</v>
      </c>
      <c r="AK2152" s="1" t="s">
        <v>139</v>
      </c>
    </row>
    <row r="2153" spans="1:38">
      <c r="A2153" s="1" t="s">
        <v>1731</v>
      </c>
      <c r="B2153" s="9">
        <v>40948</v>
      </c>
      <c r="C2153" s="7">
        <v>10</v>
      </c>
      <c r="D2153" s="7">
        <v>2</v>
      </c>
      <c r="E2153" s="1">
        <v>20</v>
      </c>
      <c r="F2153" s="1" t="s">
        <v>47</v>
      </c>
      <c r="G2153" s="1" t="s">
        <v>1906</v>
      </c>
      <c r="H2153" s="1" t="s">
        <v>22</v>
      </c>
      <c r="I2153" s="1" t="s">
        <v>9</v>
      </c>
      <c r="K2153" s="1" t="s">
        <v>29</v>
      </c>
      <c r="L2153" s="1" t="s">
        <v>25</v>
      </c>
      <c r="M2153" s="2" t="s">
        <v>2449</v>
      </c>
      <c r="N2153" s="1" t="s">
        <v>26</v>
      </c>
      <c r="O2153" s="1" t="s">
        <v>27</v>
      </c>
      <c r="Q2153" s="1">
        <v>44.1</v>
      </c>
      <c r="R2153" s="1">
        <v>23.1</v>
      </c>
      <c r="S2153" s="1">
        <v>24.9</v>
      </c>
      <c r="X2153" s="1">
        <v>14</v>
      </c>
      <c r="Y2153" s="1">
        <v>174</v>
      </c>
      <c r="Z2153" s="1">
        <f>174-14</f>
        <v>160</v>
      </c>
      <c r="AA2153" s="1">
        <v>144</v>
      </c>
      <c r="AJ2153" s="1" t="s">
        <v>59</v>
      </c>
      <c r="AK2153" s="1" t="s">
        <v>139</v>
      </c>
      <c r="AL2153" s="1" t="s">
        <v>145</v>
      </c>
    </row>
    <row r="2154" spans="1:38">
      <c r="A2154" s="1" t="s">
        <v>1731</v>
      </c>
      <c r="B2154" s="9">
        <v>40948</v>
      </c>
      <c r="C2154" s="7">
        <v>10</v>
      </c>
      <c r="D2154" s="7">
        <v>2</v>
      </c>
      <c r="E2154" s="10">
        <v>21</v>
      </c>
      <c r="F2154" s="1" t="s">
        <v>26</v>
      </c>
      <c r="G2154" s="1" t="s">
        <v>1919</v>
      </c>
      <c r="H2154" s="11" t="s">
        <v>23</v>
      </c>
      <c r="I2154" s="1" t="s">
        <v>53</v>
      </c>
      <c r="AK2154" s="1" t="s">
        <v>139</v>
      </c>
    </row>
    <row r="2155" spans="1:38">
      <c r="A2155" s="1" t="s">
        <v>1731</v>
      </c>
      <c r="B2155" s="9">
        <v>40948</v>
      </c>
      <c r="C2155" s="7">
        <v>10</v>
      </c>
      <c r="D2155" s="7">
        <v>2</v>
      </c>
      <c r="E2155" s="1">
        <v>21</v>
      </c>
      <c r="F2155" s="1" t="s">
        <v>47</v>
      </c>
      <c r="G2155" s="1" t="s">
        <v>1935</v>
      </c>
      <c r="H2155" s="1" t="s">
        <v>23</v>
      </c>
      <c r="I2155" s="1" t="s">
        <v>23</v>
      </c>
      <c r="AK2155" s="1" t="s">
        <v>139</v>
      </c>
    </row>
    <row r="2156" spans="1:38">
      <c r="A2156" s="1" t="s">
        <v>1731</v>
      </c>
      <c r="B2156" s="9">
        <v>40948</v>
      </c>
      <c r="C2156" s="7">
        <v>10</v>
      </c>
      <c r="D2156" s="7">
        <v>2</v>
      </c>
      <c r="E2156" s="1">
        <v>22</v>
      </c>
      <c r="F2156" s="1" t="s">
        <v>26</v>
      </c>
      <c r="G2156" s="1" t="s">
        <v>2816</v>
      </c>
      <c r="H2156" s="1" t="s">
        <v>23</v>
      </c>
      <c r="I2156" s="1" t="s">
        <v>23</v>
      </c>
      <c r="AK2156" s="1" t="s">
        <v>139</v>
      </c>
    </row>
    <row r="2157" spans="1:38">
      <c r="A2157" s="1" t="s">
        <v>1731</v>
      </c>
      <c r="B2157" s="9">
        <v>40948</v>
      </c>
      <c r="C2157" s="7">
        <v>10</v>
      </c>
      <c r="D2157" s="7">
        <v>2</v>
      </c>
      <c r="E2157" s="1">
        <v>22</v>
      </c>
      <c r="F2157" s="1" t="s">
        <v>47</v>
      </c>
      <c r="G2157" s="1" t="s">
        <v>1920</v>
      </c>
      <c r="H2157" s="1" t="s">
        <v>23</v>
      </c>
      <c r="I2157" s="1" t="s">
        <v>23</v>
      </c>
      <c r="AK2157" s="1" t="s">
        <v>139</v>
      </c>
    </row>
    <row r="2158" spans="1:38">
      <c r="A2158" s="1" t="s">
        <v>1731</v>
      </c>
      <c r="B2158" s="9">
        <v>40948</v>
      </c>
      <c r="C2158" s="7">
        <v>10</v>
      </c>
      <c r="D2158" s="7">
        <v>2</v>
      </c>
      <c r="E2158" s="1">
        <v>23</v>
      </c>
      <c r="F2158" s="1" t="s">
        <v>26</v>
      </c>
      <c r="G2158" s="1" t="s">
        <v>2817</v>
      </c>
      <c r="H2158" s="1" t="s">
        <v>23</v>
      </c>
      <c r="I2158" s="1" t="s">
        <v>23</v>
      </c>
      <c r="AK2158" s="1" t="s">
        <v>139</v>
      </c>
    </row>
    <row r="2159" spans="1:38">
      <c r="A2159" s="1" t="s">
        <v>1731</v>
      </c>
      <c r="B2159" s="9">
        <v>40948</v>
      </c>
      <c r="C2159" s="7">
        <v>10</v>
      </c>
      <c r="D2159" s="7">
        <v>2</v>
      </c>
      <c r="E2159" s="1">
        <v>23</v>
      </c>
      <c r="F2159" s="1" t="s">
        <v>47</v>
      </c>
      <c r="G2159" s="1" t="s">
        <v>1896</v>
      </c>
      <c r="H2159" s="1" t="s">
        <v>23</v>
      </c>
      <c r="I2159" s="1" t="s">
        <v>23</v>
      </c>
      <c r="J2159" s="1" t="s">
        <v>55</v>
      </c>
      <c r="AK2159" s="1" t="s">
        <v>139</v>
      </c>
    </row>
    <row r="2160" spans="1:38">
      <c r="A2160" s="1" t="s">
        <v>1731</v>
      </c>
      <c r="B2160" s="9">
        <v>40948</v>
      </c>
      <c r="C2160" s="7">
        <v>10</v>
      </c>
      <c r="D2160" s="7">
        <v>2</v>
      </c>
      <c r="E2160" s="1">
        <v>24</v>
      </c>
      <c r="F2160" s="1" t="s">
        <v>26</v>
      </c>
      <c r="G2160" s="1" t="s">
        <v>2818</v>
      </c>
      <c r="H2160" s="1" t="s">
        <v>23</v>
      </c>
      <c r="I2160" s="1" t="s">
        <v>23</v>
      </c>
      <c r="AK2160" s="1" t="s">
        <v>139</v>
      </c>
    </row>
    <row r="2161" spans="1:37">
      <c r="A2161" s="1" t="s">
        <v>1731</v>
      </c>
      <c r="B2161" s="9">
        <v>40948</v>
      </c>
      <c r="C2161" s="7">
        <v>10</v>
      </c>
      <c r="D2161" s="7">
        <v>2</v>
      </c>
      <c r="E2161" s="1">
        <v>24</v>
      </c>
      <c r="F2161" s="1" t="s">
        <v>47</v>
      </c>
      <c r="G2161" s="1" t="s">
        <v>2819</v>
      </c>
      <c r="H2161" s="1" t="s">
        <v>23</v>
      </c>
      <c r="I2161" s="1" t="s">
        <v>23</v>
      </c>
      <c r="J2161" s="1" t="s">
        <v>55</v>
      </c>
      <c r="AK2161" s="1" t="s">
        <v>139</v>
      </c>
    </row>
    <row r="2162" spans="1:37">
      <c r="A2162" s="1" t="s">
        <v>1731</v>
      </c>
      <c r="B2162" s="9">
        <v>40948</v>
      </c>
      <c r="C2162" s="7">
        <v>10</v>
      </c>
      <c r="D2162" s="7">
        <v>2</v>
      </c>
      <c r="E2162" s="1">
        <v>25</v>
      </c>
      <c r="F2162" s="1" t="s">
        <v>26</v>
      </c>
      <c r="G2162" s="1" t="s">
        <v>1901</v>
      </c>
      <c r="H2162" s="1" t="s">
        <v>22</v>
      </c>
      <c r="I2162" s="1" t="s">
        <v>9</v>
      </c>
      <c r="K2162" s="1" t="s">
        <v>29</v>
      </c>
      <c r="L2162" s="1" t="s">
        <v>25</v>
      </c>
      <c r="M2162" s="2" t="s">
        <v>2448</v>
      </c>
      <c r="N2162" s="1" t="s">
        <v>26</v>
      </c>
      <c r="O2162" s="1" t="s">
        <v>33</v>
      </c>
      <c r="Q2162" s="1">
        <v>39.5</v>
      </c>
      <c r="R2162" s="1">
        <v>23.9</v>
      </c>
      <c r="S2162" s="1">
        <v>11.4</v>
      </c>
      <c r="X2162" s="1">
        <v>13</v>
      </c>
      <c r="Y2162" s="1">
        <v>128</v>
      </c>
      <c r="Z2162" s="1">
        <f>128-13</f>
        <v>115</v>
      </c>
      <c r="AA2162" s="1">
        <v>43</v>
      </c>
      <c r="AC2162" s="1" t="s">
        <v>142</v>
      </c>
      <c r="AJ2162" s="1" t="s">
        <v>45</v>
      </c>
      <c r="AK2162" s="1" t="s">
        <v>105</v>
      </c>
    </row>
    <row r="2163" spans="1:37">
      <c r="A2163" s="1" t="s">
        <v>1731</v>
      </c>
      <c r="B2163" s="9">
        <v>40948</v>
      </c>
      <c r="C2163" s="7">
        <v>10</v>
      </c>
      <c r="D2163" s="7">
        <v>2</v>
      </c>
      <c r="E2163" s="1">
        <v>25</v>
      </c>
      <c r="F2163" s="1" t="s">
        <v>47</v>
      </c>
      <c r="G2163" s="1" t="s">
        <v>1910</v>
      </c>
      <c r="H2163" s="1" t="s">
        <v>22</v>
      </c>
      <c r="I2163" s="1" t="s">
        <v>9</v>
      </c>
      <c r="K2163" s="1" t="s">
        <v>30</v>
      </c>
      <c r="L2163" s="1" t="s">
        <v>73</v>
      </c>
      <c r="M2163" s="2" t="s">
        <v>2443</v>
      </c>
      <c r="AJ2163" s="1" t="s">
        <v>59</v>
      </c>
      <c r="AK2163" s="1" t="s">
        <v>105</v>
      </c>
    </row>
    <row r="2164" spans="1:37">
      <c r="A2164" s="1" t="s">
        <v>1731</v>
      </c>
      <c r="B2164" s="9">
        <v>40948</v>
      </c>
      <c r="C2164" s="7">
        <v>10</v>
      </c>
      <c r="D2164" s="7">
        <v>2</v>
      </c>
      <c r="E2164" s="1">
        <v>26</v>
      </c>
      <c r="F2164" s="1" t="s">
        <v>26</v>
      </c>
      <c r="G2164" s="1" t="s">
        <v>2820</v>
      </c>
      <c r="H2164" s="1" t="s">
        <v>23</v>
      </c>
      <c r="I2164" s="1" t="s">
        <v>23</v>
      </c>
      <c r="AK2164" s="1" t="s">
        <v>105</v>
      </c>
    </row>
    <row r="2165" spans="1:37">
      <c r="A2165" s="1" t="s">
        <v>1731</v>
      </c>
      <c r="B2165" s="9">
        <v>40948</v>
      </c>
      <c r="C2165" s="7">
        <v>10</v>
      </c>
      <c r="D2165" s="7">
        <v>2</v>
      </c>
      <c r="E2165" s="1">
        <v>26</v>
      </c>
      <c r="F2165" s="1" t="s">
        <v>47</v>
      </c>
      <c r="G2165" s="1" t="s">
        <v>2821</v>
      </c>
      <c r="H2165" s="1" t="s">
        <v>23</v>
      </c>
      <c r="I2165" s="1" t="s">
        <v>53</v>
      </c>
      <c r="AK2165" s="1" t="s">
        <v>105</v>
      </c>
    </row>
    <row r="2166" spans="1:37">
      <c r="A2166" s="1" t="s">
        <v>1731</v>
      </c>
      <c r="B2166" s="9">
        <v>40948</v>
      </c>
      <c r="C2166" s="7">
        <v>10</v>
      </c>
      <c r="D2166" s="7">
        <v>2</v>
      </c>
      <c r="E2166" s="1">
        <v>27</v>
      </c>
      <c r="F2166" s="1" t="s">
        <v>26</v>
      </c>
      <c r="G2166" s="1" t="s">
        <v>1897</v>
      </c>
      <c r="H2166" s="1" t="s">
        <v>22</v>
      </c>
      <c r="I2166" s="1" t="s">
        <v>9</v>
      </c>
      <c r="K2166" s="1" t="s">
        <v>30</v>
      </c>
      <c r="L2166" s="1" t="s">
        <v>25</v>
      </c>
      <c r="M2166" s="2" t="s">
        <v>2452</v>
      </c>
      <c r="N2166" s="1" t="s">
        <v>125</v>
      </c>
      <c r="O2166" s="1" t="s">
        <v>90</v>
      </c>
      <c r="Q2166" s="1">
        <v>24</v>
      </c>
      <c r="R2166" s="1">
        <v>11.9</v>
      </c>
      <c r="S2166" s="1">
        <v>5.5</v>
      </c>
      <c r="X2166" s="1">
        <v>14</v>
      </c>
      <c r="Y2166" s="1">
        <v>39</v>
      </c>
      <c r="Z2166" s="1">
        <f>39-14</f>
        <v>25</v>
      </c>
      <c r="AA2166" s="1">
        <v>28</v>
      </c>
      <c r="AJ2166" s="1" t="s">
        <v>59</v>
      </c>
      <c r="AK2166" s="1" t="s">
        <v>105</v>
      </c>
    </row>
    <row r="2167" spans="1:37">
      <c r="A2167" s="1" t="s">
        <v>1731</v>
      </c>
      <c r="B2167" s="9">
        <v>40948</v>
      </c>
      <c r="C2167" s="7">
        <v>10</v>
      </c>
      <c r="D2167" s="7">
        <v>2</v>
      </c>
      <c r="E2167" s="1">
        <v>27</v>
      </c>
      <c r="F2167" s="1" t="s">
        <v>47</v>
      </c>
      <c r="G2167" s="1" t="s">
        <v>1892</v>
      </c>
      <c r="H2167" s="1" t="s">
        <v>23</v>
      </c>
      <c r="I2167" s="1" t="s">
        <v>23</v>
      </c>
      <c r="J2167" s="1" t="s">
        <v>55</v>
      </c>
      <c r="AK2167" s="1" t="s">
        <v>105</v>
      </c>
    </row>
    <row r="2168" spans="1:37">
      <c r="A2168" s="1" t="s">
        <v>1731</v>
      </c>
      <c r="B2168" s="9">
        <v>40948</v>
      </c>
      <c r="C2168" s="7">
        <v>10</v>
      </c>
      <c r="D2168" s="7">
        <v>2</v>
      </c>
      <c r="E2168" s="1">
        <v>28</v>
      </c>
      <c r="F2168" s="1" t="s">
        <v>26</v>
      </c>
      <c r="G2168" s="1" t="s">
        <v>1927</v>
      </c>
      <c r="H2168" s="1" t="s">
        <v>23</v>
      </c>
      <c r="I2168" s="1" t="s">
        <v>23</v>
      </c>
      <c r="J2168" s="1" t="s">
        <v>55</v>
      </c>
      <c r="AK2168" s="1" t="s">
        <v>105</v>
      </c>
    </row>
    <row r="2169" spans="1:37">
      <c r="A2169" s="1" t="s">
        <v>1731</v>
      </c>
      <c r="B2169" s="9">
        <v>40948</v>
      </c>
      <c r="C2169" s="7">
        <v>10</v>
      </c>
      <c r="D2169" s="7">
        <v>2</v>
      </c>
      <c r="E2169" s="1">
        <v>28</v>
      </c>
      <c r="F2169" s="1" t="s">
        <v>47</v>
      </c>
      <c r="G2169" s="1" t="s">
        <v>1941</v>
      </c>
      <c r="H2169" s="1" t="s">
        <v>23</v>
      </c>
      <c r="I2169" s="1" t="s">
        <v>23</v>
      </c>
      <c r="AK2169" s="1" t="s">
        <v>105</v>
      </c>
    </row>
    <row r="2170" spans="1:37">
      <c r="A2170" s="1" t="s">
        <v>1731</v>
      </c>
      <c r="B2170" s="9">
        <v>40948</v>
      </c>
      <c r="C2170" s="7">
        <v>10</v>
      </c>
      <c r="D2170" s="7">
        <v>2</v>
      </c>
      <c r="E2170" s="1">
        <v>29</v>
      </c>
      <c r="F2170" s="1" t="s">
        <v>26</v>
      </c>
      <c r="G2170" s="1" t="s">
        <v>1931</v>
      </c>
      <c r="H2170" s="1" t="s">
        <v>23</v>
      </c>
      <c r="I2170" s="1" t="s">
        <v>53</v>
      </c>
      <c r="AK2170" s="1" t="s">
        <v>105</v>
      </c>
    </row>
    <row r="2171" spans="1:37">
      <c r="A2171" s="1" t="s">
        <v>1731</v>
      </c>
      <c r="B2171" s="9">
        <v>40948</v>
      </c>
      <c r="C2171" s="7">
        <v>10</v>
      </c>
      <c r="D2171" s="7">
        <v>2</v>
      </c>
      <c r="E2171" s="1">
        <v>29</v>
      </c>
      <c r="F2171" s="1" t="s">
        <v>47</v>
      </c>
      <c r="G2171" s="1" t="s">
        <v>1911</v>
      </c>
      <c r="H2171" s="1" t="s">
        <v>23</v>
      </c>
      <c r="I2171" s="1" t="s">
        <v>53</v>
      </c>
      <c r="AK2171" s="1" t="s">
        <v>105</v>
      </c>
    </row>
    <row r="2172" spans="1:37">
      <c r="A2172" s="1" t="s">
        <v>1731</v>
      </c>
      <c r="B2172" s="9">
        <v>40948</v>
      </c>
      <c r="C2172" s="7">
        <v>10</v>
      </c>
      <c r="D2172" s="7">
        <v>2</v>
      </c>
      <c r="E2172" s="1">
        <v>30</v>
      </c>
      <c r="F2172" s="1" t="s">
        <v>26</v>
      </c>
      <c r="G2172" s="1" t="s">
        <v>2822</v>
      </c>
      <c r="H2172" s="1" t="s">
        <v>23</v>
      </c>
      <c r="I2172" s="1" t="s">
        <v>23</v>
      </c>
      <c r="AK2172" s="1" t="s">
        <v>105</v>
      </c>
    </row>
    <row r="2173" spans="1:37">
      <c r="A2173" s="1" t="s">
        <v>1731</v>
      </c>
      <c r="B2173" s="9">
        <v>40948</v>
      </c>
      <c r="C2173" s="7">
        <v>10</v>
      </c>
      <c r="D2173" s="7">
        <v>2</v>
      </c>
      <c r="E2173" s="1">
        <v>30</v>
      </c>
      <c r="F2173" s="1" t="s">
        <v>47</v>
      </c>
      <c r="G2173" s="1" t="s">
        <v>1945</v>
      </c>
      <c r="H2173" s="1" t="s">
        <v>23</v>
      </c>
      <c r="I2173" s="1" t="s">
        <v>23</v>
      </c>
      <c r="AK2173" s="1" t="s">
        <v>105</v>
      </c>
    </row>
    <row r="2174" spans="1:37">
      <c r="A2174" s="1" t="s">
        <v>1731</v>
      </c>
      <c r="B2174" s="9">
        <v>40948</v>
      </c>
      <c r="C2174" s="7">
        <v>10</v>
      </c>
      <c r="D2174" s="7">
        <v>2</v>
      </c>
      <c r="E2174" s="1">
        <v>31</v>
      </c>
      <c r="F2174" s="1" t="s">
        <v>26</v>
      </c>
      <c r="G2174" s="1" t="s">
        <v>1933</v>
      </c>
      <c r="H2174" s="1" t="s">
        <v>23</v>
      </c>
      <c r="I2174" s="1" t="s">
        <v>23</v>
      </c>
      <c r="AK2174" s="1" t="s">
        <v>105</v>
      </c>
    </row>
    <row r="2175" spans="1:37">
      <c r="A2175" s="1" t="s">
        <v>1731</v>
      </c>
      <c r="B2175" s="9">
        <v>40948</v>
      </c>
      <c r="C2175" s="7">
        <v>10</v>
      </c>
      <c r="D2175" s="7">
        <v>2</v>
      </c>
      <c r="E2175" s="1">
        <v>31</v>
      </c>
      <c r="F2175" s="1" t="s">
        <v>47</v>
      </c>
      <c r="G2175" s="1" t="s">
        <v>2823</v>
      </c>
      <c r="H2175" s="1" t="s">
        <v>23</v>
      </c>
      <c r="I2175" s="1" t="s">
        <v>23</v>
      </c>
      <c r="AK2175" s="1" t="s">
        <v>105</v>
      </c>
    </row>
    <row r="2176" spans="1:37">
      <c r="A2176" s="1" t="s">
        <v>1731</v>
      </c>
      <c r="B2176" s="9">
        <v>40948</v>
      </c>
      <c r="C2176" s="7">
        <v>10</v>
      </c>
      <c r="D2176" s="7">
        <v>2</v>
      </c>
      <c r="E2176" s="1">
        <v>32</v>
      </c>
      <c r="F2176" s="1" t="s">
        <v>26</v>
      </c>
      <c r="G2176" s="1" t="s">
        <v>1895</v>
      </c>
      <c r="H2176" s="1" t="s">
        <v>22</v>
      </c>
      <c r="I2176" s="1" t="s">
        <v>9</v>
      </c>
      <c r="K2176" s="1" t="s">
        <v>30</v>
      </c>
      <c r="L2176" s="1" t="s">
        <v>25</v>
      </c>
      <c r="M2176" s="2" t="s">
        <v>2454</v>
      </c>
      <c r="N2176" s="1" t="s">
        <v>26</v>
      </c>
      <c r="O2176" s="1" t="s">
        <v>27</v>
      </c>
      <c r="P2176" s="1" t="s">
        <v>40</v>
      </c>
      <c r="Q2176" s="1">
        <v>26.1</v>
      </c>
      <c r="R2176" s="1">
        <v>17</v>
      </c>
      <c r="S2176" s="1">
        <v>17.899999999999999</v>
      </c>
      <c r="X2176" s="1">
        <v>13</v>
      </c>
      <c r="Y2176" s="1">
        <v>70</v>
      </c>
      <c r="Z2176" s="1">
        <f>70-13</f>
        <v>57</v>
      </c>
      <c r="AA2176" s="1">
        <v>48</v>
      </c>
      <c r="AJ2176" s="1" t="s">
        <v>45</v>
      </c>
      <c r="AK2176" s="1" t="s">
        <v>105</v>
      </c>
    </row>
    <row r="2177" spans="1:38">
      <c r="A2177" s="1" t="s">
        <v>1731</v>
      </c>
      <c r="B2177" s="9">
        <v>40948</v>
      </c>
      <c r="C2177" s="7">
        <v>10</v>
      </c>
      <c r="D2177" s="7">
        <v>2</v>
      </c>
      <c r="E2177" s="1">
        <v>32</v>
      </c>
      <c r="F2177" s="1" t="s">
        <v>47</v>
      </c>
      <c r="G2177" s="1" t="s">
        <v>1909</v>
      </c>
      <c r="H2177" s="1" t="s">
        <v>22</v>
      </c>
      <c r="I2177" s="1" t="s">
        <v>9</v>
      </c>
      <c r="K2177" s="1" t="s">
        <v>30</v>
      </c>
      <c r="L2177" s="1" t="s">
        <v>25</v>
      </c>
      <c r="M2177" s="2" t="s">
        <v>2453</v>
      </c>
      <c r="N2177" s="1" t="s">
        <v>26</v>
      </c>
      <c r="O2177" s="1" t="s">
        <v>33</v>
      </c>
      <c r="Q2177" s="1">
        <v>26.9</v>
      </c>
      <c r="R2177" s="1">
        <v>17.100000000000001</v>
      </c>
      <c r="S2177" s="1">
        <v>7</v>
      </c>
      <c r="X2177" s="1">
        <v>21</v>
      </c>
      <c r="Y2177" s="1">
        <v>75</v>
      </c>
      <c r="Z2177" s="1">
        <f>75-21</f>
        <v>54</v>
      </c>
      <c r="AA2177" s="1">
        <v>37</v>
      </c>
      <c r="AJ2177" s="1" t="s">
        <v>45</v>
      </c>
      <c r="AK2177" s="1" t="s">
        <v>105</v>
      </c>
    </row>
    <row r="2178" spans="1:38">
      <c r="A2178" s="1" t="s">
        <v>1731</v>
      </c>
      <c r="B2178" s="9">
        <v>40948</v>
      </c>
      <c r="C2178" s="7">
        <v>10</v>
      </c>
      <c r="D2178" s="7">
        <v>2</v>
      </c>
      <c r="E2178" s="1">
        <v>33</v>
      </c>
      <c r="F2178" s="1" t="s">
        <v>26</v>
      </c>
      <c r="G2178" s="1" t="s">
        <v>2824</v>
      </c>
      <c r="H2178" s="1" t="s">
        <v>23</v>
      </c>
      <c r="I2178" s="1" t="s">
        <v>23</v>
      </c>
      <c r="AK2178" s="1" t="s">
        <v>105</v>
      </c>
    </row>
    <row r="2179" spans="1:38">
      <c r="A2179" s="1" t="s">
        <v>1731</v>
      </c>
      <c r="B2179" s="9">
        <v>40948</v>
      </c>
      <c r="C2179" s="7">
        <v>10</v>
      </c>
      <c r="D2179" s="7">
        <v>2</v>
      </c>
      <c r="E2179" s="1">
        <v>33</v>
      </c>
      <c r="F2179" s="1" t="s">
        <v>47</v>
      </c>
      <c r="G2179" s="1" t="s">
        <v>1950</v>
      </c>
      <c r="H2179" s="1" t="s">
        <v>23</v>
      </c>
      <c r="I2179" s="1" t="s">
        <v>23</v>
      </c>
      <c r="AK2179" s="1" t="s">
        <v>105</v>
      </c>
    </row>
    <row r="2180" spans="1:38">
      <c r="A2180" s="1" t="s">
        <v>1731</v>
      </c>
      <c r="B2180" s="9">
        <v>40948</v>
      </c>
      <c r="C2180" s="7">
        <v>10</v>
      </c>
      <c r="D2180" s="7">
        <v>2</v>
      </c>
      <c r="E2180" s="1">
        <v>34</v>
      </c>
      <c r="F2180" s="1" t="s">
        <v>26</v>
      </c>
      <c r="G2180" s="1" t="s">
        <v>1922</v>
      </c>
      <c r="H2180" s="1" t="s">
        <v>23</v>
      </c>
      <c r="I2180" s="1" t="s">
        <v>23</v>
      </c>
      <c r="J2180" s="1" t="s">
        <v>55</v>
      </c>
      <c r="AK2180" s="1" t="s">
        <v>105</v>
      </c>
    </row>
    <row r="2181" spans="1:38">
      <c r="A2181" s="1" t="s">
        <v>1731</v>
      </c>
      <c r="B2181" s="9">
        <v>40948</v>
      </c>
      <c r="C2181" s="7">
        <v>10</v>
      </c>
      <c r="D2181" s="7">
        <v>2</v>
      </c>
      <c r="E2181" s="1">
        <v>34</v>
      </c>
      <c r="F2181" s="1" t="s">
        <v>47</v>
      </c>
      <c r="G2181" s="1" t="s">
        <v>2825</v>
      </c>
      <c r="H2181" s="1" t="s">
        <v>23</v>
      </c>
      <c r="I2181" s="1" t="s">
        <v>9</v>
      </c>
      <c r="AK2181" s="1" t="s">
        <v>105</v>
      </c>
    </row>
    <row r="2182" spans="1:38">
      <c r="A2182" s="1" t="s">
        <v>1731</v>
      </c>
      <c r="B2182" s="9">
        <v>40948</v>
      </c>
      <c r="C2182" s="7">
        <v>10</v>
      </c>
      <c r="D2182" s="7">
        <v>2</v>
      </c>
      <c r="E2182" s="1">
        <v>35</v>
      </c>
      <c r="F2182" s="1" t="s">
        <v>26</v>
      </c>
      <c r="G2182" s="1" t="s">
        <v>1891</v>
      </c>
      <c r="H2182" s="1" t="s">
        <v>23</v>
      </c>
      <c r="I2182" s="1" t="s">
        <v>9</v>
      </c>
      <c r="J2182" s="1" t="s">
        <v>55</v>
      </c>
      <c r="AK2182" s="1" t="s">
        <v>105</v>
      </c>
    </row>
    <row r="2183" spans="1:38">
      <c r="A2183" s="1" t="s">
        <v>1731</v>
      </c>
      <c r="B2183" s="9">
        <v>40948</v>
      </c>
      <c r="C2183" s="7">
        <v>10</v>
      </c>
      <c r="D2183" s="7">
        <v>2</v>
      </c>
      <c r="E2183" s="1">
        <v>35</v>
      </c>
      <c r="F2183" s="1" t="s">
        <v>47</v>
      </c>
      <c r="G2183" s="1" t="s">
        <v>2826</v>
      </c>
      <c r="H2183" s="1" t="s">
        <v>23</v>
      </c>
      <c r="I2183" s="1" t="s">
        <v>23</v>
      </c>
      <c r="AK2183" s="1" t="s">
        <v>105</v>
      </c>
    </row>
    <row r="2184" spans="1:38">
      <c r="A2184" s="1" t="s">
        <v>1731</v>
      </c>
      <c r="B2184" s="9">
        <v>40948</v>
      </c>
      <c r="C2184" s="7">
        <v>10</v>
      </c>
      <c r="D2184" s="7">
        <v>2</v>
      </c>
      <c r="E2184" s="1">
        <v>36</v>
      </c>
      <c r="F2184" s="1" t="s">
        <v>26</v>
      </c>
      <c r="G2184" s="1" t="s">
        <v>1915</v>
      </c>
      <c r="H2184" s="1" t="s">
        <v>23</v>
      </c>
      <c r="I2184" s="1" t="s">
        <v>53</v>
      </c>
      <c r="AK2184" s="1" t="s">
        <v>105</v>
      </c>
    </row>
    <row r="2185" spans="1:38">
      <c r="A2185" s="1" t="s">
        <v>1731</v>
      </c>
      <c r="B2185" s="9">
        <v>40948</v>
      </c>
      <c r="C2185" s="7">
        <v>10</v>
      </c>
      <c r="D2185" s="7">
        <v>2</v>
      </c>
      <c r="E2185" s="1">
        <v>36</v>
      </c>
      <c r="F2185" s="1" t="s">
        <v>47</v>
      </c>
      <c r="G2185" s="1" t="s">
        <v>1926</v>
      </c>
      <c r="H2185" s="1" t="s">
        <v>23</v>
      </c>
      <c r="I2185" s="1" t="s">
        <v>9</v>
      </c>
      <c r="AK2185" s="1" t="s">
        <v>105</v>
      </c>
    </row>
    <row r="2186" spans="1:38">
      <c r="A2186" s="1" t="s">
        <v>1731</v>
      </c>
      <c r="B2186" s="9">
        <v>40948</v>
      </c>
      <c r="C2186" s="7">
        <v>10</v>
      </c>
      <c r="D2186" s="7">
        <v>2</v>
      </c>
      <c r="E2186" s="1">
        <v>37</v>
      </c>
      <c r="F2186" s="1" t="s">
        <v>26</v>
      </c>
      <c r="G2186" s="1" t="s">
        <v>1902</v>
      </c>
      <c r="H2186" s="1" t="s">
        <v>22</v>
      </c>
      <c r="I2186" s="1" t="s">
        <v>9</v>
      </c>
      <c r="K2186" s="1" t="s">
        <v>36</v>
      </c>
      <c r="L2186" s="1" t="s">
        <v>25</v>
      </c>
      <c r="M2186" s="2" t="s">
        <v>2444</v>
      </c>
      <c r="N2186" s="1" t="s">
        <v>26</v>
      </c>
      <c r="O2186" s="1" t="s">
        <v>90</v>
      </c>
      <c r="Q2186" s="1">
        <v>28.8</v>
      </c>
      <c r="S2186" s="1">
        <v>8.8000000000000007</v>
      </c>
      <c r="T2186" s="1">
        <v>132.69999999999999</v>
      </c>
      <c r="U2186" s="1">
        <v>100.8</v>
      </c>
      <c r="X2186" s="1">
        <v>14</v>
      </c>
      <c r="Y2186" s="1">
        <v>90</v>
      </c>
      <c r="Z2186" s="1">
        <f>90-14</f>
        <v>76</v>
      </c>
      <c r="AA2186" s="1">
        <v>7</v>
      </c>
      <c r="AJ2186" s="1" t="s">
        <v>59</v>
      </c>
      <c r="AK2186" s="1" t="s">
        <v>103</v>
      </c>
      <c r="AL2186" s="1" t="s">
        <v>147</v>
      </c>
    </row>
    <row r="2187" spans="1:38">
      <c r="A2187" s="1" t="s">
        <v>1731</v>
      </c>
      <c r="B2187" s="9">
        <v>40948</v>
      </c>
      <c r="C2187" s="7">
        <v>10</v>
      </c>
      <c r="D2187" s="7">
        <v>2</v>
      </c>
      <c r="E2187" s="1">
        <v>37</v>
      </c>
      <c r="F2187" s="1" t="s">
        <v>47</v>
      </c>
      <c r="G2187" s="1" t="s">
        <v>1904</v>
      </c>
      <c r="H2187" s="1" t="s">
        <v>22</v>
      </c>
      <c r="I2187" s="1" t="s">
        <v>9</v>
      </c>
      <c r="K2187" s="1" t="s">
        <v>29</v>
      </c>
      <c r="L2187" s="1" t="s">
        <v>25</v>
      </c>
      <c r="M2187" s="2" t="s">
        <v>2446</v>
      </c>
      <c r="N2187" s="1" t="s">
        <v>26</v>
      </c>
      <c r="O2187" s="1" t="s">
        <v>27</v>
      </c>
      <c r="Q2187" s="1">
        <v>39.6</v>
      </c>
      <c r="R2187" s="1">
        <v>24.9</v>
      </c>
      <c r="S2187" s="1">
        <v>19</v>
      </c>
      <c r="X2187" s="1">
        <v>13</v>
      </c>
      <c r="Y2187" s="1">
        <v>131</v>
      </c>
      <c r="Z2187" s="1">
        <f>131-13</f>
        <v>118</v>
      </c>
      <c r="AA2187" s="1">
        <v>57</v>
      </c>
      <c r="AJ2187" s="1" t="s">
        <v>45</v>
      </c>
      <c r="AK2187" s="1" t="s">
        <v>103</v>
      </c>
      <c r="AL2187" s="1" t="s">
        <v>141</v>
      </c>
    </row>
    <row r="2188" spans="1:38">
      <c r="A2188" s="1" t="s">
        <v>1731</v>
      </c>
      <c r="B2188" s="9">
        <v>40948</v>
      </c>
      <c r="C2188" s="7">
        <v>10</v>
      </c>
      <c r="D2188" s="7">
        <v>2</v>
      </c>
      <c r="E2188" s="1">
        <v>38</v>
      </c>
      <c r="F2188" s="1" t="s">
        <v>26</v>
      </c>
      <c r="G2188" s="1" t="s">
        <v>2827</v>
      </c>
      <c r="H2188" s="1" t="s">
        <v>23</v>
      </c>
      <c r="I2188" s="1" t="s">
        <v>23</v>
      </c>
      <c r="AK2188" s="1" t="s">
        <v>103</v>
      </c>
    </row>
    <row r="2189" spans="1:38">
      <c r="A2189" s="1" t="s">
        <v>1731</v>
      </c>
      <c r="B2189" s="9">
        <v>40948</v>
      </c>
      <c r="C2189" s="7">
        <v>10</v>
      </c>
      <c r="D2189" s="7">
        <v>2</v>
      </c>
      <c r="E2189" s="1">
        <v>38</v>
      </c>
      <c r="F2189" s="1" t="s">
        <v>47</v>
      </c>
      <c r="G2189" s="1" t="s">
        <v>2828</v>
      </c>
      <c r="H2189" s="1" t="s">
        <v>23</v>
      </c>
      <c r="I2189" s="1" t="s">
        <v>23</v>
      </c>
      <c r="AK2189" s="1" t="s">
        <v>103</v>
      </c>
    </row>
    <row r="2190" spans="1:38">
      <c r="A2190" s="1" t="s">
        <v>1731</v>
      </c>
      <c r="B2190" s="9">
        <v>40948</v>
      </c>
      <c r="C2190" s="7">
        <v>10</v>
      </c>
      <c r="D2190" s="7">
        <v>2</v>
      </c>
      <c r="E2190" s="1">
        <v>39</v>
      </c>
      <c r="F2190" s="1" t="s">
        <v>26</v>
      </c>
      <c r="G2190" s="1" t="s">
        <v>1940</v>
      </c>
      <c r="H2190" s="1" t="s">
        <v>23</v>
      </c>
      <c r="I2190" s="1" t="s">
        <v>23</v>
      </c>
      <c r="AK2190" s="1" t="s">
        <v>103</v>
      </c>
    </row>
    <row r="2191" spans="1:38">
      <c r="A2191" s="1" t="s">
        <v>1731</v>
      </c>
      <c r="B2191" s="9">
        <v>40948</v>
      </c>
      <c r="C2191" s="7">
        <v>10</v>
      </c>
      <c r="D2191" s="7">
        <v>2</v>
      </c>
      <c r="E2191" s="1">
        <v>39</v>
      </c>
      <c r="F2191" s="1" t="s">
        <v>47</v>
      </c>
      <c r="G2191" s="1" t="s">
        <v>1923</v>
      </c>
      <c r="H2191" s="1" t="s">
        <v>23</v>
      </c>
      <c r="I2191" s="1" t="s">
        <v>23</v>
      </c>
      <c r="J2191" s="1" t="s">
        <v>55</v>
      </c>
      <c r="AK2191" s="1" t="s">
        <v>103</v>
      </c>
    </row>
    <row r="2192" spans="1:38">
      <c r="A2192" s="1" t="s">
        <v>1731</v>
      </c>
      <c r="B2192" s="9">
        <v>40948</v>
      </c>
      <c r="C2192" s="7">
        <v>10</v>
      </c>
      <c r="D2192" s="7">
        <v>2</v>
      </c>
      <c r="E2192" s="1">
        <v>40</v>
      </c>
      <c r="F2192" s="1" t="s">
        <v>26</v>
      </c>
      <c r="G2192" s="1" t="s">
        <v>2829</v>
      </c>
      <c r="H2192" s="1" t="s">
        <v>23</v>
      </c>
      <c r="I2192" s="1" t="s">
        <v>23</v>
      </c>
      <c r="AK2192" s="1" t="s">
        <v>103</v>
      </c>
    </row>
    <row r="2193" spans="1:38">
      <c r="A2193" s="1" t="s">
        <v>1731</v>
      </c>
      <c r="B2193" s="9">
        <v>40948</v>
      </c>
      <c r="C2193" s="7">
        <v>10</v>
      </c>
      <c r="D2193" s="7">
        <v>2</v>
      </c>
      <c r="E2193" s="1">
        <v>40</v>
      </c>
      <c r="F2193" s="1" t="s">
        <v>47</v>
      </c>
      <c r="G2193" s="1" t="s">
        <v>2830</v>
      </c>
      <c r="H2193" s="1" t="s">
        <v>23</v>
      </c>
      <c r="I2193" s="1" t="s">
        <v>23</v>
      </c>
      <c r="AK2193" s="1" t="s">
        <v>103</v>
      </c>
    </row>
    <row r="2194" spans="1:38">
      <c r="A2194" s="1" t="s">
        <v>1731</v>
      </c>
      <c r="B2194" s="9">
        <v>40948</v>
      </c>
      <c r="C2194" s="7">
        <v>10</v>
      </c>
      <c r="D2194" s="7">
        <v>2</v>
      </c>
      <c r="E2194" s="1">
        <v>41</v>
      </c>
      <c r="F2194" s="1" t="s">
        <v>26</v>
      </c>
      <c r="G2194" s="1" t="s">
        <v>2831</v>
      </c>
      <c r="H2194" s="1" t="s">
        <v>23</v>
      </c>
      <c r="I2194" s="1" t="s">
        <v>23</v>
      </c>
      <c r="AK2194" s="1" t="s">
        <v>103</v>
      </c>
    </row>
    <row r="2195" spans="1:38">
      <c r="A2195" s="1" t="s">
        <v>1731</v>
      </c>
      <c r="B2195" s="9">
        <v>40948</v>
      </c>
      <c r="C2195" s="7">
        <v>10</v>
      </c>
      <c r="D2195" s="7">
        <v>2</v>
      </c>
      <c r="E2195" s="1">
        <v>41</v>
      </c>
      <c r="F2195" s="1" t="s">
        <v>47</v>
      </c>
      <c r="G2195" s="1" t="s">
        <v>1905</v>
      </c>
      <c r="H2195" s="1" t="s">
        <v>22</v>
      </c>
      <c r="I2195" s="1" t="s">
        <v>9</v>
      </c>
      <c r="K2195" s="1" t="s">
        <v>29</v>
      </c>
      <c r="L2195" s="1" t="s">
        <v>25</v>
      </c>
      <c r="M2195" s="2" t="s">
        <v>2447</v>
      </c>
      <c r="N2195" s="1" t="s">
        <v>26</v>
      </c>
      <c r="O2195" s="1" t="s">
        <v>27</v>
      </c>
      <c r="P2195" s="1" t="s">
        <v>40</v>
      </c>
      <c r="Q2195" s="1">
        <v>40</v>
      </c>
      <c r="R2195" s="1">
        <v>24.9</v>
      </c>
      <c r="S2195" s="1">
        <v>22.1</v>
      </c>
      <c r="X2195" s="1">
        <v>13</v>
      </c>
      <c r="Y2195" s="1">
        <v>144</v>
      </c>
      <c r="Z2195" s="1">
        <f>144-13</f>
        <v>131</v>
      </c>
      <c r="AA2195" s="1">
        <v>79</v>
      </c>
      <c r="AJ2195" s="1" t="s">
        <v>45</v>
      </c>
      <c r="AK2195" s="1" t="s">
        <v>103</v>
      </c>
      <c r="AL2195" s="1" t="s">
        <v>48</v>
      </c>
    </row>
    <row r="2196" spans="1:38">
      <c r="A2196" s="1" t="s">
        <v>1731</v>
      </c>
      <c r="B2196" s="9">
        <v>40948</v>
      </c>
      <c r="C2196" s="7">
        <v>10</v>
      </c>
      <c r="D2196" s="7">
        <v>2</v>
      </c>
      <c r="E2196" s="1">
        <v>42</v>
      </c>
      <c r="F2196" s="1" t="s">
        <v>26</v>
      </c>
      <c r="G2196" s="1" t="s">
        <v>1893</v>
      </c>
      <c r="H2196" s="1" t="s">
        <v>23</v>
      </c>
      <c r="I2196" s="1" t="s">
        <v>23</v>
      </c>
      <c r="AK2196" s="1" t="s">
        <v>103</v>
      </c>
    </row>
    <row r="2197" spans="1:38">
      <c r="A2197" s="1" t="s">
        <v>1731</v>
      </c>
      <c r="B2197" s="9">
        <v>40948</v>
      </c>
      <c r="C2197" s="7">
        <v>10</v>
      </c>
      <c r="D2197" s="7">
        <v>2</v>
      </c>
      <c r="E2197" s="1">
        <v>42</v>
      </c>
      <c r="F2197" s="1" t="s">
        <v>47</v>
      </c>
      <c r="G2197" s="1" t="s">
        <v>1916</v>
      </c>
      <c r="H2197" s="1" t="s">
        <v>23</v>
      </c>
      <c r="I2197" s="1" t="s">
        <v>23</v>
      </c>
      <c r="J2197" s="1" t="s">
        <v>55</v>
      </c>
      <c r="AK2197" s="1" t="s">
        <v>103</v>
      </c>
    </row>
    <row r="2198" spans="1:38">
      <c r="A2198" s="1" t="s">
        <v>1731</v>
      </c>
      <c r="B2198" s="9">
        <v>40948</v>
      </c>
      <c r="C2198" s="7">
        <v>10</v>
      </c>
      <c r="D2198" s="7">
        <v>2</v>
      </c>
      <c r="E2198" s="1">
        <v>43</v>
      </c>
      <c r="F2198" s="1" t="s">
        <v>26</v>
      </c>
      <c r="G2198" s="1" t="s">
        <v>2832</v>
      </c>
      <c r="H2198" s="1" t="s">
        <v>23</v>
      </c>
      <c r="I2198" s="1" t="s">
        <v>23</v>
      </c>
      <c r="AK2198" s="1" t="s">
        <v>103</v>
      </c>
    </row>
    <row r="2199" spans="1:38">
      <c r="A2199" s="1" t="s">
        <v>1731</v>
      </c>
      <c r="B2199" s="9">
        <v>40948</v>
      </c>
      <c r="C2199" s="7">
        <v>10</v>
      </c>
      <c r="D2199" s="7">
        <v>2</v>
      </c>
      <c r="E2199" s="1">
        <v>43</v>
      </c>
      <c r="F2199" s="1" t="s">
        <v>47</v>
      </c>
      <c r="G2199" s="1" t="s">
        <v>1943</v>
      </c>
      <c r="H2199" s="1" t="s">
        <v>23</v>
      </c>
      <c r="I2199" s="1" t="s">
        <v>23</v>
      </c>
      <c r="AK2199" s="1" t="s">
        <v>103</v>
      </c>
    </row>
    <row r="2200" spans="1:38">
      <c r="A2200" s="1" t="s">
        <v>1731</v>
      </c>
      <c r="B2200" s="9">
        <v>40948</v>
      </c>
      <c r="C2200" s="7">
        <v>10</v>
      </c>
      <c r="D2200" s="7">
        <v>2</v>
      </c>
      <c r="E2200" s="1">
        <v>44</v>
      </c>
      <c r="F2200" s="1" t="s">
        <v>26</v>
      </c>
      <c r="G2200" s="1" t="s">
        <v>1937</v>
      </c>
      <c r="H2200" s="1" t="s">
        <v>23</v>
      </c>
      <c r="I2200" s="1" t="s">
        <v>23</v>
      </c>
      <c r="AK2200" s="1" t="s">
        <v>103</v>
      </c>
    </row>
    <row r="2201" spans="1:38">
      <c r="A2201" s="1" t="s">
        <v>1731</v>
      </c>
      <c r="B2201" s="9">
        <v>40948</v>
      </c>
      <c r="C2201" s="7">
        <v>10</v>
      </c>
      <c r="D2201" s="7">
        <v>2</v>
      </c>
      <c r="E2201" s="1">
        <v>44</v>
      </c>
      <c r="F2201" s="1" t="s">
        <v>47</v>
      </c>
      <c r="G2201" s="1" t="s">
        <v>1948</v>
      </c>
      <c r="H2201" s="1" t="s">
        <v>23</v>
      </c>
      <c r="I2201" s="1" t="s">
        <v>23</v>
      </c>
      <c r="AK2201" s="1" t="s">
        <v>103</v>
      </c>
    </row>
    <row r="2202" spans="1:38">
      <c r="A2202" s="1" t="s">
        <v>1731</v>
      </c>
      <c r="B2202" s="9">
        <v>40948</v>
      </c>
      <c r="C2202" s="7">
        <v>10</v>
      </c>
      <c r="D2202" s="7">
        <v>2</v>
      </c>
      <c r="E2202" s="1">
        <v>45</v>
      </c>
      <c r="F2202" s="1" t="s">
        <v>26</v>
      </c>
      <c r="G2202" s="1" t="s">
        <v>1907</v>
      </c>
      <c r="H2202" s="1" t="s">
        <v>22</v>
      </c>
      <c r="I2202" s="1" t="s">
        <v>9</v>
      </c>
      <c r="K2202" s="1" t="s">
        <v>29</v>
      </c>
      <c r="L2202" s="1" t="s">
        <v>25</v>
      </c>
      <c r="M2202" s="2" t="s">
        <v>2450</v>
      </c>
      <c r="N2202" s="1" t="s">
        <v>26</v>
      </c>
      <c r="O2202" s="1" t="s">
        <v>27</v>
      </c>
      <c r="Q2202" s="1">
        <v>39.4</v>
      </c>
      <c r="R2202" s="1">
        <v>21.8</v>
      </c>
      <c r="S2202" s="1">
        <v>21.6</v>
      </c>
      <c r="X2202" s="1">
        <v>14</v>
      </c>
      <c r="Y2202" s="1">
        <v>125</v>
      </c>
      <c r="Z2202" s="1">
        <f>125-14</f>
        <v>111</v>
      </c>
      <c r="AA2202" s="1">
        <f>19+134</f>
        <v>153</v>
      </c>
      <c r="AJ2202" s="1" t="s">
        <v>59</v>
      </c>
      <c r="AK2202" s="1" t="s">
        <v>103</v>
      </c>
      <c r="AL2202" s="1" t="s">
        <v>148</v>
      </c>
    </row>
    <row r="2203" spans="1:38">
      <c r="A2203" s="1" t="s">
        <v>1731</v>
      </c>
      <c r="B2203" s="9">
        <v>40948</v>
      </c>
      <c r="C2203" s="7">
        <v>10</v>
      </c>
      <c r="D2203" s="7">
        <v>2</v>
      </c>
      <c r="E2203" s="1">
        <v>45</v>
      </c>
      <c r="F2203" s="1" t="s">
        <v>47</v>
      </c>
      <c r="G2203" s="1" t="s">
        <v>1918</v>
      </c>
      <c r="H2203" s="1" t="s">
        <v>23</v>
      </c>
      <c r="I2203" s="1" t="s">
        <v>23</v>
      </c>
      <c r="AK2203" s="1" t="s">
        <v>103</v>
      </c>
    </row>
    <row r="2204" spans="1:38">
      <c r="A2204" s="1" t="s">
        <v>1731</v>
      </c>
      <c r="B2204" s="9">
        <v>40948</v>
      </c>
      <c r="C2204" s="7">
        <v>10</v>
      </c>
      <c r="D2204" s="7">
        <v>2</v>
      </c>
      <c r="E2204" s="1">
        <v>46</v>
      </c>
      <c r="F2204" s="1" t="s">
        <v>26</v>
      </c>
      <c r="G2204" s="1" t="s">
        <v>1946</v>
      </c>
      <c r="H2204" s="1" t="s">
        <v>23</v>
      </c>
      <c r="I2204" s="1" t="s">
        <v>23</v>
      </c>
      <c r="AK2204" s="1" t="s">
        <v>103</v>
      </c>
    </row>
    <row r="2205" spans="1:38">
      <c r="A2205" s="1" t="s">
        <v>1731</v>
      </c>
      <c r="B2205" s="9">
        <v>40948</v>
      </c>
      <c r="C2205" s="7">
        <v>10</v>
      </c>
      <c r="D2205" s="7">
        <v>2</v>
      </c>
      <c r="E2205" s="1">
        <v>46</v>
      </c>
      <c r="F2205" s="1" t="s">
        <v>47</v>
      </c>
      <c r="G2205" s="1" t="s">
        <v>1890</v>
      </c>
      <c r="H2205" s="1" t="s">
        <v>23</v>
      </c>
      <c r="I2205" s="1" t="s">
        <v>23</v>
      </c>
      <c r="J2205" s="1" t="s">
        <v>55</v>
      </c>
      <c r="AK2205" s="1" t="s">
        <v>103</v>
      </c>
    </row>
    <row r="2206" spans="1:38">
      <c r="A2206" s="1" t="s">
        <v>1731</v>
      </c>
      <c r="B2206" s="9">
        <v>40948</v>
      </c>
      <c r="C2206" s="7">
        <v>10</v>
      </c>
      <c r="D2206" s="7">
        <v>2</v>
      </c>
      <c r="E2206" s="1">
        <v>47</v>
      </c>
      <c r="F2206" s="1" t="s">
        <v>26</v>
      </c>
      <c r="G2206" s="1" t="s">
        <v>2833</v>
      </c>
      <c r="H2206" s="1" t="s">
        <v>23</v>
      </c>
      <c r="I2206" s="1" t="s">
        <v>23</v>
      </c>
      <c r="J2206" s="1" t="s">
        <v>55</v>
      </c>
      <c r="AK2206" s="1" t="s">
        <v>103</v>
      </c>
    </row>
    <row r="2207" spans="1:38">
      <c r="A2207" s="1" t="s">
        <v>1731</v>
      </c>
      <c r="B2207" s="9">
        <v>40948</v>
      </c>
      <c r="C2207" s="7">
        <v>10</v>
      </c>
      <c r="D2207" s="7">
        <v>2</v>
      </c>
      <c r="E2207" s="1">
        <v>47</v>
      </c>
      <c r="F2207" s="1" t="s">
        <v>47</v>
      </c>
      <c r="G2207" s="1" t="s">
        <v>2834</v>
      </c>
      <c r="H2207" s="1" t="s">
        <v>23</v>
      </c>
      <c r="I2207" s="1" t="s">
        <v>23</v>
      </c>
      <c r="J2207" s="1" t="s">
        <v>55</v>
      </c>
      <c r="AK2207" s="1" t="s">
        <v>103</v>
      </c>
    </row>
    <row r="2208" spans="1:38">
      <c r="A2208" s="1" t="s">
        <v>1731</v>
      </c>
      <c r="B2208" s="9">
        <v>40948</v>
      </c>
      <c r="C2208" s="7">
        <v>10</v>
      </c>
      <c r="D2208" s="7">
        <v>2</v>
      </c>
      <c r="E2208" s="1">
        <v>48</v>
      </c>
      <c r="F2208" s="1" t="s">
        <v>26</v>
      </c>
      <c r="G2208" s="1" t="s">
        <v>1949</v>
      </c>
      <c r="H2208" s="1" t="s">
        <v>23</v>
      </c>
      <c r="I2208" s="1" t="s">
        <v>23</v>
      </c>
      <c r="J2208" s="1" t="s">
        <v>55</v>
      </c>
      <c r="AK2208" s="1" t="s">
        <v>103</v>
      </c>
    </row>
    <row r="2209" spans="1:38">
      <c r="A2209" s="1" t="s">
        <v>1731</v>
      </c>
      <c r="B2209" s="9">
        <v>40948</v>
      </c>
      <c r="C2209" s="7">
        <v>10</v>
      </c>
      <c r="D2209" s="7">
        <v>2</v>
      </c>
      <c r="E2209" s="1">
        <v>48</v>
      </c>
      <c r="F2209" s="1" t="s">
        <v>47</v>
      </c>
      <c r="G2209" s="1" t="s">
        <v>1947</v>
      </c>
      <c r="H2209" s="1" t="s">
        <v>23</v>
      </c>
      <c r="I2209" s="1" t="s">
        <v>23</v>
      </c>
      <c r="J2209" s="1" t="s">
        <v>55</v>
      </c>
      <c r="AK2209" s="1" t="s">
        <v>103</v>
      </c>
    </row>
    <row r="2210" spans="1:38">
      <c r="A2210" s="1" t="s">
        <v>1732</v>
      </c>
      <c r="B2210" s="9">
        <v>40949</v>
      </c>
      <c r="C2210" s="7">
        <v>10</v>
      </c>
      <c r="D2210" s="7">
        <v>2</v>
      </c>
      <c r="E2210" s="1">
        <v>1</v>
      </c>
      <c r="F2210" s="1" t="s">
        <v>26</v>
      </c>
      <c r="G2210" s="1" t="s">
        <v>1924</v>
      </c>
      <c r="H2210" s="1" t="s">
        <v>23</v>
      </c>
      <c r="I2210" s="1" t="s">
        <v>23</v>
      </c>
      <c r="J2210" s="1" t="s">
        <v>55</v>
      </c>
      <c r="AK2210" s="1" t="s">
        <v>79</v>
      </c>
    </row>
    <row r="2211" spans="1:38">
      <c r="A2211" s="1" t="s">
        <v>1732</v>
      </c>
      <c r="B2211" s="9">
        <v>40949</v>
      </c>
      <c r="C2211" s="7">
        <v>10</v>
      </c>
      <c r="D2211" s="7">
        <v>2</v>
      </c>
      <c r="E2211" s="1">
        <v>1</v>
      </c>
      <c r="F2211" s="1" t="s">
        <v>47</v>
      </c>
      <c r="G2211" s="1" t="s">
        <v>1899</v>
      </c>
      <c r="H2211" s="1" t="s">
        <v>23</v>
      </c>
      <c r="I2211" s="1" t="s">
        <v>23</v>
      </c>
      <c r="AK2211" s="1" t="s">
        <v>79</v>
      </c>
    </row>
    <row r="2212" spans="1:38">
      <c r="A2212" s="1" t="s">
        <v>1732</v>
      </c>
      <c r="B2212" s="9">
        <v>40949</v>
      </c>
      <c r="C2212" s="7">
        <v>10</v>
      </c>
      <c r="D2212" s="7">
        <v>2</v>
      </c>
      <c r="E2212" s="1">
        <v>2</v>
      </c>
      <c r="F2212" s="1" t="s">
        <v>26</v>
      </c>
      <c r="G2212" s="1" t="s">
        <v>2800</v>
      </c>
      <c r="H2212" s="1" t="s">
        <v>23</v>
      </c>
      <c r="I2212" s="1" t="s">
        <v>23</v>
      </c>
      <c r="AK2212" s="1" t="s">
        <v>79</v>
      </c>
    </row>
    <row r="2213" spans="1:38">
      <c r="A2213" s="1" t="s">
        <v>1732</v>
      </c>
      <c r="B2213" s="9">
        <v>40949</v>
      </c>
      <c r="C2213" s="7">
        <v>10</v>
      </c>
      <c r="D2213" s="7">
        <v>2</v>
      </c>
      <c r="E2213" s="1">
        <v>2</v>
      </c>
      <c r="F2213" s="1" t="s">
        <v>47</v>
      </c>
      <c r="G2213" s="1" t="s">
        <v>2801</v>
      </c>
      <c r="H2213" s="1" t="s">
        <v>23</v>
      </c>
      <c r="I2213" s="1" t="s">
        <v>23</v>
      </c>
      <c r="AK2213" s="1" t="s">
        <v>79</v>
      </c>
    </row>
    <row r="2214" spans="1:38">
      <c r="A2214" s="1" t="s">
        <v>1732</v>
      </c>
      <c r="B2214" s="9">
        <v>40949</v>
      </c>
      <c r="C2214" s="7">
        <v>10</v>
      </c>
      <c r="D2214" s="7">
        <v>2</v>
      </c>
      <c r="E2214" s="1">
        <v>3</v>
      </c>
      <c r="F2214" s="1" t="s">
        <v>26</v>
      </c>
      <c r="G2214" s="1" t="s">
        <v>2802</v>
      </c>
      <c r="H2214" s="1" t="s">
        <v>23</v>
      </c>
      <c r="I2214" s="1" t="s">
        <v>23</v>
      </c>
      <c r="J2214" s="1" t="s">
        <v>55</v>
      </c>
      <c r="AK2214" s="1" t="s">
        <v>79</v>
      </c>
    </row>
    <row r="2215" spans="1:38">
      <c r="A2215" s="1" t="s">
        <v>1732</v>
      </c>
      <c r="B2215" s="9">
        <v>40949</v>
      </c>
      <c r="C2215" s="7">
        <v>10</v>
      </c>
      <c r="D2215" s="7">
        <v>2</v>
      </c>
      <c r="E2215" s="1">
        <v>3</v>
      </c>
      <c r="F2215" s="1" t="s">
        <v>47</v>
      </c>
      <c r="G2215" s="1" t="s">
        <v>1932</v>
      </c>
      <c r="H2215" s="1" t="s">
        <v>23</v>
      </c>
      <c r="I2215" s="1" t="s">
        <v>23</v>
      </c>
      <c r="J2215" s="1" t="s">
        <v>55</v>
      </c>
      <c r="AK2215" s="1" t="s">
        <v>79</v>
      </c>
    </row>
    <row r="2216" spans="1:38">
      <c r="A2216" s="1" t="s">
        <v>1732</v>
      </c>
      <c r="B2216" s="9">
        <v>40949</v>
      </c>
      <c r="C2216" s="7">
        <v>10</v>
      </c>
      <c r="D2216" s="7">
        <v>2</v>
      </c>
      <c r="E2216" s="1">
        <v>4</v>
      </c>
      <c r="F2216" s="1" t="s">
        <v>26</v>
      </c>
      <c r="G2216" s="1" t="s">
        <v>2803</v>
      </c>
      <c r="H2216" s="1" t="s">
        <v>23</v>
      </c>
      <c r="I2216" s="1" t="s">
        <v>23</v>
      </c>
      <c r="AK2216" s="1" t="s">
        <v>79</v>
      </c>
    </row>
    <row r="2217" spans="1:38">
      <c r="A2217" s="1" t="s">
        <v>1732</v>
      </c>
      <c r="B2217" s="9">
        <v>40949</v>
      </c>
      <c r="C2217" s="7">
        <v>10</v>
      </c>
      <c r="D2217" s="7">
        <v>2</v>
      </c>
      <c r="E2217" s="1">
        <v>4</v>
      </c>
      <c r="F2217" s="1" t="s">
        <v>47</v>
      </c>
      <c r="G2217" s="1" t="s">
        <v>1900</v>
      </c>
      <c r="H2217" s="1" t="s">
        <v>23</v>
      </c>
      <c r="I2217" s="1" t="s">
        <v>23</v>
      </c>
      <c r="J2217" s="1" t="s">
        <v>55</v>
      </c>
      <c r="AK2217" s="1" t="s">
        <v>79</v>
      </c>
    </row>
    <row r="2218" spans="1:38">
      <c r="A2218" s="1" t="s">
        <v>1732</v>
      </c>
      <c r="B2218" s="9">
        <v>40949</v>
      </c>
      <c r="C2218" s="7">
        <v>10</v>
      </c>
      <c r="D2218" s="7">
        <v>2</v>
      </c>
      <c r="E2218" s="1">
        <v>5</v>
      </c>
      <c r="F2218" s="1" t="s">
        <v>26</v>
      </c>
      <c r="G2218" s="1" t="s">
        <v>1928</v>
      </c>
      <c r="H2218" s="1" t="s">
        <v>23</v>
      </c>
      <c r="I2218" s="1" t="s">
        <v>23</v>
      </c>
      <c r="J2218" s="1" t="s">
        <v>55</v>
      </c>
      <c r="AK2218" s="1" t="s">
        <v>79</v>
      </c>
    </row>
    <row r="2219" spans="1:38">
      <c r="A2219" s="1" t="s">
        <v>1732</v>
      </c>
      <c r="B2219" s="9">
        <v>40949</v>
      </c>
      <c r="C2219" s="7">
        <v>10</v>
      </c>
      <c r="D2219" s="7">
        <v>2</v>
      </c>
      <c r="E2219" s="1">
        <v>5</v>
      </c>
      <c r="F2219" s="1" t="s">
        <v>47</v>
      </c>
      <c r="G2219" s="1" t="s">
        <v>1908</v>
      </c>
      <c r="H2219" s="1" t="s">
        <v>23</v>
      </c>
      <c r="I2219" s="1" t="s">
        <v>23</v>
      </c>
      <c r="AK2219" s="1" t="s">
        <v>79</v>
      </c>
    </row>
    <row r="2220" spans="1:38">
      <c r="A2220" s="1" t="s">
        <v>1732</v>
      </c>
      <c r="B2220" s="9">
        <v>40949</v>
      </c>
      <c r="C2220" s="7">
        <v>10</v>
      </c>
      <c r="D2220" s="7">
        <v>2</v>
      </c>
      <c r="E2220" s="1">
        <v>6</v>
      </c>
      <c r="F2220" s="1" t="s">
        <v>26</v>
      </c>
      <c r="G2220" s="1" t="s">
        <v>1942</v>
      </c>
      <c r="H2220" s="1" t="s">
        <v>23</v>
      </c>
      <c r="I2220" s="1" t="s">
        <v>23</v>
      </c>
      <c r="AK2220" s="1" t="s">
        <v>79</v>
      </c>
    </row>
    <row r="2221" spans="1:38">
      <c r="A2221" s="1" t="s">
        <v>1732</v>
      </c>
      <c r="B2221" s="9">
        <v>40949</v>
      </c>
      <c r="C2221" s="7">
        <v>10</v>
      </c>
      <c r="D2221" s="7">
        <v>2</v>
      </c>
      <c r="E2221" s="1">
        <v>6</v>
      </c>
      <c r="F2221" s="1" t="s">
        <v>47</v>
      </c>
      <c r="G2221" s="1" t="s">
        <v>1936</v>
      </c>
      <c r="H2221" s="1" t="s">
        <v>23</v>
      </c>
      <c r="I2221" s="1" t="s">
        <v>23</v>
      </c>
      <c r="AK2221" s="1" t="s">
        <v>79</v>
      </c>
    </row>
    <row r="2222" spans="1:38">
      <c r="A2222" s="1" t="s">
        <v>1732</v>
      </c>
      <c r="B2222" s="9">
        <v>40949</v>
      </c>
      <c r="C2222" s="7">
        <v>10</v>
      </c>
      <c r="D2222" s="7">
        <v>2</v>
      </c>
      <c r="E2222" s="1">
        <v>7</v>
      </c>
      <c r="F2222" s="1" t="s">
        <v>26</v>
      </c>
      <c r="G2222" s="1" t="s">
        <v>1925</v>
      </c>
      <c r="H2222" s="1" t="s">
        <v>23</v>
      </c>
      <c r="I2222" s="1" t="s">
        <v>23</v>
      </c>
      <c r="AK2222" s="1" t="s">
        <v>79</v>
      </c>
    </row>
    <row r="2223" spans="1:38">
      <c r="A2223" s="1" t="s">
        <v>1732</v>
      </c>
      <c r="B2223" s="9">
        <v>40949</v>
      </c>
      <c r="C2223" s="7">
        <v>10</v>
      </c>
      <c r="D2223" s="7">
        <v>2</v>
      </c>
      <c r="E2223" s="1">
        <v>7</v>
      </c>
      <c r="F2223" s="1" t="s">
        <v>47</v>
      </c>
      <c r="G2223" s="1" t="s">
        <v>1914</v>
      </c>
      <c r="H2223" s="1" t="s">
        <v>22</v>
      </c>
      <c r="I2223" s="1" t="s">
        <v>9</v>
      </c>
      <c r="K2223" s="1" t="s">
        <v>146</v>
      </c>
      <c r="L2223" s="1" t="s">
        <v>25</v>
      </c>
      <c r="M2223" s="2" t="s">
        <v>2457</v>
      </c>
      <c r="N2223" s="1" t="s">
        <v>26</v>
      </c>
      <c r="O2223" s="1" t="s">
        <v>27</v>
      </c>
      <c r="P2223" s="1" t="s">
        <v>88</v>
      </c>
      <c r="Q2223" s="1">
        <v>21.6</v>
      </c>
      <c r="R2223" s="1">
        <v>15.2</v>
      </c>
      <c r="S2223" s="1">
        <v>18.100000000000001</v>
      </c>
      <c r="X2223" s="1">
        <v>13</v>
      </c>
      <c r="Y2223" s="1">
        <v>45</v>
      </c>
      <c r="Z2223" s="1">
        <f>Y2223-X2223</f>
        <v>32</v>
      </c>
      <c r="AA2223" s="1">
        <f>1+8</f>
        <v>9</v>
      </c>
      <c r="AJ2223" s="1" t="s">
        <v>59</v>
      </c>
      <c r="AK2223" s="1" t="s">
        <v>79</v>
      </c>
      <c r="AL2223" s="1" t="s">
        <v>154</v>
      </c>
    </row>
    <row r="2224" spans="1:38">
      <c r="A2224" s="1" t="s">
        <v>1732</v>
      </c>
      <c r="B2224" s="9">
        <v>40949</v>
      </c>
      <c r="C2224" s="7">
        <v>10</v>
      </c>
      <c r="D2224" s="7">
        <v>2</v>
      </c>
      <c r="E2224" s="1">
        <v>8</v>
      </c>
      <c r="F2224" s="1" t="s">
        <v>26</v>
      </c>
      <c r="G2224" s="1" t="s">
        <v>1944</v>
      </c>
      <c r="H2224" s="1" t="s">
        <v>23</v>
      </c>
      <c r="I2224" s="1" t="s">
        <v>23</v>
      </c>
      <c r="AK2224" s="1" t="s">
        <v>79</v>
      </c>
    </row>
    <row r="2225" spans="1:38">
      <c r="A2225" s="1" t="s">
        <v>1732</v>
      </c>
      <c r="B2225" s="9">
        <v>40949</v>
      </c>
      <c r="C2225" s="7">
        <v>10</v>
      </c>
      <c r="D2225" s="7">
        <v>2</v>
      </c>
      <c r="E2225" s="1">
        <v>8</v>
      </c>
      <c r="F2225" s="1" t="s">
        <v>47</v>
      </c>
      <c r="G2225" s="1" t="s">
        <v>1903</v>
      </c>
      <c r="H2225" s="1" t="s">
        <v>23</v>
      </c>
      <c r="I2225" s="1" t="s">
        <v>23</v>
      </c>
      <c r="AK2225" s="1" t="s">
        <v>79</v>
      </c>
    </row>
    <row r="2226" spans="1:38">
      <c r="A2226" s="1" t="s">
        <v>1732</v>
      </c>
      <c r="B2226" s="9">
        <v>40949</v>
      </c>
      <c r="C2226" s="7">
        <v>10</v>
      </c>
      <c r="D2226" s="7">
        <v>2</v>
      </c>
      <c r="E2226" s="1">
        <v>9</v>
      </c>
      <c r="F2226" s="1" t="s">
        <v>26</v>
      </c>
      <c r="G2226" s="1" t="s">
        <v>1930</v>
      </c>
      <c r="H2226" s="1" t="s">
        <v>23</v>
      </c>
      <c r="I2226" s="1" t="s">
        <v>23</v>
      </c>
      <c r="J2226" s="1" t="s">
        <v>55</v>
      </c>
      <c r="AK2226" s="1" t="s">
        <v>79</v>
      </c>
    </row>
    <row r="2227" spans="1:38">
      <c r="A2227" s="1" t="s">
        <v>1732</v>
      </c>
      <c r="B2227" s="9">
        <v>40949</v>
      </c>
      <c r="C2227" s="7">
        <v>10</v>
      </c>
      <c r="D2227" s="7">
        <v>2</v>
      </c>
      <c r="E2227" s="1">
        <v>9</v>
      </c>
      <c r="F2227" s="1" t="s">
        <v>47</v>
      </c>
      <c r="G2227" s="1" t="s">
        <v>2804</v>
      </c>
      <c r="H2227" s="1" t="s">
        <v>23</v>
      </c>
      <c r="I2227" s="1" t="s">
        <v>23</v>
      </c>
      <c r="J2227" s="1" t="s">
        <v>55</v>
      </c>
      <c r="AK2227" s="1" t="s">
        <v>79</v>
      </c>
    </row>
    <row r="2228" spans="1:38">
      <c r="A2228" s="1" t="s">
        <v>1732</v>
      </c>
      <c r="B2228" s="9">
        <v>40949</v>
      </c>
      <c r="C2228" s="7">
        <v>10</v>
      </c>
      <c r="D2228" s="7">
        <v>2</v>
      </c>
      <c r="E2228" s="1">
        <v>10</v>
      </c>
      <c r="F2228" s="1" t="s">
        <v>26</v>
      </c>
      <c r="G2228" s="1" t="s">
        <v>1938</v>
      </c>
      <c r="H2228" s="1" t="s">
        <v>23</v>
      </c>
      <c r="I2228" s="1" t="s">
        <v>23</v>
      </c>
      <c r="J2228" s="1" t="s">
        <v>55</v>
      </c>
      <c r="AK2228" s="1" t="s">
        <v>79</v>
      </c>
    </row>
    <row r="2229" spans="1:38">
      <c r="A2229" s="1" t="s">
        <v>1732</v>
      </c>
      <c r="B2229" s="9">
        <v>40949</v>
      </c>
      <c r="C2229" s="7">
        <v>10</v>
      </c>
      <c r="D2229" s="7">
        <v>2</v>
      </c>
      <c r="E2229" s="1">
        <v>10</v>
      </c>
      <c r="F2229" s="1" t="s">
        <v>47</v>
      </c>
      <c r="G2229" s="1" t="s">
        <v>2805</v>
      </c>
      <c r="H2229" s="1" t="s">
        <v>23</v>
      </c>
      <c r="I2229" s="1" t="s">
        <v>23</v>
      </c>
      <c r="AK2229" s="1" t="s">
        <v>79</v>
      </c>
    </row>
    <row r="2230" spans="1:38">
      <c r="A2230" s="1" t="s">
        <v>1732</v>
      </c>
      <c r="B2230" s="9">
        <v>40949</v>
      </c>
      <c r="C2230" s="7">
        <v>10</v>
      </c>
      <c r="D2230" s="7">
        <v>2</v>
      </c>
      <c r="E2230" s="1">
        <v>11</v>
      </c>
      <c r="F2230" s="1" t="s">
        <v>26</v>
      </c>
      <c r="G2230" s="1" t="s">
        <v>2806</v>
      </c>
      <c r="H2230" s="1" t="s">
        <v>23</v>
      </c>
      <c r="I2230" s="1" t="s">
        <v>23</v>
      </c>
      <c r="AK2230" s="1" t="s">
        <v>79</v>
      </c>
    </row>
    <row r="2231" spans="1:38">
      <c r="A2231" s="1" t="s">
        <v>1732</v>
      </c>
      <c r="B2231" s="9">
        <v>40949</v>
      </c>
      <c r="C2231" s="7">
        <v>10</v>
      </c>
      <c r="D2231" s="7">
        <v>2</v>
      </c>
      <c r="E2231" s="1">
        <v>11</v>
      </c>
      <c r="F2231" s="1" t="s">
        <v>47</v>
      </c>
      <c r="G2231" s="1" t="s">
        <v>2807</v>
      </c>
      <c r="H2231" s="1" t="s">
        <v>23</v>
      </c>
      <c r="I2231" s="1" t="s">
        <v>23</v>
      </c>
      <c r="AK2231" s="1" t="s">
        <v>79</v>
      </c>
    </row>
    <row r="2232" spans="1:38">
      <c r="A2232" s="1" t="s">
        <v>1732</v>
      </c>
      <c r="B2232" s="9">
        <v>40949</v>
      </c>
      <c r="C2232" s="7">
        <v>10</v>
      </c>
      <c r="D2232" s="7">
        <v>2</v>
      </c>
      <c r="E2232" s="1">
        <v>12</v>
      </c>
      <c r="F2232" s="1" t="s">
        <v>26</v>
      </c>
      <c r="G2232" s="1" t="s">
        <v>2808</v>
      </c>
      <c r="H2232" s="1" t="s">
        <v>23</v>
      </c>
      <c r="I2232" s="1" t="s">
        <v>23</v>
      </c>
      <c r="AK2232" s="1" t="s">
        <v>79</v>
      </c>
    </row>
    <row r="2233" spans="1:38">
      <c r="A2233" s="1" t="s">
        <v>1732</v>
      </c>
      <c r="B2233" s="9">
        <v>40949</v>
      </c>
      <c r="C2233" s="7">
        <v>10</v>
      </c>
      <c r="D2233" s="7">
        <v>2</v>
      </c>
      <c r="E2233" s="1">
        <v>12</v>
      </c>
      <c r="F2233" s="1" t="s">
        <v>47</v>
      </c>
      <c r="G2233" s="1" t="s">
        <v>1934</v>
      </c>
      <c r="H2233" s="1" t="s">
        <v>23</v>
      </c>
      <c r="I2233" s="1" t="s">
        <v>23</v>
      </c>
      <c r="J2233" s="1" t="s">
        <v>55</v>
      </c>
      <c r="AK2233" s="1" t="s">
        <v>79</v>
      </c>
    </row>
    <row r="2234" spans="1:38">
      <c r="A2234" s="1" t="s">
        <v>1732</v>
      </c>
      <c r="B2234" s="9">
        <v>40949</v>
      </c>
      <c r="C2234" s="7">
        <v>10</v>
      </c>
      <c r="D2234" s="7">
        <v>2</v>
      </c>
      <c r="E2234" s="1">
        <v>13</v>
      </c>
      <c r="F2234" s="1" t="s">
        <v>26</v>
      </c>
      <c r="G2234" s="1" t="s">
        <v>1939</v>
      </c>
      <c r="H2234" s="1" t="s">
        <v>23</v>
      </c>
      <c r="I2234" s="1" t="s">
        <v>23</v>
      </c>
      <c r="AK2234" s="1" t="s">
        <v>45</v>
      </c>
    </row>
    <row r="2235" spans="1:38">
      <c r="A2235" s="1" t="s">
        <v>1732</v>
      </c>
      <c r="B2235" s="9">
        <v>40949</v>
      </c>
      <c r="C2235" s="7">
        <v>10</v>
      </c>
      <c r="D2235" s="7">
        <v>2</v>
      </c>
      <c r="E2235" s="1">
        <v>13</v>
      </c>
      <c r="F2235" s="1" t="s">
        <v>47</v>
      </c>
      <c r="G2235" s="1" t="s">
        <v>1912</v>
      </c>
      <c r="H2235" s="1" t="s">
        <v>22</v>
      </c>
      <c r="I2235" s="1" t="s">
        <v>9</v>
      </c>
      <c r="K2235" s="1" t="s">
        <v>152</v>
      </c>
      <c r="L2235" s="1" t="s">
        <v>25</v>
      </c>
      <c r="M2235" s="2" t="s">
        <v>2456</v>
      </c>
      <c r="N2235" s="1" t="s">
        <v>26</v>
      </c>
      <c r="O2235" s="1" t="s">
        <v>33</v>
      </c>
      <c r="Q2235" s="1">
        <v>53.05</v>
      </c>
      <c r="S2235" s="1">
        <v>11.3</v>
      </c>
      <c r="T2235" s="1">
        <f>153+78.2</f>
        <v>231.2</v>
      </c>
      <c r="U2235" s="1">
        <f>153+76.2</f>
        <v>229.2</v>
      </c>
      <c r="X2235" s="1">
        <v>13</v>
      </c>
      <c r="Y2235" s="1">
        <v>310</v>
      </c>
      <c r="Z2235" s="1">
        <f>Y2235-X2235</f>
        <v>297</v>
      </c>
      <c r="AA2235" s="1">
        <v>3</v>
      </c>
      <c r="AJ2235" s="1" t="s">
        <v>59</v>
      </c>
      <c r="AK2235" s="1" t="s">
        <v>45</v>
      </c>
      <c r="AL2235" s="1" t="s">
        <v>153</v>
      </c>
    </row>
    <row r="2236" spans="1:38">
      <c r="A2236" s="1" t="s">
        <v>1732</v>
      </c>
      <c r="B2236" s="9">
        <v>40949</v>
      </c>
      <c r="C2236" s="7">
        <v>10</v>
      </c>
      <c r="D2236" s="7">
        <v>2</v>
      </c>
      <c r="E2236" s="1">
        <v>14</v>
      </c>
      <c r="F2236" s="1" t="s">
        <v>26</v>
      </c>
      <c r="G2236" s="1" t="s">
        <v>2809</v>
      </c>
      <c r="H2236" s="1" t="s">
        <v>23</v>
      </c>
      <c r="I2236" s="1" t="s">
        <v>23</v>
      </c>
      <c r="J2236" s="1" t="s">
        <v>55</v>
      </c>
      <c r="AK2236" s="1" t="s">
        <v>45</v>
      </c>
    </row>
    <row r="2237" spans="1:38">
      <c r="A2237" s="1" t="s">
        <v>1732</v>
      </c>
      <c r="B2237" s="9">
        <v>40949</v>
      </c>
      <c r="C2237" s="7">
        <v>10</v>
      </c>
      <c r="D2237" s="7">
        <v>2</v>
      </c>
      <c r="E2237" s="1">
        <v>14</v>
      </c>
      <c r="F2237" s="1" t="s">
        <v>47</v>
      </c>
      <c r="G2237" s="1" t="s">
        <v>2810</v>
      </c>
      <c r="H2237" s="1" t="s">
        <v>23</v>
      </c>
      <c r="I2237" s="1" t="s">
        <v>23</v>
      </c>
      <c r="J2237" s="1" t="s">
        <v>55</v>
      </c>
      <c r="AK2237" s="1" t="s">
        <v>45</v>
      </c>
    </row>
    <row r="2238" spans="1:38">
      <c r="A2238" s="1" t="s">
        <v>1732</v>
      </c>
      <c r="B2238" s="9">
        <v>40949</v>
      </c>
      <c r="C2238" s="7">
        <v>10</v>
      </c>
      <c r="D2238" s="7">
        <v>2</v>
      </c>
      <c r="E2238" s="1">
        <v>15</v>
      </c>
      <c r="F2238" s="1" t="s">
        <v>26</v>
      </c>
      <c r="G2238" s="1" t="s">
        <v>2811</v>
      </c>
      <c r="H2238" s="1" t="s">
        <v>23</v>
      </c>
      <c r="I2238" s="1" t="s">
        <v>23</v>
      </c>
      <c r="J2238" s="1" t="s">
        <v>55</v>
      </c>
      <c r="AK2238" s="1" t="s">
        <v>45</v>
      </c>
    </row>
    <row r="2239" spans="1:38">
      <c r="A2239" s="1" t="s">
        <v>1732</v>
      </c>
      <c r="B2239" s="9">
        <v>40949</v>
      </c>
      <c r="C2239" s="7">
        <v>10</v>
      </c>
      <c r="D2239" s="7">
        <v>2</v>
      </c>
      <c r="E2239" s="1">
        <v>15</v>
      </c>
      <c r="F2239" s="1" t="s">
        <v>47</v>
      </c>
      <c r="G2239" s="1" t="s">
        <v>1929</v>
      </c>
      <c r="H2239" s="1" t="s">
        <v>23</v>
      </c>
      <c r="I2239" s="1" t="s">
        <v>23</v>
      </c>
      <c r="J2239" s="1" t="s">
        <v>55</v>
      </c>
      <c r="AK2239" s="1" t="s">
        <v>45</v>
      </c>
    </row>
    <row r="2240" spans="1:38">
      <c r="A2240" s="1" t="s">
        <v>1732</v>
      </c>
      <c r="B2240" s="9">
        <v>40949</v>
      </c>
      <c r="C2240" s="7">
        <v>10</v>
      </c>
      <c r="D2240" s="7">
        <v>2</v>
      </c>
      <c r="E2240" s="1">
        <v>16</v>
      </c>
      <c r="F2240" s="1" t="s">
        <v>26</v>
      </c>
      <c r="G2240" s="1" t="s">
        <v>1898</v>
      </c>
      <c r="H2240" s="11" t="s">
        <v>23</v>
      </c>
      <c r="I2240" s="1" t="s">
        <v>53</v>
      </c>
      <c r="J2240" s="1" t="s">
        <v>55</v>
      </c>
      <c r="AK2240" s="1" t="s">
        <v>45</v>
      </c>
    </row>
    <row r="2241" spans="1:37">
      <c r="A2241" s="1" t="s">
        <v>1732</v>
      </c>
      <c r="B2241" s="9">
        <v>40949</v>
      </c>
      <c r="C2241" s="7">
        <v>10</v>
      </c>
      <c r="D2241" s="7">
        <v>2</v>
      </c>
      <c r="E2241" s="1">
        <v>16</v>
      </c>
      <c r="F2241" s="1" t="s">
        <v>47</v>
      </c>
      <c r="G2241" s="1" t="s">
        <v>1913</v>
      </c>
      <c r="H2241" s="1" t="s">
        <v>22</v>
      </c>
      <c r="I2241" s="1" t="s">
        <v>9</v>
      </c>
      <c r="K2241" s="1" t="s">
        <v>31</v>
      </c>
      <c r="L2241" s="1" t="s">
        <v>73</v>
      </c>
      <c r="M2241" s="2" t="s">
        <v>2435</v>
      </c>
      <c r="AJ2241" s="1" t="s">
        <v>45</v>
      </c>
      <c r="AK2241" s="1" t="s">
        <v>45</v>
      </c>
    </row>
    <row r="2242" spans="1:37">
      <c r="A2242" s="1" t="s">
        <v>1732</v>
      </c>
      <c r="B2242" s="9">
        <v>40949</v>
      </c>
      <c r="C2242" s="7">
        <v>10</v>
      </c>
      <c r="D2242" s="7">
        <v>2</v>
      </c>
      <c r="E2242" s="1">
        <v>17</v>
      </c>
      <c r="F2242" s="1" t="s">
        <v>26</v>
      </c>
      <c r="G2242" s="1" t="s">
        <v>1921</v>
      </c>
      <c r="H2242" s="1" t="s">
        <v>23</v>
      </c>
      <c r="I2242" s="1" t="s">
        <v>23</v>
      </c>
      <c r="AK2242" s="1" t="s">
        <v>59</v>
      </c>
    </row>
    <row r="2243" spans="1:37">
      <c r="A2243" s="1" t="s">
        <v>1732</v>
      </c>
      <c r="B2243" s="9">
        <v>40949</v>
      </c>
      <c r="C2243" s="7">
        <v>10</v>
      </c>
      <c r="D2243" s="7">
        <v>2</v>
      </c>
      <c r="E2243" s="1">
        <v>17</v>
      </c>
      <c r="F2243" s="1" t="s">
        <v>47</v>
      </c>
      <c r="G2243" s="1" t="s">
        <v>2812</v>
      </c>
      <c r="H2243" s="1" t="s">
        <v>23</v>
      </c>
      <c r="I2243" s="1" t="s">
        <v>23</v>
      </c>
      <c r="J2243" s="1" t="s">
        <v>55</v>
      </c>
      <c r="AK2243" s="1" t="s">
        <v>45</v>
      </c>
    </row>
    <row r="2244" spans="1:37">
      <c r="A2244" s="1" t="s">
        <v>1732</v>
      </c>
      <c r="B2244" s="9">
        <v>40949</v>
      </c>
      <c r="C2244" s="7">
        <v>10</v>
      </c>
      <c r="D2244" s="7">
        <v>2</v>
      </c>
      <c r="E2244" s="1">
        <v>18</v>
      </c>
      <c r="F2244" s="1" t="s">
        <v>26</v>
      </c>
      <c r="G2244" s="1" t="s">
        <v>2813</v>
      </c>
      <c r="H2244" s="1" t="s">
        <v>23</v>
      </c>
      <c r="I2244" s="1" t="s">
        <v>23</v>
      </c>
      <c r="AK2244" s="1" t="s">
        <v>59</v>
      </c>
    </row>
    <row r="2245" spans="1:37">
      <c r="A2245" s="1" t="s">
        <v>1732</v>
      </c>
      <c r="B2245" s="9">
        <v>40949</v>
      </c>
      <c r="C2245" s="7">
        <v>10</v>
      </c>
      <c r="D2245" s="7">
        <v>2</v>
      </c>
      <c r="E2245" s="1">
        <v>18</v>
      </c>
      <c r="F2245" s="1" t="s">
        <v>47</v>
      </c>
      <c r="G2245" s="1" t="s">
        <v>2814</v>
      </c>
      <c r="H2245" s="1" t="s">
        <v>23</v>
      </c>
      <c r="I2245" s="1" t="s">
        <v>23</v>
      </c>
      <c r="AK2245" s="1" t="s">
        <v>59</v>
      </c>
    </row>
    <row r="2246" spans="1:37">
      <c r="A2246" s="1" t="s">
        <v>1732</v>
      </c>
      <c r="B2246" s="9">
        <v>40949</v>
      </c>
      <c r="C2246" s="7">
        <v>10</v>
      </c>
      <c r="D2246" s="7">
        <v>2</v>
      </c>
      <c r="E2246" s="1">
        <v>19</v>
      </c>
      <c r="F2246" s="1" t="s">
        <v>26</v>
      </c>
      <c r="G2246" s="1" t="s">
        <v>1917</v>
      </c>
      <c r="H2246" s="1" t="s">
        <v>22</v>
      </c>
      <c r="I2246" s="1" t="s">
        <v>9</v>
      </c>
      <c r="K2246" s="1" t="s">
        <v>29</v>
      </c>
      <c r="L2246" s="1" t="s">
        <v>73</v>
      </c>
      <c r="M2246" s="2" t="s">
        <v>2437</v>
      </c>
      <c r="AJ2246" s="1" t="s">
        <v>45</v>
      </c>
      <c r="AK2246" s="1" t="s">
        <v>59</v>
      </c>
    </row>
    <row r="2247" spans="1:37">
      <c r="A2247" s="1" t="s">
        <v>1732</v>
      </c>
      <c r="B2247" s="9">
        <v>40949</v>
      </c>
      <c r="C2247" s="7">
        <v>10</v>
      </c>
      <c r="D2247" s="7">
        <v>2</v>
      </c>
      <c r="E2247" s="1">
        <v>19</v>
      </c>
      <c r="F2247" s="1" t="s">
        <v>47</v>
      </c>
      <c r="G2247" s="1" t="s">
        <v>2815</v>
      </c>
      <c r="H2247" s="1" t="s">
        <v>23</v>
      </c>
      <c r="I2247" s="1" t="s">
        <v>23</v>
      </c>
      <c r="J2247" s="1" t="s">
        <v>55</v>
      </c>
      <c r="AK2247" s="1" t="s">
        <v>59</v>
      </c>
    </row>
    <row r="2248" spans="1:37">
      <c r="A2248" s="1" t="s">
        <v>1732</v>
      </c>
      <c r="B2248" s="9">
        <v>40949</v>
      </c>
      <c r="C2248" s="7">
        <v>10</v>
      </c>
      <c r="D2248" s="7">
        <v>2</v>
      </c>
      <c r="E2248" s="1">
        <v>20</v>
      </c>
      <c r="F2248" s="1" t="s">
        <v>26</v>
      </c>
      <c r="G2248" s="1" t="s">
        <v>1894</v>
      </c>
      <c r="H2248" s="1" t="s">
        <v>22</v>
      </c>
      <c r="I2248" s="1" t="s">
        <v>23</v>
      </c>
      <c r="AK2248" s="1" t="s">
        <v>59</v>
      </c>
    </row>
    <row r="2249" spans="1:37">
      <c r="A2249" s="1" t="s">
        <v>1732</v>
      </c>
      <c r="B2249" s="9">
        <v>40949</v>
      </c>
      <c r="C2249" s="7">
        <v>10</v>
      </c>
      <c r="D2249" s="7">
        <v>2</v>
      </c>
      <c r="E2249" s="1">
        <v>20</v>
      </c>
      <c r="F2249" s="1" t="s">
        <v>47</v>
      </c>
      <c r="G2249" s="1" t="s">
        <v>1906</v>
      </c>
      <c r="H2249" s="1" t="s">
        <v>23</v>
      </c>
      <c r="I2249" s="1" t="s">
        <v>23</v>
      </c>
      <c r="AK2249" s="1" t="s">
        <v>59</v>
      </c>
    </row>
    <row r="2250" spans="1:37">
      <c r="A2250" s="1" t="s">
        <v>1732</v>
      </c>
      <c r="B2250" s="9">
        <v>40949</v>
      </c>
      <c r="C2250" s="7">
        <v>10</v>
      </c>
      <c r="D2250" s="7">
        <v>2</v>
      </c>
      <c r="E2250" s="10">
        <v>21</v>
      </c>
      <c r="F2250" s="1" t="s">
        <v>26</v>
      </c>
      <c r="G2250" s="1" t="s">
        <v>1919</v>
      </c>
      <c r="H2250" s="1" t="s">
        <v>22</v>
      </c>
      <c r="I2250" s="1" t="s">
        <v>9</v>
      </c>
      <c r="K2250" s="1" t="s">
        <v>30</v>
      </c>
      <c r="L2250" s="1" t="s">
        <v>25</v>
      </c>
      <c r="M2250" s="2" t="s">
        <v>2460</v>
      </c>
      <c r="N2250" s="1" t="s">
        <v>26</v>
      </c>
      <c r="O2250" s="1" t="s">
        <v>27</v>
      </c>
      <c r="P2250" s="1" t="s">
        <v>40</v>
      </c>
      <c r="Q2250" s="1">
        <v>27.3</v>
      </c>
      <c r="R2250" s="1">
        <v>17.5</v>
      </c>
      <c r="S2250" s="1">
        <v>15.9</v>
      </c>
      <c r="X2250" s="1">
        <v>13</v>
      </c>
      <c r="Y2250" s="1">
        <v>55</v>
      </c>
      <c r="Z2250" s="1">
        <f>Y2250-X2250</f>
        <v>42</v>
      </c>
      <c r="AA2250" s="1">
        <f>2+29</f>
        <v>31</v>
      </c>
      <c r="AJ2250" s="1" t="s">
        <v>59</v>
      </c>
      <c r="AK2250" s="1" t="s">
        <v>59</v>
      </c>
    </row>
    <row r="2251" spans="1:37">
      <c r="A2251" s="1" t="s">
        <v>1732</v>
      </c>
      <c r="B2251" s="9">
        <v>40949</v>
      </c>
      <c r="C2251" s="7">
        <v>10</v>
      </c>
      <c r="D2251" s="7">
        <v>2</v>
      </c>
      <c r="E2251" s="1">
        <v>21</v>
      </c>
      <c r="F2251" s="1" t="s">
        <v>47</v>
      </c>
      <c r="G2251" s="1" t="s">
        <v>1935</v>
      </c>
      <c r="H2251" s="1" t="s">
        <v>23</v>
      </c>
      <c r="I2251" s="1" t="s">
        <v>23</v>
      </c>
      <c r="J2251" s="1" t="s">
        <v>55</v>
      </c>
      <c r="AK2251" s="1" t="s">
        <v>59</v>
      </c>
    </row>
    <row r="2252" spans="1:37">
      <c r="A2252" s="1" t="s">
        <v>1732</v>
      </c>
      <c r="B2252" s="9">
        <v>40949</v>
      </c>
      <c r="C2252" s="7">
        <v>10</v>
      </c>
      <c r="D2252" s="7">
        <v>2</v>
      </c>
      <c r="E2252" s="1">
        <v>22</v>
      </c>
      <c r="F2252" s="1" t="s">
        <v>26</v>
      </c>
      <c r="G2252" s="1" t="s">
        <v>2816</v>
      </c>
      <c r="H2252" s="1" t="s">
        <v>23</v>
      </c>
      <c r="I2252" s="1" t="s">
        <v>23</v>
      </c>
      <c r="AK2252" s="1" t="s">
        <v>59</v>
      </c>
    </row>
    <row r="2253" spans="1:37">
      <c r="A2253" s="1" t="s">
        <v>1732</v>
      </c>
      <c r="B2253" s="9">
        <v>40949</v>
      </c>
      <c r="C2253" s="7">
        <v>10</v>
      </c>
      <c r="D2253" s="7">
        <v>2</v>
      </c>
      <c r="E2253" s="1">
        <v>22</v>
      </c>
      <c r="F2253" s="1" t="s">
        <v>47</v>
      </c>
      <c r="G2253" s="1" t="s">
        <v>1920</v>
      </c>
      <c r="H2253" s="1" t="s">
        <v>23</v>
      </c>
      <c r="I2253" s="1" t="s">
        <v>23</v>
      </c>
      <c r="AK2253" s="1" t="s">
        <v>59</v>
      </c>
    </row>
    <row r="2254" spans="1:37">
      <c r="A2254" s="1" t="s">
        <v>1732</v>
      </c>
      <c r="B2254" s="9">
        <v>40949</v>
      </c>
      <c r="C2254" s="7">
        <v>10</v>
      </c>
      <c r="D2254" s="7">
        <v>2</v>
      </c>
      <c r="E2254" s="1">
        <v>23</v>
      </c>
      <c r="F2254" s="1" t="s">
        <v>26</v>
      </c>
      <c r="G2254" s="1" t="s">
        <v>2817</v>
      </c>
      <c r="H2254" s="1" t="s">
        <v>23</v>
      </c>
      <c r="I2254" s="1" t="s">
        <v>23</v>
      </c>
      <c r="AK2254" s="1" t="s">
        <v>59</v>
      </c>
    </row>
    <row r="2255" spans="1:37">
      <c r="A2255" s="1" t="s">
        <v>1732</v>
      </c>
      <c r="B2255" s="9">
        <v>40949</v>
      </c>
      <c r="C2255" s="7">
        <v>10</v>
      </c>
      <c r="D2255" s="7">
        <v>2</v>
      </c>
      <c r="E2255" s="1">
        <v>23</v>
      </c>
      <c r="F2255" s="1" t="s">
        <v>47</v>
      </c>
      <c r="G2255" s="1" t="s">
        <v>1896</v>
      </c>
      <c r="H2255" s="1" t="s">
        <v>22</v>
      </c>
      <c r="I2255" s="1" t="s">
        <v>9</v>
      </c>
      <c r="K2255" s="1" t="s">
        <v>30</v>
      </c>
      <c r="L2255" s="1" t="s">
        <v>73</v>
      </c>
      <c r="M2255" s="2" t="s">
        <v>2443</v>
      </c>
      <c r="AJ2255" s="1" t="s">
        <v>45</v>
      </c>
      <c r="AK2255" s="1" t="s">
        <v>59</v>
      </c>
    </row>
    <row r="2256" spans="1:37">
      <c r="A2256" s="1" t="s">
        <v>1732</v>
      </c>
      <c r="B2256" s="9">
        <v>40949</v>
      </c>
      <c r="C2256" s="7">
        <v>10</v>
      </c>
      <c r="D2256" s="7">
        <v>2</v>
      </c>
      <c r="E2256" s="1">
        <v>24</v>
      </c>
      <c r="F2256" s="1" t="s">
        <v>26</v>
      </c>
      <c r="G2256" s="1" t="s">
        <v>2818</v>
      </c>
      <c r="H2256" s="1" t="s">
        <v>23</v>
      </c>
      <c r="I2256" s="1" t="s">
        <v>23</v>
      </c>
      <c r="AK2256" s="1" t="s">
        <v>59</v>
      </c>
    </row>
    <row r="2257" spans="1:38">
      <c r="A2257" s="1" t="s">
        <v>1732</v>
      </c>
      <c r="B2257" s="9">
        <v>40949</v>
      </c>
      <c r="C2257" s="7">
        <v>10</v>
      </c>
      <c r="D2257" s="7">
        <v>2</v>
      </c>
      <c r="E2257" s="1">
        <v>24</v>
      </c>
      <c r="F2257" s="1" t="s">
        <v>47</v>
      </c>
      <c r="G2257" s="1" t="s">
        <v>2819</v>
      </c>
      <c r="H2257" s="1" t="s">
        <v>23</v>
      </c>
      <c r="I2257" s="1" t="s">
        <v>23</v>
      </c>
      <c r="J2257" s="1" t="s">
        <v>55</v>
      </c>
      <c r="AK2257" s="1" t="s">
        <v>59</v>
      </c>
    </row>
    <row r="2258" spans="1:38">
      <c r="A2258" s="1" t="s">
        <v>1732</v>
      </c>
      <c r="B2258" s="9">
        <v>40949</v>
      </c>
      <c r="C2258" s="7">
        <v>10</v>
      </c>
      <c r="D2258" s="7">
        <v>2</v>
      </c>
      <c r="E2258" s="1">
        <v>25</v>
      </c>
      <c r="F2258" s="1" t="s">
        <v>26</v>
      </c>
      <c r="G2258" s="1" t="s">
        <v>1901</v>
      </c>
      <c r="H2258" s="1" t="s">
        <v>23</v>
      </c>
      <c r="I2258" s="1" t="s">
        <v>23</v>
      </c>
      <c r="AK2258" s="1" t="s">
        <v>71</v>
      </c>
    </row>
    <row r="2259" spans="1:38">
      <c r="A2259" s="1" t="s">
        <v>1732</v>
      </c>
      <c r="B2259" s="9">
        <v>40949</v>
      </c>
      <c r="C2259" s="7">
        <v>10</v>
      </c>
      <c r="D2259" s="7">
        <v>2</v>
      </c>
      <c r="E2259" s="1">
        <v>25</v>
      </c>
      <c r="F2259" s="1" t="s">
        <v>47</v>
      </c>
      <c r="G2259" s="1" t="s">
        <v>1910</v>
      </c>
      <c r="H2259" s="1" t="s">
        <v>22</v>
      </c>
      <c r="I2259" s="1" t="s">
        <v>9</v>
      </c>
      <c r="K2259" s="1" t="s">
        <v>29</v>
      </c>
      <c r="L2259" s="1" t="s">
        <v>73</v>
      </c>
      <c r="M2259" s="2" t="s">
        <v>2448</v>
      </c>
      <c r="AJ2259" s="1" t="s">
        <v>59</v>
      </c>
      <c r="AK2259" s="1" t="s">
        <v>71</v>
      </c>
    </row>
    <row r="2260" spans="1:38">
      <c r="A2260" s="1" t="s">
        <v>1732</v>
      </c>
      <c r="B2260" s="9">
        <v>40949</v>
      </c>
      <c r="C2260" s="7">
        <v>10</v>
      </c>
      <c r="D2260" s="7">
        <v>2</v>
      </c>
      <c r="E2260" s="1">
        <v>26</v>
      </c>
      <c r="F2260" s="1" t="s">
        <v>26</v>
      </c>
      <c r="G2260" s="1" t="s">
        <v>2820</v>
      </c>
      <c r="H2260" s="1" t="s">
        <v>23</v>
      </c>
      <c r="I2260" s="1" t="s">
        <v>9</v>
      </c>
      <c r="AK2260" s="1" t="s">
        <v>71</v>
      </c>
      <c r="AL2260" s="1" t="s">
        <v>133</v>
      </c>
    </row>
    <row r="2261" spans="1:38">
      <c r="A2261" s="1" t="s">
        <v>1732</v>
      </c>
      <c r="B2261" s="9">
        <v>40949</v>
      </c>
      <c r="C2261" s="7">
        <v>10</v>
      </c>
      <c r="D2261" s="7">
        <v>2</v>
      </c>
      <c r="E2261" s="1">
        <v>26</v>
      </c>
      <c r="F2261" s="1" t="s">
        <v>47</v>
      </c>
      <c r="G2261" s="1" t="s">
        <v>2821</v>
      </c>
      <c r="H2261" s="1" t="s">
        <v>23</v>
      </c>
      <c r="I2261" s="1" t="s">
        <v>23</v>
      </c>
      <c r="J2261" s="1" t="s">
        <v>55</v>
      </c>
      <c r="AK2261" s="1" t="s">
        <v>71</v>
      </c>
    </row>
    <row r="2262" spans="1:38">
      <c r="A2262" s="1" t="s">
        <v>1732</v>
      </c>
      <c r="B2262" s="9">
        <v>40949</v>
      </c>
      <c r="C2262" s="7">
        <v>10</v>
      </c>
      <c r="D2262" s="7">
        <v>2</v>
      </c>
      <c r="E2262" s="1">
        <v>27</v>
      </c>
      <c r="F2262" s="1" t="s">
        <v>26</v>
      </c>
      <c r="G2262" s="1" t="s">
        <v>1897</v>
      </c>
      <c r="H2262" s="1" t="s">
        <v>23</v>
      </c>
      <c r="I2262" s="1" t="s">
        <v>23</v>
      </c>
      <c r="AK2262" s="1" t="s">
        <v>71</v>
      </c>
    </row>
    <row r="2263" spans="1:38">
      <c r="A2263" s="1" t="s">
        <v>1732</v>
      </c>
      <c r="B2263" s="9">
        <v>40949</v>
      </c>
      <c r="C2263" s="7">
        <v>10</v>
      </c>
      <c r="D2263" s="7">
        <v>2</v>
      </c>
      <c r="E2263" s="1">
        <v>27</v>
      </c>
      <c r="F2263" s="1" t="s">
        <v>47</v>
      </c>
      <c r="G2263" s="1" t="s">
        <v>1892</v>
      </c>
      <c r="H2263" s="1" t="s">
        <v>23</v>
      </c>
      <c r="I2263" s="1" t="s">
        <v>23</v>
      </c>
      <c r="J2263" s="1" t="s">
        <v>55</v>
      </c>
      <c r="AK2263" s="1" t="s">
        <v>71</v>
      </c>
    </row>
    <row r="2264" spans="1:38">
      <c r="A2264" s="1" t="s">
        <v>1732</v>
      </c>
      <c r="B2264" s="9">
        <v>40949</v>
      </c>
      <c r="C2264" s="7">
        <v>10</v>
      </c>
      <c r="D2264" s="7">
        <v>2</v>
      </c>
      <c r="E2264" s="1">
        <v>28</v>
      </c>
      <c r="F2264" s="1" t="s">
        <v>26</v>
      </c>
      <c r="G2264" s="1" t="s">
        <v>1927</v>
      </c>
      <c r="H2264" s="1" t="s">
        <v>23</v>
      </c>
      <c r="I2264" s="1" t="s">
        <v>23</v>
      </c>
      <c r="J2264" s="1" t="s">
        <v>55</v>
      </c>
      <c r="AK2264" s="1" t="s">
        <v>71</v>
      </c>
    </row>
    <row r="2265" spans="1:38">
      <c r="A2265" s="1" t="s">
        <v>1732</v>
      </c>
      <c r="B2265" s="9">
        <v>40949</v>
      </c>
      <c r="C2265" s="7">
        <v>10</v>
      </c>
      <c r="D2265" s="7">
        <v>2</v>
      </c>
      <c r="E2265" s="1">
        <v>28</v>
      </c>
      <c r="F2265" s="1" t="s">
        <v>47</v>
      </c>
      <c r="G2265" s="1" t="s">
        <v>1941</v>
      </c>
      <c r="H2265" s="1" t="s">
        <v>23</v>
      </c>
      <c r="I2265" s="1" t="s">
        <v>23</v>
      </c>
      <c r="AK2265" s="1" t="s">
        <v>71</v>
      </c>
    </row>
    <row r="2266" spans="1:38">
      <c r="A2266" s="1" t="s">
        <v>1732</v>
      </c>
      <c r="B2266" s="9">
        <v>40949</v>
      </c>
      <c r="C2266" s="7">
        <v>10</v>
      </c>
      <c r="D2266" s="7">
        <v>2</v>
      </c>
      <c r="E2266" s="1">
        <v>29</v>
      </c>
      <c r="F2266" s="1" t="s">
        <v>26</v>
      </c>
      <c r="G2266" s="1" t="s">
        <v>1931</v>
      </c>
      <c r="H2266" s="1" t="s">
        <v>23</v>
      </c>
      <c r="I2266" s="1" t="s">
        <v>53</v>
      </c>
      <c r="AK2266" s="1" t="s">
        <v>71</v>
      </c>
    </row>
    <row r="2267" spans="1:38">
      <c r="A2267" s="1" t="s">
        <v>1732</v>
      </c>
      <c r="B2267" s="9">
        <v>40949</v>
      </c>
      <c r="C2267" s="7">
        <v>10</v>
      </c>
      <c r="D2267" s="7">
        <v>2</v>
      </c>
      <c r="E2267" s="1">
        <v>29</v>
      </c>
      <c r="F2267" s="1" t="s">
        <v>47</v>
      </c>
      <c r="G2267" s="1" t="s">
        <v>1911</v>
      </c>
      <c r="H2267" s="1" t="s">
        <v>22</v>
      </c>
      <c r="I2267" s="1" t="s">
        <v>9</v>
      </c>
      <c r="K2267" s="1" t="s">
        <v>121</v>
      </c>
      <c r="L2267" s="1" t="s">
        <v>25</v>
      </c>
      <c r="M2267" s="2" t="s">
        <v>2455</v>
      </c>
      <c r="N2267" s="1" t="s">
        <v>26</v>
      </c>
      <c r="O2267" s="1" t="s">
        <v>33</v>
      </c>
      <c r="P2267" s="1" t="s">
        <v>151</v>
      </c>
      <c r="Q2267" s="1">
        <v>45.7</v>
      </c>
      <c r="S2267" s="1">
        <v>6.6</v>
      </c>
      <c r="T2267" s="1">
        <f>153+50.35</f>
        <v>203.35</v>
      </c>
      <c r="U2267" s="1">
        <f>153+39</f>
        <v>192</v>
      </c>
      <c r="W2267" s="1">
        <v>34.4</v>
      </c>
      <c r="X2267" s="1">
        <v>13</v>
      </c>
      <c r="Y2267" s="1">
        <v>214</v>
      </c>
      <c r="Z2267" s="1">
        <f>Y2267-X2267</f>
        <v>201</v>
      </c>
      <c r="AA2267" s="1">
        <v>0</v>
      </c>
      <c r="AJ2267" s="1" t="s">
        <v>59</v>
      </c>
      <c r="AK2267" s="1" t="s">
        <v>71</v>
      </c>
    </row>
    <row r="2268" spans="1:38">
      <c r="A2268" s="1" t="s">
        <v>1732</v>
      </c>
      <c r="B2268" s="9">
        <v>40949</v>
      </c>
      <c r="C2268" s="7">
        <v>10</v>
      </c>
      <c r="D2268" s="7">
        <v>2</v>
      </c>
      <c r="E2268" s="1">
        <v>30</v>
      </c>
      <c r="F2268" s="1" t="s">
        <v>26</v>
      </c>
      <c r="G2268" s="1" t="s">
        <v>2822</v>
      </c>
      <c r="H2268" s="1" t="s">
        <v>23</v>
      </c>
      <c r="I2268" s="1" t="s">
        <v>23</v>
      </c>
      <c r="AK2268" s="1" t="s">
        <v>71</v>
      </c>
    </row>
    <row r="2269" spans="1:38">
      <c r="A2269" s="1" t="s">
        <v>1732</v>
      </c>
      <c r="B2269" s="9">
        <v>40949</v>
      </c>
      <c r="C2269" s="7">
        <v>10</v>
      </c>
      <c r="D2269" s="7">
        <v>2</v>
      </c>
      <c r="E2269" s="1">
        <v>30</v>
      </c>
      <c r="F2269" s="1" t="s">
        <v>47</v>
      </c>
      <c r="G2269" s="1" t="s">
        <v>1945</v>
      </c>
      <c r="H2269" s="1" t="s">
        <v>23</v>
      </c>
      <c r="I2269" s="1" t="s">
        <v>23</v>
      </c>
      <c r="AK2269" s="1" t="s">
        <v>71</v>
      </c>
    </row>
    <row r="2270" spans="1:38">
      <c r="A2270" s="1" t="s">
        <v>1732</v>
      </c>
      <c r="B2270" s="9">
        <v>40949</v>
      </c>
      <c r="C2270" s="7">
        <v>10</v>
      </c>
      <c r="D2270" s="7">
        <v>2</v>
      </c>
      <c r="E2270" s="1">
        <v>31</v>
      </c>
      <c r="F2270" s="1" t="s">
        <v>26</v>
      </c>
      <c r="G2270" s="1" t="s">
        <v>1933</v>
      </c>
      <c r="H2270" s="1" t="s">
        <v>23</v>
      </c>
      <c r="I2270" s="1" t="s">
        <v>23</v>
      </c>
      <c r="J2270" s="1" t="s">
        <v>55</v>
      </c>
      <c r="AK2270" s="1" t="s">
        <v>71</v>
      </c>
    </row>
    <row r="2271" spans="1:38">
      <c r="A2271" s="1" t="s">
        <v>1732</v>
      </c>
      <c r="B2271" s="9">
        <v>40949</v>
      </c>
      <c r="C2271" s="7">
        <v>10</v>
      </c>
      <c r="D2271" s="7">
        <v>2</v>
      </c>
      <c r="E2271" s="1">
        <v>31</v>
      </c>
      <c r="F2271" s="1" t="s">
        <v>47</v>
      </c>
      <c r="G2271" s="1" t="s">
        <v>2823</v>
      </c>
      <c r="H2271" s="1" t="s">
        <v>23</v>
      </c>
      <c r="I2271" s="1" t="s">
        <v>23</v>
      </c>
      <c r="AK2271" s="1" t="s">
        <v>71</v>
      </c>
    </row>
    <row r="2272" spans="1:38">
      <c r="A2272" s="1" t="s">
        <v>1732</v>
      </c>
      <c r="B2272" s="9">
        <v>40949</v>
      </c>
      <c r="C2272" s="7">
        <v>10</v>
      </c>
      <c r="D2272" s="7">
        <v>2</v>
      </c>
      <c r="E2272" s="1">
        <v>32</v>
      </c>
      <c r="F2272" s="1" t="s">
        <v>26</v>
      </c>
      <c r="G2272" s="1" t="s">
        <v>1895</v>
      </c>
      <c r="H2272" s="1" t="s">
        <v>23</v>
      </c>
      <c r="I2272" s="1" t="s">
        <v>23</v>
      </c>
      <c r="J2272" s="1" t="s">
        <v>55</v>
      </c>
      <c r="AK2272" s="1" t="s">
        <v>71</v>
      </c>
    </row>
    <row r="2273" spans="1:38">
      <c r="A2273" s="1" t="s">
        <v>1732</v>
      </c>
      <c r="B2273" s="9">
        <v>40949</v>
      </c>
      <c r="C2273" s="7">
        <v>10</v>
      </c>
      <c r="D2273" s="7">
        <v>2</v>
      </c>
      <c r="E2273" s="1">
        <v>32</v>
      </c>
      <c r="F2273" s="1" t="s">
        <v>47</v>
      </c>
      <c r="G2273" s="1" t="s">
        <v>1909</v>
      </c>
      <c r="H2273" s="1" t="s">
        <v>23</v>
      </c>
      <c r="I2273" s="1" t="s">
        <v>23</v>
      </c>
      <c r="AK2273" s="1" t="s">
        <v>71</v>
      </c>
    </row>
    <row r="2274" spans="1:38">
      <c r="A2274" s="1" t="s">
        <v>1732</v>
      </c>
      <c r="B2274" s="9">
        <v>40949</v>
      </c>
      <c r="C2274" s="7">
        <v>10</v>
      </c>
      <c r="D2274" s="7">
        <v>2</v>
      </c>
      <c r="E2274" s="1">
        <v>33</v>
      </c>
      <c r="F2274" s="1" t="s">
        <v>26</v>
      </c>
      <c r="G2274" s="1" t="s">
        <v>2824</v>
      </c>
      <c r="H2274" s="1" t="s">
        <v>23</v>
      </c>
      <c r="I2274" s="1" t="s">
        <v>23</v>
      </c>
      <c r="AK2274" s="1" t="s">
        <v>71</v>
      </c>
    </row>
    <row r="2275" spans="1:38">
      <c r="A2275" s="1" t="s">
        <v>1732</v>
      </c>
      <c r="B2275" s="9">
        <v>40949</v>
      </c>
      <c r="C2275" s="7">
        <v>10</v>
      </c>
      <c r="D2275" s="7">
        <v>2</v>
      </c>
      <c r="E2275" s="1">
        <v>33</v>
      </c>
      <c r="F2275" s="1" t="s">
        <v>47</v>
      </c>
      <c r="G2275" s="1" t="s">
        <v>1950</v>
      </c>
      <c r="H2275" s="1" t="s">
        <v>23</v>
      </c>
      <c r="I2275" s="1" t="s">
        <v>23</v>
      </c>
      <c r="J2275" s="1" t="s">
        <v>55</v>
      </c>
      <c r="AK2275" s="1" t="s">
        <v>71</v>
      </c>
    </row>
    <row r="2276" spans="1:38">
      <c r="A2276" s="1" t="s">
        <v>1732</v>
      </c>
      <c r="B2276" s="9">
        <v>40949</v>
      </c>
      <c r="C2276" s="7">
        <v>10</v>
      </c>
      <c r="D2276" s="7">
        <v>2</v>
      </c>
      <c r="E2276" s="1">
        <v>34</v>
      </c>
      <c r="F2276" s="1" t="s">
        <v>26</v>
      </c>
      <c r="G2276" s="1" t="s">
        <v>1922</v>
      </c>
      <c r="H2276" s="1" t="s">
        <v>23</v>
      </c>
      <c r="I2276" s="1" t="s">
        <v>23</v>
      </c>
      <c r="J2276" s="1" t="s">
        <v>55</v>
      </c>
      <c r="M2276" s="1"/>
      <c r="AK2276" s="1" t="s">
        <v>71</v>
      </c>
    </row>
    <row r="2277" spans="1:38">
      <c r="A2277" s="1" t="s">
        <v>1732</v>
      </c>
      <c r="B2277" s="9">
        <v>40949</v>
      </c>
      <c r="C2277" s="7">
        <v>10</v>
      </c>
      <c r="D2277" s="7">
        <v>2</v>
      </c>
      <c r="E2277" s="1">
        <v>34</v>
      </c>
      <c r="F2277" s="1" t="s">
        <v>47</v>
      </c>
      <c r="G2277" s="1" t="s">
        <v>2825</v>
      </c>
      <c r="H2277" s="1" t="s">
        <v>23</v>
      </c>
      <c r="I2277" s="1" t="s">
        <v>23</v>
      </c>
      <c r="J2277" s="1" t="s">
        <v>55</v>
      </c>
      <c r="AK2277" s="1" t="s">
        <v>71</v>
      </c>
    </row>
    <row r="2278" spans="1:38">
      <c r="A2278" s="1" t="s">
        <v>1732</v>
      </c>
      <c r="B2278" s="9">
        <v>40949</v>
      </c>
      <c r="C2278" s="7">
        <v>10</v>
      </c>
      <c r="D2278" s="7">
        <v>2</v>
      </c>
      <c r="E2278" s="1">
        <v>35</v>
      </c>
      <c r="F2278" s="1" t="s">
        <v>26</v>
      </c>
      <c r="G2278" s="1" t="s">
        <v>1891</v>
      </c>
      <c r="H2278" s="1" t="s">
        <v>23</v>
      </c>
      <c r="I2278" s="1" t="s">
        <v>23</v>
      </c>
      <c r="J2278" s="1" t="s">
        <v>55</v>
      </c>
      <c r="AK2278" s="1" t="s">
        <v>71</v>
      </c>
    </row>
    <row r="2279" spans="1:38">
      <c r="A2279" s="1" t="s">
        <v>1732</v>
      </c>
      <c r="B2279" s="9">
        <v>40949</v>
      </c>
      <c r="C2279" s="7">
        <v>10</v>
      </c>
      <c r="D2279" s="7">
        <v>2</v>
      </c>
      <c r="E2279" s="1">
        <v>35</v>
      </c>
      <c r="F2279" s="1" t="s">
        <v>47</v>
      </c>
      <c r="G2279" s="1" t="s">
        <v>2826</v>
      </c>
      <c r="H2279" s="1" t="s">
        <v>23</v>
      </c>
      <c r="I2279" s="1" t="s">
        <v>23</v>
      </c>
      <c r="AK2279" s="1" t="s">
        <v>71</v>
      </c>
    </row>
    <row r="2280" spans="1:38">
      <c r="A2280" s="1" t="s">
        <v>1732</v>
      </c>
      <c r="B2280" s="9">
        <v>40949</v>
      </c>
      <c r="C2280" s="7">
        <v>10</v>
      </c>
      <c r="D2280" s="7">
        <v>2</v>
      </c>
      <c r="E2280" s="1">
        <v>36</v>
      </c>
      <c r="F2280" s="1" t="s">
        <v>26</v>
      </c>
      <c r="G2280" s="1" t="s">
        <v>1915</v>
      </c>
      <c r="H2280" s="1" t="s">
        <v>22</v>
      </c>
      <c r="I2280" s="1" t="s">
        <v>9</v>
      </c>
      <c r="K2280" s="1" t="s">
        <v>29</v>
      </c>
      <c r="L2280" s="1" t="s">
        <v>73</v>
      </c>
      <c r="M2280" s="2" t="s">
        <v>2446</v>
      </c>
      <c r="AJ2280" s="1" t="s">
        <v>59</v>
      </c>
      <c r="AK2280" s="1" t="s">
        <v>71</v>
      </c>
    </row>
    <row r="2281" spans="1:38">
      <c r="A2281" s="1" t="s">
        <v>1732</v>
      </c>
      <c r="B2281" s="9">
        <v>40949</v>
      </c>
      <c r="C2281" s="7">
        <v>10</v>
      </c>
      <c r="D2281" s="7">
        <v>2</v>
      </c>
      <c r="E2281" s="1">
        <v>36</v>
      </c>
      <c r="F2281" s="1" t="s">
        <v>47</v>
      </c>
      <c r="G2281" s="1" t="s">
        <v>1926</v>
      </c>
      <c r="H2281" s="1" t="s">
        <v>23</v>
      </c>
      <c r="I2281" s="1" t="s">
        <v>23</v>
      </c>
      <c r="AK2281" s="1" t="s">
        <v>71</v>
      </c>
    </row>
    <row r="2282" spans="1:38">
      <c r="A2282" s="1" t="s">
        <v>1732</v>
      </c>
      <c r="B2282" s="9">
        <v>40949</v>
      </c>
      <c r="C2282" s="7">
        <v>10</v>
      </c>
      <c r="D2282" s="7">
        <v>2</v>
      </c>
      <c r="E2282" s="1">
        <v>37</v>
      </c>
      <c r="F2282" s="1" t="s">
        <v>26</v>
      </c>
      <c r="G2282" s="1" t="s">
        <v>1902</v>
      </c>
      <c r="H2282" s="1" t="s">
        <v>22</v>
      </c>
      <c r="I2282" s="1" t="s">
        <v>9</v>
      </c>
      <c r="K2282" s="1" t="s">
        <v>29</v>
      </c>
      <c r="L2282" s="1" t="s">
        <v>25</v>
      </c>
      <c r="M2282" s="2" t="s">
        <v>2458</v>
      </c>
      <c r="N2282" s="1" t="s">
        <v>26</v>
      </c>
      <c r="O2282" s="1" t="s">
        <v>33</v>
      </c>
      <c r="Q2282" s="1">
        <v>35.15</v>
      </c>
      <c r="R2282" s="1">
        <v>16.3</v>
      </c>
      <c r="S2282" s="1">
        <v>13</v>
      </c>
      <c r="X2282" s="1">
        <v>13</v>
      </c>
      <c r="Y2282" s="1">
        <v>119</v>
      </c>
      <c r="Z2282" s="1">
        <f>119-13</f>
        <v>106</v>
      </c>
      <c r="AA2282" s="1">
        <f>13+116</f>
        <v>129</v>
      </c>
      <c r="AJ2282" s="1" t="s">
        <v>59</v>
      </c>
      <c r="AK2282" s="1" t="s">
        <v>105</v>
      </c>
    </row>
    <row r="2283" spans="1:38">
      <c r="A2283" s="1" t="s">
        <v>1732</v>
      </c>
      <c r="B2283" s="9">
        <v>40949</v>
      </c>
      <c r="C2283" s="7">
        <v>10</v>
      </c>
      <c r="D2283" s="7">
        <v>2</v>
      </c>
      <c r="E2283" s="1">
        <v>37</v>
      </c>
      <c r="F2283" s="1" t="s">
        <v>47</v>
      </c>
      <c r="G2283" s="1" t="s">
        <v>1904</v>
      </c>
      <c r="H2283" s="1" t="s">
        <v>22</v>
      </c>
      <c r="I2283" s="1" t="s">
        <v>9</v>
      </c>
      <c r="AK2283" s="1" t="s">
        <v>105</v>
      </c>
      <c r="AL2283" s="1" t="s">
        <v>144</v>
      </c>
    </row>
    <row r="2284" spans="1:38">
      <c r="A2284" s="1" t="s">
        <v>1732</v>
      </c>
      <c r="B2284" s="9">
        <v>40949</v>
      </c>
      <c r="C2284" s="7">
        <v>10</v>
      </c>
      <c r="D2284" s="7">
        <v>2</v>
      </c>
      <c r="E2284" s="1">
        <v>38</v>
      </c>
      <c r="F2284" s="1" t="s">
        <v>26</v>
      </c>
      <c r="G2284" s="1" t="s">
        <v>2827</v>
      </c>
      <c r="H2284" s="1" t="s">
        <v>23</v>
      </c>
      <c r="I2284" s="1" t="s">
        <v>9</v>
      </c>
      <c r="J2284" s="1" t="s">
        <v>54</v>
      </c>
      <c r="AK2284" s="1" t="s">
        <v>105</v>
      </c>
    </row>
    <row r="2285" spans="1:38">
      <c r="A2285" s="1" t="s">
        <v>1732</v>
      </c>
      <c r="B2285" s="9">
        <v>40949</v>
      </c>
      <c r="C2285" s="7">
        <v>10</v>
      </c>
      <c r="D2285" s="7">
        <v>2</v>
      </c>
      <c r="E2285" s="1">
        <v>38</v>
      </c>
      <c r="F2285" s="1" t="s">
        <v>47</v>
      </c>
      <c r="G2285" s="1" t="s">
        <v>2828</v>
      </c>
      <c r="H2285" s="1" t="s">
        <v>23</v>
      </c>
      <c r="I2285" s="1" t="s">
        <v>23</v>
      </c>
      <c r="AK2285" s="1" t="s">
        <v>105</v>
      </c>
    </row>
    <row r="2286" spans="1:38">
      <c r="A2286" s="1" t="s">
        <v>1732</v>
      </c>
      <c r="B2286" s="9">
        <v>40949</v>
      </c>
      <c r="C2286" s="7">
        <v>10</v>
      </c>
      <c r="D2286" s="7">
        <v>2</v>
      </c>
      <c r="E2286" s="1">
        <v>39</v>
      </c>
      <c r="F2286" s="1" t="s">
        <v>26</v>
      </c>
      <c r="G2286" s="1" t="s">
        <v>1940</v>
      </c>
      <c r="H2286" s="1" t="s">
        <v>23</v>
      </c>
      <c r="I2286" s="1" t="s">
        <v>23</v>
      </c>
      <c r="J2286" s="1" t="s">
        <v>55</v>
      </c>
      <c r="AK2286" s="1" t="s">
        <v>105</v>
      </c>
    </row>
    <row r="2287" spans="1:38">
      <c r="A2287" s="1" t="s">
        <v>1732</v>
      </c>
      <c r="B2287" s="9">
        <v>40949</v>
      </c>
      <c r="C2287" s="7">
        <v>10</v>
      </c>
      <c r="D2287" s="7">
        <v>2</v>
      </c>
      <c r="E2287" s="1">
        <v>39</v>
      </c>
      <c r="F2287" s="1" t="s">
        <v>47</v>
      </c>
      <c r="G2287" s="1" t="s">
        <v>1923</v>
      </c>
      <c r="H2287" s="1" t="s">
        <v>23</v>
      </c>
      <c r="I2287" s="1" t="s">
        <v>23</v>
      </c>
      <c r="J2287" s="1" t="s">
        <v>55</v>
      </c>
      <c r="AK2287" s="1" t="s">
        <v>105</v>
      </c>
    </row>
    <row r="2288" spans="1:38">
      <c r="A2288" s="1" t="s">
        <v>1732</v>
      </c>
      <c r="B2288" s="9">
        <v>40949</v>
      </c>
      <c r="C2288" s="7">
        <v>10</v>
      </c>
      <c r="D2288" s="7">
        <v>2</v>
      </c>
      <c r="E2288" s="1">
        <v>40</v>
      </c>
      <c r="F2288" s="1" t="s">
        <v>26</v>
      </c>
      <c r="G2288" s="1" t="s">
        <v>2829</v>
      </c>
      <c r="H2288" s="1" t="s">
        <v>23</v>
      </c>
      <c r="I2288" s="1" t="s">
        <v>23</v>
      </c>
      <c r="J2288" s="1" t="s">
        <v>55</v>
      </c>
      <c r="AK2288" s="1" t="s">
        <v>105</v>
      </c>
    </row>
    <row r="2289" spans="1:37">
      <c r="A2289" s="1" t="s">
        <v>1732</v>
      </c>
      <c r="B2289" s="9">
        <v>40949</v>
      </c>
      <c r="C2289" s="7">
        <v>10</v>
      </c>
      <c r="D2289" s="7">
        <v>2</v>
      </c>
      <c r="E2289" s="1">
        <v>40</v>
      </c>
      <c r="F2289" s="1" t="s">
        <v>47</v>
      </c>
      <c r="G2289" s="1" t="s">
        <v>2830</v>
      </c>
      <c r="H2289" s="1" t="s">
        <v>23</v>
      </c>
      <c r="I2289" s="1" t="s">
        <v>23</v>
      </c>
      <c r="J2289" s="1" t="s">
        <v>55</v>
      </c>
      <c r="AK2289" s="1" t="s">
        <v>105</v>
      </c>
    </row>
    <row r="2290" spans="1:37">
      <c r="A2290" s="1" t="s">
        <v>1732</v>
      </c>
      <c r="B2290" s="9">
        <v>40949</v>
      </c>
      <c r="C2290" s="7">
        <v>10</v>
      </c>
      <c r="D2290" s="7">
        <v>2</v>
      </c>
      <c r="E2290" s="1">
        <v>41</v>
      </c>
      <c r="F2290" s="1" t="s">
        <v>26</v>
      </c>
      <c r="G2290" s="1" t="s">
        <v>2831</v>
      </c>
      <c r="H2290" s="1" t="s">
        <v>23</v>
      </c>
      <c r="I2290" s="1" t="s">
        <v>23</v>
      </c>
      <c r="J2290" s="1" t="s">
        <v>55</v>
      </c>
      <c r="AK2290" s="1" t="s">
        <v>105</v>
      </c>
    </row>
    <row r="2291" spans="1:37">
      <c r="A2291" s="1" t="s">
        <v>1732</v>
      </c>
      <c r="B2291" s="9">
        <v>40949</v>
      </c>
      <c r="C2291" s="7">
        <v>10</v>
      </c>
      <c r="D2291" s="7">
        <v>2</v>
      </c>
      <c r="E2291" s="1">
        <v>41</v>
      </c>
      <c r="F2291" s="1" t="s">
        <v>47</v>
      </c>
      <c r="G2291" s="1" t="s">
        <v>1905</v>
      </c>
      <c r="H2291" s="1" t="s">
        <v>23</v>
      </c>
      <c r="I2291" s="1" t="s">
        <v>23</v>
      </c>
      <c r="J2291" s="1" t="s">
        <v>143</v>
      </c>
      <c r="AK2291" s="1" t="s">
        <v>105</v>
      </c>
    </row>
    <row r="2292" spans="1:37">
      <c r="A2292" s="1" t="s">
        <v>1732</v>
      </c>
      <c r="B2292" s="9">
        <v>40949</v>
      </c>
      <c r="C2292" s="7">
        <v>10</v>
      </c>
      <c r="D2292" s="7">
        <v>2</v>
      </c>
      <c r="E2292" s="1">
        <v>42</v>
      </c>
      <c r="F2292" s="1" t="s">
        <v>26</v>
      </c>
      <c r="G2292" s="1" t="s">
        <v>1893</v>
      </c>
      <c r="H2292" s="1" t="s">
        <v>22</v>
      </c>
      <c r="I2292" s="1" t="s">
        <v>9</v>
      </c>
      <c r="K2292" s="1" t="s">
        <v>24</v>
      </c>
      <c r="L2292" s="1" t="s">
        <v>73</v>
      </c>
      <c r="M2292" s="2" t="s">
        <v>2434</v>
      </c>
      <c r="AJ2292" s="1" t="s">
        <v>45</v>
      </c>
      <c r="AK2292" s="1" t="s">
        <v>105</v>
      </c>
    </row>
    <row r="2293" spans="1:37">
      <c r="A2293" s="1" t="s">
        <v>1732</v>
      </c>
      <c r="B2293" s="9">
        <v>40949</v>
      </c>
      <c r="C2293" s="7">
        <v>10</v>
      </c>
      <c r="D2293" s="7">
        <v>2</v>
      </c>
      <c r="E2293" s="1">
        <v>42</v>
      </c>
      <c r="F2293" s="1" t="s">
        <v>47</v>
      </c>
      <c r="G2293" s="1" t="s">
        <v>1916</v>
      </c>
      <c r="H2293" s="1" t="s">
        <v>22</v>
      </c>
      <c r="I2293" s="1" t="s">
        <v>9</v>
      </c>
      <c r="K2293" s="1" t="s">
        <v>29</v>
      </c>
      <c r="L2293" s="1" t="s">
        <v>73</v>
      </c>
      <c r="M2293" s="2" t="s">
        <v>2436</v>
      </c>
      <c r="AJ2293" s="1" t="s">
        <v>45</v>
      </c>
      <c r="AK2293" s="1" t="s">
        <v>105</v>
      </c>
    </row>
    <row r="2294" spans="1:37">
      <c r="A2294" s="1" t="s">
        <v>1732</v>
      </c>
      <c r="B2294" s="9">
        <v>40949</v>
      </c>
      <c r="C2294" s="7">
        <v>10</v>
      </c>
      <c r="D2294" s="7">
        <v>2</v>
      </c>
      <c r="E2294" s="1">
        <v>43</v>
      </c>
      <c r="F2294" s="1" t="s">
        <v>26</v>
      </c>
      <c r="G2294" s="1" t="s">
        <v>2832</v>
      </c>
      <c r="H2294" s="1" t="s">
        <v>23</v>
      </c>
      <c r="I2294" s="1" t="s">
        <v>53</v>
      </c>
      <c r="AK2294" s="1" t="s">
        <v>105</v>
      </c>
    </row>
    <row r="2295" spans="1:37">
      <c r="A2295" s="1" t="s">
        <v>1732</v>
      </c>
      <c r="B2295" s="9">
        <v>40949</v>
      </c>
      <c r="C2295" s="7">
        <v>10</v>
      </c>
      <c r="D2295" s="7">
        <v>2</v>
      </c>
      <c r="E2295" s="1">
        <v>43</v>
      </c>
      <c r="F2295" s="1" t="s">
        <v>47</v>
      </c>
      <c r="G2295" s="1" t="s">
        <v>1943</v>
      </c>
      <c r="H2295" s="1" t="s">
        <v>23</v>
      </c>
      <c r="I2295" s="1" t="s">
        <v>53</v>
      </c>
      <c r="AK2295" s="1" t="s">
        <v>105</v>
      </c>
    </row>
    <row r="2296" spans="1:37">
      <c r="A2296" s="1" t="s">
        <v>1732</v>
      </c>
      <c r="B2296" s="9">
        <v>40949</v>
      </c>
      <c r="C2296" s="7">
        <v>10</v>
      </c>
      <c r="D2296" s="7">
        <v>2</v>
      </c>
      <c r="E2296" s="1">
        <v>44</v>
      </c>
      <c r="F2296" s="1" t="s">
        <v>26</v>
      </c>
      <c r="G2296" s="1" t="s">
        <v>1937</v>
      </c>
      <c r="H2296" s="1" t="s">
        <v>23</v>
      </c>
      <c r="I2296" s="1" t="s">
        <v>53</v>
      </c>
      <c r="AK2296" s="1" t="s">
        <v>105</v>
      </c>
    </row>
    <row r="2297" spans="1:37">
      <c r="A2297" s="1" t="s">
        <v>1732</v>
      </c>
      <c r="B2297" s="9">
        <v>40949</v>
      </c>
      <c r="C2297" s="7">
        <v>10</v>
      </c>
      <c r="D2297" s="7">
        <v>2</v>
      </c>
      <c r="E2297" s="1">
        <v>44</v>
      </c>
      <c r="F2297" s="1" t="s">
        <v>47</v>
      </c>
      <c r="G2297" s="1" t="s">
        <v>1948</v>
      </c>
      <c r="H2297" s="1" t="s">
        <v>23</v>
      </c>
      <c r="I2297" s="1" t="s">
        <v>23</v>
      </c>
      <c r="J2297" s="1" t="s">
        <v>55</v>
      </c>
      <c r="AK2297" s="1" t="s">
        <v>105</v>
      </c>
    </row>
    <row r="2298" spans="1:37">
      <c r="A2298" s="1" t="s">
        <v>1732</v>
      </c>
      <c r="B2298" s="9">
        <v>40949</v>
      </c>
      <c r="C2298" s="7">
        <v>10</v>
      </c>
      <c r="D2298" s="7">
        <v>2</v>
      </c>
      <c r="E2298" s="1">
        <v>45</v>
      </c>
      <c r="F2298" s="1" t="s">
        <v>26</v>
      </c>
      <c r="G2298" s="1" t="s">
        <v>1907</v>
      </c>
      <c r="H2298" s="1" t="s">
        <v>22</v>
      </c>
      <c r="I2298" s="1" t="s">
        <v>9</v>
      </c>
      <c r="K2298" s="1" t="s">
        <v>30</v>
      </c>
      <c r="L2298" s="1" t="s">
        <v>25</v>
      </c>
      <c r="M2298" s="2" t="s">
        <v>2461</v>
      </c>
      <c r="N2298" s="1" t="s">
        <v>26</v>
      </c>
      <c r="O2298" s="1" t="s">
        <v>33</v>
      </c>
      <c r="P2298" s="1" t="s">
        <v>150</v>
      </c>
      <c r="Q2298" s="1">
        <v>25.7</v>
      </c>
      <c r="R2298" s="1">
        <v>17.399999999999999</v>
      </c>
      <c r="S2298" s="1">
        <v>12.1</v>
      </c>
      <c r="X2298" s="1">
        <v>13</v>
      </c>
      <c r="Y2298" s="1">
        <v>60</v>
      </c>
      <c r="Z2298" s="1">
        <f>Y2298-X2298</f>
        <v>47</v>
      </c>
      <c r="AA2298" s="1">
        <f>31</f>
        <v>31</v>
      </c>
      <c r="AJ2298" s="1" t="s">
        <v>59</v>
      </c>
      <c r="AK2298" s="1" t="s">
        <v>105</v>
      </c>
    </row>
    <row r="2299" spans="1:37">
      <c r="A2299" s="1" t="s">
        <v>1732</v>
      </c>
      <c r="B2299" s="9">
        <v>40949</v>
      </c>
      <c r="C2299" s="7">
        <v>10</v>
      </c>
      <c r="D2299" s="7">
        <v>2</v>
      </c>
      <c r="E2299" s="1">
        <v>45</v>
      </c>
      <c r="F2299" s="1" t="s">
        <v>47</v>
      </c>
      <c r="G2299" s="1" t="s">
        <v>1918</v>
      </c>
      <c r="H2299" s="1" t="s">
        <v>22</v>
      </c>
      <c r="I2299" s="1" t="s">
        <v>9</v>
      </c>
      <c r="K2299" s="1" t="s">
        <v>29</v>
      </c>
      <c r="L2299" s="1" t="s">
        <v>25</v>
      </c>
      <c r="M2299" s="2" t="s">
        <v>2459</v>
      </c>
      <c r="N2299" s="1" t="s">
        <v>26</v>
      </c>
      <c r="O2299" s="1" t="s">
        <v>66</v>
      </c>
      <c r="Q2299" s="1">
        <v>36.1</v>
      </c>
      <c r="R2299" s="1">
        <v>24</v>
      </c>
      <c r="S2299" s="1">
        <v>19.5</v>
      </c>
      <c r="X2299" s="1">
        <v>13</v>
      </c>
      <c r="Y2299" s="1">
        <v>125</v>
      </c>
      <c r="Z2299" s="1">
        <f>125-13</f>
        <v>112</v>
      </c>
      <c r="AA2299" s="1">
        <f>13+115</f>
        <v>128</v>
      </c>
      <c r="AC2299" s="1" t="s">
        <v>149</v>
      </c>
      <c r="AJ2299" s="1" t="s">
        <v>59</v>
      </c>
      <c r="AK2299" s="1" t="s">
        <v>105</v>
      </c>
    </row>
    <row r="2300" spans="1:37">
      <c r="A2300" s="1" t="s">
        <v>1732</v>
      </c>
      <c r="B2300" s="9">
        <v>40949</v>
      </c>
      <c r="C2300" s="7">
        <v>10</v>
      </c>
      <c r="D2300" s="7">
        <v>2</v>
      </c>
      <c r="E2300" s="1">
        <v>46</v>
      </c>
      <c r="F2300" s="1" t="s">
        <v>26</v>
      </c>
      <c r="G2300" s="1" t="s">
        <v>1946</v>
      </c>
      <c r="H2300" s="1" t="s">
        <v>23</v>
      </c>
      <c r="I2300" s="1" t="s">
        <v>23</v>
      </c>
      <c r="AK2300" s="1" t="s">
        <v>105</v>
      </c>
    </row>
    <row r="2301" spans="1:37">
      <c r="A2301" s="1" t="s">
        <v>1732</v>
      </c>
      <c r="B2301" s="9">
        <v>40949</v>
      </c>
      <c r="C2301" s="7">
        <v>10</v>
      </c>
      <c r="D2301" s="7">
        <v>2</v>
      </c>
      <c r="E2301" s="1">
        <v>46</v>
      </c>
      <c r="F2301" s="1" t="s">
        <v>47</v>
      </c>
      <c r="G2301" s="1" t="s">
        <v>1890</v>
      </c>
      <c r="H2301" s="1" t="s">
        <v>23</v>
      </c>
      <c r="I2301" s="1" t="s">
        <v>23</v>
      </c>
      <c r="AK2301" s="1" t="s">
        <v>105</v>
      </c>
    </row>
    <row r="2302" spans="1:37">
      <c r="A2302" s="1" t="s">
        <v>1732</v>
      </c>
      <c r="B2302" s="9">
        <v>40949</v>
      </c>
      <c r="C2302" s="7">
        <v>10</v>
      </c>
      <c r="D2302" s="7">
        <v>2</v>
      </c>
      <c r="E2302" s="1">
        <v>47</v>
      </c>
      <c r="F2302" s="1" t="s">
        <v>26</v>
      </c>
      <c r="G2302" s="1" t="s">
        <v>2833</v>
      </c>
      <c r="H2302" s="1" t="s">
        <v>23</v>
      </c>
      <c r="I2302" s="1" t="s">
        <v>23</v>
      </c>
      <c r="AK2302" s="1" t="s">
        <v>105</v>
      </c>
    </row>
    <row r="2303" spans="1:37">
      <c r="A2303" s="1" t="s">
        <v>1732</v>
      </c>
      <c r="B2303" s="9">
        <v>40949</v>
      </c>
      <c r="C2303" s="7">
        <v>10</v>
      </c>
      <c r="D2303" s="7">
        <v>2</v>
      </c>
      <c r="E2303" s="1">
        <v>47</v>
      </c>
      <c r="F2303" s="1" t="s">
        <v>47</v>
      </c>
      <c r="G2303" s="1" t="s">
        <v>2834</v>
      </c>
      <c r="H2303" s="1" t="s">
        <v>23</v>
      </c>
      <c r="I2303" s="1" t="s">
        <v>53</v>
      </c>
      <c r="J2303" s="1" t="s">
        <v>55</v>
      </c>
      <c r="AK2303" s="1" t="s">
        <v>105</v>
      </c>
    </row>
    <row r="2304" spans="1:37">
      <c r="A2304" s="1" t="s">
        <v>1732</v>
      </c>
      <c r="B2304" s="9">
        <v>40949</v>
      </c>
      <c r="C2304" s="7">
        <v>10</v>
      </c>
      <c r="D2304" s="7">
        <v>2</v>
      </c>
      <c r="E2304" s="1">
        <v>48</v>
      </c>
      <c r="F2304" s="1" t="s">
        <v>26</v>
      </c>
      <c r="G2304" s="1" t="s">
        <v>1949</v>
      </c>
      <c r="H2304" s="1" t="s">
        <v>23</v>
      </c>
      <c r="I2304" s="1" t="s">
        <v>23</v>
      </c>
      <c r="AK2304" s="1" t="s">
        <v>105</v>
      </c>
    </row>
    <row r="2305" spans="1:38">
      <c r="A2305" s="1" t="s">
        <v>1732</v>
      </c>
      <c r="B2305" s="9">
        <v>40949</v>
      </c>
      <c r="C2305" s="7">
        <v>10</v>
      </c>
      <c r="D2305" s="7">
        <v>2</v>
      </c>
      <c r="E2305" s="1">
        <v>48</v>
      </c>
      <c r="F2305" s="1" t="s">
        <v>47</v>
      </c>
      <c r="G2305" s="1" t="s">
        <v>1947</v>
      </c>
      <c r="H2305" s="1" t="s">
        <v>23</v>
      </c>
      <c r="I2305" s="1" t="s">
        <v>23</v>
      </c>
      <c r="J2305" s="1" t="s">
        <v>55</v>
      </c>
      <c r="AK2305" s="1" t="s">
        <v>105</v>
      </c>
    </row>
    <row r="2306" spans="1:38">
      <c r="A2306" s="1" t="s">
        <v>1733</v>
      </c>
      <c r="B2306" s="9">
        <v>40950</v>
      </c>
      <c r="C2306" s="7">
        <v>10</v>
      </c>
      <c r="D2306" s="7">
        <v>2</v>
      </c>
      <c r="E2306" s="1">
        <v>1</v>
      </c>
      <c r="F2306" s="1" t="s">
        <v>26</v>
      </c>
      <c r="G2306" s="1" t="s">
        <v>1924</v>
      </c>
      <c r="H2306" s="1" t="s">
        <v>22</v>
      </c>
      <c r="I2306" s="1" t="s">
        <v>9</v>
      </c>
      <c r="K2306" s="1" t="s">
        <v>31</v>
      </c>
      <c r="L2306" s="1" t="s">
        <v>25</v>
      </c>
      <c r="AJ2306" s="1" t="s">
        <v>59</v>
      </c>
      <c r="AK2306" s="1" t="s">
        <v>77</v>
      </c>
      <c r="AL2306" s="1" t="s">
        <v>161</v>
      </c>
    </row>
    <row r="2307" spans="1:38">
      <c r="A2307" s="1" t="s">
        <v>1733</v>
      </c>
      <c r="B2307" s="9">
        <v>40950</v>
      </c>
      <c r="C2307" s="7">
        <v>10</v>
      </c>
      <c r="D2307" s="7">
        <v>2</v>
      </c>
      <c r="E2307" s="1">
        <v>1</v>
      </c>
      <c r="F2307" s="1" t="s">
        <v>47</v>
      </c>
      <c r="G2307" s="1" t="s">
        <v>1899</v>
      </c>
      <c r="H2307" s="1" t="s">
        <v>23</v>
      </c>
      <c r="I2307" s="1" t="s">
        <v>23</v>
      </c>
      <c r="J2307" s="1" t="s">
        <v>55</v>
      </c>
      <c r="AK2307" s="1" t="s">
        <v>77</v>
      </c>
    </row>
    <row r="2308" spans="1:38">
      <c r="A2308" s="1" t="s">
        <v>1733</v>
      </c>
      <c r="B2308" s="9">
        <v>40950</v>
      </c>
      <c r="C2308" s="7">
        <v>10</v>
      </c>
      <c r="D2308" s="7">
        <v>2</v>
      </c>
      <c r="E2308" s="1">
        <v>2</v>
      </c>
      <c r="F2308" s="1" t="s">
        <v>26</v>
      </c>
      <c r="G2308" s="1" t="s">
        <v>2800</v>
      </c>
      <c r="H2308" s="1" t="s">
        <v>23</v>
      </c>
      <c r="I2308" s="1" t="s">
        <v>23</v>
      </c>
      <c r="AK2308" s="1" t="s">
        <v>77</v>
      </c>
    </row>
    <row r="2309" spans="1:38">
      <c r="A2309" s="1" t="s">
        <v>1733</v>
      </c>
      <c r="B2309" s="9">
        <v>40950</v>
      </c>
      <c r="C2309" s="7">
        <v>10</v>
      </c>
      <c r="D2309" s="7">
        <v>2</v>
      </c>
      <c r="E2309" s="1">
        <v>2</v>
      </c>
      <c r="F2309" s="1" t="s">
        <v>47</v>
      </c>
      <c r="G2309" s="1" t="s">
        <v>2801</v>
      </c>
      <c r="H2309" s="1" t="s">
        <v>23</v>
      </c>
      <c r="I2309" s="1" t="s">
        <v>23</v>
      </c>
      <c r="AK2309" s="1" t="s">
        <v>77</v>
      </c>
    </row>
    <row r="2310" spans="1:38">
      <c r="A2310" s="1" t="s">
        <v>1733</v>
      </c>
      <c r="B2310" s="9">
        <v>40950</v>
      </c>
      <c r="C2310" s="7">
        <v>10</v>
      </c>
      <c r="D2310" s="7">
        <v>2</v>
      </c>
      <c r="E2310" s="1">
        <v>3</v>
      </c>
      <c r="F2310" s="1" t="s">
        <v>26</v>
      </c>
      <c r="G2310" s="1" t="s">
        <v>2802</v>
      </c>
      <c r="H2310" s="1" t="s">
        <v>23</v>
      </c>
      <c r="I2310" s="1" t="s">
        <v>23</v>
      </c>
      <c r="J2310" s="1" t="s">
        <v>55</v>
      </c>
      <c r="AK2310" s="1" t="s">
        <v>77</v>
      </c>
    </row>
    <row r="2311" spans="1:38">
      <c r="A2311" s="1" t="s">
        <v>1733</v>
      </c>
      <c r="B2311" s="9">
        <v>40950</v>
      </c>
      <c r="C2311" s="7">
        <v>10</v>
      </c>
      <c r="D2311" s="7">
        <v>2</v>
      </c>
      <c r="E2311" s="1">
        <v>3</v>
      </c>
      <c r="F2311" s="1" t="s">
        <v>47</v>
      </c>
      <c r="G2311" s="1" t="s">
        <v>1932</v>
      </c>
      <c r="H2311" s="1" t="s">
        <v>22</v>
      </c>
      <c r="I2311" s="1" t="s">
        <v>23</v>
      </c>
      <c r="AK2311" s="1" t="s">
        <v>77</v>
      </c>
      <c r="AL2311" s="1" t="s">
        <v>163</v>
      </c>
    </row>
    <row r="2312" spans="1:38">
      <c r="A2312" s="1" t="s">
        <v>1733</v>
      </c>
      <c r="B2312" s="9">
        <v>40950</v>
      </c>
      <c r="C2312" s="7">
        <v>10</v>
      </c>
      <c r="D2312" s="7">
        <v>2</v>
      </c>
      <c r="E2312" s="1">
        <v>4</v>
      </c>
      <c r="F2312" s="1" t="s">
        <v>26</v>
      </c>
      <c r="G2312" s="1" t="s">
        <v>2803</v>
      </c>
      <c r="H2312" s="1" t="s">
        <v>23</v>
      </c>
      <c r="I2312" s="1" t="s">
        <v>23</v>
      </c>
      <c r="J2312" s="1" t="s">
        <v>55</v>
      </c>
      <c r="AK2312" s="1" t="s">
        <v>77</v>
      </c>
    </row>
    <row r="2313" spans="1:38">
      <c r="A2313" s="1" t="s">
        <v>1733</v>
      </c>
      <c r="B2313" s="9">
        <v>40950</v>
      </c>
      <c r="C2313" s="7">
        <v>10</v>
      </c>
      <c r="D2313" s="7">
        <v>2</v>
      </c>
      <c r="E2313" s="1">
        <v>4</v>
      </c>
      <c r="F2313" s="1" t="s">
        <v>47</v>
      </c>
      <c r="G2313" s="1" t="s">
        <v>1900</v>
      </c>
      <c r="H2313" s="1" t="s">
        <v>23</v>
      </c>
      <c r="I2313" s="1" t="s">
        <v>23</v>
      </c>
      <c r="J2313" s="1" t="s">
        <v>55</v>
      </c>
      <c r="AK2313" s="1" t="s">
        <v>77</v>
      </c>
    </row>
    <row r="2314" spans="1:38">
      <c r="A2314" s="1" t="s">
        <v>1733</v>
      </c>
      <c r="B2314" s="9">
        <v>40950</v>
      </c>
      <c r="C2314" s="7">
        <v>10</v>
      </c>
      <c r="D2314" s="7">
        <v>2</v>
      </c>
      <c r="E2314" s="1">
        <v>5</v>
      </c>
      <c r="F2314" s="1" t="s">
        <v>26</v>
      </c>
      <c r="G2314" s="1" t="s">
        <v>1928</v>
      </c>
      <c r="H2314" s="1" t="s">
        <v>22</v>
      </c>
      <c r="I2314" s="1" t="s">
        <v>9</v>
      </c>
      <c r="K2314" s="1" t="s">
        <v>32</v>
      </c>
      <c r="L2314" s="1" t="s">
        <v>73</v>
      </c>
      <c r="M2314" s="2" t="s">
        <v>2451</v>
      </c>
      <c r="N2314" s="1" t="s">
        <v>26</v>
      </c>
      <c r="O2314" s="1" t="s">
        <v>33</v>
      </c>
      <c r="P2314" s="1" t="s">
        <v>158</v>
      </c>
      <c r="AE2314" s="1">
        <v>453</v>
      </c>
      <c r="AJ2314" s="1" t="s">
        <v>59</v>
      </c>
      <c r="AK2314" s="1" t="s">
        <v>77</v>
      </c>
      <c r="AL2314" s="1" t="s">
        <v>162</v>
      </c>
    </row>
    <row r="2315" spans="1:38">
      <c r="A2315" s="1" t="s">
        <v>1733</v>
      </c>
      <c r="B2315" s="9">
        <v>40950</v>
      </c>
      <c r="C2315" s="7">
        <v>10</v>
      </c>
      <c r="D2315" s="7">
        <v>2</v>
      </c>
      <c r="E2315" s="1">
        <v>5</v>
      </c>
      <c r="F2315" s="1" t="s">
        <v>47</v>
      </c>
      <c r="G2315" s="1" t="s">
        <v>1908</v>
      </c>
      <c r="H2315" s="1" t="s">
        <v>23</v>
      </c>
      <c r="I2315" s="1" t="s">
        <v>23</v>
      </c>
      <c r="AK2315" s="1" t="s">
        <v>77</v>
      </c>
    </row>
    <row r="2316" spans="1:38">
      <c r="A2316" s="1" t="s">
        <v>1733</v>
      </c>
      <c r="B2316" s="9">
        <v>40950</v>
      </c>
      <c r="C2316" s="7">
        <v>10</v>
      </c>
      <c r="D2316" s="7">
        <v>2</v>
      </c>
      <c r="E2316" s="1">
        <v>6</v>
      </c>
      <c r="F2316" s="1" t="s">
        <v>26</v>
      </c>
      <c r="G2316" s="1" t="s">
        <v>1942</v>
      </c>
      <c r="H2316" s="1" t="s">
        <v>23</v>
      </c>
      <c r="I2316" s="1" t="s">
        <v>23</v>
      </c>
      <c r="AK2316" s="1" t="s">
        <v>77</v>
      </c>
    </row>
    <row r="2317" spans="1:38">
      <c r="A2317" s="1" t="s">
        <v>1733</v>
      </c>
      <c r="B2317" s="9">
        <v>40950</v>
      </c>
      <c r="C2317" s="7">
        <v>10</v>
      </c>
      <c r="D2317" s="7">
        <v>2</v>
      </c>
      <c r="E2317" s="1">
        <v>6</v>
      </c>
      <c r="F2317" s="1" t="s">
        <v>47</v>
      </c>
      <c r="G2317" s="1" t="s">
        <v>1936</v>
      </c>
      <c r="H2317" s="1" t="s">
        <v>23</v>
      </c>
      <c r="I2317" s="1" t="s">
        <v>23</v>
      </c>
      <c r="AK2317" s="1" t="s">
        <v>77</v>
      </c>
    </row>
    <row r="2318" spans="1:38">
      <c r="A2318" s="1" t="s">
        <v>1733</v>
      </c>
      <c r="B2318" s="9">
        <v>40950</v>
      </c>
      <c r="C2318" s="7">
        <v>10</v>
      </c>
      <c r="D2318" s="7">
        <v>2</v>
      </c>
      <c r="E2318" s="1">
        <v>7</v>
      </c>
      <c r="F2318" s="1" t="s">
        <v>26</v>
      </c>
      <c r="G2318" s="1" t="s">
        <v>1925</v>
      </c>
      <c r="H2318" s="1" t="s">
        <v>22</v>
      </c>
      <c r="I2318" s="1" t="s">
        <v>9</v>
      </c>
      <c r="K2318" s="1" t="s">
        <v>146</v>
      </c>
      <c r="L2318" s="1" t="s">
        <v>25</v>
      </c>
      <c r="M2318" s="2" t="s">
        <v>2465</v>
      </c>
      <c r="N2318" s="1" t="s">
        <v>26</v>
      </c>
      <c r="O2318" s="1" t="s">
        <v>33</v>
      </c>
      <c r="P2318" s="1" t="s">
        <v>63</v>
      </c>
      <c r="Q2318" s="1">
        <v>20.9</v>
      </c>
      <c r="R2318" s="1">
        <v>12.5</v>
      </c>
      <c r="S2318" s="1">
        <v>7.4</v>
      </c>
      <c r="X2318" s="1">
        <v>14</v>
      </c>
      <c r="Y2318" s="1">
        <v>48</v>
      </c>
      <c r="Z2318" s="1">
        <f>Y2318-X2318</f>
        <v>34</v>
      </c>
      <c r="AA2318" s="1">
        <v>0</v>
      </c>
      <c r="AE2318" s="1">
        <v>452</v>
      </c>
      <c r="AJ2318" s="1" t="s">
        <v>59</v>
      </c>
      <c r="AK2318" s="1" t="s">
        <v>77</v>
      </c>
    </row>
    <row r="2319" spans="1:38">
      <c r="A2319" s="1" t="s">
        <v>1733</v>
      </c>
      <c r="B2319" s="9">
        <v>40950</v>
      </c>
      <c r="C2319" s="7">
        <v>10</v>
      </c>
      <c r="D2319" s="7">
        <v>2</v>
      </c>
      <c r="E2319" s="1">
        <v>7</v>
      </c>
      <c r="F2319" s="1" t="s">
        <v>47</v>
      </c>
      <c r="G2319" s="1" t="s">
        <v>1914</v>
      </c>
      <c r="H2319" s="1" t="s">
        <v>22</v>
      </c>
      <c r="I2319" s="1" t="s">
        <v>9</v>
      </c>
      <c r="K2319" s="1" t="s">
        <v>37</v>
      </c>
      <c r="L2319" s="1" t="s">
        <v>25</v>
      </c>
      <c r="M2319" s="2" t="s">
        <v>2466</v>
      </c>
      <c r="N2319" s="1" t="s">
        <v>26</v>
      </c>
      <c r="O2319" s="1" t="s">
        <v>27</v>
      </c>
      <c r="P2319" s="1" t="s">
        <v>88</v>
      </c>
      <c r="Q2319" s="1">
        <v>32.75</v>
      </c>
      <c r="R2319" s="1">
        <v>16.399999999999999</v>
      </c>
      <c r="S2319" s="1">
        <v>38.65</v>
      </c>
      <c r="X2319" s="1">
        <v>14</v>
      </c>
      <c r="Y2319" s="1">
        <v>122</v>
      </c>
      <c r="Z2319" s="1">
        <f>Y2319-X2319</f>
        <v>108</v>
      </c>
      <c r="AA2319" s="1">
        <v>0</v>
      </c>
      <c r="AE2319" s="1">
        <v>454</v>
      </c>
      <c r="AJ2319" s="1" t="s">
        <v>59</v>
      </c>
      <c r="AK2319" s="1" t="s">
        <v>77</v>
      </c>
    </row>
    <row r="2320" spans="1:38">
      <c r="A2320" s="1" t="s">
        <v>1733</v>
      </c>
      <c r="B2320" s="9">
        <v>40950</v>
      </c>
      <c r="C2320" s="7">
        <v>10</v>
      </c>
      <c r="D2320" s="7">
        <v>2</v>
      </c>
      <c r="E2320" s="1">
        <v>8</v>
      </c>
      <c r="F2320" s="1" t="s">
        <v>26</v>
      </c>
      <c r="G2320" s="1" t="s">
        <v>1944</v>
      </c>
      <c r="H2320" s="1" t="s">
        <v>23</v>
      </c>
      <c r="I2320" s="1" t="s">
        <v>23</v>
      </c>
      <c r="AK2320" s="1" t="s">
        <v>77</v>
      </c>
    </row>
    <row r="2321" spans="1:38">
      <c r="A2321" s="1" t="s">
        <v>1733</v>
      </c>
      <c r="B2321" s="9">
        <v>40950</v>
      </c>
      <c r="C2321" s="7">
        <v>10</v>
      </c>
      <c r="D2321" s="7">
        <v>2</v>
      </c>
      <c r="E2321" s="1">
        <v>8</v>
      </c>
      <c r="F2321" s="1" t="s">
        <v>47</v>
      </c>
      <c r="G2321" s="1" t="s">
        <v>1903</v>
      </c>
      <c r="H2321" s="1" t="s">
        <v>22</v>
      </c>
      <c r="I2321" s="1" t="s">
        <v>9</v>
      </c>
      <c r="K2321" s="1" t="s">
        <v>30</v>
      </c>
      <c r="L2321" s="1" t="s">
        <v>25</v>
      </c>
      <c r="M2321" s="2" t="s">
        <v>2468</v>
      </c>
      <c r="N2321" s="1" t="s">
        <v>26</v>
      </c>
      <c r="O2321" s="1" t="s">
        <v>27</v>
      </c>
      <c r="P2321" s="1" t="s">
        <v>40</v>
      </c>
      <c r="Q2321" s="1">
        <v>26.9</v>
      </c>
      <c r="R2321" s="1">
        <v>17.399999999999999</v>
      </c>
      <c r="S2321" s="1">
        <v>17</v>
      </c>
      <c r="X2321" s="1">
        <v>13</v>
      </c>
      <c r="Y2321" s="1">
        <v>67</v>
      </c>
      <c r="Z2321" s="1">
        <f>Y2321-X2321</f>
        <v>54</v>
      </c>
      <c r="AA2321" s="1">
        <f>13+24</f>
        <v>37</v>
      </c>
      <c r="AE2321" s="1">
        <v>450</v>
      </c>
      <c r="AJ2321" s="1" t="s">
        <v>59</v>
      </c>
      <c r="AK2321" s="1" t="s">
        <v>77</v>
      </c>
    </row>
    <row r="2322" spans="1:38">
      <c r="A2322" s="1" t="s">
        <v>1733</v>
      </c>
      <c r="B2322" s="9">
        <v>40950</v>
      </c>
      <c r="C2322" s="7">
        <v>10</v>
      </c>
      <c r="D2322" s="7">
        <v>2</v>
      </c>
      <c r="E2322" s="1">
        <v>9</v>
      </c>
      <c r="F2322" s="1" t="s">
        <v>26</v>
      </c>
      <c r="G2322" s="1" t="s">
        <v>1930</v>
      </c>
      <c r="H2322" s="1" t="s">
        <v>22</v>
      </c>
      <c r="I2322" s="1" t="s">
        <v>9</v>
      </c>
      <c r="J2322" s="1" t="s">
        <v>55</v>
      </c>
      <c r="K2322" s="1" t="s">
        <v>30</v>
      </c>
      <c r="L2322" s="1" t="s">
        <v>73</v>
      </c>
      <c r="M2322" s="2" t="s">
        <v>2441</v>
      </c>
      <c r="AC2322" s="1" t="s">
        <v>164</v>
      </c>
      <c r="AJ2322" s="1" t="s">
        <v>45</v>
      </c>
      <c r="AK2322" s="1" t="s">
        <v>77</v>
      </c>
    </row>
    <row r="2323" spans="1:38">
      <c r="A2323" s="1" t="s">
        <v>1733</v>
      </c>
      <c r="B2323" s="9">
        <v>40950</v>
      </c>
      <c r="C2323" s="7">
        <v>10</v>
      </c>
      <c r="D2323" s="7">
        <v>2</v>
      </c>
      <c r="E2323" s="1">
        <v>9</v>
      </c>
      <c r="F2323" s="1" t="s">
        <v>47</v>
      </c>
      <c r="G2323" s="1" t="s">
        <v>2804</v>
      </c>
      <c r="H2323" s="1" t="s">
        <v>23</v>
      </c>
      <c r="I2323" s="1" t="s">
        <v>23</v>
      </c>
      <c r="J2323" s="1" t="s">
        <v>55</v>
      </c>
      <c r="AK2323" s="1" t="s">
        <v>77</v>
      </c>
    </row>
    <row r="2324" spans="1:38">
      <c r="A2324" s="1" t="s">
        <v>1733</v>
      </c>
      <c r="B2324" s="9">
        <v>40950</v>
      </c>
      <c r="C2324" s="7">
        <v>10</v>
      </c>
      <c r="D2324" s="7">
        <v>2</v>
      </c>
      <c r="E2324" s="1">
        <v>10</v>
      </c>
      <c r="F2324" s="1" t="s">
        <v>26</v>
      </c>
      <c r="G2324" s="1" t="s">
        <v>1938</v>
      </c>
      <c r="H2324" s="1" t="s">
        <v>23</v>
      </c>
      <c r="I2324" s="1" t="s">
        <v>53</v>
      </c>
      <c r="AK2324" s="1" t="s">
        <v>77</v>
      </c>
    </row>
    <row r="2325" spans="1:38">
      <c r="A2325" s="1" t="s">
        <v>1733</v>
      </c>
      <c r="B2325" s="9">
        <v>40950</v>
      </c>
      <c r="C2325" s="7">
        <v>10</v>
      </c>
      <c r="D2325" s="7">
        <v>2</v>
      </c>
      <c r="E2325" s="1">
        <v>10</v>
      </c>
      <c r="F2325" s="1" t="s">
        <v>47</v>
      </c>
      <c r="G2325" s="1" t="s">
        <v>2805</v>
      </c>
      <c r="H2325" s="1" t="s">
        <v>22</v>
      </c>
      <c r="I2325" s="1" t="s">
        <v>23</v>
      </c>
      <c r="AK2325" s="1" t="s">
        <v>77</v>
      </c>
      <c r="AL2325" s="1" t="s">
        <v>165</v>
      </c>
    </row>
    <row r="2326" spans="1:38">
      <c r="A2326" s="1" t="s">
        <v>1733</v>
      </c>
      <c r="B2326" s="9">
        <v>40950</v>
      </c>
      <c r="C2326" s="7">
        <v>10</v>
      </c>
      <c r="D2326" s="7">
        <v>2</v>
      </c>
      <c r="E2326" s="1">
        <v>11</v>
      </c>
      <c r="F2326" s="1" t="s">
        <v>26</v>
      </c>
      <c r="G2326" s="1" t="s">
        <v>2806</v>
      </c>
      <c r="H2326" s="1" t="s">
        <v>23</v>
      </c>
      <c r="I2326" s="1" t="s">
        <v>23</v>
      </c>
      <c r="AK2326" s="1" t="s">
        <v>77</v>
      </c>
    </row>
    <row r="2327" spans="1:38">
      <c r="A2327" s="1" t="s">
        <v>1733</v>
      </c>
      <c r="B2327" s="9">
        <v>40950</v>
      </c>
      <c r="C2327" s="7">
        <v>10</v>
      </c>
      <c r="D2327" s="7">
        <v>2</v>
      </c>
      <c r="E2327" s="1">
        <v>11</v>
      </c>
      <c r="F2327" s="1" t="s">
        <v>47</v>
      </c>
      <c r="G2327" s="1" t="s">
        <v>2807</v>
      </c>
      <c r="H2327" s="1" t="s">
        <v>22</v>
      </c>
      <c r="I2327" s="1" t="s">
        <v>23</v>
      </c>
      <c r="AK2327" s="1" t="s">
        <v>77</v>
      </c>
    </row>
    <row r="2328" spans="1:38">
      <c r="A2328" s="1" t="s">
        <v>1733</v>
      </c>
      <c r="B2328" s="9">
        <v>40950</v>
      </c>
      <c r="C2328" s="7">
        <v>10</v>
      </c>
      <c r="D2328" s="7">
        <v>2</v>
      </c>
      <c r="E2328" s="1">
        <v>12</v>
      </c>
      <c r="F2328" s="1" t="s">
        <v>26</v>
      </c>
      <c r="G2328" s="1" t="s">
        <v>2808</v>
      </c>
      <c r="H2328" s="1" t="s">
        <v>23</v>
      </c>
      <c r="I2328" s="1" t="s">
        <v>23</v>
      </c>
      <c r="J2328" s="1" t="s">
        <v>55</v>
      </c>
      <c r="AK2328" s="1" t="s">
        <v>77</v>
      </c>
    </row>
    <row r="2329" spans="1:38">
      <c r="A2329" s="1" t="s">
        <v>1733</v>
      </c>
      <c r="B2329" s="9">
        <v>40950</v>
      </c>
      <c r="C2329" s="7">
        <v>10</v>
      </c>
      <c r="D2329" s="7">
        <v>2</v>
      </c>
      <c r="E2329" s="1">
        <v>12</v>
      </c>
      <c r="F2329" s="1" t="s">
        <v>47</v>
      </c>
      <c r="G2329" s="1" t="s">
        <v>1934</v>
      </c>
      <c r="H2329" s="1" t="s">
        <v>23</v>
      </c>
      <c r="I2329" s="1" t="s">
        <v>23</v>
      </c>
      <c r="J2329" s="1" t="s">
        <v>55</v>
      </c>
      <c r="AK2329" s="1" t="s">
        <v>77</v>
      </c>
    </row>
    <row r="2330" spans="1:38">
      <c r="A2330" s="1" t="s">
        <v>1733</v>
      </c>
      <c r="B2330" s="9">
        <v>40950</v>
      </c>
      <c r="C2330" s="7">
        <v>10</v>
      </c>
      <c r="D2330" s="7">
        <v>2</v>
      </c>
      <c r="E2330" s="1">
        <v>13</v>
      </c>
      <c r="F2330" s="1" t="s">
        <v>26</v>
      </c>
      <c r="G2330" s="1" t="s">
        <v>1939</v>
      </c>
      <c r="H2330" s="1" t="s">
        <v>23</v>
      </c>
      <c r="I2330" s="1" t="s">
        <v>53</v>
      </c>
      <c r="AK2330" s="1" t="s">
        <v>79</v>
      </c>
    </row>
    <row r="2331" spans="1:38">
      <c r="A2331" s="1" t="s">
        <v>1733</v>
      </c>
      <c r="B2331" s="9">
        <v>40950</v>
      </c>
      <c r="C2331" s="7">
        <v>10</v>
      </c>
      <c r="D2331" s="7">
        <v>2</v>
      </c>
      <c r="E2331" s="1">
        <v>13</v>
      </c>
      <c r="F2331" s="1" t="s">
        <v>47</v>
      </c>
      <c r="G2331" s="1" t="s">
        <v>1912</v>
      </c>
      <c r="H2331" s="1" t="s">
        <v>22</v>
      </c>
      <c r="I2331" s="1" t="s">
        <v>9</v>
      </c>
      <c r="K2331" s="1" t="s">
        <v>29</v>
      </c>
      <c r="L2331" s="1" t="s">
        <v>73</v>
      </c>
      <c r="M2331" s="2" t="s">
        <v>2449</v>
      </c>
      <c r="AC2331" s="1" t="s">
        <v>155</v>
      </c>
      <c r="AJ2331" s="1" t="s">
        <v>59</v>
      </c>
      <c r="AK2331" s="1" t="s">
        <v>79</v>
      </c>
    </row>
    <row r="2332" spans="1:38">
      <c r="A2332" s="1" t="s">
        <v>1733</v>
      </c>
      <c r="B2332" s="9">
        <v>40950</v>
      </c>
      <c r="C2332" s="7">
        <v>10</v>
      </c>
      <c r="D2332" s="7">
        <v>2</v>
      </c>
      <c r="E2332" s="1">
        <v>14</v>
      </c>
      <c r="F2332" s="1" t="s">
        <v>26</v>
      </c>
      <c r="G2332" s="1" t="s">
        <v>2809</v>
      </c>
      <c r="H2332" s="1" t="s">
        <v>23</v>
      </c>
      <c r="I2332" s="1" t="s">
        <v>23</v>
      </c>
      <c r="J2332" s="1" t="s">
        <v>55</v>
      </c>
      <c r="AK2332" s="1" t="s">
        <v>79</v>
      </c>
    </row>
    <row r="2333" spans="1:38">
      <c r="A2333" s="1" t="s">
        <v>1733</v>
      </c>
      <c r="B2333" s="9">
        <v>40950</v>
      </c>
      <c r="C2333" s="7">
        <v>10</v>
      </c>
      <c r="D2333" s="7">
        <v>2</v>
      </c>
      <c r="E2333" s="1">
        <v>14</v>
      </c>
      <c r="F2333" s="1" t="s">
        <v>47</v>
      </c>
      <c r="G2333" s="1" t="s">
        <v>2810</v>
      </c>
      <c r="H2333" s="1" t="s">
        <v>23</v>
      </c>
      <c r="I2333" s="1" t="s">
        <v>23</v>
      </c>
      <c r="J2333" s="1" t="s">
        <v>55</v>
      </c>
      <c r="AK2333" s="1" t="s">
        <v>79</v>
      </c>
    </row>
    <row r="2334" spans="1:38">
      <c r="A2334" s="1" t="s">
        <v>1733</v>
      </c>
      <c r="B2334" s="9">
        <v>40950</v>
      </c>
      <c r="C2334" s="7">
        <v>10</v>
      </c>
      <c r="D2334" s="7">
        <v>2</v>
      </c>
      <c r="E2334" s="1">
        <v>15</v>
      </c>
      <c r="F2334" s="1" t="s">
        <v>26</v>
      </c>
      <c r="G2334" s="1" t="s">
        <v>2811</v>
      </c>
      <c r="H2334" s="1" t="s">
        <v>23</v>
      </c>
      <c r="I2334" s="1" t="s">
        <v>23</v>
      </c>
      <c r="J2334" s="1" t="s">
        <v>55</v>
      </c>
      <c r="AK2334" s="1" t="s">
        <v>79</v>
      </c>
    </row>
    <row r="2335" spans="1:38">
      <c r="A2335" s="1" t="s">
        <v>1733</v>
      </c>
      <c r="B2335" s="9">
        <v>40950</v>
      </c>
      <c r="C2335" s="7">
        <v>10</v>
      </c>
      <c r="D2335" s="7">
        <v>2</v>
      </c>
      <c r="E2335" s="1">
        <v>15</v>
      </c>
      <c r="F2335" s="1" t="s">
        <v>47</v>
      </c>
      <c r="G2335" s="1" t="s">
        <v>1929</v>
      </c>
      <c r="H2335" s="1" t="s">
        <v>22</v>
      </c>
      <c r="I2335" s="1" t="s">
        <v>9</v>
      </c>
      <c r="K2335" s="1" t="s">
        <v>30</v>
      </c>
      <c r="L2335" s="1" t="s">
        <v>73</v>
      </c>
      <c r="M2335" s="2" t="s">
        <v>2440</v>
      </c>
      <c r="AJ2335" s="1" t="s">
        <v>59</v>
      </c>
      <c r="AK2335" s="1" t="s">
        <v>79</v>
      </c>
    </row>
    <row r="2336" spans="1:38">
      <c r="A2336" s="1" t="s">
        <v>1733</v>
      </c>
      <c r="B2336" s="9">
        <v>40950</v>
      </c>
      <c r="C2336" s="7">
        <v>10</v>
      </c>
      <c r="D2336" s="7">
        <v>2</v>
      </c>
      <c r="E2336" s="1">
        <v>16</v>
      </c>
      <c r="F2336" s="1" t="s">
        <v>26</v>
      </c>
      <c r="G2336" s="1" t="s">
        <v>1898</v>
      </c>
      <c r="H2336" s="1" t="s">
        <v>23</v>
      </c>
      <c r="I2336" s="1" t="s">
        <v>9</v>
      </c>
      <c r="J2336" s="1" t="s">
        <v>55</v>
      </c>
      <c r="AK2336" s="1" t="s">
        <v>79</v>
      </c>
    </row>
    <row r="2337" spans="1:38">
      <c r="A2337" s="1" t="s">
        <v>1733</v>
      </c>
      <c r="B2337" s="9">
        <v>40950</v>
      </c>
      <c r="C2337" s="7">
        <v>10</v>
      </c>
      <c r="D2337" s="7">
        <v>2</v>
      </c>
      <c r="E2337" s="1">
        <v>16</v>
      </c>
      <c r="F2337" s="1" t="s">
        <v>47</v>
      </c>
      <c r="G2337" s="1" t="s">
        <v>1913</v>
      </c>
      <c r="H2337" s="1" t="s">
        <v>23</v>
      </c>
      <c r="I2337" s="1" t="s">
        <v>23</v>
      </c>
      <c r="AK2337" s="1" t="s">
        <v>79</v>
      </c>
    </row>
    <row r="2338" spans="1:38">
      <c r="A2338" s="1" t="s">
        <v>1733</v>
      </c>
      <c r="B2338" s="9">
        <v>40950</v>
      </c>
      <c r="C2338" s="7">
        <v>10</v>
      </c>
      <c r="D2338" s="7">
        <v>2</v>
      </c>
      <c r="E2338" s="1">
        <v>17</v>
      </c>
      <c r="F2338" s="1" t="s">
        <v>26</v>
      </c>
      <c r="G2338" s="1" t="s">
        <v>1921</v>
      </c>
      <c r="H2338" s="1" t="s">
        <v>22</v>
      </c>
      <c r="I2338" s="1" t="s">
        <v>9</v>
      </c>
      <c r="J2338" s="1" t="s">
        <v>55</v>
      </c>
      <c r="K2338" s="1" t="s">
        <v>35</v>
      </c>
      <c r="L2338" s="1" t="s">
        <v>25</v>
      </c>
      <c r="M2338" s="2" t="s">
        <v>2463</v>
      </c>
      <c r="N2338" s="1" t="s">
        <v>26</v>
      </c>
      <c r="O2338" s="1" t="s">
        <v>33</v>
      </c>
      <c r="P2338" s="1" t="s">
        <v>156</v>
      </c>
      <c r="Q2338" s="1">
        <v>24.5</v>
      </c>
      <c r="R2338" s="1">
        <v>13.9</v>
      </c>
      <c r="S2338" s="1">
        <v>10.6</v>
      </c>
      <c r="X2338" s="1">
        <v>13</v>
      </c>
      <c r="Y2338" s="1">
        <v>65</v>
      </c>
      <c r="Z2338" s="1">
        <f>Y2338-X2338</f>
        <v>52</v>
      </c>
      <c r="AA2338" s="1">
        <v>0</v>
      </c>
      <c r="AC2338" s="1" t="s">
        <v>159</v>
      </c>
      <c r="AJ2338" s="1" t="s">
        <v>59</v>
      </c>
      <c r="AK2338" s="1" t="s">
        <v>79</v>
      </c>
      <c r="AL2338" s="1" t="s">
        <v>157</v>
      </c>
    </row>
    <row r="2339" spans="1:38">
      <c r="A2339" s="1" t="s">
        <v>1733</v>
      </c>
      <c r="B2339" s="9">
        <v>40950</v>
      </c>
      <c r="C2339" s="7">
        <v>10</v>
      </c>
      <c r="D2339" s="7">
        <v>2</v>
      </c>
      <c r="E2339" s="1">
        <v>17</v>
      </c>
      <c r="F2339" s="1" t="s">
        <v>47</v>
      </c>
      <c r="G2339" s="1" t="s">
        <v>2812</v>
      </c>
      <c r="H2339" s="1" t="s">
        <v>23</v>
      </c>
      <c r="I2339" s="1" t="s">
        <v>23</v>
      </c>
      <c r="J2339" s="1" t="s">
        <v>55</v>
      </c>
      <c r="AK2339" s="1" t="s">
        <v>79</v>
      </c>
    </row>
    <row r="2340" spans="1:38">
      <c r="A2340" s="1" t="s">
        <v>1733</v>
      </c>
      <c r="B2340" s="9">
        <v>40950</v>
      </c>
      <c r="C2340" s="7">
        <v>10</v>
      </c>
      <c r="D2340" s="7">
        <v>2</v>
      </c>
      <c r="E2340" s="1">
        <v>18</v>
      </c>
      <c r="F2340" s="1" t="s">
        <v>26</v>
      </c>
      <c r="G2340" s="1" t="s">
        <v>2813</v>
      </c>
      <c r="H2340" s="1" t="s">
        <v>23</v>
      </c>
      <c r="I2340" s="1" t="s">
        <v>23</v>
      </c>
      <c r="AK2340" s="1" t="s">
        <v>79</v>
      </c>
    </row>
    <row r="2341" spans="1:38">
      <c r="A2341" s="1" t="s">
        <v>1733</v>
      </c>
      <c r="B2341" s="9">
        <v>40950</v>
      </c>
      <c r="C2341" s="7">
        <v>10</v>
      </c>
      <c r="D2341" s="7">
        <v>2</v>
      </c>
      <c r="E2341" s="1">
        <v>18</v>
      </c>
      <c r="F2341" s="1" t="s">
        <v>47</v>
      </c>
      <c r="G2341" s="1" t="s">
        <v>2814</v>
      </c>
      <c r="H2341" s="1" t="s">
        <v>23</v>
      </c>
      <c r="I2341" s="1" t="s">
        <v>23</v>
      </c>
      <c r="AK2341" s="1" t="s">
        <v>79</v>
      </c>
    </row>
    <row r="2342" spans="1:38">
      <c r="A2342" s="1" t="s">
        <v>1733</v>
      </c>
      <c r="B2342" s="9">
        <v>40950</v>
      </c>
      <c r="C2342" s="7">
        <v>10</v>
      </c>
      <c r="D2342" s="7">
        <v>2</v>
      </c>
      <c r="E2342" s="1">
        <v>19</v>
      </c>
      <c r="F2342" s="1" t="s">
        <v>26</v>
      </c>
      <c r="G2342" s="1" t="s">
        <v>1917</v>
      </c>
      <c r="H2342" s="1" t="s">
        <v>23</v>
      </c>
      <c r="I2342" s="1" t="s">
        <v>23</v>
      </c>
      <c r="J2342" s="1" t="s">
        <v>55</v>
      </c>
      <c r="AK2342" s="1" t="s">
        <v>79</v>
      </c>
    </row>
    <row r="2343" spans="1:38">
      <c r="A2343" s="1" t="s">
        <v>1733</v>
      </c>
      <c r="B2343" s="9">
        <v>40950</v>
      </c>
      <c r="C2343" s="7">
        <v>10</v>
      </c>
      <c r="D2343" s="7">
        <v>2</v>
      </c>
      <c r="E2343" s="1">
        <v>19</v>
      </c>
      <c r="F2343" s="1" t="s">
        <v>47</v>
      </c>
      <c r="G2343" s="1" t="s">
        <v>2815</v>
      </c>
      <c r="H2343" s="1" t="s">
        <v>23</v>
      </c>
      <c r="I2343" s="1" t="s">
        <v>23</v>
      </c>
      <c r="AK2343" s="1" t="s">
        <v>79</v>
      </c>
    </row>
    <row r="2344" spans="1:38">
      <c r="A2344" s="1" t="s">
        <v>1733</v>
      </c>
      <c r="B2344" s="9">
        <v>40950</v>
      </c>
      <c r="C2344" s="7">
        <v>10</v>
      </c>
      <c r="D2344" s="7">
        <v>2</v>
      </c>
      <c r="E2344" s="1">
        <v>20</v>
      </c>
      <c r="F2344" s="1" t="s">
        <v>26</v>
      </c>
      <c r="G2344" s="1" t="s">
        <v>1894</v>
      </c>
      <c r="H2344" s="1" t="s">
        <v>23</v>
      </c>
      <c r="I2344" s="1" t="s">
        <v>23</v>
      </c>
      <c r="AK2344" s="1" t="s">
        <v>79</v>
      </c>
    </row>
    <row r="2345" spans="1:38">
      <c r="A2345" s="1" t="s">
        <v>1733</v>
      </c>
      <c r="B2345" s="9">
        <v>40950</v>
      </c>
      <c r="C2345" s="7">
        <v>10</v>
      </c>
      <c r="D2345" s="7">
        <v>2</v>
      </c>
      <c r="E2345" s="1">
        <v>20</v>
      </c>
      <c r="F2345" s="1" t="s">
        <v>47</v>
      </c>
      <c r="G2345" s="1" t="s">
        <v>1906</v>
      </c>
      <c r="H2345" s="1" t="s">
        <v>23</v>
      </c>
      <c r="I2345" s="1" t="s">
        <v>23</v>
      </c>
      <c r="AK2345" s="1" t="s">
        <v>79</v>
      </c>
    </row>
    <row r="2346" spans="1:38">
      <c r="A2346" s="1" t="s">
        <v>1733</v>
      </c>
      <c r="B2346" s="9">
        <v>40950</v>
      </c>
      <c r="C2346" s="7">
        <v>10</v>
      </c>
      <c r="D2346" s="7">
        <v>2</v>
      </c>
      <c r="E2346" s="10">
        <v>21</v>
      </c>
      <c r="F2346" s="1" t="s">
        <v>26</v>
      </c>
      <c r="G2346" s="1" t="s">
        <v>1919</v>
      </c>
      <c r="H2346" s="1" t="s">
        <v>23</v>
      </c>
      <c r="I2346" s="1" t="s">
        <v>23</v>
      </c>
      <c r="AK2346" s="1" t="s">
        <v>79</v>
      </c>
    </row>
    <row r="2347" spans="1:38">
      <c r="A2347" s="1" t="s">
        <v>1733</v>
      </c>
      <c r="B2347" s="9">
        <v>40950</v>
      </c>
      <c r="C2347" s="7">
        <v>10</v>
      </c>
      <c r="D2347" s="7">
        <v>2</v>
      </c>
      <c r="E2347" s="1">
        <v>21</v>
      </c>
      <c r="F2347" s="1" t="s">
        <v>47</v>
      </c>
      <c r="G2347" s="1" t="s">
        <v>1935</v>
      </c>
      <c r="H2347" s="1" t="s">
        <v>23</v>
      </c>
      <c r="I2347" s="1" t="s">
        <v>23</v>
      </c>
      <c r="J2347" s="1" t="s">
        <v>55</v>
      </c>
      <c r="AK2347" s="1" t="s">
        <v>79</v>
      </c>
    </row>
    <row r="2348" spans="1:38">
      <c r="A2348" s="1" t="s">
        <v>1733</v>
      </c>
      <c r="B2348" s="9">
        <v>40950</v>
      </c>
      <c r="C2348" s="7">
        <v>10</v>
      </c>
      <c r="D2348" s="7">
        <v>2</v>
      </c>
      <c r="E2348" s="1">
        <v>22</v>
      </c>
      <c r="F2348" s="1" t="s">
        <v>26</v>
      </c>
      <c r="G2348" s="1" t="s">
        <v>2816</v>
      </c>
      <c r="H2348" s="1" t="s">
        <v>23</v>
      </c>
      <c r="I2348" s="1" t="s">
        <v>23</v>
      </c>
      <c r="J2348" s="1" t="s">
        <v>55</v>
      </c>
      <c r="AK2348" s="1" t="s">
        <v>79</v>
      </c>
    </row>
    <row r="2349" spans="1:38">
      <c r="A2349" s="1" t="s">
        <v>1733</v>
      </c>
      <c r="B2349" s="9">
        <v>40950</v>
      </c>
      <c r="C2349" s="7">
        <v>10</v>
      </c>
      <c r="D2349" s="7">
        <v>2</v>
      </c>
      <c r="E2349" s="1">
        <v>22</v>
      </c>
      <c r="F2349" s="1" t="s">
        <v>47</v>
      </c>
      <c r="G2349" s="1" t="s">
        <v>1920</v>
      </c>
      <c r="H2349" s="1" t="s">
        <v>22</v>
      </c>
      <c r="I2349" s="1" t="s">
        <v>9</v>
      </c>
      <c r="K2349" s="1" t="s">
        <v>121</v>
      </c>
      <c r="L2349" s="1" t="s">
        <v>25</v>
      </c>
      <c r="M2349" s="2" t="s">
        <v>2462</v>
      </c>
      <c r="N2349" s="1" t="s">
        <v>26</v>
      </c>
      <c r="O2349" s="1" t="s">
        <v>27</v>
      </c>
      <c r="P2349" s="1" t="s">
        <v>40</v>
      </c>
      <c r="Q2349" s="1">
        <v>47.5</v>
      </c>
      <c r="S2349" s="1">
        <v>18.8</v>
      </c>
      <c r="T2349" s="1">
        <f>153+34.7</f>
        <v>187.7</v>
      </c>
      <c r="U2349" s="1">
        <f>153+29.15</f>
        <v>182.15</v>
      </c>
      <c r="W2349" s="1">
        <v>35.5</v>
      </c>
      <c r="X2349" s="1">
        <v>14</v>
      </c>
      <c r="Y2349" s="1">
        <v>193</v>
      </c>
      <c r="Z2349" s="1">
        <f>Y2349-X2349</f>
        <v>179</v>
      </c>
      <c r="AA2349" s="1">
        <v>0</v>
      </c>
      <c r="AJ2349" s="1" t="s">
        <v>59</v>
      </c>
      <c r="AK2349" s="1" t="s">
        <v>79</v>
      </c>
    </row>
    <row r="2350" spans="1:38">
      <c r="A2350" s="1" t="s">
        <v>1733</v>
      </c>
      <c r="B2350" s="9">
        <v>40950</v>
      </c>
      <c r="C2350" s="7">
        <v>10</v>
      </c>
      <c r="D2350" s="7">
        <v>2</v>
      </c>
      <c r="E2350" s="1">
        <v>23</v>
      </c>
      <c r="F2350" s="1" t="s">
        <v>26</v>
      </c>
      <c r="G2350" s="1" t="s">
        <v>2817</v>
      </c>
      <c r="H2350" s="1" t="s">
        <v>23</v>
      </c>
      <c r="I2350" s="1" t="s">
        <v>23</v>
      </c>
      <c r="AK2350" s="1" t="s">
        <v>79</v>
      </c>
    </row>
    <row r="2351" spans="1:38">
      <c r="A2351" s="1" t="s">
        <v>1733</v>
      </c>
      <c r="B2351" s="9">
        <v>40950</v>
      </c>
      <c r="C2351" s="7">
        <v>10</v>
      </c>
      <c r="D2351" s="7">
        <v>2</v>
      </c>
      <c r="E2351" s="1">
        <v>23</v>
      </c>
      <c r="F2351" s="1" t="s">
        <v>47</v>
      </c>
      <c r="G2351" s="1" t="s">
        <v>1896</v>
      </c>
      <c r="H2351" s="1" t="s">
        <v>23</v>
      </c>
      <c r="I2351" s="1" t="s">
        <v>23</v>
      </c>
      <c r="J2351" s="1" t="s">
        <v>55</v>
      </c>
      <c r="AK2351" s="1" t="s">
        <v>45</v>
      </c>
    </row>
    <row r="2352" spans="1:38">
      <c r="A2352" s="1" t="s">
        <v>1733</v>
      </c>
      <c r="B2352" s="9">
        <v>40950</v>
      </c>
      <c r="C2352" s="7">
        <v>10</v>
      </c>
      <c r="D2352" s="7">
        <v>2</v>
      </c>
      <c r="E2352" s="1">
        <v>24</v>
      </c>
      <c r="F2352" s="1" t="s">
        <v>26</v>
      </c>
      <c r="G2352" s="1" t="s">
        <v>2818</v>
      </c>
      <c r="H2352" s="1" t="s">
        <v>23</v>
      </c>
      <c r="I2352" s="1" t="s">
        <v>23</v>
      </c>
      <c r="AK2352" s="1" t="s">
        <v>79</v>
      </c>
    </row>
    <row r="2353" spans="1:38">
      <c r="A2353" s="1" t="s">
        <v>1733</v>
      </c>
      <c r="B2353" s="9">
        <v>40950</v>
      </c>
      <c r="C2353" s="7">
        <v>10</v>
      </c>
      <c r="D2353" s="7">
        <v>2</v>
      </c>
      <c r="E2353" s="1">
        <v>24</v>
      </c>
      <c r="F2353" s="1" t="s">
        <v>47</v>
      </c>
      <c r="G2353" s="1" t="s">
        <v>2819</v>
      </c>
      <c r="H2353" s="1" t="s">
        <v>23</v>
      </c>
      <c r="I2353" s="1" t="s">
        <v>23</v>
      </c>
      <c r="J2353" s="1" t="s">
        <v>55</v>
      </c>
      <c r="AK2353" s="1" t="s">
        <v>79</v>
      </c>
    </row>
    <row r="2354" spans="1:38">
      <c r="A2354" s="1" t="s">
        <v>1733</v>
      </c>
      <c r="B2354" s="9">
        <v>40950</v>
      </c>
      <c r="C2354" s="7">
        <v>10</v>
      </c>
      <c r="D2354" s="7">
        <v>2</v>
      </c>
      <c r="E2354" s="1">
        <v>25</v>
      </c>
      <c r="F2354" s="1" t="s">
        <v>26</v>
      </c>
      <c r="G2354" s="1" t="s">
        <v>1901</v>
      </c>
      <c r="H2354" s="1" t="s">
        <v>23</v>
      </c>
      <c r="I2354" s="1" t="s">
        <v>23</v>
      </c>
      <c r="AK2354" s="1" t="s">
        <v>59</v>
      </c>
    </row>
    <row r="2355" spans="1:38">
      <c r="A2355" s="1" t="s">
        <v>1733</v>
      </c>
      <c r="B2355" s="9">
        <v>40950</v>
      </c>
      <c r="C2355" s="7">
        <v>10</v>
      </c>
      <c r="D2355" s="7">
        <v>2</v>
      </c>
      <c r="E2355" s="1">
        <v>25</v>
      </c>
      <c r="F2355" s="1" t="s">
        <v>47</v>
      </c>
      <c r="G2355" s="1" t="s">
        <v>1910</v>
      </c>
      <c r="H2355" s="1" t="s">
        <v>23</v>
      </c>
      <c r="I2355" s="1" t="s">
        <v>23</v>
      </c>
      <c r="J2355" s="1" t="s">
        <v>55</v>
      </c>
      <c r="AK2355" s="1" t="s">
        <v>59</v>
      </c>
    </row>
    <row r="2356" spans="1:38">
      <c r="A2356" s="1" t="s">
        <v>1733</v>
      </c>
      <c r="B2356" s="9">
        <v>40950</v>
      </c>
      <c r="C2356" s="7">
        <v>10</v>
      </c>
      <c r="D2356" s="7">
        <v>2</v>
      </c>
      <c r="E2356" s="1">
        <v>26</v>
      </c>
      <c r="F2356" s="1" t="s">
        <v>26</v>
      </c>
      <c r="G2356" s="1" t="s">
        <v>2820</v>
      </c>
      <c r="H2356" s="1" t="s">
        <v>23</v>
      </c>
      <c r="I2356" s="1" t="s">
        <v>23</v>
      </c>
      <c r="AK2356" s="1" t="s">
        <v>59</v>
      </c>
    </row>
    <row r="2357" spans="1:38">
      <c r="A2357" s="1" t="s">
        <v>1733</v>
      </c>
      <c r="B2357" s="9">
        <v>40950</v>
      </c>
      <c r="C2357" s="7">
        <v>10</v>
      </c>
      <c r="D2357" s="7">
        <v>2</v>
      </c>
      <c r="E2357" s="1">
        <v>26</v>
      </c>
      <c r="F2357" s="1" t="s">
        <v>47</v>
      </c>
      <c r="G2357" s="1" t="s">
        <v>2821</v>
      </c>
      <c r="H2357" s="1" t="s">
        <v>23</v>
      </c>
      <c r="I2357" s="1" t="s">
        <v>23</v>
      </c>
      <c r="J2357" s="1" t="s">
        <v>55</v>
      </c>
      <c r="AK2357" s="1" t="s">
        <v>59</v>
      </c>
    </row>
    <row r="2358" spans="1:38">
      <c r="A2358" s="1" t="s">
        <v>1733</v>
      </c>
      <c r="B2358" s="9">
        <v>40950</v>
      </c>
      <c r="C2358" s="7">
        <v>10</v>
      </c>
      <c r="D2358" s="7">
        <v>2</v>
      </c>
      <c r="E2358" s="1">
        <v>27</v>
      </c>
      <c r="F2358" s="1" t="s">
        <v>26</v>
      </c>
      <c r="G2358" s="1" t="s">
        <v>1897</v>
      </c>
      <c r="H2358" s="1" t="s">
        <v>23</v>
      </c>
      <c r="I2358" s="1" t="s">
        <v>23</v>
      </c>
      <c r="AK2358" s="1" t="s">
        <v>59</v>
      </c>
    </row>
    <row r="2359" spans="1:38">
      <c r="A2359" s="1" t="s">
        <v>1733</v>
      </c>
      <c r="B2359" s="9">
        <v>40950</v>
      </c>
      <c r="C2359" s="7">
        <v>10</v>
      </c>
      <c r="D2359" s="7">
        <v>2</v>
      </c>
      <c r="E2359" s="1">
        <v>27</v>
      </c>
      <c r="F2359" s="1" t="s">
        <v>47</v>
      </c>
      <c r="G2359" s="1" t="s">
        <v>1892</v>
      </c>
      <c r="H2359" s="1" t="s">
        <v>23</v>
      </c>
      <c r="I2359" s="1" t="s">
        <v>23</v>
      </c>
      <c r="J2359" s="1" t="s">
        <v>55</v>
      </c>
      <c r="AK2359" s="1" t="s">
        <v>59</v>
      </c>
    </row>
    <row r="2360" spans="1:38">
      <c r="A2360" s="1" t="s">
        <v>1733</v>
      </c>
      <c r="B2360" s="9">
        <v>40950</v>
      </c>
      <c r="C2360" s="7">
        <v>10</v>
      </c>
      <c r="D2360" s="7">
        <v>2</v>
      </c>
      <c r="E2360" s="1">
        <v>28</v>
      </c>
      <c r="F2360" s="1" t="s">
        <v>26</v>
      </c>
      <c r="G2360" s="1" t="s">
        <v>1927</v>
      </c>
      <c r="H2360" s="1" t="s">
        <v>22</v>
      </c>
      <c r="I2360" s="1" t="s">
        <v>9</v>
      </c>
      <c r="J2360" s="1" t="s">
        <v>55</v>
      </c>
      <c r="K2360" s="1" t="s">
        <v>32</v>
      </c>
      <c r="L2360" s="1" t="s">
        <v>25</v>
      </c>
      <c r="M2360" s="2" t="s">
        <v>2467</v>
      </c>
      <c r="N2360" s="1" t="s">
        <v>26</v>
      </c>
      <c r="O2360" s="1" t="s">
        <v>33</v>
      </c>
      <c r="P2360" s="1" t="s">
        <v>158</v>
      </c>
      <c r="Q2360" s="1">
        <v>28</v>
      </c>
      <c r="R2360" s="1">
        <v>16.25</v>
      </c>
      <c r="S2360" s="1">
        <v>10.75</v>
      </c>
      <c r="X2360" s="1">
        <v>13</v>
      </c>
      <c r="Y2360" s="1">
        <v>73</v>
      </c>
      <c r="Z2360" s="1">
        <f>Y2360-X2360</f>
        <v>60</v>
      </c>
      <c r="AA2360" s="1">
        <v>0</v>
      </c>
      <c r="AC2360" s="1" t="s">
        <v>159</v>
      </c>
      <c r="AJ2360" s="1" t="s">
        <v>59</v>
      </c>
      <c r="AK2360" s="1" t="s">
        <v>59</v>
      </c>
      <c r="AL2360" s="1" t="s">
        <v>160</v>
      </c>
    </row>
    <row r="2361" spans="1:38">
      <c r="A2361" s="1" t="s">
        <v>1733</v>
      </c>
      <c r="B2361" s="9">
        <v>40950</v>
      </c>
      <c r="C2361" s="7">
        <v>10</v>
      </c>
      <c r="D2361" s="7">
        <v>2</v>
      </c>
      <c r="E2361" s="1">
        <v>28</v>
      </c>
      <c r="F2361" s="1" t="s">
        <v>47</v>
      </c>
      <c r="G2361" s="1" t="s">
        <v>1941</v>
      </c>
      <c r="H2361" s="1" t="s">
        <v>23</v>
      </c>
      <c r="I2361" s="1" t="s">
        <v>53</v>
      </c>
      <c r="AK2361" s="1" t="s">
        <v>59</v>
      </c>
    </row>
    <row r="2362" spans="1:38">
      <c r="A2362" s="1" t="s">
        <v>1733</v>
      </c>
      <c r="B2362" s="9">
        <v>40950</v>
      </c>
      <c r="C2362" s="7">
        <v>10</v>
      </c>
      <c r="D2362" s="7">
        <v>2</v>
      </c>
      <c r="E2362" s="1">
        <v>29</v>
      </c>
      <c r="F2362" s="1" t="s">
        <v>26</v>
      </c>
      <c r="G2362" s="1" t="s">
        <v>1931</v>
      </c>
      <c r="H2362" s="1" t="s">
        <v>22</v>
      </c>
      <c r="I2362" s="1" t="s">
        <v>9</v>
      </c>
      <c r="K2362" s="1" t="s">
        <v>30</v>
      </c>
      <c r="L2362" s="1" t="s">
        <v>73</v>
      </c>
      <c r="M2362" s="2" t="s">
        <v>2452</v>
      </c>
      <c r="AJ2362" s="1" t="s">
        <v>45</v>
      </c>
      <c r="AK2362" s="1" t="s">
        <v>59</v>
      </c>
    </row>
    <row r="2363" spans="1:38">
      <c r="A2363" s="1" t="s">
        <v>1733</v>
      </c>
      <c r="B2363" s="9">
        <v>40950</v>
      </c>
      <c r="C2363" s="7">
        <v>10</v>
      </c>
      <c r="D2363" s="7">
        <v>2</v>
      </c>
      <c r="E2363" s="1">
        <v>29</v>
      </c>
      <c r="F2363" s="1" t="s">
        <v>47</v>
      </c>
      <c r="G2363" s="1" t="s">
        <v>1911</v>
      </c>
      <c r="H2363" s="1" t="s">
        <v>23</v>
      </c>
      <c r="I2363" s="1" t="s">
        <v>23</v>
      </c>
      <c r="AK2363" s="1" t="s">
        <v>79</v>
      </c>
    </row>
    <row r="2364" spans="1:38">
      <c r="A2364" s="1" t="s">
        <v>1733</v>
      </c>
      <c r="B2364" s="9">
        <v>40950</v>
      </c>
      <c r="C2364" s="7">
        <v>10</v>
      </c>
      <c r="D2364" s="7">
        <v>2</v>
      </c>
      <c r="E2364" s="1">
        <v>30</v>
      </c>
      <c r="F2364" s="1" t="s">
        <v>26</v>
      </c>
      <c r="G2364" s="1" t="s">
        <v>2822</v>
      </c>
      <c r="H2364" s="1" t="s">
        <v>23</v>
      </c>
      <c r="I2364" s="1" t="s">
        <v>23</v>
      </c>
      <c r="AK2364" s="1" t="s">
        <v>59</v>
      </c>
    </row>
    <row r="2365" spans="1:38">
      <c r="A2365" s="1" t="s">
        <v>1733</v>
      </c>
      <c r="B2365" s="9">
        <v>40950</v>
      </c>
      <c r="C2365" s="7">
        <v>10</v>
      </c>
      <c r="D2365" s="7">
        <v>2</v>
      </c>
      <c r="E2365" s="1">
        <v>30</v>
      </c>
      <c r="F2365" s="1" t="s">
        <v>47</v>
      </c>
      <c r="G2365" s="1" t="s">
        <v>1945</v>
      </c>
      <c r="H2365" s="1" t="s">
        <v>23</v>
      </c>
      <c r="I2365" s="1" t="s">
        <v>23</v>
      </c>
      <c r="AK2365" s="1" t="s">
        <v>59</v>
      </c>
    </row>
    <row r="2366" spans="1:38">
      <c r="A2366" s="1" t="s">
        <v>1733</v>
      </c>
      <c r="B2366" s="9">
        <v>40950</v>
      </c>
      <c r="C2366" s="7">
        <v>10</v>
      </c>
      <c r="D2366" s="7">
        <v>2</v>
      </c>
      <c r="E2366" s="1">
        <v>31</v>
      </c>
      <c r="F2366" s="1" t="s">
        <v>26</v>
      </c>
      <c r="G2366" s="1" t="s">
        <v>1933</v>
      </c>
      <c r="H2366" s="1" t="s">
        <v>23</v>
      </c>
      <c r="I2366" s="1" t="s">
        <v>23</v>
      </c>
      <c r="J2366" s="1" t="s">
        <v>55</v>
      </c>
      <c r="AK2366" s="1" t="s">
        <v>59</v>
      </c>
    </row>
    <row r="2367" spans="1:38">
      <c r="A2367" s="1" t="s">
        <v>1733</v>
      </c>
      <c r="B2367" s="9">
        <v>40950</v>
      </c>
      <c r="C2367" s="7">
        <v>10</v>
      </c>
      <c r="D2367" s="7">
        <v>2</v>
      </c>
      <c r="E2367" s="1">
        <v>31</v>
      </c>
      <c r="F2367" s="1" t="s">
        <v>47</v>
      </c>
      <c r="G2367" s="1" t="s">
        <v>2823</v>
      </c>
      <c r="H2367" s="1" t="s">
        <v>23</v>
      </c>
      <c r="I2367" s="1" t="s">
        <v>23</v>
      </c>
      <c r="AK2367" s="1" t="s">
        <v>59</v>
      </c>
    </row>
    <row r="2368" spans="1:38">
      <c r="A2368" s="1" t="s">
        <v>1733</v>
      </c>
      <c r="B2368" s="9">
        <v>40950</v>
      </c>
      <c r="C2368" s="7">
        <v>10</v>
      </c>
      <c r="D2368" s="7">
        <v>2</v>
      </c>
      <c r="E2368" s="1">
        <v>32</v>
      </c>
      <c r="F2368" s="1" t="s">
        <v>26</v>
      </c>
      <c r="G2368" s="1" t="s">
        <v>1895</v>
      </c>
      <c r="H2368" s="1" t="s">
        <v>23</v>
      </c>
      <c r="I2368" s="1" t="s">
        <v>23</v>
      </c>
      <c r="J2368" s="1" t="s">
        <v>55</v>
      </c>
      <c r="AK2368" s="1" t="s">
        <v>59</v>
      </c>
    </row>
    <row r="2369" spans="1:37">
      <c r="A2369" s="1" t="s">
        <v>1733</v>
      </c>
      <c r="B2369" s="9">
        <v>40950</v>
      </c>
      <c r="C2369" s="7">
        <v>10</v>
      </c>
      <c r="D2369" s="7">
        <v>2</v>
      </c>
      <c r="E2369" s="1">
        <v>32</v>
      </c>
      <c r="F2369" s="1" t="s">
        <v>47</v>
      </c>
      <c r="G2369" s="1" t="s">
        <v>1909</v>
      </c>
      <c r="H2369" s="1" t="s">
        <v>22</v>
      </c>
      <c r="I2369" s="1" t="s">
        <v>9</v>
      </c>
      <c r="K2369" s="1" t="s">
        <v>30</v>
      </c>
      <c r="L2369" s="1" t="s">
        <v>73</v>
      </c>
      <c r="M2369" s="2" t="s">
        <v>2453</v>
      </c>
      <c r="AJ2369" s="1" t="s">
        <v>45</v>
      </c>
      <c r="AK2369" s="1" t="s">
        <v>59</v>
      </c>
    </row>
    <row r="2370" spans="1:37">
      <c r="A2370" s="1" t="s">
        <v>1733</v>
      </c>
      <c r="B2370" s="9">
        <v>40950</v>
      </c>
      <c r="C2370" s="7">
        <v>10</v>
      </c>
      <c r="D2370" s="7">
        <v>2</v>
      </c>
      <c r="E2370" s="1">
        <v>33</v>
      </c>
      <c r="F2370" s="1" t="s">
        <v>26</v>
      </c>
      <c r="G2370" s="1" t="s">
        <v>2824</v>
      </c>
      <c r="H2370" s="1" t="s">
        <v>23</v>
      </c>
      <c r="I2370" s="1" t="s">
        <v>23</v>
      </c>
      <c r="J2370" s="1" t="s">
        <v>55</v>
      </c>
      <c r="AK2370" s="1" t="s">
        <v>59</v>
      </c>
    </row>
    <row r="2371" spans="1:37">
      <c r="A2371" s="1" t="s">
        <v>1733</v>
      </c>
      <c r="B2371" s="9">
        <v>40950</v>
      </c>
      <c r="C2371" s="7">
        <v>10</v>
      </c>
      <c r="D2371" s="7">
        <v>2</v>
      </c>
      <c r="E2371" s="1">
        <v>33</v>
      </c>
      <c r="F2371" s="1" t="s">
        <v>47</v>
      </c>
      <c r="G2371" s="1" t="s">
        <v>1950</v>
      </c>
      <c r="H2371" s="1" t="s">
        <v>23</v>
      </c>
      <c r="I2371" s="1" t="s">
        <v>23</v>
      </c>
      <c r="J2371" s="1" t="s">
        <v>55</v>
      </c>
      <c r="AK2371" s="1" t="s">
        <v>59</v>
      </c>
    </row>
    <row r="2372" spans="1:37">
      <c r="A2372" s="1" t="s">
        <v>1733</v>
      </c>
      <c r="B2372" s="9">
        <v>40950</v>
      </c>
      <c r="C2372" s="7">
        <v>10</v>
      </c>
      <c r="D2372" s="7">
        <v>2</v>
      </c>
      <c r="E2372" s="1">
        <v>34</v>
      </c>
      <c r="F2372" s="1" t="s">
        <v>26</v>
      </c>
      <c r="G2372" s="1" t="s">
        <v>1922</v>
      </c>
      <c r="H2372" s="1" t="s">
        <v>22</v>
      </c>
      <c r="I2372" s="1" t="s">
        <v>9</v>
      </c>
      <c r="K2372" s="1" t="s">
        <v>24</v>
      </c>
      <c r="L2372" s="1" t="s">
        <v>25</v>
      </c>
      <c r="M2372" s="2" t="s">
        <v>2464</v>
      </c>
      <c r="N2372" s="1" t="s">
        <v>26</v>
      </c>
      <c r="O2372" s="1" t="s">
        <v>27</v>
      </c>
      <c r="P2372" s="1" t="s">
        <v>88</v>
      </c>
      <c r="Q2372" s="1">
        <v>45.25</v>
      </c>
      <c r="R2372" s="1">
        <v>23.8</v>
      </c>
      <c r="S2372" s="1">
        <v>46.95</v>
      </c>
      <c r="X2372" s="1">
        <v>14</v>
      </c>
      <c r="Y2372" s="1">
        <v>350</v>
      </c>
      <c r="Z2372" s="1">
        <f>Y2372-X2372</f>
        <v>336</v>
      </c>
      <c r="AA2372" s="1">
        <f>6+24</f>
        <v>30</v>
      </c>
      <c r="AE2372" s="1">
        <v>451</v>
      </c>
      <c r="AJ2372" s="1" t="s">
        <v>59</v>
      </c>
      <c r="AK2372" s="1" t="s">
        <v>59</v>
      </c>
    </row>
    <row r="2373" spans="1:37">
      <c r="A2373" s="1" t="s">
        <v>1733</v>
      </c>
      <c r="B2373" s="9">
        <v>40950</v>
      </c>
      <c r="C2373" s="7">
        <v>10</v>
      </c>
      <c r="D2373" s="7">
        <v>2</v>
      </c>
      <c r="E2373" s="1">
        <v>34</v>
      </c>
      <c r="F2373" s="1" t="s">
        <v>47</v>
      </c>
      <c r="G2373" s="1" t="s">
        <v>2825</v>
      </c>
      <c r="H2373" s="1" t="s">
        <v>23</v>
      </c>
      <c r="I2373" s="1" t="s">
        <v>23</v>
      </c>
      <c r="AK2373" s="1" t="s">
        <v>59</v>
      </c>
    </row>
    <row r="2374" spans="1:37">
      <c r="A2374" s="1" t="s">
        <v>1733</v>
      </c>
      <c r="B2374" s="9">
        <v>40950</v>
      </c>
      <c r="C2374" s="7">
        <v>10</v>
      </c>
      <c r="D2374" s="7">
        <v>2</v>
      </c>
      <c r="E2374" s="1">
        <v>35</v>
      </c>
      <c r="F2374" s="1" t="s">
        <v>26</v>
      </c>
      <c r="G2374" s="1" t="s">
        <v>1891</v>
      </c>
      <c r="H2374" s="1" t="s">
        <v>23</v>
      </c>
      <c r="I2374" s="1" t="s">
        <v>23</v>
      </c>
      <c r="J2374" s="1" t="s">
        <v>55</v>
      </c>
      <c r="AK2374" s="1" t="s">
        <v>59</v>
      </c>
    </row>
    <row r="2375" spans="1:37">
      <c r="A2375" s="1" t="s">
        <v>1733</v>
      </c>
      <c r="B2375" s="9">
        <v>40950</v>
      </c>
      <c r="C2375" s="7">
        <v>10</v>
      </c>
      <c r="D2375" s="7">
        <v>2</v>
      </c>
      <c r="E2375" s="1">
        <v>35</v>
      </c>
      <c r="F2375" s="1" t="s">
        <v>47</v>
      </c>
      <c r="G2375" s="1" t="s">
        <v>2826</v>
      </c>
      <c r="H2375" s="1" t="s">
        <v>23</v>
      </c>
      <c r="I2375" s="1" t="s">
        <v>23</v>
      </c>
      <c r="AK2375" s="1" t="s">
        <v>59</v>
      </c>
    </row>
    <row r="2376" spans="1:37">
      <c r="A2376" s="1" t="s">
        <v>1733</v>
      </c>
      <c r="B2376" s="9">
        <v>40950</v>
      </c>
      <c r="C2376" s="7">
        <v>10</v>
      </c>
      <c r="D2376" s="7">
        <v>2</v>
      </c>
      <c r="E2376" s="1">
        <v>36</v>
      </c>
      <c r="F2376" s="1" t="s">
        <v>26</v>
      </c>
      <c r="G2376" s="1" t="s">
        <v>1915</v>
      </c>
      <c r="H2376" s="1" t="s">
        <v>23</v>
      </c>
      <c r="I2376" s="1" t="s">
        <v>23</v>
      </c>
      <c r="AK2376" s="1" t="s">
        <v>59</v>
      </c>
    </row>
    <row r="2377" spans="1:37">
      <c r="A2377" s="1" t="s">
        <v>1733</v>
      </c>
      <c r="B2377" s="9">
        <v>40950</v>
      </c>
      <c r="C2377" s="7">
        <v>10</v>
      </c>
      <c r="D2377" s="7">
        <v>2</v>
      </c>
      <c r="E2377" s="1">
        <v>36</v>
      </c>
      <c r="F2377" s="1" t="s">
        <v>47</v>
      </c>
      <c r="G2377" s="1" t="s">
        <v>1926</v>
      </c>
      <c r="H2377" s="1" t="s">
        <v>22</v>
      </c>
      <c r="I2377" s="1" t="s">
        <v>9</v>
      </c>
      <c r="K2377" s="1" t="s">
        <v>29</v>
      </c>
      <c r="L2377" s="1" t="s">
        <v>73</v>
      </c>
      <c r="M2377" s="2" t="s">
        <v>2446</v>
      </c>
      <c r="AJ2377" s="1" t="s">
        <v>45</v>
      </c>
      <c r="AK2377" s="1" t="s">
        <v>59</v>
      </c>
    </row>
    <row r="2378" spans="1:37">
      <c r="A2378" s="1" t="s">
        <v>1733</v>
      </c>
      <c r="B2378" s="9">
        <v>40950</v>
      </c>
      <c r="C2378" s="7">
        <v>10</v>
      </c>
      <c r="D2378" s="7">
        <v>2</v>
      </c>
      <c r="E2378" s="1">
        <v>37</v>
      </c>
      <c r="F2378" s="1" t="s">
        <v>26</v>
      </c>
      <c r="G2378" s="1" t="s">
        <v>1902</v>
      </c>
      <c r="H2378" s="1" t="s">
        <v>23</v>
      </c>
      <c r="I2378" s="1" t="s">
        <v>23</v>
      </c>
      <c r="AK2378" s="1" t="s">
        <v>79</v>
      </c>
    </row>
    <row r="2379" spans="1:37">
      <c r="A2379" s="1" t="s">
        <v>1733</v>
      </c>
      <c r="B2379" s="9">
        <v>40950</v>
      </c>
      <c r="C2379" s="7">
        <v>10</v>
      </c>
      <c r="D2379" s="7">
        <v>2</v>
      </c>
      <c r="E2379" s="1">
        <v>37</v>
      </c>
      <c r="F2379" s="1" t="s">
        <v>47</v>
      </c>
      <c r="G2379" s="1" t="s">
        <v>1904</v>
      </c>
      <c r="H2379" s="1" t="s">
        <v>23</v>
      </c>
      <c r="I2379" s="1" t="s">
        <v>23</v>
      </c>
      <c r="AK2379" s="1" t="s">
        <v>45</v>
      </c>
    </row>
    <row r="2380" spans="1:37">
      <c r="A2380" s="1" t="s">
        <v>1733</v>
      </c>
      <c r="B2380" s="9">
        <v>40950</v>
      </c>
      <c r="C2380" s="7">
        <v>10</v>
      </c>
      <c r="D2380" s="7">
        <v>2</v>
      </c>
      <c r="E2380" s="1">
        <v>38</v>
      </c>
      <c r="F2380" s="1" t="s">
        <v>26</v>
      </c>
      <c r="G2380" s="1" t="s">
        <v>2827</v>
      </c>
      <c r="H2380" s="1" t="s">
        <v>23</v>
      </c>
      <c r="I2380" s="1" t="s">
        <v>23</v>
      </c>
      <c r="AK2380" s="1" t="s">
        <v>45</v>
      </c>
    </row>
    <row r="2381" spans="1:37">
      <c r="A2381" s="1" t="s">
        <v>1733</v>
      </c>
      <c r="B2381" s="9">
        <v>40950</v>
      </c>
      <c r="C2381" s="7">
        <v>10</v>
      </c>
      <c r="D2381" s="7">
        <v>2</v>
      </c>
      <c r="E2381" s="1">
        <v>38</v>
      </c>
      <c r="F2381" s="1" t="s">
        <v>47</v>
      </c>
      <c r="G2381" s="1" t="s">
        <v>2828</v>
      </c>
      <c r="H2381" s="1" t="s">
        <v>23</v>
      </c>
      <c r="I2381" s="1" t="s">
        <v>23</v>
      </c>
      <c r="AK2381" s="1" t="s">
        <v>45</v>
      </c>
    </row>
    <row r="2382" spans="1:37">
      <c r="A2382" s="1" t="s">
        <v>1733</v>
      </c>
      <c r="B2382" s="9">
        <v>40950</v>
      </c>
      <c r="C2382" s="7">
        <v>10</v>
      </c>
      <c r="D2382" s="7">
        <v>2</v>
      </c>
      <c r="E2382" s="1">
        <v>39</v>
      </c>
      <c r="F2382" s="1" t="s">
        <v>26</v>
      </c>
      <c r="G2382" s="1" t="s">
        <v>1940</v>
      </c>
      <c r="H2382" s="1" t="s">
        <v>23</v>
      </c>
      <c r="I2382" s="1" t="s">
        <v>23</v>
      </c>
      <c r="J2382" s="1" t="s">
        <v>55</v>
      </c>
      <c r="AK2382" s="1" t="s">
        <v>45</v>
      </c>
    </row>
    <row r="2383" spans="1:37">
      <c r="A2383" s="1" t="s">
        <v>1733</v>
      </c>
      <c r="B2383" s="9">
        <v>40950</v>
      </c>
      <c r="C2383" s="7">
        <v>10</v>
      </c>
      <c r="D2383" s="7">
        <v>2</v>
      </c>
      <c r="E2383" s="1">
        <v>39</v>
      </c>
      <c r="F2383" s="1" t="s">
        <v>47</v>
      </c>
      <c r="G2383" s="1" t="s">
        <v>1923</v>
      </c>
      <c r="H2383" s="1" t="s">
        <v>22</v>
      </c>
      <c r="I2383" s="1" t="s">
        <v>9</v>
      </c>
      <c r="K2383" s="1" t="s">
        <v>24</v>
      </c>
      <c r="L2383" s="1" t="s">
        <v>73</v>
      </c>
      <c r="M2383" s="2" t="s">
        <v>2434</v>
      </c>
      <c r="AJ2383" s="1" t="s">
        <v>45</v>
      </c>
      <c r="AK2383" s="1" t="s">
        <v>45</v>
      </c>
    </row>
    <row r="2384" spans="1:37">
      <c r="A2384" s="1" t="s">
        <v>1733</v>
      </c>
      <c r="B2384" s="9">
        <v>40950</v>
      </c>
      <c r="C2384" s="7">
        <v>10</v>
      </c>
      <c r="D2384" s="7">
        <v>2</v>
      </c>
      <c r="E2384" s="1">
        <v>40</v>
      </c>
      <c r="F2384" s="1" t="s">
        <v>26</v>
      </c>
      <c r="G2384" s="1" t="s">
        <v>2829</v>
      </c>
      <c r="H2384" s="1" t="s">
        <v>23</v>
      </c>
      <c r="I2384" s="1" t="s">
        <v>23</v>
      </c>
      <c r="J2384" s="1" t="s">
        <v>55</v>
      </c>
      <c r="AK2384" s="1" t="s">
        <v>45</v>
      </c>
    </row>
    <row r="2385" spans="1:37">
      <c r="A2385" s="1" t="s">
        <v>1733</v>
      </c>
      <c r="B2385" s="9">
        <v>40950</v>
      </c>
      <c r="C2385" s="7">
        <v>10</v>
      </c>
      <c r="D2385" s="7">
        <v>2</v>
      </c>
      <c r="E2385" s="1">
        <v>40</v>
      </c>
      <c r="F2385" s="1" t="s">
        <v>47</v>
      </c>
      <c r="G2385" s="1" t="s">
        <v>2830</v>
      </c>
      <c r="H2385" s="1" t="s">
        <v>23</v>
      </c>
      <c r="I2385" s="1" t="s">
        <v>23</v>
      </c>
      <c r="J2385" s="1" t="s">
        <v>55</v>
      </c>
      <c r="AK2385" s="1" t="s">
        <v>45</v>
      </c>
    </row>
    <row r="2386" spans="1:37">
      <c r="A2386" s="1" t="s">
        <v>1733</v>
      </c>
      <c r="B2386" s="9">
        <v>40950</v>
      </c>
      <c r="C2386" s="7">
        <v>10</v>
      </c>
      <c r="D2386" s="7">
        <v>2</v>
      </c>
      <c r="E2386" s="1">
        <v>41</v>
      </c>
      <c r="F2386" s="1" t="s">
        <v>26</v>
      </c>
      <c r="G2386" s="1" t="s">
        <v>2831</v>
      </c>
      <c r="H2386" s="1" t="s">
        <v>23</v>
      </c>
      <c r="I2386" s="1" t="s">
        <v>23</v>
      </c>
      <c r="J2386" s="1" t="s">
        <v>55</v>
      </c>
      <c r="AK2386" s="1" t="s">
        <v>45</v>
      </c>
    </row>
    <row r="2387" spans="1:37">
      <c r="A2387" s="1" t="s">
        <v>1733</v>
      </c>
      <c r="B2387" s="9">
        <v>40950</v>
      </c>
      <c r="C2387" s="7">
        <v>10</v>
      </c>
      <c r="D2387" s="7">
        <v>2</v>
      </c>
      <c r="E2387" s="1">
        <v>41</v>
      </c>
      <c r="F2387" s="1" t="s">
        <v>47</v>
      </c>
      <c r="G2387" s="1" t="s">
        <v>1905</v>
      </c>
      <c r="H2387" s="1" t="s">
        <v>23</v>
      </c>
      <c r="I2387" s="1" t="s">
        <v>9</v>
      </c>
      <c r="AK2387" s="1" t="s">
        <v>45</v>
      </c>
    </row>
    <row r="2388" spans="1:37">
      <c r="A2388" s="1" t="s">
        <v>1733</v>
      </c>
      <c r="B2388" s="9">
        <v>40950</v>
      </c>
      <c r="C2388" s="7">
        <v>10</v>
      </c>
      <c r="D2388" s="7">
        <v>2</v>
      </c>
      <c r="E2388" s="1">
        <v>42</v>
      </c>
      <c r="F2388" s="1" t="s">
        <v>26</v>
      </c>
      <c r="G2388" s="1" t="s">
        <v>1893</v>
      </c>
      <c r="H2388" s="1" t="s">
        <v>23</v>
      </c>
      <c r="I2388" s="1" t="s">
        <v>23</v>
      </c>
      <c r="AK2388" s="1" t="s">
        <v>45</v>
      </c>
    </row>
    <row r="2389" spans="1:37">
      <c r="A2389" s="1" t="s">
        <v>1733</v>
      </c>
      <c r="B2389" s="9">
        <v>40950</v>
      </c>
      <c r="C2389" s="7">
        <v>10</v>
      </c>
      <c r="D2389" s="7">
        <v>2</v>
      </c>
      <c r="E2389" s="1">
        <v>42</v>
      </c>
      <c r="F2389" s="1" t="s">
        <v>47</v>
      </c>
      <c r="G2389" s="1" t="s">
        <v>1916</v>
      </c>
      <c r="H2389" s="1" t="s">
        <v>23</v>
      </c>
      <c r="I2389" s="1" t="s">
        <v>23</v>
      </c>
      <c r="AK2389" s="1" t="s">
        <v>45</v>
      </c>
    </row>
    <row r="2390" spans="1:37">
      <c r="A2390" s="1" t="s">
        <v>1733</v>
      </c>
      <c r="B2390" s="9">
        <v>40950</v>
      </c>
      <c r="C2390" s="7">
        <v>10</v>
      </c>
      <c r="D2390" s="7">
        <v>2</v>
      </c>
      <c r="E2390" s="1">
        <v>43</v>
      </c>
      <c r="F2390" s="1" t="s">
        <v>26</v>
      </c>
      <c r="G2390" s="1" t="s">
        <v>2832</v>
      </c>
      <c r="H2390" s="1" t="s">
        <v>23</v>
      </c>
      <c r="I2390" s="1" t="s">
        <v>23</v>
      </c>
      <c r="AK2390" s="1" t="s">
        <v>45</v>
      </c>
    </row>
    <row r="2391" spans="1:37">
      <c r="A2391" s="1" t="s">
        <v>1733</v>
      </c>
      <c r="B2391" s="9">
        <v>40950</v>
      </c>
      <c r="C2391" s="7">
        <v>10</v>
      </c>
      <c r="D2391" s="7">
        <v>2</v>
      </c>
      <c r="E2391" s="1">
        <v>43</v>
      </c>
      <c r="F2391" s="1" t="s">
        <v>47</v>
      </c>
      <c r="G2391" s="1" t="s">
        <v>1943</v>
      </c>
      <c r="H2391" s="1" t="s">
        <v>23</v>
      </c>
      <c r="I2391" s="1" t="s">
        <v>23</v>
      </c>
      <c r="AK2391" s="1" t="s">
        <v>45</v>
      </c>
    </row>
    <row r="2392" spans="1:37">
      <c r="A2392" s="1" t="s">
        <v>1733</v>
      </c>
      <c r="B2392" s="9">
        <v>40950</v>
      </c>
      <c r="C2392" s="7">
        <v>10</v>
      </c>
      <c r="D2392" s="7">
        <v>2</v>
      </c>
      <c r="E2392" s="1">
        <v>44</v>
      </c>
      <c r="F2392" s="1" t="s">
        <v>26</v>
      </c>
      <c r="G2392" s="1" t="s">
        <v>1937</v>
      </c>
      <c r="H2392" s="1" t="s">
        <v>23</v>
      </c>
      <c r="I2392" s="1" t="s">
        <v>23</v>
      </c>
      <c r="AK2392" s="1" t="s">
        <v>45</v>
      </c>
    </row>
    <row r="2393" spans="1:37">
      <c r="A2393" s="1" t="s">
        <v>1733</v>
      </c>
      <c r="B2393" s="9">
        <v>40950</v>
      </c>
      <c r="C2393" s="7">
        <v>10</v>
      </c>
      <c r="D2393" s="7">
        <v>2</v>
      </c>
      <c r="E2393" s="1">
        <v>44</v>
      </c>
      <c r="F2393" s="1" t="s">
        <v>47</v>
      </c>
      <c r="G2393" s="1" t="s">
        <v>1948</v>
      </c>
      <c r="H2393" s="1" t="s">
        <v>23</v>
      </c>
      <c r="I2393" s="1" t="s">
        <v>23</v>
      </c>
      <c r="J2393" s="1" t="s">
        <v>55</v>
      </c>
      <c r="AK2393" s="1" t="s">
        <v>45</v>
      </c>
    </row>
    <row r="2394" spans="1:37">
      <c r="A2394" s="1" t="s">
        <v>1733</v>
      </c>
      <c r="B2394" s="9">
        <v>40950</v>
      </c>
      <c r="C2394" s="7">
        <v>10</v>
      </c>
      <c r="D2394" s="7">
        <v>2</v>
      </c>
      <c r="E2394" s="1">
        <v>45</v>
      </c>
      <c r="F2394" s="1" t="s">
        <v>26</v>
      </c>
      <c r="G2394" s="1" t="s">
        <v>1907</v>
      </c>
      <c r="H2394" s="1" t="s">
        <v>23</v>
      </c>
      <c r="I2394" s="1" t="s">
        <v>23</v>
      </c>
      <c r="AK2394" s="1" t="s">
        <v>45</v>
      </c>
    </row>
    <row r="2395" spans="1:37">
      <c r="A2395" s="1" t="s">
        <v>1733</v>
      </c>
      <c r="B2395" s="9">
        <v>40950</v>
      </c>
      <c r="C2395" s="7">
        <v>10</v>
      </c>
      <c r="D2395" s="7">
        <v>2</v>
      </c>
      <c r="E2395" s="1">
        <v>45</v>
      </c>
      <c r="F2395" s="1" t="s">
        <v>47</v>
      </c>
      <c r="G2395" s="1" t="s">
        <v>1918</v>
      </c>
      <c r="H2395" s="1" t="s">
        <v>22</v>
      </c>
      <c r="I2395" s="1" t="s">
        <v>9</v>
      </c>
      <c r="K2395" s="1" t="s">
        <v>24</v>
      </c>
      <c r="L2395" s="1" t="s">
        <v>73</v>
      </c>
      <c r="M2395" s="2" t="s">
        <v>2433</v>
      </c>
      <c r="AJ2395" s="1" t="s">
        <v>45</v>
      </c>
      <c r="AK2395" s="1" t="s">
        <v>45</v>
      </c>
    </row>
    <row r="2396" spans="1:37">
      <c r="A2396" s="1" t="s">
        <v>1733</v>
      </c>
      <c r="B2396" s="9">
        <v>40950</v>
      </c>
      <c r="C2396" s="7">
        <v>10</v>
      </c>
      <c r="D2396" s="7">
        <v>2</v>
      </c>
      <c r="E2396" s="1">
        <v>46</v>
      </c>
      <c r="F2396" s="1" t="s">
        <v>26</v>
      </c>
      <c r="G2396" s="1" t="s">
        <v>1946</v>
      </c>
      <c r="H2396" s="1" t="s">
        <v>23</v>
      </c>
      <c r="I2396" s="1" t="s">
        <v>23</v>
      </c>
      <c r="AK2396" s="1" t="s">
        <v>45</v>
      </c>
    </row>
    <row r="2397" spans="1:37">
      <c r="A2397" s="1" t="s">
        <v>1733</v>
      </c>
      <c r="B2397" s="9">
        <v>40950</v>
      </c>
      <c r="C2397" s="7">
        <v>10</v>
      </c>
      <c r="D2397" s="7">
        <v>2</v>
      </c>
      <c r="E2397" s="1">
        <v>46</v>
      </c>
      <c r="F2397" s="1" t="s">
        <v>47</v>
      </c>
      <c r="G2397" s="1" t="s">
        <v>1890</v>
      </c>
      <c r="H2397" s="1" t="s">
        <v>23</v>
      </c>
      <c r="I2397" s="1" t="s">
        <v>23</v>
      </c>
      <c r="AK2397" s="1" t="s">
        <v>45</v>
      </c>
    </row>
    <row r="2398" spans="1:37">
      <c r="A2398" s="1" t="s">
        <v>1733</v>
      </c>
      <c r="B2398" s="9">
        <v>40950</v>
      </c>
      <c r="C2398" s="7">
        <v>10</v>
      </c>
      <c r="D2398" s="7">
        <v>2</v>
      </c>
      <c r="E2398" s="1">
        <v>47</v>
      </c>
      <c r="F2398" s="1" t="s">
        <v>26</v>
      </c>
      <c r="G2398" s="1" t="s">
        <v>2833</v>
      </c>
      <c r="H2398" s="1" t="s">
        <v>23</v>
      </c>
      <c r="I2398" s="1" t="s">
        <v>23</v>
      </c>
      <c r="AK2398" s="1" t="s">
        <v>45</v>
      </c>
    </row>
    <row r="2399" spans="1:37">
      <c r="A2399" s="1" t="s">
        <v>1733</v>
      </c>
      <c r="B2399" s="9">
        <v>40950</v>
      </c>
      <c r="C2399" s="7">
        <v>10</v>
      </c>
      <c r="D2399" s="7">
        <v>2</v>
      </c>
      <c r="E2399" s="1">
        <v>47</v>
      </c>
      <c r="F2399" s="1" t="s">
        <v>47</v>
      </c>
      <c r="G2399" s="1" t="s">
        <v>2834</v>
      </c>
      <c r="H2399" s="1" t="s">
        <v>23</v>
      </c>
      <c r="I2399" s="1" t="s">
        <v>23</v>
      </c>
      <c r="J2399" s="1" t="s">
        <v>55</v>
      </c>
      <c r="AK2399" s="1" t="s">
        <v>45</v>
      </c>
    </row>
    <row r="2400" spans="1:37">
      <c r="A2400" s="1" t="s">
        <v>1733</v>
      </c>
      <c r="B2400" s="9">
        <v>40950</v>
      </c>
      <c r="C2400" s="7">
        <v>10</v>
      </c>
      <c r="D2400" s="7">
        <v>2</v>
      </c>
      <c r="E2400" s="1">
        <v>48</v>
      </c>
      <c r="F2400" s="1" t="s">
        <v>26</v>
      </c>
      <c r="G2400" s="1" t="s">
        <v>1949</v>
      </c>
      <c r="H2400" s="1" t="s">
        <v>23</v>
      </c>
      <c r="I2400" s="1" t="s">
        <v>23</v>
      </c>
      <c r="AK2400" s="1" t="s">
        <v>45</v>
      </c>
    </row>
    <row r="2401" spans="1:37">
      <c r="A2401" s="1" t="s">
        <v>1733</v>
      </c>
      <c r="B2401" s="9">
        <v>40950</v>
      </c>
      <c r="C2401" s="7">
        <v>10</v>
      </c>
      <c r="D2401" s="7">
        <v>2</v>
      </c>
      <c r="E2401" s="1">
        <v>48</v>
      </c>
      <c r="F2401" s="1" t="s">
        <v>47</v>
      </c>
      <c r="G2401" s="1" t="s">
        <v>1947</v>
      </c>
      <c r="H2401" s="1" t="s">
        <v>23</v>
      </c>
      <c r="I2401" s="1" t="s">
        <v>23</v>
      </c>
      <c r="J2401" s="1" t="s">
        <v>55</v>
      </c>
      <c r="AK2401" s="1" t="s">
        <v>45</v>
      </c>
    </row>
    <row r="2402" spans="1:37">
      <c r="A2402" s="1" t="s">
        <v>1734</v>
      </c>
      <c r="B2402" s="9">
        <v>40951</v>
      </c>
      <c r="C2402" s="7">
        <v>10</v>
      </c>
      <c r="D2402" s="7">
        <v>2</v>
      </c>
      <c r="E2402" s="1">
        <v>1</v>
      </c>
      <c r="F2402" s="1" t="s">
        <v>26</v>
      </c>
      <c r="G2402" s="1" t="s">
        <v>1924</v>
      </c>
      <c r="H2402" s="1" t="s">
        <v>22</v>
      </c>
      <c r="I2402" s="1" t="s">
        <v>9</v>
      </c>
      <c r="K2402" s="1" t="s">
        <v>24</v>
      </c>
      <c r="L2402" s="1" t="s">
        <v>73</v>
      </c>
      <c r="M2402" s="2" t="s">
        <v>2413</v>
      </c>
      <c r="AJ2402" s="1" t="s">
        <v>59</v>
      </c>
      <c r="AK2402" s="1" t="s">
        <v>59</v>
      </c>
    </row>
    <row r="2403" spans="1:37">
      <c r="A2403" s="1" t="s">
        <v>1734</v>
      </c>
      <c r="B2403" s="9">
        <v>40951</v>
      </c>
      <c r="C2403" s="7">
        <v>10</v>
      </c>
      <c r="D2403" s="7">
        <v>2</v>
      </c>
      <c r="E2403" s="1">
        <v>1</v>
      </c>
      <c r="F2403" s="1" t="s">
        <v>47</v>
      </c>
      <c r="G2403" s="1" t="s">
        <v>1899</v>
      </c>
      <c r="H2403" s="1" t="s">
        <v>23</v>
      </c>
      <c r="I2403" s="1" t="s">
        <v>23</v>
      </c>
      <c r="J2403" s="1" t="s">
        <v>55</v>
      </c>
      <c r="AK2403" s="1" t="s">
        <v>45</v>
      </c>
    </row>
    <row r="2404" spans="1:37">
      <c r="A2404" s="1" t="s">
        <v>1734</v>
      </c>
      <c r="B2404" s="9">
        <v>40951</v>
      </c>
      <c r="C2404" s="7">
        <v>10</v>
      </c>
      <c r="D2404" s="7">
        <v>2</v>
      </c>
      <c r="E2404" s="1">
        <v>2</v>
      </c>
      <c r="F2404" s="1" t="s">
        <v>26</v>
      </c>
      <c r="G2404" s="1" t="s">
        <v>2800</v>
      </c>
      <c r="H2404" s="1" t="s">
        <v>23</v>
      </c>
      <c r="I2404" s="1" t="s">
        <v>23</v>
      </c>
      <c r="J2404" s="1" t="s">
        <v>170</v>
      </c>
      <c r="AK2404" s="1" t="s">
        <v>45</v>
      </c>
    </row>
    <row r="2405" spans="1:37">
      <c r="A2405" s="1" t="s">
        <v>1734</v>
      </c>
      <c r="B2405" s="9">
        <v>40951</v>
      </c>
      <c r="C2405" s="7">
        <v>10</v>
      </c>
      <c r="D2405" s="7">
        <v>2</v>
      </c>
      <c r="E2405" s="1">
        <v>2</v>
      </c>
      <c r="F2405" s="1" t="s">
        <v>47</v>
      </c>
      <c r="G2405" s="1" t="s">
        <v>2801</v>
      </c>
      <c r="H2405" s="1" t="s">
        <v>23</v>
      </c>
      <c r="I2405" s="1" t="s">
        <v>23</v>
      </c>
      <c r="AK2405" s="1" t="s">
        <v>45</v>
      </c>
    </row>
    <row r="2406" spans="1:37">
      <c r="A2406" s="1" t="s">
        <v>1734</v>
      </c>
      <c r="B2406" s="9">
        <v>40951</v>
      </c>
      <c r="C2406" s="7">
        <v>10</v>
      </c>
      <c r="D2406" s="7">
        <v>2</v>
      </c>
      <c r="E2406" s="1">
        <v>3</v>
      </c>
      <c r="F2406" s="1" t="s">
        <v>26</v>
      </c>
      <c r="G2406" s="1" t="s">
        <v>2802</v>
      </c>
      <c r="H2406" s="1" t="s">
        <v>23</v>
      </c>
      <c r="I2406" s="1" t="s">
        <v>23</v>
      </c>
      <c r="J2406" s="1" t="s">
        <v>55</v>
      </c>
      <c r="AK2406" s="1" t="s">
        <v>45</v>
      </c>
    </row>
    <row r="2407" spans="1:37">
      <c r="A2407" s="1" t="s">
        <v>1734</v>
      </c>
      <c r="B2407" s="9">
        <v>40951</v>
      </c>
      <c r="C2407" s="7">
        <v>10</v>
      </c>
      <c r="D2407" s="7">
        <v>2</v>
      </c>
      <c r="E2407" s="1">
        <v>3</v>
      </c>
      <c r="F2407" s="1" t="s">
        <v>47</v>
      </c>
      <c r="G2407" s="1" t="s">
        <v>1932</v>
      </c>
      <c r="H2407" s="1" t="s">
        <v>22</v>
      </c>
      <c r="I2407" s="1" t="s">
        <v>9</v>
      </c>
      <c r="K2407" s="1" t="s">
        <v>36</v>
      </c>
      <c r="L2407" s="1" t="s">
        <v>25</v>
      </c>
      <c r="M2407" s="2" t="s">
        <v>2470</v>
      </c>
      <c r="N2407" s="1" t="s">
        <v>26</v>
      </c>
      <c r="O2407" s="1" t="s">
        <v>27</v>
      </c>
      <c r="P2407" s="1" t="s">
        <v>40</v>
      </c>
      <c r="Q2407" s="1">
        <v>29.3</v>
      </c>
      <c r="S2407" s="1">
        <v>22.35</v>
      </c>
      <c r="T2407" s="1">
        <v>135.44999999999999</v>
      </c>
      <c r="U2407" s="1">
        <v>86.9</v>
      </c>
      <c r="X2407" s="1">
        <v>13</v>
      </c>
      <c r="Y2407" s="1">
        <v>99</v>
      </c>
      <c r="Z2407" s="1">
        <f>99-13</f>
        <v>86</v>
      </c>
      <c r="AA2407" s="1">
        <v>4</v>
      </c>
      <c r="AJ2407" s="1" t="s">
        <v>59</v>
      </c>
      <c r="AK2407" s="1" t="s">
        <v>45</v>
      </c>
    </row>
    <row r="2408" spans="1:37">
      <c r="A2408" s="1" t="s">
        <v>1734</v>
      </c>
      <c r="B2408" s="9">
        <v>40951</v>
      </c>
      <c r="C2408" s="7">
        <v>10</v>
      </c>
      <c r="D2408" s="7">
        <v>2</v>
      </c>
      <c r="E2408" s="1">
        <v>4</v>
      </c>
      <c r="F2408" s="1" t="s">
        <v>26</v>
      </c>
      <c r="G2408" s="1" t="s">
        <v>2803</v>
      </c>
      <c r="H2408" s="1" t="s">
        <v>23</v>
      </c>
      <c r="I2408" s="1" t="s">
        <v>23</v>
      </c>
      <c r="J2408" s="1" t="s">
        <v>55</v>
      </c>
      <c r="AK2408" s="1" t="s">
        <v>45</v>
      </c>
    </row>
    <row r="2409" spans="1:37">
      <c r="A2409" s="1" t="s">
        <v>1734</v>
      </c>
      <c r="B2409" s="9">
        <v>40951</v>
      </c>
      <c r="C2409" s="7">
        <v>10</v>
      </c>
      <c r="D2409" s="7">
        <v>2</v>
      </c>
      <c r="E2409" s="1">
        <v>4</v>
      </c>
      <c r="F2409" s="1" t="s">
        <v>47</v>
      </c>
      <c r="G2409" s="1" t="s">
        <v>1900</v>
      </c>
      <c r="H2409" s="1" t="s">
        <v>23</v>
      </c>
      <c r="I2409" s="1" t="s">
        <v>23</v>
      </c>
      <c r="J2409" s="1" t="s">
        <v>55</v>
      </c>
      <c r="AK2409" s="1" t="s">
        <v>45</v>
      </c>
    </row>
    <row r="2410" spans="1:37">
      <c r="A2410" s="1" t="s">
        <v>1734</v>
      </c>
      <c r="B2410" s="9">
        <v>40951</v>
      </c>
      <c r="C2410" s="7">
        <v>10</v>
      </c>
      <c r="D2410" s="7">
        <v>2</v>
      </c>
      <c r="E2410" s="1">
        <v>5</v>
      </c>
      <c r="F2410" s="1" t="s">
        <v>26</v>
      </c>
      <c r="G2410" s="1" t="s">
        <v>1928</v>
      </c>
      <c r="H2410" s="1" t="s">
        <v>23</v>
      </c>
      <c r="I2410" s="1" t="s">
        <v>23</v>
      </c>
      <c r="J2410" s="1" t="s">
        <v>55</v>
      </c>
      <c r="AK2410" s="1" t="s">
        <v>77</v>
      </c>
    </row>
    <row r="2411" spans="1:37">
      <c r="A2411" s="1" t="s">
        <v>1734</v>
      </c>
      <c r="B2411" s="9">
        <v>40951</v>
      </c>
      <c r="C2411" s="7">
        <v>10</v>
      </c>
      <c r="D2411" s="7">
        <v>2</v>
      </c>
      <c r="E2411" s="1">
        <v>5</v>
      </c>
      <c r="F2411" s="1" t="s">
        <v>47</v>
      </c>
      <c r="G2411" s="1" t="s">
        <v>1908</v>
      </c>
      <c r="H2411" s="1" t="s">
        <v>23</v>
      </c>
      <c r="I2411" s="1" t="s">
        <v>23</v>
      </c>
      <c r="AK2411" s="1" t="s">
        <v>45</v>
      </c>
    </row>
    <row r="2412" spans="1:37">
      <c r="A2412" s="1" t="s">
        <v>1734</v>
      </c>
      <c r="B2412" s="9">
        <v>40951</v>
      </c>
      <c r="C2412" s="7">
        <v>10</v>
      </c>
      <c r="D2412" s="7">
        <v>2</v>
      </c>
      <c r="E2412" s="1">
        <v>6</v>
      </c>
      <c r="F2412" s="1" t="s">
        <v>26</v>
      </c>
      <c r="G2412" s="1" t="s">
        <v>1942</v>
      </c>
      <c r="H2412" s="1" t="s">
        <v>23</v>
      </c>
      <c r="I2412" s="1" t="s">
        <v>23</v>
      </c>
      <c r="AK2412" s="1" t="s">
        <v>45</v>
      </c>
    </row>
    <row r="2413" spans="1:37">
      <c r="A2413" s="1" t="s">
        <v>1734</v>
      </c>
      <c r="B2413" s="9">
        <v>40951</v>
      </c>
      <c r="C2413" s="7">
        <v>10</v>
      </c>
      <c r="D2413" s="7">
        <v>2</v>
      </c>
      <c r="E2413" s="1">
        <v>6</v>
      </c>
      <c r="F2413" s="1" t="s">
        <v>47</v>
      </c>
      <c r="G2413" s="1" t="s">
        <v>1936</v>
      </c>
      <c r="H2413" s="1" t="s">
        <v>22</v>
      </c>
      <c r="I2413" s="1" t="s">
        <v>9</v>
      </c>
      <c r="K2413" s="1" t="s">
        <v>37</v>
      </c>
      <c r="L2413" s="1" t="s">
        <v>25</v>
      </c>
      <c r="M2413" s="2" t="s">
        <v>2474</v>
      </c>
      <c r="N2413" s="1" t="s">
        <v>26</v>
      </c>
      <c r="O2413" s="1" t="s">
        <v>33</v>
      </c>
      <c r="P2413" s="1" t="s">
        <v>63</v>
      </c>
      <c r="Q2413" s="1">
        <v>33.4</v>
      </c>
      <c r="R2413" s="1">
        <v>18.899999999999999</v>
      </c>
      <c r="S2413" s="1">
        <v>25</v>
      </c>
      <c r="X2413" s="1">
        <v>13</v>
      </c>
      <c r="Y2413" s="1">
        <v>138</v>
      </c>
      <c r="Z2413" s="1">
        <f>138-13</f>
        <v>125</v>
      </c>
      <c r="AA2413" s="1">
        <v>6</v>
      </c>
      <c r="AC2413" s="1" t="s">
        <v>169</v>
      </c>
      <c r="AE2413" s="1">
        <v>457</v>
      </c>
      <c r="AJ2413" s="1" t="s">
        <v>45</v>
      </c>
      <c r="AK2413" s="1" t="s">
        <v>45</v>
      </c>
    </row>
    <row r="2414" spans="1:37">
      <c r="A2414" s="1" t="s">
        <v>1734</v>
      </c>
      <c r="B2414" s="9">
        <v>40951</v>
      </c>
      <c r="C2414" s="7">
        <v>10</v>
      </c>
      <c r="D2414" s="7">
        <v>2</v>
      </c>
      <c r="E2414" s="1">
        <v>7</v>
      </c>
      <c r="F2414" s="1" t="s">
        <v>26</v>
      </c>
      <c r="G2414" s="1" t="s">
        <v>1925</v>
      </c>
      <c r="H2414" s="1" t="s">
        <v>23</v>
      </c>
      <c r="I2414" s="1" t="s">
        <v>23</v>
      </c>
      <c r="J2414" s="1" t="s">
        <v>55</v>
      </c>
      <c r="AK2414" s="1" t="s">
        <v>45</v>
      </c>
    </row>
    <row r="2415" spans="1:37">
      <c r="A2415" s="1" t="s">
        <v>1734</v>
      </c>
      <c r="B2415" s="9">
        <v>40951</v>
      </c>
      <c r="C2415" s="7">
        <v>10</v>
      </c>
      <c r="D2415" s="7">
        <v>2</v>
      </c>
      <c r="E2415" s="1">
        <v>7</v>
      </c>
      <c r="F2415" s="1" t="s">
        <v>47</v>
      </c>
      <c r="G2415" s="1" t="s">
        <v>1914</v>
      </c>
      <c r="H2415" s="1" t="s">
        <v>23</v>
      </c>
      <c r="I2415" s="1" t="s">
        <v>23</v>
      </c>
      <c r="AK2415" s="1" t="s">
        <v>45</v>
      </c>
    </row>
    <row r="2416" spans="1:37">
      <c r="A2416" s="1" t="s">
        <v>1734</v>
      </c>
      <c r="B2416" s="9">
        <v>40951</v>
      </c>
      <c r="C2416" s="7">
        <v>10</v>
      </c>
      <c r="D2416" s="7">
        <v>2</v>
      </c>
      <c r="E2416" s="1">
        <v>8</v>
      </c>
      <c r="F2416" s="1" t="s">
        <v>26</v>
      </c>
      <c r="G2416" s="1" t="s">
        <v>1944</v>
      </c>
      <c r="H2416" s="1" t="s">
        <v>23</v>
      </c>
      <c r="I2416" s="1" t="s">
        <v>23</v>
      </c>
      <c r="J2416" s="1" t="s">
        <v>55</v>
      </c>
      <c r="M2416" s="1"/>
      <c r="AK2416" s="1" t="s">
        <v>45</v>
      </c>
    </row>
    <row r="2417" spans="1:38">
      <c r="A2417" s="1" t="s">
        <v>1734</v>
      </c>
      <c r="B2417" s="9">
        <v>40951</v>
      </c>
      <c r="C2417" s="7">
        <v>10</v>
      </c>
      <c r="D2417" s="7">
        <v>2</v>
      </c>
      <c r="E2417" s="1">
        <v>8</v>
      </c>
      <c r="F2417" s="1" t="s">
        <v>47</v>
      </c>
      <c r="G2417" s="1" t="s">
        <v>1903</v>
      </c>
      <c r="H2417" s="1" t="s">
        <v>23</v>
      </c>
      <c r="I2417" s="1" t="s">
        <v>23</v>
      </c>
      <c r="AK2417" s="1" t="s">
        <v>59</v>
      </c>
    </row>
    <row r="2418" spans="1:38">
      <c r="A2418" s="1" t="s">
        <v>1734</v>
      </c>
      <c r="B2418" s="9">
        <v>40951</v>
      </c>
      <c r="C2418" s="7">
        <v>10</v>
      </c>
      <c r="D2418" s="7">
        <v>2</v>
      </c>
      <c r="E2418" s="1">
        <v>9</v>
      </c>
      <c r="F2418" s="1" t="s">
        <v>26</v>
      </c>
      <c r="G2418" s="1" t="s">
        <v>1930</v>
      </c>
      <c r="H2418" s="1" t="s">
        <v>23</v>
      </c>
      <c r="I2418" s="1" t="s">
        <v>23</v>
      </c>
      <c r="J2418" s="1" t="s">
        <v>55</v>
      </c>
      <c r="AK2418" s="1" t="s">
        <v>45</v>
      </c>
    </row>
    <row r="2419" spans="1:38">
      <c r="A2419" s="1" t="s">
        <v>1734</v>
      </c>
      <c r="B2419" s="9">
        <v>40951</v>
      </c>
      <c r="C2419" s="7">
        <v>10</v>
      </c>
      <c r="D2419" s="7">
        <v>2</v>
      </c>
      <c r="E2419" s="1">
        <v>9</v>
      </c>
      <c r="F2419" s="1" t="s">
        <v>47</v>
      </c>
      <c r="G2419" s="1" t="s">
        <v>2804</v>
      </c>
      <c r="H2419" s="1" t="s">
        <v>23</v>
      </c>
      <c r="I2419" s="1" t="s">
        <v>23</v>
      </c>
      <c r="J2419" s="1" t="s">
        <v>55</v>
      </c>
      <c r="AK2419" s="1" t="s">
        <v>45</v>
      </c>
    </row>
    <row r="2420" spans="1:38">
      <c r="A2420" s="1" t="s">
        <v>1734</v>
      </c>
      <c r="B2420" s="9">
        <v>40951</v>
      </c>
      <c r="C2420" s="7">
        <v>10</v>
      </c>
      <c r="D2420" s="7">
        <v>2</v>
      </c>
      <c r="E2420" s="1">
        <v>10</v>
      </c>
      <c r="F2420" s="1" t="s">
        <v>26</v>
      </c>
      <c r="G2420" s="1" t="s">
        <v>1938</v>
      </c>
      <c r="H2420" s="1" t="s">
        <v>22</v>
      </c>
      <c r="I2420" s="1" t="s">
        <v>9</v>
      </c>
      <c r="K2420" s="1" t="s">
        <v>32</v>
      </c>
      <c r="L2420" s="1" t="s">
        <v>25</v>
      </c>
      <c r="M2420" s="2" t="s">
        <v>2476</v>
      </c>
      <c r="N2420" s="1" t="s">
        <v>26</v>
      </c>
      <c r="O2420" s="1" t="s">
        <v>27</v>
      </c>
      <c r="Q2420" s="1">
        <v>25</v>
      </c>
      <c r="R2420" s="1">
        <v>16.600000000000001</v>
      </c>
      <c r="S2420" s="1">
        <v>14.3</v>
      </c>
      <c r="X2420" s="1">
        <v>13</v>
      </c>
      <c r="Y2420" s="1">
        <v>75</v>
      </c>
      <c r="Z2420" s="1">
        <f>75-13</f>
        <v>62</v>
      </c>
      <c r="AA2420" s="1">
        <v>59</v>
      </c>
      <c r="AE2420" s="1">
        <v>458</v>
      </c>
      <c r="AJ2420" s="1" t="s">
        <v>59</v>
      </c>
      <c r="AK2420" s="1" t="s">
        <v>45</v>
      </c>
    </row>
    <row r="2421" spans="1:38">
      <c r="A2421" s="1" t="s">
        <v>1734</v>
      </c>
      <c r="B2421" s="9">
        <v>40951</v>
      </c>
      <c r="C2421" s="7">
        <v>10</v>
      </c>
      <c r="D2421" s="7">
        <v>2</v>
      </c>
      <c r="E2421" s="1">
        <v>10</v>
      </c>
      <c r="F2421" s="1" t="s">
        <v>47</v>
      </c>
      <c r="G2421" s="1" t="s">
        <v>2805</v>
      </c>
      <c r="H2421" s="1" t="s">
        <v>23</v>
      </c>
      <c r="I2421" s="1" t="s">
        <v>23</v>
      </c>
      <c r="AK2421" s="1" t="s">
        <v>45</v>
      </c>
    </row>
    <row r="2422" spans="1:38">
      <c r="A2422" s="1" t="s">
        <v>1734</v>
      </c>
      <c r="B2422" s="9">
        <v>40951</v>
      </c>
      <c r="C2422" s="7">
        <v>10</v>
      </c>
      <c r="D2422" s="7">
        <v>2</v>
      </c>
      <c r="E2422" s="1">
        <v>11</v>
      </c>
      <c r="F2422" s="1" t="s">
        <v>26</v>
      </c>
      <c r="G2422" s="1" t="s">
        <v>2806</v>
      </c>
      <c r="H2422" s="1" t="s">
        <v>23</v>
      </c>
      <c r="I2422" s="1" t="s">
        <v>23</v>
      </c>
      <c r="AK2422" s="1" t="s">
        <v>45</v>
      </c>
    </row>
    <row r="2423" spans="1:38">
      <c r="A2423" s="1" t="s">
        <v>1734</v>
      </c>
      <c r="B2423" s="9">
        <v>40951</v>
      </c>
      <c r="C2423" s="7">
        <v>10</v>
      </c>
      <c r="D2423" s="7">
        <v>2</v>
      </c>
      <c r="E2423" s="1">
        <v>11</v>
      </c>
      <c r="F2423" s="1" t="s">
        <v>47</v>
      </c>
      <c r="G2423" s="1" t="s">
        <v>2807</v>
      </c>
      <c r="H2423" s="1" t="s">
        <v>23</v>
      </c>
      <c r="I2423" s="1" t="s">
        <v>23</v>
      </c>
      <c r="AK2423" s="1" t="s">
        <v>45</v>
      </c>
    </row>
    <row r="2424" spans="1:38">
      <c r="A2424" s="1" t="s">
        <v>1734</v>
      </c>
      <c r="B2424" s="9">
        <v>40951</v>
      </c>
      <c r="C2424" s="7">
        <v>10</v>
      </c>
      <c r="D2424" s="7">
        <v>2</v>
      </c>
      <c r="E2424" s="1">
        <v>12</v>
      </c>
      <c r="F2424" s="1" t="s">
        <v>26</v>
      </c>
      <c r="G2424" s="1" t="s">
        <v>2808</v>
      </c>
      <c r="H2424" s="1" t="s">
        <v>23</v>
      </c>
      <c r="I2424" s="1" t="s">
        <v>23</v>
      </c>
      <c r="AK2424" s="1" t="s">
        <v>45</v>
      </c>
    </row>
    <row r="2425" spans="1:38">
      <c r="A2425" s="1" t="s">
        <v>1734</v>
      </c>
      <c r="B2425" s="9">
        <v>40951</v>
      </c>
      <c r="C2425" s="7">
        <v>10</v>
      </c>
      <c r="D2425" s="7">
        <v>2</v>
      </c>
      <c r="E2425" s="1">
        <v>12</v>
      </c>
      <c r="F2425" s="1" t="s">
        <v>47</v>
      </c>
      <c r="G2425" s="1" t="s">
        <v>1934</v>
      </c>
      <c r="H2425" s="1" t="s">
        <v>22</v>
      </c>
      <c r="I2425" s="1" t="s">
        <v>9</v>
      </c>
      <c r="K2425" s="1" t="s">
        <v>36</v>
      </c>
      <c r="L2425" s="1" t="s">
        <v>25</v>
      </c>
      <c r="N2425" s="1" t="s">
        <v>26</v>
      </c>
      <c r="O2425" s="1" t="s">
        <v>27</v>
      </c>
      <c r="P2425" s="1" t="s">
        <v>40</v>
      </c>
      <c r="Q2425" s="1">
        <v>31</v>
      </c>
      <c r="S2425" s="1">
        <v>23.5</v>
      </c>
      <c r="T2425" s="1">
        <v>127</v>
      </c>
      <c r="U2425" s="1">
        <v>91.1</v>
      </c>
      <c r="X2425" s="1">
        <v>13</v>
      </c>
      <c r="Y2425" s="1">
        <v>90</v>
      </c>
      <c r="Z2425" s="1">
        <f>Y2425-X2425</f>
        <v>77</v>
      </c>
      <c r="AJ2425" s="1" t="s">
        <v>59</v>
      </c>
      <c r="AK2425" s="1" t="s">
        <v>45</v>
      </c>
      <c r="AL2425" s="1" t="s">
        <v>171</v>
      </c>
    </row>
    <row r="2426" spans="1:38">
      <c r="A2426" s="1" t="s">
        <v>1734</v>
      </c>
      <c r="B2426" s="9">
        <v>40951</v>
      </c>
      <c r="C2426" s="7">
        <v>10</v>
      </c>
      <c r="D2426" s="7">
        <v>2</v>
      </c>
      <c r="E2426" s="1">
        <v>13</v>
      </c>
      <c r="F2426" s="1" t="s">
        <v>26</v>
      </c>
      <c r="G2426" s="1" t="s">
        <v>1939</v>
      </c>
      <c r="H2426" s="1" t="s">
        <v>22</v>
      </c>
      <c r="I2426" s="1" t="s">
        <v>9</v>
      </c>
      <c r="K2426" s="1" t="s">
        <v>32</v>
      </c>
      <c r="L2426" s="1" t="s">
        <v>73</v>
      </c>
      <c r="M2426" s="2" t="s">
        <v>2451</v>
      </c>
      <c r="AJ2426" s="1" t="s">
        <v>45</v>
      </c>
      <c r="AK2426" s="1" t="s">
        <v>59</v>
      </c>
    </row>
    <row r="2427" spans="1:38">
      <c r="A2427" s="1" t="s">
        <v>1734</v>
      </c>
      <c r="B2427" s="9">
        <v>40951</v>
      </c>
      <c r="C2427" s="7">
        <v>10</v>
      </c>
      <c r="D2427" s="7">
        <v>2</v>
      </c>
      <c r="E2427" s="1">
        <v>13</v>
      </c>
      <c r="F2427" s="1" t="s">
        <v>47</v>
      </c>
      <c r="G2427" s="1" t="s">
        <v>1912</v>
      </c>
      <c r="H2427" s="1" t="s">
        <v>22</v>
      </c>
      <c r="I2427" s="1" t="s">
        <v>9</v>
      </c>
      <c r="K2427" s="1" t="s">
        <v>29</v>
      </c>
      <c r="L2427" s="1" t="s">
        <v>73</v>
      </c>
      <c r="M2427" s="2" t="s">
        <v>2437</v>
      </c>
      <c r="AJ2427" s="1" t="s">
        <v>45</v>
      </c>
      <c r="AK2427" s="1" t="s">
        <v>59</v>
      </c>
    </row>
    <row r="2428" spans="1:38">
      <c r="A2428" s="1" t="s">
        <v>1734</v>
      </c>
      <c r="B2428" s="9">
        <v>40951</v>
      </c>
      <c r="C2428" s="7">
        <v>10</v>
      </c>
      <c r="D2428" s="7">
        <v>2</v>
      </c>
      <c r="E2428" s="1">
        <v>14</v>
      </c>
      <c r="F2428" s="1" t="s">
        <v>26</v>
      </c>
      <c r="G2428" s="1" t="s">
        <v>2809</v>
      </c>
      <c r="H2428" s="1" t="s">
        <v>23</v>
      </c>
      <c r="I2428" s="1" t="s">
        <v>23</v>
      </c>
      <c r="J2428" s="1" t="s">
        <v>55</v>
      </c>
      <c r="AK2428" s="1" t="s">
        <v>59</v>
      </c>
    </row>
    <row r="2429" spans="1:38">
      <c r="A2429" s="1" t="s">
        <v>1734</v>
      </c>
      <c r="B2429" s="9">
        <v>40951</v>
      </c>
      <c r="C2429" s="7">
        <v>10</v>
      </c>
      <c r="D2429" s="7">
        <v>2</v>
      </c>
      <c r="E2429" s="1">
        <v>14</v>
      </c>
      <c r="F2429" s="1" t="s">
        <v>47</v>
      </c>
      <c r="G2429" s="1" t="s">
        <v>2810</v>
      </c>
      <c r="H2429" s="1" t="s">
        <v>23</v>
      </c>
      <c r="I2429" s="1" t="s">
        <v>23</v>
      </c>
      <c r="J2429" s="1" t="s">
        <v>55</v>
      </c>
      <c r="AK2429" s="1" t="s">
        <v>59</v>
      </c>
    </row>
    <row r="2430" spans="1:38">
      <c r="A2430" s="1" t="s">
        <v>1734</v>
      </c>
      <c r="B2430" s="9">
        <v>40951</v>
      </c>
      <c r="C2430" s="7">
        <v>10</v>
      </c>
      <c r="D2430" s="7">
        <v>2</v>
      </c>
      <c r="E2430" s="1">
        <v>15</v>
      </c>
      <c r="F2430" s="1" t="s">
        <v>26</v>
      </c>
      <c r="G2430" s="1" t="s">
        <v>2811</v>
      </c>
      <c r="H2430" s="1" t="s">
        <v>23</v>
      </c>
      <c r="I2430" s="1" t="s">
        <v>23</v>
      </c>
      <c r="J2430" s="1" t="s">
        <v>55</v>
      </c>
      <c r="AK2430" s="1" t="s">
        <v>59</v>
      </c>
    </row>
    <row r="2431" spans="1:38">
      <c r="A2431" s="1" t="s">
        <v>1734</v>
      </c>
      <c r="B2431" s="9">
        <v>40951</v>
      </c>
      <c r="C2431" s="7">
        <v>10</v>
      </c>
      <c r="D2431" s="7">
        <v>2</v>
      </c>
      <c r="E2431" s="1">
        <v>15</v>
      </c>
      <c r="F2431" s="1" t="s">
        <v>47</v>
      </c>
      <c r="G2431" s="1" t="s">
        <v>1929</v>
      </c>
      <c r="H2431" s="1" t="s">
        <v>22</v>
      </c>
      <c r="I2431" s="1" t="s">
        <v>9</v>
      </c>
      <c r="K2431" s="1" t="s">
        <v>36</v>
      </c>
      <c r="L2431" s="1" t="s">
        <v>25</v>
      </c>
      <c r="M2431" s="2" t="s">
        <v>2472</v>
      </c>
      <c r="N2431" s="1" t="s">
        <v>26</v>
      </c>
      <c r="O2431" s="1" t="s">
        <v>33</v>
      </c>
      <c r="P2431" s="1" t="s">
        <v>172</v>
      </c>
      <c r="Q2431" s="1">
        <v>31</v>
      </c>
      <c r="S2431" s="1">
        <v>9.1</v>
      </c>
      <c r="T2431" s="1">
        <v>145.19999999999999</v>
      </c>
      <c r="U2431" s="1">
        <v>88.5</v>
      </c>
      <c r="X2431" s="1">
        <v>13</v>
      </c>
      <c r="Y2431" s="1">
        <v>110</v>
      </c>
      <c r="Z2431" s="1">
        <f>Y2431-X2431</f>
        <v>97</v>
      </c>
      <c r="AA2431" s="1">
        <v>3</v>
      </c>
      <c r="AJ2431" s="1" t="s">
        <v>59</v>
      </c>
      <c r="AK2431" s="1" t="s">
        <v>59</v>
      </c>
    </row>
    <row r="2432" spans="1:38">
      <c r="A2432" s="1" t="s">
        <v>1734</v>
      </c>
      <c r="B2432" s="9">
        <v>40951</v>
      </c>
      <c r="C2432" s="7">
        <v>10</v>
      </c>
      <c r="D2432" s="7">
        <v>2</v>
      </c>
      <c r="E2432" s="1">
        <v>16</v>
      </c>
      <c r="F2432" s="1" t="s">
        <v>26</v>
      </c>
      <c r="G2432" s="1" t="s">
        <v>1898</v>
      </c>
      <c r="H2432" s="1" t="s">
        <v>23</v>
      </c>
      <c r="I2432" s="1" t="s">
        <v>23</v>
      </c>
      <c r="AK2432" s="1" t="s">
        <v>59</v>
      </c>
    </row>
    <row r="2433" spans="1:38">
      <c r="A2433" s="1" t="s">
        <v>1734</v>
      </c>
      <c r="B2433" s="9">
        <v>40951</v>
      </c>
      <c r="C2433" s="7">
        <v>10</v>
      </c>
      <c r="D2433" s="7">
        <v>2</v>
      </c>
      <c r="E2433" s="1">
        <v>16</v>
      </c>
      <c r="F2433" s="1" t="s">
        <v>47</v>
      </c>
      <c r="G2433" s="1" t="s">
        <v>1913</v>
      </c>
      <c r="H2433" s="1" t="s">
        <v>22</v>
      </c>
      <c r="I2433" s="1" t="s">
        <v>9</v>
      </c>
      <c r="K2433" s="1" t="s">
        <v>30</v>
      </c>
      <c r="L2433" s="1" t="s">
        <v>73</v>
      </c>
      <c r="M2433" s="2" t="s">
        <v>2440</v>
      </c>
      <c r="AJ2433" s="1" t="s">
        <v>45</v>
      </c>
      <c r="AK2433" s="1" t="s">
        <v>59</v>
      </c>
    </row>
    <row r="2434" spans="1:38">
      <c r="A2434" s="1" t="s">
        <v>1734</v>
      </c>
      <c r="B2434" s="9">
        <v>40951</v>
      </c>
      <c r="C2434" s="7">
        <v>10</v>
      </c>
      <c r="D2434" s="7">
        <v>2</v>
      </c>
      <c r="E2434" s="1">
        <v>17</v>
      </c>
      <c r="F2434" s="1" t="s">
        <v>26</v>
      </c>
      <c r="G2434" s="1" t="s">
        <v>1921</v>
      </c>
      <c r="H2434" s="1" t="s">
        <v>23</v>
      </c>
      <c r="I2434" s="1" t="s">
        <v>23</v>
      </c>
      <c r="AK2434" s="1" t="s">
        <v>79</v>
      </c>
    </row>
    <row r="2435" spans="1:38">
      <c r="A2435" s="1" t="s">
        <v>1734</v>
      </c>
      <c r="B2435" s="9">
        <v>40951</v>
      </c>
      <c r="C2435" s="7">
        <v>10</v>
      </c>
      <c r="D2435" s="7">
        <v>2</v>
      </c>
      <c r="E2435" s="1">
        <v>17</v>
      </c>
      <c r="F2435" s="1" t="s">
        <v>47</v>
      </c>
      <c r="G2435" s="1" t="s">
        <v>2812</v>
      </c>
      <c r="H2435" s="1" t="s">
        <v>23</v>
      </c>
      <c r="I2435" s="1" t="s">
        <v>23</v>
      </c>
      <c r="J2435" s="1" t="s">
        <v>55</v>
      </c>
      <c r="AK2435" s="1" t="s">
        <v>45</v>
      </c>
    </row>
    <row r="2436" spans="1:38">
      <c r="A2436" s="1" t="s">
        <v>1734</v>
      </c>
      <c r="B2436" s="9">
        <v>40951</v>
      </c>
      <c r="C2436" s="7">
        <v>10</v>
      </c>
      <c r="D2436" s="7">
        <v>2</v>
      </c>
      <c r="E2436" s="1">
        <v>18</v>
      </c>
      <c r="F2436" s="1" t="s">
        <v>26</v>
      </c>
      <c r="G2436" s="1" t="s">
        <v>2813</v>
      </c>
      <c r="H2436" s="1" t="s">
        <v>23</v>
      </c>
      <c r="I2436" s="1" t="s">
        <v>23</v>
      </c>
      <c r="J2436" s="1" t="s">
        <v>55</v>
      </c>
      <c r="AK2436" s="1" t="s">
        <v>77</v>
      </c>
    </row>
    <row r="2437" spans="1:38">
      <c r="A2437" s="1" t="s">
        <v>1734</v>
      </c>
      <c r="B2437" s="9">
        <v>40951</v>
      </c>
      <c r="C2437" s="7">
        <v>10</v>
      </c>
      <c r="D2437" s="7">
        <v>2</v>
      </c>
      <c r="E2437" s="1">
        <v>18</v>
      </c>
      <c r="F2437" s="1" t="s">
        <v>47</v>
      </c>
      <c r="G2437" s="1" t="s">
        <v>2814</v>
      </c>
      <c r="H2437" s="1" t="s">
        <v>23</v>
      </c>
      <c r="I2437" s="1" t="s">
        <v>23</v>
      </c>
      <c r="J2437" s="1" t="s">
        <v>55</v>
      </c>
      <c r="AK2437" s="1" t="s">
        <v>77</v>
      </c>
    </row>
    <row r="2438" spans="1:38">
      <c r="A2438" s="1" t="s">
        <v>1734</v>
      </c>
      <c r="B2438" s="9">
        <v>40951</v>
      </c>
      <c r="C2438" s="7">
        <v>10</v>
      </c>
      <c r="D2438" s="7">
        <v>2</v>
      </c>
      <c r="E2438" s="1">
        <v>19</v>
      </c>
      <c r="F2438" s="1" t="s">
        <v>26</v>
      </c>
      <c r="G2438" s="1" t="s">
        <v>1917</v>
      </c>
      <c r="H2438" s="1" t="s">
        <v>22</v>
      </c>
      <c r="I2438" s="1" t="s">
        <v>9</v>
      </c>
      <c r="K2438" s="1" t="s">
        <v>121</v>
      </c>
      <c r="L2438" s="1" t="s">
        <v>25</v>
      </c>
      <c r="N2438" s="1" t="s">
        <v>26</v>
      </c>
      <c r="O2438" s="1" t="s">
        <v>166</v>
      </c>
      <c r="AJ2438" s="1" t="s">
        <v>45</v>
      </c>
      <c r="AK2438" s="1" t="s">
        <v>77</v>
      </c>
      <c r="AL2438" s="1" t="s">
        <v>167</v>
      </c>
    </row>
    <row r="2439" spans="1:38">
      <c r="A2439" s="1" t="s">
        <v>1734</v>
      </c>
      <c r="B2439" s="9">
        <v>40951</v>
      </c>
      <c r="C2439" s="7">
        <v>10</v>
      </c>
      <c r="D2439" s="7">
        <v>2</v>
      </c>
      <c r="E2439" s="1">
        <v>19</v>
      </c>
      <c r="F2439" s="1" t="s">
        <v>47</v>
      </c>
      <c r="G2439" s="1" t="s">
        <v>2815</v>
      </c>
      <c r="H2439" s="1" t="s">
        <v>23</v>
      </c>
      <c r="I2439" s="1" t="s">
        <v>23</v>
      </c>
      <c r="J2439" s="1" t="s">
        <v>55</v>
      </c>
      <c r="AK2439" s="1" t="s">
        <v>77</v>
      </c>
    </row>
    <row r="2440" spans="1:38">
      <c r="A2440" s="1" t="s">
        <v>1734</v>
      </c>
      <c r="B2440" s="9">
        <v>40951</v>
      </c>
      <c r="C2440" s="7">
        <v>10</v>
      </c>
      <c r="D2440" s="7">
        <v>2</v>
      </c>
      <c r="E2440" s="1">
        <v>20</v>
      </c>
      <c r="F2440" s="1" t="s">
        <v>26</v>
      </c>
      <c r="G2440" s="1" t="s">
        <v>1894</v>
      </c>
      <c r="H2440" s="1" t="s">
        <v>23</v>
      </c>
      <c r="I2440" s="1" t="s">
        <v>23</v>
      </c>
      <c r="J2440" s="1" t="s">
        <v>55</v>
      </c>
      <c r="AK2440" s="1" t="s">
        <v>77</v>
      </c>
    </row>
    <row r="2441" spans="1:38">
      <c r="A2441" s="1" t="s">
        <v>1734</v>
      </c>
      <c r="B2441" s="9">
        <v>40951</v>
      </c>
      <c r="C2441" s="7">
        <v>10</v>
      </c>
      <c r="D2441" s="7">
        <v>2</v>
      </c>
      <c r="E2441" s="1">
        <v>20</v>
      </c>
      <c r="F2441" s="1" t="s">
        <v>47</v>
      </c>
      <c r="G2441" s="1" t="s">
        <v>1906</v>
      </c>
      <c r="H2441" s="1" t="s">
        <v>23</v>
      </c>
      <c r="I2441" s="1" t="s">
        <v>23</v>
      </c>
      <c r="AK2441" s="1" t="s">
        <v>77</v>
      </c>
    </row>
    <row r="2442" spans="1:38">
      <c r="A2442" s="1" t="s">
        <v>1734</v>
      </c>
      <c r="B2442" s="9">
        <v>40951</v>
      </c>
      <c r="C2442" s="7">
        <v>10</v>
      </c>
      <c r="D2442" s="7">
        <v>2</v>
      </c>
      <c r="E2442" s="10">
        <v>21</v>
      </c>
      <c r="F2442" s="1" t="s">
        <v>26</v>
      </c>
      <c r="G2442" s="1" t="s">
        <v>1919</v>
      </c>
      <c r="H2442" s="1" t="s">
        <v>23</v>
      </c>
      <c r="I2442" s="1" t="s">
        <v>23</v>
      </c>
      <c r="J2442" s="1" t="s">
        <v>55</v>
      </c>
      <c r="AK2442" s="1" t="s">
        <v>79</v>
      </c>
    </row>
    <row r="2443" spans="1:38">
      <c r="A2443" s="1" t="s">
        <v>1734</v>
      </c>
      <c r="B2443" s="9">
        <v>40951</v>
      </c>
      <c r="C2443" s="7">
        <v>10</v>
      </c>
      <c r="D2443" s="7">
        <v>2</v>
      </c>
      <c r="E2443" s="1">
        <v>21</v>
      </c>
      <c r="F2443" s="1" t="s">
        <v>47</v>
      </c>
      <c r="G2443" s="1" t="s">
        <v>1935</v>
      </c>
      <c r="H2443" s="1" t="s">
        <v>22</v>
      </c>
      <c r="I2443" s="1" t="s">
        <v>9</v>
      </c>
      <c r="K2443" s="1" t="s">
        <v>146</v>
      </c>
      <c r="L2443" s="1" t="s">
        <v>25</v>
      </c>
      <c r="M2443" s="2" t="s">
        <v>2473</v>
      </c>
      <c r="N2443" s="1" t="s">
        <v>26</v>
      </c>
      <c r="O2443" s="1" t="s">
        <v>27</v>
      </c>
      <c r="P2443" s="1" t="s">
        <v>40</v>
      </c>
      <c r="Q2443" s="1">
        <v>21.7</v>
      </c>
      <c r="R2443" s="1">
        <v>15.1</v>
      </c>
      <c r="S2443" s="1">
        <v>12.9</v>
      </c>
      <c r="X2443" s="1">
        <v>14</v>
      </c>
      <c r="Y2443" s="1">
        <v>53</v>
      </c>
      <c r="Z2443" s="1">
        <f>53-14</f>
        <v>39</v>
      </c>
      <c r="AA2443" s="1">
        <v>14</v>
      </c>
      <c r="AE2443" s="1">
        <v>456</v>
      </c>
      <c r="AJ2443" s="1" t="s">
        <v>45</v>
      </c>
      <c r="AK2443" s="1" t="s">
        <v>79</v>
      </c>
    </row>
    <row r="2444" spans="1:38">
      <c r="A2444" s="1" t="s">
        <v>1734</v>
      </c>
      <c r="B2444" s="9">
        <v>40951</v>
      </c>
      <c r="C2444" s="7">
        <v>10</v>
      </c>
      <c r="D2444" s="7">
        <v>2</v>
      </c>
      <c r="E2444" s="1">
        <v>22</v>
      </c>
      <c r="F2444" s="1" t="s">
        <v>26</v>
      </c>
      <c r="G2444" s="1" t="s">
        <v>2816</v>
      </c>
      <c r="H2444" s="1" t="s">
        <v>23</v>
      </c>
      <c r="I2444" s="1" t="s">
        <v>23</v>
      </c>
      <c r="J2444" s="1" t="s">
        <v>55</v>
      </c>
      <c r="AK2444" s="1" t="s">
        <v>79</v>
      </c>
    </row>
    <row r="2445" spans="1:38">
      <c r="A2445" s="1" t="s">
        <v>1734</v>
      </c>
      <c r="B2445" s="9">
        <v>40951</v>
      </c>
      <c r="C2445" s="7">
        <v>10</v>
      </c>
      <c r="D2445" s="7">
        <v>2</v>
      </c>
      <c r="E2445" s="1">
        <v>22</v>
      </c>
      <c r="F2445" s="1" t="s">
        <v>47</v>
      </c>
      <c r="G2445" s="1" t="s">
        <v>1920</v>
      </c>
      <c r="H2445" s="1" t="s">
        <v>22</v>
      </c>
      <c r="I2445" s="1" t="s">
        <v>9</v>
      </c>
      <c r="K2445" s="1" t="s">
        <v>121</v>
      </c>
      <c r="L2445" s="1" t="s">
        <v>25</v>
      </c>
      <c r="M2445" s="2" t="s">
        <v>2469</v>
      </c>
      <c r="N2445" s="1" t="s">
        <v>26</v>
      </c>
      <c r="O2445" s="1" t="s">
        <v>27</v>
      </c>
      <c r="Q2445" s="1">
        <v>48.9</v>
      </c>
      <c r="S2445" s="1">
        <v>15.8</v>
      </c>
      <c r="T2445" s="1">
        <f>153+27.6</f>
        <v>180.6</v>
      </c>
      <c r="U2445" s="1">
        <f>153+37.9</f>
        <v>190.9</v>
      </c>
      <c r="W2445" s="1">
        <v>34.4</v>
      </c>
      <c r="X2445" s="1">
        <v>13</v>
      </c>
      <c r="Y2445" s="1">
        <v>189</v>
      </c>
      <c r="Z2445" s="1">
        <f>189-13</f>
        <v>176</v>
      </c>
      <c r="AA2445" s="1">
        <v>0</v>
      </c>
      <c r="AJ2445" s="1" t="s">
        <v>45</v>
      </c>
      <c r="AK2445" s="1" t="s">
        <v>45</v>
      </c>
    </row>
    <row r="2446" spans="1:38">
      <c r="A2446" s="1" t="s">
        <v>1734</v>
      </c>
      <c r="B2446" s="9">
        <v>40951</v>
      </c>
      <c r="C2446" s="7">
        <v>10</v>
      </c>
      <c r="D2446" s="7">
        <v>2</v>
      </c>
      <c r="E2446" s="1">
        <v>23</v>
      </c>
      <c r="F2446" s="1" t="s">
        <v>26</v>
      </c>
      <c r="G2446" s="1" t="s">
        <v>2817</v>
      </c>
      <c r="H2446" s="1" t="s">
        <v>23</v>
      </c>
      <c r="I2446" s="1" t="s">
        <v>23</v>
      </c>
      <c r="AK2446" s="1" t="s">
        <v>79</v>
      </c>
    </row>
    <row r="2447" spans="1:38">
      <c r="A2447" s="1" t="s">
        <v>1734</v>
      </c>
      <c r="B2447" s="9">
        <v>40951</v>
      </c>
      <c r="C2447" s="7">
        <v>10</v>
      </c>
      <c r="D2447" s="7">
        <v>2</v>
      </c>
      <c r="E2447" s="1">
        <v>23</v>
      </c>
      <c r="F2447" s="1" t="s">
        <v>47</v>
      </c>
      <c r="G2447" s="1" t="s">
        <v>1896</v>
      </c>
      <c r="H2447" s="1" t="s">
        <v>23</v>
      </c>
      <c r="I2447" s="1" t="s">
        <v>23</v>
      </c>
      <c r="J2447" s="1" t="s">
        <v>55</v>
      </c>
      <c r="AK2447" s="1" t="s">
        <v>79</v>
      </c>
    </row>
    <row r="2448" spans="1:38">
      <c r="A2448" s="1" t="s">
        <v>1734</v>
      </c>
      <c r="B2448" s="9">
        <v>40951</v>
      </c>
      <c r="C2448" s="7">
        <v>10</v>
      </c>
      <c r="D2448" s="7">
        <v>2</v>
      </c>
      <c r="E2448" s="1">
        <v>24</v>
      </c>
      <c r="F2448" s="1" t="s">
        <v>26</v>
      </c>
      <c r="G2448" s="1" t="s">
        <v>2818</v>
      </c>
      <c r="H2448" s="1" t="s">
        <v>23</v>
      </c>
      <c r="I2448" s="1" t="s">
        <v>23</v>
      </c>
      <c r="AK2448" s="1" t="s">
        <v>79</v>
      </c>
    </row>
    <row r="2449" spans="1:38">
      <c r="A2449" s="1" t="s">
        <v>1734</v>
      </c>
      <c r="B2449" s="9">
        <v>40951</v>
      </c>
      <c r="C2449" s="7">
        <v>10</v>
      </c>
      <c r="D2449" s="7">
        <v>2</v>
      </c>
      <c r="E2449" s="1">
        <v>24</v>
      </c>
      <c r="F2449" s="1" t="s">
        <v>47</v>
      </c>
      <c r="G2449" s="1" t="s">
        <v>2819</v>
      </c>
      <c r="H2449" s="1" t="s">
        <v>23</v>
      </c>
      <c r="I2449" s="1" t="s">
        <v>23</v>
      </c>
      <c r="AK2449" s="1" t="s">
        <v>79</v>
      </c>
    </row>
    <row r="2450" spans="1:38">
      <c r="A2450" s="1" t="s">
        <v>1734</v>
      </c>
      <c r="B2450" s="9">
        <v>40951</v>
      </c>
      <c r="C2450" s="7">
        <v>10</v>
      </c>
      <c r="D2450" s="7">
        <v>2</v>
      </c>
      <c r="E2450" s="1">
        <v>25</v>
      </c>
      <c r="F2450" s="1" t="s">
        <v>26</v>
      </c>
      <c r="G2450" s="1" t="s">
        <v>1901</v>
      </c>
      <c r="H2450" s="1" t="s">
        <v>22</v>
      </c>
      <c r="I2450" s="1" t="s">
        <v>9</v>
      </c>
      <c r="K2450" s="1" t="s">
        <v>29</v>
      </c>
      <c r="L2450" s="1" t="s">
        <v>73</v>
      </c>
      <c r="M2450" s="2" t="s">
        <v>2448</v>
      </c>
      <c r="AJ2450" s="1" t="s">
        <v>45</v>
      </c>
      <c r="AK2450" s="1" t="s">
        <v>79</v>
      </c>
    </row>
    <row r="2451" spans="1:38">
      <c r="A2451" s="1" t="s">
        <v>1734</v>
      </c>
      <c r="B2451" s="9">
        <v>40951</v>
      </c>
      <c r="C2451" s="7">
        <v>10</v>
      </c>
      <c r="D2451" s="7">
        <v>2</v>
      </c>
      <c r="E2451" s="1">
        <v>25</v>
      </c>
      <c r="F2451" s="1" t="s">
        <v>47</v>
      </c>
      <c r="G2451" s="1" t="s">
        <v>1910</v>
      </c>
      <c r="H2451" s="1" t="s">
        <v>23</v>
      </c>
      <c r="I2451" s="1" t="s">
        <v>23</v>
      </c>
      <c r="J2451" s="1" t="s">
        <v>55</v>
      </c>
      <c r="AK2451" s="1" t="s">
        <v>79</v>
      </c>
    </row>
    <row r="2452" spans="1:38">
      <c r="A2452" s="1" t="s">
        <v>1734</v>
      </c>
      <c r="B2452" s="9">
        <v>40951</v>
      </c>
      <c r="C2452" s="7">
        <v>10</v>
      </c>
      <c r="D2452" s="7">
        <v>2</v>
      </c>
      <c r="E2452" s="1">
        <v>26</v>
      </c>
      <c r="F2452" s="1" t="s">
        <v>26</v>
      </c>
      <c r="G2452" s="1" t="s">
        <v>2820</v>
      </c>
      <c r="H2452" s="1" t="s">
        <v>23</v>
      </c>
      <c r="I2452" s="1" t="s">
        <v>23</v>
      </c>
      <c r="AK2452" s="1" t="s">
        <v>79</v>
      </c>
    </row>
    <row r="2453" spans="1:38">
      <c r="A2453" s="1" t="s">
        <v>1734</v>
      </c>
      <c r="B2453" s="9">
        <v>40951</v>
      </c>
      <c r="C2453" s="7">
        <v>10</v>
      </c>
      <c r="D2453" s="7">
        <v>2</v>
      </c>
      <c r="E2453" s="1">
        <v>26</v>
      </c>
      <c r="F2453" s="1" t="s">
        <v>47</v>
      </c>
      <c r="G2453" s="1" t="s">
        <v>2821</v>
      </c>
      <c r="H2453" s="1" t="s">
        <v>23</v>
      </c>
      <c r="I2453" s="1" t="s">
        <v>23</v>
      </c>
      <c r="AK2453" s="1" t="s">
        <v>79</v>
      </c>
    </row>
    <row r="2454" spans="1:38">
      <c r="A2454" s="1" t="s">
        <v>1734</v>
      </c>
      <c r="B2454" s="9">
        <v>40951</v>
      </c>
      <c r="C2454" s="7">
        <v>10</v>
      </c>
      <c r="D2454" s="7">
        <v>2</v>
      </c>
      <c r="E2454" s="1">
        <v>27</v>
      </c>
      <c r="F2454" s="1" t="s">
        <v>26</v>
      </c>
      <c r="G2454" s="1" t="s">
        <v>1897</v>
      </c>
      <c r="H2454" s="1" t="s">
        <v>23</v>
      </c>
      <c r="I2454" s="1" t="s">
        <v>23</v>
      </c>
      <c r="M2454" s="1"/>
      <c r="AK2454" s="1" t="s">
        <v>79</v>
      </c>
    </row>
    <row r="2455" spans="1:38">
      <c r="A2455" s="1" t="s">
        <v>1734</v>
      </c>
      <c r="B2455" s="9">
        <v>40951</v>
      </c>
      <c r="C2455" s="7">
        <v>10</v>
      </c>
      <c r="D2455" s="7">
        <v>2</v>
      </c>
      <c r="E2455" s="1">
        <v>27</v>
      </c>
      <c r="F2455" s="1" t="s">
        <v>47</v>
      </c>
      <c r="G2455" s="1" t="s">
        <v>1892</v>
      </c>
      <c r="H2455" s="1" t="s">
        <v>22</v>
      </c>
      <c r="I2455" s="1" t="s">
        <v>23</v>
      </c>
      <c r="J2455" s="1" t="s">
        <v>55</v>
      </c>
      <c r="AK2455" s="1" t="s">
        <v>79</v>
      </c>
    </row>
    <row r="2456" spans="1:38">
      <c r="A2456" s="1" t="s">
        <v>1734</v>
      </c>
      <c r="B2456" s="9">
        <v>40951</v>
      </c>
      <c r="C2456" s="7">
        <v>10</v>
      </c>
      <c r="D2456" s="7">
        <v>2</v>
      </c>
      <c r="E2456" s="1">
        <v>28</v>
      </c>
      <c r="F2456" s="1" t="s">
        <v>26</v>
      </c>
      <c r="G2456" s="1" t="s">
        <v>1927</v>
      </c>
      <c r="H2456" s="1" t="s">
        <v>23</v>
      </c>
      <c r="I2456" s="1" t="s">
        <v>23</v>
      </c>
      <c r="J2456" s="1" t="s">
        <v>55</v>
      </c>
      <c r="AK2456" s="1" t="s">
        <v>79</v>
      </c>
    </row>
    <row r="2457" spans="1:38">
      <c r="A2457" s="1" t="s">
        <v>1734</v>
      </c>
      <c r="B2457" s="9">
        <v>40951</v>
      </c>
      <c r="C2457" s="7">
        <v>10</v>
      </c>
      <c r="D2457" s="7">
        <v>2</v>
      </c>
      <c r="E2457" s="1">
        <v>28</v>
      </c>
      <c r="F2457" s="1" t="s">
        <v>47</v>
      </c>
      <c r="G2457" s="1" t="s">
        <v>1941</v>
      </c>
      <c r="H2457" s="1" t="s">
        <v>22</v>
      </c>
      <c r="I2457" s="1" t="s">
        <v>53</v>
      </c>
      <c r="AK2457" s="1" t="s">
        <v>79</v>
      </c>
    </row>
    <row r="2458" spans="1:38">
      <c r="A2458" s="1" t="s">
        <v>1734</v>
      </c>
      <c r="B2458" s="9">
        <v>40951</v>
      </c>
      <c r="C2458" s="7">
        <v>10</v>
      </c>
      <c r="D2458" s="7">
        <v>2</v>
      </c>
      <c r="E2458" s="1">
        <v>29</v>
      </c>
      <c r="F2458" s="1" t="s">
        <v>26</v>
      </c>
      <c r="G2458" s="1" t="s">
        <v>1931</v>
      </c>
      <c r="H2458" s="1" t="s">
        <v>22</v>
      </c>
      <c r="I2458" s="1" t="s">
        <v>9</v>
      </c>
      <c r="K2458" s="1" t="s">
        <v>32</v>
      </c>
      <c r="L2458" s="1" t="s">
        <v>25</v>
      </c>
      <c r="M2458" s="2" t="s">
        <v>2475</v>
      </c>
      <c r="N2458" s="1" t="s">
        <v>125</v>
      </c>
      <c r="O2458" s="1" t="s">
        <v>90</v>
      </c>
      <c r="Q2458" s="1">
        <v>23.75</v>
      </c>
      <c r="R2458" s="1">
        <v>15.5</v>
      </c>
      <c r="S2458" s="1">
        <v>3.9</v>
      </c>
      <c r="X2458" s="1">
        <v>13</v>
      </c>
      <c r="Y2458" s="1">
        <v>37</v>
      </c>
      <c r="Z2458" s="1">
        <f>37-13</f>
        <v>24</v>
      </c>
      <c r="AA2458" s="1">
        <v>3</v>
      </c>
      <c r="AE2458" s="1">
        <v>455</v>
      </c>
      <c r="AJ2458" s="1" t="s">
        <v>45</v>
      </c>
      <c r="AK2458" s="1" t="s">
        <v>79</v>
      </c>
    </row>
    <row r="2459" spans="1:38">
      <c r="A2459" s="1" t="s">
        <v>1734</v>
      </c>
      <c r="B2459" s="9">
        <v>40951</v>
      </c>
      <c r="C2459" s="7">
        <v>10</v>
      </c>
      <c r="D2459" s="7">
        <v>2</v>
      </c>
      <c r="E2459" s="1">
        <v>29</v>
      </c>
      <c r="F2459" s="1" t="s">
        <v>47</v>
      </c>
      <c r="G2459" s="1" t="s">
        <v>1911</v>
      </c>
      <c r="H2459" s="1" t="s">
        <v>22</v>
      </c>
      <c r="I2459" s="1" t="s">
        <v>9</v>
      </c>
      <c r="K2459" s="1" t="s">
        <v>30</v>
      </c>
      <c r="L2459" s="1" t="s">
        <v>73</v>
      </c>
      <c r="M2459" s="2" t="s">
        <v>2452</v>
      </c>
      <c r="N2459" s="1" t="s">
        <v>125</v>
      </c>
      <c r="AJ2459" s="1" t="s">
        <v>45</v>
      </c>
      <c r="AK2459" s="1" t="s">
        <v>79</v>
      </c>
    </row>
    <row r="2460" spans="1:38">
      <c r="A2460" s="1" t="s">
        <v>1734</v>
      </c>
      <c r="B2460" s="9">
        <v>40951</v>
      </c>
      <c r="C2460" s="7">
        <v>10</v>
      </c>
      <c r="D2460" s="7">
        <v>2</v>
      </c>
      <c r="E2460" s="1">
        <v>30</v>
      </c>
      <c r="F2460" s="1" t="s">
        <v>26</v>
      </c>
      <c r="G2460" s="1" t="s">
        <v>2822</v>
      </c>
      <c r="H2460" s="1" t="s">
        <v>22</v>
      </c>
      <c r="I2460" s="1" t="s">
        <v>23</v>
      </c>
      <c r="AK2460" s="1" t="s">
        <v>79</v>
      </c>
    </row>
    <row r="2461" spans="1:38">
      <c r="A2461" s="1" t="s">
        <v>1734</v>
      </c>
      <c r="B2461" s="9">
        <v>40951</v>
      </c>
      <c r="C2461" s="7">
        <v>10</v>
      </c>
      <c r="D2461" s="7">
        <v>2</v>
      </c>
      <c r="E2461" s="1">
        <v>30</v>
      </c>
      <c r="F2461" s="1" t="s">
        <v>47</v>
      </c>
      <c r="G2461" s="1" t="s">
        <v>1945</v>
      </c>
      <c r="H2461" s="1" t="s">
        <v>23</v>
      </c>
      <c r="I2461" s="1" t="s">
        <v>23</v>
      </c>
      <c r="AK2461" s="1" t="s">
        <v>79</v>
      </c>
    </row>
    <row r="2462" spans="1:38">
      <c r="A2462" s="1" t="s">
        <v>1734</v>
      </c>
      <c r="B2462" s="9">
        <v>40951</v>
      </c>
      <c r="C2462" s="7">
        <v>10</v>
      </c>
      <c r="D2462" s="7">
        <v>2</v>
      </c>
      <c r="E2462" s="1">
        <v>31</v>
      </c>
      <c r="F2462" s="1" t="s">
        <v>26</v>
      </c>
      <c r="G2462" s="1" t="s">
        <v>1933</v>
      </c>
      <c r="H2462" s="1" t="s">
        <v>22</v>
      </c>
      <c r="I2462" s="1" t="s">
        <v>9</v>
      </c>
      <c r="K2462" s="1" t="s">
        <v>36</v>
      </c>
      <c r="L2462" s="1" t="s">
        <v>25</v>
      </c>
      <c r="M2462" s="2" t="s">
        <v>2471</v>
      </c>
      <c r="N2462" s="1" t="s">
        <v>26</v>
      </c>
      <c r="O2462" s="1" t="s">
        <v>33</v>
      </c>
      <c r="Q2462" s="1">
        <v>33.25</v>
      </c>
      <c r="S2462" s="1">
        <v>5.7</v>
      </c>
      <c r="T2462" s="1">
        <v>134.6</v>
      </c>
      <c r="U2462" s="1">
        <v>75</v>
      </c>
      <c r="X2462" s="1">
        <v>13</v>
      </c>
      <c r="Y2462" s="1">
        <v>107</v>
      </c>
      <c r="Z2462" s="1">
        <f>107-13</f>
        <v>94</v>
      </c>
      <c r="AA2462" s="1">
        <v>17</v>
      </c>
      <c r="AC2462" s="1" t="s">
        <v>74</v>
      </c>
      <c r="AJ2462" s="1" t="s">
        <v>45</v>
      </c>
      <c r="AK2462" s="1" t="s">
        <v>79</v>
      </c>
      <c r="AL2462" s="1" t="s">
        <v>168</v>
      </c>
    </row>
    <row r="2463" spans="1:38">
      <c r="A2463" s="1" t="s">
        <v>1734</v>
      </c>
      <c r="B2463" s="9">
        <v>40951</v>
      </c>
      <c r="C2463" s="7">
        <v>10</v>
      </c>
      <c r="D2463" s="7">
        <v>2</v>
      </c>
      <c r="E2463" s="1">
        <v>31</v>
      </c>
      <c r="F2463" s="1" t="s">
        <v>47</v>
      </c>
      <c r="G2463" s="1" t="s">
        <v>2823</v>
      </c>
      <c r="H2463" s="1" t="s">
        <v>23</v>
      </c>
      <c r="I2463" s="1" t="s">
        <v>23</v>
      </c>
      <c r="AK2463" s="1" t="s">
        <v>79</v>
      </c>
    </row>
    <row r="2464" spans="1:38">
      <c r="A2464" s="1" t="s">
        <v>1734</v>
      </c>
      <c r="B2464" s="9">
        <v>40951</v>
      </c>
      <c r="C2464" s="7">
        <v>10</v>
      </c>
      <c r="D2464" s="7">
        <v>2</v>
      </c>
      <c r="E2464" s="1">
        <v>32</v>
      </c>
      <c r="F2464" s="1" t="s">
        <v>26</v>
      </c>
      <c r="G2464" s="1" t="s">
        <v>1895</v>
      </c>
      <c r="H2464" s="1" t="s">
        <v>23</v>
      </c>
      <c r="I2464" s="1" t="s">
        <v>23</v>
      </c>
      <c r="J2464" s="1" t="s">
        <v>55</v>
      </c>
      <c r="AK2464" s="1" t="s">
        <v>79</v>
      </c>
    </row>
    <row r="2465" spans="1:37">
      <c r="A2465" s="1" t="s">
        <v>1734</v>
      </c>
      <c r="B2465" s="9">
        <v>40951</v>
      </c>
      <c r="C2465" s="7">
        <v>10</v>
      </c>
      <c r="D2465" s="7">
        <v>2</v>
      </c>
      <c r="E2465" s="1">
        <v>32</v>
      </c>
      <c r="F2465" s="1" t="s">
        <v>47</v>
      </c>
      <c r="G2465" s="1" t="s">
        <v>1909</v>
      </c>
      <c r="H2465" s="1" t="s">
        <v>22</v>
      </c>
      <c r="I2465" s="1" t="s">
        <v>9</v>
      </c>
      <c r="K2465" s="1" t="s">
        <v>30</v>
      </c>
      <c r="L2465" s="1" t="s">
        <v>73</v>
      </c>
      <c r="M2465" s="1" t="s">
        <v>2454</v>
      </c>
      <c r="AJ2465" s="1" t="s">
        <v>45</v>
      </c>
      <c r="AK2465" s="1" t="s">
        <v>79</v>
      </c>
    </row>
    <row r="2466" spans="1:37">
      <c r="A2466" s="1" t="s">
        <v>1734</v>
      </c>
      <c r="B2466" s="9">
        <v>40951</v>
      </c>
      <c r="C2466" s="7">
        <v>10</v>
      </c>
      <c r="D2466" s="7">
        <v>2</v>
      </c>
      <c r="E2466" s="1">
        <v>33</v>
      </c>
      <c r="F2466" s="1" t="s">
        <v>26</v>
      </c>
      <c r="G2466" s="1" t="s">
        <v>2824</v>
      </c>
      <c r="H2466" s="1" t="s">
        <v>23</v>
      </c>
      <c r="I2466" s="1" t="s">
        <v>23</v>
      </c>
      <c r="J2466" s="1" t="s">
        <v>55</v>
      </c>
      <c r="AK2466" s="1" t="s">
        <v>79</v>
      </c>
    </row>
    <row r="2467" spans="1:37">
      <c r="A2467" s="1" t="s">
        <v>1734</v>
      </c>
      <c r="B2467" s="9">
        <v>40951</v>
      </c>
      <c r="C2467" s="7">
        <v>10</v>
      </c>
      <c r="D2467" s="7">
        <v>2</v>
      </c>
      <c r="E2467" s="1">
        <v>33</v>
      </c>
      <c r="F2467" s="1" t="s">
        <v>47</v>
      </c>
      <c r="G2467" s="1" t="s">
        <v>1950</v>
      </c>
      <c r="H2467" s="1" t="s">
        <v>23</v>
      </c>
      <c r="I2467" s="1" t="s">
        <v>23</v>
      </c>
      <c r="J2467" s="1" t="s">
        <v>55</v>
      </c>
      <c r="AK2467" s="1" t="s">
        <v>79</v>
      </c>
    </row>
    <row r="2468" spans="1:37">
      <c r="A2468" s="1" t="s">
        <v>1734</v>
      </c>
      <c r="B2468" s="9">
        <v>40951</v>
      </c>
      <c r="C2468" s="7">
        <v>10</v>
      </c>
      <c r="D2468" s="7">
        <v>2</v>
      </c>
      <c r="E2468" s="1">
        <v>34</v>
      </c>
      <c r="F2468" s="1" t="s">
        <v>26</v>
      </c>
      <c r="G2468" s="1" t="s">
        <v>1922</v>
      </c>
      <c r="H2468" s="1" t="s">
        <v>23</v>
      </c>
      <c r="I2468" s="1" t="s">
        <v>23</v>
      </c>
      <c r="J2468" s="1" t="s">
        <v>55</v>
      </c>
      <c r="AK2468" s="1" t="s">
        <v>79</v>
      </c>
    </row>
    <row r="2469" spans="1:37">
      <c r="A2469" s="1" t="s">
        <v>1734</v>
      </c>
      <c r="B2469" s="9">
        <v>40951</v>
      </c>
      <c r="C2469" s="7">
        <v>10</v>
      </c>
      <c r="D2469" s="7">
        <v>2</v>
      </c>
      <c r="E2469" s="1">
        <v>34</v>
      </c>
      <c r="F2469" s="1" t="s">
        <v>47</v>
      </c>
      <c r="G2469" s="1" t="s">
        <v>2825</v>
      </c>
      <c r="H2469" s="1" t="s">
        <v>23</v>
      </c>
      <c r="I2469" s="1" t="s">
        <v>23</v>
      </c>
      <c r="J2469" s="1" t="s">
        <v>55</v>
      </c>
      <c r="AK2469" s="1" t="s">
        <v>79</v>
      </c>
    </row>
    <row r="2470" spans="1:37">
      <c r="A2470" s="1" t="s">
        <v>1734</v>
      </c>
      <c r="B2470" s="9">
        <v>40951</v>
      </c>
      <c r="C2470" s="7">
        <v>10</v>
      </c>
      <c r="D2470" s="7">
        <v>2</v>
      </c>
      <c r="E2470" s="1">
        <v>35</v>
      </c>
      <c r="F2470" s="1" t="s">
        <v>26</v>
      </c>
      <c r="G2470" s="1" t="s">
        <v>1891</v>
      </c>
      <c r="H2470" s="1" t="s">
        <v>23</v>
      </c>
      <c r="I2470" s="1" t="s">
        <v>23</v>
      </c>
      <c r="J2470" s="1" t="s">
        <v>55</v>
      </c>
      <c r="AK2470" s="1" t="s">
        <v>79</v>
      </c>
    </row>
    <row r="2471" spans="1:37">
      <c r="A2471" s="1" t="s">
        <v>1734</v>
      </c>
      <c r="B2471" s="9">
        <v>40951</v>
      </c>
      <c r="C2471" s="7">
        <v>10</v>
      </c>
      <c r="D2471" s="7">
        <v>2</v>
      </c>
      <c r="E2471" s="1">
        <v>35</v>
      </c>
      <c r="F2471" s="1" t="s">
        <v>47</v>
      </c>
      <c r="G2471" s="1" t="s">
        <v>2826</v>
      </c>
      <c r="H2471" s="1" t="s">
        <v>23</v>
      </c>
      <c r="I2471" s="1" t="s">
        <v>23</v>
      </c>
      <c r="AK2471" s="1" t="s">
        <v>79</v>
      </c>
    </row>
    <row r="2472" spans="1:37">
      <c r="A2472" s="1" t="s">
        <v>1734</v>
      </c>
      <c r="B2472" s="9">
        <v>40951</v>
      </c>
      <c r="C2472" s="7">
        <v>10</v>
      </c>
      <c r="D2472" s="7">
        <v>2</v>
      </c>
      <c r="E2472" s="1">
        <v>36</v>
      </c>
      <c r="F2472" s="1" t="s">
        <v>26</v>
      </c>
      <c r="G2472" s="1" t="s">
        <v>1915</v>
      </c>
      <c r="H2472" s="1" t="s">
        <v>23</v>
      </c>
      <c r="I2472" s="1" t="s">
        <v>23</v>
      </c>
      <c r="AK2472" s="1" t="s">
        <v>79</v>
      </c>
    </row>
    <row r="2473" spans="1:37">
      <c r="A2473" s="1" t="s">
        <v>1734</v>
      </c>
      <c r="B2473" s="9">
        <v>40951</v>
      </c>
      <c r="C2473" s="7">
        <v>10</v>
      </c>
      <c r="D2473" s="7">
        <v>2</v>
      </c>
      <c r="E2473" s="1">
        <v>36</v>
      </c>
      <c r="F2473" s="1" t="s">
        <v>47</v>
      </c>
      <c r="G2473" s="1" t="s">
        <v>1926</v>
      </c>
      <c r="H2473" s="1" t="s">
        <v>23</v>
      </c>
      <c r="I2473" s="1" t="s">
        <v>23</v>
      </c>
      <c r="J2473" s="1" t="s">
        <v>55</v>
      </c>
      <c r="AK2473" s="1" t="s">
        <v>79</v>
      </c>
    </row>
    <row r="2474" spans="1:37">
      <c r="A2474" s="1" t="s">
        <v>1734</v>
      </c>
      <c r="B2474" s="9">
        <v>40951</v>
      </c>
      <c r="C2474" s="7">
        <v>10</v>
      </c>
      <c r="D2474" s="7">
        <v>2</v>
      </c>
      <c r="E2474" s="1">
        <v>37</v>
      </c>
      <c r="F2474" s="1" t="s">
        <v>26</v>
      </c>
      <c r="G2474" s="1" t="s">
        <v>1902</v>
      </c>
      <c r="H2474" s="1" t="s">
        <v>23</v>
      </c>
      <c r="I2474" s="1" t="s">
        <v>23</v>
      </c>
      <c r="J2474" s="1" t="s">
        <v>55</v>
      </c>
      <c r="AK2474" s="1" t="s">
        <v>77</v>
      </c>
    </row>
    <row r="2475" spans="1:37">
      <c r="A2475" s="1" t="s">
        <v>1734</v>
      </c>
      <c r="B2475" s="9">
        <v>40951</v>
      </c>
      <c r="C2475" s="7">
        <v>10</v>
      </c>
      <c r="D2475" s="7">
        <v>2</v>
      </c>
      <c r="E2475" s="1">
        <v>37</v>
      </c>
      <c r="F2475" s="1" t="s">
        <v>47</v>
      </c>
      <c r="G2475" s="1" t="s">
        <v>1904</v>
      </c>
      <c r="H2475" s="1" t="s">
        <v>23</v>
      </c>
      <c r="I2475" s="1" t="s">
        <v>23</v>
      </c>
      <c r="J2475" s="1" t="s">
        <v>55</v>
      </c>
      <c r="AK2475" s="1" t="s">
        <v>77</v>
      </c>
    </row>
    <row r="2476" spans="1:37">
      <c r="A2476" s="1" t="s">
        <v>1734</v>
      </c>
      <c r="B2476" s="9">
        <v>40951</v>
      </c>
      <c r="C2476" s="7">
        <v>10</v>
      </c>
      <c r="D2476" s="7">
        <v>2</v>
      </c>
      <c r="E2476" s="1">
        <v>38</v>
      </c>
      <c r="F2476" s="1" t="s">
        <v>26</v>
      </c>
      <c r="G2476" s="1" t="s">
        <v>2827</v>
      </c>
      <c r="H2476" s="1" t="s">
        <v>23</v>
      </c>
      <c r="I2476" s="1" t="s">
        <v>23</v>
      </c>
      <c r="AK2476" s="1" t="s">
        <v>77</v>
      </c>
    </row>
    <row r="2477" spans="1:37">
      <c r="A2477" s="1" t="s">
        <v>1734</v>
      </c>
      <c r="B2477" s="9">
        <v>40951</v>
      </c>
      <c r="C2477" s="7">
        <v>10</v>
      </c>
      <c r="D2477" s="7">
        <v>2</v>
      </c>
      <c r="E2477" s="1">
        <v>38</v>
      </c>
      <c r="F2477" s="1" t="s">
        <v>47</v>
      </c>
      <c r="G2477" s="1" t="s">
        <v>2828</v>
      </c>
      <c r="H2477" s="1" t="s">
        <v>23</v>
      </c>
      <c r="I2477" s="1" t="s">
        <v>23</v>
      </c>
      <c r="J2477" s="1" t="s">
        <v>55</v>
      </c>
      <c r="AK2477" s="1" t="s">
        <v>77</v>
      </c>
    </row>
    <row r="2478" spans="1:37">
      <c r="A2478" s="1" t="s">
        <v>1734</v>
      </c>
      <c r="B2478" s="9">
        <v>40951</v>
      </c>
      <c r="C2478" s="7">
        <v>10</v>
      </c>
      <c r="D2478" s="7">
        <v>2</v>
      </c>
      <c r="E2478" s="1">
        <v>39</v>
      </c>
      <c r="F2478" s="1" t="s">
        <v>26</v>
      </c>
      <c r="G2478" s="1" t="s">
        <v>1940</v>
      </c>
      <c r="H2478" s="1" t="s">
        <v>23</v>
      </c>
      <c r="I2478" s="1" t="s">
        <v>23</v>
      </c>
      <c r="AK2478" s="1" t="s">
        <v>77</v>
      </c>
    </row>
    <row r="2479" spans="1:37">
      <c r="A2479" s="1" t="s">
        <v>1734</v>
      </c>
      <c r="B2479" s="9">
        <v>40951</v>
      </c>
      <c r="C2479" s="7">
        <v>10</v>
      </c>
      <c r="D2479" s="7">
        <v>2</v>
      </c>
      <c r="E2479" s="1">
        <v>39</v>
      </c>
      <c r="F2479" s="1" t="s">
        <v>47</v>
      </c>
      <c r="G2479" s="1" t="s">
        <v>1923</v>
      </c>
      <c r="H2479" s="1" t="s">
        <v>23</v>
      </c>
      <c r="I2479" s="1" t="s">
        <v>23</v>
      </c>
      <c r="J2479" s="1" t="s">
        <v>55</v>
      </c>
      <c r="AK2479" s="1" t="s">
        <v>77</v>
      </c>
    </row>
    <row r="2480" spans="1:37">
      <c r="A2480" s="1" t="s">
        <v>1734</v>
      </c>
      <c r="B2480" s="9">
        <v>40951</v>
      </c>
      <c r="C2480" s="7">
        <v>10</v>
      </c>
      <c r="D2480" s="7">
        <v>2</v>
      </c>
      <c r="E2480" s="1">
        <v>40</v>
      </c>
      <c r="F2480" s="1" t="s">
        <v>26</v>
      </c>
      <c r="G2480" s="1" t="s">
        <v>2829</v>
      </c>
      <c r="H2480" s="1" t="s">
        <v>23</v>
      </c>
      <c r="I2480" s="1" t="s">
        <v>23</v>
      </c>
      <c r="J2480" s="1" t="s">
        <v>55</v>
      </c>
      <c r="AK2480" s="1" t="s">
        <v>77</v>
      </c>
    </row>
    <row r="2481" spans="1:37">
      <c r="A2481" s="1" t="s">
        <v>1734</v>
      </c>
      <c r="B2481" s="9">
        <v>40951</v>
      </c>
      <c r="C2481" s="7">
        <v>10</v>
      </c>
      <c r="D2481" s="7">
        <v>2</v>
      </c>
      <c r="E2481" s="1">
        <v>40</v>
      </c>
      <c r="F2481" s="1" t="s">
        <v>47</v>
      </c>
      <c r="G2481" s="1" t="s">
        <v>2830</v>
      </c>
      <c r="H2481" s="1" t="s">
        <v>23</v>
      </c>
      <c r="I2481" s="1" t="s">
        <v>23</v>
      </c>
      <c r="J2481" s="1" t="s">
        <v>55</v>
      </c>
      <c r="AK2481" s="1" t="s">
        <v>77</v>
      </c>
    </row>
    <row r="2482" spans="1:37">
      <c r="A2482" s="1" t="s">
        <v>1734</v>
      </c>
      <c r="B2482" s="9">
        <v>40951</v>
      </c>
      <c r="C2482" s="7">
        <v>10</v>
      </c>
      <c r="D2482" s="7">
        <v>2</v>
      </c>
      <c r="E2482" s="1">
        <v>41</v>
      </c>
      <c r="F2482" s="1" t="s">
        <v>26</v>
      </c>
      <c r="G2482" s="1" t="s">
        <v>2831</v>
      </c>
      <c r="H2482" s="1" t="s">
        <v>23</v>
      </c>
      <c r="I2482" s="1" t="s">
        <v>23</v>
      </c>
      <c r="J2482" s="1" t="s">
        <v>55</v>
      </c>
      <c r="AK2482" s="1" t="s">
        <v>77</v>
      </c>
    </row>
    <row r="2483" spans="1:37">
      <c r="A2483" s="1" t="s">
        <v>1734</v>
      </c>
      <c r="B2483" s="9">
        <v>40951</v>
      </c>
      <c r="C2483" s="7">
        <v>10</v>
      </c>
      <c r="D2483" s="7">
        <v>2</v>
      </c>
      <c r="E2483" s="1">
        <v>41</v>
      </c>
      <c r="F2483" s="1" t="s">
        <v>47</v>
      </c>
      <c r="G2483" s="1" t="s">
        <v>1905</v>
      </c>
      <c r="H2483" s="1" t="s">
        <v>23</v>
      </c>
      <c r="I2483" s="1" t="s">
        <v>23</v>
      </c>
      <c r="J2483" s="1" t="s">
        <v>55</v>
      </c>
      <c r="AK2483" s="1" t="s">
        <v>77</v>
      </c>
    </row>
    <row r="2484" spans="1:37">
      <c r="A2484" s="1" t="s">
        <v>1734</v>
      </c>
      <c r="B2484" s="9">
        <v>40951</v>
      </c>
      <c r="C2484" s="7">
        <v>10</v>
      </c>
      <c r="D2484" s="7">
        <v>2</v>
      </c>
      <c r="E2484" s="1">
        <v>42</v>
      </c>
      <c r="F2484" s="1" t="s">
        <v>26</v>
      </c>
      <c r="G2484" s="1" t="s">
        <v>1893</v>
      </c>
      <c r="H2484" s="1" t="s">
        <v>23</v>
      </c>
      <c r="I2484" s="1" t="s">
        <v>23</v>
      </c>
      <c r="AK2484" s="1" t="s">
        <v>77</v>
      </c>
    </row>
    <row r="2485" spans="1:37">
      <c r="A2485" s="1" t="s">
        <v>1734</v>
      </c>
      <c r="B2485" s="9">
        <v>40951</v>
      </c>
      <c r="C2485" s="7">
        <v>10</v>
      </c>
      <c r="D2485" s="7">
        <v>2</v>
      </c>
      <c r="E2485" s="1">
        <v>42</v>
      </c>
      <c r="F2485" s="1" t="s">
        <v>47</v>
      </c>
      <c r="G2485" s="1" t="s">
        <v>1916</v>
      </c>
      <c r="H2485" s="1" t="s">
        <v>22</v>
      </c>
      <c r="I2485" s="1" t="s">
        <v>9</v>
      </c>
      <c r="K2485" s="1" t="s">
        <v>29</v>
      </c>
      <c r="L2485" s="1" t="s">
        <v>73</v>
      </c>
      <c r="M2485" s="2" t="s">
        <v>2436</v>
      </c>
      <c r="AJ2485" s="1" t="s">
        <v>45</v>
      </c>
      <c r="AK2485" s="1" t="s">
        <v>77</v>
      </c>
    </row>
    <row r="2486" spans="1:37">
      <c r="A2486" s="1" t="s">
        <v>1734</v>
      </c>
      <c r="B2486" s="9">
        <v>40951</v>
      </c>
      <c r="C2486" s="7">
        <v>10</v>
      </c>
      <c r="D2486" s="7">
        <v>2</v>
      </c>
      <c r="E2486" s="1">
        <v>43</v>
      </c>
      <c r="F2486" s="1" t="s">
        <v>26</v>
      </c>
      <c r="G2486" s="1" t="s">
        <v>2832</v>
      </c>
      <c r="H2486" s="1" t="s">
        <v>23</v>
      </c>
      <c r="I2486" s="1" t="s">
        <v>23</v>
      </c>
      <c r="AK2486" s="1" t="s">
        <v>77</v>
      </c>
    </row>
    <row r="2487" spans="1:37">
      <c r="A2487" s="1" t="s">
        <v>1734</v>
      </c>
      <c r="B2487" s="9">
        <v>40951</v>
      </c>
      <c r="C2487" s="7">
        <v>10</v>
      </c>
      <c r="D2487" s="7">
        <v>2</v>
      </c>
      <c r="E2487" s="1">
        <v>43</v>
      </c>
      <c r="F2487" s="1" t="s">
        <v>47</v>
      </c>
      <c r="G2487" s="1" t="s">
        <v>1943</v>
      </c>
      <c r="H2487" s="1" t="s">
        <v>23</v>
      </c>
      <c r="I2487" s="1" t="s">
        <v>23</v>
      </c>
      <c r="J2487" s="1" t="s">
        <v>55</v>
      </c>
      <c r="AK2487" s="1" t="s">
        <v>77</v>
      </c>
    </row>
    <row r="2488" spans="1:37">
      <c r="A2488" s="1" t="s">
        <v>1734</v>
      </c>
      <c r="B2488" s="9">
        <v>40951</v>
      </c>
      <c r="C2488" s="7">
        <v>10</v>
      </c>
      <c r="D2488" s="7">
        <v>2</v>
      </c>
      <c r="E2488" s="1">
        <v>44</v>
      </c>
      <c r="F2488" s="1" t="s">
        <v>26</v>
      </c>
      <c r="G2488" s="1" t="s">
        <v>1937</v>
      </c>
      <c r="H2488" s="1" t="s">
        <v>22</v>
      </c>
      <c r="I2488" s="1" t="s">
        <v>9</v>
      </c>
      <c r="K2488" s="1" t="s">
        <v>29</v>
      </c>
      <c r="L2488" s="1" t="s">
        <v>73</v>
      </c>
      <c r="M2488" s="2" t="s">
        <v>2459</v>
      </c>
      <c r="AJ2488" s="1" t="s">
        <v>45</v>
      </c>
      <c r="AK2488" s="1" t="s">
        <v>77</v>
      </c>
    </row>
    <row r="2489" spans="1:37">
      <c r="A2489" s="1" t="s">
        <v>1734</v>
      </c>
      <c r="B2489" s="9">
        <v>40951</v>
      </c>
      <c r="C2489" s="7">
        <v>10</v>
      </c>
      <c r="D2489" s="7">
        <v>2</v>
      </c>
      <c r="E2489" s="1">
        <v>44</v>
      </c>
      <c r="F2489" s="1" t="s">
        <v>47</v>
      </c>
      <c r="G2489" s="1" t="s">
        <v>1948</v>
      </c>
      <c r="H2489" s="1" t="s">
        <v>23</v>
      </c>
      <c r="I2489" s="1" t="s">
        <v>23</v>
      </c>
      <c r="J2489" s="1" t="s">
        <v>55</v>
      </c>
      <c r="AK2489" s="1" t="s">
        <v>77</v>
      </c>
    </row>
    <row r="2490" spans="1:37">
      <c r="A2490" s="1" t="s">
        <v>1734</v>
      </c>
      <c r="B2490" s="9">
        <v>40951</v>
      </c>
      <c r="C2490" s="7">
        <v>10</v>
      </c>
      <c r="D2490" s="7">
        <v>2</v>
      </c>
      <c r="E2490" s="1">
        <v>45</v>
      </c>
      <c r="F2490" s="1" t="s">
        <v>26</v>
      </c>
      <c r="G2490" s="1" t="s">
        <v>1907</v>
      </c>
      <c r="H2490" s="1" t="s">
        <v>23</v>
      </c>
      <c r="I2490" s="1" t="s">
        <v>23</v>
      </c>
      <c r="AK2490" s="1" t="s">
        <v>77</v>
      </c>
    </row>
    <row r="2491" spans="1:37">
      <c r="A2491" s="1" t="s">
        <v>1734</v>
      </c>
      <c r="B2491" s="9">
        <v>40951</v>
      </c>
      <c r="C2491" s="7">
        <v>10</v>
      </c>
      <c r="D2491" s="7">
        <v>2</v>
      </c>
      <c r="E2491" s="1">
        <v>45</v>
      </c>
      <c r="F2491" s="1" t="s">
        <v>47</v>
      </c>
      <c r="G2491" s="1" t="s">
        <v>1918</v>
      </c>
      <c r="H2491" s="1" t="s">
        <v>22</v>
      </c>
      <c r="I2491" s="1" t="s">
        <v>9</v>
      </c>
      <c r="K2491" s="1" t="s">
        <v>30</v>
      </c>
      <c r="L2491" s="1" t="s">
        <v>73</v>
      </c>
      <c r="M2491" s="2" t="s">
        <v>2461</v>
      </c>
      <c r="AJ2491" s="1" t="s">
        <v>45</v>
      </c>
      <c r="AK2491" s="1" t="s">
        <v>77</v>
      </c>
    </row>
    <row r="2492" spans="1:37">
      <c r="A2492" s="1" t="s">
        <v>1734</v>
      </c>
      <c r="B2492" s="9">
        <v>40951</v>
      </c>
      <c r="C2492" s="7">
        <v>10</v>
      </c>
      <c r="D2492" s="7">
        <v>2</v>
      </c>
      <c r="E2492" s="1">
        <v>46</v>
      </c>
      <c r="F2492" s="1" t="s">
        <v>26</v>
      </c>
      <c r="G2492" s="1" t="s">
        <v>1946</v>
      </c>
      <c r="H2492" s="1" t="s">
        <v>23</v>
      </c>
      <c r="I2492" s="1" t="s">
        <v>23</v>
      </c>
      <c r="AK2492" s="1" t="s">
        <v>77</v>
      </c>
    </row>
    <row r="2493" spans="1:37">
      <c r="A2493" s="1" t="s">
        <v>1734</v>
      </c>
      <c r="B2493" s="9">
        <v>40951</v>
      </c>
      <c r="C2493" s="7">
        <v>10</v>
      </c>
      <c r="D2493" s="7">
        <v>2</v>
      </c>
      <c r="E2493" s="1">
        <v>46</v>
      </c>
      <c r="F2493" s="1" t="s">
        <v>47</v>
      </c>
      <c r="G2493" s="1" t="s">
        <v>1890</v>
      </c>
      <c r="H2493" s="1" t="s">
        <v>22</v>
      </c>
      <c r="I2493" s="1" t="s">
        <v>53</v>
      </c>
      <c r="AK2493" s="1" t="s">
        <v>77</v>
      </c>
    </row>
    <row r="2494" spans="1:37">
      <c r="A2494" s="1" t="s">
        <v>1734</v>
      </c>
      <c r="B2494" s="9">
        <v>40951</v>
      </c>
      <c r="C2494" s="7">
        <v>10</v>
      </c>
      <c r="D2494" s="7">
        <v>2</v>
      </c>
      <c r="E2494" s="1">
        <v>47</v>
      </c>
      <c r="F2494" s="1" t="s">
        <v>26</v>
      </c>
      <c r="G2494" s="1" t="s">
        <v>2833</v>
      </c>
      <c r="H2494" s="1" t="s">
        <v>23</v>
      </c>
      <c r="I2494" s="1" t="s">
        <v>23</v>
      </c>
      <c r="AK2494" s="1" t="s">
        <v>77</v>
      </c>
    </row>
    <row r="2495" spans="1:37">
      <c r="A2495" s="1" t="s">
        <v>1734</v>
      </c>
      <c r="B2495" s="9">
        <v>40951</v>
      </c>
      <c r="C2495" s="7">
        <v>10</v>
      </c>
      <c r="D2495" s="7">
        <v>2</v>
      </c>
      <c r="E2495" s="1">
        <v>47</v>
      </c>
      <c r="F2495" s="1" t="s">
        <v>47</v>
      </c>
      <c r="G2495" s="1" t="s">
        <v>2834</v>
      </c>
      <c r="H2495" s="1" t="s">
        <v>23</v>
      </c>
      <c r="I2495" s="1" t="s">
        <v>23</v>
      </c>
      <c r="J2495" s="1" t="s">
        <v>55</v>
      </c>
      <c r="AK2495" s="1" t="s">
        <v>77</v>
      </c>
    </row>
    <row r="2496" spans="1:37">
      <c r="A2496" s="1" t="s">
        <v>1734</v>
      </c>
      <c r="B2496" s="9">
        <v>40951</v>
      </c>
      <c r="C2496" s="7">
        <v>10</v>
      </c>
      <c r="D2496" s="7">
        <v>2</v>
      </c>
      <c r="E2496" s="1">
        <v>48</v>
      </c>
      <c r="F2496" s="1" t="s">
        <v>26</v>
      </c>
      <c r="G2496" s="1" t="s">
        <v>1949</v>
      </c>
      <c r="H2496" s="1" t="s">
        <v>23</v>
      </c>
      <c r="I2496" s="1" t="s">
        <v>23</v>
      </c>
      <c r="AK2496" s="1" t="s">
        <v>77</v>
      </c>
    </row>
    <row r="2497" spans="1:38">
      <c r="A2497" s="1" t="s">
        <v>1734</v>
      </c>
      <c r="B2497" s="9">
        <v>40951</v>
      </c>
      <c r="C2497" s="7">
        <v>10</v>
      </c>
      <c r="D2497" s="7">
        <v>2</v>
      </c>
      <c r="E2497" s="1">
        <v>48</v>
      </c>
      <c r="F2497" s="1" t="s">
        <v>47</v>
      </c>
      <c r="G2497" s="1" t="s">
        <v>1947</v>
      </c>
      <c r="H2497" s="1" t="s">
        <v>23</v>
      </c>
      <c r="I2497" s="1" t="s">
        <v>23</v>
      </c>
      <c r="J2497" s="1" t="s">
        <v>55</v>
      </c>
      <c r="AK2497" s="1" t="s">
        <v>77</v>
      </c>
    </row>
    <row r="2498" spans="1:38">
      <c r="A2498" s="1" t="s">
        <v>1735</v>
      </c>
      <c r="B2498" s="9">
        <v>40952</v>
      </c>
      <c r="C2498" s="7">
        <v>10</v>
      </c>
      <c r="D2498" s="7">
        <v>2</v>
      </c>
      <c r="E2498" s="1">
        <v>1</v>
      </c>
      <c r="F2498" s="1" t="s">
        <v>26</v>
      </c>
      <c r="G2498" s="1" t="s">
        <v>1924</v>
      </c>
      <c r="H2498" s="1" t="s">
        <v>23</v>
      </c>
      <c r="I2498" s="1" t="s">
        <v>23</v>
      </c>
      <c r="J2498" s="1" t="s">
        <v>55</v>
      </c>
      <c r="AK2498" s="1" t="s">
        <v>59</v>
      </c>
    </row>
    <row r="2499" spans="1:38">
      <c r="A2499" s="1" t="s">
        <v>1735</v>
      </c>
      <c r="B2499" s="9">
        <v>40952</v>
      </c>
      <c r="C2499" s="7">
        <v>10</v>
      </c>
      <c r="D2499" s="7">
        <v>2</v>
      </c>
      <c r="E2499" s="1">
        <v>1</v>
      </c>
      <c r="F2499" s="1" t="s">
        <v>47</v>
      </c>
      <c r="G2499" s="1" t="s">
        <v>1899</v>
      </c>
      <c r="H2499" s="1" t="s">
        <v>23</v>
      </c>
      <c r="I2499" s="1" t="s">
        <v>23</v>
      </c>
      <c r="J2499" s="1" t="s">
        <v>55</v>
      </c>
      <c r="AK2499" s="1" t="s">
        <v>59</v>
      </c>
    </row>
    <row r="2500" spans="1:38">
      <c r="A2500" s="1" t="s">
        <v>1735</v>
      </c>
      <c r="B2500" s="9">
        <v>40952</v>
      </c>
      <c r="C2500" s="7">
        <v>10</v>
      </c>
      <c r="D2500" s="7">
        <v>2</v>
      </c>
      <c r="E2500" s="1">
        <v>2</v>
      </c>
      <c r="F2500" s="1" t="s">
        <v>26</v>
      </c>
      <c r="G2500" s="1" t="s">
        <v>2800</v>
      </c>
      <c r="H2500" s="1" t="s">
        <v>23</v>
      </c>
      <c r="I2500" s="1" t="s">
        <v>23</v>
      </c>
      <c r="AK2500" s="1" t="s">
        <v>59</v>
      </c>
    </row>
    <row r="2501" spans="1:38">
      <c r="A2501" s="1" t="s">
        <v>1735</v>
      </c>
      <c r="B2501" s="9">
        <v>40952</v>
      </c>
      <c r="C2501" s="7">
        <v>10</v>
      </c>
      <c r="D2501" s="7">
        <v>2</v>
      </c>
      <c r="E2501" s="1">
        <v>2</v>
      </c>
      <c r="F2501" s="1" t="s">
        <v>47</v>
      </c>
      <c r="G2501" s="1" t="s">
        <v>2801</v>
      </c>
      <c r="H2501" s="1" t="s">
        <v>22</v>
      </c>
      <c r="I2501" s="1" t="s">
        <v>23</v>
      </c>
      <c r="J2501" s="1" t="s">
        <v>55</v>
      </c>
      <c r="AK2501" s="1" t="s">
        <v>59</v>
      </c>
    </row>
    <row r="2502" spans="1:38">
      <c r="A2502" s="1" t="s">
        <v>1735</v>
      </c>
      <c r="B2502" s="9">
        <v>40952</v>
      </c>
      <c r="C2502" s="7">
        <v>10</v>
      </c>
      <c r="D2502" s="7">
        <v>2</v>
      </c>
      <c r="E2502" s="1">
        <v>3</v>
      </c>
      <c r="F2502" s="1" t="s">
        <v>26</v>
      </c>
      <c r="G2502" s="1" t="s">
        <v>2802</v>
      </c>
      <c r="H2502" s="1" t="s">
        <v>23</v>
      </c>
      <c r="I2502" s="1" t="s">
        <v>23</v>
      </c>
      <c r="AK2502" s="1" t="s">
        <v>59</v>
      </c>
    </row>
    <row r="2503" spans="1:38">
      <c r="A2503" s="1" t="s">
        <v>1735</v>
      </c>
      <c r="B2503" s="9">
        <v>40952</v>
      </c>
      <c r="C2503" s="7">
        <v>10</v>
      </c>
      <c r="D2503" s="7">
        <v>2</v>
      </c>
      <c r="E2503" s="1">
        <v>3</v>
      </c>
      <c r="F2503" s="1" t="s">
        <v>47</v>
      </c>
      <c r="G2503" s="1" t="s">
        <v>1932</v>
      </c>
      <c r="H2503" s="1" t="s">
        <v>23</v>
      </c>
      <c r="I2503" s="1" t="s">
        <v>23</v>
      </c>
      <c r="AK2503" s="1" t="s">
        <v>59</v>
      </c>
    </row>
    <row r="2504" spans="1:38">
      <c r="A2504" s="1" t="s">
        <v>1735</v>
      </c>
      <c r="B2504" s="9">
        <v>40952</v>
      </c>
      <c r="C2504" s="7">
        <v>10</v>
      </c>
      <c r="D2504" s="7">
        <v>2</v>
      </c>
      <c r="E2504" s="1">
        <v>4</v>
      </c>
      <c r="F2504" s="1" t="s">
        <v>26</v>
      </c>
      <c r="G2504" s="1" t="s">
        <v>2803</v>
      </c>
      <c r="H2504" s="1" t="s">
        <v>22</v>
      </c>
      <c r="I2504" s="1" t="s">
        <v>23</v>
      </c>
      <c r="AK2504" s="1" t="s">
        <v>59</v>
      </c>
    </row>
    <row r="2505" spans="1:38">
      <c r="A2505" s="1" t="s">
        <v>1735</v>
      </c>
      <c r="B2505" s="9">
        <v>40952</v>
      </c>
      <c r="C2505" s="7">
        <v>10</v>
      </c>
      <c r="D2505" s="7">
        <v>2</v>
      </c>
      <c r="E2505" s="1">
        <v>4</v>
      </c>
      <c r="F2505" s="1" t="s">
        <v>47</v>
      </c>
      <c r="G2505" s="1" t="s">
        <v>1900</v>
      </c>
      <c r="H2505" s="1" t="s">
        <v>22</v>
      </c>
      <c r="I2505" s="1" t="s">
        <v>53</v>
      </c>
      <c r="AK2505" s="1" t="s">
        <v>59</v>
      </c>
      <c r="AL2505" s="1" t="s">
        <v>173</v>
      </c>
    </row>
    <row r="2506" spans="1:38">
      <c r="A2506" s="1" t="s">
        <v>1735</v>
      </c>
      <c r="B2506" s="9">
        <v>40952</v>
      </c>
      <c r="C2506" s="7">
        <v>10</v>
      </c>
      <c r="D2506" s="7">
        <v>2</v>
      </c>
      <c r="E2506" s="1">
        <v>5</v>
      </c>
      <c r="F2506" s="1" t="s">
        <v>26</v>
      </c>
      <c r="G2506" s="1" t="s">
        <v>1928</v>
      </c>
      <c r="H2506" s="1" t="s">
        <v>22</v>
      </c>
      <c r="I2506" s="1" t="s">
        <v>9</v>
      </c>
      <c r="K2506" s="1" t="s">
        <v>32</v>
      </c>
      <c r="L2506" s="1" t="s">
        <v>25</v>
      </c>
      <c r="M2506" s="2" t="s">
        <v>2479</v>
      </c>
      <c r="N2506" s="1" t="s">
        <v>26</v>
      </c>
      <c r="O2506" s="1" t="s">
        <v>27</v>
      </c>
      <c r="P2506" s="1" t="s">
        <v>40</v>
      </c>
      <c r="Q2506" s="1">
        <v>27.6</v>
      </c>
      <c r="R2506" s="1">
        <v>16.3</v>
      </c>
      <c r="S2506" s="1">
        <v>11.4</v>
      </c>
      <c r="X2506" s="1">
        <v>13</v>
      </c>
      <c r="Y2506" s="1">
        <v>66</v>
      </c>
      <c r="Z2506" s="1">
        <f>Y2506-X2506</f>
        <v>53</v>
      </c>
      <c r="AA2506" s="1">
        <f>47</f>
        <v>47</v>
      </c>
      <c r="AE2506" s="1">
        <v>459</v>
      </c>
      <c r="AJ2506" s="1" t="s">
        <v>45</v>
      </c>
      <c r="AK2506" s="1" t="s">
        <v>59</v>
      </c>
    </row>
    <row r="2507" spans="1:38">
      <c r="A2507" s="1" t="s">
        <v>1735</v>
      </c>
      <c r="B2507" s="9">
        <v>40952</v>
      </c>
      <c r="C2507" s="7">
        <v>10</v>
      </c>
      <c r="D2507" s="7">
        <v>2</v>
      </c>
      <c r="E2507" s="1">
        <v>5</v>
      </c>
      <c r="F2507" s="1" t="s">
        <v>47</v>
      </c>
      <c r="G2507" s="1" t="s">
        <v>1908</v>
      </c>
      <c r="H2507" s="1" t="s">
        <v>23</v>
      </c>
      <c r="I2507" s="1" t="s">
        <v>23</v>
      </c>
      <c r="AK2507" s="1" t="s">
        <v>59</v>
      </c>
    </row>
    <row r="2508" spans="1:38">
      <c r="A2508" s="1" t="s">
        <v>1735</v>
      </c>
      <c r="B2508" s="9">
        <v>40952</v>
      </c>
      <c r="C2508" s="7">
        <v>10</v>
      </c>
      <c r="D2508" s="7">
        <v>2</v>
      </c>
      <c r="E2508" s="1">
        <v>6</v>
      </c>
      <c r="F2508" s="1" t="s">
        <v>26</v>
      </c>
      <c r="G2508" s="1" t="s">
        <v>1942</v>
      </c>
      <c r="H2508" s="1" t="s">
        <v>22</v>
      </c>
      <c r="I2508" s="1" t="s">
        <v>9</v>
      </c>
      <c r="K2508" s="1" t="s">
        <v>37</v>
      </c>
      <c r="L2508" s="1" t="s">
        <v>73</v>
      </c>
      <c r="M2508" s="2" t="s">
        <v>2474</v>
      </c>
      <c r="AJ2508" s="1" t="s">
        <v>59</v>
      </c>
      <c r="AK2508" s="1" t="s">
        <v>59</v>
      </c>
    </row>
    <row r="2509" spans="1:38">
      <c r="A2509" s="1" t="s">
        <v>1735</v>
      </c>
      <c r="B2509" s="9">
        <v>40952</v>
      </c>
      <c r="C2509" s="7">
        <v>10</v>
      </c>
      <c r="D2509" s="7">
        <v>2</v>
      </c>
      <c r="E2509" s="1">
        <v>6</v>
      </c>
      <c r="F2509" s="1" t="s">
        <v>47</v>
      </c>
      <c r="G2509" s="1" t="s">
        <v>1936</v>
      </c>
      <c r="H2509" s="1" t="s">
        <v>23</v>
      </c>
      <c r="I2509" s="1" t="s">
        <v>23</v>
      </c>
      <c r="J2509" s="1" t="s">
        <v>55</v>
      </c>
      <c r="AK2509" s="1" t="s">
        <v>59</v>
      </c>
    </row>
    <row r="2510" spans="1:38">
      <c r="A2510" s="1" t="s">
        <v>1735</v>
      </c>
      <c r="B2510" s="9">
        <v>40952</v>
      </c>
      <c r="C2510" s="7">
        <v>10</v>
      </c>
      <c r="D2510" s="7">
        <v>2</v>
      </c>
      <c r="E2510" s="1">
        <v>7</v>
      </c>
      <c r="F2510" s="1" t="s">
        <v>26</v>
      </c>
      <c r="G2510" s="1" t="s">
        <v>1925</v>
      </c>
      <c r="H2510" s="1" t="s">
        <v>22</v>
      </c>
      <c r="I2510" s="1" t="s">
        <v>9</v>
      </c>
      <c r="K2510" s="1" t="s">
        <v>30</v>
      </c>
      <c r="L2510" s="1" t="s">
        <v>73</v>
      </c>
      <c r="M2510" s="1" t="s">
        <v>2441</v>
      </c>
      <c r="AJ2510" s="1" t="s">
        <v>45</v>
      </c>
      <c r="AK2510" s="1" t="s">
        <v>59</v>
      </c>
    </row>
    <row r="2511" spans="1:38">
      <c r="A2511" s="1" t="s">
        <v>1735</v>
      </c>
      <c r="B2511" s="9">
        <v>40952</v>
      </c>
      <c r="C2511" s="7">
        <v>10</v>
      </c>
      <c r="D2511" s="7">
        <v>2</v>
      </c>
      <c r="E2511" s="1">
        <v>7</v>
      </c>
      <c r="F2511" s="1" t="s">
        <v>47</v>
      </c>
      <c r="G2511" s="1" t="s">
        <v>1914</v>
      </c>
      <c r="H2511" s="1" t="s">
        <v>23</v>
      </c>
      <c r="I2511" s="1" t="s">
        <v>23</v>
      </c>
      <c r="AK2511" s="1" t="s">
        <v>59</v>
      </c>
    </row>
    <row r="2512" spans="1:38">
      <c r="A2512" s="1" t="s">
        <v>1735</v>
      </c>
      <c r="B2512" s="9">
        <v>40952</v>
      </c>
      <c r="C2512" s="7">
        <v>10</v>
      </c>
      <c r="D2512" s="7">
        <v>2</v>
      </c>
      <c r="E2512" s="1">
        <v>8</v>
      </c>
      <c r="F2512" s="1" t="s">
        <v>26</v>
      </c>
      <c r="G2512" s="1" t="s">
        <v>1944</v>
      </c>
      <c r="H2512" s="1" t="s">
        <v>23</v>
      </c>
      <c r="I2512" s="1" t="s">
        <v>23</v>
      </c>
      <c r="J2512" s="1" t="s">
        <v>55</v>
      </c>
      <c r="AK2512" s="1" t="s">
        <v>59</v>
      </c>
    </row>
    <row r="2513" spans="1:38">
      <c r="A2513" s="1" t="s">
        <v>1735</v>
      </c>
      <c r="B2513" s="9">
        <v>40952</v>
      </c>
      <c r="C2513" s="7">
        <v>10</v>
      </c>
      <c r="D2513" s="7">
        <v>2</v>
      </c>
      <c r="E2513" s="1">
        <v>8</v>
      </c>
      <c r="F2513" s="1" t="s">
        <v>47</v>
      </c>
      <c r="G2513" s="1" t="s">
        <v>1903</v>
      </c>
      <c r="H2513" s="1" t="s">
        <v>23</v>
      </c>
      <c r="I2513" s="1" t="s">
        <v>23</v>
      </c>
      <c r="AK2513" s="1" t="s">
        <v>59</v>
      </c>
    </row>
    <row r="2514" spans="1:38">
      <c r="A2514" s="1" t="s">
        <v>1735</v>
      </c>
      <c r="B2514" s="9">
        <v>40952</v>
      </c>
      <c r="C2514" s="7">
        <v>10</v>
      </c>
      <c r="D2514" s="7">
        <v>2</v>
      </c>
      <c r="E2514" s="1">
        <v>9</v>
      </c>
      <c r="F2514" s="1" t="s">
        <v>26</v>
      </c>
      <c r="G2514" s="1" t="s">
        <v>1930</v>
      </c>
      <c r="H2514" s="1" t="s">
        <v>22</v>
      </c>
      <c r="I2514" s="1" t="s">
        <v>9</v>
      </c>
      <c r="K2514" s="1" t="s">
        <v>35</v>
      </c>
      <c r="L2514" s="1" t="s">
        <v>25</v>
      </c>
      <c r="M2514" s="2" t="s">
        <v>2478</v>
      </c>
      <c r="N2514" s="1" t="s">
        <v>26</v>
      </c>
      <c r="O2514" s="1" t="s">
        <v>33</v>
      </c>
      <c r="P2514" s="1" t="s">
        <v>175</v>
      </c>
      <c r="Q2514" s="1">
        <v>24.3</v>
      </c>
      <c r="R2514" s="1">
        <v>16.5</v>
      </c>
      <c r="S2514" s="1">
        <v>6.5</v>
      </c>
      <c r="X2514" s="1">
        <v>13</v>
      </c>
      <c r="Y2514" s="1">
        <v>74</v>
      </c>
      <c r="Z2514" s="1">
        <f>Y2514-X2514</f>
        <v>61</v>
      </c>
      <c r="AA2514" s="1">
        <v>6</v>
      </c>
      <c r="AE2514" s="1">
        <v>460</v>
      </c>
      <c r="AJ2514" s="1" t="s">
        <v>45</v>
      </c>
      <c r="AK2514" s="1" t="s">
        <v>59</v>
      </c>
    </row>
    <row r="2515" spans="1:38">
      <c r="A2515" s="1" t="s">
        <v>1735</v>
      </c>
      <c r="B2515" s="9">
        <v>40952</v>
      </c>
      <c r="C2515" s="7">
        <v>10</v>
      </c>
      <c r="D2515" s="7">
        <v>2</v>
      </c>
      <c r="E2515" s="1">
        <v>9</v>
      </c>
      <c r="F2515" s="1" t="s">
        <v>47</v>
      </c>
      <c r="G2515" s="1" t="s">
        <v>2804</v>
      </c>
      <c r="H2515" s="1" t="s">
        <v>23</v>
      </c>
      <c r="I2515" s="1" t="s">
        <v>23</v>
      </c>
      <c r="J2515" s="1" t="s">
        <v>55</v>
      </c>
      <c r="AK2515" s="1" t="s">
        <v>59</v>
      </c>
    </row>
    <row r="2516" spans="1:38">
      <c r="A2516" s="1" t="s">
        <v>1735</v>
      </c>
      <c r="B2516" s="9">
        <v>40952</v>
      </c>
      <c r="C2516" s="7">
        <v>10</v>
      </c>
      <c r="D2516" s="7">
        <v>2</v>
      </c>
      <c r="E2516" s="1">
        <v>10</v>
      </c>
      <c r="F2516" s="1" t="s">
        <v>26</v>
      </c>
      <c r="G2516" s="1" t="s">
        <v>1938</v>
      </c>
      <c r="H2516" s="1" t="s">
        <v>23</v>
      </c>
      <c r="I2516" s="1" t="s">
        <v>23</v>
      </c>
      <c r="J2516" s="1" t="s">
        <v>55</v>
      </c>
      <c r="AK2516" s="1" t="s">
        <v>45</v>
      </c>
    </row>
    <row r="2517" spans="1:38">
      <c r="A2517" s="1" t="s">
        <v>1735</v>
      </c>
      <c r="B2517" s="9">
        <v>40952</v>
      </c>
      <c r="C2517" s="7">
        <v>10</v>
      </c>
      <c r="D2517" s="7">
        <v>2</v>
      </c>
      <c r="E2517" s="1">
        <v>10</v>
      </c>
      <c r="F2517" s="1" t="s">
        <v>47</v>
      </c>
      <c r="G2517" s="1" t="s">
        <v>2805</v>
      </c>
      <c r="H2517" s="1" t="s">
        <v>23</v>
      </c>
      <c r="I2517" s="1" t="s">
        <v>23</v>
      </c>
      <c r="AK2517" s="1" t="s">
        <v>59</v>
      </c>
    </row>
    <row r="2518" spans="1:38">
      <c r="A2518" s="1" t="s">
        <v>1735</v>
      </c>
      <c r="B2518" s="9">
        <v>40952</v>
      </c>
      <c r="C2518" s="7">
        <v>10</v>
      </c>
      <c r="D2518" s="7">
        <v>2</v>
      </c>
      <c r="E2518" s="1">
        <v>11</v>
      </c>
      <c r="F2518" s="1" t="s">
        <v>26</v>
      </c>
      <c r="G2518" s="1" t="s">
        <v>2806</v>
      </c>
      <c r="H2518" s="1" t="s">
        <v>23</v>
      </c>
      <c r="I2518" s="1" t="s">
        <v>23</v>
      </c>
      <c r="J2518" s="1" t="s">
        <v>55</v>
      </c>
      <c r="AK2518" s="1" t="s">
        <v>59</v>
      </c>
    </row>
    <row r="2519" spans="1:38">
      <c r="A2519" s="1" t="s">
        <v>1735</v>
      </c>
      <c r="B2519" s="9">
        <v>40952</v>
      </c>
      <c r="C2519" s="7">
        <v>10</v>
      </c>
      <c r="D2519" s="7">
        <v>2</v>
      </c>
      <c r="E2519" s="1">
        <v>11</v>
      </c>
      <c r="F2519" s="1" t="s">
        <v>47</v>
      </c>
      <c r="G2519" s="1" t="s">
        <v>2807</v>
      </c>
      <c r="H2519" s="1" t="s">
        <v>23</v>
      </c>
      <c r="I2519" s="1" t="s">
        <v>23</v>
      </c>
      <c r="AK2519" s="1" t="s">
        <v>59</v>
      </c>
    </row>
    <row r="2520" spans="1:38">
      <c r="A2520" s="1" t="s">
        <v>1735</v>
      </c>
      <c r="B2520" s="9">
        <v>40952</v>
      </c>
      <c r="C2520" s="7">
        <v>10</v>
      </c>
      <c r="D2520" s="7">
        <v>2</v>
      </c>
      <c r="E2520" s="1">
        <v>12</v>
      </c>
      <c r="F2520" s="1" t="s">
        <v>26</v>
      </c>
      <c r="G2520" s="1" t="s">
        <v>2808</v>
      </c>
      <c r="H2520" s="1" t="s">
        <v>23</v>
      </c>
      <c r="I2520" s="1" t="s">
        <v>23</v>
      </c>
      <c r="AK2520" s="1" t="s">
        <v>59</v>
      </c>
      <c r="AL2520" s="1" t="s">
        <v>174</v>
      </c>
    </row>
    <row r="2521" spans="1:38">
      <c r="A2521" s="1" t="s">
        <v>1735</v>
      </c>
      <c r="B2521" s="9">
        <v>40952</v>
      </c>
      <c r="C2521" s="7">
        <v>10</v>
      </c>
      <c r="D2521" s="7">
        <v>2</v>
      </c>
      <c r="E2521" s="1">
        <v>12</v>
      </c>
      <c r="F2521" s="1" t="s">
        <v>47</v>
      </c>
      <c r="G2521" s="1" t="s">
        <v>1934</v>
      </c>
      <c r="H2521" s="1" t="s">
        <v>23</v>
      </c>
      <c r="I2521" s="1" t="s">
        <v>23</v>
      </c>
      <c r="AK2521" s="1" t="s">
        <v>45</v>
      </c>
      <c r="AL2521" s="1" t="s">
        <v>174</v>
      </c>
    </row>
    <row r="2522" spans="1:38">
      <c r="A2522" s="1" t="s">
        <v>1735</v>
      </c>
      <c r="B2522" s="9">
        <v>40952</v>
      </c>
      <c r="C2522" s="7">
        <v>10</v>
      </c>
      <c r="D2522" s="7">
        <v>2</v>
      </c>
      <c r="E2522" s="1">
        <v>13</v>
      </c>
      <c r="F2522" s="1" t="s">
        <v>26</v>
      </c>
      <c r="G2522" s="1" t="s">
        <v>1939</v>
      </c>
      <c r="H2522" s="1" t="s">
        <v>23</v>
      </c>
      <c r="I2522" s="1" t="s">
        <v>23</v>
      </c>
      <c r="J2522" s="1" t="s">
        <v>55</v>
      </c>
      <c r="AK2522" s="1" t="s">
        <v>45</v>
      </c>
    </row>
    <row r="2523" spans="1:38">
      <c r="A2523" s="1" t="s">
        <v>1735</v>
      </c>
      <c r="B2523" s="9">
        <v>40952</v>
      </c>
      <c r="C2523" s="7">
        <v>10</v>
      </c>
      <c r="D2523" s="7">
        <v>2</v>
      </c>
      <c r="E2523" s="1">
        <v>13</v>
      </c>
      <c r="F2523" s="1" t="s">
        <v>47</v>
      </c>
      <c r="G2523" s="1" t="s">
        <v>1912</v>
      </c>
      <c r="H2523" s="1" t="s">
        <v>22</v>
      </c>
      <c r="I2523" s="1" t="s">
        <v>9</v>
      </c>
      <c r="K2523" s="1" t="s">
        <v>29</v>
      </c>
      <c r="L2523" s="1" t="s">
        <v>73</v>
      </c>
      <c r="M2523" s="2" t="s">
        <v>2449</v>
      </c>
      <c r="AJ2523" s="1" t="s">
        <v>59</v>
      </c>
      <c r="AK2523" s="1" t="s">
        <v>45</v>
      </c>
    </row>
    <row r="2524" spans="1:38">
      <c r="A2524" s="1" t="s">
        <v>1735</v>
      </c>
      <c r="B2524" s="9">
        <v>40952</v>
      </c>
      <c r="C2524" s="7">
        <v>10</v>
      </c>
      <c r="D2524" s="7">
        <v>2</v>
      </c>
      <c r="E2524" s="1">
        <v>14</v>
      </c>
      <c r="F2524" s="1" t="s">
        <v>26</v>
      </c>
      <c r="G2524" s="1" t="s">
        <v>2809</v>
      </c>
      <c r="H2524" s="1" t="s">
        <v>23</v>
      </c>
      <c r="I2524" s="1" t="s">
        <v>23</v>
      </c>
      <c r="J2524" s="1" t="s">
        <v>55</v>
      </c>
      <c r="AK2524" s="1" t="s">
        <v>45</v>
      </c>
    </row>
    <row r="2525" spans="1:38">
      <c r="A2525" s="1" t="s">
        <v>1735</v>
      </c>
      <c r="B2525" s="9">
        <v>40952</v>
      </c>
      <c r="C2525" s="7">
        <v>10</v>
      </c>
      <c r="D2525" s="7">
        <v>2</v>
      </c>
      <c r="E2525" s="1">
        <v>14</v>
      </c>
      <c r="F2525" s="1" t="s">
        <v>47</v>
      </c>
      <c r="G2525" s="1" t="s">
        <v>2810</v>
      </c>
      <c r="H2525" s="1" t="s">
        <v>23</v>
      </c>
      <c r="I2525" s="1" t="s">
        <v>23</v>
      </c>
      <c r="J2525" s="1" t="s">
        <v>55</v>
      </c>
      <c r="AK2525" s="1" t="s">
        <v>45</v>
      </c>
    </row>
    <row r="2526" spans="1:38">
      <c r="A2526" s="1" t="s">
        <v>1735</v>
      </c>
      <c r="B2526" s="9">
        <v>40952</v>
      </c>
      <c r="C2526" s="7">
        <v>10</v>
      </c>
      <c r="D2526" s="7">
        <v>2</v>
      </c>
      <c r="E2526" s="1">
        <v>15</v>
      </c>
      <c r="F2526" s="1" t="s">
        <v>26</v>
      </c>
      <c r="G2526" s="1" t="s">
        <v>2811</v>
      </c>
      <c r="H2526" s="1" t="s">
        <v>23</v>
      </c>
      <c r="I2526" s="1" t="s">
        <v>23</v>
      </c>
      <c r="AK2526" s="1" t="s">
        <v>45</v>
      </c>
    </row>
    <row r="2527" spans="1:38">
      <c r="A2527" s="1" t="s">
        <v>1735</v>
      </c>
      <c r="B2527" s="9">
        <v>40952</v>
      </c>
      <c r="C2527" s="7">
        <v>10</v>
      </c>
      <c r="D2527" s="7">
        <v>2</v>
      </c>
      <c r="E2527" s="1">
        <v>15</v>
      </c>
      <c r="F2527" s="1" t="s">
        <v>47</v>
      </c>
      <c r="G2527" s="1" t="s">
        <v>1929</v>
      </c>
      <c r="H2527" s="1" t="s">
        <v>23</v>
      </c>
      <c r="I2527" s="1" t="s">
        <v>23</v>
      </c>
      <c r="AK2527" s="1" t="s">
        <v>79</v>
      </c>
    </row>
    <row r="2528" spans="1:38">
      <c r="A2528" s="1" t="s">
        <v>1735</v>
      </c>
      <c r="B2528" s="9">
        <v>40952</v>
      </c>
      <c r="C2528" s="7">
        <v>10</v>
      </c>
      <c r="D2528" s="7">
        <v>2</v>
      </c>
      <c r="E2528" s="1">
        <v>16</v>
      </c>
      <c r="F2528" s="1" t="s">
        <v>26</v>
      </c>
      <c r="G2528" s="1" t="s">
        <v>1898</v>
      </c>
      <c r="H2528" s="1" t="s">
        <v>22</v>
      </c>
      <c r="I2528" s="1" t="s">
        <v>9</v>
      </c>
      <c r="K2528" s="1" t="s">
        <v>30</v>
      </c>
      <c r="L2528" s="1" t="s">
        <v>73</v>
      </c>
      <c r="M2528" s="2" t="s">
        <v>2440</v>
      </c>
      <c r="AJ2528" s="1" t="s">
        <v>59</v>
      </c>
      <c r="AK2528" s="1" t="s">
        <v>45</v>
      </c>
    </row>
    <row r="2529" spans="1:37">
      <c r="A2529" s="1" t="s">
        <v>1735</v>
      </c>
      <c r="B2529" s="9">
        <v>40952</v>
      </c>
      <c r="C2529" s="7">
        <v>10</v>
      </c>
      <c r="D2529" s="7">
        <v>2</v>
      </c>
      <c r="E2529" s="1">
        <v>16</v>
      </c>
      <c r="F2529" s="1" t="s">
        <v>47</v>
      </c>
      <c r="G2529" s="1" t="s">
        <v>1913</v>
      </c>
      <c r="H2529" s="1" t="s">
        <v>23</v>
      </c>
      <c r="I2529" s="1" t="s">
        <v>23</v>
      </c>
      <c r="AK2529" s="1" t="s">
        <v>45</v>
      </c>
    </row>
    <row r="2530" spans="1:37">
      <c r="A2530" s="1" t="s">
        <v>1735</v>
      </c>
      <c r="B2530" s="9">
        <v>40952</v>
      </c>
      <c r="C2530" s="7">
        <v>10</v>
      </c>
      <c r="D2530" s="7">
        <v>2</v>
      </c>
      <c r="E2530" s="1">
        <v>17</v>
      </c>
      <c r="F2530" s="1" t="s">
        <v>26</v>
      </c>
      <c r="G2530" s="1" t="s">
        <v>1921</v>
      </c>
      <c r="H2530" s="1" t="s">
        <v>23</v>
      </c>
      <c r="I2530" s="1" t="s">
        <v>23</v>
      </c>
      <c r="AK2530" s="1" t="s">
        <v>45</v>
      </c>
    </row>
    <row r="2531" spans="1:37">
      <c r="A2531" s="1" t="s">
        <v>1735</v>
      </c>
      <c r="B2531" s="9">
        <v>40952</v>
      </c>
      <c r="C2531" s="7">
        <v>10</v>
      </c>
      <c r="D2531" s="7">
        <v>2</v>
      </c>
      <c r="E2531" s="1">
        <v>17</v>
      </c>
      <c r="F2531" s="1" t="s">
        <v>47</v>
      </c>
      <c r="G2531" s="1" t="s">
        <v>2812</v>
      </c>
      <c r="H2531" s="1" t="s">
        <v>23</v>
      </c>
      <c r="I2531" s="1" t="s">
        <v>23</v>
      </c>
      <c r="AK2531" s="1" t="s">
        <v>45</v>
      </c>
    </row>
    <row r="2532" spans="1:37">
      <c r="A2532" s="1" t="s">
        <v>1735</v>
      </c>
      <c r="B2532" s="9">
        <v>40952</v>
      </c>
      <c r="C2532" s="7">
        <v>10</v>
      </c>
      <c r="D2532" s="7">
        <v>2</v>
      </c>
      <c r="E2532" s="1">
        <v>18</v>
      </c>
      <c r="F2532" s="1" t="s">
        <v>26</v>
      </c>
      <c r="G2532" s="1" t="s">
        <v>2813</v>
      </c>
      <c r="H2532" s="1" t="s">
        <v>23</v>
      </c>
      <c r="I2532" s="1" t="s">
        <v>23</v>
      </c>
      <c r="AK2532" s="1" t="s">
        <v>45</v>
      </c>
    </row>
    <row r="2533" spans="1:37">
      <c r="A2533" s="1" t="s">
        <v>1735</v>
      </c>
      <c r="B2533" s="9">
        <v>40952</v>
      </c>
      <c r="C2533" s="7">
        <v>10</v>
      </c>
      <c r="D2533" s="7">
        <v>2</v>
      </c>
      <c r="E2533" s="1">
        <v>18</v>
      </c>
      <c r="F2533" s="1" t="s">
        <v>47</v>
      </c>
      <c r="G2533" s="1" t="s">
        <v>2814</v>
      </c>
      <c r="H2533" s="1" t="s">
        <v>23</v>
      </c>
      <c r="I2533" s="1" t="s">
        <v>23</v>
      </c>
      <c r="J2533" s="1" t="s">
        <v>55</v>
      </c>
      <c r="AK2533" s="1" t="s">
        <v>45</v>
      </c>
    </row>
    <row r="2534" spans="1:37">
      <c r="A2534" s="1" t="s">
        <v>1735</v>
      </c>
      <c r="B2534" s="9">
        <v>40952</v>
      </c>
      <c r="C2534" s="7">
        <v>10</v>
      </c>
      <c r="D2534" s="7">
        <v>2</v>
      </c>
      <c r="E2534" s="1">
        <v>19</v>
      </c>
      <c r="F2534" s="1" t="s">
        <v>26</v>
      </c>
      <c r="G2534" s="1" t="s">
        <v>1917</v>
      </c>
      <c r="H2534" s="1" t="s">
        <v>23</v>
      </c>
      <c r="I2534" s="1" t="s">
        <v>23</v>
      </c>
      <c r="AK2534" s="1" t="s">
        <v>45</v>
      </c>
    </row>
    <row r="2535" spans="1:37">
      <c r="A2535" s="1" t="s">
        <v>1735</v>
      </c>
      <c r="B2535" s="9">
        <v>40952</v>
      </c>
      <c r="C2535" s="7">
        <v>10</v>
      </c>
      <c r="D2535" s="7">
        <v>2</v>
      </c>
      <c r="E2535" s="1">
        <v>19</v>
      </c>
      <c r="F2535" s="1" t="s">
        <v>47</v>
      </c>
      <c r="G2535" s="1" t="s">
        <v>2815</v>
      </c>
      <c r="H2535" s="1" t="s">
        <v>23</v>
      </c>
      <c r="I2535" s="1" t="s">
        <v>23</v>
      </c>
      <c r="AK2535" s="1" t="s">
        <v>45</v>
      </c>
    </row>
    <row r="2536" spans="1:37">
      <c r="A2536" s="1" t="s">
        <v>1735</v>
      </c>
      <c r="B2536" s="9">
        <v>40952</v>
      </c>
      <c r="C2536" s="7">
        <v>10</v>
      </c>
      <c r="D2536" s="7">
        <v>2</v>
      </c>
      <c r="E2536" s="1">
        <v>20</v>
      </c>
      <c r="F2536" s="1" t="s">
        <v>26</v>
      </c>
      <c r="G2536" s="1" t="s">
        <v>1894</v>
      </c>
      <c r="H2536" s="1" t="s">
        <v>22</v>
      </c>
      <c r="I2536" s="1" t="s">
        <v>9</v>
      </c>
      <c r="K2536" s="1" t="s">
        <v>29</v>
      </c>
      <c r="L2536" s="1" t="s">
        <v>73</v>
      </c>
      <c r="M2536" s="2" t="s">
        <v>2437</v>
      </c>
      <c r="AJ2536" s="1" t="s">
        <v>59</v>
      </c>
      <c r="AK2536" s="1" t="s">
        <v>45</v>
      </c>
    </row>
    <row r="2537" spans="1:37">
      <c r="A2537" s="1" t="s">
        <v>1735</v>
      </c>
      <c r="B2537" s="9">
        <v>40952</v>
      </c>
      <c r="C2537" s="7">
        <v>10</v>
      </c>
      <c r="D2537" s="7">
        <v>2</v>
      </c>
      <c r="E2537" s="1">
        <v>20</v>
      </c>
      <c r="F2537" s="1" t="s">
        <v>47</v>
      </c>
      <c r="G2537" s="1" t="s">
        <v>1906</v>
      </c>
      <c r="H2537" s="1" t="s">
        <v>23</v>
      </c>
      <c r="I2537" s="1" t="s">
        <v>23</v>
      </c>
      <c r="AK2537" s="1" t="s">
        <v>45</v>
      </c>
    </row>
    <row r="2538" spans="1:37">
      <c r="A2538" s="1" t="s">
        <v>1735</v>
      </c>
      <c r="B2538" s="9">
        <v>40952</v>
      </c>
      <c r="C2538" s="7">
        <v>10</v>
      </c>
      <c r="D2538" s="7">
        <v>2</v>
      </c>
      <c r="E2538" s="10">
        <v>21</v>
      </c>
      <c r="F2538" s="1" t="s">
        <v>26</v>
      </c>
      <c r="G2538" s="1" t="s">
        <v>1919</v>
      </c>
      <c r="H2538" s="1" t="s">
        <v>23</v>
      </c>
      <c r="I2538" s="1" t="s">
        <v>23</v>
      </c>
      <c r="J2538" s="1" t="s">
        <v>55</v>
      </c>
      <c r="AK2538" s="1" t="s">
        <v>45</v>
      </c>
    </row>
    <row r="2539" spans="1:37">
      <c r="A2539" s="1" t="s">
        <v>1735</v>
      </c>
      <c r="B2539" s="9">
        <v>40952</v>
      </c>
      <c r="C2539" s="7">
        <v>10</v>
      </c>
      <c r="D2539" s="7">
        <v>2</v>
      </c>
      <c r="E2539" s="1">
        <v>21</v>
      </c>
      <c r="F2539" s="1" t="s">
        <v>47</v>
      </c>
      <c r="G2539" s="1" t="s">
        <v>1935</v>
      </c>
      <c r="H2539" s="1" t="s">
        <v>23</v>
      </c>
      <c r="I2539" s="1" t="s">
        <v>23</v>
      </c>
      <c r="J2539" s="1" t="s">
        <v>55</v>
      </c>
      <c r="AK2539" s="1" t="s">
        <v>79</v>
      </c>
    </row>
    <row r="2540" spans="1:37">
      <c r="A2540" s="1" t="s">
        <v>1735</v>
      </c>
      <c r="B2540" s="9">
        <v>40952</v>
      </c>
      <c r="C2540" s="7">
        <v>10</v>
      </c>
      <c r="D2540" s="7">
        <v>2</v>
      </c>
      <c r="E2540" s="1">
        <v>22</v>
      </c>
      <c r="F2540" s="1" t="s">
        <v>26</v>
      </c>
      <c r="G2540" s="1" t="s">
        <v>2816</v>
      </c>
      <c r="H2540" s="1" t="s">
        <v>23</v>
      </c>
      <c r="I2540" s="1" t="s">
        <v>23</v>
      </c>
      <c r="J2540" s="1" t="s">
        <v>55</v>
      </c>
      <c r="AK2540" s="1" t="s">
        <v>45</v>
      </c>
    </row>
    <row r="2541" spans="1:37">
      <c r="A2541" s="1" t="s">
        <v>1735</v>
      </c>
      <c r="B2541" s="9">
        <v>40952</v>
      </c>
      <c r="C2541" s="7">
        <v>10</v>
      </c>
      <c r="D2541" s="7">
        <v>2</v>
      </c>
      <c r="E2541" s="1">
        <v>22</v>
      </c>
      <c r="F2541" s="1" t="s">
        <v>47</v>
      </c>
      <c r="G2541" s="1" t="s">
        <v>1920</v>
      </c>
      <c r="H2541" s="1" t="s">
        <v>23</v>
      </c>
      <c r="I2541" s="1" t="s">
        <v>23</v>
      </c>
      <c r="J2541" s="1" t="s">
        <v>55</v>
      </c>
      <c r="AK2541" s="1" t="s">
        <v>79</v>
      </c>
    </row>
    <row r="2542" spans="1:37">
      <c r="A2542" s="1" t="s">
        <v>1735</v>
      </c>
      <c r="B2542" s="9">
        <v>40952</v>
      </c>
      <c r="C2542" s="7">
        <v>10</v>
      </c>
      <c r="D2542" s="7">
        <v>2</v>
      </c>
      <c r="E2542" s="1">
        <v>23</v>
      </c>
      <c r="F2542" s="1" t="s">
        <v>26</v>
      </c>
      <c r="G2542" s="1" t="s">
        <v>2817</v>
      </c>
      <c r="H2542" s="1" t="s">
        <v>23</v>
      </c>
      <c r="I2542" s="1" t="s">
        <v>23</v>
      </c>
      <c r="AK2542" s="1" t="s">
        <v>45</v>
      </c>
    </row>
    <row r="2543" spans="1:37">
      <c r="A2543" s="1" t="s">
        <v>1735</v>
      </c>
      <c r="B2543" s="9">
        <v>40952</v>
      </c>
      <c r="C2543" s="7">
        <v>10</v>
      </c>
      <c r="D2543" s="7">
        <v>2</v>
      </c>
      <c r="E2543" s="1">
        <v>23</v>
      </c>
      <c r="F2543" s="1" t="s">
        <v>47</v>
      </c>
      <c r="G2543" s="1" t="s">
        <v>1896</v>
      </c>
      <c r="H2543" s="1" t="s">
        <v>23</v>
      </c>
      <c r="I2543" s="1" t="s">
        <v>23</v>
      </c>
      <c r="AK2543" s="1" t="s">
        <v>45</v>
      </c>
    </row>
    <row r="2544" spans="1:37">
      <c r="A2544" s="1" t="s">
        <v>1735</v>
      </c>
      <c r="B2544" s="9">
        <v>40952</v>
      </c>
      <c r="C2544" s="7">
        <v>10</v>
      </c>
      <c r="D2544" s="7">
        <v>2</v>
      </c>
      <c r="E2544" s="1">
        <v>24</v>
      </c>
      <c r="F2544" s="1" t="s">
        <v>26</v>
      </c>
      <c r="G2544" s="1" t="s">
        <v>2818</v>
      </c>
      <c r="H2544" s="1" t="s">
        <v>23</v>
      </c>
      <c r="I2544" s="1" t="s">
        <v>23</v>
      </c>
      <c r="AK2544" s="1" t="s">
        <v>45</v>
      </c>
    </row>
    <row r="2545" spans="1:37">
      <c r="A2545" s="1" t="s">
        <v>1735</v>
      </c>
      <c r="B2545" s="9">
        <v>40952</v>
      </c>
      <c r="C2545" s="7">
        <v>10</v>
      </c>
      <c r="D2545" s="7">
        <v>2</v>
      </c>
      <c r="E2545" s="1">
        <v>24</v>
      </c>
      <c r="F2545" s="1" t="s">
        <v>47</v>
      </c>
      <c r="G2545" s="1" t="s">
        <v>2819</v>
      </c>
      <c r="H2545" s="1" t="s">
        <v>23</v>
      </c>
      <c r="I2545" s="1" t="s">
        <v>23</v>
      </c>
      <c r="J2545" s="1" t="s">
        <v>55</v>
      </c>
      <c r="AK2545" s="1" t="s">
        <v>45</v>
      </c>
    </row>
    <row r="2546" spans="1:37">
      <c r="A2546" s="1" t="s">
        <v>1735</v>
      </c>
      <c r="B2546" s="9">
        <v>40952</v>
      </c>
      <c r="C2546" s="7">
        <v>10</v>
      </c>
      <c r="D2546" s="7">
        <v>2</v>
      </c>
      <c r="E2546" s="1">
        <v>25</v>
      </c>
      <c r="F2546" s="1" t="s">
        <v>26</v>
      </c>
      <c r="G2546" s="1" t="s">
        <v>1901</v>
      </c>
      <c r="H2546" s="1" t="s">
        <v>23</v>
      </c>
      <c r="I2546" s="1" t="s">
        <v>23</v>
      </c>
      <c r="AK2546" s="1" t="s">
        <v>77</v>
      </c>
    </row>
    <row r="2547" spans="1:37">
      <c r="A2547" s="1" t="s">
        <v>1735</v>
      </c>
      <c r="B2547" s="9">
        <v>40952</v>
      </c>
      <c r="C2547" s="7">
        <v>10</v>
      </c>
      <c r="D2547" s="7">
        <v>2</v>
      </c>
      <c r="E2547" s="1">
        <v>25</v>
      </c>
      <c r="F2547" s="1" t="s">
        <v>47</v>
      </c>
      <c r="G2547" s="1" t="s">
        <v>1910</v>
      </c>
      <c r="H2547" s="1" t="s">
        <v>23</v>
      </c>
      <c r="I2547" s="1" t="s">
        <v>23</v>
      </c>
      <c r="J2547" s="1" t="s">
        <v>55</v>
      </c>
      <c r="AK2547" s="1" t="s">
        <v>77</v>
      </c>
    </row>
    <row r="2548" spans="1:37">
      <c r="A2548" s="1" t="s">
        <v>1735</v>
      </c>
      <c r="B2548" s="9">
        <v>40952</v>
      </c>
      <c r="C2548" s="7">
        <v>10</v>
      </c>
      <c r="D2548" s="7">
        <v>2</v>
      </c>
      <c r="E2548" s="1">
        <v>26</v>
      </c>
      <c r="F2548" s="1" t="s">
        <v>26</v>
      </c>
      <c r="G2548" s="1" t="s">
        <v>2820</v>
      </c>
      <c r="H2548" s="1" t="s">
        <v>23</v>
      </c>
      <c r="I2548" s="1" t="s">
        <v>23</v>
      </c>
      <c r="J2548" s="1" t="s">
        <v>55</v>
      </c>
      <c r="AK2548" s="1" t="s">
        <v>77</v>
      </c>
    </row>
    <row r="2549" spans="1:37">
      <c r="A2549" s="1" t="s">
        <v>1735</v>
      </c>
      <c r="B2549" s="9">
        <v>40952</v>
      </c>
      <c r="C2549" s="7">
        <v>10</v>
      </c>
      <c r="D2549" s="7">
        <v>2</v>
      </c>
      <c r="E2549" s="1">
        <v>26</v>
      </c>
      <c r="F2549" s="1" t="s">
        <v>47</v>
      </c>
      <c r="G2549" s="1" t="s">
        <v>2821</v>
      </c>
      <c r="H2549" s="1" t="s">
        <v>23</v>
      </c>
      <c r="I2549" s="1" t="s">
        <v>23</v>
      </c>
      <c r="J2549" s="1" t="s">
        <v>55</v>
      </c>
      <c r="AK2549" s="1" t="s">
        <v>77</v>
      </c>
    </row>
    <row r="2550" spans="1:37">
      <c r="A2550" s="1" t="s">
        <v>1735</v>
      </c>
      <c r="B2550" s="9">
        <v>40952</v>
      </c>
      <c r="C2550" s="7">
        <v>10</v>
      </c>
      <c r="D2550" s="7">
        <v>2</v>
      </c>
      <c r="E2550" s="1">
        <v>27</v>
      </c>
      <c r="F2550" s="1" t="s">
        <v>26</v>
      </c>
      <c r="G2550" s="1" t="s">
        <v>1897</v>
      </c>
      <c r="H2550" s="1" t="s">
        <v>23</v>
      </c>
      <c r="I2550" s="1" t="s">
        <v>23</v>
      </c>
      <c r="AK2550" s="1" t="s">
        <v>77</v>
      </c>
    </row>
    <row r="2551" spans="1:37">
      <c r="A2551" s="1" t="s">
        <v>1735</v>
      </c>
      <c r="B2551" s="9">
        <v>40952</v>
      </c>
      <c r="C2551" s="7">
        <v>10</v>
      </c>
      <c r="D2551" s="7">
        <v>2</v>
      </c>
      <c r="E2551" s="1">
        <v>27</v>
      </c>
      <c r="F2551" s="1" t="s">
        <v>47</v>
      </c>
      <c r="G2551" s="1" t="s">
        <v>1892</v>
      </c>
      <c r="H2551" s="1" t="s">
        <v>23</v>
      </c>
      <c r="I2551" s="1" t="s">
        <v>23</v>
      </c>
      <c r="J2551" s="1" t="s">
        <v>55</v>
      </c>
      <c r="AK2551" s="1" t="s">
        <v>77</v>
      </c>
    </row>
    <row r="2552" spans="1:37">
      <c r="A2552" s="1" t="s">
        <v>1735</v>
      </c>
      <c r="B2552" s="9">
        <v>40952</v>
      </c>
      <c r="C2552" s="7">
        <v>10</v>
      </c>
      <c r="D2552" s="7">
        <v>2</v>
      </c>
      <c r="E2552" s="1">
        <v>28</v>
      </c>
      <c r="F2552" s="1" t="s">
        <v>26</v>
      </c>
      <c r="G2552" s="1" t="s">
        <v>1927</v>
      </c>
      <c r="H2552" s="1" t="s">
        <v>23</v>
      </c>
      <c r="I2552" s="1" t="s">
        <v>9</v>
      </c>
      <c r="J2552" s="1" t="s">
        <v>55</v>
      </c>
      <c r="AK2552" s="1" t="s">
        <v>77</v>
      </c>
    </row>
    <row r="2553" spans="1:37">
      <c r="A2553" s="1" t="s">
        <v>1735</v>
      </c>
      <c r="B2553" s="9">
        <v>40952</v>
      </c>
      <c r="C2553" s="7">
        <v>10</v>
      </c>
      <c r="D2553" s="7">
        <v>2</v>
      </c>
      <c r="E2553" s="1">
        <v>28</v>
      </c>
      <c r="F2553" s="1" t="s">
        <v>47</v>
      </c>
      <c r="G2553" s="1" t="s">
        <v>1941</v>
      </c>
      <c r="H2553" s="1" t="s">
        <v>22</v>
      </c>
      <c r="I2553" s="1" t="s">
        <v>9</v>
      </c>
      <c r="K2553" s="1" t="s">
        <v>31</v>
      </c>
      <c r="L2553" s="1" t="s">
        <v>73</v>
      </c>
      <c r="M2553" s="2" t="s">
        <v>2435</v>
      </c>
      <c r="AJ2553" s="1" t="s">
        <v>59</v>
      </c>
      <c r="AK2553" s="1" t="s">
        <v>77</v>
      </c>
    </row>
    <row r="2554" spans="1:37">
      <c r="A2554" s="1" t="s">
        <v>1735</v>
      </c>
      <c r="B2554" s="9">
        <v>40952</v>
      </c>
      <c r="C2554" s="7">
        <v>10</v>
      </c>
      <c r="D2554" s="7">
        <v>2</v>
      </c>
      <c r="E2554" s="1">
        <v>29</v>
      </c>
      <c r="F2554" s="1" t="s">
        <v>26</v>
      </c>
      <c r="G2554" s="1" t="s">
        <v>1931</v>
      </c>
      <c r="H2554" s="1" t="s">
        <v>23</v>
      </c>
      <c r="I2554" s="1" t="s">
        <v>9</v>
      </c>
      <c r="J2554" s="1" t="s">
        <v>55</v>
      </c>
      <c r="AK2554" s="1" t="s">
        <v>77</v>
      </c>
    </row>
    <row r="2555" spans="1:37">
      <c r="A2555" s="1" t="s">
        <v>1735</v>
      </c>
      <c r="B2555" s="9">
        <v>40952</v>
      </c>
      <c r="C2555" s="7">
        <v>10</v>
      </c>
      <c r="D2555" s="7">
        <v>2</v>
      </c>
      <c r="E2555" s="1">
        <v>29</v>
      </c>
      <c r="F2555" s="1" t="s">
        <v>47</v>
      </c>
      <c r="G2555" s="1" t="s">
        <v>1911</v>
      </c>
      <c r="H2555" s="1" t="s">
        <v>23</v>
      </c>
      <c r="I2555" s="1" t="s">
        <v>23</v>
      </c>
      <c r="J2555" s="1" t="s">
        <v>55</v>
      </c>
      <c r="AK2555" s="1" t="s">
        <v>77</v>
      </c>
    </row>
    <row r="2556" spans="1:37">
      <c r="A2556" s="1" t="s">
        <v>1735</v>
      </c>
      <c r="B2556" s="9">
        <v>40952</v>
      </c>
      <c r="C2556" s="7">
        <v>10</v>
      </c>
      <c r="D2556" s="7">
        <v>2</v>
      </c>
      <c r="E2556" s="1">
        <v>30</v>
      </c>
      <c r="F2556" s="1" t="s">
        <v>26</v>
      </c>
      <c r="G2556" s="1" t="s">
        <v>2822</v>
      </c>
      <c r="H2556" s="1" t="s">
        <v>23</v>
      </c>
      <c r="I2556" s="1" t="s">
        <v>9</v>
      </c>
      <c r="J2556" s="1" t="s">
        <v>55</v>
      </c>
      <c r="AK2556" s="1" t="s">
        <v>77</v>
      </c>
    </row>
    <row r="2557" spans="1:37">
      <c r="A2557" s="1" t="s">
        <v>1735</v>
      </c>
      <c r="B2557" s="9">
        <v>40952</v>
      </c>
      <c r="C2557" s="7">
        <v>10</v>
      </c>
      <c r="D2557" s="7">
        <v>2</v>
      </c>
      <c r="E2557" s="1">
        <v>30</v>
      </c>
      <c r="F2557" s="1" t="s">
        <v>47</v>
      </c>
      <c r="G2557" s="1" t="s">
        <v>1945</v>
      </c>
      <c r="H2557" s="1" t="s">
        <v>23</v>
      </c>
      <c r="I2557" s="1" t="s">
        <v>23</v>
      </c>
      <c r="AK2557" s="1" t="s">
        <v>77</v>
      </c>
    </row>
    <row r="2558" spans="1:37">
      <c r="A2558" s="1" t="s">
        <v>1735</v>
      </c>
      <c r="B2558" s="9">
        <v>40952</v>
      </c>
      <c r="C2558" s="7">
        <v>10</v>
      </c>
      <c r="D2558" s="7">
        <v>2</v>
      </c>
      <c r="E2558" s="1">
        <v>31</v>
      </c>
      <c r="F2558" s="1" t="s">
        <v>26</v>
      </c>
      <c r="G2558" s="1" t="s">
        <v>1933</v>
      </c>
      <c r="H2558" s="1" t="s">
        <v>23</v>
      </c>
      <c r="I2558" s="1" t="s">
        <v>23</v>
      </c>
      <c r="AK2558" s="1" t="s">
        <v>77</v>
      </c>
    </row>
    <row r="2559" spans="1:37">
      <c r="A2559" s="1" t="s">
        <v>1735</v>
      </c>
      <c r="B2559" s="9">
        <v>40952</v>
      </c>
      <c r="C2559" s="7">
        <v>10</v>
      </c>
      <c r="D2559" s="7">
        <v>2</v>
      </c>
      <c r="E2559" s="1">
        <v>31</v>
      </c>
      <c r="F2559" s="1" t="s">
        <v>47</v>
      </c>
      <c r="G2559" s="1" t="s">
        <v>2823</v>
      </c>
      <c r="H2559" s="1" t="s">
        <v>23</v>
      </c>
      <c r="I2559" s="1" t="s">
        <v>23</v>
      </c>
      <c r="J2559" s="1" t="s">
        <v>55</v>
      </c>
      <c r="AK2559" s="1" t="s">
        <v>77</v>
      </c>
    </row>
    <row r="2560" spans="1:37">
      <c r="A2560" s="1" t="s">
        <v>1735</v>
      </c>
      <c r="B2560" s="9">
        <v>40952</v>
      </c>
      <c r="C2560" s="7">
        <v>10</v>
      </c>
      <c r="D2560" s="7">
        <v>2</v>
      </c>
      <c r="E2560" s="1">
        <v>32</v>
      </c>
      <c r="F2560" s="1" t="s">
        <v>26</v>
      </c>
      <c r="G2560" s="1" t="s">
        <v>1895</v>
      </c>
      <c r="H2560" s="1" t="s">
        <v>22</v>
      </c>
      <c r="I2560" s="1" t="s">
        <v>9</v>
      </c>
      <c r="K2560" s="1" t="s">
        <v>29</v>
      </c>
      <c r="L2560" s="1" t="s">
        <v>73</v>
      </c>
      <c r="M2560" s="2" t="s">
        <v>2438</v>
      </c>
      <c r="AJ2560" s="1" t="s">
        <v>59</v>
      </c>
      <c r="AK2560" s="1" t="s">
        <v>77</v>
      </c>
    </row>
    <row r="2561" spans="1:38">
      <c r="A2561" s="1" t="s">
        <v>1735</v>
      </c>
      <c r="B2561" s="9">
        <v>40952</v>
      </c>
      <c r="C2561" s="7">
        <v>10</v>
      </c>
      <c r="D2561" s="7">
        <v>2</v>
      </c>
      <c r="E2561" s="1">
        <v>32</v>
      </c>
      <c r="F2561" s="1" t="s">
        <v>47</v>
      </c>
      <c r="G2561" s="1" t="s">
        <v>1909</v>
      </c>
      <c r="H2561" s="1" t="s">
        <v>23</v>
      </c>
      <c r="I2561" s="1" t="s">
        <v>23</v>
      </c>
      <c r="AK2561" s="1" t="s">
        <v>77</v>
      </c>
    </row>
    <row r="2562" spans="1:38">
      <c r="A2562" s="1" t="s">
        <v>1735</v>
      </c>
      <c r="B2562" s="9">
        <v>40952</v>
      </c>
      <c r="C2562" s="7">
        <v>10</v>
      </c>
      <c r="D2562" s="7">
        <v>2</v>
      </c>
      <c r="E2562" s="1">
        <v>33</v>
      </c>
      <c r="F2562" s="1" t="s">
        <v>26</v>
      </c>
      <c r="G2562" s="1" t="s">
        <v>2824</v>
      </c>
      <c r="H2562" s="1" t="s">
        <v>23</v>
      </c>
      <c r="I2562" s="1" t="s">
        <v>9</v>
      </c>
      <c r="J2562" s="1" t="s">
        <v>55</v>
      </c>
      <c r="AK2562" s="1" t="s">
        <v>77</v>
      </c>
    </row>
    <row r="2563" spans="1:38">
      <c r="A2563" s="1" t="s">
        <v>1735</v>
      </c>
      <c r="B2563" s="9">
        <v>40952</v>
      </c>
      <c r="C2563" s="7">
        <v>10</v>
      </c>
      <c r="D2563" s="7">
        <v>2</v>
      </c>
      <c r="E2563" s="1">
        <v>33</v>
      </c>
      <c r="F2563" s="1" t="s">
        <v>47</v>
      </c>
      <c r="G2563" s="1" t="s">
        <v>1950</v>
      </c>
      <c r="H2563" s="1" t="s">
        <v>23</v>
      </c>
      <c r="I2563" s="1" t="s">
        <v>23</v>
      </c>
      <c r="AK2563" s="1" t="s">
        <v>77</v>
      </c>
    </row>
    <row r="2564" spans="1:38">
      <c r="A2564" s="1" t="s">
        <v>1735</v>
      </c>
      <c r="B2564" s="9">
        <v>40952</v>
      </c>
      <c r="C2564" s="7">
        <v>10</v>
      </c>
      <c r="D2564" s="7">
        <v>2</v>
      </c>
      <c r="E2564" s="1">
        <v>34</v>
      </c>
      <c r="F2564" s="1" t="s">
        <v>26</v>
      </c>
      <c r="G2564" s="1" t="s">
        <v>1922</v>
      </c>
      <c r="H2564" s="1" t="s">
        <v>23</v>
      </c>
      <c r="I2564" s="1" t="s">
        <v>23</v>
      </c>
      <c r="AK2564" s="1" t="s">
        <v>77</v>
      </c>
    </row>
    <row r="2565" spans="1:38">
      <c r="A2565" s="1" t="s">
        <v>1735</v>
      </c>
      <c r="B2565" s="9">
        <v>40952</v>
      </c>
      <c r="C2565" s="7">
        <v>10</v>
      </c>
      <c r="D2565" s="7">
        <v>2</v>
      </c>
      <c r="E2565" s="1">
        <v>34</v>
      </c>
      <c r="F2565" s="1" t="s">
        <v>47</v>
      </c>
      <c r="G2565" s="1" t="s">
        <v>2825</v>
      </c>
      <c r="H2565" s="1" t="s">
        <v>23</v>
      </c>
      <c r="I2565" s="1" t="s">
        <v>23</v>
      </c>
      <c r="AK2565" s="1" t="s">
        <v>77</v>
      </c>
    </row>
    <row r="2566" spans="1:38">
      <c r="A2566" s="1" t="s">
        <v>1735</v>
      </c>
      <c r="B2566" s="9">
        <v>40952</v>
      </c>
      <c r="C2566" s="7">
        <v>10</v>
      </c>
      <c r="D2566" s="7">
        <v>2</v>
      </c>
      <c r="E2566" s="1">
        <v>35</v>
      </c>
      <c r="F2566" s="1" t="s">
        <v>26</v>
      </c>
      <c r="G2566" s="1" t="s">
        <v>1891</v>
      </c>
      <c r="H2566" s="1" t="s">
        <v>23</v>
      </c>
      <c r="I2566" s="1" t="s">
        <v>9</v>
      </c>
      <c r="J2566" s="1" t="s">
        <v>55</v>
      </c>
      <c r="AK2566" s="1" t="s">
        <v>77</v>
      </c>
    </row>
    <row r="2567" spans="1:38">
      <c r="A2567" s="1" t="s">
        <v>1735</v>
      </c>
      <c r="B2567" s="9">
        <v>40952</v>
      </c>
      <c r="C2567" s="7">
        <v>10</v>
      </c>
      <c r="D2567" s="7">
        <v>2</v>
      </c>
      <c r="E2567" s="1">
        <v>35</v>
      </c>
      <c r="F2567" s="1" t="s">
        <v>47</v>
      </c>
      <c r="G2567" s="1" t="s">
        <v>2826</v>
      </c>
      <c r="H2567" s="1" t="s">
        <v>23</v>
      </c>
      <c r="I2567" s="1" t="s">
        <v>23</v>
      </c>
      <c r="AK2567" s="1" t="s">
        <v>77</v>
      </c>
    </row>
    <row r="2568" spans="1:38">
      <c r="A2568" s="1" t="s">
        <v>1735</v>
      </c>
      <c r="B2568" s="9">
        <v>40952</v>
      </c>
      <c r="C2568" s="7">
        <v>10</v>
      </c>
      <c r="D2568" s="7">
        <v>2</v>
      </c>
      <c r="E2568" s="1">
        <v>36</v>
      </c>
      <c r="F2568" s="1" t="s">
        <v>26</v>
      </c>
      <c r="G2568" s="1" t="s">
        <v>1915</v>
      </c>
      <c r="H2568" s="1" t="s">
        <v>23</v>
      </c>
      <c r="I2568" s="1" t="s">
        <v>23</v>
      </c>
      <c r="J2568" s="1" t="s">
        <v>55</v>
      </c>
      <c r="AK2568" s="1" t="s">
        <v>77</v>
      </c>
    </row>
    <row r="2569" spans="1:38">
      <c r="A2569" s="1" t="s">
        <v>1735</v>
      </c>
      <c r="B2569" s="9">
        <v>40952</v>
      </c>
      <c r="C2569" s="7">
        <v>10</v>
      </c>
      <c r="D2569" s="7">
        <v>2</v>
      </c>
      <c r="E2569" s="1">
        <v>36</v>
      </c>
      <c r="F2569" s="1" t="s">
        <v>47</v>
      </c>
      <c r="G2569" s="1" t="s">
        <v>1926</v>
      </c>
      <c r="H2569" s="1" t="s">
        <v>23</v>
      </c>
      <c r="I2569" s="1" t="s">
        <v>9</v>
      </c>
      <c r="J2569" s="1" t="s">
        <v>55</v>
      </c>
      <c r="AK2569" s="1" t="s">
        <v>77</v>
      </c>
    </row>
    <row r="2570" spans="1:38">
      <c r="A2570" s="1" t="s">
        <v>1735</v>
      </c>
      <c r="B2570" s="9">
        <v>40952</v>
      </c>
      <c r="C2570" s="7">
        <v>10</v>
      </c>
      <c r="D2570" s="7">
        <v>2</v>
      </c>
      <c r="E2570" s="1">
        <v>37</v>
      </c>
      <c r="F2570" s="1" t="s">
        <v>26</v>
      </c>
      <c r="G2570" s="1" t="s">
        <v>1902</v>
      </c>
      <c r="H2570" s="1" t="s">
        <v>23</v>
      </c>
      <c r="I2570" s="1" t="s">
        <v>53</v>
      </c>
      <c r="AK2570" s="1" t="s">
        <v>79</v>
      </c>
    </row>
    <row r="2571" spans="1:38">
      <c r="A2571" s="1" t="s">
        <v>1735</v>
      </c>
      <c r="B2571" s="9">
        <v>40952</v>
      </c>
      <c r="C2571" s="7">
        <v>10</v>
      </c>
      <c r="D2571" s="7">
        <v>2</v>
      </c>
      <c r="E2571" s="1">
        <v>37</v>
      </c>
      <c r="F2571" s="1" t="s">
        <v>47</v>
      </c>
      <c r="G2571" s="1" t="s">
        <v>1904</v>
      </c>
      <c r="H2571" s="1" t="s">
        <v>23</v>
      </c>
      <c r="I2571" s="1" t="s">
        <v>23</v>
      </c>
      <c r="AK2571" s="1" t="s">
        <v>79</v>
      </c>
    </row>
    <row r="2572" spans="1:38">
      <c r="A2572" s="1" t="s">
        <v>1735</v>
      </c>
      <c r="B2572" s="9">
        <v>40952</v>
      </c>
      <c r="C2572" s="7">
        <v>10</v>
      </c>
      <c r="D2572" s="7">
        <v>2</v>
      </c>
      <c r="E2572" s="1">
        <v>38</v>
      </c>
      <c r="F2572" s="1" t="s">
        <v>26</v>
      </c>
      <c r="G2572" s="1" t="s">
        <v>2827</v>
      </c>
      <c r="H2572" s="1" t="s">
        <v>23</v>
      </c>
      <c r="I2572" s="1" t="s">
        <v>23</v>
      </c>
      <c r="AK2572" s="1" t="s">
        <v>79</v>
      </c>
    </row>
    <row r="2573" spans="1:38">
      <c r="A2573" s="1" t="s">
        <v>1735</v>
      </c>
      <c r="B2573" s="9">
        <v>40952</v>
      </c>
      <c r="C2573" s="7">
        <v>10</v>
      </c>
      <c r="D2573" s="7">
        <v>2</v>
      </c>
      <c r="E2573" s="1">
        <v>38</v>
      </c>
      <c r="F2573" s="1" t="s">
        <v>47</v>
      </c>
      <c r="G2573" s="1" t="s">
        <v>2828</v>
      </c>
      <c r="H2573" s="1" t="s">
        <v>23</v>
      </c>
      <c r="I2573" s="1" t="s">
        <v>23</v>
      </c>
      <c r="J2573" s="1" t="s">
        <v>55</v>
      </c>
      <c r="AK2573" s="1" t="s">
        <v>79</v>
      </c>
    </row>
    <row r="2574" spans="1:38">
      <c r="A2574" s="1" t="s">
        <v>1735</v>
      </c>
      <c r="B2574" s="9">
        <v>40952</v>
      </c>
      <c r="C2574" s="7">
        <v>10</v>
      </c>
      <c r="D2574" s="7">
        <v>2</v>
      </c>
      <c r="E2574" s="1">
        <v>39</v>
      </c>
      <c r="F2574" s="1" t="s">
        <v>26</v>
      </c>
      <c r="G2574" s="1" t="s">
        <v>1940</v>
      </c>
      <c r="H2574" s="1" t="s">
        <v>22</v>
      </c>
      <c r="I2574" s="1" t="s">
        <v>9</v>
      </c>
      <c r="K2574" s="1" t="s">
        <v>121</v>
      </c>
      <c r="L2574" s="1" t="s">
        <v>25</v>
      </c>
      <c r="M2574" s="2" t="s">
        <v>2477</v>
      </c>
      <c r="N2574" s="1" t="s">
        <v>224</v>
      </c>
      <c r="O2574" s="1" t="s">
        <v>33</v>
      </c>
      <c r="Q2574" s="1">
        <v>45.3</v>
      </c>
      <c r="S2574" s="1">
        <v>6.6</v>
      </c>
      <c r="T2574" s="1">
        <f>130+14.7</f>
        <v>144.69999999999999</v>
      </c>
      <c r="U2574" s="1">
        <f>130+22.1</f>
        <v>152.1</v>
      </c>
      <c r="W2574" s="1">
        <v>27.6</v>
      </c>
      <c r="X2574" s="1">
        <v>13</v>
      </c>
      <c r="Y2574" s="1">
        <v>100</v>
      </c>
      <c r="Z2574" s="1">
        <f>Y2574-X2574</f>
        <v>87</v>
      </c>
      <c r="AA2574" s="1">
        <v>4</v>
      </c>
      <c r="AJ2574" s="1" t="s">
        <v>45</v>
      </c>
      <c r="AK2574" s="1" t="s">
        <v>79</v>
      </c>
      <c r="AL2574" s="1" t="s">
        <v>519</v>
      </c>
    </row>
    <row r="2575" spans="1:38">
      <c r="A2575" s="1" t="s">
        <v>1735</v>
      </c>
      <c r="B2575" s="9">
        <v>40952</v>
      </c>
      <c r="C2575" s="7">
        <v>10</v>
      </c>
      <c r="D2575" s="7">
        <v>2</v>
      </c>
      <c r="E2575" s="1">
        <v>39</v>
      </c>
      <c r="F2575" s="1" t="s">
        <v>47</v>
      </c>
      <c r="G2575" s="1" t="s">
        <v>1923</v>
      </c>
      <c r="H2575" s="1" t="s">
        <v>23</v>
      </c>
      <c r="I2575" s="1" t="s">
        <v>23</v>
      </c>
      <c r="J2575" s="1" t="s">
        <v>55</v>
      </c>
      <c r="AK2575" s="1" t="s">
        <v>79</v>
      </c>
    </row>
    <row r="2576" spans="1:38">
      <c r="A2576" s="1" t="s">
        <v>1735</v>
      </c>
      <c r="B2576" s="9">
        <v>40952</v>
      </c>
      <c r="C2576" s="7">
        <v>10</v>
      </c>
      <c r="D2576" s="7">
        <v>2</v>
      </c>
      <c r="E2576" s="1">
        <v>40</v>
      </c>
      <c r="F2576" s="1" t="s">
        <v>26</v>
      </c>
      <c r="G2576" s="1" t="s">
        <v>2829</v>
      </c>
      <c r="H2576" s="1" t="s">
        <v>23</v>
      </c>
      <c r="I2576" s="1" t="s">
        <v>23</v>
      </c>
      <c r="J2576" s="1" t="s">
        <v>55</v>
      </c>
      <c r="AK2576" s="1" t="s">
        <v>79</v>
      </c>
    </row>
    <row r="2577" spans="1:37">
      <c r="A2577" s="1" t="s">
        <v>1735</v>
      </c>
      <c r="B2577" s="9">
        <v>40952</v>
      </c>
      <c r="C2577" s="7">
        <v>10</v>
      </c>
      <c r="D2577" s="7">
        <v>2</v>
      </c>
      <c r="E2577" s="1">
        <v>40</v>
      </c>
      <c r="F2577" s="1" t="s">
        <v>47</v>
      </c>
      <c r="G2577" s="1" t="s">
        <v>2830</v>
      </c>
      <c r="H2577" s="1" t="s">
        <v>23</v>
      </c>
      <c r="I2577" s="1" t="s">
        <v>23</v>
      </c>
      <c r="J2577" s="1" t="s">
        <v>55</v>
      </c>
      <c r="AK2577" s="1" t="s">
        <v>79</v>
      </c>
    </row>
    <row r="2578" spans="1:37">
      <c r="A2578" s="1" t="s">
        <v>1735</v>
      </c>
      <c r="B2578" s="9">
        <v>40952</v>
      </c>
      <c r="C2578" s="7">
        <v>10</v>
      </c>
      <c r="D2578" s="7">
        <v>2</v>
      </c>
      <c r="E2578" s="1">
        <v>41</v>
      </c>
      <c r="F2578" s="1" t="s">
        <v>26</v>
      </c>
      <c r="G2578" s="1" t="s">
        <v>2831</v>
      </c>
      <c r="H2578" s="1" t="s">
        <v>23</v>
      </c>
      <c r="I2578" s="1" t="s">
        <v>23</v>
      </c>
      <c r="AK2578" s="1" t="s">
        <v>79</v>
      </c>
    </row>
    <row r="2579" spans="1:37">
      <c r="A2579" s="1" t="s">
        <v>1735</v>
      </c>
      <c r="B2579" s="9">
        <v>40952</v>
      </c>
      <c r="C2579" s="7">
        <v>10</v>
      </c>
      <c r="D2579" s="7">
        <v>2</v>
      </c>
      <c r="E2579" s="1">
        <v>41</v>
      </c>
      <c r="F2579" s="1" t="s">
        <v>47</v>
      </c>
      <c r="G2579" s="1" t="s">
        <v>1905</v>
      </c>
      <c r="H2579" s="1" t="s">
        <v>23</v>
      </c>
      <c r="I2579" s="1" t="s">
        <v>23</v>
      </c>
      <c r="AK2579" s="1" t="s">
        <v>79</v>
      </c>
    </row>
    <row r="2580" spans="1:37">
      <c r="A2580" s="1" t="s">
        <v>1735</v>
      </c>
      <c r="B2580" s="9">
        <v>40952</v>
      </c>
      <c r="C2580" s="7">
        <v>10</v>
      </c>
      <c r="D2580" s="7">
        <v>2</v>
      </c>
      <c r="E2580" s="1">
        <v>42</v>
      </c>
      <c r="F2580" s="1" t="s">
        <v>26</v>
      </c>
      <c r="G2580" s="1" t="s">
        <v>1893</v>
      </c>
      <c r="H2580" s="1" t="s">
        <v>23</v>
      </c>
      <c r="I2580" s="1" t="s">
        <v>23</v>
      </c>
      <c r="AK2580" s="1" t="s">
        <v>79</v>
      </c>
    </row>
    <row r="2581" spans="1:37">
      <c r="A2581" s="1" t="s">
        <v>1735</v>
      </c>
      <c r="B2581" s="9">
        <v>40952</v>
      </c>
      <c r="C2581" s="7">
        <v>10</v>
      </c>
      <c r="D2581" s="7">
        <v>2</v>
      </c>
      <c r="E2581" s="1">
        <v>42</v>
      </c>
      <c r="F2581" s="1" t="s">
        <v>47</v>
      </c>
      <c r="G2581" s="1" t="s">
        <v>1916</v>
      </c>
      <c r="H2581" s="1" t="s">
        <v>23</v>
      </c>
      <c r="I2581" s="1" t="s">
        <v>23</v>
      </c>
      <c r="AK2581" s="1" t="s">
        <v>79</v>
      </c>
    </row>
    <row r="2582" spans="1:37">
      <c r="A2582" s="1" t="s">
        <v>1735</v>
      </c>
      <c r="B2582" s="9">
        <v>40952</v>
      </c>
      <c r="C2582" s="7">
        <v>10</v>
      </c>
      <c r="D2582" s="7">
        <v>2</v>
      </c>
      <c r="E2582" s="1">
        <v>43</v>
      </c>
      <c r="F2582" s="1" t="s">
        <v>26</v>
      </c>
      <c r="G2582" s="1" t="s">
        <v>2832</v>
      </c>
      <c r="H2582" s="1" t="s">
        <v>23</v>
      </c>
      <c r="I2582" s="1" t="s">
        <v>23</v>
      </c>
      <c r="AK2582" s="1" t="s">
        <v>79</v>
      </c>
    </row>
    <row r="2583" spans="1:37">
      <c r="A2583" s="1" t="s">
        <v>1735</v>
      </c>
      <c r="B2583" s="9">
        <v>40952</v>
      </c>
      <c r="C2583" s="7">
        <v>10</v>
      </c>
      <c r="D2583" s="7">
        <v>2</v>
      </c>
      <c r="E2583" s="1">
        <v>43</v>
      </c>
      <c r="F2583" s="1" t="s">
        <v>47</v>
      </c>
      <c r="G2583" s="1" t="s">
        <v>1943</v>
      </c>
      <c r="H2583" s="1" t="s">
        <v>22</v>
      </c>
      <c r="I2583" s="1" t="s">
        <v>9</v>
      </c>
      <c r="K2583" s="1" t="s">
        <v>29</v>
      </c>
      <c r="L2583" s="1" t="s">
        <v>73</v>
      </c>
      <c r="M2583" s="2" t="s">
        <v>2459</v>
      </c>
      <c r="AJ2583" s="1" t="s">
        <v>59</v>
      </c>
      <c r="AK2583" s="1" t="s">
        <v>79</v>
      </c>
    </row>
    <row r="2584" spans="1:37">
      <c r="A2584" s="1" t="s">
        <v>1735</v>
      </c>
      <c r="B2584" s="9">
        <v>40952</v>
      </c>
      <c r="C2584" s="7">
        <v>10</v>
      </c>
      <c r="D2584" s="7">
        <v>2</v>
      </c>
      <c r="E2584" s="1">
        <v>44</v>
      </c>
      <c r="F2584" s="1" t="s">
        <v>26</v>
      </c>
      <c r="G2584" s="1" t="s">
        <v>1937</v>
      </c>
      <c r="H2584" s="1" t="s">
        <v>23</v>
      </c>
      <c r="I2584" s="1" t="s">
        <v>23</v>
      </c>
      <c r="AK2584" s="1" t="s">
        <v>79</v>
      </c>
    </row>
    <row r="2585" spans="1:37">
      <c r="A2585" s="1" t="s">
        <v>1735</v>
      </c>
      <c r="B2585" s="9">
        <v>40952</v>
      </c>
      <c r="C2585" s="7">
        <v>10</v>
      </c>
      <c r="D2585" s="7">
        <v>2</v>
      </c>
      <c r="E2585" s="1">
        <v>44</v>
      </c>
      <c r="F2585" s="1" t="s">
        <v>47</v>
      </c>
      <c r="G2585" s="1" t="s">
        <v>1948</v>
      </c>
      <c r="H2585" s="1" t="s">
        <v>23</v>
      </c>
      <c r="I2585" s="1" t="s">
        <v>23</v>
      </c>
      <c r="J2585" s="1" t="s">
        <v>55</v>
      </c>
      <c r="AK2585" s="1" t="s">
        <v>79</v>
      </c>
    </row>
    <row r="2586" spans="1:37">
      <c r="A2586" s="1" t="s">
        <v>1735</v>
      </c>
      <c r="B2586" s="9">
        <v>40952</v>
      </c>
      <c r="C2586" s="7">
        <v>10</v>
      </c>
      <c r="D2586" s="7">
        <v>2</v>
      </c>
      <c r="E2586" s="1">
        <v>45</v>
      </c>
      <c r="F2586" s="1" t="s">
        <v>26</v>
      </c>
      <c r="G2586" s="1" t="s">
        <v>1907</v>
      </c>
      <c r="H2586" s="1" t="s">
        <v>22</v>
      </c>
      <c r="I2586" s="1" t="s">
        <v>53</v>
      </c>
      <c r="AK2586" s="1" t="s">
        <v>79</v>
      </c>
    </row>
    <row r="2587" spans="1:37">
      <c r="A2587" s="1" t="s">
        <v>1735</v>
      </c>
      <c r="B2587" s="9">
        <v>40952</v>
      </c>
      <c r="C2587" s="7">
        <v>10</v>
      </c>
      <c r="D2587" s="7">
        <v>2</v>
      </c>
      <c r="E2587" s="1">
        <v>45</v>
      </c>
      <c r="F2587" s="1" t="s">
        <v>47</v>
      </c>
      <c r="G2587" s="1" t="s">
        <v>1918</v>
      </c>
      <c r="H2587" s="1" t="s">
        <v>23</v>
      </c>
      <c r="I2587" s="1" t="s">
        <v>23</v>
      </c>
      <c r="J2587" s="1" t="s">
        <v>55</v>
      </c>
      <c r="AK2587" s="1" t="s">
        <v>79</v>
      </c>
    </row>
    <row r="2588" spans="1:37">
      <c r="A2588" s="1" t="s">
        <v>1735</v>
      </c>
      <c r="B2588" s="9">
        <v>40952</v>
      </c>
      <c r="C2588" s="7">
        <v>10</v>
      </c>
      <c r="D2588" s="7">
        <v>2</v>
      </c>
      <c r="E2588" s="1">
        <v>46</v>
      </c>
      <c r="F2588" s="1" t="s">
        <v>26</v>
      </c>
      <c r="G2588" s="1" t="s">
        <v>1946</v>
      </c>
      <c r="H2588" s="1" t="s">
        <v>23</v>
      </c>
      <c r="I2588" s="1" t="s">
        <v>23</v>
      </c>
      <c r="AK2588" s="1" t="s">
        <v>79</v>
      </c>
    </row>
    <row r="2589" spans="1:37">
      <c r="A2589" s="1" t="s">
        <v>1735</v>
      </c>
      <c r="B2589" s="9">
        <v>40952</v>
      </c>
      <c r="C2589" s="7">
        <v>10</v>
      </c>
      <c r="D2589" s="7">
        <v>2</v>
      </c>
      <c r="E2589" s="1">
        <v>46</v>
      </c>
      <c r="F2589" s="1" t="s">
        <v>47</v>
      </c>
      <c r="G2589" s="1" t="s">
        <v>1890</v>
      </c>
      <c r="H2589" s="1" t="s">
        <v>23</v>
      </c>
      <c r="I2589" s="1" t="s">
        <v>23</v>
      </c>
      <c r="AK2589" s="1" t="s">
        <v>79</v>
      </c>
    </row>
    <row r="2590" spans="1:37">
      <c r="A2590" s="1" t="s">
        <v>1735</v>
      </c>
      <c r="B2590" s="9">
        <v>40952</v>
      </c>
      <c r="C2590" s="7">
        <v>10</v>
      </c>
      <c r="D2590" s="7">
        <v>2</v>
      </c>
      <c r="E2590" s="1">
        <v>47</v>
      </c>
      <c r="F2590" s="1" t="s">
        <v>26</v>
      </c>
      <c r="G2590" s="1" t="s">
        <v>2833</v>
      </c>
      <c r="H2590" s="1" t="s">
        <v>23</v>
      </c>
      <c r="I2590" s="1" t="s">
        <v>23</v>
      </c>
      <c r="AK2590" s="1" t="s">
        <v>79</v>
      </c>
    </row>
    <row r="2591" spans="1:37">
      <c r="A2591" s="1" t="s">
        <v>1735</v>
      </c>
      <c r="B2591" s="9">
        <v>40952</v>
      </c>
      <c r="C2591" s="7">
        <v>10</v>
      </c>
      <c r="D2591" s="7">
        <v>2</v>
      </c>
      <c r="E2591" s="1">
        <v>47</v>
      </c>
      <c r="F2591" s="1" t="s">
        <v>47</v>
      </c>
      <c r="G2591" s="1" t="s">
        <v>2834</v>
      </c>
      <c r="H2591" s="1" t="s">
        <v>23</v>
      </c>
      <c r="I2591" s="1" t="s">
        <v>53</v>
      </c>
      <c r="AK2591" s="1" t="s">
        <v>79</v>
      </c>
    </row>
    <row r="2592" spans="1:37">
      <c r="A2592" s="1" t="s">
        <v>1735</v>
      </c>
      <c r="B2592" s="9">
        <v>40952</v>
      </c>
      <c r="C2592" s="7">
        <v>10</v>
      </c>
      <c r="D2592" s="7">
        <v>2</v>
      </c>
      <c r="E2592" s="1">
        <v>48</v>
      </c>
      <c r="F2592" s="1" t="s">
        <v>26</v>
      </c>
      <c r="G2592" s="1" t="s">
        <v>1949</v>
      </c>
      <c r="H2592" s="1" t="s">
        <v>23</v>
      </c>
      <c r="I2592" s="1" t="s">
        <v>23</v>
      </c>
      <c r="AK2592" s="1" t="s">
        <v>79</v>
      </c>
    </row>
    <row r="2593" spans="1:37">
      <c r="A2593" s="1" t="s">
        <v>1735</v>
      </c>
      <c r="B2593" s="9">
        <v>40952</v>
      </c>
      <c r="C2593" s="7">
        <v>10</v>
      </c>
      <c r="D2593" s="7">
        <v>2</v>
      </c>
      <c r="E2593" s="1">
        <v>48</v>
      </c>
      <c r="F2593" s="1" t="s">
        <v>47</v>
      </c>
      <c r="G2593" s="1" t="s">
        <v>1947</v>
      </c>
      <c r="H2593" s="1" t="s">
        <v>23</v>
      </c>
      <c r="I2593" s="1" t="s">
        <v>23</v>
      </c>
      <c r="AK2593" s="1" t="s">
        <v>79</v>
      </c>
    </row>
    <row r="2594" spans="1:37">
      <c r="A2594" s="1" t="s">
        <v>1736</v>
      </c>
      <c r="B2594" s="9">
        <v>40953</v>
      </c>
      <c r="C2594" s="7">
        <v>10</v>
      </c>
      <c r="D2594" s="7">
        <v>2</v>
      </c>
      <c r="E2594" s="1">
        <v>1</v>
      </c>
      <c r="F2594" s="1" t="s">
        <v>26</v>
      </c>
      <c r="G2594" s="1" t="s">
        <v>1924</v>
      </c>
      <c r="H2594" s="1" t="s">
        <v>22</v>
      </c>
      <c r="I2594" s="1" t="s">
        <v>9</v>
      </c>
      <c r="K2594" s="1" t="s">
        <v>24</v>
      </c>
      <c r="L2594" s="1" t="s">
        <v>73</v>
      </c>
      <c r="M2594" s="2" t="s">
        <v>2404</v>
      </c>
      <c r="AJ2594" s="1" t="s">
        <v>59</v>
      </c>
      <c r="AK2594" s="1" t="s">
        <v>59</v>
      </c>
    </row>
    <row r="2595" spans="1:37">
      <c r="A2595" s="1" t="s">
        <v>1736</v>
      </c>
      <c r="B2595" s="9">
        <v>40953</v>
      </c>
      <c r="C2595" s="7">
        <v>10</v>
      </c>
      <c r="D2595" s="7">
        <v>2</v>
      </c>
      <c r="E2595" s="1">
        <v>1</v>
      </c>
      <c r="F2595" s="1" t="s">
        <v>47</v>
      </c>
      <c r="G2595" s="1" t="s">
        <v>1899</v>
      </c>
      <c r="H2595" s="1" t="s">
        <v>23</v>
      </c>
      <c r="I2595" s="1" t="s">
        <v>23</v>
      </c>
      <c r="AK2595" s="1" t="s">
        <v>59</v>
      </c>
    </row>
    <row r="2596" spans="1:37">
      <c r="A2596" s="1" t="s">
        <v>1736</v>
      </c>
      <c r="B2596" s="9">
        <v>40953</v>
      </c>
      <c r="C2596" s="7">
        <v>10</v>
      </c>
      <c r="D2596" s="7">
        <v>2</v>
      </c>
      <c r="E2596" s="1">
        <v>2</v>
      </c>
      <c r="F2596" s="1" t="s">
        <v>26</v>
      </c>
      <c r="G2596" s="1" t="s">
        <v>2800</v>
      </c>
      <c r="H2596" s="1" t="s">
        <v>23</v>
      </c>
      <c r="I2596" s="1" t="s">
        <v>23</v>
      </c>
      <c r="J2596" s="1" t="s">
        <v>55</v>
      </c>
      <c r="AK2596" s="1" t="s">
        <v>59</v>
      </c>
    </row>
    <row r="2597" spans="1:37">
      <c r="A2597" s="1" t="s">
        <v>1736</v>
      </c>
      <c r="B2597" s="9">
        <v>40953</v>
      </c>
      <c r="C2597" s="7">
        <v>10</v>
      </c>
      <c r="D2597" s="7">
        <v>2</v>
      </c>
      <c r="E2597" s="1">
        <v>2</v>
      </c>
      <c r="F2597" s="1" t="s">
        <v>47</v>
      </c>
      <c r="G2597" s="1" t="s">
        <v>2801</v>
      </c>
      <c r="H2597" s="1" t="s">
        <v>22</v>
      </c>
      <c r="I2597" s="1" t="s">
        <v>23</v>
      </c>
      <c r="J2597" s="1" t="s">
        <v>55</v>
      </c>
      <c r="AK2597" s="1" t="s">
        <v>59</v>
      </c>
    </row>
    <row r="2598" spans="1:37">
      <c r="A2598" s="1" t="s">
        <v>1736</v>
      </c>
      <c r="B2598" s="9">
        <v>40953</v>
      </c>
      <c r="C2598" s="7">
        <v>10</v>
      </c>
      <c r="D2598" s="7">
        <v>2</v>
      </c>
      <c r="E2598" s="1">
        <v>3</v>
      </c>
      <c r="F2598" s="1" t="s">
        <v>26</v>
      </c>
      <c r="G2598" s="1" t="s">
        <v>2802</v>
      </c>
      <c r="H2598" s="1" t="s">
        <v>23</v>
      </c>
      <c r="I2598" s="1" t="s">
        <v>23</v>
      </c>
      <c r="AK2598" s="1" t="s">
        <v>59</v>
      </c>
    </row>
    <row r="2599" spans="1:37">
      <c r="A2599" s="1" t="s">
        <v>1736</v>
      </c>
      <c r="B2599" s="9">
        <v>40953</v>
      </c>
      <c r="C2599" s="7">
        <v>10</v>
      </c>
      <c r="D2599" s="7">
        <v>2</v>
      </c>
      <c r="E2599" s="1">
        <v>3</v>
      </c>
      <c r="F2599" s="1" t="s">
        <v>47</v>
      </c>
      <c r="G2599" s="1" t="s">
        <v>1932</v>
      </c>
      <c r="H2599" s="1" t="s">
        <v>23</v>
      </c>
      <c r="I2599" s="1" t="s">
        <v>23</v>
      </c>
      <c r="AK2599" s="1" t="s">
        <v>59</v>
      </c>
    </row>
    <row r="2600" spans="1:37">
      <c r="A2600" s="1" t="s">
        <v>1736</v>
      </c>
      <c r="B2600" s="9">
        <v>40953</v>
      </c>
      <c r="C2600" s="7">
        <v>10</v>
      </c>
      <c r="D2600" s="7">
        <v>2</v>
      </c>
      <c r="E2600" s="1">
        <v>4</v>
      </c>
      <c r="F2600" s="1" t="s">
        <v>26</v>
      </c>
      <c r="G2600" s="1" t="s">
        <v>2803</v>
      </c>
      <c r="H2600" s="1" t="s">
        <v>23</v>
      </c>
      <c r="I2600" s="1" t="s">
        <v>9</v>
      </c>
      <c r="J2600" s="1" t="s">
        <v>55</v>
      </c>
      <c r="AK2600" s="1" t="s">
        <v>59</v>
      </c>
    </row>
    <row r="2601" spans="1:37">
      <c r="A2601" s="1" t="s">
        <v>1736</v>
      </c>
      <c r="B2601" s="9">
        <v>40953</v>
      </c>
      <c r="C2601" s="7">
        <v>10</v>
      </c>
      <c r="D2601" s="7">
        <v>2</v>
      </c>
      <c r="E2601" s="1">
        <v>4</v>
      </c>
      <c r="F2601" s="1" t="s">
        <v>47</v>
      </c>
      <c r="G2601" s="1" t="s">
        <v>1900</v>
      </c>
      <c r="H2601" s="1" t="s">
        <v>23</v>
      </c>
      <c r="I2601" s="1" t="s">
        <v>9</v>
      </c>
      <c r="AK2601" s="1" t="s">
        <v>59</v>
      </c>
    </row>
    <row r="2602" spans="1:37">
      <c r="A2602" s="1" t="s">
        <v>1736</v>
      </c>
      <c r="B2602" s="9">
        <v>40953</v>
      </c>
      <c r="C2602" s="7">
        <v>10</v>
      </c>
      <c r="D2602" s="7">
        <v>2</v>
      </c>
      <c r="E2602" s="1">
        <v>5</v>
      </c>
      <c r="F2602" s="1" t="s">
        <v>26</v>
      </c>
      <c r="G2602" s="1" t="s">
        <v>1928</v>
      </c>
      <c r="H2602" s="1" t="s">
        <v>23</v>
      </c>
      <c r="I2602" s="1" t="s">
        <v>23</v>
      </c>
      <c r="AK2602" s="1" t="s">
        <v>59</v>
      </c>
    </row>
    <row r="2603" spans="1:37">
      <c r="A2603" s="1" t="s">
        <v>1736</v>
      </c>
      <c r="B2603" s="9">
        <v>40953</v>
      </c>
      <c r="C2603" s="7">
        <v>10</v>
      </c>
      <c r="D2603" s="7">
        <v>2</v>
      </c>
      <c r="E2603" s="1">
        <v>5</v>
      </c>
      <c r="F2603" s="1" t="s">
        <v>47</v>
      </c>
      <c r="G2603" s="1" t="s">
        <v>1908</v>
      </c>
      <c r="H2603" s="1" t="s">
        <v>23</v>
      </c>
      <c r="I2603" s="1" t="s">
        <v>23</v>
      </c>
      <c r="AK2603" s="1" t="s">
        <v>59</v>
      </c>
    </row>
    <row r="2604" spans="1:37">
      <c r="A2604" s="1" t="s">
        <v>1736</v>
      </c>
      <c r="B2604" s="9">
        <v>40953</v>
      </c>
      <c r="C2604" s="7">
        <v>10</v>
      </c>
      <c r="D2604" s="7">
        <v>2</v>
      </c>
      <c r="E2604" s="1">
        <v>6</v>
      </c>
      <c r="F2604" s="1" t="s">
        <v>26</v>
      </c>
      <c r="G2604" s="1" t="s">
        <v>1942</v>
      </c>
      <c r="H2604" s="1" t="s">
        <v>23</v>
      </c>
      <c r="I2604" s="1" t="s">
        <v>23</v>
      </c>
      <c r="AK2604" s="1" t="s">
        <v>59</v>
      </c>
    </row>
    <row r="2605" spans="1:37">
      <c r="A2605" s="1" t="s">
        <v>1736</v>
      </c>
      <c r="B2605" s="9">
        <v>40953</v>
      </c>
      <c r="C2605" s="7">
        <v>10</v>
      </c>
      <c r="D2605" s="7">
        <v>2</v>
      </c>
      <c r="E2605" s="1">
        <v>6</v>
      </c>
      <c r="F2605" s="1" t="s">
        <v>47</v>
      </c>
      <c r="G2605" s="1" t="s">
        <v>1936</v>
      </c>
      <c r="H2605" s="1" t="s">
        <v>23</v>
      </c>
      <c r="I2605" s="1" t="s">
        <v>23</v>
      </c>
      <c r="AK2605" s="1" t="s">
        <v>45</v>
      </c>
    </row>
    <row r="2606" spans="1:37">
      <c r="A2606" s="1" t="s">
        <v>1736</v>
      </c>
      <c r="B2606" s="9">
        <v>40953</v>
      </c>
      <c r="C2606" s="7">
        <v>10</v>
      </c>
      <c r="D2606" s="7">
        <v>2</v>
      </c>
      <c r="E2606" s="1">
        <v>7</v>
      </c>
      <c r="F2606" s="1" t="s">
        <v>26</v>
      </c>
      <c r="G2606" s="1" t="s">
        <v>1925</v>
      </c>
      <c r="H2606" s="1" t="s">
        <v>23</v>
      </c>
      <c r="I2606" s="1" t="s">
        <v>9</v>
      </c>
      <c r="AK2606" s="1" t="s">
        <v>45</v>
      </c>
    </row>
    <row r="2607" spans="1:37">
      <c r="A2607" s="1" t="s">
        <v>1736</v>
      </c>
      <c r="B2607" s="9">
        <v>40953</v>
      </c>
      <c r="C2607" s="7">
        <v>10</v>
      </c>
      <c r="D2607" s="7">
        <v>2</v>
      </c>
      <c r="E2607" s="1">
        <v>7</v>
      </c>
      <c r="F2607" s="1" t="s">
        <v>47</v>
      </c>
      <c r="G2607" s="1" t="s">
        <v>1914</v>
      </c>
      <c r="H2607" s="1" t="s">
        <v>23</v>
      </c>
      <c r="I2607" s="1" t="s">
        <v>23</v>
      </c>
      <c r="AK2607" s="1" t="s">
        <v>45</v>
      </c>
    </row>
    <row r="2608" spans="1:37">
      <c r="A2608" s="1" t="s">
        <v>1736</v>
      </c>
      <c r="B2608" s="9">
        <v>40953</v>
      </c>
      <c r="C2608" s="7">
        <v>10</v>
      </c>
      <c r="D2608" s="7">
        <v>2</v>
      </c>
      <c r="E2608" s="1">
        <v>8</v>
      </c>
      <c r="F2608" s="1" t="s">
        <v>26</v>
      </c>
      <c r="G2608" s="1" t="s">
        <v>1944</v>
      </c>
      <c r="H2608" s="1" t="s">
        <v>22</v>
      </c>
      <c r="I2608" s="1" t="s">
        <v>9</v>
      </c>
      <c r="K2608" s="1" t="s">
        <v>35</v>
      </c>
      <c r="L2608" s="1" t="s">
        <v>25</v>
      </c>
      <c r="M2608" s="2" t="s">
        <v>2480</v>
      </c>
      <c r="N2608" s="1" t="s">
        <v>26</v>
      </c>
      <c r="O2608" s="1" t="s">
        <v>33</v>
      </c>
      <c r="P2608" s="1" t="s">
        <v>156</v>
      </c>
      <c r="Q2608" s="1">
        <v>25.5</v>
      </c>
      <c r="R2608" s="1">
        <v>16.600000000000001</v>
      </c>
      <c r="S2608" s="1">
        <v>8.6999999999999993</v>
      </c>
      <c r="X2608" s="1">
        <v>14</v>
      </c>
      <c r="Y2608" s="1">
        <v>78</v>
      </c>
      <c r="Z2608" s="1">
        <f>Y2608-X2608</f>
        <v>64</v>
      </c>
      <c r="AA2608" s="1">
        <v>6</v>
      </c>
      <c r="AE2608" s="1">
        <v>461</v>
      </c>
      <c r="AJ2608" s="1" t="s">
        <v>59</v>
      </c>
      <c r="AK2608" s="1" t="s">
        <v>45</v>
      </c>
    </row>
    <row r="2609" spans="1:37">
      <c r="A2609" s="1" t="s">
        <v>1736</v>
      </c>
      <c r="B2609" s="9">
        <v>40953</v>
      </c>
      <c r="C2609" s="7">
        <v>10</v>
      </c>
      <c r="D2609" s="7">
        <v>2</v>
      </c>
      <c r="E2609" s="1">
        <v>8</v>
      </c>
      <c r="F2609" s="1" t="s">
        <v>47</v>
      </c>
      <c r="G2609" s="1" t="s">
        <v>1903</v>
      </c>
      <c r="H2609" s="1" t="s">
        <v>23</v>
      </c>
      <c r="I2609" s="1" t="s">
        <v>23</v>
      </c>
      <c r="AK2609" s="1" t="s">
        <v>45</v>
      </c>
    </row>
    <row r="2610" spans="1:37">
      <c r="A2610" s="1" t="s">
        <v>1736</v>
      </c>
      <c r="B2610" s="9">
        <v>40953</v>
      </c>
      <c r="C2610" s="7">
        <v>10</v>
      </c>
      <c r="D2610" s="7">
        <v>2</v>
      </c>
      <c r="E2610" s="1">
        <v>9</v>
      </c>
      <c r="F2610" s="1" t="s">
        <v>26</v>
      </c>
      <c r="G2610" s="1" t="s">
        <v>1930</v>
      </c>
      <c r="H2610" s="1" t="s">
        <v>23</v>
      </c>
      <c r="I2610" s="1" t="s">
        <v>23</v>
      </c>
      <c r="AK2610" s="1" t="s">
        <v>45</v>
      </c>
    </row>
    <row r="2611" spans="1:37">
      <c r="A2611" s="1" t="s">
        <v>1736</v>
      </c>
      <c r="B2611" s="9">
        <v>40953</v>
      </c>
      <c r="C2611" s="7">
        <v>10</v>
      </c>
      <c r="D2611" s="7">
        <v>2</v>
      </c>
      <c r="E2611" s="1">
        <v>9</v>
      </c>
      <c r="F2611" s="1" t="s">
        <v>47</v>
      </c>
      <c r="G2611" s="1" t="s">
        <v>2804</v>
      </c>
      <c r="H2611" s="1" t="s">
        <v>23</v>
      </c>
      <c r="I2611" s="1" t="s">
        <v>23</v>
      </c>
      <c r="AK2611" s="1" t="s">
        <v>45</v>
      </c>
    </row>
    <row r="2612" spans="1:37">
      <c r="A2612" s="1" t="s">
        <v>1736</v>
      </c>
      <c r="B2612" s="9">
        <v>40953</v>
      </c>
      <c r="C2612" s="7">
        <v>10</v>
      </c>
      <c r="D2612" s="7">
        <v>2</v>
      </c>
      <c r="E2612" s="1">
        <v>10</v>
      </c>
      <c r="F2612" s="1" t="s">
        <v>26</v>
      </c>
      <c r="G2612" s="1" t="s">
        <v>1938</v>
      </c>
      <c r="H2612" s="1" t="s">
        <v>23</v>
      </c>
      <c r="I2612" s="1" t="s">
        <v>23</v>
      </c>
      <c r="J2612" s="1" t="s">
        <v>55</v>
      </c>
      <c r="AK2612" s="1" t="s">
        <v>45</v>
      </c>
    </row>
    <row r="2613" spans="1:37">
      <c r="A2613" s="1" t="s">
        <v>1736</v>
      </c>
      <c r="B2613" s="9">
        <v>40953</v>
      </c>
      <c r="C2613" s="7">
        <v>10</v>
      </c>
      <c r="D2613" s="7">
        <v>2</v>
      </c>
      <c r="E2613" s="1">
        <v>10</v>
      </c>
      <c r="F2613" s="1" t="s">
        <v>47</v>
      </c>
      <c r="G2613" s="1" t="s">
        <v>2805</v>
      </c>
      <c r="H2613" s="1" t="s">
        <v>23</v>
      </c>
      <c r="I2613" s="1" t="s">
        <v>23</v>
      </c>
      <c r="AK2613" s="1" t="s">
        <v>45</v>
      </c>
    </row>
    <row r="2614" spans="1:37">
      <c r="A2614" s="1" t="s">
        <v>1736</v>
      </c>
      <c r="B2614" s="9">
        <v>40953</v>
      </c>
      <c r="C2614" s="7">
        <v>10</v>
      </c>
      <c r="D2614" s="7">
        <v>2</v>
      </c>
      <c r="E2614" s="1">
        <v>11</v>
      </c>
      <c r="F2614" s="1" t="s">
        <v>26</v>
      </c>
      <c r="G2614" s="1" t="s">
        <v>2806</v>
      </c>
      <c r="H2614" s="1" t="s">
        <v>23</v>
      </c>
      <c r="I2614" s="1" t="s">
        <v>23</v>
      </c>
      <c r="J2614" s="1" t="s">
        <v>55</v>
      </c>
      <c r="AK2614" s="1" t="s">
        <v>45</v>
      </c>
    </row>
    <row r="2615" spans="1:37">
      <c r="A2615" s="1" t="s">
        <v>1736</v>
      </c>
      <c r="B2615" s="9">
        <v>40953</v>
      </c>
      <c r="C2615" s="7">
        <v>10</v>
      </c>
      <c r="D2615" s="7">
        <v>2</v>
      </c>
      <c r="E2615" s="1">
        <v>11</v>
      </c>
      <c r="F2615" s="1" t="s">
        <v>47</v>
      </c>
      <c r="G2615" s="1" t="s">
        <v>2807</v>
      </c>
      <c r="H2615" s="1" t="s">
        <v>23</v>
      </c>
      <c r="I2615" s="1" t="s">
        <v>23</v>
      </c>
      <c r="AK2615" s="1" t="s">
        <v>45</v>
      </c>
    </row>
    <row r="2616" spans="1:37">
      <c r="A2616" s="1" t="s">
        <v>1736</v>
      </c>
      <c r="B2616" s="9">
        <v>40953</v>
      </c>
      <c r="C2616" s="7">
        <v>10</v>
      </c>
      <c r="D2616" s="7">
        <v>2</v>
      </c>
      <c r="E2616" s="1">
        <v>12</v>
      </c>
      <c r="F2616" s="1" t="s">
        <v>26</v>
      </c>
      <c r="G2616" s="1" t="s">
        <v>2808</v>
      </c>
      <c r="H2616" s="1" t="s">
        <v>23</v>
      </c>
      <c r="I2616" s="1" t="s">
        <v>23</v>
      </c>
      <c r="AK2616" s="1" t="s">
        <v>45</v>
      </c>
    </row>
    <row r="2617" spans="1:37">
      <c r="A2617" s="1" t="s">
        <v>1736</v>
      </c>
      <c r="B2617" s="9">
        <v>40953</v>
      </c>
      <c r="C2617" s="7">
        <v>10</v>
      </c>
      <c r="D2617" s="7">
        <v>2</v>
      </c>
      <c r="E2617" s="1">
        <v>12</v>
      </c>
      <c r="F2617" s="1" t="s">
        <v>47</v>
      </c>
      <c r="G2617" s="1" t="s">
        <v>1934</v>
      </c>
      <c r="H2617" s="1" t="s">
        <v>22</v>
      </c>
      <c r="I2617" s="1" t="s">
        <v>9</v>
      </c>
      <c r="K2617" s="1" t="s">
        <v>24</v>
      </c>
      <c r="L2617" s="1" t="s">
        <v>25</v>
      </c>
      <c r="M2617" s="2" t="s">
        <v>2482</v>
      </c>
      <c r="N2617" s="1" t="s">
        <v>26</v>
      </c>
      <c r="O2617" s="1" t="s">
        <v>33</v>
      </c>
      <c r="Q2617" s="1">
        <v>42.5</v>
      </c>
      <c r="R2617" s="1">
        <v>23.5</v>
      </c>
      <c r="S2617" s="1">
        <v>20.100000000000001</v>
      </c>
      <c r="X2617" s="1">
        <v>15</v>
      </c>
      <c r="Y2617" s="1">
        <v>315</v>
      </c>
      <c r="Z2617" s="1">
        <f>Y2617-X2617</f>
        <v>300</v>
      </c>
      <c r="AA2617" s="1">
        <v>3</v>
      </c>
      <c r="AE2617" s="1">
        <v>462</v>
      </c>
      <c r="AJ2617" s="1" t="s">
        <v>59</v>
      </c>
      <c r="AK2617" s="1" t="s">
        <v>45</v>
      </c>
    </row>
    <row r="2618" spans="1:37">
      <c r="A2618" s="1" t="s">
        <v>1736</v>
      </c>
      <c r="B2618" s="9">
        <v>40953</v>
      </c>
      <c r="C2618" s="7">
        <v>10</v>
      </c>
      <c r="D2618" s="7">
        <v>2</v>
      </c>
      <c r="E2618" s="1">
        <v>13</v>
      </c>
      <c r="F2618" s="1" t="s">
        <v>26</v>
      </c>
      <c r="G2618" s="1" t="s">
        <v>1939</v>
      </c>
      <c r="H2618" s="1" t="s">
        <v>23</v>
      </c>
      <c r="I2618" s="1" t="s">
        <v>23</v>
      </c>
      <c r="AK2618" s="1" t="s">
        <v>105</v>
      </c>
    </row>
    <row r="2619" spans="1:37">
      <c r="A2619" s="1" t="s">
        <v>1736</v>
      </c>
      <c r="B2619" s="9">
        <v>40953</v>
      </c>
      <c r="C2619" s="7">
        <v>10</v>
      </c>
      <c r="D2619" s="7">
        <v>2</v>
      </c>
      <c r="E2619" s="1">
        <v>13</v>
      </c>
      <c r="F2619" s="1" t="s">
        <v>47</v>
      </c>
      <c r="G2619" s="1" t="s">
        <v>1912</v>
      </c>
      <c r="H2619" s="1" t="s">
        <v>23</v>
      </c>
      <c r="I2619" s="1" t="s">
        <v>23</v>
      </c>
      <c r="AK2619" s="1" t="s">
        <v>105</v>
      </c>
    </row>
    <row r="2620" spans="1:37">
      <c r="A2620" s="1" t="s">
        <v>1736</v>
      </c>
      <c r="B2620" s="9">
        <v>40953</v>
      </c>
      <c r="C2620" s="7">
        <v>10</v>
      </c>
      <c r="D2620" s="7">
        <v>2</v>
      </c>
      <c r="E2620" s="1">
        <v>14</v>
      </c>
      <c r="F2620" s="1" t="s">
        <v>26</v>
      </c>
      <c r="G2620" s="1" t="s">
        <v>2809</v>
      </c>
      <c r="H2620" s="1" t="s">
        <v>23</v>
      </c>
      <c r="I2620" s="1" t="s">
        <v>23</v>
      </c>
      <c r="AK2620" s="1" t="s">
        <v>105</v>
      </c>
    </row>
    <row r="2621" spans="1:37">
      <c r="A2621" s="1" t="s">
        <v>1736</v>
      </c>
      <c r="B2621" s="9">
        <v>40953</v>
      </c>
      <c r="C2621" s="7">
        <v>10</v>
      </c>
      <c r="D2621" s="7">
        <v>2</v>
      </c>
      <c r="E2621" s="1">
        <v>14</v>
      </c>
      <c r="F2621" s="1" t="s">
        <v>47</v>
      </c>
      <c r="G2621" s="1" t="s">
        <v>2810</v>
      </c>
      <c r="H2621" s="1" t="s">
        <v>23</v>
      </c>
      <c r="I2621" s="1" t="s">
        <v>23</v>
      </c>
      <c r="AK2621" s="1" t="s">
        <v>105</v>
      </c>
    </row>
    <row r="2622" spans="1:37">
      <c r="A2622" s="1" t="s">
        <v>1736</v>
      </c>
      <c r="B2622" s="9">
        <v>40953</v>
      </c>
      <c r="C2622" s="7">
        <v>10</v>
      </c>
      <c r="D2622" s="7">
        <v>2</v>
      </c>
      <c r="E2622" s="1">
        <v>15</v>
      </c>
      <c r="F2622" s="1" t="s">
        <v>26</v>
      </c>
      <c r="G2622" s="1" t="s">
        <v>2811</v>
      </c>
      <c r="H2622" s="1" t="s">
        <v>23</v>
      </c>
      <c r="I2622" s="1" t="s">
        <v>23</v>
      </c>
      <c r="J2622" s="1" t="s">
        <v>55</v>
      </c>
      <c r="AK2622" s="1" t="s">
        <v>105</v>
      </c>
    </row>
    <row r="2623" spans="1:37">
      <c r="A2623" s="1" t="s">
        <v>1736</v>
      </c>
      <c r="B2623" s="9">
        <v>40953</v>
      </c>
      <c r="C2623" s="7">
        <v>10</v>
      </c>
      <c r="D2623" s="7">
        <v>2</v>
      </c>
      <c r="E2623" s="1">
        <v>15</v>
      </c>
      <c r="F2623" s="1" t="s">
        <v>47</v>
      </c>
      <c r="G2623" s="1" t="s">
        <v>1929</v>
      </c>
      <c r="H2623" s="1" t="s">
        <v>23</v>
      </c>
      <c r="I2623" s="1" t="s">
        <v>23</v>
      </c>
      <c r="J2623" s="1" t="s">
        <v>55</v>
      </c>
      <c r="AK2623" s="1" t="s">
        <v>105</v>
      </c>
    </row>
    <row r="2624" spans="1:37">
      <c r="A2624" s="1" t="s">
        <v>1736</v>
      </c>
      <c r="B2624" s="9">
        <v>40953</v>
      </c>
      <c r="C2624" s="7">
        <v>10</v>
      </c>
      <c r="D2624" s="7">
        <v>2</v>
      </c>
      <c r="E2624" s="1">
        <v>16</v>
      </c>
      <c r="F2624" s="1" t="s">
        <v>26</v>
      </c>
      <c r="G2624" s="1" t="s">
        <v>1898</v>
      </c>
      <c r="H2624" s="1" t="s">
        <v>23</v>
      </c>
      <c r="I2624" s="1" t="s">
        <v>9</v>
      </c>
      <c r="AK2624" s="1" t="s">
        <v>105</v>
      </c>
    </row>
    <row r="2625" spans="1:38">
      <c r="A2625" s="1" t="s">
        <v>1736</v>
      </c>
      <c r="B2625" s="9">
        <v>40953</v>
      </c>
      <c r="C2625" s="7">
        <v>10</v>
      </c>
      <c r="D2625" s="7">
        <v>2</v>
      </c>
      <c r="E2625" s="1">
        <v>16</v>
      </c>
      <c r="F2625" s="1" t="s">
        <v>47</v>
      </c>
      <c r="G2625" s="1" t="s">
        <v>1913</v>
      </c>
      <c r="H2625" s="1" t="s">
        <v>23</v>
      </c>
      <c r="I2625" s="1" t="s">
        <v>9</v>
      </c>
      <c r="AK2625" s="1" t="s">
        <v>105</v>
      </c>
    </row>
    <row r="2626" spans="1:38">
      <c r="A2626" s="1" t="s">
        <v>1736</v>
      </c>
      <c r="B2626" s="9">
        <v>40953</v>
      </c>
      <c r="C2626" s="7">
        <v>10</v>
      </c>
      <c r="D2626" s="7">
        <v>2</v>
      </c>
      <c r="E2626" s="1">
        <v>17</v>
      </c>
      <c r="F2626" s="1" t="s">
        <v>26</v>
      </c>
      <c r="G2626" s="1" t="s">
        <v>1921</v>
      </c>
      <c r="H2626" s="1" t="s">
        <v>23</v>
      </c>
      <c r="I2626" s="1" t="s">
        <v>23</v>
      </c>
      <c r="AK2626" s="1" t="s">
        <v>105</v>
      </c>
    </row>
    <row r="2627" spans="1:38">
      <c r="A2627" s="1" t="s">
        <v>1736</v>
      </c>
      <c r="B2627" s="9">
        <v>40953</v>
      </c>
      <c r="C2627" s="7">
        <v>10</v>
      </c>
      <c r="D2627" s="7">
        <v>2</v>
      </c>
      <c r="E2627" s="1">
        <v>17</v>
      </c>
      <c r="F2627" s="1" t="s">
        <v>47</v>
      </c>
      <c r="G2627" s="1" t="s">
        <v>2812</v>
      </c>
      <c r="H2627" s="1" t="s">
        <v>23</v>
      </c>
      <c r="I2627" s="1" t="s">
        <v>23</v>
      </c>
      <c r="J2627" s="1" t="s">
        <v>55</v>
      </c>
      <c r="AK2627" s="1" t="s">
        <v>105</v>
      </c>
    </row>
    <row r="2628" spans="1:38">
      <c r="A2628" s="1" t="s">
        <v>1736</v>
      </c>
      <c r="B2628" s="9">
        <v>40953</v>
      </c>
      <c r="C2628" s="7">
        <v>10</v>
      </c>
      <c r="D2628" s="7">
        <v>2</v>
      </c>
      <c r="E2628" s="1">
        <v>18</v>
      </c>
      <c r="F2628" s="1" t="s">
        <v>26</v>
      </c>
      <c r="G2628" s="1" t="s">
        <v>2813</v>
      </c>
      <c r="H2628" s="1" t="s">
        <v>23</v>
      </c>
      <c r="I2628" s="1" t="s">
        <v>23</v>
      </c>
      <c r="J2628" s="1" t="s">
        <v>55</v>
      </c>
      <c r="AK2628" s="1" t="s">
        <v>105</v>
      </c>
      <c r="AL2628" s="1" t="s">
        <v>176</v>
      </c>
    </row>
    <row r="2629" spans="1:38">
      <c r="A2629" s="1" t="s">
        <v>1736</v>
      </c>
      <c r="B2629" s="9">
        <v>40953</v>
      </c>
      <c r="C2629" s="7">
        <v>10</v>
      </c>
      <c r="D2629" s="7">
        <v>2</v>
      </c>
      <c r="E2629" s="1">
        <v>18</v>
      </c>
      <c r="F2629" s="1" t="s">
        <v>47</v>
      </c>
      <c r="G2629" s="1" t="s">
        <v>2814</v>
      </c>
      <c r="H2629" s="1" t="s">
        <v>23</v>
      </c>
      <c r="I2629" s="1" t="s">
        <v>23</v>
      </c>
      <c r="AK2629" s="1" t="s">
        <v>105</v>
      </c>
    </row>
    <row r="2630" spans="1:38">
      <c r="A2630" s="1" t="s">
        <v>1736</v>
      </c>
      <c r="B2630" s="9">
        <v>40953</v>
      </c>
      <c r="C2630" s="7">
        <v>10</v>
      </c>
      <c r="D2630" s="7">
        <v>2</v>
      </c>
      <c r="E2630" s="1">
        <v>19</v>
      </c>
      <c r="F2630" s="1" t="s">
        <v>26</v>
      </c>
      <c r="G2630" s="1" t="s">
        <v>1917</v>
      </c>
      <c r="H2630" s="1" t="s">
        <v>23</v>
      </c>
      <c r="I2630" s="1" t="s">
        <v>23</v>
      </c>
      <c r="J2630" s="1" t="s">
        <v>55</v>
      </c>
      <c r="AK2630" s="1" t="s">
        <v>105</v>
      </c>
      <c r="AL2630" s="1" t="s">
        <v>176</v>
      </c>
    </row>
    <row r="2631" spans="1:38">
      <c r="A2631" s="1" t="s">
        <v>1736</v>
      </c>
      <c r="B2631" s="9">
        <v>40953</v>
      </c>
      <c r="C2631" s="7">
        <v>10</v>
      </c>
      <c r="D2631" s="7">
        <v>2</v>
      </c>
      <c r="E2631" s="1">
        <v>19</v>
      </c>
      <c r="F2631" s="1" t="s">
        <v>47</v>
      </c>
      <c r="G2631" s="1" t="s">
        <v>2815</v>
      </c>
      <c r="H2631" s="1" t="s">
        <v>23</v>
      </c>
      <c r="I2631" s="1" t="s">
        <v>53</v>
      </c>
      <c r="J2631" s="1" t="s">
        <v>55</v>
      </c>
      <c r="AK2631" s="1" t="s">
        <v>105</v>
      </c>
    </row>
    <row r="2632" spans="1:38">
      <c r="A2632" s="1" t="s">
        <v>1736</v>
      </c>
      <c r="B2632" s="9">
        <v>40953</v>
      </c>
      <c r="C2632" s="7">
        <v>10</v>
      </c>
      <c r="D2632" s="7">
        <v>2</v>
      </c>
      <c r="E2632" s="1">
        <v>20</v>
      </c>
      <c r="F2632" s="1" t="s">
        <v>26</v>
      </c>
      <c r="G2632" s="1" t="s">
        <v>1894</v>
      </c>
      <c r="H2632" s="1" t="s">
        <v>23</v>
      </c>
      <c r="I2632" s="1" t="s">
        <v>23</v>
      </c>
      <c r="AK2632" s="1" t="s">
        <v>105</v>
      </c>
    </row>
    <row r="2633" spans="1:38">
      <c r="A2633" s="1" t="s">
        <v>1736</v>
      </c>
      <c r="B2633" s="9">
        <v>40953</v>
      </c>
      <c r="C2633" s="7">
        <v>10</v>
      </c>
      <c r="D2633" s="7">
        <v>2</v>
      </c>
      <c r="E2633" s="1">
        <v>20</v>
      </c>
      <c r="F2633" s="1" t="s">
        <v>47</v>
      </c>
      <c r="G2633" s="1" t="s">
        <v>1906</v>
      </c>
      <c r="H2633" s="1" t="s">
        <v>23</v>
      </c>
      <c r="I2633" s="1" t="s">
        <v>53</v>
      </c>
      <c r="AK2633" s="1" t="s">
        <v>105</v>
      </c>
    </row>
    <row r="2634" spans="1:38">
      <c r="A2634" s="1" t="s">
        <v>1736</v>
      </c>
      <c r="B2634" s="9">
        <v>40953</v>
      </c>
      <c r="C2634" s="7">
        <v>10</v>
      </c>
      <c r="D2634" s="7">
        <v>2</v>
      </c>
      <c r="E2634" s="10">
        <v>21</v>
      </c>
      <c r="F2634" s="1" t="s">
        <v>26</v>
      </c>
      <c r="G2634" s="1" t="s">
        <v>1919</v>
      </c>
      <c r="H2634" s="1" t="s">
        <v>22</v>
      </c>
      <c r="I2634" s="1" t="s">
        <v>23</v>
      </c>
      <c r="AK2634" s="1" t="s">
        <v>105</v>
      </c>
    </row>
    <row r="2635" spans="1:38">
      <c r="A2635" s="1" t="s">
        <v>1736</v>
      </c>
      <c r="B2635" s="9">
        <v>40953</v>
      </c>
      <c r="C2635" s="7">
        <v>10</v>
      </c>
      <c r="D2635" s="7">
        <v>2</v>
      </c>
      <c r="E2635" s="1">
        <v>21</v>
      </c>
      <c r="F2635" s="1" t="s">
        <v>47</v>
      </c>
      <c r="G2635" s="1" t="s">
        <v>1935</v>
      </c>
      <c r="H2635" s="1" t="s">
        <v>23</v>
      </c>
      <c r="I2635" s="1" t="s">
        <v>23</v>
      </c>
      <c r="J2635" s="1" t="s">
        <v>55</v>
      </c>
      <c r="AK2635" s="1" t="s">
        <v>105</v>
      </c>
    </row>
    <row r="2636" spans="1:38">
      <c r="A2636" s="1" t="s">
        <v>1736</v>
      </c>
      <c r="B2636" s="9">
        <v>40953</v>
      </c>
      <c r="C2636" s="7">
        <v>10</v>
      </c>
      <c r="D2636" s="7">
        <v>2</v>
      </c>
      <c r="E2636" s="1">
        <v>22</v>
      </c>
      <c r="F2636" s="1" t="s">
        <v>26</v>
      </c>
      <c r="G2636" s="1" t="s">
        <v>2816</v>
      </c>
      <c r="H2636" s="1" t="s">
        <v>23</v>
      </c>
      <c r="I2636" s="1" t="s">
        <v>9</v>
      </c>
      <c r="J2636" s="1" t="s">
        <v>55</v>
      </c>
      <c r="AK2636" s="1" t="s">
        <v>105</v>
      </c>
    </row>
    <row r="2637" spans="1:38">
      <c r="A2637" s="1" t="s">
        <v>1736</v>
      </c>
      <c r="B2637" s="9">
        <v>40953</v>
      </c>
      <c r="C2637" s="7">
        <v>10</v>
      </c>
      <c r="D2637" s="7">
        <v>2</v>
      </c>
      <c r="E2637" s="1">
        <v>22</v>
      </c>
      <c r="F2637" s="1" t="s">
        <v>47</v>
      </c>
      <c r="G2637" s="1" t="s">
        <v>1920</v>
      </c>
      <c r="H2637" s="1" t="s">
        <v>23</v>
      </c>
      <c r="I2637" s="1" t="s">
        <v>9</v>
      </c>
      <c r="AK2637" s="1" t="s">
        <v>105</v>
      </c>
    </row>
    <row r="2638" spans="1:38">
      <c r="A2638" s="1" t="s">
        <v>1736</v>
      </c>
      <c r="B2638" s="9">
        <v>40953</v>
      </c>
      <c r="C2638" s="7">
        <v>10</v>
      </c>
      <c r="D2638" s="7">
        <v>2</v>
      </c>
      <c r="E2638" s="1">
        <v>23</v>
      </c>
      <c r="F2638" s="1" t="s">
        <v>26</v>
      </c>
      <c r="G2638" s="1" t="s">
        <v>2817</v>
      </c>
      <c r="H2638" s="1" t="s">
        <v>23</v>
      </c>
      <c r="I2638" s="1" t="s">
        <v>23</v>
      </c>
      <c r="AK2638" s="1" t="s">
        <v>105</v>
      </c>
    </row>
    <row r="2639" spans="1:38">
      <c r="A2639" s="1" t="s">
        <v>1736</v>
      </c>
      <c r="B2639" s="9">
        <v>40953</v>
      </c>
      <c r="C2639" s="7">
        <v>10</v>
      </c>
      <c r="D2639" s="7">
        <v>2</v>
      </c>
      <c r="E2639" s="1">
        <v>23</v>
      </c>
      <c r="F2639" s="1" t="s">
        <v>47</v>
      </c>
      <c r="G2639" s="1" t="s">
        <v>1896</v>
      </c>
      <c r="H2639" s="1" t="s">
        <v>23</v>
      </c>
      <c r="I2639" s="1" t="s">
        <v>9</v>
      </c>
      <c r="J2639" s="1" t="s">
        <v>55</v>
      </c>
      <c r="AK2639" s="1" t="s">
        <v>105</v>
      </c>
    </row>
    <row r="2640" spans="1:38">
      <c r="A2640" s="1" t="s">
        <v>1736</v>
      </c>
      <c r="B2640" s="9">
        <v>40953</v>
      </c>
      <c r="C2640" s="7">
        <v>10</v>
      </c>
      <c r="D2640" s="7">
        <v>2</v>
      </c>
      <c r="E2640" s="1">
        <v>24</v>
      </c>
      <c r="F2640" s="1" t="s">
        <v>26</v>
      </c>
      <c r="G2640" s="1" t="s">
        <v>2818</v>
      </c>
      <c r="H2640" s="1" t="s">
        <v>23</v>
      </c>
      <c r="I2640" s="1" t="s">
        <v>23</v>
      </c>
      <c r="AK2640" s="1" t="s">
        <v>105</v>
      </c>
    </row>
    <row r="2641" spans="1:38">
      <c r="A2641" s="1" t="s">
        <v>1736</v>
      </c>
      <c r="B2641" s="9">
        <v>40953</v>
      </c>
      <c r="C2641" s="7">
        <v>10</v>
      </c>
      <c r="D2641" s="7">
        <v>2</v>
      </c>
      <c r="E2641" s="1">
        <v>24</v>
      </c>
      <c r="F2641" s="1" t="s">
        <v>47</v>
      </c>
      <c r="G2641" s="1" t="s">
        <v>2819</v>
      </c>
      <c r="H2641" s="1" t="s">
        <v>23</v>
      </c>
      <c r="I2641" s="1" t="s">
        <v>23</v>
      </c>
      <c r="AK2641" s="1" t="s">
        <v>105</v>
      </c>
    </row>
    <row r="2642" spans="1:38">
      <c r="A2642" s="1" t="s">
        <v>1736</v>
      </c>
      <c r="B2642" s="9">
        <v>40953</v>
      </c>
      <c r="C2642" s="7">
        <v>10</v>
      </c>
      <c r="D2642" s="7">
        <v>2</v>
      </c>
      <c r="E2642" s="1">
        <v>25</v>
      </c>
      <c r="F2642" s="1" t="s">
        <v>26</v>
      </c>
      <c r="G2642" s="1" t="s">
        <v>1901</v>
      </c>
      <c r="H2642" s="1" t="s">
        <v>22</v>
      </c>
      <c r="I2642" s="1" t="s">
        <v>9</v>
      </c>
      <c r="K2642" s="1" t="s">
        <v>30</v>
      </c>
      <c r="L2642" s="1" t="s">
        <v>73</v>
      </c>
      <c r="M2642" s="2" t="s">
        <v>2453</v>
      </c>
      <c r="AJ2642" s="1" t="s">
        <v>45</v>
      </c>
      <c r="AK2642" s="1" t="s">
        <v>139</v>
      </c>
    </row>
    <row r="2643" spans="1:38">
      <c r="A2643" s="1" t="s">
        <v>1736</v>
      </c>
      <c r="B2643" s="9">
        <v>40953</v>
      </c>
      <c r="C2643" s="7">
        <v>10</v>
      </c>
      <c r="D2643" s="7">
        <v>2</v>
      </c>
      <c r="E2643" s="1">
        <v>25</v>
      </c>
      <c r="F2643" s="1" t="s">
        <v>47</v>
      </c>
      <c r="G2643" s="1" t="s">
        <v>1910</v>
      </c>
      <c r="H2643" s="1" t="s">
        <v>23</v>
      </c>
      <c r="I2643" s="1" t="s">
        <v>23</v>
      </c>
      <c r="J2643" s="1" t="s">
        <v>55</v>
      </c>
      <c r="AK2643" s="1" t="s">
        <v>139</v>
      </c>
    </row>
    <row r="2644" spans="1:38">
      <c r="A2644" s="1" t="s">
        <v>1736</v>
      </c>
      <c r="B2644" s="9">
        <v>40953</v>
      </c>
      <c r="C2644" s="7">
        <v>10</v>
      </c>
      <c r="D2644" s="7">
        <v>2</v>
      </c>
      <c r="E2644" s="1">
        <v>26</v>
      </c>
      <c r="F2644" s="1" t="s">
        <v>26</v>
      </c>
      <c r="G2644" s="1" t="s">
        <v>2820</v>
      </c>
      <c r="H2644" s="1" t="s">
        <v>23</v>
      </c>
      <c r="I2644" s="1" t="s">
        <v>23</v>
      </c>
      <c r="AK2644" s="1" t="s">
        <v>139</v>
      </c>
    </row>
    <row r="2645" spans="1:38">
      <c r="A2645" s="1" t="s">
        <v>1736</v>
      </c>
      <c r="B2645" s="9">
        <v>40953</v>
      </c>
      <c r="C2645" s="7">
        <v>10</v>
      </c>
      <c r="D2645" s="7">
        <v>2</v>
      </c>
      <c r="E2645" s="1">
        <v>26</v>
      </c>
      <c r="F2645" s="1" t="s">
        <v>47</v>
      </c>
      <c r="G2645" s="1" t="s">
        <v>2821</v>
      </c>
      <c r="H2645" s="1" t="s">
        <v>23</v>
      </c>
      <c r="I2645" s="1" t="s">
        <v>23</v>
      </c>
      <c r="J2645" s="1" t="s">
        <v>55</v>
      </c>
      <c r="AK2645" s="1" t="s">
        <v>139</v>
      </c>
    </row>
    <row r="2646" spans="1:38">
      <c r="A2646" s="1" t="s">
        <v>1736</v>
      </c>
      <c r="B2646" s="9">
        <v>40953</v>
      </c>
      <c r="C2646" s="7">
        <v>10</v>
      </c>
      <c r="D2646" s="7">
        <v>2</v>
      </c>
      <c r="E2646" s="1">
        <v>27</v>
      </c>
      <c r="F2646" s="1" t="s">
        <v>26</v>
      </c>
      <c r="G2646" s="1" t="s">
        <v>1897</v>
      </c>
      <c r="H2646" s="1" t="s">
        <v>22</v>
      </c>
      <c r="I2646" s="1" t="s">
        <v>9</v>
      </c>
      <c r="K2646" s="1" t="s">
        <v>29</v>
      </c>
      <c r="L2646" s="1" t="s">
        <v>73</v>
      </c>
      <c r="M2646" s="2" t="s">
        <v>2446</v>
      </c>
      <c r="AJ2646" s="1" t="s">
        <v>45</v>
      </c>
      <c r="AK2646" s="1" t="s">
        <v>139</v>
      </c>
    </row>
    <row r="2647" spans="1:38">
      <c r="A2647" s="1" t="s">
        <v>1736</v>
      </c>
      <c r="B2647" s="9">
        <v>40953</v>
      </c>
      <c r="C2647" s="7">
        <v>10</v>
      </c>
      <c r="D2647" s="7">
        <v>2</v>
      </c>
      <c r="E2647" s="1">
        <v>27</v>
      </c>
      <c r="F2647" s="1" t="s">
        <v>47</v>
      </c>
      <c r="G2647" s="1" t="s">
        <v>1892</v>
      </c>
      <c r="H2647" s="1" t="s">
        <v>23</v>
      </c>
      <c r="I2647" s="1" t="s">
        <v>23</v>
      </c>
      <c r="J2647" s="1" t="s">
        <v>55</v>
      </c>
      <c r="AK2647" s="1" t="s">
        <v>139</v>
      </c>
    </row>
    <row r="2648" spans="1:38">
      <c r="A2648" s="1" t="s">
        <v>1736</v>
      </c>
      <c r="B2648" s="9">
        <v>40953</v>
      </c>
      <c r="C2648" s="7">
        <v>10</v>
      </c>
      <c r="D2648" s="7">
        <v>2</v>
      </c>
      <c r="E2648" s="1">
        <v>28</v>
      </c>
      <c r="F2648" s="1" t="s">
        <v>26</v>
      </c>
      <c r="G2648" s="1" t="s">
        <v>1927</v>
      </c>
      <c r="H2648" s="1" t="s">
        <v>22</v>
      </c>
      <c r="I2648" s="1" t="s">
        <v>9</v>
      </c>
      <c r="K2648" s="1" t="s">
        <v>36</v>
      </c>
      <c r="L2648" s="1" t="s">
        <v>25</v>
      </c>
      <c r="M2648" s="2" t="s">
        <v>2481</v>
      </c>
      <c r="N2648" s="1" t="s">
        <v>26</v>
      </c>
      <c r="O2648" s="1" t="s">
        <v>27</v>
      </c>
      <c r="P2648" s="1" t="s">
        <v>40</v>
      </c>
      <c r="Q2648" s="1">
        <v>31.5</v>
      </c>
      <c r="S2648" s="1">
        <v>21.7</v>
      </c>
      <c r="T2648" s="1">
        <v>135.6</v>
      </c>
      <c r="U2648" s="1">
        <v>44.1</v>
      </c>
      <c r="X2648" s="1">
        <v>17</v>
      </c>
      <c r="Y2648" s="1">
        <v>104</v>
      </c>
      <c r="Z2648" s="1">
        <f>Y2648-X2648</f>
        <v>87</v>
      </c>
      <c r="AA2648" s="1">
        <v>3</v>
      </c>
      <c r="AJ2648" s="1" t="s">
        <v>59</v>
      </c>
      <c r="AK2648" s="1" t="s">
        <v>139</v>
      </c>
    </row>
    <row r="2649" spans="1:38">
      <c r="A2649" s="1" t="s">
        <v>1736</v>
      </c>
      <c r="B2649" s="9">
        <v>40953</v>
      </c>
      <c r="C2649" s="7">
        <v>10</v>
      </c>
      <c r="D2649" s="7">
        <v>2</v>
      </c>
      <c r="E2649" s="1">
        <v>28</v>
      </c>
      <c r="F2649" s="1" t="s">
        <v>47</v>
      </c>
      <c r="G2649" s="1" t="s">
        <v>1941</v>
      </c>
      <c r="H2649" s="1" t="s">
        <v>23</v>
      </c>
      <c r="I2649" s="1" t="s">
        <v>23</v>
      </c>
      <c r="J2649" s="1" t="s">
        <v>55</v>
      </c>
      <c r="AK2649" s="1" t="s">
        <v>139</v>
      </c>
    </row>
    <row r="2650" spans="1:38">
      <c r="A2650" s="1" t="s">
        <v>1736</v>
      </c>
      <c r="B2650" s="9">
        <v>40953</v>
      </c>
      <c r="C2650" s="7">
        <v>10</v>
      </c>
      <c r="D2650" s="7">
        <v>2</v>
      </c>
      <c r="E2650" s="1">
        <v>29</v>
      </c>
      <c r="F2650" s="1" t="s">
        <v>26</v>
      </c>
      <c r="G2650" s="1" t="s">
        <v>1931</v>
      </c>
      <c r="H2650" s="1" t="s">
        <v>23</v>
      </c>
      <c r="I2650" s="1" t="s">
        <v>23</v>
      </c>
      <c r="AK2650" s="1" t="s">
        <v>139</v>
      </c>
    </row>
    <row r="2651" spans="1:38">
      <c r="A2651" s="1" t="s">
        <v>1736</v>
      </c>
      <c r="B2651" s="9">
        <v>40953</v>
      </c>
      <c r="C2651" s="7">
        <v>10</v>
      </c>
      <c r="D2651" s="7">
        <v>2</v>
      </c>
      <c r="E2651" s="1">
        <v>29</v>
      </c>
      <c r="F2651" s="1" t="s">
        <v>47</v>
      </c>
      <c r="G2651" s="1" t="s">
        <v>1911</v>
      </c>
      <c r="H2651" s="1" t="s">
        <v>23</v>
      </c>
      <c r="I2651" s="1" t="s">
        <v>53</v>
      </c>
      <c r="AK2651" s="1" t="s">
        <v>139</v>
      </c>
    </row>
    <row r="2652" spans="1:38">
      <c r="A2652" s="1" t="s">
        <v>1736</v>
      </c>
      <c r="B2652" s="9">
        <v>40953</v>
      </c>
      <c r="C2652" s="7">
        <v>10</v>
      </c>
      <c r="D2652" s="7">
        <v>2</v>
      </c>
      <c r="E2652" s="1">
        <v>30</v>
      </c>
      <c r="F2652" s="1" t="s">
        <v>26</v>
      </c>
      <c r="G2652" s="1" t="s">
        <v>2822</v>
      </c>
      <c r="H2652" s="1" t="s">
        <v>23</v>
      </c>
      <c r="I2652" s="1" t="s">
        <v>23</v>
      </c>
      <c r="J2652" s="1" t="s">
        <v>55</v>
      </c>
      <c r="AK2652" s="1" t="s">
        <v>139</v>
      </c>
    </row>
    <row r="2653" spans="1:38">
      <c r="A2653" s="1" t="s">
        <v>1736</v>
      </c>
      <c r="B2653" s="9">
        <v>40953</v>
      </c>
      <c r="C2653" s="7">
        <v>10</v>
      </c>
      <c r="D2653" s="7">
        <v>2</v>
      </c>
      <c r="E2653" s="1">
        <v>30</v>
      </c>
      <c r="F2653" s="1" t="s">
        <v>47</v>
      </c>
      <c r="G2653" s="1" t="s">
        <v>1945</v>
      </c>
      <c r="H2653" s="1" t="s">
        <v>22</v>
      </c>
      <c r="I2653" s="1" t="s">
        <v>9</v>
      </c>
      <c r="K2653" s="1" t="s">
        <v>24</v>
      </c>
      <c r="L2653" s="1" t="s">
        <v>73</v>
      </c>
      <c r="M2653" s="2" t="s">
        <v>2464</v>
      </c>
      <c r="N2653" s="1" t="s">
        <v>26</v>
      </c>
      <c r="O2653" s="1" t="s">
        <v>27</v>
      </c>
      <c r="P2653" s="1" t="s">
        <v>88</v>
      </c>
      <c r="Q2653" s="1">
        <v>44.7</v>
      </c>
      <c r="R2653" s="1">
        <v>24.4</v>
      </c>
      <c r="S2653" s="1">
        <v>41.3</v>
      </c>
      <c r="X2653" s="1">
        <v>17</v>
      </c>
      <c r="Y2653" s="1">
        <v>330</v>
      </c>
      <c r="Z2653" s="1">
        <f>Y2653-X2653</f>
        <v>313</v>
      </c>
      <c r="AJ2653" s="1" t="s">
        <v>59</v>
      </c>
      <c r="AK2653" s="1" t="s">
        <v>139</v>
      </c>
      <c r="AL2653" s="1" t="s">
        <v>179</v>
      </c>
    </row>
    <row r="2654" spans="1:38">
      <c r="A2654" s="1" t="s">
        <v>1736</v>
      </c>
      <c r="B2654" s="9">
        <v>40953</v>
      </c>
      <c r="C2654" s="7">
        <v>10</v>
      </c>
      <c r="D2654" s="7">
        <v>2</v>
      </c>
      <c r="E2654" s="1">
        <v>31</v>
      </c>
      <c r="F2654" s="1" t="s">
        <v>26</v>
      </c>
      <c r="G2654" s="1" t="s">
        <v>1933</v>
      </c>
      <c r="H2654" s="1" t="s">
        <v>23</v>
      </c>
      <c r="I2654" s="1" t="s">
        <v>23</v>
      </c>
      <c r="AK2654" s="1" t="s">
        <v>139</v>
      </c>
    </row>
    <row r="2655" spans="1:38">
      <c r="A2655" s="1" t="s">
        <v>1736</v>
      </c>
      <c r="B2655" s="9">
        <v>40953</v>
      </c>
      <c r="C2655" s="7">
        <v>10</v>
      </c>
      <c r="D2655" s="7">
        <v>2</v>
      </c>
      <c r="E2655" s="1">
        <v>31</v>
      </c>
      <c r="F2655" s="1" t="s">
        <v>47</v>
      </c>
      <c r="G2655" s="1" t="s">
        <v>2823</v>
      </c>
      <c r="H2655" s="1" t="s">
        <v>23</v>
      </c>
      <c r="I2655" s="1" t="s">
        <v>23</v>
      </c>
      <c r="J2655" s="1" t="s">
        <v>55</v>
      </c>
      <c r="AK2655" s="1" t="s">
        <v>139</v>
      </c>
    </row>
    <row r="2656" spans="1:38">
      <c r="A2656" s="1" t="s">
        <v>1736</v>
      </c>
      <c r="B2656" s="9">
        <v>40953</v>
      </c>
      <c r="C2656" s="7">
        <v>10</v>
      </c>
      <c r="D2656" s="7">
        <v>2</v>
      </c>
      <c r="E2656" s="1">
        <v>32</v>
      </c>
      <c r="F2656" s="1" t="s">
        <v>26</v>
      </c>
      <c r="G2656" s="1" t="s">
        <v>1895</v>
      </c>
      <c r="H2656" s="1" t="s">
        <v>23</v>
      </c>
      <c r="I2656" s="1" t="s">
        <v>23</v>
      </c>
      <c r="J2656" s="1" t="s">
        <v>55</v>
      </c>
      <c r="AK2656" s="1" t="s">
        <v>139</v>
      </c>
    </row>
    <row r="2657" spans="1:37">
      <c r="A2657" s="1" t="s">
        <v>1736</v>
      </c>
      <c r="B2657" s="9">
        <v>40953</v>
      </c>
      <c r="C2657" s="7">
        <v>10</v>
      </c>
      <c r="D2657" s="7">
        <v>2</v>
      </c>
      <c r="E2657" s="1">
        <v>32</v>
      </c>
      <c r="F2657" s="1" t="s">
        <v>47</v>
      </c>
      <c r="G2657" s="1" t="s">
        <v>1909</v>
      </c>
      <c r="H2657" s="1" t="s">
        <v>23</v>
      </c>
      <c r="I2657" s="1" t="s">
        <v>23</v>
      </c>
      <c r="AK2657" s="1" t="s">
        <v>139</v>
      </c>
    </row>
    <row r="2658" spans="1:37">
      <c r="A2658" s="1" t="s">
        <v>1736</v>
      </c>
      <c r="B2658" s="9">
        <v>40953</v>
      </c>
      <c r="C2658" s="7">
        <v>10</v>
      </c>
      <c r="D2658" s="7">
        <v>2</v>
      </c>
      <c r="E2658" s="1">
        <v>33</v>
      </c>
      <c r="F2658" s="1" t="s">
        <v>26</v>
      </c>
      <c r="G2658" s="1" t="s">
        <v>2824</v>
      </c>
      <c r="H2658" s="1" t="s">
        <v>23</v>
      </c>
      <c r="I2658" s="1" t="s">
        <v>23</v>
      </c>
      <c r="AK2658" s="1" t="s">
        <v>139</v>
      </c>
    </row>
    <row r="2659" spans="1:37">
      <c r="A2659" s="1" t="s">
        <v>1736</v>
      </c>
      <c r="B2659" s="9">
        <v>40953</v>
      </c>
      <c r="C2659" s="7">
        <v>10</v>
      </c>
      <c r="D2659" s="7">
        <v>2</v>
      </c>
      <c r="E2659" s="1">
        <v>33</v>
      </c>
      <c r="F2659" s="1" t="s">
        <v>47</v>
      </c>
      <c r="G2659" s="1" t="s">
        <v>1950</v>
      </c>
      <c r="H2659" s="1" t="s">
        <v>22</v>
      </c>
      <c r="I2659" s="1" t="s">
        <v>9</v>
      </c>
      <c r="K2659" s="1" t="s">
        <v>32</v>
      </c>
      <c r="L2659" s="1" t="s">
        <v>25</v>
      </c>
      <c r="M2659" s="2" t="s">
        <v>2486</v>
      </c>
      <c r="N2659" s="1" t="s">
        <v>26</v>
      </c>
      <c r="O2659" s="1" t="s">
        <v>27</v>
      </c>
      <c r="Q2659" s="1">
        <v>26.6</v>
      </c>
      <c r="R2659" s="1">
        <v>15</v>
      </c>
      <c r="S2659" s="1">
        <v>14.9</v>
      </c>
      <c r="X2659" s="1">
        <v>16</v>
      </c>
      <c r="Y2659" s="1">
        <v>76</v>
      </c>
      <c r="Z2659" s="1">
        <f>Y2659-X2659</f>
        <v>60</v>
      </c>
      <c r="AA2659" s="1">
        <f>5+41</f>
        <v>46</v>
      </c>
      <c r="AE2659" s="1">
        <v>466</v>
      </c>
      <c r="AJ2659" s="1" t="s">
        <v>59</v>
      </c>
      <c r="AK2659" s="1" t="s">
        <v>139</v>
      </c>
    </row>
    <row r="2660" spans="1:37">
      <c r="A2660" s="1" t="s">
        <v>1736</v>
      </c>
      <c r="B2660" s="9">
        <v>40953</v>
      </c>
      <c r="C2660" s="7">
        <v>10</v>
      </c>
      <c r="D2660" s="7">
        <v>2</v>
      </c>
      <c r="E2660" s="1">
        <v>34</v>
      </c>
      <c r="F2660" s="1" t="s">
        <v>26</v>
      </c>
      <c r="G2660" s="1" t="s">
        <v>1922</v>
      </c>
      <c r="H2660" s="1" t="s">
        <v>23</v>
      </c>
      <c r="I2660" s="1" t="s">
        <v>23</v>
      </c>
      <c r="AK2660" s="1" t="s">
        <v>139</v>
      </c>
    </row>
    <row r="2661" spans="1:37">
      <c r="A2661" s="1" t="s">
        <v>1736</v>
      </c>
      <c r="B2661" s="9">
        <v>40953</v>
      </c>
      <c r="C2661" s="7">
        <v>10</v>
      </c>
      <c r="D2661" s="7">
        <v>2</v>
      </c>
      <c r="E2661" s="1">
        <v>34</v>
      </c>
      <c r="F2661" s="1" t="s">
        <v>47</v>
      </c>
      <c r="G2661" s="1" t="s">
        <v>2825</v>
      </c>
      <c r="H2661" s="1" t="s">
        <v>23</v>
      </c>
      <c r="I2661" s="1" t="s">
        <v>23</v>
      </c>
      <c r="AK2661" s="1" t="s">
        <v>139</v>
      </c>
    </row>
    <row r="2662" spans="1:37">
      <c r="A2662" s="1" t="s">
        <v>1736</v>
      </c>
      <c r="B2662" s="9">
        <v>40953</v>
      </c>
      <c r="C2662" s="7">
        <v>10</v>
      </c>
      <c r="D2662" s="7">
        <v>2</v>
      </c>
      <c r="E2662" s="1">
        <v>35</v>
      </c>
      <c r="F2662" s="1" t="s">
        <v>26</v>
      </c>
      <c r="G2662" s="1" t="s">
        <v>1891</v>
      </c>
      <c r="H2662" s="1" t="s">
        <v>23</v>
      </c>
      <c r="I2662" s="1" t="s">
        <v>23</v>
      </c>
      <c r="AK2662" s="1" t="s">
        <v>139</v>
      </c>
    </row>
    <row r="2663" spans="1:37">
      <c r="A2663" s="1" t="s">
        <v>1736</v>
      </c>
      <c r="B2663" s="9">
        <v>40953</v>
      </c>
      <c r="C2663" s="7">
        <v>10</v>
      </c>
      <c r="D2663" s="7">
        <v>2</v>
      </c>
      <c r="E2663" s="1">
        <v>35</v>
      </c>
      <c r="F2663" s="1" t="s">
        <v>47</v>
      </c>
      <c r="G2663" s="1" t="s">
        <v>2826</v>
      </c>
      <c r="H2663" s="1" t="s">
        <v>23</v>
      </c>
      <c r="I2663" s="1" t="s">
        <v>23</v>
      </c>
      <c r="AK2663" s="1" t="s">
        <v>139</v>
      </c>
    </row>
    <row r="2664" spans="1:37">
      <c r="A2664" s="1" t="s">
        <v>1736</v>
      </c>
      <c r="B2664" s="9">
        <v>40953</v>
      </c>
      <c r="C2664" s="7">
        <v>10</v>
      </c>
      <c r="D2664" s="7">
        <v>2</v>
      </c>
      <c r="E2664" s="1">
        <v>36</v>
      </c>
      <c r="F2664" s="1" t="s">
        <v>26</v>
      </c>
      <c r="G2664" s="1" t="s">
        <v>1915</v>
      </c>
      <c r="H2664" s="1" t="s">
        <v>23</v>
      </c>
      <c r="I2664" s="1" t="s">
        <v>23</v>
      </c>
      <c r="AK2664" s="1" t="s">
        <v>139</v>
      </c>
    </row>
    <row r="2665" spans="1:37">
      <c r="A2665" s="1" t="s">
        <v>1736</v>
      </c>
      <c r="B2665" s="9">
        <v>40953</v>
      </c>
      <c r="C2665" s="7">
        <v>10</v>
      </c>
      <c r="D2665" s="7">
        <v>2</v>
      </c>
      <c r="E2665" s="1">
        <v>36</v>
      </c>
      <c r="F2665" s="1" t="s">
        <v>47</v>
      </c>
      <c r="G2665" s="1" t="s">
        <v>1926</v>
      </c>
      <c r="H2665" s="1" t="s">
        <v>23</v>
      </c>
      <c r="I2665" s="1" t="s">
        <v>23</v>
      </c>
      <c r="AK2665" s="1" t="s">
        <v>139</v>
      </c>
    </row>
    <row r="2666" spans="1:37">
      <c r="A2666" s="1" t="s">
        <v>1736</v>
      </c>
      <c r="B2666" s="9">
        <v>40953</v>
      </c>
      <c r="C2666" s="7">
        <v>10</v>
      </c>
      <c r="D2666" s="7">
        <v>2</v>
      </c>
      <c r="E2666" s="1">
        <v>37</v>
      </c>
      <c r="F2666" s="1" t="s">
        <v>26</v>
      </c>
      <c r="G2666" s="1" t="s">
        <v>1902</v>
      </c>
      <c r="H2666" s="1" t="s">
        <v>23</v>
      </c>
      <c r="I2666" s="1" t="s">
        <v>23</v>
      </c>
      <c r="AK2666" s="1" t="s">
        <v>71</v>
      </c>
    </row>
    <row r="2667" spans="1:37">
      <c r="A2667" s="1" t="s">
        <v>1736</v>
      </c>
      <c r="B2667" s="9">
        <v>40953</v>
      </c>
      <c r="C2667" s="7">
        <v>10</v>
      </c>
      <c r="D2667" s="7">
        <v>2</v>
      </c>
      <c r="E2667" s="1">
        <v>37</v>
      </c>
      <c r="F2667" s="1" t="s">
        <v>47</v>
      </c>
      <c r="G2667" s="1" t="s">
        <v>1904</v>
      </c>
      <c r="H2667" s="1" t="s">
        <v>22</v>
      </c>
      <c r="I2667" s="1" t="s">
        <v>9</v>
      </c>
      <c r="K2667" s="1" t="s">
        <v>29</v>
      </c>
      <c r="L2667" s="1" t="s">
        <v>73</v>
      </c>
      <c r="M2667" s="2" t="s">
        <v>2458</v>
      </c>
      <c r="AJ2667" s="1" t="s">
        <v>45</v>
      </c>
      <c r="AK2667" s="1" t="s">
        <v>71</v>
      </c>
    </row>
    <row r="2668" spans="1:37">
      <c r="A2668" s="1" t="s">
        <v>1736</v>
      </c>
      <c r="B2668" s="9">
        <v>40953</v>
      </c>
      <c r="C2668" s="7">
        <v>10</v>
      </c>
      <c r="D2668" s="7">
        <v>2</v>
      </c>
      <c r="E2668" s="1">
        <v>38</v>
      </c>
      <c r="F2668" s="1" t="s">
        <v>26</v>
      </c>
      <c r="G2668" s="1" t="s">
        <v>2827</v>
      </c>
      <c r="H2668" s="1" t="s">
        <v>23</v>
      </c>
      <c r="I2668" s="1" t="s">
        <v>23</v>
      </c>
      <c r="AK2668" s="1" t="s">
        <v>71</v>
      </c>
    </row>
    <row r="2669" spans="1:37">
      <c r="A2669" s="1" t="s">
        <v>1736</v>
      </c>
      <c r="B2669" s="9">
        <v>40953</v>
      </c>
      <c r="C2669" s="7">
        <v>10</v>
      </c>
      <c r="D2669" s="7">
        <v>2</v>
      </c>
      <c r="E2669" s="1">
        <v>38</v>
      </c>
      <c r="F2669" s="1" t="s">
        <v>47</v>
      </c>
      <c r="G2669" s="1" t="s">
        <v>2828</v>
      </c>
      <c r="H2669" s="1" t="s">
        <v>23</v>
      </c>
      <c r="I2669" s="1" t="s">
        <v>23</v>
      </c>
      <c r="AK2669" s="1" t="s">
        <v>71</v>
      </c>
    </row>
    <row r="2670" spans="1:37">
      <c r="A2670" s="1" t="s">
        <v>1736</v>
      </c>
      <c r="B2670" s="9">
        <v>40953</v>
      </c>
      <c r="C2670" s="7">
        <v>10</v>
      </c>
      <c r="D2670" s="7">
        <v>2</v>
      </c>
      <c r="E2670" s="1">
        <v>39</v>
      </c>
      <c r="F2670" s="1" t="s">
        <v>26</v>
      </c>
      <c r="G2670" s="1" t="s">
        <v>1940</v>
      </c>
      <c r="H2670" s="1" t="s">
        <v>23</v>
      </c>
      <c r="I2670" s="1" t="s">
        <v>23</v>
      </c>
      <c r="AK2670" s="1" t="s">
        <v>71</v>
      </c>
    </row>
    <row r="2671" spans="1:37">
      <c r="A2671" s="1" t="s">
        <v>1736</v>
      </c>
      <c r="B2671" s="9">
        <v>40953</v>
      </c>
      <c r="C2671" s="7">
        <v>10</v>
      </c>
      <c r="D2671" s="7">
        <v>2</v>
      </c>
      <c r="E2671" s="1">
        <v>39</v>
      </c>
      <c r="F2671" s="1" t="s">
        <v>47</v>
      </c>
      <c r="G2671" s="1" t="s">
        <v>1923</v>
      </c>
      <c r="H2671" s="1" t="s">
        <v>23</v>
      </c>
      <c r="I2671" s="1" t="s">
        <v>23</v>
      </c>
      <c r="AK2671" s="1" t="s">
        <v>71</v>
      </c>
    </row>
    <row r="2672" spans="1:37">
      <c r="A2672" s="1" t="s">
        <v>1736</v>
      </c>
      <c r="B2672" s="9">
        <v>40953</v>
      </c>
      <c r="C2672" s="7">
        <v>10</v>
      </c>
      <c r="D2672" s="7">
        <v>2</v>
      </c>
      <c r="E2672" s="1">
        <v>40</v>
      </c>
      <c r="F2672" s="1" t="s">
        <v>26</v>
      </c>
      <c r="G2672" s="1" t="s">
        <v>2829</v>
      </c>
      <c r="H2672" s="1" t="s">
        <v>23</v>
      </c>
      <c r="I2672" s="1" t="s">
        <v>23</v>
      </c>
      <c r="AK2672" s="1" t="s">
        <v>71</v>
      </c>
    </row>
    <row r="2673" spans="1:37">
      <c r="A2673" s="1" t="s">
        <v>1736</v>
      </c>
      <c r="B2673" s="9">
        <v>40953</v>
      </c>
      <c r="C2673" s="7">
        <v>10</v>
      </c>
      <c r="D2673" s="7">
        <v>2</v>
      </c>
      <c r="E2673" s="1">
        <v>40</v>
      </c>
      <c r="F2673" s="1" t="s">
        <v>47</v>
      </c>
      <c r="G2673" s="1" t="s">
        <v>2830</v>
      </c>
      <c r="H2673" s="1" t="s">
        <v>23</v>
      </c>
      <c r="I2673" s="1" t="s">
        <v>23</v>
      </c>
      <c r="AK2673" s="1" t="s">
        <v>71</v>
      </c>
    </row>
    <row r="2674" spans="1:37">
      <c r="A2674" s="1" t="s">
        <v>1736</v>
      </c>
      <c r="B2674" s="9">
        <v>40953</v>
      </c>
      <c r="C2674" s="7">
        <v>10</v>
      </c>
      <c r="D2674" s="7">
        <v>2</v>
      </c>
      <c r="E2674" s="1">
        <v>41</v>
      </c>
      <c r="F2674" s="1" t="s">
        <v>26</v>
      </c>
      <c r="G2674" s="1" t="s">
        <v>2831</v>
      </c>
      <c r="H2674" s="1" t="s">
        <v>23</v>
      </c>
      <c r="I2674" s="1" t="s">
        <v>23</v>
      </c>
      <c r="J2674" s="1" t="s">
        <v>55</v>
      </c>
      <c r="AK2674" s="1" t="s">
        <v>71</v>
      </c>
    </row>
    <row r="2675" spans="1:37">
      <c r="A2675" s="1" t="s">
        <v>1736</v>
      </c>
      <c r="B2675" s="9">
        <v>40953</v>
      </c>
      <c r="C2675" s="7">
        <v>10</v>
      </c>
      <c r="D2675" s="7">
        <v>2</v>
      </c>
      <c r="E2675" s="1">
        <v>41</v>
      </c>
      <c r="F2675" s="1" t="s">
        <v>47</v>
      </c>
      <c r="G2675" s="1" t="s">
        <v>1905</v>
      </c>
      <c r="H2675" s="1" t="s">
        <v>23</v>
      </c>
      <c r="I2675" s="1" t="s">
        <v>53</v>
      </c>
      <c r="AK2675" s="1" t="s">
        <v>71</v>
      </c>
    </row>
    <row r="2676" spans="1:37">
      <c r="A2676" s="1" t="s">
        <v>1736</v>
      </c>
      <c r="B2676" s="9">
        <v>40953</v>
      </c>
      <c r="C2676" s="7">
        <v>10</v>
      </c>
      <c r="D2676" s="7">
        <v>2</v>
      </c>
      <c r="E2676" s="1">
        <v>42</v>
      </c>
      <c r="F2676" s="1" t="s">
        <v>26</v>
      </c>
      <c r="G2676" s="1" t="s">
        <v>1893</v>
      </c>
      <c r="H2676" s="1" t="s">
        <v>23</v>
      </c>
      <c r="I2676" s="1" t="s">
        <v>23</v>
      </c>
      <c r="AK2676" s="1" t="s">
        <v>71</v>
      </c>
    </row>
    <row r="2677" spans="1:37">
      <c r="A2677" s="1" t="s">
        <v>1736</v>
      </c>
      <c r="B2677" s="9">
        <v>40953</v>
      </c>
      <c r="C2677" s="7">
        <v>10</v>
      </c>
      <c r="D2677" s="7">
        <v>2</v>
      </c>
      <c r="E2677" s="1">
        <v>42</v>
      </c>
      <c r="F2677" s="1" t="s">
        <v>47</v>
      </c>
      <c r="G2677" s="1" t="s">
        <v>1916</v>
      </c>
      <c r="H2677" s="1" t="s">
        <v>23</v>
      </c>
      <c r="I2677" s="1" t="s">
        <v>23</v>
      </c>
      <c r="J2677" s="1" t="s">
        <v>55</v>
      </c>
      <c r="AK2677" s="1" t="s">
        <v>71</v>
      </c>
    </row>
    <row r="2678" spans="1:37">
      <c r="A2678" s="1" t="s">
        <v>1736</v>
      </c>
      <c r="B2678" s="9">
        <v>40953</v>
      </c>
      <c r="C2678" s="7">
        <v>10</v>
      </c>
      <c r="D2678" s="7">
        <v>2</v>
      </c>
      <c r="E2678" s="1">
        <v>43</v>
      </c>
      <c r="F2678" s="1" t="s">
        <v>26</v>
      </c>
      <c r="G2678" s="1" t="s">
        <v>2832</v>
      </c>
      <c r="H2678" s="1" t="s">
        <v>23</v>
      </c>
      <c r="I2678" s="1" t="s">
        <v>23</v>
      </c>
      <c r="AK2678" s="1" t="s">
        <v>71</v>
      </c>
    </row>
    <row r="2679" spans="1:37">
      <c r="A2679" s="1" t="s">
        <v>1736</v>
      </c>
      <c r="B2679" s="9">
        <v>40953</v>
      </c>
      <c r="C2679" s="7">
        <v>10</v>
      </c>
      <c r="D2679" s="7">
        <v>2</v>
      </c>
      <c r="E2679" s="1">
        <v>43</v>
      </c>
      <c r="F2679" s="1" t="s">
        <v>47</v>
      </c>
      <c r="G2679" s="1" t="s">
        <v>1943</v>
      </c>
      <c r="H2679" s="1" t="s">
        <v>23</v>
      </c>
      <c r="I2679" s="1" t="s">
        <v>23</v>
      </c>
      <c r="J2679" s="1" t="s">
        <v>55</v>
      </c>
      <c r="AK2679" s="1" t="s">
        <v>71</v>
      </c>
    </row>
    <row r="2680" spans="1:37">
      <c r="A2680" s="1" t="s">
        <v>1736</v>
      </c>
      <c r="B2680" s="9">
        <v>40953</v>
      </c>
      <c r="C2680" s="7">
        <v>10</v>
      </c>
      <c r="D2680" s="7">
        <v>2</v>
      </c>
      <c r="E2680" s="1">
        <v>44</v>
      </c>
      <c r="F2680" s="1" t="s">
        <v>26</v>
      </c>
      <c r="G2680" s="1" t="s">
        <v>1937</v>
      </c>
      <c r="H2680" s="1" t="s">
        <v>23</v>
      </c>
      <c r="I2680" s="1" t="s">
        <v>23</v>
      </c>
      <c r="J2680" s="1" t="s">
        <v>55</v>
      </c>
      <c r="AK2680" s="1" t="s">
        <v>71</v>
      </c>
    </row>
    <row r="2681" spans="1:37">
      <c r="A2681" s="1" t="s">
        <v>1736</v>
      </c>
      <c r="B2681" s="9">
        <v>40953</v>
      </c>
      <c r="C2681" s="7">
        <v>10</v>
      </c>
      <c r="D2681" s="7">
        <v>2</v>
      </c>
      <c r="E2681" s="1">
        <v>44</v>
      </c>
      <c r="F2681" s="1" t="s">
        <v>47</v>
      </c>
      <c r="G2681" s="1" t="s">
        <v>1948</v>
      </c>
      <c r="H2681" s="1" t="s">
        <v>22</v>
      </c>
      <c r="I2681" s="1" t="s">
        <v>9</v>
      </c>
      <c r="K2681" s="1" t="s">
        <v>29</v>
      </c>
      <c r="L2681" s="1" t="s">
        <v>73</v>
      </c>
      <c r="M2681" s="2" t="s">
        <v>2459</v>
      </c>
      <c r="AJ2681" s="1" t="s">
        <v>59</v>
      </c>
      <c r="AK2681" s="1" t="s">
        <v>71</v>
      </c>
    </row>
    <row r="2682" spans="1:37">
      <c r="A2682" s="1" t="s">
        <v>1736</v>
      </c>
      <c r="B2682" s="9">
        <v>40953</v>
      </c>
      <c r="C2682" s="7">
        <v>10</v>
      </c>
      <c r="D2682" s="7">
        <v>2</v>
      </c>
      <c r="E2682" s="1">
        <v>45</v>
      </c>
      <c r="F2682" s="1" t="s">
        <v>26</v>
      </c>
      <c r="G2682" s="1" t="s">
        <v>1907</v>
      </c>
      <c r="H2682" s="1" t="s">
        <v>23</v>
      </c>
      <c r="I2682" s="1" t="s">
        <v>23</v>
      </c>
      <c r="J2682" s="1" t="s">
        <v>55</v>
      </c>
      <c r="AK2682" s="1" t="s">
        <v>71</v>
      </c>
    </row>
    <row r="2683" spans="1:37">
      <c r="A2683" s="1" t="s">
        <v>1736</v>
      </c>
      <c r="B2683" s="9">
        <v>40953</v>
      </c>
      <c r="C2683" s="7">
        <v>10</v>
      </c>
      <c r="D2683" s="7">
        <v>2</v>
      </c>
      <c r="E2683" s="1">
        <v>45</v>
      </c>
      <c r="F2683" s="1" t="s">
        <v>47</v>
      </c>
      <c r="G2683" s="1" t="s">
        <v>1918</v>
      </c>
      <c r="H2683" s="1" t="s">
        <v>23</v>
      </c>
      <c r="I2683" s="1" t="s">
        <v>23</v>
      </c>
      <c r="J2683" s="1" t="s">
        <v>55</v>
      </c>
      <c r="AK2683" s="1" t="s">
        <v>71</v>
      </c>
    </row>
    <row r="2684" spans="1:37">
      <c r="A2684" s="1" t="s">
        <v>1736</v>
      </c>
      <c r="B2684" s="9">
        <v>40953</v>
      </c>
      <c r="C2684" s="7">
        <v>10</v>
      </c>
      <c r="D2684" s="7">
        <v>2</v>
      </c>
      <c r="E2684" s="1">
        <v>46</v>
      </c>
      <c r="F2684" s="1" t="s">
        <v>26</v>
      </c>
      <c r="G2684" s="1" t="s">
        <v>1946</v>
      </c>
      <c r="H2684" s="1" t="s">
        <v>22</v>
      </c>
      <c r="I2684" s="1" t="s">
        <v>9</v>
      </c>
      <c r="K2684" s="1" t="s">
        <v>31</v>
      </c>
      <c r="L2684" s="1" t="s">
        <v>25</v>
      </c>
      <c r="M2684" s="2" t="s">
        <v>2483</v>
      </c>
      <c r="N2684" s="1" t="s">
        <v>26</v>
      </c>
      <c r="O2684" s="1" t="s">
        <v>33</v>
      </c>
      <c r="P2684" s="1" t="s">
        <v>177</v>
      </c>
      <c r="Q2684" s="1">
        <v>38</v>
      </c>
      <c r="R2684" s="1">
        <v>21</v>
      </c>
      <c r="S2684" s="1">
        <v>22.2</v>
      </c>
      <c r="X2684" s="1">
        <v>15</v>
      </c>
      <c r="Y2684" s="1">
        <v>232</v>
      </c>
      <c r="Z2684" s="1">
        <f>Y2684-X2684</f>
        <v>217</v>
      </c>
      <c r="AA2684" s="1">
        <f>10+6</f>
        <v>16</v>
      </c>
      <c r="AC2684" s="1" t="s">
        <v>178</v>
      </c>
      <c r="AE2684" s="1">
        <v>465</v>
      </c>
      <c r="AJ2684" s="1" t="s">
        <v>59</v>
      </c>
      <c r="AK2684" s="1" t="s">
        <v>71</v>
      </c>
    </row>
    <row r="2685" spans="1:37">
      <c r="A2685" s="1" t="s">
        <v>1736</v>
      </c>
      <c r="B2685" s="9">
        <v>40953</v>
      </c>
      <c r="C2685" s="7">
        <v>10</v>
      </c>
      <c r="D2685" s="7">
        <v>2</v>
      </c>
      <c r="E2685" s="1">
        <v>46</v>
      </c>
      <c r="F2685" s="1" t="s">
        <v>47</v>
      </c>
      <c r="G2685" s="1" t="s">
        <v>1890</v>
      </c>
      <c r="H2685" s="1" t="s">
        <v>23</v>
      </c>
      <c r="I2685" s="1" t="s">
        <v>9</v>
      </c>
      <c r="AK2685" s="1" t="s">
        <v>71</v>
      </c>
    </row>
    <row r="2686" spans="1:37">
      <c r="A2686" s="1" t="s">
        <v>1736</v>
      </c>
      <c r="B2686" s="9">
        <v>40953</v>
      </c>
      <c r="C2686" s="7">
        <v>10</v>
      </c>
      <c r="D2686" s="7">
        <v>2</v>
      </c>
      <c r="E2686" s="1">
        <v>47</v>
      </c>
      <c r="F2686" s="1" t="s">
        <v>26</v>
      </c>
      <c r="G2686" s="1" t="s">
        <v>2833</v>
      </c>
      <c r="H2686" s="1" t="s">
        <v>23</v>
      </c>
      <c r="I2686" s="1" t="s">
        <v>23</v>
      </c>
      <c r="AK2686" s="1" t="s">
        <v>71</v>
      </c>
    </row>
    <row r="2687" spans="1:37">
      <c r="A2687" s="1" t="s">
        <v>1736</v>
      </c>
      <c r="B2687" s="9">
        <v>40953</v>
      </c>
      <c r="C2687" s="7">
        <v>10</v>
      </c>
      <c r="D2687" s="7">
        <v>2</v>
      </c>
      <c r="E2687" s="1">
        <v>47</v>
      </c>
      <c r="F2687" s="1" t="s">
        <v>47</v>
      </c>
      <c r="G2687" s="1" t="s">
        <v>2834</v>
      </c>
      <c r="H2687" s="1" t="s">
        <v>23</v>
      </c>
      <c r="I2687" s="1" t="s">
        <v>23</v>
      </c>
      <c r="J2687" s="1" t="s">
        <v>55</v>
      </c>
      <c r="AK2687" s="1" t="s">
        <v>71</v>
      </c>
    </row>
    <row r="2688" spans="1:37">
      <c r="A2688" s="1" t="s">
        <v>1736</v>
      </c>
      <c r="B2688" s="9">
        <v>40953</v>
      </c>
      <c r="C2688" s="7">
        <v>10</v>
      </c>
      <c r="D2688" s="7">
        <v>2</v>
      </c>
      <c r="E2688" s="1">
        <v>48</v>
      </c>
      <c r="F2688" s="1" t="s">
        <v>26</v>
      </c>
      <c r="G2688" s="1" t="s">
        <v>1949</v>
      </c>
      <c r="H2688" s="1" t="s">
        <v>22</v>
      </c>
      <c r="I2688" s="1" t="s">
        <v>9</v>
      </c>
      <c r="K2688" s="1" t="s">
        <v>32</v>
      </c>
      <c r="L2688" s="1" t="s">
        <v>25</v>
      </c>
      <c r="M2688" s="2" t="s">
        <v>2485</v>
      </c>
      <c r="N2688" s="1" t="s">
        <v>26</v>
      </c>
      <c r="O2688" s="1" t="s">
        <v>33</v>
      </c>
      <c r="P2688" s="1" t="s">
        <v>63</v>
      </c>
      <c r="Q2688" s="1">
        <v>25.8</v>
      </c>
      <c r="R2688" s="1">
        <v>17.3</v>
      </c>
      <c r="S2688" s="1">
        <v>12.4</v>
      </c>
      <c r="X2688" s="1">
        <v>15</v>
      </c>
      <c r="Y2688" s="1">
        <v>83</v>
      </c>
      <c r="Z2688" s="1">
        <f>Y2688-X2688</f>
        <v>68</v>
      </c>
      <c r="AA2688" s="1">
        <v>17</v>
      </c>
      <c r="AE2688" s="1">
        <v>463</v>
      </c>
      <c r="AJ2688" s="1" t="s">
        <v>59</v>
      </c>
      <c r="AK2688" s="1" t="s">
        <v>71</v>
      </c>
    </row>
    <row r="2689" spans="1:37">
      <c r="A2689" s="1" t="s">
        <v>1736</v>
      </c>
      <c r="B2689" s="9">
        <v>40953</v>
      </c>
      <c r="C2689" s="7">
        <v>10</v>
      </c>
      <c r="D2689" s="7">
        <v>2</v>
      </c>
      <c r="E2689" s="1">
        <v>48</v>
      </c>
      <c r="F2689" s="1" t="s">
        <v>47</v>
      </c>
      <c r="G2689" s="1" t="s">
        <v>1947</v>
      </c>
      <c r="H2689" s="1" t="s">
        <v>22</v>
      </c>
      <c r="I2689" s="1" t="s">
        <v>9</v>
      </c>
      <c r="K2689" s="1" t="s">
        <v>146</v>
      </c>
      <c r="L2689" s="1" t="s">
        <v>25</v>
      </c>
      <c r="M2689" s="2" t="s">
        <v>2484</v>
      </c>
      <c r="N2689" s="1" t="s">
        <v>26</v>
      </c>
      <c r="O2689" s="1" t="s">
        <v>27</v>
      </c>
      <c r="P2689" s="1" t="s">
        <v>88</v>
      </c>
      <c r="Q2689" s="1">
        <v>22.75</v>
      </c>
      <c r="R2689" s="1">
        <v>13.9</v>
      </c>
      <c r="S2689" s="1">
        <v>16.3</v>
      </c>
      <c r="X2689" s="1">
        <v>16</v>
      </c>
      <c r="Y2689" s="1">
        <v>59</v>
      </c>
      <c r="Z2689" s="1">
        <f>Y2689-X2689</f>
        <v>43</v>
      </c>
      <c r="AA2689" s="1">
        <v>3</v>
      </c>
      <c r="AE2689" s="1">
        <v>464</v>
      </c>
      <c r="AJ2689" s="1" t="s">
        <v>59</v>
      </c>
      <c r="AK2689" s="1" t="s">
        <v>71</v>
      </c>
    </row>
    <row r="2690" spans="1:37">
      <c r="A2690" s="1" t="s">
        <v>1737</v>
      </c>
      <c r="B2690" s="9">
        <v>40964</v>
      </c>
      <c r="C2690" s="7">
        <v>1</v>
      </c>
      <c r="D2690" s="7">
        <v>1</v>
      </c>
      <c r="E2690" s="1">
        <v>1</v>
      </c>
      <c r="F2690" s="1" t="s">
        <v>26</v>
      </c>
      <c r="G2690" s="1" t="s">
        <v>2835</v>
      </c>
      <c r="H2690" s="1" t="s">
        <v>23</v>
      </c>
      <c r="I2690" s="1" t="s">
        <v>23</v>
      </c>
      <c r="J2690" s="1" t="s">
        <v>55</v>
      </c>
      <c r="AK2690" s="1" t="s">
        <v>185</v>
      </c>
    </row>
    <row r="2691" spans="1:37">
      <c r="A2691" s="1" t="s">
        <v>1737</v>
      </c>
      <c r="B2691" s="9">
        <v>40964</v>
      </c>
      <c r="C2691" s="7">
        <v>1</v>
      </c>
      <c r="D2691" s="7">
        <v>1</v>
      </c>
      <c r="E2691" s="1">
        <v>1</v>
      </c>
      <c r="F2691" s="1" t="s">
        <v>47</v>
      </c>
      <c r="G2691" s="1" t="s">
        <v>1985</v>
      </c>
      <c r="H2691" s="1" t="s">
        <v>23</v>
      </c>
      <c r="I2691" s="1" t="s">
        <v>23</v>
      </c>
      <c r="J2691" s="1" t="s">
        <v>55</v>
      </c>
      <c r="AK2691" s="1" t="s">
        <v>185</v>
      </c>
    </row>
    <row r="2692" spans="1:37">
      <c r="A2692" s="1" t="s">
        <v>1737</v>
      </c>
      <c r="B2692" s="9">
        <v>40964</v>
      </c>
      <c r="C2692" s="7">
        <v>1</v>
      </c>
      <c r="D2692" s="7">
        <v>1</v>
      </c>
      <c r="E2692" s="1">
        <v>2</v>
      </c>
      <c r="F2692" s="1" t="s">
        <v>26</v>
      </c>
      <c r="G2692" s="1" t="s">
        <v>1976</v>
      </c>
      <c r="H2692" s="1" t="s">
        <v>23</v>
      </c>
      <c r="I2692" s="1" t="s">
        <v>23</v>
      </c>
      <c r="J2692" s="1" t="s">
        <v>55</v>
      </c>
      <c r="AK2692" s="1" t="s">
        <v>185</v>
      </c>
    </row>
    <row r="2693" spans="1:37">
      <c r="A2693" s="1" t="s">
        <v>1737</v>
      </c>
      <c r="B2693" s="9">
        <v>40964</v>
      </c>
      <c r="C2693" s="7">
        <v>1</v>
      </c>
      <c r="D2693" s="7">
        <v>1</v>
      </c>
      <c r="E2693" s="1">
        <v>2</v>
      </c>
      <c r="F2693" s="1" t="s">
        <v>47</v>
      </c>
      <c r="G2693" s="1" t="s">
        <v>1957</v>
      </c>
      <c r="H2693" s="1" t="s">
        <v>22</v>
      </c>
      <c r="I2693" s="1" t="s">
        <v>9</v>
      </c>
      <c r="K2693" s="1" t="s">
        <v>32</v>
      </c>
      <c r="L2693" s="1" t="s">
        <v>25</v>
      </c>
      <c r="M2693" s="2" t="s">
        <v>2493</v>
      </c>
      <c r="N2693" s="1" t="s">
        <v>26</v>
      </c>
      <c r="O2693" s="1" t="s">
        <v>33</v>
      </c>
      <c r="P2693" s="1" t="s">
        <v>183</v>
      </c>
      <c r="Q2693" s="1">
        <v>26.8</v>
      </c>
      <c r="R2693" s="1">
        <v>17.899999999999999</v>
      </c>
      <c r="S2693" s="1">
        <v>10.4</v>
      </c>
      <c r="X2693" s="1">
        <v>13</v>
      </c>
      <c r="Y2693" s="1">
        <v>75</v>
      </c>
      <c r="Z2693" s="1">
        <f>75-13</f>
        <v>62</v>
      </c>
      <c r="AA2693" s="1">
        <v>36</v>
      </c>
      <c r="AE2693" s="1">
        <v>471</v>
      </c>
      <c r="AJ2693" s="1" t="s">
        <v>45</v>
      </c>
      <c r="AK2693" s="1" t="s">
        <v>185</v>
      </c>
    </row>
    <row r="2694" spans="1:37">
      <c r="A2694" s="1" t="s">
        <v>1737</v>
      </c>
      <c r="B2694" s="9">
        <v>40964</v>
      </c>
      <c r="C2694" s="7">
        <v>1</v>
      </c>
      <c r="D2694" s="7">
        <v>1</v>
      </c>
      <c r="E2694" s="1">
        <v>3</v>
      </c>
      <c r="F2694" s="1" t="s">
        <v>26</v>
      </c>
      <c r="G2694" s="1" t="s">
        <v>2836</v>
      </c>
      <c r="H2694" s="1" t="s">
        <v>23</v>
      </c>
      <c r="I2694" s="1" t="s">
        <v>23</v>
      </c>
      <c r="AK2694" s="1" t="s">
        <v>185</v>
      </c>
    </row>
    <row r="2695" spans="1:37">
      <c r="A2695" s="1" t="s">
        <v>1737</v>
      </c>
      <c r="B2695" s="9">
        <v>40964</v>
      </c>
      <c r="C2695" s="7">
        <v>1</v>
      </c>
      <c r="D2695" s="7">
        <v>1</v>
      </c>
      <c r="E2695" s="1">
        <v>3</v>
      </c>
      <c r="F2695" s="1" t="s">
        <v>47</v>
      </c>
      <c r="G2695" s="1" t="s">
        <v>1994</v>
      </c>
      <c r="H2695" s="1" t="s">
        <v>23</v>
      </c>
      <c r="I2695" s="1" t="s">
        <v>9</v>
      </c>
      <c r="AK2695" s="1" t="s">
        <v>185</v>
      </c>
    </row>
    <row r="2696" spans="1:37">
      <c r="A2696" s="1" t="s">
        <v>1737</v>
      </c>
      <c r="B2696" s="9">
        <v>40964</v>
      </c>
      <c r="C2696" s="7">
        <v>1</v>
      </c>
      <c r="D2696" s="7">
        <v>1</v>
      </c>
      <c r="E2696" s="1">
        <v>4</v>
      </c>
      <c r="F2696" s="1" t="s">
        <v>26</v>
      </c>
      <c r="G2696" s="1" t="s">
        <v>1966</v>
      </c>
      <c r="H2696" s="1" t="s">
        <v>23</v>
      </c>
      <c r="I2696" s="1" t="s">
        <v>23</v>
      </c>
      <c r="J2696" s="1" t="s">
        <v>55</v>
      </c>
      <c r="AK2696" s="1" t="s">
        <v>185</v>
      </c>
    </row>
    <row r="2697" spans="1:37">
      <c r="A2697" s="1" t="s">
        <v>1737</v>
      </c>
      <c r="B2697" s="9">
        <v>40964</v>
      </c>
      <c r="C2697" s="7">
        <v>1</v>
      </c>
      <c r="D2697" s="7">
        <v>1</v>
      </c>
      <c r="E2697" s="1">
        <v>4</v>
      </c>
      <c r="F2697" s="1" t="s">
        <v>47</v>
      </c>
      <c r="G2697" s="1" t="s">
        <v>1989</v>
      </c>
      <c r="H2697" s="1" t="s">
        <v>23</v>
      </c>
      <c r="I2697" s="1" t="s">
        <v>53</v>
      </c>
      <c r="AK2697" s="1" t="s">
        <v>185</v>
      </c>
    </row>
    <row r="2698" spans="1:37">
      <c r="A2698" s="1" t="s">
        <v>1737</v>
      </c>
      <c r="B2698" s="9">
        <v>40964</v>
      </c>
      <c r="C2698" s="7">
        <v>1</v>
      </c>
      <c r="D2698" s="7">
        <v>1</v>
      </c>
      <c r="E2698" s="1">
        <v>5</v>
      </c>
      <c r="F2698" s="1" t="s">
        <v>26</v>
      </c>
      <c r="G2698" s="1" t="s">
        <v>2837</v>
      </c>
      <c r="H2698" s="1" t="s">
        <v>23</v>
      </c>
      <c r="I2698" s="1" t="s">
        <v>9</v>
      </c>
      <c r="AK2698" s="1" t="s">
        <v>185</v>
      </c>
    </row>
    <row r="2699" spans="1:37">
      <c r="A2699" s="1" t="s">
        <v>1737</v>
      </c>
      <c r="B2699" s="9">
        <v>40964</v>
      </c>
      <c r="C2699" s="7">
        <v>1</v>
      </c>
      <c r="D2699" s="7">
        <v>1</v>
      </c>
      <c r="E2699" s="1">
        <v>5</v>
      </c>
      <c r="F2699" s="1" t="s">
        <v>47</v>
      </c>
      <c r="G2699" s="1" t="s">
        <v>1960</v>
      </c>
      <c r="H2699" s="1" t="s">
        <v>23</v>
      </c>
      <c r="I2699" s="1" t="s">
        <v>23</v>
      </c>
      <c r="J2699" s="1" t="s">
        <v>55</v>
      </c>
      <c r="AK2699" s="1" t="s">
        <v>185</v>
      </c>
    </row>
    <row r="2700" spans="1:37">
      <c r="A2700" s="1" t="s">
        <v>1737</v>
      </c>
      <c r="B2700" s="9">
        <v>40964</v>
      </c>
      <c r="C2700" s="7">
        <v>1</v>
      </c>
      <c r="D2700" s="7">
        <v>1</v>
      </c>
      <c r="E2700" s="1">
        <v>6</v>
      </c>
      <c r="F2700" s="1" t="s">
        <v>26</v>
      </c>
      <c r="G2700" s="1" t="s">
        <v>1956</v>
      </c>
      <c r="H2700" s="1" t="s">
        <v>22</v>
      </c>
      <c r="I2700" s="1" t="s">
        <v>9</v>
      </c>
      <c r="K2700" s="1" t="s">
        <v>29</v>
      </c>
      <c r="L2700" s="1" t="s">
        <v>25</v>
      </c>
      <c r="M2700" s="2" t="s">
        <v>2492</v>
      </c>
      <c r="N2700" s="1" t="s">
        <v>26</v>
      </c>
      <c r="O2700" s="1" t="s">
        <v>27</v>
      </c>
      <c r="P2700" s="1" t="s">
        <v>40</v>
      </c>
      <c r="Q2700" s="1">
        <v>39.1</v>
      </c>
      <c r="R2700" s="1">
        <v>23</v>
      </c>
      <c r="S2700" s="1">
        <v>26.35</v>
      </c>
      <c r="X2700" s="1">
        <v>13</v>
      </c>
      <c r="Y2700" s="1">
        <v>159</v>
      </c>
      <c r="Z2700" s="1">
        <f>159-13</f>
        <v>146</v>
      </c>
      <c r="AA2700" s="1">
        <v>71</v>
      </c>
      <c r="AE2700" s="1">
        <v>472</v>
      </c>
      <c r="AJ2700" s="1" t="s">
        <v>45</v>
      </c>
      <c r="AK2700" s="1" t="s">
        <v>185</v>
      </c>
    </row>
    <row r="2701" spans="1:37">
      <c r="A2701" s="1" t="s">
        <v>1737</v>
      </c>
      <c r="B2701" s="9">
        <v>40964</v>
      </c>
      <c r="C2701" s="7">
        <v>1</v>
      </c>
      <c r="D2701" s="7">
        <v>1</v>
      </c>
      <c r="E2701" s="1">
        <v>6</v>
      </c>
      <c r="F2701" s="1" t="s">
        <v>47</v>
      </c>
      <c r="G2701" s="1" t="s">
        <v>2838</v>
      </c>
      <c r="H2701" s="1" t="s">
        <v>23</v>
      </c>
      <c r="I2701" s="1" t="s">
        <v>23</v>
      </c>
      <c r="J2701" s="1" t="s">
        <v>55</v>
      </c>
      <c r="AK2701" s="1" t="s">
        <v>185</v>
      </c>
    </row>
    <row r="2702" spans="1:37">
      <c r="A2702" s="1" t="s">
        <v>1737</v>
      </c>
      <c r="B2702" s="9">
        <v>40964</v>
      </c>
      <c r="C2702" s="7">
        <v>1</v>
      </c>
      <c r="D2702" s="7">
        <v>1</v>
      </c>
      <c r="E2702" s="1">
        <v>7</v>
      </c>
      <c r="F2702" s="1" t="s">
        <v>26</v>
      </c>
      <c r="G2702" s="1" t="s">
        <v>2839</v>
      </c>
      <c r="H2702" s="1" t="s">
        <v>23</v>
      </c>
      <c r="I2702" s="1" t="s">
        <v>23</v>
      </c>
      <c r="J2702" s="1" t="s">
        <v>55</v>
      </c>
      <c r="AK2702" s="1" t="s">
        <v>185</v>
      </c>
    </row>
    <row r="2703" spans="1:37">
      <c r="A2703" s="1" t="s">
        <v>1737</v>
      </c>
      <c r="B2703" s="9">
        <v>40964</v>
      </c>
      <c r="C2703" s="7">
        <v>1</v>
      </c>
      <c r="D2703" s="7">
        <v>1</v>
      </c>
      <c r="E2703" s="1">
        <v>7</v>
      </c>
      <c r="F2703" s="1" t="s">
        <v>47</v>
      </c>
      <c r="G2703" s="1" t="s">
        <v>2840</v>
      </c>
      <c r="H2703" s="1" t="s">
        <v>23</v>
      </c>
      <c r="I2703" s="1" t="s">
        <v>23</v>
      </c>
      <c r="J2703" s="1" t="s">
        <v>55</v>
      </c>
      <c r="AK2703" s="1" t="s">
        <v>185</v>
      </c>
    </row>
    <row r="2704" spans="1:37">
      <c r="A2704" s="1" t="s">
        <v>1737</v>
      </c>
      <c r="B2704" s="9">
        <v>40964</v>
      </c>
      <c r="C2704" s="7">
        <v>1</v>
      </c>
      <c r="D2704" s="7">
        <v>1</v>
      </c>
      <c r="E2704" s="1">
        <v>8</v>
      </c>
      <c r="F2704" s="1" t="s">
        <v>26</v>
      </c>
      <c r="G2704" s="1" t="s">
        <v>2841</v>
      </c>
      <c r="H2704" s="1" t="s">
        <v>23</v>
      </c>
      <c r="I2704" s="1" t="s">
        <v>9</v>
      </c>
      <c r="AK2704" s="1" t="s">
        <v>185</v>
      </c>
    </row>
    <row r="2705" spans="1:37">
      <c r="A2705" s="1" t="s">
        <v>1737</v>
      </c>
      <c r="B2705" s="9">
        <v>40964</v>
      </c>
      <c r="C2705" s="7">
        <v>1</v>
      </c>
      <c r="D2705" s="7">
        <v>1</v>
      </c>
      <c r="E2705" s="1">
        <v>8</v>
      </c>
      <c r="F2705" s="1" t="s">
        <v>47</v>
      </c>
      <c r="G2705" s="1" t="s">
        <v>2842</v>
      </c>
      <c r="H2705" s="1" t="s">
        <v>23</v>
      </c>
      <c r="I2705" s="1" t="s">
        <v>23</v>
      </c>
      <c r="J2705" s="1" t="s">
        <v>55</v>
      </c>
      <c r="AK2705" s="1" t="s">
        <v>185</v>
      </c>
    </row>
    <row r="2706" spans="1:37">
      <c r="A2706" s="1" t="s">
        <v>1737</v>
      </c>
      <c r="B2706" s="9">
        <v>40964</v>
      </c>
      <c r="C2706" s="7">
        <v>1</v>
      </c>
      <c r="D2706" s="7">
        <v>1</v>
      </c>
      <c r="E2706" s="1">
        <v>9</v>
      </c>
      <c r="F2706" s="1" t="s">
        <v>26</v>
      </c>
      <c r="G2706" s="1" t="s">
        <v>2843</v>
      </c>
      <c r="H2706" s="1" t="s">
        <v>23</v>
      </c>
      <c r="I2706" s="1" t="s">
        <v>9</v>
      </c>
      <c r="AK2706" s="1" t="s">
        <v>185</v>
      </c>
    </row>
    <row r="2707" spans="1:37">
      <c r="A2707" s="1" t="s">
        <v>1737</v>
      </c>
      <c r="B2707" s="9">
        <v>40964</v>
      </c>
      <c r="C2707" s="7">
        <v>1</v>
      </c>
      <c r="D2707" s="7">
        <v>1</v>
      </c>
      <c r="E2707" s="1">
        <v>9</v>
      </c>
      <c r="F2707" s="1" t="s">
        <v>47</v>
      </c>
      <c r="G2707" s="1" t="s">
        <v>2844</v>
      </c>
      <c r="H2707" s="1" t="s">
        <v>23</v>
      </c>
      <c r="I2707" s="1" t="s">
        <v>23</v>
      </c>
      <c r="J2707" s="1" t="s">
        <v>180</v>
      </c>
      <c r="AK2707" s="1" t="s">
        <v>185</v>
      </c>
    </row>
    <row r="2708" spans="1:37">
      <c r="A2708" s="1" t="s">
        <v>1737</v>
      </c>
      <c r="B2708" s="9">
        <v>40964</v>
      </c>
      <c r="C2708" s="7">
        <v>1</v>
      </c>
      <c r="D2708" s="7">
        <v>1</v>
      </c>
      <c r="E2708" s="1">
        <v>10</v>
      </c>
      <c r="F2708" s="1" t="s">
        <v>26</v>
      </c>
      <c r="G2708" s="1" t="s">
        <v>2845</v>
      </c>
      <c r="H2708" s="1" t="s">
        <v>23</v>
      </c>
      <c r="I2708" s="1" t="s">
        <v>23</v>
      </c>
      <c r="J2708" s="1" t="s">
        <v>55</v>
      </c>
      <c r="AK2708" s="1" t="s">
        <v>185</v>
      </c>
    </row>
    <row r="2709" spans="1:37">
      <c r="A2709" s="1" t="s">
        <v>1737</v>
      </c>
      <c r="B2709" s="9">
        <v>40964</v>
      </c>
      <c r="C2709" s="7">
        <v>1</v>
      </c>
      <c r="D2709" s="7">
        <v>1</v>
      </c>
      <c r="E2709" s="1">
        <v>10</v>
      </c>
      <c r="F2709" s="1" t="s">
        <v>47</v>
      </c>
      <c r="G2709" s="1" t="s">
        <v>1997</v>
      </c>
      <c r="H2709" s="1" t="s">
        <v>23</v>
      </c>
      <c r="I2709" s="1" t="s">
        <v>9</v>
      </c>
      <c r="AK2709" s="1" t="s">
        <v>185</v>
      </c>
    </row>
    <row r="2710" spans="1:37">
      <c r="A2710" s="1" t="s">
        <v>1737</v>
      </c>
      <c r="B2710" s="9">
        <v>40964</v>
      </c>
      <c r="C2710" s="7">
        <v>1</v>
      </c>
      <c r="D2710" s="7">
        <v>1</v>
      </c>
      <c r="E2710" s="1">
        <v>11</v>
      </c>
      <c r="F2710" s="1" t="s">
        <v>26</v>
      </c>
      <c r="G2710" s="1" t="s">
        <v>2006</v>
      </c>
      <c r="H2710" s="1" t="s">
        <v>23</v>
      </c>
      <c r="I2710" s="1" t="s">
        <v>9</v>
      </c>
      <c r="AK2710" s="1" t="s">
        <v>185</v>
      </c>
    </row>
    <row r="2711" spans="1:37">
      <c r="A2711" s="1" t="s">
        <v>1737</v>
      </c>
      <c r="B2711" s="9">
        <v>40964</v>
      </c>
      <c r="C2711" s="7">
        <v>1</v>
      </c>
      <c r="D2711" s="7">
        <v>1</v>
      </c>
      <c r="E2711" s="1">
        <v>11</v>
      </c>
      <c r="F2711" s="1" t="s">
        <v>47</v>
      </c>
      <c r="G2711" s="1" t="s">
        <v>2846</v>
      </c>
      <c r="H2711" s="1" t="s">
        <v>23</v>
      </c>
      <c r="I2711" s="1" t="s">
        <v>23</v>
      </c>
      <c r="AK2711" s="1" t="s">
        <v>185</v>
      </c>
    </row>
    <row r="2712" spans="1:37">
      <c r="A2712" s="1" t="s">
        <v>1737</v>
      </c>
      <c r="B2712" s="9">
        <v>40964</v>
      </c>
      <c r="C2712" s="7">
        <v>1</v>
      </c>
      <c r="D2712" s="7">
        <v>1</v>
      </c>
      <c r="E2712" s="1">
        <v>12</v>
      </c>
      <c r="F2712" s="1" t="s">
        <v>26</v>
      </c>
      <c r="G2712" s="1" t="s">
        <v>2847</v>
      </c>
      <c r="H2712" s="1" t="s">
        <v>23</v>
      </c>
      <c r="I2712" s="1" t="s">
        <v>23</v>
      </c>
      <c r="AK2712" s="1" t="s">
        <v>185</v>
      </c>
    </row>
    <row r="2713" spans="1:37">
      <c r="A2713" s="1" t="s">
        <v>1737</v>
      </c>
      <c r="B2713" s="9">
        <v>40964</v>
      </c>
      <c r="C2713" s="7">
        <v>1</v>
      </c>
      <c r="D2713" s="7">
        <v>1</v>
      </c>
      <c r="E2713" s="1">
        <v>12</v>
      </c>
      <c r="F2713" s="1" t="s">
        <v>47</v>
      </c>
      <c r="G2713" s="1" t="s">
        <v>1988</v>
      </c>
      <c r="H2713" s="1" t="s">
        <v>23</v>
      </c>
      <c r="I2713" s="1" t="s">
        <v>9</v>
      </c>
      <c r="AK2713" s="1" t="s">
        <v>185</v>
      </c>
    </row>
    <row r="2714" spans="1:37">
      <c r="A2714" s="1" t="s">
        <v>1737</v>
      </c>
      <c r="B2714" s="9">
        <v>40964</v>
      </c>
      <c r="C2714" s="7">
        <v>1</v>
      </c>
      <c r="D2714" s="7">
        <v>1</v>
      </c>
      <c r="E2714" s="1">
        <v>13</v>
      </c>
      <c r="F2714" s="1" t="s">
        <v>26</v>
      </c>
      <c r="G2714" s="1" t="s">
        <v>1998</v>
      </c>
      <c r="H2714" s="1" t="s">
        <v>23</v>
      </c>
      <c r="I2714" s="1" t="s">
        <v>23</v>
      </c>
      <c r="AK2714" s="1" t="s">
        <v>185</v>
      </c>
    </row>
    <row r="2715" spans="1:37">
      <c r="A2715" s="1" t="s">
        <v>1737</v>
      </c>
      <c r="B2715" s="9">
        <v>40964</v>
      </c>
      <c r="C2715" s="7">
        <v>1</v>
      </c>
      <c r="D2715" s="7">
        <v>1</v>
      </c>
      <c r="E2715" s="1">
        <v>13</v>
      </c>
      <c r="F2715" s="1" t="s">
        <v>47</v>
      </c>
      <c r="G2715" s="1" t="s">
        <v>1982</v>
      </c>
      <c r="H2715" s="1" t="s">
        <v>23</v>
      </c>
      <c r="I2715" s="1" t="s">
        <v>9</v>
      </c>
      <c r="AK2715" s="1" t="s">
        <v>185</v>
      </c>
    </row>
    <row r="2716" spans="1:37">
      <c r="A2716" s="1" t="s">
        <v>1737</v>
      </c>
      <c r="B2716" s="9">
        <v>40964</v>
      </c>
      <c r="C2716" s="7">
        <v>1</v>
      </c>
      <c r="D2716" s="7">
        <v>1</v>
      </c>
      <c r="E2716" s="1">
        <v>14</v>
      </c>
      <c r="F2716" s="1" t="s">
        <v>26</v>
      </c>
      <c r="G2716" s="1" t="s">
        <v>2848</v>
      </c>
      <c r="H2716" s="1" t="s">
        <v>23</v>
      </c>
      <c r="I2716" s="1" t="s">
        <v>23</v>
      </c>
      <c r="J2716" s="1" t="s">
        <v>55</v>
      </c>
      <c r="AK2716" s="1" t="s">
        <v>185</v>
      </c>
    </row>
    <row r="2717" spans="1:37">
      <c r="A2717" s="1" t="s">
        <v>1737</v>
      </c>
      <c r="B2717" s="9">
        <v>40964</v>
      </c>
      <c r="C2717" s="7">
        <v>1</v>
      </c>
      <c r="D2717" s="7">
        <v>1</v>
      </c>
      <c r="E2717" s="1">
        <v>14</v>
      </c>
      <c r="F2717" s="1" t="s">
        <v>47</v>
      </c>
      <c r="G2717" s="1" t="s">
        <v>2002</v>
      </c>
      <c r="H2717" s="1" t="s">
        <v>23</v>
      </c>
      <c r="I2717" s="1" t="s">
        <v>23</v>
      </c>
      <c r="J2717" s="1" t="s">
        <v>55</v>
      </c>
      <c r="AK2717" s="1" t="s">
        <v>185</v>
      </c>
    </row>
    <row r="2718" spans="1:37">
      <c r="A2718" s="1" t="s">
        <v>1737</v>
      </c>
      <c r="B2718" s="9">
        <v>40964</v>
      </c>
      <c r="C2718" s="7">
        <v>1</v>
      </c>
      <c r="D2718" s="7">
        <v>1</v>
      </c>
      <c r="E2718" s="1">
        <v>15</v>
      </c>
      <c r="F2718" s="1" t="s">
        <v>26</v>
      </c>
      <c r="G2718" s="1" t="s">
        <v>1965</v>
      </c>
      <c r="H2718" s="1" t="s">
        <v>23</v>
      </c>
      <c r="I2718" s="1" t="s">
        <v>23</v>
      </c>
      <c r="J2718" s="1" t="s">
        <v>55</v>
      </c>
      <c r="AK2718" s="1" t="s">
        <v>185</v>
      </c>
    </row>
    <row r="2719" spans="1:37">
      <c r="A2719" s="1" t="s">
        <v>1737</v>
      </c>
      <c r="B2719" s="9">
        <v>40964</v>
      </c>
      <c r="C2719" s="7">
        <v>1</v>
      </c>
      <c r="D2719" s="7">
        <v>1</v>
      </c>
      <c r="E2719" s="1">
        <v>15</v>
      </c>
      <c r="F2719" s="1" t="s">
        <v>47</v>
      </c>
      <c r="G2719" s="1" t="s">
        <v>1955</v>
      </c>
      <c r="H2719" s="1" t="s">
        <v>22</v>
      </c>
      <c r="I2719" s="1" t="s">
        <v>9</v>
      </c>
      <c r="K2719" s="1" t="s">
        <v>29</v>
      </c>
      <c r="L2719" s="1" t="s">
        <v>25</v>
      </c>
      <c r="M2719" s="2" t="s">
        <v>2491</v>
      </c>
      <c r="N2719" s="1" t="s">
        <v>26</v>
      </c>
      <c r="O2719" s="1" t="s">
        <v>33</v>
      </c>
      <c r="P2719" s="1" t="s">
        <v>63</v>
      </c>
      <c r="Q2719" s="1">
        <v>39.200000000000003</v>
      </c>
      <c r="R2719" s="1">
        <v>24</v>
      </c>
      <c r="S2719" s="1">
        <v>10</v>
      </c>
      <c r="X2719" s="1">
        <v>13</v>
      </c>
      <c r="Y2719" s="1">
        <v>152</v>
      </c>
      <c r="Z2719" s="1">
        <f>152-13</f>
        <v>139</v>
      </c>
      <c r="AA2719" s="1">
        <v>54</v>
      </c>
      <c r="AE2719" s="1">
        <v>474</v>
      </c>
      <c r="AJ2719" s="1" t="s">
        <v>45</v>
      </c>
      <c r="AK2719" s="1" t="s">
        <v>185</v>
      </c>
    </row>
    <row r="2720" spans="1:37">
      <c r="A2720" s="1" t="s">
        <v>1737</v>
      </c>
      <c r="B2720" s="9">
        <v>40964</v>
      </c>
      <c r="C2720" s="7">
        <v>1</v>
      </c>
      <c r="D2720" s="7">
        <v>1</v>
      </c>
      <c r="E2720" s="1">
        <v>16</v>
      </c>
      <c r="F2720" s="1" t="s">
        <v>26</v>
      </c>
      <c r="G2720" s="1" t="s">
        <v>2849</v>
      </c>
      <c r="H2720" s="1" t="s">
        <v>23</v>
      </c>
      <c r="I2720" s="1" t="s">
        <v>23</v>
      </c>
      <c r="AK2720" s="1" t="s">
        <v>185</v>
      </c>
    </row>
    <row r="2721" spans="1:37">
      <c r="A2721" s="1" t="s">
        <v>1737</v>
      </c>
      <c r="B2721" s="9">
        <v>40964</v>
      </c>
      <c r="C2721" s="7">
        <v>1</v>
      </c>
      <c r="D2721" s="7">
        <v>1</v>
      </c>
      <c r="E2721" s="1">
        <v>16</v>
      </c>
      <c r="F2721" s="1" t="s">
        <v>47</v>
      </c>
      <c r="G2721" s="1" t="s">
        <v>1953</v>
      </c>
      <c r="H2721" s="1" t="s">
        <v>22</v>
      </c>
      <c r="I2721" s="1" t="s">
        <v>9</v>
      </c>
      <c r="K2721" s="1" t="s">
        <v>29</v>
      </c>
      <c r="L2721" s="1" t="s">
        <v>25</v>
      </c>
      <c r="M2721" s="2" t="s">
        <v>2489</v>
      </c>
      <c r="N2721" s="1" t="s">
        <v>26</v>
      </c>
      <c r="O2721" s="1" t="s">
        <v>27</v>
      </c>
      <c r="P2721" s="1" t="s">
        <v>40</v>
      </c>
      <c r="Q2721" s="1">
        <v>40</v>
      </c>
      <c r="R2721" s="1">
        <v>23.9</v>
      </c>
      <c r="S2721" s="1">
        <v>26.2</v>
      </c>
      <c r="X2721" s="1">
        <v>13</v>
      </c>
      <c r="Y2721" s="1">
        <v>159</v>
      </c>
      <c r="Z2721" s="1">
        <f>159-13</f>
        <v>146</v>
      </c>
      <c r="AA2721" s="1">
        <v>84</v>
      </c>
      <c r="AE2721" s="1">
        <v>474</v>
      </c>
      <c r="AJ2721" s="1" t="s">
        <v>45</v>
      </c>
      <c r="AK2721" s="1" t="s">
        <v>185</v>
      </c>
    </row>
    <row r="2722" spans="1:37">
      <c r="A2722" s="1" t="s">
        <v>1737</v>
      </c>
      <c r="B2722" s="9">
        <v>40964</v>
      </c>
      <c r="C2722" s="7">
        <v>1</v>
      </c>
      <c r="D2722" s="7">
        <v>1</v>
      </c>
      <c r="E2722" s="1">
        <v>17</v>
      </c>
      <c r="F2722" s="1" t="s">
        <v>26</v>
      </c>
      <c r="G2722" s="1" t="s">
        <v>1980</v>
      </c>
      <c r="H2722" s="1" t="s">
        <v>23</v>
      </c>
      <c r="I2722" s="1" t="s">
        <v>9</v>
      </c>
      <c r="AK2722" s="1" t="s">
        <v>185</v>
      </c>
    </row>
    <row r="2723" spans="1:37">
      <c r="A2723" s="1" t="s">
        <v>1737</v>
      </c>
      <c r="B2723" s="9">
        <v>40964</v>
      </c>
      <c r="C2723" s="7">
        <v>1</v>
      </c>
      <c r="D2723" s="7">
        <v>1</v>
      </c>
      <c r="E2723" s="1">
        <v>17</v>
      </c>
      <c r="F2723" s="1" t="s">
        <v>47</v>
      </c>
      <c r="G2723" s="1" t="s">
        <v>1974</v>
      </c>
      <c r="H2723" s="1" t="s">
        <v>22</v>
      </c>
      <c r="I2723" s="1" t="s">
        <v>53</v>
      </c>
      <c r="AK2723" s="1" t="s">
        <v>185</v>
      </c>
    </row>
    <row r="2724" spans="1:37">
      <c r="A2724" s="1" t="s">
        <v>1737</v>
      </c>
      <c r="B2724" s="9">
        <v>40964</v>
      </c>
      <c r="C2724" s="7">
        <v>1</v>
      </c>
      <c r="D2724" s="7">
        <v>1</v>
      </c>
      <c r="E2724" s="1">
        <v>18</v>
      </c>
      <c r="F2724" s="1" t="s">
        <v>26</v>
      </c>
      <c r="G2724" s="1" t="s">
        <v>1959</v>
      </c>
      <c r="H2724" s="1" t="s">
        <v>22</v>
      </c>
      <c r="I2724" s="1" t="s">
        <v>9</v>
      </c>
      <c r="K2724" s="1" t="s">
        <v>30</v>
      </c>
      <c r="L2724" s="1" t="s">
        <v>25</v>
      </c>
      <c r="M2724" s="2" t="s">
        <v>2494</v>
      </c>
      <c r="N2724" s="1" t="s">
        <v>26</v>
      </c>
      <c r="O2724" s="1" t="s">
        <v>27</v>
      </c>
      <c r="P2724" s="1" t="s">
        <v>40</v>
      </c>
      <c r="Q2724" s="1">
        <v>25.1</v>
      </c>
      <c r="R2724" s="1">
        <v>14.7</v>
      </c>
      <c r="S2724" s="1">
        <v>18.899999999999999</v>
      </c>
      <c r="X2724" s="1">
        <v>13</v>
      </c>
      <c r="Y2724" s="1">
        <v>63</v>
      </c>
      <c r="Z2724" s="1">
        <f>63-12</f>
        <v>51</v>
      </c>
      <c r="AA2724" s="1">
        <v>42</v>
      </c>
      <c r="AE2724" s="1">
        <v>469</v>
      </c>
      <c r="AJ2724" s="1" t="s">
        <v>59</v>
      </c>
      <c r="AK2724" s="1" t="s">
        <v>185</v>
      </c>
    </row>
    <row r="2725" spans="1:37">
      <c r="A2725" s="1" t="s">
        <v>1737</v>
      </c>
      <c r="B2725" s="9">
        <v>40964</v>
      </c>
      <c r="C2725" s="7">
        <v>1</v>
      </c>
      <c r="D2725" s="7">
        <v>1</v>
      </c>
      <c r="E2725" s="1">
        <v>18</v>
      </c>
      <c r="F2725" s="1" t="s">
        <v>47</v>
      </c>
      <c r="G2725" s="1" t="s">
        <v>1968</v>
      </c>
      <c r="H2725" s="1" t="s">
        <v>23</v>
      </c>
      <c r="I2725" s="1" t="s">
        <v>23</v>
      </c>
      <c r="AK2725" s="1" t="s">
        <v>185</v>
      </c>
    </row>
    <row r="2726" spans="1:37">
      <c r="A2726" s="1" t="s">
        <v>1737</v>
      </c>
      <c r="B2726" s="9">
        <v>40964</v>
      </c>
      <c r="C2726" s="7">
        <v>1</v>
      </c>
      <c r="D2726" s="7">
        <v>1</v>
      </c>
      <c r="E2726" s="1">
        <v>19</v>
      </c>
      <c r="F2726" s="1" t="s">
        <v>26</v>
      </c>
      <c r="G2726" s="1" t="s">
        <v>2850</v>
      </c>
      <c r="H2726" s="1" t="s">
        <v>23</v>
      </c>
      <c r="I2726" s="1" t="s">
        <v>23</v>
      </c>
      <c r="AK2726" s="1" t="s">
        <v>185</v>
      </c>
    </row>
    <row r="2727" spans="1:37">
      <c r="A2727" s="1" t="s">
        <v>1737</v>
      </c>
      <c r="B2727" s="9">
        <v>40964</v>
      </c>
      <c r="C2727" s="7">
        <v>1</v>
      </c>
      <c r="D2727" s="7">
        <v>1</v>
      </c>
      <c r="E2727" s="1">
        <v>19</v>
      </c>
      <c r="F2727" s="1" t="s">
        <v>47</v>
      </c>
      <c r="G2727" s="1" t="s">
        <v>2851</v>
      </c>
      <c r="H2727" s="1" t="s">
        <v>23</v>
      </c>
      <c r="I2727" s="1" t="s">
        <v>23</v>
      </c>
      <c r="AK2727" s="1" t="s">
        <v>185</v>
      </c>
    </row>
    <row r="2728" spans="1:37">
      <c r="A2728" s="1" t="s">
        <v>1737</v>
      </c>
      <c r="B2728" s="9">
        <v>40964</v>
      </c>
      <c r="C2728" s="7">
        <v>1</v>
      </c>
      <c r="D2728" s="7">
        <v>1</v>
      </c>
      <c r="E2728" s="1">
        <v>20</v>
      </c>
      <c r="F2728" s="1" t="s">
        <v>26</v>
      </c>
      <c r="G2728" s="1" t="s">
        <v>2852</v>
      </c>
      <c r="H2728" s="1" t="s">
        <v>22</v>
      </c>
      <c r="I2728" s="1" t="s">
        <v>23</v>
      </c>
      <c r="AK2728" s="1" t="s">
        <v>185</v>
      </c>
    </row>
    <row r="2729" spans="1:37">
      <c r="A2729" s="1" t="s">
        <v>1737</v>
      </c>
      <c r="B2729" s="9">
        <v>40964</v>
      </c>
      <c r="C2729" s="7">
        <v>1</v>
      </c>
      <c r="D2729" s="7">
        <v>1</v>
      </c>
      <c r="E2729" s="1">
        <v>20</v>
      </c>
      <c r="F2729" s="1" t="s">
        <v>47</v>
      </c>
      <c r="G2729" s="1" t="s">
        <v>2853</v>
      </c>
      <c r="H2729" s="1" t="s">
        <v>23</v>
      </c>
      <c r="I2729" s="1" t="s">
        <v>23</v>
      </c>
      <c r="AK2729" s="1" t="s">
        <v>185</v>
      </c>
    </row>
    <row r="2730" spans="1:37">
      <c r="A2730" s="1" t="s">
        <v>1737</v>
      </c>
      <c r="B2730" s="9">
        <v>40964</v>
      </c>
      <c r="C2730" s="7">
        <v>1</v>
      </c>
      <c r="D2730" s="7">
        <v>1</v>
      </c>
      <c r="E2730" s="10">
        <v>21</v>
      </c>
      <c r="F2730" s="1" t="s">
        <v>26</v>
      </c>
      <c r="G2730" s="1" t="s">
        <v>1972</v>
      </c>
      <c r="H2730" s="1" t="s">
        <v>23</v>
      </c>
      <c r="I2730" s="1" t="s">
        <v>23</v>
      </c>
      <c r="AK2730" s="1" t="s">
        <v>185</v>
      </c>
    </row>
    <row r="2731" spans="1:37">
      <c r="A2731" s="1" t="s">
        <v>1737</v>
      </c>
      <c r="B2731" s="9">
        <v>40964</v>
      </c>
      <c r="C2731" s="7">
        <v>1</v>
      </c>
      <c r="D2731" s="7">
        <v>1</v>
      </c>
      <c r="E2731" s="1">
        <v>21</v>
      </c>
      <c r="F2731" s="1" t="s">
        <v>47</v>
      </c>
      <c r="G2731" s="1" t="s">
        <v>2854</v>
      </c>
      <c r="H2731" s="1" t="s">
        <v>23</v>
      </c>
      <c r="I2731" s="1" t="s">
        <v>23</v>
      </c>
      <c r="AK2731" s="1" t="s">
        <v>185</v>
      </c>
    </row>
    <row r="2732" spans="1:37">
      <c r="A2732" s="1" t="s">
        <v>1737</v>
      </c>
      <c r="B2732" s="9">
        <v>40964</v>
      </c>
      <c r="C2732" s="7">
        <v>1</v>
      </c>
      <c r="D2732" s="7">
        <v>1</v>
      </c>
      <c r="E2732" s="1">
        <v>22</v>
      </c>
      <c r="F2732" s="1" t="s">
        <v>26</v>
      </c>
      <c r="G2732" s="1" t="s">
        <v>2855</v>
      </c>
      <c r="H2732" s="1" t="s">
        <v>23</v>
      </c>
      <c r="I2732" s="1" t="s">
        <v>23</v>
      </c>
      <c r="J2732" s="1" t="s">
        <v>55</v>
      </c>
      <c r="AK2732" s="1" t="s">
        <v>185</v>
      </c>
    </row>
    <row r="2733" spans="1:37">
      <c r="A2733" s="1" t="s">
        <v>1737</v>
      </c>
      <c r="B2733" s="9">
        <v>40964</v>
      </c>
      <c r="C2733" s="7">
        <v>1</v>
      </c>
      <c r="D2733" s="7">
        <v>1</v>
      </c>
      <c r="E2733" s="1">
        <v>22</v>
      </c>
      <c r="F2733" s="1" t="s">
        <v>47</v>
      </c>
      <c r="G2733" s="1" t="s">
        <v>2856</v>
      </c>
      <c r="H2733" s="1" t="s">
        <v>23</v>
      </c>
      <c r="I2733" s="1" t="s">
        <v>23</v>
      </c>
      <c r="J2733" s="1" t="s">
        <v>55</v>
      </c>
      <c r="AK2733" s="1" t="s">
        <v>185</v>
      </c>
    </row>
    <row r="2734" spans="1:37">
      <c r="A2734" s="1" t="s">
        <v>1737</v>
      </c>
      <c r="B2734" s="9">
        <v>40964</v>
      </c>
      <c r="C2734" s="7">
        <v>1</v>
      </c>
      <c r="D2734" s="7">
        <v>1</v>
      </c>
      <c r="E2734" s="1">
        <v>23</v>
      </c>
      <c r="F2734" s="1" t="s">
        <v>26</v>
      </c>
      <c r="G2734" s="1" t="s">
        <v>1973</v>
      </c>
      <c r="H2734" s="1" t="s">
        <v>23</v>
      </c>
      <c r="I2734" s="1" t="s">
        <v>23</v>
      </c>
      <c r="AK2734" s="1" t="s">
        <v>185</v>
      </c>
    </row>
    <row r="2735" spans="1:37">
      <c r="A2735" s="1" t="s">
        <v>1737</v>
      </c>
      <c r="B2735" s="9">
        <v>40964</v>
      </c>
      <c r="C2735" s="7">
        <v>1</v>
      </c>
      <c r="D2735" s="7">
        <v>1</v>
      </c>
      <c r="E2735" s="1">
        <v>23</v>
      </c>
      <c r="F2735" s="1" t="s">
        <v>47</v>
      </c>
      <c r="G2735" s="1" t="s">
        <v>1993</v>
      </c>
      <c r="H2735" s="1" t="s">
        <v>23</v>
      </c>
      <c r="I2735" s="1" t="s">
        <v>23</v>
      </c>
      <c r="AK2735" s="1" t="s">
        <v>185</v>
      </c>
    </row>
    <row r="2736" spans="1:37">
      <c r="A2736" s="1" t="s">
        <v>1737</v>
      </c>
      <c r="B2736" s="9">
        <v>40964</v>
      </c>
      <c r="C2736" s="7">
        <v>1</v>
      </c>
      <c r="D2736" s="7">
        <v>1</v>
      </c>
      <c r="E2736" s="1">
        <v>24</v>
      </c>
      <c r="F2736" s="1" t="s">
        <v>26</v>
      </c>
      <c r="G2736" s="1" t="s">
        <v>1995</v>
      </c>
      <c r="H2736" s="1" t="s">
        <v>23</v>
      </c>
      <c r="I2736" s="1" t="s">
        <v>23</v>
      </c>
      <c r="AK2736" s="1" t="s">
        <v>185</v>
      </c>
    </row>
    <row r="2737" spans="1:38">
      <c r="A2737" s="1" t="s">
        <v>1737</v>
      </c>
      <c r="B2737" s="9">
        <v>40964</v>
      </c>
      <c r="C2737" s="7">
        <v>1</v>
      </c>
      <c r="D2737" s="7">
        <v>1</v>
      </c>
      <c r="E2737" s="1">
        <v>24</v>
      </c>
      <c r="F2737" s="1" t="s">
        <v>47</v>
      </c>
      <c r="G2737" s="1" t="s">
        <v>1978</v>
      </c>
      <c r="H2737" s="1" t="s">
        <v>23</v>
      </c>
      <c r="I2737" s="1" t="s">
        <v>53</v>
      </c>
      <c r="AK2737" s="1" t="s">
        <v>185</v>
      </c>
    </row>
    <row r="2738" spans="1:38">
      <c r="A2738" s="1" t="s">
        <v>1737</v>
      </c>
      <c r="B2738" s="9">
        <v>40964</v>
      </c>
      <c r="C2738" s="7">
        <v>1</v>
      </c>
      <c r="D2738" s="7">
        <v>1</v>
      </c>
      <c r="E2738" s="1">
        <v>25</v>
      </c>
      <c r="F2738" s="1" t="s">
        <v>26</v>
      </c>
      <c r="G2738" s="1" t="s">
        <v>1990</v>
      </c>
      <c r="H2738" s="1" t="s">
        <v>23</v>
      </c>
      <c r="I2738" s="1" t="s">
        <v>23</v>
      </c>
      <c r="AK2738" s="1" t="s">
        <v>77</v>
      </c>
    </row>
    <row r="2739" spans="1:38">
      <c r="A2739" s="1" t="s">
        <v>1737</v>
      </c>
      <c r="B2739" s="9">
        <v>40964</v>
      </c>
      <c r="C2739" s="7">
        <v>1</v>
      </c>
      <c r="D2739" s="7">
        <v>1</v>
      </c>
      <c r="E2739" s="1">
        <v>25</v>
      </c>
      <c r="F2739" s="1" t="s">
        <v>47</v>
      </c>
      <c r="G2739" s="1" t="s">
        <v>2007</v>
      </c>
      <c r="H2739" s="1" t="s">
        <v>23</v>
      </c>
      <c r="I2739" s="1" t="s">
        <v>23</v>
      </c>
      <c r="AK2739" s="1" t="s">
        <v>77</v>
      </c>
    </row>
    <row r="2740" spans="1:38">
      <c r="A2740" s="1" t="s">
        <v>1737</v>
      </c>
      <c r="B2740" s="9">
        <v>40964</v>
      </c>
      <c r="C2740" s="7">
        <v>1</v>
      </c>
      <c r="D2740" s="7">
        <v>1</v>
      </c>
      <c r="E2740" s="1">
        <v>26</v>
      </c>
      <c r="F2740" s="1" t="s">
        <v>26</v>
      </c>
      <c r="G2740" s="1" t="s">
        <v>1981</v>
      </c>
      <c r="H2740" s="1" t="s">
        <v>23</v>
      </c>
      <c r="I2740" s="1" t="s">
        <v>23</v>
      </c>
      <c r="AK2740" s="1" t="s">
        <v>77</v>
      </c>
    </row>
    <row r="2741" spans="1:38">
      <c r="A2741" s="1" t="s">
        <v>1737</v>
      </c>
      <c r="B2741" s="9">
        <v>40964</v>
      </c>
      <c r="C2741" s="7">
        <v>1</v>
      </c>
      <c r="D2741" s="7">
        <v>1</v>
      </c>
      <c r="E2741" s="1">
        <v>26</v>
      </c>
      <c r="F2741" s="1" t="s">
        <v>47</v>
      </c>
      <c r="G2741" s="1" t="s">
        <v>2857</v>
      </c>
      <c r="H2741" s="1" t="s">
        <v>23</v>
      </c>
      <c r="I2741" s="1" t="s">
        <v>23</v>
      </c>
      <c r="AK2741" s="1" t="s">
        <v>77</v>
      </c>
    </row>
    <row r="2742" spans="1:38">
      <c r="A2742" s="1" t="s">
        <v>1737</v>
      </c>
      <c r="B2742" s="9">
        <v>40964</v>
      </c>
      <c r="C2742" s="7">
        <v>1</v>
      </c>
      <c r="D2742" s="7">
        <v>1</v>
      </c>
      <c r="E2742" s="1">
        <v>27</v>
      </c>
      <c r="F2742" s="1" t="s">
        <v>26</v>
      </c>
      <c r="G2742" s="1" t="s">
        <v>1951</v>
      </c>
      <c r="H2742" s="1" t="s">
        <v>22</v>
      </c>
      <c r="I2742" s="1" t="s">
        <v>9</v>
      </c>
      <c r="K2742" s="1" t="s">
        <v>146</v>
      </c>
      <c r="L2742" s="1" t="s">
        <v>25</v>
      </c>
      <c r="M2742" s="2" t="s">
        <v>2487</v>
      </c>
      <c r="N2742" s="1" t="s">
        <v>26</v>
      </c>
      <c r="O2742" s="1" t="s">
        <v>33</v>
      </c>
      <c r="P2742" s="1" t="s">
        <v>181</v>
      </c>
      <c r="Q2742" s="1">
        <v>23.3</v>
      </c>
      <c r="R2742" s="1">
        <v>17.100000000000001</v>
      </c>
      <c r="S2742" s="1">
        <v>5.8</v>
      </c>
      <c r="X2742" s="1">
        <v>13</v>
      </c>
      <c r="Y2742" s="1">
        <v>56</v>
      </c>
      <c r="Z2742" s="1">
        <f>56-13</f>
        <v>43</v>
      </c>
      <c r="AA2742" s="1">
        <v>4</v>
      </c>
      <c r="AC2742" s="1" t="s">
        <v>182</v>
      </c>
      <c r="AE2742" s="1">
        <v>470</v>
      </c>
      <c r="AJ2742" s="1" t="s">
        <v>45</v>
      </c>
      <c r="AK2742" s="1" t="s">
        <v>77</v>
      </c>
      <c r="AL2742" s="1" t="s">
        <v>184</v>
      </c>
    </row>
    <row r="2743" spans="1:38">
      <c r="A2743" s="1" t="s">
        <v>1737</v>
      </c>
      <c r="B2743" s="9">
        <v>40964</v>
      </c>
      <c r="C2743" s="7">
        <v>1</v>
      </c>
      <c r="D2743" s="7">
        <v>1</v>
      </c>
      <c r="E2743" s="1">
        <v>27</v>
      </c>
      <c r="F2743" s="1" t="s">
        <v>47</v>
      </c>
      <c r="G2743" s="1" t="s">
        <v>1969</v>
      </c>
      <c r="H2743" s="1" t="s">
        <v>23</v>
      </c>
      <c r="I2743" s="1" t="s">
        <v>23</v>
      </c>
      <c r="J2743" s="1" t="s">
        <v>55</v>
      </c>
      <c r="AK2743" s="1" t="s">
        <v>77</v>
      </c>
    </row>
    <row r="2744" spans="1:38">
      <c r="A2744" s="1" t="s">
        <v>1737</v>
      </c>
      <c r="B2744" s="9">
        <v>40964</v>
      </c>
      <c r="C2744" s="7">
        <v>1</v>
      </c>
      <c r="D2744" s="7">
        <v>1</v>
      </c>
      <c r="E2744" s="1">
        <v>28</v>
      </c>
      <c r="F2744" s="1" t="s">
        <v>26</v>
      </c>
      <c r="G2744" s="1" t="s">
        <v>2858</v>
      </c>
      <c r="H2744" s="1" t="s">
        <v>22</v>
      </c>
      <c r="I2744" s="1" t="s">
        <v>53</v>
      </c>
      <c r="AK2744" s="1" t="s">
        <v>77</v>
      </c>
    </row>
    <row r="2745" spans="1:38">
      <c r="A2745" s="1" t="s">
        <v>1737</v>
      </c>
      <c r="B2745" s="9">
        <v>40964</v>
      </c>
      <c r="C2745" s="7">
        <v>1</v>
      </c>
      <c r="D2745" s="7">
        <v>1</v>
      </c>
      <c r="E2745" s="1">
        <v>28</v>
      </c>
      <c r="F2745" s="1" t="s">
        <v>47</v>
      </c>
      <c r="G2745" s="1" t="s">
        <v>2005</v>
      </c>
      <c r="H2745" s="1" t="s">
        <v>23</v>
      </c>
      <c r="I2745" s="1" t="s">
        <v>23</v>
      </c>
      <c r="J2745" s="1" t="s">
        <v>55</v>
      </c>
      <c r="AK2745" s="1" t="s">
        <v>77</v>
      </c>
    </row>
    <row r="2746" spans="1:38">
      <c r="A2746" s="1" t="s">
        <v>1737</v>
      </c>
      <c r="B2746" s="9">
        <v>40964</v>
      </c>
      <c r="C2746" s="7">
        <v>1</v>
      </c>
      <c r="D2746" s="7">
        <v>1</v>
      </c>
      <c r="E2746" s="1">
        <v>29</v>
      </c>
      <c r="F2746" s="1" t="s">
        <v>26</v>
      </c>
      <c r="G2746" s="1" t="s">
        <v>2859</v>
      </c>
      <c r="H2746" s="1" t="s">
        <v>23</v>
      </c>
      <c r="I2746" s="1" t="s">
        <v>23</v>
      </c>
      <c r="J2746" s="1" t="s">
        <v>55</v>
      </c>
      <c r="AK2746" s="1" t="s">
        <v>77</v>
      </c>
    </row>
    <row r="2747" spans="1:38">
      <c r="A2747" s="1" t="s">
        <v>1737</v>
      </c>
      <c r="B2747" s="9">
        <v>40964</v>
      </c>
      <c r="C2747" s="7">
        <v>1</v>
      </c>
      <c r="D2747" s="7">
        <v>1</v>
      </c>
      <c r="E2747" s="1">
        <v>29</v>
      </c>
      <c r="F2747" s="1" t="s">
        <v>47</v>
      </c>
      <c r="G2747" s="1" t="s">
        <v>1983</v>
      </c>
      <c r="H2747" s="1" t="s">
        <v>23</v>
      </c>
      <c r="I2747" s="1" t="s">
        <v>23</v>
      </c>
      <c r="J2747" s="1" t="s">
        <v>55</v>
      </c>
      <c r="AK2747" s="1" t="s">
        <v>77</v>
      </c>
    </row>
    <row r="2748" spans="1:38">
      <c r="A2748" s="1" t="s">
        <v>1737</v>
      </c>
      <c r="B2748" s="9">
        <v>40964</v>
      </c>
      <c r="C2748" s="7">
        <v>1</v>
      </c>
      <c r="D2748" s="7">
        <v>1</v>
      </c>
      <c r="E2748" s="1">
        <v>30</v>
      </c>
      <c r="F2748" s="1" t="s">
        <v>26</v>
      </c>
      <c r="G2748" s="1" t="s">
        <v>1992</v>
      </c>
      <c r="H2748" s="1" t="s">
        <v>23</v>
      </c>
      <c r="I2748" s="1" t="s">
        <v>23</v>
      </c>
      <c r="J2748" s="1" t="s">
        <v>55</v>
      </c>
      <c r="AK2748" s="1" t="s">
        <v>77</v>
      </c>
    </row>
    <row r="2749" spans="1:38">
      <c r="A2749" s="1" t="s">
        <v>1737</v>
      </c>
      <c r="B2749" s="9">
        <v>40964</v>
      </c>
      <c r="C2749" s="7">
        <v>1</v>
      </c>
      <c r="D2749" s="7">
        <v>1</v>
      </c>
      <c r="E2749" s="1">
        <v>30</v>
      </c>
      <c r="F2749" s="1" t="s">
        <v>47</v>
      </c>
      <c r="G2749" s="1" t="s">
        <v>2860</v>
      </c>
      <c r="H2749" s="1" t="s">
        <v>23</v>
      </c>
      <c r="I2749" s="1" t="s">
        <v>23</v>
      </c>
      <c r="J2749" s="1" t="s">
        <v>55</v>
      </c>
      <c r="AK2749" s="1" t="s">
        <v>77</v>
      </c>
    </row>
    <row r="2750" spans="1:38">
      <c r="A2750" s="1" t="s">
        <v>1737</v>
      </c>
      <c r="B2750" s="9">
        <v>40964</v>
      </c>
      <c r="C2750" s="7">
        <v>1</v>
      </c>
      <c r="D2750" s="7">
        <v>1</v>
      </c>
      <c r="E2750" s="1">
        <v>31</v>
      </c>
      <c r="F2750" s="1" t="s">
        <v>26</v>
      </c>
      <c r="G2750" s="1" t="s">
        <v>2861</v>
      </c>
      <c r="H2750" s="1" t="s">
        <v>23</v>
      </c>
      <c r="I2750" s="1" t="s">
        <v>23</v>
      </c>
      <c r="J2750" s="1" t="s">
        <v>55</v>
      </c>
      <c r="AK2750" s="1" t="s">
        <v>77</v>
      </c>
    </row>
    <row r="2751" spans="1:38">
      <c r="A2751" s="1" t="s">
        <v>1737</v>
      </c>
      <c r="B2751" s="9">
        <v>40964</v>
      </c>
      <c r="C2751" s="7">
        <v>1</v>
      </c>
      <c r="D2751" s="7">
        <v>1</v>
      </c>
      <c r="E2751" s="1">
        <v>31</v>
      </c>
      <c r="F2751" s="1" t="s">
        <v>47</v>
      </c>
      <c r="G2751" s="1" t="s">
        <v>1952</v>
      </c>
      <c r="H2751" s="1" t="s">
        <v>22</v>
      </c>
      <c r="I2751" s="1" t="s">
        <v>9</v>
      </c>
      <c r="K2751" s="1" t="s">
        <v>37</v>
      </c>
      <c r="L2751" s="1" t="s">
        <v>25</v>
      </c>
      <c r="M2751" s="2" t="s">
        <v>2488</v>
      </c>
      <c r="N2751" s="1" t="s">
        <v>26</v>
      </c>
      <c r="O2751" s="1" t="s">
        <v>33</v>
      </c>
      <c r="P2751" s="1" t="s">
        <v>63</v>
      </c>
      <c r="Q2751" s="1">
        <v>34.1</v>
      </c>
      <c r="R2751" s="1">
        <v>18</v>
      </c>
      <c r="S2751" s="1">
        <v>18.5</v>
      </c>
      <c r="X2751" s="1">
        <v>13</v>
      </c>
      <c r="Y2751" s="1">
        <v>122</v>
      </c>
      <c r="Z2751" s="1">
        <f>122-13</f>
        <v>109</v>
      </c>
      <c r="AA2751" s="1">
        <v>11</v>
      </c>
      <c r="AE2751" s="1">
        <v>468</v>
      </c>
      <c r="AJ2751" s="1" t="s">
        <v>59</v>
      </c>
      <c r="AK2751" s="1" t="s">
        <v>77</v>
      </c>
    </row>
    <row r="2752" spans="1:38">
      <c r="A2752" s="1" t="s">
        <v>1737</v>
      </c>
      <c r="B2752" s="9">
        <v>40964</v>
      </c>
      <c r="C2752" s="7">
        <v>1</v>
      </c>
      <c r="D2752" s="7">
        <v>1</v>
      </c>
      <c r="E2752" s="1">
        <v>32</v>
      </c>
      <c r="F2752" s="1" t="s">
        <v>26</v>
      </c>
      <c r="G2752" s="1" t="s">
        <v>2862</v>
      </c>
      <c r="H2752" s="1" t="s">
        <v>22</v>
      </c>
      <c r="I2752" s="1" t="s">
        <v>9</v>
      </c>
      <c r="AK2752" s="1" t="s">
        <v>77</v>
      </c>
    </row>
    <row r="2753" spans="1:37">
      <c r="A2753" s="1" t="s">
        <v>1737</v>
      </c>
      <c r="B2753" s="9">
        <v>40964</v>
      </c>
      <c r="C2753" s="7">
        <v>1</v>
      </c>
      <c r="D2753" s="7">
        <v>1</v>
      </c>
      <c r="E2753" s="1">
        <v>32</v>
      </c>
      <c r="F2753" s="1" t="s">
        <v>47</v>
      </c>
      <c r="G2753" s="1" t="s">
        <v>1971</v>
      </c>
      <c r="H2753" s="1" t="s">
        <v>23</v>
      </c>
      <c r="I2753" s="1" t="s">
        <v>23</v>
      </c>
      <c r="AK2753" s="1" t="s">
        <v>77</v>
      </c>
    </row>
    <row r="2754" spans="1:37">
      <c r="A2754" s="1" t="s">
        <v>1737</v>
      </c>
      <c r="B2754" s="9">
        <v>40964</v>
      </c>
      <c r="C2754" s="7">
        <v>1</v>
      </c>
      <c r="D2754" s="7">
        <v>1</v>
      </c>
      <c r="E2754" s="1">
        <v>33</v>
      </c>
      <c r="F2754" s="1" t="s">
        <v>26</v>
      </c>
      <c r="G2754" s="1" t="s">
        <v>1987</v>
      </c>
      <c r="H2754" s="1" t="s">
        <v>23</v>
      </c>
      <c r="I2754" s="1" t="s">
        <v>23</v>
      </c>
      <c r="AK2754" s="1" t="s">
        <v>77</v>
      </c>
    </row>
    <row r="2755" spans="1:37">
      <c r="A2755" s="1" t="s">
        <v>1737</v>
      </c>
      <c r="B2755" s="9">
        <v>40964</v>
      </c>
      <c r="C2755" s="7">
        <v>1</v>
      </c>
      <c r="D2755" s="7">
        <v>1</v>
      </c>
      <c r="E2755" s="1">
        <v>33</v>
      </c>
      <c r="F2755" s="1" t="s">
        <v>47</v>
      </c>
      <c r="G2755" s="1" t="s">
        <v>2863</v>
      </c>
      <c r="H2755" s="1" t="s">
        <v>23</v>
      </c>
      <c r="I2755" s="1" t="s">
        <v>23</v>
      </c>
      <c r="AK2755" s="1" t="s">
        <v>77</v>
      </c>
    </row>
    <row r="2756" spans="1:37">
      <c r="A2756" s="1" t="s">
        <v>1737</v>
      </c>
      <c r="B2756" s="9">
        <v>40964</v>
      </c>
      <c r="C2756" s="7">
        <v>1</v>
      </c>
      <c r="D2756" s="7">
        <v>1</v>
      </c>
      <c r="E2756" s="1">
        <v>34</v>
      </c>
      <c r="F2756" s="1" t="s">
        <v>26</v>
      </c>
      <c r="G2756" s="1" t="s">
        <v>2864</v>
      </c>
      <c r="H2756" s="1" t="s">
        <v>23</v>
      </c>
      <c r="I2756" s="1" t="s">
        <v>23</v>
      </c>
      <c r="AK2756" s="1" t="s">
        <v>77</v>
      </c>
    </row>
    <row r="2757" spans="1:37">
      <c r="A2757" s="1" t="s">
        <v>1737</v>
      </c>
      <c r="B2757" s="9">
        <v>40964</v>
      </c>
      <c r="C2757" s="7">
        <v>1</v>
      </c>
      <c r="D2757" s="7">
        <v>1</v>
      </c>
      <c r="E2757" s="1">
        <v>34</v>
      </c>
      <c r="F2757" s="1" t="s">
        <v>47</v>
      </c>
      <c r="G2757" s="1" t="s">
        <v>2865</v>
      </c>
      <c r="H2757" s="1" t="s">
        <v>23</v>
      </c>
      <c r="I2757" s="1" t="s">
        <v>23</v>
      </c>
      <c r="J2757" s="1" t="s">
        <v>55</v>
      </c>
      <c r="AK2757" s="1" t="s">
        <v>77</v>
      </c>
    </row>
    <row r="2758" spans="1:37">
      <c r="A2758" s="1" t="s">
        <v>1737</v>
      </c>
      <c r="B2758" s="9">
        <v>40964</v>
      </c>
      <c r="C2758" s="7">
        <v>1</v>
      </c>
      <c r="D2758" s="7">
        <v>1</v>
      </c>
      <c r="E2758" s="1">
        <v>35</v>
      </c>
      <c r="F2758" s="1" t="s">
        <v>26</v>
      </c>
      <c r="G2758" s="1" t="s">
        <v>1996</v>
      </c>
      <c r="H2758" s="1" t="s">
        <v>23</v>
      </c>
      <c r="I2758" s="1" t="s">
        <v>23</v>
      </c>
      <c r="AK2758" s="1" t="s">
        <v>77</v>
      </c>
    </row>
    <row r="2759" spans="1:37">
      <c r="A2759" s="1" t="s">
        <v>1737</v>
      </c>
      <c r="B2759" s="9">
        <v>40964</v>
      </c>
      <c r="C2759" s="7">
        <v>1</v>
      </c>
      <c r="D2759" s="7">
        <v>1</v>
      </c>
      <c r="E2759" s="1">
        <v>35</v>
      </c>
      <c r="F2759" s="1" t="s">
        <v>47</v>
      </c>
      <c r="G2759" s="1" t="s">
        <v>2004</v>
      </c>
      <c r="H2759" s="1" t="s">
        <v>22</v>
      </c>
      <c r="I2759" s="1" t="s">
        <v>23</v>
      </c>
      <c r="AK2759" s="1" t="s">
        <v>77</v>
      </c>
    </row>
    <row r="2760" spans="1:37">
      <c r="A2760" s="1" t="s">
        <v>1737</v>
      </c>
      <c r="B2760" s="9">
        <v>40964</v>
      </c>
      <c r="C2760" s="7">
        <v>1</v>
      </c>
      <c r="D2760" s="7">
        <v>1</v>
      </c>
      <c r="E2760" s="1">
        <v>36</v>
      </c>
      <c r="F2760" s="1" t="s">
        <v>26</v>
      </c>
      <c r="G2760" s="1" t="s">
        <v>1986</v>
      </c>
      <c r="H2760" s="1" t="s">
        <v>23</v>
      </c>
      <c r="I2760" s="1" t="s">
        <v>23</v>
      </c>
      <c r="J2760" s="1" t="s">
        <v>55</v>
      </c>
      <c r="AK2760" s="1" t="s">
        <v>77</v>
      </c>
    </row>
    <row r="2761" spans="1:37">
      <c r="A2761" s="1" t="s">
        <v>1737</v>
      </c>
      <c r="B2761" s="9">
        <v>40964</v>
      </c>
      <c r="C2761" s="7">
        <v>1</v>
      </c>
      <c r="D2761" s="7">
        <v>1</v>
      </c>
      <c r="E2761" s="1">
        <v>36</v>
      </c>
      <c r="F2761" s="1" t="s">
        <v>47</v>
      </c>
      <c r="G2761" s="1" t="s">
        <v>1970</v>
      </c>
      <c r="H2761" s="1" t="s">
        <v>23</v>
      </c>
      <c r="I2761" s="1" t="s">
        <v>23</v>
      </c>
      <c r="J2761" s="1" t="s">
        <v>55</v>
      </c>
      <c r="AK2761" s="1" t="s">
        <v>77</v>
      </c>
    </row>
    <row r="2762" spans="1:37">
      <c r="A2762" s="1" t="s">
        <v>1737</v>
      </c>
      <c r="B2762" s="9">
        <v>40964</v>
      </c>
      <c r="C2762" s="7">
        <v>1</v>
      </c>
      <c r="D2762" s="7">
        <v>1</v>
      </c>
      <c r="E2762" s="1">
        <v>37</v>
      </c>
      <c r="F2762" s="1" t="s">
        <v>26</v>
      </c>
      <c r="G2762" s="1" t="s">
        <v>1963</v>
      </c>
      <c r="H2762" s="1" t="s">
        <v>23</v>
      </c>
      <c r="I2762" s="1" t="s">
        <v>23</v>
      </c>
      <c r="J2762" s="1" t="s">
        <v>55</v>
      </c>
      <c r="AK2762" s="1" t="s">
        <v>77</v>
      </c>
    </row>
    <row r="2763" spans="1:37">
      <c r="A2763" s="1" t="s">
        <v>1737</v>
      </c>
      <c r="B2763" s="9">
        <v>40964</v>
      </c>
      <c r="C2763" s="7">
        <v>1</v>
      </c>
      <c r="D2763" s="7">
        <v>1</v>
      </c>
      <c r="E2763" s="1">
        <v>37</v>
      </c>
      <c r="F2763" s="1" t="s">
        <v>47</v>
      </c>
      <c r="G2763" s="1" t="s">
        <v>1961</v>
      </c>
      <c r="H2763" s="1" t="s">
        <v>23</v>
      </c>
      <c r="I2763" s="1" t="s">
        <v>23</v>
      </c>
      <c r="J2763" s="1" t="s">
        <v>55</v>
      </c>
      <c r="AK2763" s="1" t="s">
        <v>77</v>
      </c>
    </row>
    <row r="2764" spans="1:37">
      <c r="A2764" s="1" t="s">
        <v>1737</v>
      </c>
      <c r="B2764" s="9">
        <v>40964</v>
      </c>
      <c r="C2764" s="7">
        <v>1</v>
      </c>
      <c r="D2764" s="7">
        <v>1</v>
      </c>
      <c r="E2764" s="1">
        <v>38</v>
      </c>
      <c r="F2764" s="1" t="s">
        <v>26</v>
      </c>
      <c r="G2764" s="1" t="s">
        <v>2866</v>
      </c>
      <c r="H2764" s="1" t="s">
        <v>23</v>
      </c>
      <c r="I2764" s="1" t="s">
        <v>23</v>
      </c>
      <c r="AK2764" s="1" t="s">
        <v>77</v>
      </c>
    </row>
    <row r="2765" spans="1:37">
      <c r="A2765" s="1" t="s">
        <v>1737</v>
      </c>
      <c r="B2765" s="9">
        <v>40964</v>
      </c>
      <c r="C2765" s="7">
        <v>1</v>
      </c>
      <c r="D2765" s="7">
        <v>1</v>
      </c>
      <c r="E2765" s="1">
        <v>38</v>
      </c>
      <c r="F2765" s="1" t="s">
        <v>47</v>
      </c>
      <c r="G2765" s="1" t="s">
        <v>2867</v>
      </c>
      <c r="H2765" s="1" t="s">
        <v>23</v>
      </c>
      <c r="I2765" s="1" t="s">
        <v>23</v>
      </c>
      <c r="AK2765" s="1" t="s">
        <v>77</v>
      </c>
    </row>
    <row r="2766" spans="1:37">
      <c r="A2766" s="1" t="s">
        <v>1737</v>
      </c>
      <c r="B2766" s="9">
        <v>40964</v>
      </c>
      <c r="C2766" s="7">
        <v>1</v>
      </c>
      <c r="D2766" s="7">
        <v>1</v>
      </c>
      <c r="E2766" s="1">
        <v>39</v>
      </c>
      <c r="F2766" s="1" t="s">
        <v>26</v>
      </c>
      <c r="G2766" s="1" t="s">
        <v>1964</v>
      </c>
      <c r="H2766" s="1" t="s">
        <v>23</v>
      </c>
      <c r="I2766" s="1" t="s">
        <v>23</v>
      </c>
      <c r="J2766" s="1" t="s">
        <v>55</v>
      </c>
      <c r="AK2766" s="1" t="s">
        <v>77</v>
      </c>
    </row>
    <row r="2767" spans="1:37">
      <c r="A2767" s="1" t="s">
        <v>1737</v>
      </c>
      <c r="B2767" s="9">
        <v>40964</v>
      </c>
      <c r="C2767" s="7">
        <v>1</v>
      </c>
      <c r="D2767" s="7">
        <v>1</v>
      </c>
      <c r="E2767" s="1">
        <v>39</v>
      </c>
      <c r="F2767" s="1" t="s">
        <v>47</v>
      </c>
      <c r="G2767" s="1" t="s">
        <v>2001</v>
      </c>
      <c r="H2767" s="1" t="s">
        <v>23</v>
      </c>
      <c r="I2767" s="1" t="s">
        <v>23</v>
      </c>
      <c r="AK2767" s="1" t="s">
        <v>77</v>
      </c>
    </row>
    <row r="2768" spans="1:37">
      <c r="A2768" s="1" t="s">
        <v>1737</v>
      </c>
      <c r="B2768" s="9">
        <v>40964</v>
      </c>
      <c r="C2768" s="7">
        <v>1</v>
      </c>
      <c r="D2768" s="7">
        <v>1</v>
      </c>
      <c r="E2768" s="1">
        <v>40</v>
      </c>
      <c r="F2768" s="1" t="s">
        <v>26</v>
      </c>
      <c r="G2768" s="1" t="s">
        <v>1975</v>
      </c>
      <c r="H2768" s="1" t="s">
        <v>23</v>
      </c>
      <c r="I2768" s="1" t="s">
        <v>23</v>
      </c>
      <c r="AK2768" s="1" t="s">
        <v>77</v>
      </c>
    </row>
    <row r="2769" spans="1:38">
      <c r="A2769" s="1" t="s">
        <v>1737</v>
      </c>
      <c r="B2769" s="9">
        <v>40964</v>
      </c>
      <c r="C2769" s="7">
        <v>1</v>
      </c>
      <c r="D2769" s="7">
        <v>1</v>
      </c>
      <c r="E2769" s="1">
        <v>40</v>
      </c>
      <c r="F2769" s="1" t="s">
        <v>47</v>
      </c>
      <c r="G2769" s="1" t="s">
        <v>2003</v>
      </c>
      <c r="H2769" s="1" t="s">
        <v>23</v>
      </c>
      <c r="I2769" s="1" t="s">
        <v>23</v>
      </c>
      <c r="AK2769" s="1" t="s">
        <v>77</v>
      </c>
    </row>
    <row r="2770" spans="1:38">
      <c r="A2770" s="1" t="s">
        <v>1737</v>
      </c>
      <c r="B2770" s="9">
        <v>40964</v>
      </c>
      <c r="C2770" s="7">
        <v>1</v>
      </c>
      <c r="D2770" s="7">
        <v>1</v>
      </c>
      <c r="E2770" s="1">
        <v>41</v>
      </c>
      <c r="F2770" s="1" t="s">
        <v>26</v>
      </c>
      <c r="G2770" s="1" t="s">
        <v>1999</v>
      </c>
      <c r="H2770" s="1" t="s">
        <v>23</v>
      </c>
      <c r="I2770" s="1" t="s">
        <v>23</v>
      </c>
      <c r="J2770" s="1" t="s">
        <v>55</v>
      </c>
      <c r="AK2770" s="1" t="s">
        <v>77</v>
      </c>
    </row>
    <row r="2771" spans="1:38">
      <c r="A2771" s="1" t="s">
        <v>1737</v>
      </c>
      <c r="B2771" s="9">
        <v>40964</v>
      </c>
      <c r="C2771" s="7">
        <v>1</v>
      </c>
      <c r="D2771" s="7">
        <v>1</v>
      </c>
      <c r="E2771" s="1">
        <v>41</v>
      </c>
      <c r="F2771" s="1" t="s">
        <v>47</v>
      </c>
      <c r="G2771" s="1" t="s">
        <v>1977</v>
      </c>
      <c r="H2771" s="1" t="s">
        <v>23</v>
      </c>
      <c r="I2771" s="1" t="s">
        <v>23</v>
      </c>
      <c r="AK2771" s="1" t="s">
        <v>77</v>
      </c>
    </row>
    <row r="2772" spans="1:38">
      <c r="A2772" s="1" t="s">
        <v>1737</v>
      </c>
      <c r="B2772" s="9">
        <v>40964</v>
      </c>
      <c r="C2772" s="7">
        <v>1</v>
      </c>
      <c r="D2772" s="7">
        <v>1</v>
      </c>
      <c r="E2772" s="1">
        <v>42</v>
      </c>
      <c r="F2772" s="1" t="s">
        <v>26</v>
      </c>
      <c r="G2772" s="1" t="s">
        <v>2868</v>
      </c>
      <c r="H2772" s="1" t="s">
        <v>23</v>
      </c>
      <c r="I2772" s="1" t="s">
        <v>23</v>
      </c>
      <c r="AK2772" s="1" t="s">
        <v>77</v>
      </c>
    </row>
    <row r="2773" spans="1:38">
      <c r="A2773" s="1" t="s">
        <v>1737</v>
      </c>
      <c r="B2773" s="9">
        <v>40964</v>
      </c>
      <c r="C2773" s="7">
        <v>1</v>
      </c>
      <c r="D2773" s="7">
        <v>1</v>
      </c>
      <c r="E2773" s="1">
        <v>42</v>
      </c>
      <c r="F2773" s="1" t="s">
        <v>47</v>
      </c>
      <c r="G2773" s="1" t="s">
        <v>2869</v>
      </c>
      <c r="H2773" s="1" t="s">
        <v>23</v>
      </c>
      <c r="I2773" s="1" t="s">
        <v>23</v>
      </c>
      <c r="AK2773" s="1" t="s">
        <v>77</v>
      </c>
    </row>
    <row r="2774" spans="1:38">
      <c r="A2774" s="1" t="s">
        <v>1737</v>
      </c>
      <c r="B2774" s="9">
        <v>40964</v>
      </c>
      <c r="C2774" s="7">
        <v>1</v>
      </c>
      <c r="D2774" s="7">
        <v>1</v>
      </c>
      <c r="E2774" s="1">
        <v>43</v>
      </c>
      <c r="F2774" s="1" t="s">
        <v>26</v>
      </c>
      <c r="G2774" s="1" t="s">
        <v>2870</v>
      </c>
      <c r="H2774" s="1" t="s">
        <v>23</v>
      </c>
      <c r="I2774" s="1" t="s">
        <v>23</v>
      </c>
      <c r="AK2774" s="1" t="s">
        <v>77</v>
      </c>
    </row>
    <row r="2775" spans="1:38">
      <c r="A2775" s="1" t="s">
        <v>1737</v>
      </c>
      <c r="B2775" s="9">
        <v>40964</v>
      </c>
      <c r="C2775" s="7">
        <v>1</v>
      </c>
      <c r="D2775" s="7">
        <v>1</v>
      </c>
      <c r="E2775" s="1">
        <v>43</v>
      </c>
      <c r="F2775" s="1" t="s">
        <v>47</v>
      </c>
      <c r="G2775" s="1" t="s">
        <v>1991</v>
      </c>
      <c r="H2775" s="1" t="s">
        <v>23</v>
      </c>
      <c r="I2775" s="1" t="s">
        <v>23</v>
      </c>
      <c r="AK2775" s="1" t="s">
        <v>77</v>
      </c>
    </row>
    <row r="2776" spans="1:38">
      <c r="A2776" s="1" t="s">
        <v>1737</v>
      </c>
      <c r="B2776" s="9">
        <v>40964</v>
      </c>
      <c r="C2776" s="7">
        <v>1</v>
      </c>
      <c r="D2776" s="7">
        <v>1</v>
      </c>
      <c r="E2776" s="1">
        <v>44</v>
      </c>
      <c r="F2776" s="1" t="s">
        <v>26</v>
      </c>
      <c r="G2776" s="1" t="s">
        <v>2871</v>
      </c>
      <c r="H2776" s="1" t="s">
        <v>23</v>
      </c>
      <c r="I2776" s="1" t="s">
        <v>23</v>
      </c>
      <c r="AK2776" s="1" t="s">
        <v>77</v>
      </c>
    </row>
    <row r="2777" spans="1:38">
      <c r="A2777" s="1" t="s">
        <v>1737</v>
      </c>
      <c r="B2777" s="9">
        <v>40964</v>
      </c>
      <c r="C2777" s="7">
        <v>1</v>
      </c>
      <c r="D2777" s="7">
        <v>1</v>
      </c>
      <c r="E2777" s="1">
        <v>44</v>
      </c>
      <c r="F2777" s="1" t="s">
        <v>47</v>
      </c>
      <c r="G2777" s="1" t="s">
        <v>1979</v>
      </c>
      <c r="H2777" s="1" t="s">
        <v>23</v>
      </c>
      <c r="I2777" s="1" t="s">
        <v>23</v>
      </c>
      <c r="J2777" s="1" t="s">
        <v>55</v>
      </c>
      <c r="AK2777" s="1" t="s">
        <v>77</v>
      </c>
    </row>
    <row r="2778" spans="1:38">
      <c r="A2778" s="1" t="s">
        <v>1737</v>
      </c>
      <c r="B2778" s="9">
        <v>40964</v>
      </c>
      <c r="C2778" s="7">
        <v>1</v>
      </c>
      <c r="D2778" s="7">
        <v>1</v>
      </c>
      <c r="E2778" s="1">
        <v>45</v>
      </c>
      <c r="F2778" s="1" t="s">
        <v>26</v>
      </c>
      <c r="G2778" s="1" t="s">
        <v>2872</v>
      </c>
      <c r="H2778" s="1" t="s">
        <v>22</v>
      </c>
      <c r="I2778" s="1" t="s">
        <v>23</v>
      </c>
      <c r="J2778" s="1" t="s">
        <v>55</v>
      </c>
      <c r="AK2778" s="1" t="s">
        <v>77</v>
      </c>
    </row>
    <row r="2779" spans="1:38">
      <c r="A2779" s="1" t="s">
        <v>1737</v>
      </c>
      <c r="B2779" s="9">
        <v>40964</v>
      </c>
      <c r="C2779" s="7">
        <v>1</v>
      </c>
      <c r="D2779" s="7">
        <v>1</v>
      </c>
      <c r="E2779" s="1">
        <v>45</v>
      </c>
      <c r="F2779" s="1" t="s">
        <v>47</v>
      </c>
      <c r="G2779" s="1" t="s">
        <v>2000</v>
      </c>
      <c r="H2779" s="1" t="s">
        <v>23</v>
      </c>
      <c r="I2779" s="1" t="s">
        <v>23</v>
      </c>
      <c r="AK2779" s="1" t="s">
        <v>77</v>
      </c>
    </row>
    <row r="2780" spans="1:38">
      <c r="A2780" s="1" t="s">
        <v>1737</v>
      </c>
      <c r="B2780" s="9">
        <v>40964</v>
      </c>
      <c r="C2780" s="7">
        <v>1</v>
      </c>
      <c r="D2780" s="7">
        <v>1</v>
      </c>
      <c r="E2780" s="1">
        <v>46</v>
      </c>
      <c r="F2780" s="1" t="s">
        <v>26</v>
      </c>
      <c r="G2780" s="1" t="s">
        <v>1962</v>
      </c>
      <c r="H2780" s="1" t="s">
        <v>23</v>
      </c>
      <c r="I2780" s="1" t="s">
        <v>23</v>
      </c>
      <c r="AK2780" s="1" t="s">
        <v>77</v>
      </c>
    </row>
    <row r="2781" spans="1:38">
      <c r="A2781" s="1" t="s">
        <v>1737</v>
      </c>
      <c r="B2781" s="9">
        <v>40964</v>
      </c>
      <c r="C2781" s="7">
        <v>1</v>
      </c>
      <c r="D2781" s="7">
        <v>1</v>
      </c>
      <c r="E2781" s="1">
        <v>46</v>
      </c>
      <c r="F2781" s="1" t="s">
        <v>47</v>
      </c>
      <c r="G2781" s="1" t="s">
        <v>2873</v>
      </c>
      <c r="H2781" s="1" t="s">
        <v>23</v>
      </c>
      <c r="I2781" s="1" t="s">
        <v>23</v>
      </c>
      <c r="AK2781" s="1" t="s">
        <v>77</v>
      </c>
    </row>
    <row r="2782" spans="1:38">
      <c r="A2782" s="1" t="s">
        <v>1737</v>
      </c>
      <c r="B2782" s="9">
        <v>40964</v>
      </c>
      <c r="C2782" s="7">
        <v>1</v>
      </c>
      <c r="D2782" s="7">
        <v>1</v>
      </c>
      <c r="E2782" s="1">
        <v>47</v>
      </c>
      <c r="F2782" s="1" t="s">
        <v>26</v>
      </c>
      <c r="G2782" s="1" t="s">
        <v>1984</v>
      </c>
      <c r="H2782" s="1" t="s">
        <v>23</v>
      </c>
      <c r="I2782" s="1" t="s">
        <v>23</v>
      </c>
      <c r="AK2782" s="1" t="s">
        <v>77</v>
      </c>
    </row>
    <row r="2783" spans="1:38">
      <c r="A2783" s="1" t="s">
        <v>1737</v>
      </c>
      <c r="B2783" s="9">
        <v>40964</v>
      </c>
      <c r="C2783" s="7">
        <v>1</v>
      </c>
      <c r="D2783" s="7">
        <v>1</v>
      </c>
      <c r="E2783" s="1">
        <v>47</v>
      </c>
      <c r="F2783" s="1" t="s">
        <v>47</v>
      </c>
      <c r="G2783" s="1" t="s">
        <v>1967</v>
      </c>
      <c r="H2783" s="1" t="s">
        <v>23</v>
      </c>
      <c r="I2783" s="1" t="s">
        <v>23</v>
      </c>
      <c r="AK2783" s="1" t="s">
        <v>77</v>
      </c>
    </row>
    <row r="2784" spans="1:38">
      <c r="A2784" s="1" t="s">
        <v>1737</v>
      </c>
      <c r="B2784" s="9">
        <v>40964</v>
      </c>
      <c r="C2784" s="7">
        <v>1</v>
      </c>
      <c r="D2784" s="7">
        <v>1</v>
      </c>
      <c r="E2784" s="1">
        <v>48</v>
      </c>
      <c r="F2784" s="1" t="s">
        <v>26</v>
      </c>
      <c r="G2784" s="1" t="s">
        <v>1958</v>
      </c>
      <c r="H2784" s="1" t="s">
        <v>22</v>
      </c>
      <c r="I2784" s="1" t="s">
        <v>9</v>
      </c>
      <c r="K2784" s="1" t="s">
        <v>32</v>
      </c>
      <c r="L2784" s="1" t="s">
        <v>25</v>
      </c>
      <c r="AC2784" s="1" t="s">
        <v>186</v>
      </c>
      <c r="AD2784" s="1" t="s">
        <v>73</v>
      </c>
      <c r="AJ2784" s="1" t="s">
        <v>59</v>
      </c>
      <c r="AK2784" s="1" t="s">
        <v>77</v>
      </c>
      <c r="AL2784" s="1" t="s">
        <v>187</v>
      </c>
    </row>
    <row r="2785" spans="1:38">
      <c r="A2785" s="1" t="s">
        <v>1737</v>
      </c>
      <c r="B2785" s="9">
        <v>40964</v>
      </c>
      <c r="C2785" s="7">
        <v>1</v>
      </c>
      <c r="D2785" s="7">
        <v>1</v>
      </c>
      <c r="E2785" s="1">
        <v>48</v>
      </c>
      <c r="F2785" s="1" t="s">
        <v>47</v>
      </c>
      <c r="G2785" s="1" t="s">
        <v>1954</v>
      </c>
      <c r="H2785" s="1" t="s">
        <v>22</v>
      </c>
      <c r="I2785" s="1" t="s">
        <v>9</v>
      </c>
      <c r="K2785" s="1" t="s">
        <v>29</v>
      </c>
      <c r="L2785" s="1" t="s">
        <v>25</v>
      </c>
      <c r="M2785" s="2" t="s">
        <v>2490</v>
      </c>
      <c r="N2785" s="1" t="s">
        <v>26</v>
      </c>
      <c r="O2785" s="1" t="s">
        <v>33</v>
      </c>
      <c r="Q2785" s="1">
        <v>39.200000000000003</v>
      </c>
      <c r="R2785" s="1">
        <v>23</v>
      </c>
      <c r="S2785" s="1">
        <v>12.6</v>
      </c>
      <c r="X2785" s="1">
        <v>13</v>
      </c>
      <c r="Y2785" s="1">
        <v>120</v>
      </c>
      <c r="Z2785" s="1">
        <f>120-13</f>
        <v>107</v>
      </c>
      <c r="AA2785" s="1">
        <v>139</v>
      </c>
      <c r="AC2785" s="1" t="s">
        <v>188</v>
      </c>
      <c r="AE2785" s="1">
        <v>467</v>
      </c>
      <c r="AJ2785" s="1" t="s">
        <v>59</v>
      </c>
      <c r="AK2785" s="1" t="s">
        <v>77</v>
      </c>
      <c r="AL2785" s="1" t="s">
        <v>189</v>
      </c>
    </row>
    <row r="2786" spans="1:38">
      <c r="A2786" s="1" t="s">
        <v>1738</v>
      </c>
      <c r="B2786" s="9">
        <v>40965</v>
      </c>
      <c r="C2786" s="7">
        <v>1</v>
      </c>
      <c r="D2786" s="7">
        <v>1</v>
      </c>
      <c r="E2786" s="1">
        <v>1</v>
      </c>
      <c r="F2786" s="1" t="s">
        <v>26</v>
      </c>
      <c r="G2786" s="1" t="s">
        <v>2835</v>
      </c>
      <c r="H2786" s="1" t="s">
        <v>23</v>
      </c>
      <c r="I2786" s="1" t="s">
        <v>23</v>
      </c>
      <c r="AK2786" s="1" t="s">
        <v>45</v>
      </c>
    </row>
    <row r="2787" spans="1:38">
      <c r="A2787" s="1" t="s">
        <v>1738</v>
      </c>
      <c r="B2787" s="9">
        <v>40965</v>
      </c>
      <c r="C2787" s="7">
        <v>1</v>
      </c>
      <c r="D2787" s="7">
        <v>1</v>
      </c>
      <c r="E2787" s="1">
        <v>1</v>
      </c>
      <c r="F2787" s="1" t="s">
        <v>47</v>
      </c>
      <c r="G2787" s="1" t="s">
        <v>1985</v>
      </c>
      <c r="H2787" s="1" t="s">
        <v>23</v>
      </c>
      <c r="I2787" s="1" t="s">
        <v>23</v>
      </c>
      <c r="AK2787" s="1" t="s">
        <v>45</v>
      </c>
    </row>
    <row r="2788" spans="1:38">
      <c r="A2788" s="1" t="s">
        <v>1738</v>
      </c>
      <c r="B2788" s="9">
        <v>40965</v>
      </c>
      <c r="C2788" s="7">
        <v>1</v>
      </c>
      <c r="D2788" s="7">
        <v>1</v>
      </c>
      <c r="E2788" s="1">
        <v>2</v>
      </c>
      <c r="F2788" s="1" t="s">
        <v>26</v>
      </c>
      <c r="G2788" s="1" t="s">
        <v>1976</v>
      </c>
      <c r="H2788" s="1" t="s">
        <v>23</v>
      </c>
      <c r="I2788" s="1" t="s">
        <v>23</v>
      </c>
      <c r="J2788" s="1" t="s">
        <v>55</v>
      </c>
      <c r="AK2788" s="1" t="s">
        <v>45</v>
      </c>
    </row>
    <row r="2789" spans="1:38">
      <c r="A2789" s="1" t="s">
        <v>1738</v>
      </c>
      <c r="B2789" s="9">
        <v>40965</v>
      </c>
      <c r="C2789" s="7">
        <v>1</v>
      </c>
      <c r="D2789" s="7">
        <v>1</v>
      </c>
      <c r="E2789" s="1">
        <v>2</v>
      </c>
      <c r="F2789" s="1" t="s">
        <v>47</v>
      </c>
      <c r="G2789" s="1" t="s">
        <v>1957</v>
      </c>
      <c r="H2789" s="1" t="s">
        <v>22</v>
      </c>
      <c r="I2789" s="1" t="s">
        <v>9</v>
      </c>
      <c r="K2789" s="1" t="s">
        <v>37</v>
      </c>
      <c r="L2789" s="1" t="s">
        <v>25</v>
      </c>
      <c r="M2789" s="2" t="s">
        <v>2499</v>
      </c>
      <c r="N2789" s="1" t="s">
        <v>26</v>
      </c>
      <c r="O2789" s="1" t="s">
        <v>27</v>
      </c>
      <c r="P2789" s="1" t="s">
        <v>40</v>
      </c>
      <c r="Q2789" s="1">
        <v>34.4</v>
      </c>
      <c r="R2789" s="1">
        <v>17.8</v>
      </c>
      <c r="S2789" s="1">
        <v>22.7</v>
      </c>
      <c r="X2789" s="1">
        <v>13</v>
      </c>
      <c r="Y2789" s="1">
        <v>97</v>
      </c>
      <c r="Z2789" s="1">
        <f>Y2789-X2789</f>
        <v>84</v>
      </c>
      <c r="AA2789" s="1">
        <v>0</v>
      </c>
      <c r="AE2789" s="1">
        <v>476</v>
      </c>
      <c r="AJ2789" s="1" t="s">
        <v>59</v>
      </c>
      <c r="AK2789" s="1" t="s">
        <v>190</v>
      </c>
    </row>
    <row r="2790" spans="1:38">
      <c r="A2790" s="1" t="s">
        <v>1738</v>
      </c>
      <c r="B2790" s="9">
        <v>40965</v>
      </c>
      <c r="C2790" s="7">
        <v>1</v>
      </c>
      <c r="D2790" s="7">
        <v>1</v>
      </c>
      <c r="E2790" s="1">
        <v>3</v>
      </c>
      <c r="F2790" s="1" t="s">
        <v>26</v>
      </c>
      <c r="G2790" s="1" t="s">
        <v>2836</v>
      </c>
      <c r="H2790" s="1" t="s">
        <v>23</v>
      </c>
      <c r="I2790" s="1" t="s">
        <v>23</v>
      </c>
      <c r="J2790" s="1" t="s">
        <v>55</v>
      </c>
      <c r="AK2790" s="1" t="s">
        <v>45</v>
      </c>
    </row>
    <row r="2791" spans="1:38">
      <c r="A2791" s="1" t="s">
        <v>1738</v>
      </c>
      <c r="B2791" s="9">
        <v>40965</v>
      </c>
      <c r="C2791" s="7">
        <v>1</v>
      </c>
      <c r="D2791" s="7">
        <v>1</v>
      </c>
      <c r="E2791" s="1">
        <v>3</v>
      </c>
      <c r="F2791" s="1" t="s">
        <v>47</v>
      </c>
      <c r="G2791" s="1" t="s">
        <v>1994</v>
      </c>
      <c r="H2791" s="1" t="s">
        <v>23</v>
      </c>
      <c r="I2791" s="1" t="s">
        <v>23</v>
      </c>
      <c r="AK2791" s="1" t="s">
        <v>45</v>
      </c>
    </row>
    <row r="2792" spans="1:38">
      <c r="A2792" s="1" t="s">
        <v>1738</v>
      </c>
      <c r="B2792" s="9">
        <v>40965</v>
      </c>
      <c r="C2792" s="7">
        <v>1</v>
      </c>
      <c r="D2792" s="7">
        <v>1</v>
      </c>
      <c r="E2792" s="1">
        <v>4</v>
      </c>
      <c r="F2792" s="1" t="s">
        <v>26</v>
      </c>
      <c r="G2792" s="1" t="s">
        <v>1966</v>
      </c>
      <c r="H2792" s="1" t="s">
        <v>22</v>
      </c>
      <c r="I2792" s="1" t="s">
        <v>9</v>
      </c>
      <c r="K2792" s="1" t="s">
        <v>32</v>
      </c>
      <c r="L2792" s="1" t="s">
        <v>73</v>
      </c>
      <c r="M2792" s="2" t="s">
        <v>2493</v>
      </c>
      <c r="AJ2792" s="1" t="s">
        <v>59</v>
      </c>
      <c r="AK2792" s="1" t="s">
        <v>45</v>
      </c>
    </row>
    <row r="2793" spans="1:38">
      <c r="A2793" s="1" t="s">
        <v>1738</v>
      </c>
      <c r="B2793" s="9">
        <v>40965</v>
      </c>
      <c r="C2793" s="7">
        <v>1</v>
      </c>
      <c r="D2793" s="7">
        <v>1</v>
      </c>
      <c r="E2793" s="1">
        <v>4</v>
      </c>
      <c r="F2793" s="1" t="s">
        <v>47</v>
      </c>
      <c r="G2793" s="1" t="s">
        <v>1989</v>
      </c>
      <c r="H2793" s="1" t="s">
        <v>23</v>
      </c>
      <c r="I2793" s="1" t="s">
        <v>53</v>
      </c>
      <c r="AK2793" s="1" t="s">
        <v>45</v>
      </c>
    </row>
    <row r="2794" spans="1:38">
      <c r="A2794" s="1" t="s">
        <v>1738</v>
      </c>
      <c r="B2794" s="9">
        <v>40965</v>
      </c>
      <c r="C2794" s="7">
        <v>1</v>
      </c>
      <c r="D2794" s="7">
        <v>1</v>
      </c>
      <c r="E2794" s="1">
        <v>5</v>
      </c>
      <c r="F2794" s="1" t="s">
        <v>26</v>
      </c>
      <c r="G2794" s="1" t="s">
        <v>2837</v>
      </c>
      <c r="H2794" s="1" t="s">
        <v>23</v>
      </c>
      <c r="I2794" s="1" t="s">
        <v>23</v>
      </c>
      <c r="AK2794" s="1" t="s">
        <v>45</v>
      </c>
    </row>
    <row r="2795" spans="1:38">
      <c r="A2795" s="1" t="s">
        <v>1738</v>
      </c>
      <c r="B2795" s="9">
        <v>40965</v>
      </c>
      <c r="C2795" s="7">
        <v>1</v>
      </c>
      <c r="D2795" s="7">
        <v>1</v>
      </c>
      <c r="E2795" s="1">
        <v>5</v>
      </c>
      <c r="F2795" s="1" t="s">
        <v>47</v>
      </c>
      <c r="G2795" s="1" t="s">
        <v>1960</v>
      </c>
      <c r="H2795" s="1" t="s">
        <v>22</v>
      </c>
      <c r="I2795" s="1" t="s">
        <v>9</v>
      </c>
      <c r="K2795" s="1" t="s">
        <v>36</v>
      </c>
      <c r="L2795" s="1" t="s">
        <v>25</v>
      </c>
      <c r="M2795" s="2" t="s">
        <v>2495</v>
      </c>
      <c r="N2795" s="1" t="s">
        <v>26</v>
      </c>
      <c r="O2795" s="1" t="s">
        <v>33</v>
      </c>
      <c r="P2795" s="1" t="s">
        <v>191</v>
      </c>
      <c r="Q2795" s="1">
        <v>32.299999999999997</v>
      </c>
      <c r="S2795" s="1">
        <v>7.2</v>
      </c>
      <c r="T2795" s="1">
        <v>145.25</v>
      </c>
      <c r="U2795" s="1">
        <v>86.3</v>
      </c>
      <c r="X2795" s="1">
        <v>13</v>
      </c>
      <c r="Y2795" s="1">
        <v>105</v>
      </c>
      <c r="Z2795" s="1">
        <f>Y2795-X2795</f>
        <v>92</v>
      </c>
      <c r="AA2795" s="1">
        <v>1</v>
      </c>
      <c r="AC2795" s="1" t="s">
        <v>192</v>
      </c>
      <c r="AJ2795" s="1" t="s">
        <v>59</v>
      </c>
      <c r="AK2795" s="1" t="s">
        <v>45</v>
      </c>
    </row>
    <row r="2796" spans="1:38">
      <c r="A2796" s="1" t="s">
        <v>1738</v>
      </c>
      <c r="B2796" s="9">
        <v>40965</v>
      </c>
      <c r="C2796" s="7">
        <v>1</v>
      </c>
      <c r="D2796" s="7">
        <v>1</v>
      </c>
      <c r="E2796" s="1">
        <v>6</v>
      </c>
      <c r="F2796" s="1" t="s">
        <v>26</v>
      </c>
      <c r="G2796" s="1" t="s">
        <v>1956</v>
      </c>
      <c r="H2796" s="1" t="s">
        <v>23</v>
      </c>
      <c r="I2796" s="1" t="s">
        <v>23</v>
      </c>
      <c r="AK2796" s="1" t="s">
        <v>190</v>
      </c>
    </row>
    <row r="2797" spans="1:38">
      <c r="A2797" s="1" t="s">
        <v>1738</v>
      </c>
      <c r="B2797" s="9">
        <v>40965</v>
      </c>
      <c r="C2797" s="7">
        <v>1</v>
      </c>
      <c r="D2797" s="7">
        <v>1</v>
      </c>
      <c r="E2797" s="1">
        <v>6</v>
      </c>
      <c r="F2797" s="1" t="s">
        <v>47</v>
      </c>
      <c r="G2797" s="1" t="s">
        <v>2838</v>
      </c>
      <c r="H2797" s="1" t="s">
        <v>23</v>
      </c>
      <c r="I2797" s="1" t="s">
        <v>23</v>
      </c>
      <c r="AK2797" s="1" t="s">
        <v>45</v>
      </c>
    </row>
    <row r="2798" spans="1:38">
      <c r="A2798" s="1" t="s">
        <v>1738</v>
      </c>
      <c r="B2798" s="9">
        <v>40965</v>
      </c>
      <c r="C2798" s="7">
        <v>1</v>
      </c>
      <c r="D2798" s="7">
        <v>1</v>
      </c>
      <c r="E2798" s="1">
        <v>7</v>
      </c>
      <c r="F2798" s="1" t="s">
        <v>26</v>
      </c>
      <c r="G2798" s="1" t="s">
        <v>2839</v>
      </c>
      <c r="H2798" s="1" t="s">
        <v>23</v>
      </c>
      <c r="I2798" s="1" t="s">
        <v>23</v>
      </c>
      <c r="AK2798" s="1" t="s">
        <v>45</v>
      </c>
    </row>
    <row r="2799" spans="1:38">
      <c r="A2799" s="1" t="s">
        <v>1738</v>
      </c>
      <c r="B2799" s="9">
        <v>40965</v>
      </c>
      <c r="C2799" s="7">
        <v>1</v>
      </c>
      <c r="D2799" s="7">
        <v>1</v>
      </c>
      <c r="E2799" s="1">
        <v>7</v>
      </c>
      <c r="F2799" s="1" t="s">
        <v>47</v>
      </c>
      <c r="G2799" s="1" t="s">
        <v>2840</v>
      </c>
      <c r="H2799" s="1" t="s">
        <v>23</v>
      </c>
      <c r="I2799" s="1" t="s">
        <v>23</v>
      </c>
      <c r="J2799" s="1" t="s">
        <v>55</v>
      </c>
      <c r="AK2799" s="1" t="s">
        <v>45</v>
      </c>
    </row>
    <row r="2800" spans="1:38">
      <c r="A2800" s="1" t="s">
        <v>1738</v>
      </c>
      <c r="B2800" s="9">
        <v>40965</v>
      </c>
      <c r="C2800" s="7">
        <v>1</v>
      </c>
      <c r="D2800" s="7">
        <v>1</v>
      </c>
      <c r="E2800" s="1">
        <v>8</v>
      </c>
      <c r="F2800" s="1" t="s">
        <v>26</v>
      </c>
      <c r="G2800" s="1" t="s">
        <v>2841</v>
      </c>
      <c r="H2800" s="1" t="s">
        <v>23</v>
      </c>
      <c r="I2800" s="1" t="s">
        <v>23</v>
      </c>
      <c r="AK2800" s="1" t="s">
        <v>45</v>
      </c>
    </row>
    <row r="2801" spans="1:37">
      <c r="A2801" s="1" t="s">
        <v>1738</v>
      </c>
      <c r="B2801" s="9">
        <v>40965</v>
      </c>
      <c r="C2801" s="7">
        <v>1</v>
      </c>
      <c r="D2801" s="7">
        <v>1</v>
      </c>
      <c r="E2801" s="1">
        <v>8</v>
      </c>
      <c r="F2801" s="1" t="s">
        <v>47</v>
      </c>
      <c r="G2801" s="1" t="s">
        <v>2842</v>
      </c>
      <c r="H2801" s="1" t="s">
        <v>23</v>
      </c>
      <c r="I2801" s="1" t="s">
        <v>23</v>
      </c>
      <c r="J2801" s="1" t="s">
        <v>55</v>
      </c>
      <c r="AK2801" s="1" t="s">
        <v>45</v>
      </c>
    </row>
    <row r="2802" spans="1:37">
      <c r="A2802" s="1" t="s">
        <v>1738</v>
      </c>
      <c r="B2802" s="9">
        <v>40965</v>
      </c>
      <c r="C2802" s="7">
        <v>1</v>
      </c>
      <c r="D2802" s="7">
        <v>1</v>
      </c>
      <c r="E2802" s="1">
        <v>9</v>
      </c>
      <c r="F2802" s="1" t="s">
        <v>26</v>
      </c>
      <c r="G2802" s="1" t="s">
        <v>2843</v>
      </c>
      <c r="H2802" s="1" t="s">
        <v>23</v>
      </c>
      <c r="I2802" s="1" t="s">
        <v>23</v>
      </c>
      <c r="AK2802" s="1" t="s">
        <v>45</v>
      </c>
    </row>
    <row r="2803" spans="1:37">
      <c r="A2803" s="1" t="s">
        <v>1738</v>
      </c>
      <c r="B2803" s="9">
        <v>40965</v>
      </c>
      <c r="C2803" s="7">
        <v>1</v>
      </c>
      <c r="D2803" s="7">
        <v>1</v>
      </c>
      <c r="E2803" s="1">
        <v>9</v>
      </c>
      <c r="F2803" s="1" t="s">
        <v>47</v>
      </c>
      <c r="G2803" s="1" t="s">
        <v>2844</v>
      </c>
      <c r="H2803" s="1" t="s">
        <v>23</v>
      </c>
      <c r="I2803" s="1" t="s">
        <v>23</v>
      </c>
      <c r="AK2803" s="1" t="s">
        <v>45</v>
      </c>
    </row>
    <row r="2804" spans="1:37">
      <c r="A2804" s="1" t="s">
        <v>1738</v>
      </c>
      <c r="B2804" s="9">
        <v>40965</v>
      </c>
      <c r="C2804" s="7">
        <v>1</v>
      </c>
      <c r="D2804" s="7">
        <v>1</v>
      </c>
      <c r="E2804" s="1">
        <v>10</v>
      </c>
      <c r="F2804" s="1" t="s">
        <v>26</v>
      </c>
      <c r="G2804" s="1" t="s">
        <v>2845</v>
      </c>
      <c r="H2804" s="1" t="s">
        <v>23</v>
      </c>
      <c r="I2804" s="1" t="s">
        <v>23</v>
      </c>
      <c r="AK2804" s="1" t="s">
        <v>45</v>
      </c>
    </row>
    <row r="2805" spans="1:37">
      <c r="A2805" s="1" t="s">
        <v>1738</v>
      </c>
      <c r="B2805" s="9">
        <v>40965</v>
      </c>
      <c r="C2805" s="7">
        <v>1</v>
      </c>
      <c r="D2805" s="7">
        <v>1</v>
      </c>
      <c r="E2805" s="1">
        <v>10</v>
      </c>
      <c r="F2805" s="1" t="s">
        <v>47</v>
      </c>
      <c r="G2805" s="1" t="s">
        <v>1997</v>
      </c>
      <c r="H2805" s="1" t="s">
        <v>23</v>
      </c>
      <c r="I2805" s="1" t="s">
        <v>9</v>
      </c>
      <c r="J2805" s="1" t="s">
        <v>55</v>
      </c>
      <c r="AK2805" s="1" t="s">
        <v>45</v>
      </c>
    </row>
    <row r="2806" spans="1:37">
      <c r="A2806" s="1" t="s">
        <v>1738</v>
      </c>
      <c r="B2806" s="9">
        <v>40965</v>
      </c>
      <c r="C2806" s="7">
        <v>1</v>
      </c>
      <c r="D2806" s="7">
        <v>1</v>
      </c>
      <c r="E2806" s="1">
        <v>11</v>
      </c>
      <c r="F2806" s="1" t="s">
        <v>26</v>
      </c>
      <c r="G2806" s="1" t="s">
        <v>2006</v>
      </c>
      <c r="H2806" s="1" t="s">
        <v>23</v>
      </c>
      <c r="I2806" s="1" t="s">
        <v>9</v>
      </c>
      <c r="AK2806" s="1" t="s">
        <v>45</v>
      </c>
    </row>
    <row r="2807" spans="1:37">
      <c r="A2807" s="1" t="s">
        <v>1738</v>
      </c>
      <c r="B2807" s="9">
        <v>40965</v>
      </c>
      <c r="C2807" s="7">
        <v>1</v>
      </c>
      <c r="D2807" s="7">
        <v>1</v>
      </c>
      <c r="E2807" s="1">
        <v>11</v>
      </c>
      <c r="F2807" s="1" t="s">
        <v>47</v>
      </c>
      <c r="G2807" s="1" t="s">
        <v>2846</v>
      </c>
      <c r="H2807" s="1" t="s">
        <v>23</v>
      </c>
      <c r="I2807" s="1" t="s">
        <v>9</v>
      </c>
      <c r="AK2807" s="1" t="s">
        <v>45</v>
      </c>
    </row>
    <row r="2808" spans="1:37">
      <c r="A2808" s="1" t="s">
        <v>1738</v>
      </c>
      <c r="B2808" s="9">
        <v>40965</v>
      </c>
      <c r="C2808" s="7">
        <v>1</v>
      </c>
      <c r="D2808" s="7">
        <v>1</v>
      </c>
      <c r="E2808" s="1">
        <v>12</v>
      </c>
      <c r="F2808" s="1" t="s">
        <v>26</v>
      </c>
      <c r="G2808" s="1" t="s">
        <v>2847</v>
      </c>
      <c r="H2808" s="1" t="s">
        <v>22</v>
      </c>
      <c r="I2808" s="1" t="s">
        <v>23</v>
      </c>
      <c r="AK2808" s="1" t="s">
        <v>45</v>
      </c>
    </row>
    <row r="2809" spans="1:37">
      <c r="A2809" s="1" t="s">
        <v>1738</v>
      </c>
      <c r="B2809" s="9">
        <v>40965</v>
      </c>
      <c r="C2809" s="7">
        <v>1</v>
      </c>
      <c r="D2809" s="7">
        <v>1</v>
      </c>
      <c r="E2809" s="1">
        <v>12</v>
      </c>
      <c r="F2809" s="1" t="s">
        <v>47</v>
      </c>
      <c r="G2809" s="1" t="s">
        <v>1988</v>
      </c>
      <c r="H2809" s="1" t="s">
        <v>22</v>
      </c>
      <c r="I2809" s="1" t="s">
        <v>23</v>
      </c>
      <c r="J2809" s="1" t="s">
        <v>55</v>
      </c>
      <c r="AK2809" s="1" t="s">
        <v>45</v>
      </c>
    </row>
    <row r="2810" spans="1:37">
      <c r="A2810" s="1" t="s">
        <v>1738</v>
      </c>
      <c r="B2810" s="9">
        <v>40965</v>
      </c>
      <c r="C2810" s="7">
        <v>1</v>
      </c>
      <c r="D2810" s="7">
        <v>1</v>
      </c>
      <c r="E2810" s="1">
        <v>13</v>
      </c>
      <c r="F2810" s="1" t="s">
        <v>26</v>
      </c>
      <c r="G2810" s="1" t="s">
        <v>1998</v>
      </c>
      <c r="H2810" s="1" t="s">
        <v>23</v>
      </c>
      <c r="I2810" s="1" t="s">
        <v>23</v>
      </c>
      <c r="AK2810" s="1" t="s">
        <v>45</v>
      </c>
    </row>
    <row r="2811" spans="1:37">
      <c r="A2811" s="1" t="s">
        <v>1738</v>
      </c>
      <c r="B2811" s="9">
        <v>40965</v>
      </c>
      <c r="C2811" s="7">
        <v>1</v>
      </c>
      <c r="D2811" s="7">
        <v>1</v>
      </c>
      <c r="E2811" s="1">
        <v>13</v>
      </c>
      <c r="F2811" s="1" t="s">
        <v>47</v>
      </c>
      <c r="G2811" s="1" t="s">
        <v>1982</v>
      </c>
      <c r="H2811" s="1" t="s">
        <v>23</v>
      </c>
      <c r="I2811" s="1" t="s">
        <v>9</v>
      </c>
      <c r="AK2811" s="1" t="s">
        <v>45</v>
      </c>
    </row>
    <row r="2812" spans="1:37">
      <c r="A2812" s="1" t="s">
        <v>1738</v>
      </c>
      <c r="B2812" s="9">
        <v>40965</v>
      </c>
      <c r="C2812" s="7">
        <v>1</v>
      </c>
      <c r="D2812" s="7">
        <v>1</v>
      </c>
      <c r="E2812" s="1">
        <v>14</v>
      </c>
      <c r="F2812" s="1" t="s">
        <v>26</v>
      </c>
      <c r="G2812" s="1" t="s">
        <v>2848</v>
      </c>
      <c r="H2812" s="1" t="s">
        <v>23</v>
      </c>
      <c r="I2812" s="1" t="s">
        <v>23</v>
      </c>
      <c r="AK2812" s="1" t="s">
        <v>45</v>
      </c>
    </row>
    <row r="2813" spans="1:37">
      <c r="A2813" s="1" t="s">
        <v>1738</v>
      </c>
      <c r="B2813" s="9">
        <v>40965</v>
      </c>
      <c r="C2813" s="7">
        <v>1</v>
      </c>
      <c r="D2813" s="7">
        <v>1</v>
      </c>
      <c r="E2813" s="1">
        <v>14</v>
      </c>
      <c r="F2813" s="1" t="s">
        <v>47</v>
      </c>
      <c r="G2813" s="1" t="s">
        <v>2002</v>
      </c>
      <c r="H2813" s="1" t="s">
        <v>23</v>
      </c>
      <c r="I2813" s="1" t="s">
        <v>23</v>
      </c>
      <c r="J2813" s="1" t="s">
        <v>55</v>
      </c>
      <c r="AK2813" s="1" t="s">
        <v>45</v>
      </c>
    </row>
    <row r="2814" spans="1:37">
      <c r="A2814" s="1" t="s">
        <v>1738</v>
      </c>
      <c r="B2814" s="9">
        <v>40965</v>
      </c>
      <c r="C2814" s="7">
        <v>1</v>
      </c>
      <c r="D2814" s="7">
        <v>1</v>
      </c>
      <c r="E2814" s="1">
        <v>15</v>
      </c>
      <c r="F2814" s="1" t="s">
        <v>26</v>
      </c>
      <c r="G2814" s="1" t="s">
        <v>1965</v>
      </c>
      <c r="H2814" s="1" t="s">
        <v>22</v>
      </c>
      <c r="I2814" s="1" t="s">
        <v>9</v>
      </c>
      <c r="K2814" s="1" t="s">
        <v>32</v>
      </c>
      <c r="L2814" s="1" t="s">
        <v>25</v>
      </c>
      <c r="M2814" s="2" t="s">
        <v>2503</v>
      </c>
      <c r="N2814" s="1" t="s">
        <v>26</v>
      </c>
      <c r="O2814" s="1" t="s">
        <v>27</v>
      </c>
      <c r="P2814" s="1" t="s">
        <v>40</v>
      </c>
      <c r="Q2814" s="1">
        <v>26.7</v>
      </c>
      <c r="R2814" s="1">
        <v>16.399999999999999</v>
      </c>
      <c r="S2814" s="1">
        <v>17.600000000000001</v>
      </c>
      <c r="X2814" s="1">
        <v>13</v>
      </c>
      <c r="Y2814" s="1">
        <v>75</v>
      </c>
      <c r="Z2814" s="1">
        <f>Y2814-X2814</f>
        <v>62</v>
      </c>
      <c r="AA2814" s="1">
        <f>2+21</f>
        <v>23</v>
      </c>
      <c r="AE2814" s="1">
        <v>475</v>
      </c>
      <c r="AJ2814" s="1" t="s">
        <v>59</v>
      </c>
      <c r="AK2814" s="1" t="s">
        <v>45</v>
      </c>
    </row>
    <row r="2815" spans="1:37">
      <c r="A2815" s="1" t="s">
        <v>1738</v>
      </c>
      <c r="B2815" s="9">
        <v>40965</v>
      </c>
      <c r="C2815" s="7">
        <v>1</v>
      </c>
      <c r="D2815" s="7">
        <v>1</v>
      </c>
      <c r="E2815" s="1">
        <v>15</v>
      </c>
      <c r="F2815" s="1" t="s">
        <v>47</v>
      </c>
      <c r="G2815" s="1" t="s">
        <v>1955</v>
      </c>
      <c r="H2815" s="1" t="s">
        <v>23</v>
      </c>
      <c r="I2815" s="1" t="s">
        <v>23</v>
      </c>
      <c r="AK2815" s="1" t="s">
        <v>45</v>
      </c>
    </row>
    <row r="2816" spans="1:37">
      <c r="A2816" s="1" t="s">
        <v>1738</v>
      </c>
      <c r="B2816" s="9">
        <v>40965</v>
      </c>
      <c r="C2816" s="7">
        <v>1</v>
      </c>
      <c r="D2816" s="7">
        <v>1</v>
      </c>
      <c r="E2816" s="1">
        <v>16</v>
      </c>
      <c r="F2816" s="1" t="s">
        <v>26</v>
      </c>
      <c r="G2816" s="1" t="s">
        <v>2849</v>
      </c>
      <c r="H2816" s="1" t="s">
        <v>23</v>
      </c>
      <c r="I2816" s="1" t="s">
        <v>23</v>
      </c>
      <c r="AK2816" s="1" t="s">
        <v>45</v>
      </c>
    </row>
    <row r="2817" spans="1:37">
      <c r="A2817" s="1" t="s">
        <v>1738</v>
      </c>
      <c r="B2817" s="9">
        <v>40965</v>
      </c>
      <c r="C2817" s="7">
        <v>1</v>
      </c>
      <c r="D2817" s="7">
        <v>1</v>
      </c>
      <c r="E2817" s="1">
        <v>16</v>
      </c>
      <c r="F2817" s="1" t="s">
        <v>47</v>
      </c>
      <c r="G2817" s="1" t="s">
        <v>1953</v>
      </c>
      <c r="H2817" s="1" t="s">
        <v>23</v>
      </c>
      <c r="I2817" s="1" t="s">
        <v>23</v>
      </c>
      <c r="AK2817" s="1" t="s">
        <v>45</v>
      </c>
    </row>
    <row r="2818" spans="1:37">
      <c r="A2818" s="1" t="s">
        <v>1738</v>
      </c>
      <c r="B2818" s="9">
        <v>40965</v>
      </c>
      <c r="C2818" s="7">
        <v>1</v>
      </c>
      <c r="D2818" s="7">
        <v>1</v>
      </c>
      <c r="E2818" s="1">
        <v>17</v>
      </c>
      <c r="F2818" s="1" t="s">
        <v>26</v>
      </c>
      <c r="G2818" s="1" t="s">
        <v>1980</v>
      </c>
      <c r="H2818" s="1" t="s">
        <v>23</v>
      </c>
      <c r="I2818" s="1" t="s">
        <v>23</v>
      </c>
      <c r="J2818" s="1" t="s">
        <v>55</v>
      </c>
      <c r="AK2818" s="1" t="s">
        <v>77</v>
      </c>
    </row>
    <row r="2819" spans="1:37">
      <c r="A2819" s="1" t="s">
        <v>1738</v>
      </c>
      <c r="B2819" s="9">
        <v>40965</v>
      </c>
      <c r="C2819" s="7">
        <v>1</v>
      </c>
      <c r="D2819" s="7">
        <v>1</v>
      </c>
      <c r="E2819" s="1">
        <v>17</v>
      </c>
      <c r="F2819" s="1" t="s">
        <v>47</v>
      </c>
      <c r="G2819" s="1" t="s">
        <v>1974</v>
      </c>
      <c r="H2819" s="1" t="s">
        <v>23</v>
      </c>
      <c r="I2819" s="1" t="s">
        <v>9</v>
      </c>
      <c r="AK2819" s="1" t="s">
        <v>77</v>
      </c>
    </row>
    <row r="2820" spans="1:37">
      <c r="A2820" s="1" t="s">
        <v>1738</v>
      </c>
      <c r="B2820" s="9">
        <v>40965</v>
      </c>
      <c r="C2820" s="7">
        <v>1</v>
      </c>
      <c r="D2820" s="7">
        <v>1</v>
      </c>
      <c r="E2820" s="1">
        <v>18</v>
      </c>
      <c r="F2820" s="1" t="s">
        <v>26</v>
      </c>
      <c r="G2820" s="1" t="s">
        <v>1959</v>
      </c>
      <c r="H2820" s="1" t="s">
        <v>23</v>
      </c>
      <c r="I2820" s="1" t="s">
        <v>23</v>
      </c>
      <c r="AK2820" s="1" t="s">
        <v>77</v>
      </c>
    </row>
    <row r="2821" spans="1:37">
      <c r="A2821" s="1" t="s">
        <v>1738</v>
      </c>
      <c r="B2821" s="9">
        <v>40965</v>
      </c>
      <c r="C2821" s="7">
        <v>1</v>
      </c>
      <c r="D2821" s="7">
        <v>1</v>
      </c>
      <c r="E2821" s="1">
        <v>18</v>
      </c>
      <c r="F2821" s="1" t="s">
        <v>47</v>
      </c>
      <c r="G2821" s="1" t="s">
        <v>1968</v>
      </c>
      <c r="H2821" s="1" t="s">
        <v>23</v>
      </c>
      <c r="I2821" s="1" t="s">
        <v>9</v>
      </c>
      <c r="AK2821" s="1" t="s">
        <v>77</v>
      </c>
    </row>
    <row r="2822" spans="1:37">
      <c r="A2822" s="1" t="s">
        <v>1738</v>
      </c>
      <c r="B2822" s="9">
        <v>40965</v>
      </c>
      <c r="C2822" s="7">
        <v>1</v>
      </c>
      <c r="D2822" s="7">
        <v>1</v>
      </c>
      <c r="E2822" s="1">
        <v>19</v>
      </c>
      <c r="F2822" s="1" t="s">
        <v>26</v>
      </c>
      <c r="G2822" s="1" t="s">
        <v>2850</v>
      </c>
      <c r="H2822" s="1" t="s">
        <v>23</v>
      </c>
      <c r="I2822" s="1" t="s">
        <v>23</v>
      </c>
      <c r="AK2822" s="1" t="s">
        <v>77</v>
      </c>
    </row>
    <row r="2823" spans="1:37">
      <c r="A2823" s="1" t="s">
        <v>1738</v>
      </c>
      <c r="B2823" s="9">
        <v>40965</v>
      </c>
      <c r="C2823" s="7">
        <v>1</v>
      </c>
      <c r="D2823" s="7">
        <v>1</v>
      </c>
      <c r="E2823" s="1">
        <v>19</v>
      </c>
      <c r="F2823" s="1" t="s">
        <v>47</v>
      </c>
      <c r="G2823" s="1" t="s">
        <v>2851</v>
      </c>
      <c r="H2823" s="1" t="s">
        <v>23</v>
      </c>
      <c r="I2823" s="1" t="s">
        <v>23</v>
      </c>
      <c r="AK2823" s="1" t="s">
        <v>77</v>
      </c>
    </row>
    <row r="2824" spans="1:37">
      <c r="A2824" s="1" t="s">
        <v>1738</v>
      </c>
      <c r="B2824" s="9">
        <v>40965</v>
      </c>
      <c r="C2824" s="7">
        <v>1</v>
      </c>
      <c r="D2824" s="7">
        <v>1</v>
      </c>
      <c r="E2824" s="1">
        <v>20</v>
      </c>
      <c r="F2824" s="1" t="s">
        <v>26</v>
      </c>
      <c r="G2824" s="1" t="s">
        <v>2852</v>
      </c>
      <c r="H2824" s="1" t="s">
        <v>23</v>
      </c>
      <c r="I2824" s="1" t="s">
        <v>23</v>
      </c>
      <c r="J2824" s="1" t="s">
        <v>55</v>
      </c>
      <c r="AK2824" s="1" t="s">
        <v>77</v>
      </c>
    </row>
    <row r="2825" spans="1:37">
      <c r="A2825" s="1" t="s">
        <v>1738</v>
      </c>
      <c r="B2825" s="9">
        <v>40965</v>
      </c>
      <c r="C2825" s="7">
        <v>1</v>
      </c>
      <c r="D2825" s="7">
        <v>1</v>
      </c>
      <c r="E2825" s="1">
        <v>20</v>
      </c>
      <c r="F2825" s="1" t="s">
        <v>47</v>
      </c>
      <c r="G2825" s="1" t="s">
        <v>2853</v>
      </c>
      <c r="H2825" s="1" t="s">
        <v>23</v>
      </c>
      <c r="I2825" s="1" t="s">
        <v>23</v>
      </c>
      <c r="J2825" s="1" t="s">
        <v>55</v>
      </c>
      <c r="AK2825" s="1" t="s">
        <v>77</v>
      </c>
    </row>
    <row r="2826" spans="1:37">
      <c r="A2826" s="1" t="s">
        <v>1738</v>
      </c>
      <c r="B2826" s="9">
        <v>40965</v>
      </c>
      <c r="C2826" s="7">
        <v>1</v>
      </c>
      <c r="D2826" s="7">
        <v>1</v>
      </c>
      <c r="E2826" s="10">
        <v>21</v>
      </c>
      <c r="F2826" s="1" t="s">
        <v>26</v>
      </c>
      <c r="G2826" s="1" t="s">
        <v>1972</v>
      </c>
      <c r="H2826" s="1" t="s">
        <v>23</v>
      </c>
      <c r="I2826" s="1" t="s">
        <v>23</v>
      </c>
      <c r="J2826" s="1" t="s">
        <v>55</v>
      </c>
      <c r="AK2826" s="1" t="s">
        <v>77</v>
      </c>
    </row>
    <row r="2827" spans="1:37">
      <c r="A2827" s="1" t="s">
        <v>1738</v>
      </c>
      <c r="B2827" s="9">
        <v>40965</v>
      </c>
      <c r="C2827" s="7">
        <v>1</v>
      </c>
      <c r="D2827" s="7">
        <v>1</v>
      </c>
      <c r="E2827" s="1">
        <v>21</v>
      </c>
      <c r="F2827" s="1" t="s">
        <v>47</v>
      </c>
      <c r="G2827" s="1" t="s">
        <v>2854</v>
      </c>
      <c r="H2827" s="1" t="s">
        <v>23</v>
      </c>
      <c r="I2827" s="1" t="s">
        <v>23</v>
      </c>
      <c r="AK2827" s="1" t="s">
        <v>77</v>
      </c>
    </row>
    <row r="2828" spans="1:37">
      <c r="A2828" s="1" t="s">
        <v>1738</v>
      </c>
      <c r="B2828" s="9">
        <v>40965</v>
      </c>
      <c r="C2828" s="7">
        <v>1</v>
      </c>
      <c r="D2828" s="7">
        <v>1</v>
      </c>
      <c r="E2828" s="1">
        <v>22</v>
      </c>
      <c r="F2828" s="1" t="s">
        <v>26</v>
      </c>
      <c r="G2828" s="1" t="s">
        <v>2855</v>
      </c>
      <c r="H2828" s="1" t="s">
        <v>23</v>
      </c>
      <c r="I2828" s="1" t="s">
        <v>23</v>
      </c>
      <c r="J2828" s="1" t="s">
        <v>55</v>
      </c>
      <c r="AK2828" s="1" t="s">
        <v>77</v>
      </c>
    </row>
    <row r="2829" spans="1:37">
      <c r="A2829" s="1" t="s">
        <v>1738</v>
      </c>
      <c r="B2829" s="9">
        <v>40965</v>
      </c>
      <c r="C2829" s="7">
        <v>1</v>
      </c>
      <c r="D2829" s="7">
        <v>1</v>
      </c>
      <c r="E2829" s="1">
        <v>22</v>
      </c>
      <c r="F2829" s="1" t="s">
        <v>47</v>
      </c>
      <c r="G2829" s="1" t="s">
        <v>2856</v>
      </c>
      <c r="H2829" s="1" t="s">
        <v>23</v>
      </c>
      <c r="I2829" s="1" t="s">
        <v>23</v>
      </c>
      <c r="J2829" s="1" t="s">
        <v>55</v>
      </c>
      <c r="AK2829" s="1" t="s">
        <v>77</v>
      </c>
    </row>
    <row r="2830" spans="1:37">
      <c r="A2830" s="1" t="s">
        <v>1738</v>
      </c>
      <c r="B2830" s="9">
        <v>40965</v>
      </c>
      <c r="C2830" s="7">
        <v>1</v>
      </c>
      <c r="D2830" s="7">
        <v>1</v>
      </c>
      <c r="E2830" s="1">
        <v>23</v>
      </c>
      <c r="F2830" s="1" t="s">
        <v>26</v>
      </c>
      <c r="G2830" s="1" t="s">
        <v>1973</v>
      </c>
      <c r="H2830" s="1" t="s">
        <v>23</v>
      </c>
      <c r="I2830" s="1" t="s">
        <v>23</v>
      </c>
      <c r="AK2830" s="1" t="s">
        <v>77</v>
      </c>
    </row>
    <row r="2831" spans="1:37">
      <c r="A2831" s="1" t="s">
        <v>1738</v>
      </c>
      <c r="B2831" s="9">
        <v>40965</v>
      </c>
      <c r="C2831" s="7">
        <v>1</v>
      </c>
      <c r="D2831" s="7">
        <v>1</v>
      </c>
      <c r="E2831" s="1">
        <v>23</v>
      </c>
      <c r="F2831" s="1" t="s">
        <v>47</v>
      </c>
      <c r="G2831" s="1" t="s">
        <v>1993</v>
      </c>
      <c r="H2831" s="1" t="s">
        <v>23</v>
      </c>
      <c r="I2831" s="1" t="s">
        <v>23</v>
      </c>
      <c r="AK2831" s="1" t="s">
        <v>77</v>
      </c>
    </row>
    <row r="2832" spans="1:37">
      <c r="A2832" s="1" t="s">
        <v>1738</v>
      </c>
      <c r="B2832" s="9">
        <v>40965</v>
      </c>
      <c r="C2832" s="7">
        <v>1</v>
      </c>
      <c r="D2832" s="7">
        <v>1</v>
      </c>
      <c r="E2832" s="1">
        <v>24</v>
      </c>
      <c r="F2832" s="1" t="s">
        <v>26</v>
      </c>
      <c r="G2832" s="1" t="s">
        <v>1995</v>
      </c>
      <c r="H2832" s="1" t="s">
        <v>23</v>
      </c>
      <c r="I2832" s="1" t="s">
        <v>23</v>
      </c>
      <c r="AK2832" s="1" t="s">
        <v>77</v>
      </c>
    </row>
    <row r="2833" spans="1:37">
      <c r="A2833" s="1" t="s">
        <v>1738</v>
      </c>
      <c r="B2833" s="9">
        <v>40965</v>
      </c>
      <c r="C2833" s="7">
        <v>1</v>
      </c>
      <c r="D2833" s="7">
        <v>1</v>
      </c>
      <c r="E2833" s="1">
        <v>24</v>
      </c>
      <c r="F2833" s="1" t="s">
        <v>47</v>
      </c>
      <c r="G2833" s="1" t="s">
        <v>1978</v>
      </c>
      <c r="H2833" s="1" t="s">
        <v>23</v>
      </c>
      <c r="I2833" s="1" t="s">
        <v>23</v>
      </c>
      <c r="AK2833" s="1" t="s">
        <v>77</v>
      </c>
    </row>
    <row r="2834" spans="1:37">
      <c r="A2834" s="1" t="s">
        <v>1738</v>
      </c>
      <c r="B2834" s="9">
        <v>40965</v>
      </c>
      <c r="C2834" s="7">
        <v>1</v>
      </c>
      <c r="D2834" s="7">
        <v>1</v>
      </c>
      <c r="E2834" s="1">
        <v>25</v>
      </c>
      <c r="F2834" s="1" t="s">
        <v>26</v>
      </c>
      <c r="G2834" s="1" t="s">
        <v>1990</v>
      </c>
      <c r="H2834" s="1" t="s">
        <v>23</v>
      </c>
      <c r="I2834" s="1" t="s">
        <v>23</v>
      </c>
      <c r="AK2834" s="1" t="s">
        <v>77</v>
      </c>
    </row>
    <row r="2835" spans="1:37">
      <c r="A2835" s="1" t="s">
        <v>1738</v>
      </c>
      <c r="B2835" s="9">
        <v>40965</v>
      </c>
      <c r="C2835" s="7">
        <v>1</v>
      </c>
      <c r="D2835" s="7">
        <v>1</v>
      </c>
      <c r="E2835" s="1">
        <v>25</v>
      </c>
      <c r="F2835" s="1" t="s">
        <v>47</v>
      </c>
      <c r="G2835" s="1" t="s">
        <v>2007</v>
      </c>
      <c r="H2835" s="1" t="s">
        <v>23</v>
      </c>
      <c r="I2835" s="1" t="s">
        <v>23</v>
      </c>
      <c r="J2835" s="1" t="s">
        <v>55</v>
      </c>
      <c r="AK2835" s="1" t="s">
        <v>77</v>
      </c>
    </row>
    <row r="2836" spans="1:37">
      <c r="A2836" s="1" t="s">
        <v>1738</v>
      </c>
      <c r="B2836" s="9">
        <v>40965</v>
      </c>
      <c r="C2836" s="7">
        <v>1</v>
      </c>
      <c r="D2836" s="7">
        <v>1</v>
      </c>
      <c r="E2836" s="1">
        <v>26</v>
      </c>
      <c r="F2836" s="1" t="s">
        <v>26</v>
      </c>
      <c r="G2836" s="1" t="s">
        <v>1981</v>
      </c>
      <c r="H2836" s="1" t="s">
        <v>23</v>
      </c>
      <c r="I2836" s="1" t="s">
        <v>23</v>
      </c>
      <c r="AK2836" s="1" t="s">
        <v>77</v>
      </c>
    </row>
    <row r="2837" spans="1:37">
      <c r="A2837" s="1" t="s">
        <v>1738</v>
      </c>
      <c r="B2837" s="9">
        <v>40965</v>
      </c>
      <c r="C2837" s="7">
        <v>1</v>
      </c>
      <c r="D2837" s="7">
        <v>1</v>
      </c>
      <c r="E2837" s="1">
        <v>26</v>
      </c>
      <c r="F2837" s="1" t="s">
        <v>47</v>
      </c>
      <c r="G2837" s="1" t="s">
        <v>2857</v>
      </c>
      <c r="H2837" s="1" t="s">
        <v>23</v>
      </c>
      <c r="I2837" s="1" t="s">
        <v>53</v>
      </c>
      <c r="AK2837" s="1" t="s">
        <v>77</v>
      </c>
    </row>
    <row r="2838" spans="1:37">
      <c r="A2838" s="1" t="s">
        <v>1738</v>
      </c>
      <c r="B2838" s="9">
        <v>40965</v>
      </c>
      <c r="C2838" s="7">
        <v>1</v>
      </c>
      <c r="D2838" s="7">
        <v>1</v>
      </c>
      <c r="E2838" s="1">
        <v>27</v>
      </c>
      <c r="F2838" s="1" t="s">
        <v>26</v>
      </c>
      <c r="G2838" s="1" t="s">
        <v>1951</v>
      </c>
      <c r="H2838" s="1" t="s">
        <v>23</v>
      </c>
      <c r="I2838" s="1" t="s">
        <v>9</v>
      </c>
      <c r="AK2838" s="1" t="s">
        <v>77</v>
      </c>
    </row>
    <row r="2839" spans="1:37">
      <c r="A2839" s="1" t="s">
        <v>1738</v>
      </c>
      <c r="B2839" s="9">
        <v>40965</v>
      </c>
      <c r="C2839" s="7">
        <v>1</v>
      </c>
      <c r="D2839" s="7">
        <v>1</v>
      </c>
      <c r="E2839" s="1">
        <v>27</v>
      </c>
      <c r="F2839" s="1" t="s">
        <v>47</v>
      </c>
      <c r="G2839" s="1" t="s">
        <v>1969</v>
      </c>
      <c r="H2839" s="1" t="s">
        <v>23</v>
      </c>
      <c r="I2839" s="1" t="s">
        <v>23</v>
      </c>
      <c r="J2839" s="1" t="s">
        <v>55</v>
      </c>
      <c r="AK2839" s="1" t="s">
        <v>77</v>
      </c>
    </row>
    <row r="2840" spans="1:37">
      <c r="A2840" s="1" t="s">
        <v>1738</v>
      </c>
      <c r="B2840" s="9">
        <v>40965</v>
      </c>
      <c r="C2840" s="7">
        <v>1</v>
      </c>
      <c r="D2840" s="7">
        <v>1</v>
      </c>
      <c r="E2840" s="1">
        <v>28</v>
      </c>
      <c r="F2840" s="1" t="s">
        <v>26</v>
      </c>
      <c r="G2840" s="1" t="s">
        <v>2858</v>
      </c>
      <c r="H2840" s="1" t="s">
        <v>23</v>
      </c>
      <c r="I2840" s="1" t="s">
        <v>23</v>
      </c>
      <c r="J2840" s="1" t="s">
        <v>55</v>
      </c>
      <c r="AK2840" s="1" t="s">
        <v>77</v>
      </c>
    </row>
    <row r="2841" spans="1:37">
      <c r="A2841" s="1" t="s">
        <v>1738</v>
      </c>
      <c r="B2841" s="9">
        <v>40965</v>
      </c>
      <c r="C2841" s="7">
        <v>1</v>
      </c>
      <c r="D2841" s="7">
        <v>1</v>
      </c>
      <c r="E2841" s="1">
        <v>28</v>
      </c>
      <c r="F2841" s="1" t="s">
        <v>47</v>
      </c>
      <c r="G2841" s="1" t="s">
        <v>2005</v>
      </c>
      <c r="H2841" s="1" t="s">
        <v>23</v>
      </c>
      <c r="I2841" s="1" t="s">
        <v>23</v>
      </c>
      <c r="J2841" s="1" t="s">
        <v>55</v>
      </c>
      <c r="AK2841" s="1" t="s">
        <v>77</v>
      </c>
    </row>
    <row r="2842" spans="1:37">
      <c r="A2842" s="1" t="s">
        <v>1738</v>
      </c>
      <c r="B2842" s="9">
        <v>40965</v>
      </c>
      <c r="C2842" s="7">
        <v>1</v>
      </c>
      <c r="D2842" s="7">
        <v>1</v>
      </c>
      <c r="E2842" s="1">
        <v>29</v>
      </c>
      <c r="F2842" s="1" t="s">
        <v>26</v>
      </c>
      <c r="G2842" s="1" t="s">
        <v>2859</v>
      </c>
      <c r="H2842" s="1" t="s">
        <v>23</v>
      </c>
      <c r="I2842" s="1" t="s">
        <v>23</v>
      </c>
      <c r="AK2842" s="1" t="s">
        <v>77</v>
      </c>
    </row>
    <row r="2843" spans="1:37">
      <c r="A2843" s="1" t="s">
        <v>1738</v>
      </c>
      <c r="B2843" s="9">
        <v>40965</v>
      </c>
      <c r="C2843" s="7">
        <v>1</v>
      </c>
      <c r="D2843" s="7">
        <v>1</v>
      </c>
      <c r="E2843" s="1">
        <v>29</v>
      </c>
      <c r="F2843" s="1" t="s">
        <v>47</v>
      </c>
      <c r="G2843" s="1" t="s">
        <v>1983</v>
      </c>
      <c r="H2843" s="1" t="s">
        <v>23</v>
      </c>
      <c r="I2843" s="1" t="s">
        <v>9</v>
      </c>
      <c r="AK2843" s="1" t="s">
        <v>77</v>
      </c>
    </row>
    <row r="2844" spans="1:37">
      <c r="A2844" s="1" t="s">
        <v>1738</v>
      </c>
      <c r="B2844" s="9">
        <v>40965</v>
      </c>
      <c r="C2844" s="7">
        <v>1</v>
      </c>
      <c r="D2844" s="7">
        <v>1</v>
      </c>
      <c r="E2844" s="1">
        <v>30</v>
      </c>
      <c r="F2844" s="1" t="s">
        <v>26</v>
      </c>
      <c r="G2844" s="1" t="s">
        <v>1992</v>
      </c>
      <c r="H2844" s="1" t="s">
        <v>23</v>
      </c>
      <c r="I2844" s="1" t="s">
        <v>23</v>
      </c>
      <c r="AK2844" s="1" t="s">
        <v>77</v>
      </c>
    </row>
    <row r="2845" spans="1:37">
      <c r="A2845" s="1" t="s">
        <v>1738</v>
      </c>
      <c r="B2845" s="9">
        <v>40965</v>
      </c>
      <c r="C2845" s="7">
        <v>1</v>
      </c>
      <c r="D2845" s="7">
        <v>1</v>
      </c>
      <c r="E2845" s="1">
        <v>30</v>
      </c>
      <c r="F2845" s="1" t="s">
        <v>47</v>
      </c>
      <c r="G2845" s="1" t="s">
        <v>2860</v>
      </c>
      <c r="H2845" s="1" t="s">
        <v>23</v>
      </c>
      <c r="I2845" s="1" t="s">
        <v>23</v>
      </c>
      <c r="J2845" s="1" t="s">
        <v>55</v>
      </c>
      <c r="AK2845" s="1" t="s">
        <v>77</v>
      </c>
    </row>
    <row r="2846" spans="1:37">
      <c r="A2846" s="1" t="s">
        <v>1738</v>
      </c>
      <c r="B2846" s="9">
        <v>40965</v>
      </c>
      <c r="C2846" s="7">
        <v>1</v>
      </c>
      <c r="D2846" s="7">
        <v>1</v>
      </c>
      <c r="E2846" s="1">
        <v>31</v>
      </c>
      <c r="F2846" s="1" t="s">
        <v>26</v>
      </c>
      <c r="G2846" s="1" t="s">
        <v>2861</v>
      </c>
      <c r="H2846" s="1" t="s">
        <v>23</v>
      </c>
      <c r="I2846" s="1" t="s">
        <v>23</v>
      </c>
      <c r="AK2846" s="1" t="s">
        <v>77</v>
      </c>
    </row>
    <row r="2847" spans="1:37">
      <c r="A2847" s="1" t="s">
        <v>1738</v>
      </c>
      <c r="B2847" s="9">
        <v>40965</v>
      </c>
      <c r="C2847" s="7">
        <v>1</v>
      </c>
      <c r="D2847" s="7">
        <v>1</v>
      </c>
      <c r="E2847" s="1">
        <v>31</v>
      </c>
      <c r="F2847" s="1" t="s">
        <v>47</v>
      </c>
      <c r="G2847" s="1" t="s">
        <v>1952</v>
      </c>
      <c r="H2847" s="1" t="s">
        <v>23</v>
      </c>
      <c r="I2847" s="1" t="s">
        <v>23</v>
      </c>
      <c r="AK2847" s="1" t="s">
        <v>77</v>
      </c>
    </row>
    <row r="2848" spans="1:37">
      <c r="A2848" s="1" t="s">
        <v>1738</v>
      </c>
      <c r="B2848" s="9">
        <v>40965</v>
      </c>
      <c r="C2848" s="7">
        <v>1</v>
      </c>
      <c r="D2848" s="7">
        <v>1</v>
      </c>
      <c r="E2848" s="1">
        <v>32</v>
      </c>
      <c r="F2848" s="1" t="s">
        <v>26</v>
      </c>
      <c r="G2848" s="1" t="s">
        <v>2862</v>
      </c>
      <c r="H2848" s="1" t="s">
        <v>23</v>
      </c>
      <c r="I2848" s="1" t="s">
        <v>23</v>
      </c>
      <c r="AK2848" s="1" t="s">
        <v>77</v>
      </c>
    </row>
    <row r="2849" spans="1:38">
      <c r="A2849" s="1" t="s">
        <v>1738</v>
      </c>
      <c r="B2849" s="9">
        <v>40965</v>
      </c>
      <c r="C2849" s="7">
        <v>1</v>
      </c>
      <c r="D2849" s="7">
        <v>1</v>
      </c>
      <c r="E2849" s="1">
        <v>32</v>
      </c>
      <c r="F2849" s="1" t="s">
        <v>47</v>
      </c>
      <c r="G2849" s="1" t="s">
        <v>1971</v>
      </c>
      <c r="H2849" s="1" t="s">
        <v>23</v>
      </c>
      <c r="I2849" s="1" t="s">
        <v>23</v>
      </c>
      <c r="J2849" s="1" t="s">
        <v>55</v>
      </c>
      <c r="AK2849" s="1" t="s">
        <v>77</v>
      </c>
    </row>
    <row r="2850" spans="1:38">
      <c r="A2850" s="1" t="s">
        <v>1738</v>
      </c>
      <c r="B2850" s="9">
        <v>40965</v>
      </c>
      <c r="C2850" s="7">
        <v>1</v>
      </c>
      <c r="D2850" s="7">
        <v>1</v>
      </c>
      <c r="E2850" s="1">
        <v>33</v>
      </c>
      <c r="F2850" s="1" t="s">
        <v>26</v>
      </c>
      <c r="G2850" s="1" t="s">
        <v>1987</v>
      </c>
      <c r="H2850" s="1" t="s">
        <v>23</v>
      </c>
      <c r="I2850" s="1" t="s">
        <v>23</v>
      </c>
      <c r="AK2850" s="1" t="s">
        <v>190</v>
      </c>
    </row>
    <row r="2851" spans="1:38">
      <c r="A2851" s="1" t="s">
        <v>1738</v>
      </c>
      <c r="B2851" s="9">
        <v>40965</v>
      </c>
      <c r="C2851" s="7">
        <v>1</v>
      </c>
      <c r="D2851" s="7">
        <v>1</v>
      </c>
      <c r="E2851" s="1">
        <v>33</v>
      </c>
      <c r="F2851" s="1" t="s">
        <v>47</v>
      </c>
      <c r="G2851" s="1" t="s">
        <v>2863</v>
      </c>
      <c r="H2851" s="1" t="s">
        <v>23</v>
      </c>
      <c r="I2851" s="1" t="s">
        <v>23</v>
      </c>
      <c r="J2851" s="11"/>
      <c r="AK2851" s="1" t="s">
        <v>190</v>
      </c>
    </row>
    <row r="2852" spans="1:38">
      <c r="A2852" s="1" t="s">
        <v>1738</v>
      </c>
      <c r="B2852" s="9">
        <v>40965</v>
      </c>
      <c r="C2852" s="7">
        <v>1</v>
      </c>
      <c r="D2852" s="7">
        <v>1</v>
      </c>
      <c r="E2852" s="1">
        <v>34</v>
      </c>
      <c r="F2852" s="1" t="s">
        <v>26</v>
      </c>
      <c r="G2852" s="1" t="s">
        <v>2864</v>
      </c>
      <c r="H2852" s="11" t="s">
        <v>23</v>
      </c>
      <c r="I2852" s="11" t="s">
        <v>23</v>
      </c>
      <c r="J2852" s="11" t="s">
        <v>55</v>
      </c>
      <c r="AK2852" s="1" t="s">
        <v>190</v>
      </c>
    </row>
    <row r="2853" spans="1:38">
      <c r="A2853" s="1" t="s">
        <v>1738</v>
      </c>
      <c r="B2853" s="9">
        <v>40965</v>
      </c>
      <c r="C2853" s="7">
        <v>1</v>
      </c>
      <c r="D2853" s="7">
        <v>1</v>
      </c>
      <c r="E2853" s="1">
        <v>34</v>
      </c>
      <c r="F2853" s="1" t="s">
        <v>47</v>
      </c>
      <c r="G2853" s="1" t="s">
        <v>2865</v>
      </c>
      <c r="H2853" s="11" t="s">
        <v>23</v>
      </c>
      <c r="I2853" s="11" t="s">
        <v>23</v>
      </c>
      <c r="J2853" s="11" t="s">
        <v>202</v>
      </c>
      <c r="AK2853" s="1" t="s">
        <v>190</v>
      </c>
    </row>
    <row r="2854" spans="1:38">
      <c r="A2854" s="1" t="s">
        <v>1738</v>
      </c>
      <c r="B2854" s="9">
        <v>40965</v>
      </c>
      <c r="C2854" s="7">
        <v>1</v>
      </c>
      <c r="D2854" s="7">
        <v>1</v>
      </c>
      <c r="E2854" s="1">
        <v>35</v>
      </c>
      <c r="F2854" s="1" t="s">
        <v>26</v>
      </c>
      <c r="G2854" s="1" t="s">
        <v>1996</v>
      </c>
      <c r="H2854" s="1" t="s">
        <v>23</v>
      </c>
      <c r="I2854" s="1" t="s">
        <v>23</v>
      </c>
      <c r="AK2854" s="1" t="s">
        <v>190</v>
      </c>
    </row>
    <row r="2855" spans="1:38">
      <c r="A2855" s="1" t="s">
        <v>1738</v>
      </c>
      <c r="B2855" s="9">
        <v>40965</v>
      </c>
      <c r="C2855" s="7">
        <v>1</v>
      </c>
      <c r="D2855" s="7">
        <v>1</v>
      </c>
      <c r="E2855" s="1">
        <v>35</v>
      </c>
      <c r="F2855" s="1" t="s">
        <v>47</v>
      </c>
      <c r="G2855" s="1" t="s">
        <v>2004</v>
      </c>
      <c r="H2855" s="1" t="s">
        <v>23</v>
      </c>
      <c r="I2855" s="1" t="s">
        <v>23</v>
      </c>
      <c r="AK2855" s="1" t="s">
        <v>190</v>
      </c>
    </row>
    <row r="2856" spans="1:38">
      <c r="A2856" s="1" t="s">
        <v>1738</v>
      </c>
      <c r="B2856" s="9">
        <v>40965</v>
      </c>
      <c r="C2856" s="7">
        <v>1</v>
      </c>
      <c r="D2856" s="7">
        <v>1</v>
      </c>
      <c r="E2856" s="1">
        <v>36</v>
      </c>
      <c r="F2856" s="1" t="s">
        <v>26</v>
      </c>
      <c r="G2856" s="1" t="s">
        <v>1986</v>
      </c>
      <c r="H2856" s="1" t="s">
        <v>23</v>
      </c>
      <c r="I2856" s="1" t="s">
        <v>23</v>
      </c>
      <c r="AK2856" s="1" t="s">
        <v>190</v>
      </c>
    </row>
    <row r="2857" spans="1:38">
      <c r="A2857" s="1" t="s">
        <v>1738</v>
      </c>
      <c r="B2857" s="9">
        <v>40965</v>
      </c>
      <c r="C2857" s="7">
        <v>1</v>
      </c>
      <c r="D2857" s="7">
        <v>1</v>
      </c>
      <c r="E2857" s="1">
        <v>36</v>
      </c>
      <c r="F2857" s="1" t="s">
        <v>47</v>
      </c>
      <c r="G2857" s="1" t="s">
        <v>1970</v>
      </c>
      <c r="H2857" s="1" t="s">
        <v>23</v>
      </c>
      <c r="I2857" s="1" t="s">
        <v>23</v>
      </c>
      <c r="J2857" s="1" t="s">
        <v>55</v>
      </c>
      <c r="AK2857" s="1" t="s">
        <v>190</v>
      </c>
    </row>
    <row r="2858" spans="1:38">
      <c r="A2858" s="1" t="s">
        <v>1738</v>
      </c>
      <c r="B2858" s="9">
        <v>40965</v>
      </c>
      <c r="C2858" s="7">
        <v>1</v>
      </c>
      <c r="D2858" s="7">
        <v>1</v>
      </c>
      <c r="E2858" s="1">
        <v>37</v>
      </c>
      <c r="F2858" s="1" t="s">
        <v>26</v>
      </c>
      <c r="G2858" s="1" t="s">
        <v>1963</v>
      </c>
      <c r="H2858" s="1" t="s">
        <v>22</v>
      </c>
      <c r="I2858" s="1" t="s">
        <v>9</v>
      </c>
      <c r="K2858" s="1" t="s">
        <v>29</v>
      </c>
      <c r="L2858" s="1" t="s">
        <v>25</v>
      </c>
      <c r="M2858" s="2" t="s">
        <v>2500</v>
      </c>
      <c r="N2858" s="1" t="s">
        <v>26</v>
      </c>
      <c r="O2858" s="1" t="s">
        <v>33</v>
      </c>
      <c r="P2858" s="1" t="s">
        <v>193</v>
      </c>
      <c r="Q2858" s="1">
        <v>38.5</v>
      </c>
      <c r="R2858" s="1">
        <v>20.9</v>
      </c>
      <c r="S2858" s="1">
        <v>9.5</v>
      </c>
      <c r="X2858" s="1">
        <v>13</v>
      </c>
      <c r="Y2858" s="1">
        <v>142</v>
      </c>
      <c r="Z2858" s="1">
        <f>Y2858-X2858</f>
        <v>129</v>
      </c>
      <c r="AA2858" s="1">
        <v>169</v>
      </c>
      <c r="AC2858" s="1" t="s">
        <v>194</v>
      </c>
      <c r="AE2858" s="1">
        <v>477</v>
      </c>
      <c r="AJ2858" s="1" t="s">
        <v>59</v>
      </c>
      <c r="AK2858" s="1" t="s">
        <v>190</v>
      </c>
      <c r="AL2858" s="1" t="s">
        <v>195</v>
      </c>
    </row>
    <row r="2859" spans="1:38">
      <c r="A2859" s="1" t="s">
        <v>1738</v>
      </c>
      <c r="B2859" s="9">
        <v>40965</v>
      </c>
      <c r="C2859" s="7">
        <v>1</v>
      </c>
      <c r="D2859" s="7">
        <v>1</v>
      </c>
      <c r="E2859" s="1">
        <v>37</v>
      </c>
      <c r="F2859" s="1" t="s">
        <v>47</v>
      </c>
      <c r="G2859" s="1" t="s">
        <v>1961</v>
      </c>
      <c r="H2859" s="1" t="s">
        <v>22</v>
      </c>
      <c r="I2859" s="1" t="s">
        <v>9</v>
      </c>
      <c r="K2859" s="1" t="s">
        <v>24</v>
      </c>
      <c r="L2859" s="1" t="s">
        <v>25</v>
      </c>
      <c r="M2859" s="2" t="s">
        <v>2496</v>
      </c>
      <c r="N2859" s="1" t="s">
        <v>26</v>
      </c>
      <c r="O2859" s="1" t="s">
        <v>27</v>
      </c>
      <c r="P2859" s="1" t="s">
        <v>88</v>
      </c>
      <c r="Q2859" s="1">
        <v>44.6</v>
      </c>
      <c r="R2859" s="1">
        <v>24.1</v>
      </c>
      <c r="S2859" s="1">
        <v>39.5</v>
      </c>
      <c r="X2859" s="1">
        <v>13</v>
      </c>
      <c r="Y2859" s="1">
        <v>345</v>
      </c>
      <c r="Z2859" s="1">
        <f>Y2859-X2859</f>
        <v>332</v>
      </c>
      <c r="AA2859" s="1">
        <v>9</v>
      </c>
      <c r="AE2859" s="1">
        <v>480</v>
      </c>
      <c r="AJ2859" s="1" t="s">
        <v>45</v>
      </c>
      <c r="AK2859" s="1" t="s">
        <v>190</v>
      </c>
      <c r="AL2859" s="1" t="s">
        <v>199</v>
      </c>
    </row>
    <row r="2860" spans="1:38">
      <c r="A2860" s="1" t="s">
        <v>1738</v>
      </c>
      <c r="B2860" s="9">
        <v>40965</v>
      </c>
      <c r="C2860" s="7">
        <v>1</v>
      </c>
      <c r="D2860" s="7">
        <v>1</v>
      </c>
      <c r="E2860" s="1">
        <v>38</v>
      </c>
      <c r="F2860" s="1" t="s">
        <v>26</v>
      </c>
      <c r="G2860" s="1" t="s">
        <v>2866</v>
      </c>
      <c r="H2860" s="1" t="s">
        <v>23</v>
      </c>
      <c r="I2860" s="1" t="s">
        <v>23</v>
      </c>
      <c r="J2860" s="1" t="s">
        <v>55</v>
      </c>
      <c r="AK2860" s="1" t="s">
        <v>190</v>
      </c>
      <c r="AL2860" s="1" t="s">
        <v>133</v>
      </c>
    </row>
    <row r="2861" spans="1:38">
      <c r="A2861" s="1" t="s">
        <v>1738</v>
      </c>
      <c r="B2861" s="9">
        <v>40965</v>
      </c>
      <c r="C2861" s="7">
        <v>1</v>
      </c>
      <c r="D2861" s="7">
        <v>1</v>
      </c>
      <c r="E2861" s="1">
        <v>38</v>
      </c>
      <c r="F2861" s="1" t="s">
        <v>47</v>
      </c>
      <c r="G2861" s="1" t="s">
        <v>2867</v>
      </c>
      <c r="H2861" s="1" t="s">
        <v>23</v>
      </c>
      <c r="I2861" s="1" t="s">
        <v>23</v>
      </c>
      <c r="J2861" s="1" t="s">
        <v>55</v>
      </c>
      <c r="AK2861" s="1" t="s">
        <v>190</v>
      </c>
      <c r="AL2861" s="1" t="s">
        <v>133</v>
      </c>
    </row>
    <row r="2862" spans="1:38">
      <c r="A2862" s="1" t="s">
        <v>1738</v>
      </c>
      <c r="B2862" s="9">
        <v>40965</v>
      </c>
      <c r="C2862" s="7">
        <v>1</v>
      </c>
      <c r="D2862" s="7">
        <v>1</v>
      </c>
      <c r="E2862" s="1">
        <v>39</v>
      </c>
      <c r="F2862" s="1" t="s">
        <v>26</v>
      </c>
      <c r="G2862" s="1" t="s">
        <v>1964</v>
      </c>
      <c r="H2862" s="1" t="s">
        <v>22</v>
      </c>
      <c r="I2862" s="1" t="s">
        <v>9</v>
      </c>
      <c r="K2862" s="1" t="s">
        <v>32</v>
      </c>
      <c r="L2862" s="1" t="s">
        <v>25</v>
      </c>
      <c r="M2862" s="2" t="s">
        <v>2502</v>
      </c>
      <c r="N2862" s="1" t="s">
        <v>26</v>
      </c>
      <c r="O2862" s="1" t="s">
        <v>33</v>
      </c>
      <c r="P2862" s="1" t="s">
        <v>63</v>
      </c>
      <c r="Q2862" s="1">
        <v>24.5</v>
      </c>
      <c r="R2862" s="1">
        <v>14.7</v>
      </c>
      <c r="S2862" s="1">
        <v>10.1</v>
      </c>
      <c r="X2862" s="1">
        <v>13</v>
      </c>
      <c r="Y2862" s="1">
        <v>70</v>
      </c>
      <c r="Z2862" s="1">
        <f>Y2862-X2862</f>
        <v>57</v>
      </c>
      <c r="AA2862" s="1">
        <v>52</v>
      </c>
      <c r="AC2862" s="1" t="s">
        <v>196</v>
      </c>
      <c r="AE2862" s="1">
        <v>478</v>
      </c>
      <c r="AJ2862" s="1" t="s">
        <v>59</v>
      </c>
      <c r="AK2862" s="1" t="s">
        <v>190</v>
      </c>
      <c r="AL2862" s="1" t="s">
        <v>197</v>
      </c>
    </row>
    <row r="2863" spans="1:38">
      <c r="A2863" s="1" t="s">
        <v>1738</v>
      </c>
      <c r="B2863" s="9">
        <v>40965</v>
      </c>
      <c r="C2863" s="7">
        <v>1</v>
      </c>
      <c r="D2863" s="7">
        <v>1</v>
      </c>
      <c r="E2863" s="1">
        <v>39</v>
      </c>
      <c r="F2863" s="1" t="s">
        <v>47</v>
      </c>
      <c r="G2863" s="1" t="s">
        <v>2001</v>
      </c>
      <c r="H2863" s="1" t="s">
        <v>23</v>
      </c>
      <c r="I2863" s="1" t="s">
        <v>23</v>
      </c>
      <c r="AK2863" s="1" t="s">
        <v>190</v>
      </c>
    </row>
    <row r="2864" spans="1:38">
      <c r="A2864" s="1" t="s">
        <v>1738</v>
      </c>
      <c r="B2864" s="9">
        <v>40965</v>
      </c>
      <c r="C2864" s="7">
        <v>1</v>
      </c>
      <c r="D2864" s="7">
        <v>1</v>
      </c>
      <c r="E2864" s="1">
        <v>40</v>
      </c>
      <c r="F2864" s="1" t="s">
        <v>26</v>
      </c>
      <c r="G2864" s="1" t="s">
        <v>1975</v>
      </c>
      <c r="H2864" s="1" t="s">
        <v>23</v>
      </c>
      <c r="I2864" s="1" t="s">
        <v>23</v>
      </c>
      <c r="AK2864" s="1" t="s">
        <v>190</v>
      </c>
    </row>
    <row r="2865" spans="1:38">
      <c r="A2865" s="1" t="s">
        <v>1738</v>
      </c>
      <c r="B2865" s="9">
        <v>40965</v>
      </c>
      <c r="C2865" s="7">
        <v>1</v>
      </c>
      <c r="D2865" s="7">
        <v>1</v>
      </c>
      <c r="E2865" s="1">
        <v>40</v>
      </c>
      <c r="F2865" s="1" t="s">
        <v>47</v>
      </c>
      <c r="G2865" s="1" t="s">
        <v>2003</v>
      </c>
      <c r="H2865" s="1" t="s">
        <v>23</v>
      </c>
      <c r="I2865" s="1" t="s">
        <v>23</v>
      </c>
      <c r="AK2865" s="1" t="s">
        <v>190</v>
      </c>
    </row>
    <row r="2866" spans="1:38">
      <c r="A2866" s="1" t="s">
        <v>1738</v>
      </c>
      <c r="B2866" s="9">
        <v>40965</v>
      </c>
      <c r="C2866" s="7">
        <v>1</v>
      </c>
      <c r="D2866" s="7">
        <v>1</v>
      </c>
      <c r="E2866" s="1">
        <v>41</v>
      </c>
      <c r="F2866" s="1" t="s">
        <v>26</v>
      </c>
      <c r="G2866" s="1" t="s">
        <v>1999</v>
      </c>
      <c r="H2866" s="1" t="s">
        <v>23</v>
      </c>
      <c r="I2866" s="1" t="s">
        <v>23</v>
      </c>
      <c r="AK2866" s="1" t="s">
        <v>190</v>
      </c>
    </row>
    <row r="2867" spans="1:38">
      <c r="A2867" s="1" t="s">
        <v>1738</v>
      </c>
      <c r="B2867" s="9">
        <v>40965</v>
      </c>
      <c r="C2867" s="7">
        <v>1</v>
      </c>
      <c r="D2867" s="7">
        <v>1</v>
      </c>
      <c r="E2867" s="1">
        <v>41</v>
      </c>
      <c r="F2867" s="1" t="s">
        <v>47</v>
      </c>
      <c r="G2867" s="1" t="s">
        <v>1977</v>
      </c>
      <c r="H2867" s="1" t="s">
        <v>23</v>
      </c>
      <c r="I2867" s="1" t="s">
        <v>23</v>
      </c>
      <c r="AK2867" s="1" t="s">
        <v>190</v>
      </c>
    </row>
    <row r="2868" spans="1:38">
      <c r="A2868" s="1" t="s">
        <v>1738</v>
      </c>
      <c r="B2868" s="9">
        <v>40965</v>
      </c>
      <c r="C2868" s="7">
        <v>1</v>
      </c>
      <c r="D2868" s="7">
        <v>1</v>
      </c>
      <c r="E2868" s="1">
        <v>42</v>
      </c>
      <c r="F2868" s="1" t="s">
        <v>26</v>
      </c>
      <c r="G2868" s="1" t="s">
        <v>2868</v>
      </c>
      <c r="H2868" s="1" t="s">
        <v>23</v>
      </c>
      <c r="I2868" s="1" t="s">
        <v>23</v>
      </c>
      <c r="AK2868" s="1" t="s">
        <v>190</v>
      </c>
    </row>
    <row r="2869" spans="1:38">
      <c r="A2869" s="1" t="s">
        <v>1738</v>
      </c>
      <c r="B2869" s="9">
        <v>40965</v>
      </c>
      <c r="C2869" s="7">
        <v>1</v>
      </c>
      <c r="D2869" s="7">
        <v>1</v>
      </c>
      <c r="E2869" s="1">
        <v>42</v>
      </c>
      <c r="F2869" s="1" t="s">
        <v>47</v>
      </c>
      <c r="G2869" s="1" t="s">
        <v>2869</v>
      </c>
      <c r="H2869" s="1" t="s">
        <v>23</v>
      </c>
      <c r="I2869" s="1" t="s">
        <v>9</v>
      </c>
      <c r="AK2869" s="1" t="s">
        <v>190</v>
      </c>
    </row>
    <row r="2870" spans="1:38">
      <c r="A2870" s="1" t="s">
        <v>1738</v>
      </c>
      <c r="B2870" s="9">
        <v>40965</v>
      </c>
      <c r="C2870" s="7">
        <v>1</v>
      </c>
      <c r="D2870" s="7">
        <v>1</v>
      </c>
      <c r="E2870" s="1">
        <v>43</v>
      </c>
      <c r="F2870" s="1" t="s">
        <v>26</v>
      </c>
      <c r="G2870" s="1" t="s">
        <v>2870</v>
      </c>
      <c r="H2870" s="1" t="s">
        <v>23</v>
      </c>
      <c r="I2870" s="1" t="s">
        <v>23</v>
      </c>
      <c r="AK2870" s="1" t="s">
        <v>190</v>
      </c>
    </row>
    <row r="2871" spans="1:38">
      <c r="A2871" s="1" t="s">
        <v>1738</v>
      </c>
      <c r="B2871" s="9">
        <v>40965</v>
      </c>
      <c r="C2871" s="7">
        <v>1</v>
      </c>
      <c r="D2871" s="7">
        <v>1</v>
      </c>
      <c r="E2871" s="1">
        <v>43</v>
      </c>
      <c r="F2871" s="1" t="s">
        <v>47</v>
      </c>
      <c r="G2871" s="1" t="s">
        <v>1991</v>
      </c>
      <c r="H2871" s="1" t="s">
        <v>23</v>
      </c>
      <c r="I2871" s="1" t="s">
        <v>9</v>
      </c>
      <c r="AK2871" s="1" t="s">
        <v>190</v>
      </c>
    </row>
    <row r="2872" spans="1:38">
      <c r="A2872" s="1" t="s">
        <v>1738</v>
      </c>
      <c r="B2872" s="9">
        <v>40965</v>
      </c>
      <c r="C2872" s="7">
        <v>1</v>
      </c>
      <c r="D2872" s="7">
        <v>1</v>
      </c>
      <c r="E2872" s="1">
        <v>44</v>
      </c>
      <c r="F2872" s="1" t="s">
        <v>26</v>
      </c>
      <c r="G2872" s="1" t="s">
        <v>2871</v>
      </c>
      <c r="H2872" s="1" t="s">
        <v>23</v>
      </c>
      <c r="I2872" s="1" t="s">
        <v>53</v>
      </c>
      <c r="AK2872" s="1" t="s">
        <v>190</v>
      </c>
    </row>
    <row r="2873" spans="1:38">
      <c r="A2873" s="1" t="s">
        <v>1738</v>
      </c>
      <c r="B2873" s="9">
        <v>40965</v>
      </c>
      <c r="C2873" s="7">
        <v>1</v>
      </c>
      <c r="D2873" s="7">
        <v>1</v>
      </c>
      <c r="E2873" s="1">
        <v>44</v>
      </c>
      <c r="F2873" s="1" t="s">
        <v>47</v>
      </c>
      <c r="G2873" s="1" t="s">
        <v>1979</v>
      </c>
      <c r="H2873" s="1" t="s">
        <v>23</v>
      </c>
      <c r="I2873" s="1" t="s">
        <v>9</v>
      </c>
      <c r="AK2873" s="1" t="s">
        <v>190</v>
      </c>
    </row>
    <row r="2874" spans="1:38">
      <c r="A2874" s="1" t="s">
        <v>1738</v>
      </c>
      <c r="B2874" s="9">
        <v>40965</v>
      </c>
      <c r="C2874" s="7">
        <v>1</v>
      </c>
      <c r="D2874" s="7">
        <v>1</v>
      </c>
      <c r="E2874" s="1">
        <v>45</v>
      </c>
      <c r="F2874" s="1" t="s">
        <v>26</v>
      </c>
      <c r="G2874" s="1" t="s">
        <v>2872</v>
      </c>
      <c r="H2874" s="1" t="s">
        <v>22</v>
      </c>
      <c r="I2874" s="1" t="s">
        <v>23</v>
      </c>
      <c r="AK2874" s="1" t="s">
        <v>190</v>
      </c>
    </row>
    <row r="2875" spans="1:38">
      <c r="A2875" s="1" t="s">
        <v>1738</v>
      </c>
      <c r="B2875" s="9">
        <v>40965</v>
      </c>
      <c r="C2875" s="7">
        <v>1</v>
      </c>
      <c r="D2875" s="7">
        <v>1</v>
      </c>
      <c r="E2875" s="1">
        <v>45</v>
      </c>
      <c r="F2875" s="1" t="s">
        <v>47</v>
      </c>
      <c r="G2875" s="1" t="s">
        <v>2000</v>
      </c>
      <c r="H2875" s="1" t="s">
        <v>23</v>
      </c>
      <c r="I2875" s="1" t="s">
        <v>23</v>
      </c>
      <c r="AK2875" s="1" t="s">
        <v>190</v>
      </c>
    </row>
    <row r="2876" spans="1:38">
      <c r="A2876" s="1" t="s">
        <v>1738</v>
      </c>
      <c r="B2876" s="9">
        <v>40965</v>
      </c>
      <c r="C2876" s="7">
        <v>1</v>
      </c>
      <c r="D2876" s="7">
        <v>1</v>
      </c>
      <c r="E2876" s="1">
        <v>46</v>
      </c>
      <c r="F2876" s="1" t="s">
        <v>26</v>
      </c>
      <c r="G2876" s="1" t="s">
        <v>1962</v>
      </c>
      <c r="H2876" s="1" t="s">
        <v>22</v>
      </c>
      <c r="I2876" s="1" t="s">
        <v>9</v>
      </c>
      <c r="K2876" s="1" t="s">
        <v>24</v>
      </c>
      <c r="L2876" s="1" t="s">
        <v>25</v>
      </c>
      <c r="M2876" s="2" t="s">
        <v>2498</v>
      </c>
      <c r="N2876" s="1" t="s">
        <v>26</v>
      </c>
      <c r="O2876" s="1" t="s">
        <v>27</v>
      </c>
      <c r="P2876" s="1" t="s">
        <v>88</v>
      </c>
      <c r="Q2876" s="1">
        <v>45.8</v>
      </c>
      <c r="R2876" s="1">
        <v>25.8</v>
      </c>
      <c r="S2876" s="1">
        <v>37</v>
      </c>
      <c r="X2876" s="1">
        <v>13</v>
      </c>
      <c r="Y2876" s="1">
        <v>390</v>
      </c>
      <c r="Z2876" s="1">
        <f>Y2876-X2876</f>
        <v>377</v>
      </c>
      <c r="AA2876" s="1">
        <v>4</v>
      </c>
      <c r="AC2876" s="1" t="s">
        <v>200</v>
      </c>
      <c r="AE2876" s="1">
        <v>481</v>
      </c>
      <c r="AJ2876" s="1" t="s">
        <v>45</v>
      </c>
      <c r="AK2876" s="1" t="s">
        <v>190</v>
      </c>
      <c r="AL2876" s="1" t="s">
        <v>201</v>
      </c>
    </row>
    <row r="2877" spans="1:38">
      <c r="A2877" s="1" t="s">
        <v>1738</v>
      </c>
      <c r="B2877" s="9">
        <v>40965</v>
      </c>
      <c r="C2877" s="7">
        <v>1</v>
      </c>
      <c r="D2877" s="7">
        <v>1</v>
      </c>
      <c r="E2877" s="1">
        <v>46</v>
      </c>
      <c r="F2877" s="1" t="s">
        <v>47</v>
      </c>
      <c r="G2877" s="1" t="s">
        <v>2873</v>
      </c>
      <c r="H2877" s="1" t="s">
        <v>23</v>
      </c>
      <c r="I2877" s="1" t="s">
        <v>23</v>
      </c>
      <c r="AK2877" s="1" t="s">
        <v>190</v>
      </c>
    </row>
    <row r="2878" spans="1:38">
      <c r="A2878" s="1" t="s">
        <v>1738</v>
      </c>
      <c r="B2878" s="9">
        <v>40965</v>
      </c>
      <c r="C2878" s="7">
        <v>1</v>
      </c>
      <c r="D2878" s="7">
        <v>1</v>
      </c>
      <c r="E2878" s="1">
        <v>47</v>
      </c>
      <c r="F2878" s="1" t="s">
        <v>26</v>
      </c>
      <c r="G2878" s="1" t="s">
        <v>1984</v>
      </c>
      <c r="H2878" s="1" t="s">
        <v>23</v>
      </c>
      <c r="I2878" s="1" t="s">
        <v>23</v>
      </c>
      <c r="AK2878" s="1" t="s">
        <v>190</v>
      </c>
    </row>
    <row r="2879" spans="1:38">
      <c r="A2879" s="1" t="s">
        <v>1738</v>
      </c>
      <c r="B2879" s="9">
        <v>40965</v>
      </c>
      <c r="C2879" s="7">
        <v>1</v>
      </c>
      <c r="D2879" s="7">
        <v>1</v>
      </c>
      <c r="E2879" s="1">
        <v>47</v>
      </c>
      <c r="F2879" s="1" t="s">
        <v>47</v>
      </c>
      <c r="G2879" s="1" t="s">
        <v>1967</v>
      </c>
      <c r="H2879" s="1" t="s">
        <v>23</v>
      </c>
      <c r="I2879" s="1" t="s">
        <v>23</v>
      </c>
      <c r="AK2879" s="1" t="s">
        <v>190</v>
      </c>
    </row>
    <row r="2880" spans="1:38">
      <c r="A2880" s="1" t="s">
        <v>1738</v>
      </c>
      <c r="B2880" s="9">
        <v>40965</v>
      </c>
      <c r="C2880" s="7">
        <v>1</v>
      </c>
      <c r="D2880" s="7">
        <v>1</v>
      </c>
      <c r="E2880" s="1">
        <v>48</v>
      </c>
      <c r="F2880" s="1" t="s">
        <v>26</v>
      </c>
      <c r="G2880" s="1" t="s">
        <v>1958</v>
      </c>
      <c r="H2880" s="1" t="s">
        <v>22</v>
      </c>
      <c r="I2880" s="1" t="s">
        <v>9</v>
      </c>
      <c r="K2880" s="1" t="s">
        <v>29</v>
      </c>
      <c r="L2880" s="1" t="s">
        <v>25</v>
      </c>
      <c r="M2880" s="2" t="s">
        <v>2501</v>
      </c>
      <c r="N2880" s="1" t="s">
        <v>26</v>
      </c>
      <c r="O2880" s="1" t="s">
        <v>27</v>
      </c>
      <c r="P2880" s="1" t="s">
        <v>40</v>
      </c>
      <c r="Q2880" s="1">
        <v>43.3</v>
      </c>
      <c r="R2880" s="1">
        <v>23.4</v>
      </c>
      <c r="S2880" s="1">
        <v>24.9</v>
      </c>
      <c r="X2880" s="1">
        <v>13</v>
      </c>
      <c r="Y2880" s="1">
        <v>157</v>
      </c>
      <c r="Z2880" s="1">
        <f>Y2880-X2880</f>
        <v>144</v>
      </c>
      <c r="AA2880" s="1">
        <v>147</v>
      </c>
      <c r="AE2880" s="1">
        <v>479</v>
      </c>
      <c r="AJ2880" s="1" t="s">
        <v>59</v>
      </c>
      <c r="AK2880" s="1" t="s">
        <v>190</v>
      </c>
      <c r="AL2880" s="1" t="s">
        <v>198</v>
      </c>
    </row>
    <row r="2881" spans="1:37">
      <c r="A2881" s="1" t="s">
        <v>1738</v>
      </c>
      <c r="B2881" s="9">
        <v>40965</v>
      </c>
      <c r="C2881" s="7">
        <v>1</v>
      </c>
      <c r="D2881" s="7">
        <v>1</v>
      </c>
      <c r="E2881" s="1">
        <v>48</v>
      </c>
      <c r="F2881" s="1" t="s">
        <v>47</v>
      </c>
      <c r="G2881" s="1" t="s">
        <v>1954</v>
      </c>
      <c r="H2881" s="1" t="s">
        <v>22</v>
      </c>
      <c r="I2881" s="1" t="s">
        <v>9</v>
      </c>
      <c r="K2881" s="1" t="s">
        <v>24</v>
      </c>
      <c r="L2881" s="1" t="s">
        <v>25</v>
      </c>
      <c r="M2881" s="2" t="s">
        <v>2497</v>
      </c>
      <c r="N2881" s="1" t="s">
        <v>26</v>
      </c>
      <c r="O2881" s="1" t="s">
        <v>33</v>
      </c>
      <c r="P2881" s="1" t="s">
        <v>63</v>
      </c>
      <c r="Q2881" s="1">
        <v>44.6</v>
      </c>
      <c r="R2881" s="1">
        <v>25.1</v>
      </c>
      <c r="S2881" s="1">
        <v>11.4</v>
      </c>
      <c r="X2881" s="1">
        <v>13</v>
      </c>
      <c r="Y2881" s="1">
        <v>315</v>
      </c>
      <c r="Z2881" s="1">
        <f>Y2881-X2881</f>
        <v>302</v>
      </c>
      <c r="AA2881" s="1">
        <v>0</v>
      </c>
      <c r="AE2881" s="1">
        <v>482</v>
      </c>
      <c r="AJ2881" s="1" t="s">
        <v>45</v>
      </c>
      <c r="AK2881" s="1" t="s">
        <v>190</v>
      </c>
    </row>
    <row r="2882" spans="1:37">
      <c r="A2882" s="1" t="s">
        <v>1739</v>
      </c>
      <c r="B2882" s="9">
        <v>40966</v>
      </c>
      <c r="C2882" s="7">
        <v>1</v>
      </c>
      <c r="D2882" s="7">
        <v>1</v>
      </c>
      <c r="E2882" s="1">
        <v>1</v>
      </c>
      <c r="F2882" s="1" t="s">
        <v>26</v>
      </c>
      <c r="G2882" s="1" t="s">
        <v>2835</v>
      </c>
      <c r="H2882" s="1" t="s">
        <v>23</v>
      </c>
      <c r="I2882" s="1" t="s">
        <v>23</v>
      </c>
      <c r="J2882" s="1" t="s">
        <v>55</v>
      </c>
      <c r="AK2882" s="1" t="s">
        <v>77</v>
      </c>
    </row>
    <row r="2883" spans="1:37">
      <c r="A2883" s="1" t="s">
        <v>1739</v>
      </c>
      <c r="B2883" s="9">
        <v>40966</v>
      </c>
      <c r="C2883" s="7">
        <v>1</v>
      </c>
      <c r="D2883" s="7">
        <v>1</v>
      </c>
      <c r="E2883" s="1">
        <v>1</v>
      </c>
      <c r="F2883" s="1" t="s">
        <v>47</v>
      </c>
      <c r="G2883" s="1" t="s">
        <v>1985</v>
      </c>
      <c r="H2883" s="1" t="s">
        <v>23</v>
      </c>
      <c r="I2883" s="1" t="s">
        <v>23</v>
      </c>
      <c r="J2883" s="1" t="s">
        <v>55</v>
      </c>
      <c r="AK2883" s="1" t="s">
        <v>77</v>
      </c>
    </row>
    <row r="2884" spans="1:37">
      <c r="A2884" s="1" t="s">
        <v>1739</v>
      </c>
      <c r="B2884" s="9">
        <v>40966</v>
      </c>
      <c r="C2884" s="7">
        <v>1</v>
      </c>
      <c r="D2884" s="7">
        <v>1</v>
      </c>
      <c r="E2884" s="1">
        <v>2</v>
      </c>
      <c r="F2884" s="1" t="s">
        <v>26</v>
      </c>
      <c r="G2884" s="1" t="s">
        <v>1976</v>
      </c>
      <c r="H2884" s="1" t="s">
        <v>22</v>
      </c>
      <c r="I2884" s="1" t="s">
        <v>9</v>
      </c>
      <c r="J2884" s="1" t="s">
        <v>55</v>
      </c>
      <c r="K2884" s="1" t="s">
        <v>32</v>
      </c>
      <c r="L2884" s="1" t="s">
        <v>73</v>
      </c>
      <c r="M2884" s="2" t="s">
        <v>2493</v>
      </c>
      <c r="AJ2884" s="1" t="s">
        <v>59</v>
      </c>
      <c r="AK2884" s="1" t="s">
        <v>77</v>
      </c>
    </row>
    <row r="2885" spans="1:37">
      <c r="A2885" s="1" t="s">
        <v>1739</v>
      </c>
      <c r="B2885" s="9">
        <v>40966</v>
      </c>
      <c r="C2885" s="7">
        <v>1</v>
      </c>
      <c r="D2885" s="7">
        <v>1</v>
      </c>
      <c r="E2885" s="1">
        <v>2</v>
      </c>
      <c r="F2885" s="1" t="s">
        <v>47</v>
      </c>
      <c r="G2885" s="1" t="s">
        <v>1957</v>
      </c>
      <c r="H2885" s="1" t="s">
        <v>22</v>
      </c>
      <c r="I2885" s="1" t="s">
        <v>9</v>
      </c>
      <c r="K2885" s="1" t="s">
        <v>146</v>
      </c>
      <c r="L2885" s="1" t="s">
        <v>25</v>
      </c>
      <c r="M2885" s="2" t="s">
        <v>2507</v>
      </c>
      <c r="N2885" s="1" t="s">
        <v>26</v>
      </c>
      <c r="O2885" s="1" t="s">
        <v>27</v>
      </c>
      <c r="P2885" s="1" t="s">
        <v>88</v>
      </c>
      <c r="Q2885" s="1">
        <v>23.7</v>
      </c>
      <c r="R2885" s="1">
        <v>15.8</v>
      </c>
      <c r="S2885" s="1">
        <v>23.1</v>
      </c>
      <c r="X2885" s="1">
        <v>14</v>
      </c>
      <c r="Y2885" s="1">
        <v>63</v>
      </c>
      <c r="Z2885" s="1">
        <f>Y2885-X2885</f>
        <v>49</v>
      </c>
      <c r="AA2885" s="1">
        <v>1</v>
      </c>
      <c r="AE2885" s="1">
        <v>483</v>
      </c>
      <c r="AJ2885" s="1" t="s">
        <v>59</v>
      </c>
      <c r="AK2885" s="1" t="s">
        <v>77</v>
      </c>
    </row>
    <row r="2886" spans="1:37">
      <c r="A2886" s="1" t="s">
        <v>1739</v>
      </c>
      <c r="B2886" s="9">
        <v>40966</v>
      </c>
      <c r="C2886" s="7">
        <v>1</v>
      </c>
      <c r="D2886" s="7">
        <v>1</v>
      </c>
      <c r="E2886" s="1">
        <v>3</v>
      </c>
      <c r="F2886" s="1" t="s">
        <v>26</v>
      </c>
      <c r="G2886" s="1" t="s">
        <v>2836</v>
      </c>
      <c r="H2886" s="1" t="s">
        <v>23</v>
      </c>
      <c r="I2886" s="1" t="s">
        <v>23</v>
      </c>
      <c r="J2886" s="1" t="s">
        <v>55</v>
      </c>
      <c r="AK2886" s="1" t="s">
        <v>77</v>
      </c>
    </row>
    <row r="2887" spans="1:37">
      <c r="A2887" s="1" t="s">
        <v>1739</v>
      </c>
      <c r="B2887" s="9">
        <v>40966</v>
      </c>
      <c r="C2887" s="7">
        <v>1</v>
      </c>
      <c r="D2887" s="7">
        <v>1</v>
      </c>
      <c r="E2887" s="1">
        <v>3</v>
      </c>
      <c r="F2887" s="1" t="s">
        <v>47</v>
      </c>
      <c r="G2887" s="1" t="s">
        <v>1994</v>
      </c>
      <c r="H2887" s="1" t="s">
        <v>23</v>
      </c>
      <c r="I2887" s="1" t="s">
        <v>23</v>
      </c>
      <c r="J2887" s="1" t="s">
        <v>55</v>
      </c>
      <c r="AK2887" s="1" t="s">
        <v>77</v>
      </c>
    </row>
    <row r="2888" spans="1:37">
      <c r="A2888" s="1" t="s">
        <v>1739</v>
      </c>
      <c r="B2888" s="9">
        <v>40966</v>
      </c>
      <c r="C2888" s="7">
        <v>1</v>
      </c>
      <c r="D2888" s="7">
        <v>1</v>
      </c>
      <c r="E2888" s="1">
        <v>4</v>
      </c>
      <c r="F2888" s="1" t="s">
        <v>26</v>
      </c>
      <c r="G2888" s="1" t="s">
        <v>1966</v>
      </c>
      <c r="H2888" s="1" t="s">
        <v>23</v>
      </c>
      <c r="I2888" s="1" t="s">
        <v>9</v>
      </c>
      <c r="AK2888" s="1" t="s">
        <v>77</v>
      </c>
    </row>
    <row r="2889" spans="1:37">
      <c r="A2889" s="1" t="s">
        <v>1739</v>
      </c>
      <c r="B2889" s="9">
        <v>40966</v>
      </c>
      <c r="C2889" s="7">
        <v>1</v>
      </c>
      <c r="D2889" s="7">
        <v>1</v>
      </c>
      <c r="E2889" s="1">
        <v>4</v>
      </c>
      <c r="F2889" s="1" t="s">
        <v>47</v>
      </c>
      <c r="G2889" s="1" t="s">
        <v>1989</v>
      </c>
      <c r="H2889" s="1" t="s">
        <v>23</v>
      </c>
      <c r="I2889" s="1" t="s">
        <v>53</v>
      </c>
      <c r="AK2889" s="1" t="s">
        <v>77</v>
      </c>
    </row>
    <row r="2890" spans="1:37">
      <c r="A2890" s="1" t="s">
        <v>1739</v>
      </c>
      <c r="B2890" s="9">
        <v>40966</v>
      </c>
      <c r="C2890" s="7">
        <v>1</v>
      </c>
      <c r="D2890" s="7">
        <v>1</v>
      </c>
      <c r="E2890" s="1">
        <v>5</v>
      </c>
      <c r="F2890" s="1" t="s">
        <v>26</v>
      </c>
      <c r="G2890" s="1" t="s">
        <v>2837</v>
      </c>
      <c r="H2890" s="1" t="s">
        <v>23</v>
      </c>
      <c r="I2890" s="1" t="s">
        <v>23</v>
      </c>
      <c r="AK2890" s="1" t="s">
        <v>77</v>
      </c>
    </row>
    <row r="2891" spans="1:37">
      <c r="A2891" s="1" t="s">
        <v>1739</v>
      </c>
      <c r="B2891" s="9">
        <v>40966</v>
      </c>
      <c r="C2891" s="7">
        <v>1</v>
      </c>
      <c r="D2891" s="7">
        <v>1</v>
      </c>
      <c r="E2891" s="1">
        <v>5</v>
      </c>
      <c r="F2891" s="1" t="s">
        <v>47</v>
      </c>
      <c r="G2891" s="1" t="s">
        <v>1960</v>
      </c>
      <c r="H2891" s="1" t="s">
        <v>23</v>
      </c>
      <c r="I2891" s="1" t="s">
        <v>23</v>
      </c>
      <c r="J2891" s="1" t="s">
        <v>55</v>
      </c>
      <c r="AK2891" s="1" t="s">
        <v>77</v>
      </c>
    </row>
    <row r="2892" spans="1:37">
      <c r="A2892" s="1" t="s">
        <v>1739</v>
      </c>
      <c r="B2892" s="9">
        <v>40966</v>
      </c>
      <c r="C2892" s="7">
        <v>1</v>
      </c>
      <c r="D2892" s="7">
        <v>1</v>
      </c>
      <c r="E2892" s="1">
        <v>6</v>
      </c>
      <c r="F2892" s="1" t="s">
        <v>26</v>
      </c>
      <c r="G2892" s="1" t="s">
        <v>1956</v>
      </c>
      <c r="H2892" s="1" t="s">
        <v>23</v>
      </c>
      <c r="I2892" s="1" t="s">
        <v>53</v>
      </c>
      <c r="AK2892" s="1" t="s">
        <v>77</v>
      </c>
    </row>
    <row r="2893" spans="1:37">
      <c r="A2893" s="1" t="s">
        <v>1739</v>
      </c>
      <c r="B2893" s="9">
        <v>40966</v>
      </c>
      <c r="C2893" s="7">
        <v>1</v>
      </c>
      <c r="D2893" s="7">
        <v>1</v>
      </c>
      <c r="E2893" s="1">
        <v>6</v>
      </c>
      <c r="F2893" s="1" t="s">
        <v>47</v>
      </c>
      <c r="G2893" s="1" t="s">
        <v>2838</v>
      </c>
      <c r="H2893" s="1" t="s">
        <v>23</v>
      </c>
      <c r="I2893" s="1" t="s">
        <v>23</v>
      </c>
      <c r="AK2893" s="1" t="s">
        <v>77</v>
      </c>
    </row>
    <row r="2894" spans="1:37">
      <c r="A2894" s="1" t="s">
        <v>1739</v>
      </c>
      <c r="B2894" s="9">
        <v>40966</v>
      </c>
      <c r="C2894" s="7">
        <v>1</v>
      </c>
      <c r="D2894" s="7">
        <v>1</v>
      </c>
      <c r="E2894" s="1">
        <v>7</v>
      </c>
      <c r="F2894" s="1" t="s">
        <v>26</v>
      </c>
      <c r="G2894" s="1" t="s">
        <v>2839</v>
      </c>
      <c r="H2894" s="1" t="s">
        <v>23</v>
      </c>
      <c r="I2894" s="1" t="s">
        <v>23</v>
      </c>
      <c r="J2894" s="1" t="s">
        <v>55</v>
      </c>
      <c r="AK2894" s="1" t="s">
        <v>77</v>
      </c>
    </row>
    <row r="2895" spans="1:37">
      <c r="A2895" s="1" t="s">
        <v>1739</v>
      </c>
      <c r="B2895" s="9">
        <v>40966</v>
      </c>
      <c r="C2895" s="7">
        <v>1</v>
      </c>
      <c r="D2895" s="7">
        <v>1</v>
      </c>
      <c r="E2895" s="1">
        <v>7</v>
      </c>
      <c r="F2895" s="1" t="s">
        <v>47</v>
      </c>
      <c r="G2895" s="1" t="s">
        <v>2840</v>
      </c>
      <c r="H2895" s="1" t="s">
        <v>23</v>
      </c>
      <c r="I2895" s="1" t="s">
        <v>23</v>
      </c>
      <c r="J2895" s="1" t="s">
        <v>55</v>
      </c>
      <c r="AK2895" s="1" t="s">
        <v>77</v>
      </c>
    </row>
    <row r="2896" spans="1:37">
      <c r="A2896" s="1" t="s">
        <v>1739</v>
      </c>
      <c r="B2896" s="9">
        <v>40966</v>
      </c>
      <c r="C2896" s="7">
        <v>1</v>
      </c>
      <c r="D2896" s="7">
        <v>1</v>
      </c>
      <c r="E2896" s="1">
        <v>8</v>
      </c>
      <c r="F2896" s="1" t="s">
        <v>26</v>
      </c>
      <c r="G2896" s="1" t="s">
        <v>2841</v>
      </c>
      <c r="H2896" s="1" t="s">
        <v>23</v>
      </c>
      <c r="I2896" s="1" t="s">
        <v>23</v>
      </c>
      <c r="J2896" s="1" t="s">
        <v>55</v>
      </c>
      <c r="AK2896" s="1" t="s">
        <v>77</v>
      </c>
    </row>
    <row r="2897" spans="1:37">
      <c r="A2897" s="1" t="s">
        <v>1739</v>
      </c>
      <c r="B2897" s="9">
        <v>40966</v>
      </c>
      <c r="C2897" s="7">
        <v>1</v>
      </c>
      <c r="D2897" s="7">
        <v>1</v>
      </c>
      <c r="E2897" s="1">
        <v>8</v>
      </c>
      <c r="F2897" s="1" t="s">
        <v>47</v>
      </c>
      <c r="G2897" s="1" t="s">
        <v>2842</v>
      </c>
      <c r="H2897" s="1" t="s">
        <v>23</v>
      </c>
      <c r="I2897" s="1" t="s">
        <v>23</v>
      </c>
      <c r="AK2897" s="1" t="s">
        <v>77</v>
      </c>
    </row>
    <row r="2898" spans="1:37">
      <c r="A2898" s="1" t="s">
        <v>1739</v>
      </c>
      <c r="B2898" s="9">
        <v>40966</v>
      </c>
      <c r="C2898" s="7">
        <v>1</v>
      </c>
      <c r="D2898" s="7">
        <v>1</v>
      </c>
      <c r="E2898" s="1">
        <v>9</v>
      </c>
      <c r="F2898" s="1" t="s">
        <v>26</v>
      </c>
      <c r="G2898" s="1" t="s">
        <v>2843</v>
      </c>
      <c r="H2898" s="1" t="s">
        <v>23</v>
      </c>
      <c r="I2898" s="1" t="s">
        <v>23</v>
      </c>
      <c r="J2898" s="1" t="s">
        <v>55</v>
      </c>
      <c r="AK2898" s="1" t="s">
        <v>77</v>
      </c>
    </row>
    <row r="2899" spans="1:37">
      <c r="A2899" s="1" t="s">
        <v>1739</v>
      </c>
      <c r="B2899" s="9">
        <v>40966</v>
      </c>
      <c r="C2899" s="7">
        <v>1</v>
      </c>
      <c r="D2899" s="7">
        <v>1</v>
      </c>
      <c r="E2899" s="1">
        <v>9</v>
      </c>
      <c r="F2899" s="1" t="s">
        <v>47</v>
      </c>
      <c r="G2899" s="1" t="s">
        <v>2844</v>
      </c>
      <c r="H2899" s="1" t="s">
        <v>23</v>
      </c>
      <c r="I2899" s="1" t="s">
        <v>23</v>
      </c>
      <c r="AK2899" s="1" t="s">
        <v>77</v>
      </c>
    </row>
    <row r="2900" spans="1:37">
      <c r="A2900" s="1" t="s">
        <v>1739</v>
      </c>
      <c r="B2900" s="9">
        <v>40966</v>
      </c>
      <c r="C2900" s="7">
        <v>1</v>
      </c>
      <c r="D2900" s="7">
        <v>1</v>
      </c>
      <c r="E2900" s="1">
        <v>10</v>
      </c>
      <c r="F2900" s="1" t="s">
        <v>26</v>
      </c>
      <c r="G2900" s="1" t="s">
        <v>2845</v>
      </c>
      <c r="H2900" s="1" t="s">
        <v>23</v>
      </c>
      <c r="I2900" s="1" t="s">
        <v>23</v>
      </c>
      <c r="J2900" s="1" t="s">
        <v>55</v>
      </c>
      <c r="AK2900" s="1" t="s">
        <v>77</v>
      </c>
    </row>
    <row r="2901" spans="1:37">
      <c r="A2901" s="1" t="s">
        <v>1739</v>
      </c>
      <c r="B2901" s="9">
        <v>40966</v>
      </c>
      <c r="C2901" s="7">
        <v>1</v>
      </c>
      <c r="D2901" s="7">
        <v>1</v>
      </c>
      <c r="E2901" s="1">
        <v>10</v>
      </c>
      <c r="F2901" s="1" t="s">
        <v>47</v>
      </c>
      <c r="G2901" s="1" t="s">
        <v>1997</v>
      </c>
      <c r="H2901" s="1" t="s">
        <v>23</v>
      </c>
      <c r="I2901" s="1" t="s">
        <v>23</v>
      </c>
      <c r="J2901" s="1" t="s">
        <v>55</v>
      </c>
      <c r="AK2901" s="1" t="s">
        <v>77</v>
      </c>
    </row>
    <row r="2902" spans="1:37">
      <c r="A2902" s="1" t="s">
        <v>1739</v>
      </c>
      <c r="B2902" s="9">
        <v>40966</v>
      </c>
      <c r="C2902" s="7">
        <v>1</v>
      </c>
      <c r="D2902" s="7">
        <v>1</v>
      </c>
      <c r="E2902" s="1">
        <v>11</v>
      </c>
      <c r="F2902" s="1" t="s">
        <v>26</v>
      </c>
      <c r="G2902" s="1" t="s">
        <v>2006</v>
      </c>
      <c r="H2902" s="1" t="s">
        <v>23</v>
      </c>
      <c r="I2902" s="1" t="s">
        <v>9</v>
      </c>
      <c r="AK2902" s="1" t="s">
        <v>77</v>
      </c>
    </row>
    <row r="2903" spans="1:37">
      <c r="A2903" s="1" t="s">
        <v>1739</v>
      </c>
      <c r="B2903" s="9">
        <v>40966</v>
      </c>
      <c r="C2903" s="7">
        <v>1</v>
      </c>
      <c r="D2903" s="7">
        <v>1</v>
      </c>
      <c r="E2903" s="1">
        <v>11</v>
      </c>
      <c r="F2903" s="1" t="s">
        <v>47</v>
      </c>
      <c r="G2903" s="1" t="s">
        <v>2846</v>
      </c>
      <c r="H2903" s="1" t="s">
        <v>23</v>
      </c>
      <c r="I2903" s="1" t="s">
        <v>23</v>
      </c>
      <c r="J2903" s="1" t="s">
        <v>55</v>
      </c>
      <c r="AK2903" s="1" t="s">
        <v>77</v>
      </c>
    </row>
    <row r="2904" spans="1:37">
      <c r="A2904" s="1" t="s">
        <v>1739</v>
      </c>
      <c r="B2904" s="9">
        <v>40966</v>
      </c>
      <c r="C2904" s="7">
        <v>1</v>
      </c>
      <c r="D2904" s="7">
        <v>1</v>
      </c>
      <c r="E2904" s="1">
        <v>12</v>
      </c>
      <c r="F2904" s="1" t="s">
        <v>26</v>
      </c>
      <c r="G2904" s="1" t="s">
        <v>2847</v>
      </c>
      <c r="H2904" s="1" t="s">
        <v>23</v>
      </c>
      <c r="I2904" s="1" t="s">
        <v>23</v>
      </c>
      <c r="J2904" s="1" t="s">
        <v>55</v>
      </c>
      <c r="AK2904" s="1" t="s">
        <v>77</v>
      </c>
    </row>
    <row r="2905" spans="1:37">
      <c r="A2905" s="1" t="s">
        <v>1739</v>
      </c>
      <c r="B2905" s="9">
        <v>40966</v>
      </c>
      <c r="C2905" s="7">
        <v>1</v>
      </c>
      <c r="D2905" s="7">
        <v>1</v>
      </c>
      <c r="E2905" s="1">
        <v>12</v>
      </c>
      <c r="F2905" s="1" t="s">
        <v>47</v>
      </c>
      <c r="G2905" s="1" t="s">
        <v>1988</v>
      </c>
      <c r="H2905" s="1" t="s">
        <v>23</v>
      </c>
      <c r="I2905" s="1" t="s">
        <v>23</v>
      </c>
      <c r="J2905" s="1" t="s">
        <v>55</v>
      </c>
      <c r="AK2905" s="1" t="s">
        <v>77</v>
      </c>
    </row>
    <row r="2906" spans="1:37">
      <c r="A2906" s="1" t="s">
        <v>1739</v>
      </c>
      <c r="B2906" s="9">
        <v>40966</v>
      </c>
      <c r="C2906" s="7">
        <v>1</v>
      </c>
      <c r="D2906" s="7">
        <v>1</v>
      </c>
      <c r="E2906" s="1">
        <v>13</v>
      </c>
      <c r="F2906" s="1" t="s">
        <v>26</v>
      </c>
      <c r="G2906" s="1" t="s">
        <v>1998</v>
      </c>
      <c r="H2906" s="1" t="s">
        <v>23</v>
      </c>
      <c r="I2906" s="1" t="s">
        <v>23</v>
      </c>
      <c r="J2906" s="1" t="s">
        <v>55</v>
      </c>
      <c r="AK2906" s="1" t="s">
        <v>77</v>
      </c>
    </row>
    <row r="2907" spans="1:37">
      <c r="A2907" s="1" t="s">
        <v>1739</v>
      </c>
      <c r="B2907" s="9">
        <v>40966</v>
      </c>
      <c r="C2907" s="7">
        <v>1</v>
      </c>
      <c r="D2907" s="7">
        <v>1</v>
      </c>
      <c r="E2907" s="1">
        <v>13</v>
      </c>
      <c r="F2907" s="1" t="s">
        <v>47</v>
      </c>
      <c r="G2907" s="1" t="s">
        <v>1982</v>
      </c>
      <c r="H2907" s="1" t="s">
        <v>23</v>
      </c>
      <c r="I2907" s="1" t="s">
        <v>9</v>
      </c>
      <c r="AK2907" s="1" t="s">
        <v>77</v>
      </c>
    </row>
    <row r="2908" spans="1:37">
      <c r="A2908" s="1" t="s">
        <v>1739</v>
      </c>
      <c r="B2908" s="9">
        <v>40966</v>
      </c>
      <c r="C2908" s="7">
        <v>1</v>
      </c>
      <c r="D2908" s="7">
        <v>1</v>
      </c>
      <c r="E2908" s="1">
        <v>14</v>
      </c>
      <c r="F2908" s="1" t="s">
        <v>26</v>
      </c>
      <c r="G2908" s="1" t="s">
        <v>2848</v>
      </c>
      <c r="H2908" s="1" t="s">
        <v>23</v>
      </c>
      <c r="I2908" s="1" t="s">
        <v>23</v>
      </c>
      <c r="AK2908" s="1" t="s">
        <v>77</v>
      </c>
    </row>
    <row r="2909" spans="1:37">
      <c r="A2909" s="1" t="s">
        <v>1739</v>
      </c>
      <c r="B2909" s="9">
        <v>40966</v>
      </c>
      <c r="C2909" s="7">
        <v>1</v>
      </c>
      <c r="D2909" s="7">
        <v>1</v>
      </c>
      <c r="E2909" s="1">
        <v>14</v>
      </c>
      <c r="F2909" s="1" t="s">
        <v>47</v>
      </c>
      <c r="G2909" s="1" t="s">
        <v>2002</v>
      </c>
      <c r="H2909" s="1" t="s">
        <v>23</v>
      </c>
      <c r="I2909" s="1" t="s">
        <v>23</v>
      </c>
      <c r="J2909" s="1" t="s">
        <v>55</v>
      </c>
      <c r="AK2909" s="1" t="s">
        <v>77</v>
      </c>
    </row>
    <row r="2910" spans="1:37">
      <c r="A2910" s="1" t="s">
        <v>1739</v>
      </c>
      <c r="B2910" s="9">
        <v>40966</v>
      </c>
      <c r="C2910" s="7">
        <v>1</v>
      </c>
      <c r="D2910" s="7">
        <v>1</v>
      </c>
      <c r="E2910" s="1">
        <v>15</v>
      </c>
      <c r="F2910" s="1" t="s">
        <v>26</v>
      </c>
      <c r="G2910" s="1" t="s">
        <v>1965</v>
      </c>
      <c r="H2910" s="1" t="s">
        <v>22</v>
      </c>
      <c r="I2910" s="1" t="s">
        <v>9</v>
      </c>
      <c r="K2910" s="1" t="s">
        <v>32</v>
      </c>
      <c r="L2910" s="1" t="s">
        <v>25</v>
      </c>
      <c r="M2910" s="2" t="s">
        <v>2511</v>
      </c>
      <c r="N2910" s="1" t="s">
        <v>26</v>
      </c>
      <c r="O2910" s="1" t="s">
        <v>33</v>
      </c>
      <c r="P2910" s="1" t="s">
        <v>204</v>
      </c>
      <c r="Q2910" s="1">
        <v>26</v>
      </c>
      <c r="R2910" s="1">
        <v>15.5</v>
      </c>
      <c r="S2910" s="1">
        <v>14.4</v>
      </c>
      <c r="X2910" s="1">
        <v>14</v>
      </c>
      <c r="Y2910" s="1">
        <v>86</v>
      </c>
      <c r="Z2910" s="1">
        <f>Y2910-X2910</f>
        <v>72</v>
      </c>
      <c r="AA2910" s="1">
        <f>11+41</f>
        <v>52</v>
      </c>
      <c r="AC2910" s="1" t="s">
        <v>205</v>
      </c>
      <c r="AE2910" s="1">
        <v>485</v>
      </c>
      <c r="AJ2910" s="1" t="s">
        <v>59</v>
      </c>
      <c r="AK2910" s="1" t="s">
        <v>77</v>
      </c>
    </row>
    <row r="2911" spans="1:37">
      <c r="A2911" s="1" t="s">
        <v>1739</v>
      </c>
      <c r="B2911" s="9">
        <v>40966</v>
      </c>
      <c r="C2911" s="7">
        <v>1</v>
      </c>
      <c r="D2911" s="7">
        <v>1</v>
      </c>
      <c r="E2911" s="1">
        <v>15</v>
      </c>
      <c r="F2911" s="1" t="s">
        <v>47</v>
      </c>
      <c r="G2911" s="1" t="s">
        <v>1955</v>
      </c>
      <c r="H2911" s="1" t="s">
        <v>23</v>
      </c>
      <c r="I2911" s="1" t="s">
        <v>9</v>
      </c>
      <c r="AK2911" s="1" t="s">
        <v>77</v>
      </c>
    </row>
    <row r="2912" spans="1:37">
      <c r="A2912" s="1" t="s">
        <v>1739</v>
      </c>
      <c r="B2912" s="9">
        <v>40966</v>
      </c>
      <c r="C2912" s="7">
        <v>1</v>
      </c>
      <c r="D2912" s="7">
        <v>1</v>
      </c>
      <c r="E2912" s="1">
        <v>16</v>
      </c>
      <c r="F2912" s="1" t="s">
        <v>26</v>
      </c>
      <c r="G2912" s="1" t="s">
        <v>2849</v>
      </c>
      <c r="H2912" s="1" t="s">
        <v>23</v>
      </c>
      <c r="I2912" s="1" t="s">
        <v>23</v>
      </c>
      <c r="AK2912" s="1" t="s">
        <v>77</v>
      </c>
    </row>
    <row r="2913" spans="1:37">
      <c r="A2913" s="1" t="s">
        <v>1739</v>
      </c>
      <c r="B2913" s="9">
        <v>40966</v>
      </c>
      <c r="C2913" s="7">
        <v>1</v>
      </c>
      <c r="D2913" s="7">
        <v>1</v>
      </c>
      <c r="E2913" s="1">
        <v>16</v>
      </c>
      <c r="F2913" s="1" t="s">
        <v>47</v>
      </c>
      <c r="G2913" s="1" t="s">
        <v>1953</v>
      </c>
      <c r="H2913" s="1" t="s">
        <v>22</v>
      </c>
      <c r="I2913" s="1" t="s">
        <v>9</v>
      </c>
      <c r="K2913" s="1" t="s">
        <v>29</v>
      </c>
      <c r="L2913" s="1" t="s">
        <v>73</v>
      </c>
      <c r="M2913" s="2" t="s">
        <v>2489</v>
      </c>
      <c r="AJ2913" s="1" t="s">
        <v>59</v>
      </c>
      <c r="AK2913" s="1" t="s">
        <v>77</v>
      </c>
    </row>
    <row r="2914" spans="1:37">
      <c r="A2914" s="1" t="s">
        <v>1739</v>
      </c>
      <c r="B2914" s="9">
        <v>40966</v>
      </c>
      <c r="C2914" s="7">
        <v>1</v>
      </c>
      <c r="D2914" s="7">
        <v>1</v>
      </c>
      <c r="E2914" s="1">
        <v>17</v>
      </c>
      <c r="F2914" s="1" t="s">
        <v>26</v>
      </c>
      <c r="G2914" s="1" t="s">
        <v>1980</v>
      </c>
      <c r="H2914" s="1" t="s">
        <v>22</v>
      </c>
      <c r="I2914" s="1" t="s">
        <v>9</v>
      </c>
      <c r="K2914" s="1" t="s">
        <v>30</v>
      </c>
      <c r="L2914" s="1" t="s">
        <v>73</v>
      </c>
      <c r="M2914" s="2" t="s">
        <v>2494</v>
      </c>
      <c r="AJ2914" s="1" t="s">
        <v>45</v>
      </c>
      <c r="AK2914" s="1" t="s">
        <v>79</v>
      </c>
    </row>
    <row r="2915" spans="1:37">
      <c r="A2915" s="1" t="s">
        <v>1739</v>
      </c>
      <c r="B2915" s="9">
        <v>40966</v>
      </c>
      <c r="C2915" s="7">
        <v>1</v>
      </c>
      <c r="D2915" s="7">
        <v>1</v>
      </c>
      <c r="E2915" s="1">
        <v>17</v>
      </c>
      <c r="F2915" s="1" t="s">
        <v>47</v>
      </c>
      <c r="G2915" s="1" t="s">
        <v>1974</v>
      </c>
      <c r="H2915" s="1" t="s">
        <v>22</v>
      </c>
      <c r="I2915" s="1" t="s">
        <v>9</v>
      </c>
      <c r="K2915" s="1" t="s">
        <v>29</v>
      </c>
      <c r="L2915" s="1" t="s">
        <v>73</v>
      </c>
      <c r="M2915" s="2" t="s">
        <v>2492</v>
      </c>
      <c r="AJ2915" s="1" t="s">
        <v>45</v>
      </c>
      <c r="AK2915" s="1" t="s">
        <v>79</v>
      </c>
    </row>
    <row r="2916" spans="1:37">
      <c r="A2916" s="1" t="s">
        <v>1739</v>
      </c>
      <c r="B2916" s="9">
        <v>40966</v>
      </c>
      <c r="C2916" s="7">
        <v>1</v>
      </c>
      <c r="D2916" s="7">
        <v>1</v>
      </c>
      <c r="E2916" s="1">
        <v>18</v>
      </c>
      <c r="F2916" s="1" t="s">
        <v>26</v>
      </c>
      <c r="G2916" s="1" t="s">
        <v>1959</v>
      </c>
      <c r="H2916" s="1" t="s">
        <v>22</v>
      </c>
      <c r="I2916" s="1" t="s">
        <v>9</v>
      </c>
      <c r="K2916" s="1" t="s">
        <v>35</v>
      </c>
      <c r="L2916" s="1" t="s">
        <v>25</v>
      </c>
      <c r="M2916" s="2" t="s">
        <v>2504</v>
      </c>
      <c r="N2916" s="1" t="s">
        <v>26</v>
      </c>
      <c r="O2916" s="1" t="s">
        <v>27</v>
      </c>
      <c r="P2916" s="1" t="s">
        <v>40</v>
      </c>
      <c r="Q2916" s="1">
        <v>26.8</v>
      </c>
      <c r="R2916" s="1">
        <v>16.7</v>
      </c>
      <c r="S2916" s="1">
        <v>19.100000000000001</v>
      </c>
      <c r="X2916" s="1">
        <v>13</v>
      </c>
      <c r="Y2916" s="1">
        <v>81</v>
      </c>
      <c r="Z2916" s="1">
        <f>81-13</f>
        <v>68</v>
      </c>
      <c r="AA2916" s="1">
        <v>7</v>
      </c>
      <c r="AE2916" s="1">
        <v>486</v>
      </c>
      <c r="AJ2916" s="1" t="s">
        <v>45</v>
      </c>
      <c r="AK2916" s="1" t="s">
        <v>79</v>
      </c>
    </row>
    <row r="2917" spans="1:37">
      <c r="A2917" s="1" t="s">
        <v>1739</v>
      </c>
      <c r="B2917" s="9">
        <v>40966</v>
      </c>
      <c r="C2917" s="7">
        <v>1</v>
      </c>
      <c r="D2917" s="7">
        <v>1</v>
      </c>
      <c r="E2917" s="1">
        <v>18</v>
      </c>
      <c r="F2917" s="1" t="s">
        <v>47</v>
      </c>
      <c r="G2917" s="1" t="s">
        <v>1968</v>
      </c>
      <c r="H2917" s="1" t="s">
        <v>22</v>
      </c>
      <c r="I2917" s="1" t="s">
        <v>9</v>
      </c>
      <c r="K2917" s="1" t="s">
        <v>146</v>
      </c>
      <c r="L2917" s="1" t="s">
        <v>25</v>
      </c>
      <c r="M2917" s="2" t="s">
        <v>2506</v>
      </c>
      <c r="N2917" s="1" t="s">
        <v>26</v>
      </c>
      <c r="O2917" s="1" t="s">
        <v>27</v>
      </c>
      <c r="P2917" s="1" t="s">
        <v>40</v>
      </c>
      <c r="Q2917" s="1">
        <v>22.9</v>
      </c>
      <c r="R2917" s="1">
        <v>13.1</v>
      </c>
      <c r="S2917" s="1">
        <v>22.3</v>
      </c>
      <c r="X2917" s="1">
        <v>13</v>
      </c>
      <c r="Y2917" s="1">
        <v>51</v>
      </c>
      <c r="Z2917" s="1">
        <f>51-13</f>
        <v>38</v>
      </c>
      <c r="AA2917" s="1">
        <v>8</v>
      </c>
      <c r="AE2917" s="1">
        <v>488</v>
      </c>
      <c r="AJ2917" s="1" t="s">
        <v>45</v>
      </c>
      <c r="AK2917" s="1" t="s">
        <v>79</v>
      </c>
    </row>
    <row r="2918" spans="1:37">
      <c r="A2918" s="1" t="s">
        <v>1739</v>
      </c>
      <c r="B2918" s="9">
        <v>40966</v>
      </c>
      <c r="C2918" s="7">
        <v>1</v>
      </c>
      <c r="D2918" s="7">
        <v>1</v>
      </c>
      <c r="E2918" s="1">
        <v>19</v>
      </c>
      <c r="F2918" s="1" t="s">
        <v>26</v>
      </c>
      <c r="G2918" s="1" t="s">
        <v>2850</v>
      </c>
      <c r="H2918" s="1" t="s">
        <v>23</v>
      </c>
      <c r="I2918" s="1" t="s">
        <v>23</v>
      </c>
      <c r="AK2918" s="1" t="s">
        <v>79</v>
      </c>
    </row>
    <row r="2919" spans="1:37">
      <c r="A2919" s="1" t="s">
        <v>1739</v>
      </c>
      <c r="B2919" s="9">
        <v>40966</v>
      </c>
      <c r="C2919" s="7">
        <v>1</v>
      </c>
      <c r="D2919" s="7">
        <v>1</v>
      </c>
      <c r="E2919" s="1">
        <v>19</v>
      </c>
      <c r="F2919" s="1" t="s">
        <v>47</v>
      </c>
      <c r="G2919" s="1" t="s">
        <v>2851</v>
      </c>
      <c r="H2919" s="1" t="s">
        <v>23</v>
      </c>
      <c r="I2919" s="1" t="s">
        <v>23</v>
      </c>
      <c r="AK2919" s="1" t="s">
        <v>79</v>
      </c>
    </row>
    <row r="2920" spans="1:37">
      <c r="A2920" s="1" t="s">
        <v>1739</v>
      </c>
      <c r="B2920" s="9">
        <v>40966</v>
      </c>
      <c r="C2920" s="7">
        <v>1</v>
      </c>
      <c r="D2920" s="7">
        <v>1</v>
      </c>
      <c r="E2920" s="1">
        <v>20</v>
      </c>
      <c r="F2920" s="1" t="s">
        <v>26</v>
      </c>
      <c r="G2920" s="1" t="s">
        <v>2852</v>
      </c>
      <c r="H2920" s="1" t="s">
        <v>23</v>
      </c>
      <c r="I2920" s="1" t="s">
        <v>23</v>
      </c>
      <c r="AK2920" s="1" t="s">
        <v>79</v>
      </c>
    </row>
    <row r="2921" spans="1:37">
      <c r="A2921" s="1" t="s">
        <v>1739</v>
      </c>
      <c r="B2921" s="9">
        <v>40966</v>
      </c>
      <c r="C2921" s="7">
        <v>1</v>
      </c>
      <c r="D2921" s="7">
        <v>1</v>
      </c>
      <c r="E2921" s="1">
        <v>20</v>
      </c>
      <c r="F2921" s="1" t="s">
        <v>47</v>
      </c>
      <c r="G2921" s="1" t="s">
        <v>2853</v>
      </c>
      <c r="H2921" s="1" t="s">
        <v>23</v>
      </c>
      <c r="I2921" s="1" t="s">
        <v>23</v>
      </c>
      <c r="AK2921" s="1" t="s">
        <v>79</v>
      </c>
    </row>
    <row r="2922" spans="1:37">
      <c r="A2922" s="1" t="s">
        <v>1739</v>
      </c>
      <c r="B2922" s="9">
        <v>40966</v>
      </c>
      <c r="C2922" s="7">
        <v>1</v>
      </c>
      <c r="D2922" s="7">
        <v>1</v>
      </c>
      <c r="E2922" s="10">
        <v>21</v>
      </c>
      <c r="F2922" s="1" t="s">
        <v>26</v>
      </c>
      <c r="G2922" s="1" t="s">
        <v>1972</v>
      </c>
      <c r="H2922" s="1" t="s">
        <v>22</v>
      </c>
      <c r="I2922" s="1" t="s">
        <v>9</v>
      </c>
      <c r="K2922" s="1" t="s">
        <v>29</v>
      </c>
      <c r="L2922" s="1" t="s">
        <v>25</v>
      </c>
      <c r="M2922" s="2" t="s">
        <v>2509</v>
      </c>
      <c r="N2922" s="1" t="s">
        <v>26</v>
      </c>
      <c r="O2922" s="1" t="s">
        <v>33</v>
      </c>
      <c r="P2922" s="1" t="s">
        <v>63</v>
      </c>
      <c r="Q2922" s="1">
        <v>39.5</v>
      </c>
      <c r="R2922" s="1">
        <v>22.8</v>
      </c>
      <c r="S2922" s="1">
        <v>11.3</v>
      </c>
      <c r="X2922" s="1">
        <v>13</v>
      </c>
      <c r="Y2922" s="1">
        <v>173</v>
      </c>
      <c r="Z2922" s="1">
        <f>173-13</f>
        <v>160</v>
      </c>
      <c r="AA2922" s="1">
        <v>65</v>
      </c>
      <c r="AE2922" s="1">
        <v>484</v>
      </c>
      <c r="AJ2922" s="1" t="s">
        <v>45</v>
      </c>
      <c r="AK2922" s="1" t="s">
        <v>79</v>
      </c>
    </row>
    <row r="2923" spans="1:37">
      <c r="A2923" s="1" t="s">
        <v>1739</v>
      </c>
      <c r="B2923" s="9">
        <v>40966</v>
      </c>
      <c r="C2923" s="7">
        <v>1</v>
      </c>
      <c r="D2923" s="7">
        <v>1</v>
      </c>
      <c r="E2923" s="1">
        <v>21</v>
      </c>
      <c r="F2923" s="1" t="s">
        <v>47</v>
      </c>
      <c r="G2923" s="1" t="s">
        <v>2854</v>
      </c>
      <c r="H2923" s="1" t="s">
        <v>23</v>
      </c>
      <c r="I2923" s="1" t="s">
        <v>23</v>
      </c>
      <c r="AK2923" s="1" t="s">
        <v>79</v>
      </c>
    </row>
    <row r="2924" spans="1:37">
      <c r="A2924" s="1" t="s">
        <v>1739</v>
      </c>
      <c r="B2924" s="9">
        <v>40966</v>
      </c>
      <c r="C2924" s="7">
        <v>1</v>
      </c>
      <c r="D2924" s="7">
        <v>1</v>
      </c>
      <c r="E2924" s="1">
        <v>22</v>
      </c>
      <c r="F2924" s="1" t="s">
        <v>26</v>
      </c>
      <c r="G2924" s="1" t="s">
        <v>2855</v>
      </c>
      <c r="H2924" s="1" t="s">
        <v>23</v>
      </c>
      <c r="I2924" s="1" t="s">
        <v>23</v>
      </c>
      <c r="J2924" s="1" t="s">
        <v>55</v>
      </c>
      <c r="AK2924" s="1" t="s">
        <v>79</v>
      </c>
    </row>
    <row r="2925" spans="1:37">
      <c r="A2925" s="1" t="s">
        <v>1739</v>
      </c>
      <c r="B2925" s="9">
        <v>40966</v>
      </c>
      <c r="C2925" s="7">
        <v>1</v>
      </c>
      <c r="D2925" s="7">
        <v>1</v>
      </c>
      <c r="E2925" s="1">
        <v>22</v>
      </c>
      <c r="F2925" s="1" t="s">
        <v>47</v>
      </c>
      <c r="G2925" s="1" t="s">
        <v>2856</v>
      </c>
      <c r="H2925" s="1" t="s">
        <v>23</v>
      </c>
      <c r="I2925" s="1" t="s">
        <v>23</v>
      </c>
      <c r="J2925" s="1" t="s">
        <v>55</v>
      </c>
      <c r="AK2925" s="1" t="s">
        <v>79</v>
      </c>
    </row>
    <row r="2926" spans="1:37">
      <c r="A2926" s="1" t="s">
        <v>1739</v>
      </c>
      <c r="B2926" s="9">
        <v>40966</v>
      </c>
      <c r="C2926" s="7">
        <v>1</v>
      </c>
      <c r="D2926" s="7">
        <v>1</v>
      </c>
      <c r="E2926" s="1">
        <v>23</v>
      </c>
      <c r="F2926" s="1" t="s">
        <v>26</v>
      </c>
      <c r="G2926" s="1" t="s">
        <v>1973</v>
      </c>
      <c r="H2926" s="1" t="s">
        <v>22</v>
      </c>
      <c r="I2926" s="1" t="s">
        <v>9</v>
      </c>
      <c r="K2926" s="1" t="s">
        <v>29</v>
      </c>
      <c r="L2926" s="1" t="s">
        <v>73</v>
      </c>
      <c r="M2926" s="2" t="s">
        <v>2491</v>
      </c>
      <c r="AJ2926" s="1" t="s">
        <v>45</v>
      </c>
      <c r="AK2926" s="1" t="s">
        <v>79</v>
      </c>
    </row>
    <row r="2927" spans="1:37">
      <c r="A2927" s="1" t="s">
        <v>1739</v>
      </c>
      <c r="B2927" s="9">
        <v>40966</v>
      </c>
      <c r="C2927" s="7">
        <v>1</v>
      </c>
      <c r="D2927" s="7">
        <v>1</v>
      </c>
      <c r="E2927" s="1">
        <v>23</v>
      </c>
      <c r="F2927" s="1" t="s">
        <v>47</v>
      </c>
      <c r="G2927" s="1" t="s">
        <v>1993</v>
      </c>
      <c r="H2927" s="1" t="s">
        <v>23</v>
      </c>
      <c r="I2927" s="1" t="s">
        <v>23</v>
      </c>
      <c r="AK2927" s="1" t="s">
        <v>79</v>
      </c>
    </row>
    <row r="2928" spans="1:37">
      <c r="A2928" s="1" t="s">
        <v>1739</v>
      </c>
      <c r="B2928" s="9">
        <v>40966</v>
      </c>
      <c r="C2928" s="7">
        <v>1</v>
      </c>
      <c r="D2928" s="7">
        <v>1</v>
      </c>
      <c r="E2928" s="1">
        <v>24</v>
      </c>
      <c r="F2928" s="1" t="s">
        <v>26</v>
      </c>
      <c r="G2928" s="1" t="s">
        <v>1995</v>
      </c>
      <c r="H2928" s="1" t="s">
        <v>23</v>
      </c>
      <c r="I2928" s="1" t="s">
        <v>23</v>
      </c>
      <c r="J2928" s="1" t="s">
        <v>55</v>
      </c>
      <c r="AK2928" s="1" t="s">
        <v>79</v>
      </c>
    </row>
    <row r="2929" spans="1:38">
      <c r="A2929" s="1" t="s">
        <v>1739</v>
      </c>
      <c r="B2929" s="9">
        <v>40966</v>
      </c>
      <c r="C2929" s="7">
        <v>1</v>
      </c>
      <c r="D2929" s="7">
        <v>1</v>
      </c>
      <c r="E2929" s="1">
        <v>24</v>
      </c>
      <c r="F2929" s="1" t="s">
        <v>47</v>
      </c>
      <c r="G2929" s="1" t="s">
        <v>1978</v>
      </c>
      <c r="H2929" s="1" t="s">
        <v>22</v>
      </c>
      <c r="I2929" s="1" t="s">
        <v>9</v>
      </c>
      <c r="K2929" s="1" t="s">
        <v>30</v>
      </c>
      <c r="L2929" s="1" t="s">
        <v>25</v>
      </c>
      <c r="M2929" s="2" t="s">
        <v>2513</v>
      </c>
      <c r="N2929" s="1" t="s">
        <v>227</v>
      </c>
      <c r="O2929" s="1" t="s">
        <v>27</v>
      </c>
      <c r="P2929" s="1" t="s">
        <v>40</v>
      </c>
      <c r="Q2929" s="1">
        <v>24.7</v>
      </c>
      <c r="R2929" s="1">
        <v>14.9</v>
      </c>
      <c r="S2929" s="1">
        <v>13.2</v>
      </c>
      <c r="X2929" s="1">
        <v>14</v>
      </c>
      <c r="Y2929" s="1">
        <v>53</v>
      </c>
      <c r="Z2929" s="1">
        <f>Y2929-X2929</f>
        <v>39</v>
      </c>
      <c r="AA2929" s="1">
        <f>6+23</f>
        <v>29</v>
      </c>
      <c r="AE2929" s="1">
        <v>487</v>
      </c>
      <c r="AJ2929" s="1" t="s">
        <v>59</v>
      </c>
      <c r="AK2929" s="1" t="s">
        <v>79</v>
      </c>
      <c r="AL2929" s="1" t="s">
        <v>206</v>
      </c>
    </row>
    <row r="2930" spans="1:38">
      <c r="A2930" s="1" t="s">
        <v>1739</v>
      </c>
      <c r="B2930" s="9">
        <v>40966</v>
      </c>
      <c r="C2930" s="7">
        <v>1</v>
      </c>
      <c r="D2930" s="7">
        <v>1</v>
      </c>
      <c r="E2930" s="1">
        <v>25</v>
      </c>
      <c r="F2930" s="1" t="s">
        <v>26</v>
      </c>
      <c r="G2930" s="1" t="s">
        <v>1990</v>
      </c>
      <c r="H2930" s="1" t="s">
        <v>23</v>
      </c>
      <c r="I2930" s="1" t="s">
        <v>23</v>
      </c>
      <c r="AK2930" s="1" t="s">
        <v>79</v>
      </c>
    </row>
    <row r="2931" spans="1:38">
      <c r="A2931" s="1" t="s">
        <v>1739</v>
      </c>
      <c r="B2931" s="9">
        <v>40966</v>
      </c>
      <c r="C2931" s="7">
        <v>1</v>
      </c>
      <c r="D2931" s="7">
        <v>1</v>
      </c>
      <c r="E2931" s="1">
        <v>25</v>
      </c>
      <c r="F2931" s="1" t="s">
        <v>47</v>
      </c>
      <c r="G2931" s="1" t="s">
        <v>2007</v>
      </c>
      <c r="H2931" s="1" t="s">
        <v>23</v>
      </c>
      <c r="I2931" s="1" t="s">
        <v>23</v>
      </c>
      <c r="AK2931" s="1" t="s">
        <v>79</v>
      </c>
    </row>
    <row r="2932" spans="1:38">
      <c r="A2932" s="1" t="s">
        <v>1739</v>
      </c>
      <c r="B2932" s="9">
        <v>40966</v>
      </c>
      <c r="C2932" s="7">
        <v>1</v>
      </c>
      <c r="D2932" s="7">
        <v>1</v>
      </c>
      <c r="E2932" s="1">
        <v>26</v>
      </c>
      <c r="F2932" s="1" t="s">
        <v>26</v>
      </c>
      <c r="G2932" s="1" t="s">
        <v>1981</v>
      </c>
      <c r="H2932" s="1" t="s">
        <v>23</v>
      </c>
      <c r="I2932" s="1" t="s">
        <v>23</v>
      </c>
      <c r="AK2932" s="1" t="s">
        <v>79</v>
      </c>
    </row>
    <row r="2933" spans="1:38">
      <c r="A2933" s="1" t="s">
        <v>1739</v>
      </c>
      <c r="B2933" s="9">
        <v>40966</v>
      </c>
      <c r="C2933" s="7">
        <v>1</v>
      </c>
      <c r="D2933" s="7">
        <v>1</v>
      </c>
      <c r="E2933" s="1">
        <v>26</v>
      </c>
      <c r="F2933" s="1" t="s">
        <v>47</v>
      </c>
      <c r="G2933" s="1" t="s">
        <v>2857</v>
      </c>
      <c r="H2933" s="1" t="s">
        <v>23</v>
      </c>
      <c r="I2933" s="1" t="s">
        <v>23</v>
      </c>
      <c r="J2933" s="1" t="s">
        <v>55</v>
      </c>
      <c r="AK2933" s="1" t="s">
        <v>79</v>
      </c>
    </row>
    <row r="2934" spans="1:38">
      <c r="A2934" s="1" t="s">
        <v>1739</v>
      </c>
      <c r="B2934" s="9">
        <v>40966</v>
      </c>
      <c r="C2934" s="7">
        <v>1</v>
      </c>
      <c r="D2934" s="7">
        <v>1</v>
      </c>
      <c r="E2934" s="1">
        <v>27</v>
      </c>
      <c r="F2934" s="1" t="s">
        <v>26</v>
      </c>
      <c r="G2934" s="1" t="s">
        <v>1951</v>
      </c>
      <c r="H2934" s="1" t="s">
        <v>23</v>
      </c>
      <c r="I2934" s="1" t="s">
        <v>23</v>
      </c>
      <c r="J2934" s="1" t="s">
        <v>55</v>
      </c>
      <c r="AK2934" s="1" t="s">
        <v>79</v>
      </c>
    </row>
    <row r="2935" spans="1:38">
      <c r="A2935" s="1" t="s">
        <v>1739</v>
      </c>
      <c r="B2935" s="9">
        <v>40966</v>
      </c>
      <c r="C2935" s="7">
        <v>1</v>
      </c>
      <c r="D2935" s="7">
        <v>1</v>
      </c>
      <c r="E2935" s="1">
        <v>27</v>
      </c>
      <c r="F2935" s="1" t="s">
        <v>47</v>
      </c>
      <c r="G2935" s="1" t="s">
        <v>1969</v>
      </c>
      <c r="H2935" s="1" t="s">
        <v>22</v>
      </c>
      <c r="I2935" s="1" t="s">
        <v>9</v>
      </c>
      <c r="K2935" s="1" t="s">
        <v>146</v>
      </c>
      <c r="L2935" s="1" t="s">
        <v>73</v>
      </c>
      <c r="M2935" s="2" t="s">
        <v>2487</v>
      </c>
      <c r="AJ2935" s="1" t="s">
        <v>59</v>
      </c>
      <c r="AK2935" s="1" t="s">
        <v>79</v>
      </c>
      <c r="AL2935" s="1" t="s">
        <v>203</v>
      </c>
    </row>
    <row r="2936" spans="1:38">
      <c r="A2936" s="1" t="s">
        <v>1739</v>
      </c>
      <c r="B2936" s="9">
        <v>40966</v>
      </c>
      <c r="C2936" s="7">
        <v>1</v>
      </c>
      <c r="D2936" s="7">
        <v>1</v>
      </c>
      <c r="E2936" s="1">
        <v>28</v>
      </c>
      <c r="F2936" s="1" t="s">
        <v>26</v>
      </c>
      <c r="G2936" s="1" t="s">
        <v>2858</v>
      </c>
      <c r="H2936" s="1" t="s">
        <v>23</v>
      </c>
      <c r="I2936" s="1" t="s">
        <v>23</v>
      </c>
      <c r="J2936" s="1" t="s">
        <v>55</v>
      </c>
      <c r="AK2936" s="1" t="s">
        <v>79</v>
      </c>
    </row>
    <row r="2937" spans="1:38">
      <c r="A2937" s="1" t="s">
        <v>1739</v>
      </c>
      <c r="B2937" s="9">
        <v>40966</v>
      </c>
      <c r="C2937" s="7">
        <v>1</v>
      </c>
      <c r="D2937" s="7">
        <v>1</v>
      </c>
      <c r="E2937" s="1">
        <v>28</v>
      </c>
      <c r="F2937" s="1" t="s">
        <v>47</v>
      </c>
      <c r="G2937" s="1" t="s">
        <v>2005</v>
      </c>
      <c r="H2937" s="1" t="s">
        <v>23</v>
      </c>
      <c r="I2937" s="1" t="s">
        <v>23</v>
      </c>
      <c r="AK2937" s="1" t="s">
        <v>79</v>
      </c>
    </row>
    <row r="2938" spans="1:38">
      <c r="A2938" s="1" t="s">
        <v>1739</v>
      </c>
      <c r="B2938" s="9">
        <v>40966</v>
      </c>
      <c r="C2938" s="7">
        <v>1</v>
      </c>
      <c r="D2938" s="7">
        <v>1</v>
      </c>
      <c r="E2938" s="1">
        <v>29</v>
      </c>
      <c r="F2938" s="1" t="s">
        <v>26</v>
      </c>
      <c r="G2938" s="1" t="s">
        <v>2859</v>
      </c>
      <c r="H2938" s="1" t="s">
        <v>23</v>
      </c>
      <c r="I2938" s="1" t="s">
        <v>23</v>
      </c>
      <c r="AK2938" s="1" t="s">
        <v>79</v>
      </c>
    </row>
    <row r="2939" spans="1:38">
      <c r="A2939" s="1" t="s">
        <v>1739</v>
      </c>
      <c r="B2939" s="9">
        <v>40966</v>
      </c>
      <c r="C2939" s="7">
        <v>1</v>
      </c>
      <c r="D2939" s="7">
        <v>1</v>
      </c>
      <c r="E2939" s="1">
        <v>29</v>
      </c>
      <c r="F2939" s="1" t="s">
        <v>47</v>
      </c>
      <c r="G2939" s="1" t="s">
        <v>1983</v>
      </c>
      <c r="H2939" s="1" t="s">
        <v>23</v>
      </c>
      <c r="I2939" s="1" t="s">
        <v>23</v>
      </c>
      <c r="AK2939" s="1" t="s">
        <v>79</v>
      </c>
    </row>
    <row r="2940" spans="1:38">
      <c r="A2940" s="1" t="s">
        <v>1739</v>
      </c>
      <c r="B2940" s="9">
        <v>40966</v>
      </c>
      <c r="C2940" s="7">
        <v>1</v>
      </c>
      <c r="D2940" s="7">
        <v>1</v>
      </c>
      <c r="E2940" s="1">
        <v>30</v>
      </c>
      <c r="F2940" s="1" t="s">
        <v>26</v>
      </c>
      <c r="G2940" s="1" t="s">
        <v>1992</v>
      </c>
      <c r="H2940" s="1" t="s">
        <v>23</v>
      </c>
      <c r="I2940" s="1" t="s">
        <v>23</v>
      </c>
      <c r="AK2940" s="1" t="s">
        <v>79</v>
      </c>
    </row>
    <row r="2941" spans="1:38">
      <c r="A2941" s="1" t="s">
        <v>1739</v>
      </c>
      <c r="B2941" s="9">
        <v>40966</v>
      </c>
      <c r="C2941" s="7">
        <v>1</v>
      </c>
      <c r="D2941" s="7">
        <v>1</v>
      </c>
      <c r="E2941" s="1">
        <v>30</v>
      </c>
      <c r="F2941" s="1" t="s">
        <v>47</v>
      </c>
      <c r="G2941" s="1" t="s">
        <v>2860</v>
      </c>
      <c r="H2941" s="1" t="s">
        <v>23</v>
      </c>
      <c r="I2941" s="1" t="s">
        <v>23</v>
      </c>
      <c r="J2941" s="1" t="s">
        <v>202</v>
      </c>
      <c r="AK2941" s="1" t="s">
        <v>79</v>
      </c>
    </row>
    <row r="2942" spans="1:38">
      <c r="A2942" s="1" t="s">
        <v>1739</v>
      </c>
      <c r="B2942" s="9">
        <v>40966</v>
      </c>
      <c r="C2942" s="7">
        <v>1</v>
      </c>
      <c r="D2942" s="7">
        <v>1</v>
      </c>
      <c r="E2942" s="1">
        <v>31</v>
      </c>
      <c r="F2942" s="1" t="s">
        <v>26</v>
      </c>
      <c r="G2942" s="1" t="s">
        <v>2861</v>
      </c>
      <c r="H2942" s="1" t="s">
        <v>23</v>
      </c>
      <c r="I2942" s="1" t="s">
        <v>23</v>
      </c>
      <c r="AK2942" s="1" t="s">
        <v>79</v>
      </c>
    </row>
    <row r="2943" spans="1:38">
      <c r="A2943" s="1" t="s">
        <v>1739</v>
      </c>
      <c r="B2943" s="9">
        <v>40966</v>
      </c>
      <c r="C2943" s="7">
        <v>1</v>
      </c>
      <c r="D2943" s="7">
        <v>1</v>
      </c>
      <c r="E2943" s="1">
        <v>31</v>
      </c>
      <c r="F2943" s="1" t="s">
        <v>47</v>
      </c>
      <c r="G2943" s="1" t="s">
        <v>1952</v>
      </c>
      <c r="H2943" s="1" t="s">
        <v>23</v>
      </c>
      <c r="I2943" s="1" t="s">
        <v>23</v>
      </c>
      <c r="J2943" s="1" t="s">
        <v>55</v>
      </c>
      <c r="AK2943" s="1" t="s">
        <v>79</v>
      </c>
    </row>
    <row r="2944" spans="1:38">
      <c r="A2944" s="1" t="s">
        <v>1739</v>
      </c>
      <c r="B2944" s="9">
        <v>40966</v>
      </c>
      <c r="C2944" s="7">
        <v>1</v>
      </c>
      <c r="D2944" s="7">
        <v>1</v>
      </c>
      <c r="E2944" s="1">
        <v>32</v>
      </c>
      <c r="F2944" s="1" t="s">
        <v>26</v>
      </c>
      <c r="G2944" s="1" t="s">
        <v>2862</v>
      </c>
      <c r="H2944" s="1" t="s">
        <v>23</v>
      </c>
      <c r="I2944" s="1" t="s">
        <v>23</v>
      </c>
      <c r="J2944" s="1" t="s">
        <v>55</v>
      </c>
      <c r="AK2944" s="1" t="s">
        <v>79</v>
      </c>
    </row>
    <row r="2945" spans="1:38">
      <c r="A2945" s="1" t="s">
        <v>1739</v>
      </c>
      <c r="B2945" s="9">
        <v>40966</v>
      </c>
      <c r="C2945" s="7">
        <v>1</v>
      </c>
      <c r="D2945" s="7">
        <v>1</v>
      </c>
      <c r="E2945" s="1">
        <v>32</v>
      </c>
      <c r="F2945" s="1" t="s">
        <v>47</v>
      </c>
      <c r="G2945" s="1" t="s">
        <v>1971</v>
      </c>
      <c r="H2945" s="1" t="s">
        <v>22</v>
      </c>
      <c r="I2945" s="1" t="s">
        <v>9</v>
      </c>
      <c r="K2945" s="1" t="s">
        <v>29</v>
      </c>
      <c r="L2945" s="1" t="s">
        <v>73</v>
      </c>
      <c r="M2945" s="2" t="s">
        <v>2501</v>
      </c>
      <c r="AJ2945" s="1" t="s">
        <v>59</v>
      </c>
      <c r="AK2945" s="1" t="s">
        <v>79</v>
      </c>
    </row>
    <row r="2946" spans="1:38">
      <c r="A2946" s="1" t="s">
        <v>1739</v>
      </c>
      <c r="B2946" s="9">
        <v>40966</v>
      </c>
      <c r="C2946" s="7">
        <v>1</v>
      </c>
      <c r="D2946" s="7">
        <v>1</v>
      </c>
      <c r="E2946" s="1">
        <v>33</v>
      </c>
      <c r="F2946" s="1" t="s">
        <v>26</v>
      </c>
      <c r="G2946" s="1" t="s">
        <v>1987</v>
      </c>
      <c r="H2946" s="1" t="s">
        <v>23</v>
      </c>
      <c r="I2946" s="1" t="s">
        <v>23</v>
      </c>
      <c r="J2946" s="1" t="s">
        <v>55</v>
      </c>
      <c r="AK2946" s="1" t="s">
        <v>45</v>
      </c>
    </row>
    <row r="2947" spans="1:38">
      <c r="A2947" s="1" t="s">
        <v>1739</v>
      </c>
      <c r="B2947" s="9">
        <v>40966</v>
      </c>
      <c r="C2947" s="7">
        <v>1</v>
      </c>
      <c r="D2947" s="7">
        <v>1</v>
      </c>
      <c r="E2947" s="1">
        <v>33</v>
      </c>
      <c r="F2947" s="1" t="s">
        <v>47</v>
      </c>
      <c r="G2947" s="1" t="s">
        <v>2863</v>
      </c>
      <c r="H2947" s="1" t="s">
        <v>23</v>
      </c>
      <c r="I2947" s="1" t="s">
        <v>23</v>
      </c>
      <c r="AK2947" s="1" t="s">
        <v>45</v>
      </c>
    </row>
    <row r="2948" spans="1:38">
      <c r="A2948" s="1" t="s">
        <v>1739</v>
      </c>
      <c r="B2948" s="9">
        <v>40966</v>
      </c>
      <c r="C2948" s="7">
        <v>1</v>
      </c>
      <c r="D2948" s="7">
        <v>1</v>
      </c>
      <c r="E2948" s="1">
        <v>34</v>
      </c>
      <c r="F2948" s="1" t="s">
        <v>26</v>
      </c>
      <c r="G2948" s="1" t="s">
        <v>2864</v>
      </c>
      <c r="H2948" s="1" t="s">
        <v>23</v>
      </c>
      <c r="I2948" s="1" t="s">
        <v>23</v>
      </c>
      <c r="J2948" s="1" t="s">
        <v>55</v>
      </c>
      <c r="AK2948" s="1" t="s">
        <v>45</v>
      </c>
    </row>
    <row r="2949" spans="1:38">
      <c r="A2949" s="1" t="s">
        <v>1739</v>
      </c>
      <c r="B2949" s="9">
        <v>40966</v>
      </c>
      <c r="C2949" s="7">
        <v>1</v>
      </c>
      <c r="D2949" s="7">
        <v>1</v>
      </c>
      <c r="E2949" s="1">
        <v>34</v>
      </c>
      <c r="F2949" s="1" t="s">
        <v>47</v>
      </c>
      <c r="G2949" s="1" t="s">
        <v>2865</v>
      </c>
      <c r="H2949" s="1" t="s">
        <v>23</v>
      </c>
      <c r="I2949" s="1" t="s">
        <v>23</v>
      </c>
      <c r="J2949" s="1" t="s">
        <v>55</v>
      </c>
      <c r="AK2949" s="1" t="s">
        <v>45</v>
      </c>
    </row>
    <row r="2950" spans="1:38">
      <c r="A2950" s="1" t="s">
        <v>1739</v>
      </c>
      <c r="B2950" s="9">
        <v>40966</v>
      </c>
      <c r="C2950" s="7">
        <v>1</v>
      </c>
      <c r="D2950" s="7">
        <v>1</v>
      </c>
      <c r="E2950" s="1">
        <v>35</v>
      </c>
      <c r="F2950" s="1" t="s">
        <v>26</v>
      </c>
      <c r="G2950" s="1" t="s">
        <v>1996</v>
      </c>
      <c r="H2950" s="1" t="s">
        <v>23</v>
      </c>
      <c r="I2950" s="1" t="s">
        <v>23</v>
      </c>
      <c r="AK2950" s="1" t="s">
        <v>45</v>
      </c>
    </row>
    <row r="2951" spans="1:38">
      <c r="A2951" s="1" t="s">
        <v>1739</v>
      </c>
      <c r="B2951" s="9">
        <v>40966</v>
      </c>
      <c r="C2951" s="7">
        <v>1</v>
      </c>
      <c r="D2951" s="7">
        <v>1</v>
      </c>
      <c r="E2951" s="1">
        <v>35</v>
      </c>
      <c r="F2951" s="1" t="s">
        <v>47</v>
      </c>
      <c r="G2951" s="1" t="s">
        <v>2004</v>
      </c>
      <c r="H2951" s="1" t="s">
        <v>23</v>
      </c>
      <c r="I2951" s="1" t="s">
        <v>9</v>
      </c>
      <c r="AK2951" s="1" t="s">
        <v>45</v>
      </c>
    </row>
    <row r="2952" spans="1:38">
      <c r="A2952" s="1" t="s">
        <v>1739</v>
      </c>
      <c r="B2952" s="9">
        <v>40966</v>
      </c>
      <c r="C2952" s="7">
        <v>1</v>
      </c>
      <c r="D2952" s="7">
        <v>1</v>
      </c>
      <c r="E2952" s="1">
        <v>36</v>
      </c>
      <c r="F2952" s="1" t="s">
        <v>26</v>
      </c>
      <c r="G2952" s="1" t="s">
        <v>1986</v>
      </c>
      <c r="H2952" s="1" t="s">
        <v>23</v>
      </c>
      <c r="I2952" s="1" t="s">
        <v>23</v>
      </c>
      <c r="AK2952" s="1" t="s">
        <v>45</v>
      </c>
    </row>
    <row r="2953" spans="1:38">
      <c r="A2953" s="1" t="s">
        <v>1739</v>
      </c>
      <c r="B2953" s="9">
        <v>40966</v>
      </c>
      <c r="C2953" s="7">
        <v>1</v>
      </c>
      <c r="D2953" s="7">
        <v>1</v>
      </c>
      <c r="E2953" s="1">
        <v>36</v>
      </c>
      <c r="F2953" s="1" t="s">
        <v>47</v>
      </c>
      <c r="G2953" s="1" t="s">
        <v>1970</v>
      </c>
      <c r="H2953" s="1" t="s">
        <v>22</v>
      </c>
      <c r="I2953" s="1" t="s">
        <v>9</v>
      </c>
      <c r="K2953" s="1" t="s">
        <v>29</v>
      </c>
      <c r="L2953" s="1" t="s">
        <v>25</v>
      </c>
      <c r="M2953" s="2" t="s">
        <v>2508</v>
      </c>
      <c r="N2953" s="1" t="s">
        <v>26</v>
      </c>
      <c r="O2953" s="1" t="s">
        <v>27</v>
      </c>
      <c r="P2953" s="1" t="s">
        <v>88</v>
      </c>
      <c r="Q2953" s="1">
        <v>42.9</v>
      </c>
      <c r="R2953" s="1">
        <v>23</v>
      </c>
      <c r="S2953" s="1">
        <v>21</v>
      </c>
      <c r="X2953" s="1">
        <v>14</v>
      </c>
      <c r="Y2953" s="1">
        <v>177</v>
      </c>
      <c r="Z2953" s="1">
        <f>Y2953-X2953</f>
        <v>163</v>
      </c>
      <c r="AA2953" s="1">
        <f>22+155</f>
        <v>177</v>
      </c>
      <c r="AC2953" s="1" t="s">
        <v>209</v>
      </c>
      <c r="AE2953" s="1">
        <v>492</v>
      </c>
      <c r="AJ2953" s="1" t="s">
        <v>59</v>
      </c>
      <c r="AK2953" s="1" t="s">
        <v>45</v>
      </c>
      <c r="AL2953" s="1" t="s">
        <v>210</v>
      </c>
    </row>
    <row r="2954" spans="1:38">
      <c r="A2954" s="1" t="s">
        <v>1739</v>
      </c>
      <c r="B2954" s="9">
        <v>40966</v>
      </c>
      <c r="C2954" s="7">
        <v>1</v>
      </c>
      <c r="D2954" s="7">
        <v>1</v>
      </c>
      <c r="E2954" s="1">
        <v>37</v>
      </c>
      <c r="F2954" s="1" t="s">
        <v>26</v>
      </c>
      <c r="G2954" s="1" t="s">
        <v>1963</v>
      </c>
      <c r="H2954" s="1" t="s">
        <v>23</v>
      </c>
      <c r="I2954" s="1" t="s">
        <v>23</v>
      </c>
      <c r="AK2954" s="1" t="s">
        <v>79</v>
      </c>
    </row>
    <row r="2955" spans="1:38">
      <c r="A2955" s="1" t="s">
        <v>1739</v>
      </c>
      <c r="B2955" s="9">
        <v>40966</v>
      </c>
      <c r="C2955" s="7">
        <v>1</v>
      </c>
      <c r="D2955" s="7">
        <v>1</v>
      </c>
      <c r="E2955" s="1">
        <v>37</v>
      </c>
      <c r="F2955" s="1" t="s">
        <v>47</v>
      </c>
      <c r="G2955" s="1" t="s">
        <v>1961</v>
      </c>
      <c r="H2955" s="1" t="s">
        <v>22</v>
      </c>
      <c r="I2955" s="1" t="s">
        <v>23</v>
      </c>
      <c r="AK2955" s="1" t="s">
        <v>79</v>
      </c>
    </row>
    <row r="2956" spans="1:38">
      <c r="A2956" s="1" t="s">
        <v>1739</v>
      </c>
      <c r="B2956" s="9">
        <v>40966</v>
      </c>
      <c r="C2956" s="7">
        <v>1</v>
      </c>
      <c r="D2956" s="7">
        <v>1</v>
      </c>
      <c r="E2956" s="1">
        <v>38</v>
      </c>
      <c r="F2956" s="1" t="s">
        <v>26</v>
      </c>
      <c r="G2956" s="1" t="s">
        <v>2866</v>
      </c>
      <c r="H2956" s="1" t="s">
        <v>23</v>
      </c>
      <c r="I2956" s="1" t="s">
        <v>23</v>
      </c>
      <c r="AK2956" s="1" t="s">
        <v>45</v>
      </c>
    </row>
    <row r="2957" spans="1:38">
      <c r="A2957" s="1" t="s">
        <v>1739</v>
      </c>
      <c r="B2957" s="9">
        <v>40966</v>
      </c>
      <c r="C2957" s="7">
        <v>1</v>
      </c>
      <c r="D2957" s="7">
        <v>1</v>
      </c>
      <c r="E2957" s="1">
        <v>38</v>
      </c>
      <c r="F2957" s="1" t="s">
        <v>47</v>
      </c>
      <c r="G2957" s="1" t="s">
        <v>2867</v>
      </c>
      <c r="H2957" s="1" t="s">
        <v>22</v>
      </c>
      <c r="I2957" s="1" t="s">
        <v>9</v>
      </c>
      <c r="AK2957" s="1" t="s">
        <v>45</v>
      </c>
    </row>
    <row r="2958" spans="1:38">
      <c r="A2958" s="1" t="s">
        <v>1739</v>
      </c>
      <c r="B2958" s="9">
        <v>40966</v>
      </c>
      <c r="C2958" s="7">
        <v>1</v>
      </c>
      <c r="D2958" s="7">
        <v>1</v>
      </c>
      <c r="E2958" s="1">
        <v>39</v>
      </c>
      <c r="F2958" s="1" t="s">
        <v>26</v>
      </c>
      <c r="G2958" s="1" t="s">
        <v>1964</v>
      </c>
      <c r="H2958" s="1" t="s">
        <v>22</v>
      </c>
      <c r="I2958" s="1" t="s">
        <v>9</v>
      </c>
      <c r="K2958" s="1" t="s">
        <v>32</v>
      </c>
      <c r="L2958" s="1" t="s">
        <v>73</v>
      </c>
      <c r="M2958" s="2" t="s">
        <v>2502</v>
      </c>
      <c r="AJ2958" s="1" t="s">
        <v>59</v>
      </c>
      <c r="AK2958" s="1" t="s">
        <v>79</v>
      </c>
    </row>
    <row r="2959" spans="1:38">
      <c r="A2959" s="1" t="s">
        <v>1739</v>
      </c>
      <c r="B2959" s="9">
        <v>40966</v>
      </c>
      <c r="C2959" s="7">
        <v>1</v>
      </c>
      <c r="D2959" s="7">
        <v>1</v>
      </c>
      <c r="E2959" s="1">
        <v>39</v>
      </c>
      <c r="F2959" s="1" t="s">
        <v>47</v>
      </c>
      <c r="G2959" s="1" t="s">
        <v>2001</v>
      </c>
      <c r="H2959" s="1" t="s">
        <v>23</v>
      </c>
      <c r="I2959" s="1" t="s">
        <v>23</v>
      </c>
      <c r="AK2959" s="1" t="s">
        <v>45</v>
      </c>
    </row>
    <row r="2960" spans="1:38">
      <c r="A2960" s="1" t="s">
        <v>1739</v>
      </c>
      <c r="B2960" s="9">
        <v>40966</v>
      </c>
      <c r="C2960" s="7">
        <v>1</v>
      </c>
      <c r="D2960" s="7">
        <v>1</v>
      </c>
      <c r="E2960" s="1">
        <v>40</v>
      </c>
      <c r="F2960" s="1" t="s">
        <v>26</v>
      </c>
      <c r="G2960" s="1" t="s">
        <v>1975</v>
      </c>
      <c r="H2960" s="1" t="s">
        <v>22</v>
      </c>
      <c r="I2960" s="1" t="s">
        <v>9</v>
      </c>
      <c r="K2960" s="1" t="s">
        <v>32</v>
      </c>
      <c r="L2960" s="1" t="s">
        <v>25</v>
      </c>
      <c r="M2960" s="2" t="s">
        <v>2510</v>
      </c>
      <c r="N2960" s="1" t="s">
        <v>26</v>
      </c>
      <c r="O2960" s="1" t="s">
        <v>27</v>
      </c>
      <c r="P2960" s="1" t="s">
        <v>40</v>
      </c>
      <c r="Q2960" s="1">
        <v>28.5</v>
      </c>
      <c r="R2960" s="1">
        <v>15</v>
      </c>
      <c r="S2960" s="1">
        <v>12.6</v>
      </c>
      <c r="X2960" s="1">
        <v>13</v>
      </c>
      <c r="Y2960" s="1">
        <v>82</v>
      </c>
      <c r="Z2960" s="1">
        <f>82-13</f>
        <v>69</v>
      </c>
      <c r="AA2960" s="1">
        <v>2</v>
      </c>
      <c r="AC2960" s="1" t="s">
        <v>212</v>
      </c>
      <c r="AE2960" s="1">
        <v>491</v>
      </c>
      <c r="AJ2960" s="1" t="s">
        <v>45</v>
      </c>
      <c r="AK2960" s="1" t="s">
        <v>45</v>
      </c>
    </row>
    <row r="2961" spans="1:38">
      <c r="A2961" s="1" t="s">
        <v>1739</v>
      </c>
      <c r="B2961" s="9">
        <v>40966</v>
      </c>
      <c r="C2961" s="7">
        <v>1</v>
      </c>
      <c r="D2961" s="7">
        <v>1</v>
      </c>
      <c r="E2961" s="1">
        <v>40</v>
      </c>
      <c r="F2961" s="1" t="s">
        <v>47</v>
      </c>
      <c r="G2961" s="1" t="s">
        <v>2003</v>
      </c>
      <c r="H2961" s="1" t="s">
        <v>23</v>
      </c>
      <c r="I2961" s="1" t="s">
        <v>9</v>
      </c>
      <c r="J2961" s="1" t="s">
        <v>55</v>
      </c>
      <c r="AK2961" s="1" t="s">
        <v>45</v>
      </c>
    </row>
    <row r="2962" spans="1:38">
      <c r="A2962" s="1" t="s">
        <v>1739</v>
      </c>
      <c r="B2962" s="9">
        <v>40966</v>
      </c>
      <c r="C2962" s="7">
        <v>1</v>
      </c>
      <c r="D2962" s="7">
        <v>1</v>
      </c>
      <c r="E2962" s="1">
        <v>41</v>
      </c>
      <c r="F2962" s="1" t="s">
        <v>26</v>
      </c>
      <c r="G2962" s="1" t="s">
        <v>1999</v>
      </c>
      <c r="H2962" s="1" t="s">
        <v>23</v>
      </c>
      <c r="I2962" s="1" t="s">
        <v>23</v>
      </c>
      <c r="AK2962" s="1" t="s">
        <v>45</v>
      </c>
    </row>
    <row r="2963" spans="1:38">
      <c r="A2963" s="1" t="s">
        <v>1739</v>
      </c>
      <c r="B2963" s="9">
        <v>40966</v>
      </c>
      <c r="C2963" s="7">
        <v>1</v>
      </c>
      <c r="D2963" s="7">
        <v>1</v>
      </c>
      <c r="E2963" s="1">
        <v>41</v>
      </c>
      <c r="F2963" s="1" t="s">
        <v>47</v>
      </c>
      <c r="G2963" s="1" t="s">
        <v>1977</v>
      </c>
      <c r="H2963" s="1" t="s">
        <v>22</v>
      </c>
      <c r="I2963" s="1" t="s">
        <v>9</v>
      </c>
      <c r="K2963" s="1" t="s">
        <v>30</v>
      </c>
      <c r="L2963" s="1" t="s">
        <v>25</v>
      </c>
      <c r="M2963" s="2" t="s">
        <v>2512</v>
      </c>
      <c r="N2963" s="1" t="s">
        <v>26</v>
      </c>
      <c r="O2963" s="1" t="s">
        <v>27</v>
      </c>
      <c r="P2963" s="1" t="s">
        <v>40</v>
      </c>
      <c r="Q2963" s="1">
        <v>27.6</v>
      </c>
      <c r="R2963" s="1">
        <v>14.3</v>
      </c>
      <c r="S2963" s="1">
        <v>20.399999999999999</v>
      </c>
      <c r="X2963" s="1">
        <v>14</v>
      </c>
      <c r="Y2963" s="1">
        <v>69</v>
      </c>
      <c r="Z2963" s="1">
        <f>Y2963-X2963</f>
        <v>55</v>
      </c>
      <c r="AA2963" s="1">
        <f>11+25</f>
        <v>36</v>
      </c>
      <c r="AC2963" s="1" t="s">
        <v>207</v>
      </c>
      <c r="AE2963" s="1">
        <v>489</v>
      </c>
      <c r="AJ2963" s="1" t="s">
        <v>59</v>
      </c>
      <c r="AK2963" s="1" t="s">
        <v>45</v>
      </c>
    </row>
    <row r="2964" spans="1:38">
      <c r="A2964" s="1" t="s">
        <v>1739</v>
      </c>
      <c r="B2964" s="9">
        <v>40966</v>
      </c>
      <c r="C2964" s="7">
        <v>1</v>
      </c>
      <c r="D2964" s="7">
        <v>1</v>
      </c>
      <c r="E2964" s="1">
        <v>42</v>
      </c>
      <c r="F2964" s="1" t="s">
        <v>26</v>
      </c>
      <c r="G2964" s="1" t="s">
        <v>2868</v>
      </c>
      <c r="H2964" s="1" t="s">
        <v>23</v>
      </c>
      <c r="I2964" s="1" t="s">
        <v>23</v>
      </c>
      <c r="AK2964" s="1" t="s">
        <v>45</v>
      </c>
    </row>
    <row r="2965" spans="1:38">
      <c r="A2965" s="1" t="s">
        <v>1739</v>
      </c>
      <c r="B2965" s="9">
        <v>40966</v>
      </c>
      <c r="C2965" s="7">
        <v>1</v>
      </c>
      <c r="D2965" s="7">
        <v>1</v>
      </c>
      <c r="E2965" s="1">
        <v>42</v>
      </c>
      <c r="F2965" s="1" t="s">
        <v>47</v>
      </c>
      <c r="G2965" s="1" t="s">
        <v>2869</v>
      </c>
      <c r="H2965" s="1" t="s">
        <v>23</v>
      </c>
      <c r="I2965" s="1" t="s">
        <v>23</v>
      </c>
      <c r="AK2965" s="1" t="s">
        <v>45</v>
      </c>
    </row>
    <row r="2966" spans="1:38">
      <c r="A2966" s="1" t="s">
        <v>1739</v>
      </c>
      <c r="B2966" s="9">
        <v>40966</v>
      </c>
      <c r="C2966" s="7">
        <v>1</v>
      </c>
      <c r="D2966" s="7">
        <v>1</v>
      </c>
      <c r="E2966" s="1">
        <v>43</v>
      </c>
      <c r="F2966" s="1" t="s">
        <v>26</v>
      </c>
      <c r="G2966" s="1" t="s">
        <v>2870</v>
      </c>
      <c r="H2966" s="1" t="s">
        <v>23</v>
      </c>
      <c r="I2966" s="1" t="s">
        <v>23</v>
      </c>
      <c r="AK2966" s="1" t="s">
        <v>45</v>
      </c>
    </row>
    <row r="2967" spans="1:38">
      <c r="A2967" s="1" t="s">
        <v>1739</v>
      </c>
      <c r="B2967" s="9">
        <v>40966</v>
      </c>
      <c r="C2967" s="7">
        <v>1</v>
      </c>
      <c r="D2967" s="7">
        <v>1</v>
      </c>
      <c r="E2967" s="1">
        <v>43</v>
      </c>
      <c r="F2967" s="1" t="s">
        <v>47</v>
      </c>
      <c r="G2967" s="1" t="s">
        <v>1991</v>
      </c>
      <c r="H2967" s="1" t="s">
        <v>23</v>
      </c>
      <c r="I2967" s="1" t="s">
        <v>23</v>
      </c>
      <c r="AK2967" s="1" t="s">
        <v>45</v>
      </c>
    </row>
    <row r="2968" spans="1:38">
      <c r="A2968" s="1" t="s">
        <v>1739</v>
      </c>
      <c r="B2968" s="9">
        <v>40966</v>
      </c>
      <c r="C2968" s="7">
        <v>1</v>
      </c>
      <c r="D2968" s="7">
        <v>1</v>
      </c>
      <c r="E2968" s="1">
        <v>44</v>
      </c>
      <c r="F2968" s="1" t="s">
        <v>26</v>
      </c>
      <c r="G2968" s="1" t="s">
        <v>2871</v>
      </c>
      <c r="H2968" s="1" t="s">
        <v>23</v>
      </c>
      <c r="I2968" s="1" t="s">
        <v>9</v>
      </c>
      <c r="AK2968" s="1" t="s">
        <v>45</v>
      </c>
    </row>
    <row r="2969" spans="1:38">
      <c r="A2969" s="1" t="s">
        <v>1739</v>
      </c>
      <c r="B2969" s="9">
        <v>40966</v>
      </c>
      <c r="C2969" s="7">
        <v>1</v>
      </c>
      <c r="D2969" s="7">
        <v>1</v>
      </c>
      <c r="E2969" s="1">
        <v>44</v>
      </c>
      <c r="F2969" s="1" t="s">
        <v>47</v>
      </c>
      <c r="G2969" s="1" t="s">
        <v>1979</v>
      </c>
      <c r="H2969" s="1" t="s">
        <v>22</v>
      </c>
      <c r="I2969" s="1" t="s">
        <v>9</v>
      </c>
      <c r="K2969" s="1" t="s">
        <v>30</v>
      </c>
      <c r="L2969" s="1" t="s">
        <v>25</v>
      </c>
      <c r="M2969" s="2" t="s">
        <v>2514</v>
      </c>
      <c r="N2969" s="1" t="s">
        <v>125</v>
      </c>
      <c r="O2969" s="1" t="s">
        <v>90</v>
      </c>
      <c r="Q2969" s="1">
        <v>21.8</v>
      </c>
      <c r="R2969" s="1">
        <v>16.399999999999999</v>
      </c>
      <c r="S2969" s="1">
        <v>6.2</v>
      </c>
      <c r="X2969" s="1">
        <v>14</v>
      </c>
      <c r="Y2969" s="1">
        <v>32</v>
      </c>
      <c r="Z2969" s="1">
        <f>Y2969-X2969</f>
        <v>18</v>
      </c>
      <c r="AA2969" s="1">
        <f>3+23</f>
        <v>26</v>
      </c>
      <c r="AE2969" s="1">
        <v>490</v>
      </c>
      <c r="AJ2969" s="1" t="s">
        <v>59</v>
      </c>
      <c r="AK2969" s="1" t="s">
        <v>45</v>
      </c>
      <c r="AL2969" s="1" t="s">
        <v>208</v>
      </c>
    </row>
    <row r="2970" spans="1:38">
      <c r="A2970" s="1" t="s">
        <v>1739</v>
      </c>
      <c r="B2970" s="9">
        <v>40966</v>
      </c>
      <c r="C2970" s="7">
        <v>1</v>
      </c>
      <c r="D2970" s="7">
        <v>1</v>
      </c>
      <c r="E2970" s="1">
        <v>45</v>
      </c>
      <c r="F2970" s="1" t="s">
        <v>26</v>
      </c>
      <c r="G2970" s="1" t="s">
        <v>2872</v>
      </c>
      <c r="H2970" s="1" t="s">
        <v>23</v>
      </c>
      <c r="I2970" s="1" t="s">
        <v>23</v>
      </c>
      <c r="J2970" s="1" t="s">
        <v>55</v>
      </c>
      <c r="AK2970" s="1" t="s">
        <v>79</v>
      </c>
    </row>
    <row r="2971" spans="1:38">
      <c r="A2971" s="1" t="s">
        <v>1739</v>
      </c>
      <c r="B2971" s="9">
        <v>40966</v>
      </c>
      <c r="C2971" s="7">
        <v>1</v>
      </c>
      <c r="D2971" s="7">
        <v>1</v>
      </c>
      <c r="E2971" s="1">
        <v>45</v>
      </c>
      <c r="F2971" s="1" t="s">
        <v>47</v>
      </c>
      <c r="G2971" s="1" t="s">
        <v>2000</v>
      </c>
      <c r="H2971" s="1" t="s">
        <v>22</v>
      </c>
      <c r="I2971" s="1" t="s">
        <v>9</v>
      </c>
      <c r="AK2971" s="1" t="s">
        <v>45</v>
      </c>
    </row>
    <row r="2972" spans="1:38">
      <c r="A2972" s="1" t="s">
        <v>1739</v>
      </c>
      <c r="B2972" s="9">
        <v>40966</v>
      </c>
      <c r="C2972" s="7">
        <v>1</v>
      </c>
      <c r="D2972" s="7">
        <v>1</v>
      </c>
      <c r="E2972" s="1">
        <v>46</v>
      </c>
      <c r="F2972" s="1" t="s">
        <v>26</v>
      </c>
      <c r="G2972" s="1" t="s">
        <v>1962</v>
      </c>
      <c r="H2972" s="1" t="s">
        <v>23</v>
      </c>
      <c r="I2972" s="1" t="s">
        <v>23</v>
      </c>
      <c r="J2972" s="1" t="s">
        <v>55</v>
      </c>
      <c r="AK2972" s="1" t="s">
        <v>45</v>
      </c>
    </row>
    <row r="2973" spans="1:38">
      <c r="A2973" s="1" t="s">
        <v>1739</v>
      </c>
      <c r="B2973" s="9">
        <v>40966</v>
      </c>
      <c r="C2973" s="7">
        <v>1</v>
      </c>
      <c r="D2973" s="7">
        <v>1</v>
      </c>
      <c r="E2973" s="1">
        <v>46</v>
      </c>
      <c r="F2973" s="1" t="s">
        <v>47</v>
      </c>
      <c r="G2973" s="1" t="s">
        <v>2873</v>
      </c>
      <c r="H2973" s="1" t="s">
        <v>23</v>
      </c>
      <c r="I2973" s="1" t="s">
        <v>23</v>
      </c>
      <c r="AK2973" s="1" t="s">
        <v>45</v>
      </c>
    </row>
    <row r="2974" spans="1:38">
      <c r="A2974" s="1" t="s">
        <v>1739</v>
      </c>
      <c r="B2974" s="9">
        <v>40966</v>
      </c>
      <c r="C2974" s="7">
        <v>1</v>
      </c>
      <c r="D2974" s="7">
        <v>1</v>
      </c>
      <c r="E2974" s="1">
        <v>47</v>
      </c>
      <c r="F2974" s="1" t="s">
        <v>26</v>
      </c>
      <c r="G2974" s="1" t="s">
        <v>1984</v>
      </c>
      <c r="H2974" s="1" t="s">
        <v>23</v>
      </c>
      <c r="I2974" s="1" t="s">
        <v>23</v>
      </c>
      <c r="AK2974" s="1" t="s">
        <v>45</v>
      </c>
    </row>
    <row r="2975" spans="1:38">
      <c r="A2975" s="1" t="s">
        <v>1739</v>
      </c>
      <c r="B2975" s="9">
        <v>40966</v>
      </c>
      <c r="C2975" s="7">
        <v>1</v>
      </c>
      <c r="D2975" s="7">
        <v>1</v>
      </c>
      <c r="E2975" s="1">
        <v>47</v>
      </c>
      <c r="F2975" s="1" t="s">
        <v>47</v>
      </c>
      <c r="G2975" s="1" t="s">
        <v>1967</v>
      </c>
      <c r="H2975" s="1" t="s">
        <v>22</v>
      </c>
      <c r="I2975" s="1" t="s">
        <v>9</v>
      </c>
      <c r="K2975" s="1" t="s">
        <v>36</v>
      </c>
      <c r="L2975" s="1" t="s">
        <v>25</v>
      </c>
      <c r="M2975" s="2" t="s">
        <v>2505</v>
      </c>
      <c r="N2975" s="1" t="s">
        <v>26</v>
      </c>
      <c r="O2975" s="1" t="s">
        <v>33</v>
      </c>
      <c r="Q2975" s="1">
        <v>32.9</v>
      </c>
      <c r="R2975" s="1">
        <v>132</v>
      </c>
      <c r="S2975" s="1">
        <v>7.3</v>
      </c>
      <c r="X2975" s="1">
        <v>13</v>
      </c>
      <c r="Y2975" s="1">
        <v>96</v>
      </c>
      <c r="Z2975" s="1">
        <f>96-13</f>
        <v>83</v>
      </c>
      <c r="AA2975" s="1">
        <v>4</v>
      </c>
      <c r="AJ2975" s="1" t="s">
        <v>45</v>
      </c>
      <c r="AK2975" s="1" t="s">
        <v>45</v>
      </c>
    </row>
    <row r="2976" spans="1:38">
      <c r="A2976" s="1" t="s">
        <v>1739</v>
      </c>
      <c r="B2976" s="9">
        <v>40966</v>
      </c>
      <c r="C2976" s="7">
        <v>1</v>
      </c>
      <c r="D2976" s="7">
        <v>1</v>
      </c>
      <c r="E2976" s="1">
        <v>48</v>
      </c>
      <c r="F2976" s="1" t="s">
        <v>26</v>
      </c>
      <c r="G2976" s="1" t="s">
        <v>1958</v>
      </c>
      <c r="H2976" s="1" t="s">
        <v>22</v>
      </c>
      <c r="I2976" s="1" t="s">
        <v>9</v>
      </c>
      <c r="K2976" s="1" t="s">
        <v>24</v>
      </c>
      <c r="L2976" s="1" t="s">
        <v>73</v>
      </c>
      <c r="M2976" s="2" t="s">
        <v>2497</v>
      </c>
      <c r="AJ2976" s="1" t="s">
        <v>59</v>
      </c>
      <c r="AK2976" s="1" t="s">
        <v>45</v>
      </c>
    </row>
    <row r="2977" spans="1:37">
      <c r="A2977" s="1" t="s">
        <v>1739</v>
      </c>
      <c r="B2977" s="9">
        <v>40966</v>
      </c>
      <c r="C2977" s="7">
        <v>1</v>
      </c>
      <c r="D2977" s="7">
        <v>1</v>
      </c>
      <c r="E2977" s="1">
        <v>48</v>
      </c>
      <c r="F2977" s="1" t="s">
        <v>47</v>
      </c>
      <c r="G2977" s="1" t="s">
        <v>1954</v>
      </c>
      <c r="H2977" s="1" t="s">
        <v>22</v>
      </c>
      <c r="I2977" s="1" t="s">
        <v>9</v>
      </c>
      <c r="K2977" s="1" t="s">
        <v>29</v>
      </c>
      <c r="L2977" s="1" t="s">
        <v>73</v>
      </c>
      <c r="M2977" s="2" t="s">
        <v>2490</v>
      </c>
      <c r="AJ2977" s="1" t="s">
        <v>59</v>
      </c>
      <c r="AK2977" s="1" t="s">
        <v>45</v>
      </c>
    </row>
    <row r="2978" spans="1:37">
      <c r="A2978" s="1" t="s">
        <v>1740</v>
      </c>
      <c r="B2978" s="9">
        <v>40967</v>
      </c>
      <c r="C2978" s="7">
        <v>1</v>
      </c>
      <c r="D2978" s="7">
        <v>1</v>
      </c>
      <c r="E2978" s="1">
        <v>1</v>
      </c>
      <c r="F2978" s="1" t="s">
        <v>26</v>
      </c>
      <c r="G2978" s="1" t="s">
        <v>2835</v>
      </c>
      <c r="H2978" s="1" t="s">
        <v>23</v>
      </c>
      <c r="I2978" s="1" t="s">
        <v>23</v>
      </c>
      <c r="AK2978" s="1" t="s">
        <v>79</v>
      </c>
    </row>
    <row r="2979" spans="1:37">
      <c r="A2979" s="1" t="s">
        <v>1740</v>
      </c>
      <c r="B2979" s="9">
        <v>40967</v>
      </c>
      <c r="C2979" s="7">
        <v>1</v>
      </c>
      <c r="D2979" s="7">
        <v>1</v>
      </c>
      <c r="E2979" s="1">
        <v>1</v>
      </c>
      <c r="F2979" s="1" t="s">
        <v>47</v>
      </c>
      <c r="G2979" s="1" t="s">
        <v>1985</v>
      </c>
      <c r="H2979" s="1" t="s">
        <v>22</v>
      </c>
      <c r="I2979" s="1" t="s">
        <v>9</v>
      </c>
      <c r="K2979" s="1" t="s">
        <v>29</v>
      </c>
      <c r="L2979" s="1" t="s">
        <v>25</v>
      </c>
      <c r="M2979" s="2" t="s">
        <v>2520</v>
      </c>
      <c r="N2979" s="1" t="s">
        <v>26</v>
      </c>
      <c r="O2979" s="1" t="s">
        <v>33</v>
      </c>
      <c r="Q2979" s="1">
        <v>37.6</v>
      </c>
      <c r="R2979" s="1">
        <v>23.3</v>
      </c>
      <c r="S2979" s="1">
        <v>11.7</v>
      </c>
      <c r="X2979" s="1">
        <v>13</v>
      </c>
      <c r="Y2979" s="1">
        <v>148</v>
      </c>
      <c r="Z2979" s="1">
        <f>148-13</f>
        <v>135</v>
      </c>
      <c r="AA2979" s="1">
        <v>48</v>
      </c>
      <c r="AE2979" s="1">
        <v>496</v>
      </c>
      <c r="AJ2979" s="1" t="s">
        <v>45</v>
      </c>
      <c r="AK2979" s="1" t="s">
        <v>79</v>
      </c>
    </row>
    <row r="2980" spans="1:37">
      <c r="A2980" s="1" t="s">
        <v>1740</v>
      </c>
      <c r="B2980" s="9">
        <v>40967</v>
      </c>
      <c r="C2980" s="7">
        <v>1</v>
      </c>
      <c r="D2980" s="7">
        <v>1</v>
      </c>
      <c r="E2980" s="1">
        <v>2</v>
      </c>
      <c r="F2980" s="1" t="s">
        <v>26</v>
      </c>
      <c r="G2980" s="1" t="s">
        <v>1976</v>
      </c>
      <c r="H2980" s="1" t="s">
        <v>23</v>
      </c>
      <c r="I2980" s="1" t="s">
        <v>23</v>
      </c>
      <c r="AK2980" s="1" t="s">
        <v>79</v>
      </c>
    </row>
    <row r="2981" spans="1:37">
      <c r="A2981" s="1" t="s">
        <v>1740</v>
      </c>
      <c r="B2981" s="9">
        <v>40967</v>
      </c>
      <c r="C2981" s="7">
        <v>1</v>
      </c>
      <c r="D2981" s="7">
        <v>1</v>
      </c>
      <c r="E2981" s="1">
        <v>2</v>
      </c>
      <c r="F2981" s="1" t="s">
        <v>47</v>
      </c>
      <c r="G2981" s="1" t="s">
        <v>1957</v>
      </c>
      <c r="H2981" s="1" t="s">
        <v>23</v>
      </c>
      <c r="I2981" s="1" t="s">
        <v>23</v>
      </c>
      <c r="J2981" s="1" t="s">
        <v>55</v>
      </c>
      <c r="AK2981" s="1" t="s">
        <v>79</v>
      </c>
    </row>
    <row r="2982" spans="1:37">
      <c r="A2982" s="1" t="s">
        <v>1740</v>
      </c>
      <c r="B2982" s="9">
        <v>40967</v>
      </c>
      <c r="C2982" s="7">
        <v>1</v>
      </c>
      <c r="D2982" s="7">
        <v>1</v>
      </c>
      <c r="E2982" s="1">
        <v>3</v>
      </c>
      <c r="F2982" s="1" t="s">
        <v>26</v>
      </c>
      <c r="G2982" s="1" t="s">
        <v>2836</v>
      </c>
      <c r="H2982" s="1" t="s">
        <v>23</v>
      </c>
      <c r="I2982" s="1" t="s">
        <v>23</v>
      </c>
      <c r="J2982" s="1" t="s">
        <v>55</v>
      </c>
      <c r="AK2982" s="1" t="s">
        <v>79</v>
      </c>
    </row>
    <row r="2983" spans="1:37">
      <c r="A2983" s="1" t="s">
        <v>1740</v>
      </c>
      <c r="B2983" s="9">
        <v>40967</v>
      </c>
      <c r="C2983" s="7">
        <v>1</v>
      </c>
      <c r="D2983" s="7">
        <v>1</v>
      </c>
      <c r="E2983" s="1">
        <v>3</v>
      </c>
      <c r="F2983" s="1" t="s">
        <v>47</v>
      </c>
      <c r="G2983" s="1" t="s">
        <v>1994</v>
      </c>
      <c r="H2983" s="1" t="s">
        <v>23</v>
      </c>
      <c r="I2983" s="1" t="s">
        <v>23</v>
      </c>
      <c r="J2983" s="1" t="s">
        <v>55</v>
      </c>
      <c r="AK2983" s="1" t="s">
        <v>79</v>
      </c>
    </row>
    <row r="2984" spans="1:37">
      <c r="A2984" s="1" t="s">
        <v>1740</v>
      </c>
      <c r="B2984" s="9">
        <v>40967</v>
      </c>
      <c r="C2984" s="7">
        <v>1</v>
      </c>
      <c r="D2984" s="7">
        <v>1</v>
      </c>
      <c r="E2984" s="1">
        <v>4</v>
      </c>
      <c r="F2984" s="1" t="s">
        <v>26</v>
      </c>
      <c r="G2984" s="1" t="s">
        <v>1966</v>
      </c>
      <c r="H2984" s="1" t="s">
        <v>22</v>
      </c>
      <c r="I2984" s="1" t="s">
        <v>9</v>
      </c>
      <c r="K2984" s="1" t="s">
        <v>32</v>
      </c>
      <c r="L2984" s="1" t="s">
        <v>73</v>
      </c>
      <c r="M2984" s="2" t="s">
        <v>2493</v>
      </c>
      <c r="AJ2984" s="1" t="s">
        <v>45</v>
      </c>
      <c r="AK2984" s="1" t="s">
        <v>79</v>
      </c>
    </row>
    <row r="2985" spans="1:37">
      <c r="A2985" s="1" t="s">
        <v>1740</v>
      </c>
      <c r="B2985" s="9">
        <v>40967</v>
      </c>
      <c r="C2985" s="7">
        <v>1</v>
      </c>
      <c r="D2985" s="7">
        <v>1</v>
      </c>
      <c r="E2985" s="1">
        <v>4</v>
      </c>
      <c r="F2985" s="1" t="s">
        <v>47</v>
      </c>
      <c r="G2985" s="1" t="s">
        <v>1989</v>
      </c>
      <c r="H2985" s="1" t="s">
        <v>22</v>
      </c>
      <c r="I2985" s="1" t="s">
        <v>9</v>
      </c>
      <c r="K2985" s="1" t="s">
        <v>30</v>
      </c>
      <c r="L2985" s="1" t="s">
        <v>25</v>
      </c>
      <c r="M2985" s="2" t="s">
        <v>2523</v>
      </c>
      <c r="N2985" s="1" t="s">
        <v>26</v>
      </c>
      <c r="O2985" s="1" t="s">
        <v>27</v>
      </c>
      <c r="P2985" s="1" t="s">
        <v>40</v>
      </c>
      <c r="Q2985" s="1">
        <v>27.1</v>
      </c>
      <c r="R2985" s="1">
        <v>18.899999999999999</v>
      </c>
      <c r="S2985" s="1">
        <v>17.600000000000001</v>
      </c>
      <c r="X2985" s="1">
        <v>13</v>
      </c>
      <c r="Y2985" s="1">
        <v>65</v>
      </c>
      <c r="Z2985" s="1">
        <f>65-13</f>
        <v>52</v>
      </c>
      <c r="AA2985" s="1">
        <v>33</v>
      </c>
      <c r="AE2985" s="1">
        <v>501</v>
      </c>
      <c r="AJ2985" s="1" t="s">
        <v>45</v>
      </c>
      <c r="AK2985" s="1" t="s">
        <v>79</v>
      </c>
    </row>
    <row r="2986" spans="1:37">
      <c r="A2986" s="1" t="s">
        <v>1740</v>
      </c>
      <c r="B2986" s="9">
        <v>40967</v>
      </c>
      <c r="C2986" s="7">
        <v>1</v>
      </c>
      <c r="D2986" s="7">
        <v>1</v>
      </c>
      <c r="E2986" s="1">
        <v>5</v>
      </c>
      <c r="F2986" s="1" t="s">
        <v>26</v>
      </c>
      <c r="G2986" s="1" t="s">
        <v>2837</v>
      </c>
      <c r="H2986" s="1" t="s">
        <v>23</v>
      </c>
      <c r="I2986" s="1" t="s">
        <v>23</v>
      </c>
      <c r="AK2986" s="1" t="s">
        <v>79</v>
      </c>
    </row>
    <row r="2987" spans="1:37">
      <c r="A2987" s="1" t="s">
        <v>1740</v>
      </c>
      <c r="B2987" s="9">
        <v>40967</v>
      </c>
      <c r="C2987" s="7">
        <v>1</v>
      </c>
      <c r="D2987" s="7">
        <v>1</v>
      </c>
      <c r="E2987" s="1">
        <v>5</v>
      </c>
      <c r="F2987" s="1" t="s">
        <v>47</v>
      </c>
      <c r="G2987" s="1" t="s">
        <v>1960</v>
      </c>
      <c r="H2987" s="1" t="s">
        <v>23</v>
      </c>
      <c r="I2987" s="1" t="s">
        <v>23</v>
      </c>
      <c r="AK2987" s="1" t="s">
        <v>79</v>
      </c>
    </row>
    <row r="2988" spans="1:37">
      <c r="A2988" s="1" t="s">
        <v>1740</v>
      </c>
      <c r="B2988" s="9">
        <v>40967</v>
      </c>
      <c r="C2988" s="7">
        <v>1</v>
      </c>
      <c r="D2988" s="7">
        <v>1</v>
      </c>
      <c r="E2988" s="1">
        <v>6</v>
      </c>
      <c r="F2988" s="1" t="s">
        <v>26</v>
      </c>
      <c r="G2988" s="1" t="s">
        <v>1956</v>
      </c>
      <c r="H2988" s="1" t="s">
        <v>23</v>
      </c>
      <c r="I2988" s="1" t="s">
        <v>23</v>
      </c>
      <c r="J2988" s="1" t="s">
        <v>54</v>
      </c>
      <c r="AK2988" s="1" t="s">
        <v>79</v>
      </c>
    </row>
    <row r="2989" spans="1:37">
      <c r="A2989" s="1" t="s">
        <v>1740</v>
      </c>
      <c r="B2989" s="9">
        <v>40967</v>
      </c>
      <c r="C2989" s="7">
        <v>1</v>
      </c>
      <c r="D2989" s="7">
        <v>1</v>
      </c>
      <c r="E2989" s="1">
        <v>6</v>
      </c>
      <c r="F2989" s="1" t="s">
        <v>47</v>
      </c>
      <c r="G2989" s="1" t="s">
        <v>2838</v>
      </c>
      <c r="H2989" s="1" t="s">
        <v>23</v>
      </c>
      <c r="I2989" s="1" t="s">
        <v>23</v>
      </c>
      <c r="AK2989" s="1" t="s">
        <v>79</v>
      </c>
    </row>
    <row r="2990" spans="1:37">
      <c r="A2990" s="1" t="s">
        <v>1740</v>
      </c>
      <c r="B2990" s="9">
        <v>40967</v>
      </c>
      <c r="C2990" s="7">
        <v>1</v>
      </c>
      <c r="D2990" s="7">
        <v>1</v>
      </c>
      <c r="E2990" s="1">
        <v>7</v>
      </c>
      <c r="F2990" s="1" t="s">
        <v>26</v>
      </c>
      <c r="G2990" s="1" t="s">
        <v>2839</v>
      </c>
      <c r="H2990" s="1" t="s">
        <v>23</v>
      </c>
      <c r="I2990" s="1" t="s">
        <v>23</v>
      </c>
      <c r="J2990" s="1" t="s">
        <v>55</v>
      </c>
      <c r="AK2990" s="1" t="s">
        <v>79</v>
      </c>
    </row>
    <row r="2991" spans="1:37">
      <c r="A2991" s="1" t="s">
        <v>1740</v>
      </c>
      <c r="B2991" s="9">
        <v>40967</v>
      </c>
      <c r="C2991" s="7">
        <v>1</v>
      </c>
      <c r="D2991" s="7">
        <v>1</v>
      </c>
      <c r="E2991" s="1">
        <v>7</v>
      </c>
      <c r="F2991" s="1" t="s">
        <v>47</v>
      </c>
      <c r="G2991" s="1" t="s">
        <v>2840</v>
      </c>
      <c r="H2991" s="1" t="s">
        <v>23</v>
      </c>
      <c r="I2991" s="1" t="s">
        <v>23</v>
      </c>
      <c r="J2991" s="1" t="s">
        <v>55</v>
      </c>
      <c r="AK2991" s="1" t="s">
        <v>79</v>
      </c>
    </row>
    <row r="2992" spans="1:37">
      <c r="A2992" s="1" t="s">
        <v>1740</v>
      </c>
      <c r="B2992" s="9">
        <v>40967</v>
      </c>
      <c r="C2992" s="7">
        <v>1</v>
      </c>
      <c r="D2992" s="7">
        <v>1</v>
      </c>
      <c r="E2992" s="1">
        <v>8</v>
      </c>
      <c r="F2992" s="1" t="s">
        <v>26</v>
      </c>
      <c r="G2992" s="1" t="s">
        <v>2841</v>
      </c>
      <c r="H2992" s="1" t="s">
        <v>23</v>
      </c>
      <c r="I2992" s="1" t="s">
        <v>23</v>
      </c>
      <c r="J2992" s="1" t="s">
        <v>55</v>
      </c>
      <c r="AK2992" s="1" t="s">
        <v>79</v>
      </c>
    </row>
    <row r="2993" spans="1:37">
      <c r="A2993" s="1" t="s">
        <v>1740</v>
      </c>
      <c r="B2993" s="9">
        <v>40967</v>
      </c>
      <c r="C2993" s="7">
        <v>1</v>
      </c>
      <c r="D2993" s="7">
        <v>1</v>
      </c>
      <c r="E2993" s="1">
        <v>8</v>
      </c>
      <c r="F2993" s="1" t="s">
        <v>47</v>
      </c>
      <c r="G2993" s="1" t="s">
        <v>2842</v>
      </c>
      <c r="H2993" s="1" t="s">
        <v>23</v>
      </c>
      <c r="I2993" s="1" t="s">
        <v>23</v>
      </c>
      <c r="AK2993" s="1" t="s">
        <v>79</v>
      </c>
    </row>
    <row r="2994" spans="1:37">
      <c r="A2994" s="1" t="s">
        <v>1740</v>
      </c>
      <c r="B2994" s="9">
        <v>40967</v>
      </c>
      <c r="C2994" s="7">
        <v>1</v>
      </c>
      <c r="D2994" s="7">
        <v>1</v>
      </c>
      <c r="E2994" s="1">
        <v>9</v>
      </c>
      <c r="F2994" s="1" t="s">
        <v>26</v>
      </c>
      <c r="G2994" s="1" t="s">
        <v>2843</v>
      </c>
      <c r="H2994" s="1" t="s">
        <v>23</v>
      </c>
      <c r="I2994" s="1" t="s">
        <v>23</v>
      </c>
      <c r="J2994" s="1" t="s">
        <v>55</v>
      </c>
      <c r="AK2994" s="1" t="s">
        <v>79</v>
      </c>
    </row>
    <row r="2995" spans="1:37">
      <c r="A2995" s="1" t="s">
        <v>1740</v>
      </c>
      <c r="B2995" s="9">
        <v>40967</v>
      </c>
      <c r="C2995" s="7">
        <v>1</v>
      </c>
      <c r="D2995" s="7">
        <v>1</v>
      </c>
      <c r="E2995" s="1">
        <v>9</v>
      </c>
      <c r="F2995" s="1" t="s">
        <v>47</v>
      </c>
      <c r="G2995" s="1" t="s">
        <v>2844</v>
      </c>
      <c r="H2995" s="1" t="s">
        <v>23</v>
      </c>
      <c r="I2995" s="1" t="s">
        <v>23</v>
      </c>
      <c r="AK2995" s="1" t="s">
        <v>79</v>
      </c>
    </row>
    <row r="2996" spans="1:37">
      <c r="A2996" s="1" t="s">
        <v>1740</v>
      </c>
      <c r="B2996" s="9">
        <v>40967</v>
      </c>
      <c r="C2996" s="7">
        <v>1</v>
      </c>
      <c r="D2996" s="7">
        <v>1</v>
      </c>
      <c r="E2996" s="1">
        <v>10</v>
      </c>
      <c r="F2996" s="1" t="s">
        <v>26</v>
      </c>
      <c r="G2996" s="1" t="s">
        <v>2845</v>
      </c>
      <c r="H2996" s="1" t="s">
        <v>23</v>
      </c>
      <c r="I2996" s="1" t="s">
        <v>23</v>
      </c>
      <c r="AK2996" s="1" t="s">
        <v>79</v>
      </c>
    </row>
    <row r="2997" spans="1:37">
      <c r="A2997" s="1" t="s">
        <v>1740</v>
      </c>
      <c r="B2997" s="9">
        <v>40967</v>
      </c>
      <c r="C2997" s="7">
        <v>1</v>
      </c>
      <c r="D2997" s="7">
        <v>1</v>
      </c>
      <c r="E2997" s="1">
        <v>10</v>
      </c>
      <c r="F2997" s="1" t="s">
        <v>47</v>
      </c>
      <c r="G2997" s="1" t="s">
        <v>1997</v>
      </c>
      <c r="H2997" s="1" t="s">
        <v>23</v>
      </c>
      <c r="I2997" s="1" t="s">
        <v>23</v>
      </c>
      <c r="AK2997" s="1" t="s">
        <v>79</v>
      </c>
    </row>
    <row r="2998" spans="1:37">
      <c r="A2998" s="1" t="s">
        <v>1740</v>
      </c>
      <c r="B2998" s="9">
        <v>40967</v>
      </c>
      <c r="C2998" s="7">
        <v>1</v>
      </c>
      <c r="D2998" s="7">
        <v>1</v>
      </c>
      <c r="E2998" s="1">
        <v>11</v>
      </c>
      <c r="F2998" s="1" t="s">
        <v>26</v>
      </c>
      <c r="G2998" s="1" t="s">
        <v>2006</v>
      </c>
      <c r="H2998" s="1" t="s">
        <v>23</v>
      </c>
      <c r="I2998" s="1" t="s">
        <v>9</v>
      </c>
      <c r="J2998" s="1" t="s">
        <v>54</v>
      </c>
      <c r="AK2998" s="1" t="s">
        <v>79</v>
      </c>
    </row>
    <row r="2999" spans="1:37">
      <c r="A2999" s="1" t="s">
        <v>1740</v>
      </c>
      <c r="B2999" s="9">
        <v>40967</v>
      </c>
      <c r="C2999" s="7">
        <v>1</v>
      </c>
      <c r="D2999" s="7">
        <v>1</v>
      </c>
      <c r="E2999" s="1">
        <v>11</v>
      </c>
      <c r="F2999" s="1" t="s">
        <v>47</v>
      </c>
      <c r="G2999" s="1" t="s">
        <v>2846</v>
      </c>
      <c r="H2999" s="1" t="s">
        <v>23</v>
      </c>
      <c r="I2999" s="1" t="s">
        <v>23</v>
      </c>
      <c r="AK2999" s="1" t="s">
        <v>79</v>
      </c>
    </row>
    <row r="3000" spans="1:37">
      <c r="A3000" s="1" t="s">
        <v>1740</v>
      </c>
      <c r="B3000" s="9">
        <v>40967</v>
      </c>
      <c r="C3000" s="7">
        <v>1</v>
      </c>
      <c r="D3000" s="7">
        <v>1</v>
      </c>
      <c r="E3000" s="1">
        <v>12</v>
      </c>
      <c r="F3000" s="1" t="s">
        <v>26</v>
      </c>
      <c r="G3000" s="1" t="s">
        <v>2847</v>
      </c>
      <c r="H3000" s="1" t="s">
        <v>22</v>
      </c>
      <c r="I3000" s="1" t="s">
        <v>9</v>
      </c>
      <c r="M3000" s="1"/>
      <c r="AK3000" s="1" t="s">
        <v>79</v>
      </c>
    </row>
    <row r="3001" spans="1:37">
      <c r="A3001" s="1" t="s">
        <v>1740</v>
      </c>
      <c r="B3001" s="9">
        <v>40967</v>
      </c>
      <c r="C3001" s="7">
        <v>1</v>
      </c>
      <c r="D3001" s="7">
        <v>1</v>
      </c>
      <c r="E3001" s="1">
        <v>12</v>
      </c>
      <c r="F3001" s="1" t="s">
        <v>47</v>
      </c>
      <c r="G3001" s="1" t="s">
        <v>1988</v>
      </c>
      <c r="H3001" s="1" t="s">
        <v>22</v>
      </c>
      <c r="I3001" s="1" t="s">
        <v>9</v>
      </c>
      <c r="K3001" s="1" t="s">
        <v>30</v>
      </c>
      <c r="L3001" s="1" t="s">
        <v>25</v>
      </c>
      <c r="M3001" s="2" t="s">
        <v>2522</v>
      </c>
      <c r="N3001" s="1" t="s">
        <v>26</v>
      </c>
      <c r="O3001" s="1" t="s">
        <v>33</v>
      </c>
      <c r="P3001" s="1" t="s">
        <v>63</v>
      </c>
      <c r="Q3001" s="1">
        <v>28</v>
      </c>
      <c r="R3001" s="1">
        <v>15.7</v>
      </c>
      <c r="S3001" s="1">
        <v>8.5</v>
      </c>
      <c r="X3001" s="1">
        <v>13</v>
      </c>
      <c r="Y3001" s="1">
        <v>70</v>
      </c>
      <c r="Z3001" s="1">
        <f>Y3001-X3001</f>
        <v>57</v>
      </c>
      <c r="AA3001" s="1">
        <f>12+47</f>
        <v>59</v>
      </c>
      <c r="AC3001" s="1" t="s">
        <v>222</v>
      </c>
      <c r="AE3001" s="1">
        <v>500</v>
      </c>
      <c r="AJ3001" s="1" t="s">
        <v>59</v>
      </c>
      <c r="AK3001" s="1" t="s">
        <v>79</v>
      </c>
    </row>
    <row r="3002" spans="1:37">
      <c r="A3002" s="1" t="s">
        <v>1740</v>
      </c>
      <c r="B3002" s="9">
        <v>40967</v>
      </c>
      <c r="C3002" s="7">
        <v>1</v>
      </c>
      <c r="D3002" s="7">
        <v>1</v>
      </c>
      <c r="E3002" s="1">
        <v>13</v>
      </c>
      <c r="F3002" s="1" t="s">
        <v>26</v>
      </c>
      <c r="G3002" s="1" t="s">
        <v>1998</v>
      </c>
      <c r="H3002" s="1" t="s">
        <v>23</v>
      </c>
      <c r="I3002" s="1" t="s">
        <v>23</v>
      </c>
      <c r="J3002" s="1" t="s">
        <v>55</v>
      </c>
      <c r="AK3002" s="1" t="s">
        <v>79</v>
      </c>
    </row>
    <row r="3003" spans="1:37">
      <c r="A3003" s="1" t="s">
        <v>1740</v>
      </c>
      <c r="B3003" s="9">
        <v>40967</v>
      </c>
      <c r="C3003" s="7">
        <v>1</v>
      </c>
      <c r="D3003" s="7">
        <v>1</v>
      </c>
      <c r="E3003" s="1">
        <v>13</v>
      </c>
      <c r="F3003" s="1" t="s">
        <v>47</v>
      </c>
      <c r="G3003" s="1" t="s">
        <v>1982</v>
      </c>
      <c r="H3003" s="1" t="s">
        <v>22</v>
      </c>
      <c r="I3003" s="1" t="s">
        <v>9</v>
      </c>
      <c r="K3003" s="1" t="s">
        <v>36</v>
      </c>
      <c r="L3003" s="1" t="s">
        <v>25</v>
      </c>
      <c r="M3003" s="2" t="s">
        <v>2517</v>
      </c>
      <c r="N3003" s="1" t="s">
        <v>26</v>
      </c>
      <c r="O3003" s="1" t="s">
        <v>33</v>
      </c>
      <c r="Q3003" s="1">
        <v>29.9</v>
      </c>
      <c r="S3003" s="1">
        <v>6.5</v>
      </c>
      <c r="T3003" s="1">
        <v>115.9</v>
      </c>
      <c r="U3003" s="1">
        <v>72.2</v>
      </c>
      <c r="X3003" s="1">
        <v>13</v>
      </c>
      <c r="Y3003" s="1">
        <v>95</v>
      </c>
      <c r="Z3003" s="1">
        <f>Y3003-X3003</f>
        <v>82</v>
      </c>
      <c r="AA3003" s="1">
        <f>8+7</f>
        <v>15</v>
      </c>
      <c r="AJ3003" s="1" t="s">
        <v>59</v>
      </c>
      <c r="AK3003" s="1" t="s">
        <v>79</v>
      </c>
    </row>
    <row r="3004" spans="1:37">
      <c r="A3004" s="1" t="s">
        <v>1740</v>
      </c>
      <c r="B3004" s="9">
        <v>40967</v>
      </c>
      <c r="C3004" s="7">
        <v>1</v>
      </c>
      <c r="D3004" s="7">
        <v>1</v>
      </c>
      <c r="E3004" s="1">
        <v>14</v>
      </c>
      <c r="F3004" s="1" t="s">
        <v>26</v>
      </c>
      <c r="G3004" s="1" t="s">
        <v>2848</v>
      </c>
      <c r="H3004" s="1" t="s">
        <v>23</v>
      </c>
      <c r="I3004" s="1" t="s">
        <v>23</v>
      </c>
      <c r="J3004" s="1" t="s">
        <v>55</v>
      </c>
      <c r="AK3004" s="1" t="s">
        <v>79</v>
      </c>
    </row>
    <row r="3005" spans="1:37">
      <c r="A3005" s="1" t="s">
        <v>1740</v>
      </c>
      <c r="B3005" s="9">
        <v>40967</v>
      </c>
      <c r="C3005" s="7">
        <v>1</v>
      </c>
      <c r="D3005" s="7">
        <v>1</v>
      </c>
      <c r="E3005" s="1">
        <v>14</v>
      </c>
      <c r="F3005" s="1" t="s">
        <v>47</v>
      </c>
      <c r="G3005" s="1" t="s">
        <v>2002</v>
      </c>
      <c r="H3005" s="1" t="s">
        <v>23</v>
      </c>
      <c r="I3005" s="1" t="s">
        <v>23</v>
      </c>
      <c r="J3005" s="1" t="s">
        <v>55</v>
      </c>
      <c r="AK3005" s="1" t="s">
        <v>79</v>
      </c>
    </row>
    <row r="3006" spans="1:37">
      <c r="A3006" s="1" t="s">
        <v>1740</v>
      </c>
      <c r="B3006" s="9">
        <v>40967</v>
      </c>
      <c r="C3006" s="7">
        <v>1</v>
      </c>
      <c r="D3006" s="7">
        <v>1</v>
      </c>
      <c r="E3006" s="1">
        <v>15</v>
      </c>
      <c r="F3006" s="1" t="s">
        <v>26</v>
      </c>
      <c r="G3006" s="1" t="s">
        <v>1965</v>
      </c>
      <c r="H3006" s="1" t="s">
        <v>23</v>
      </c>
      <c r="I3006" s="1" t="s">
        <v>23</v>
      </c>
      <c r="J3006" s="1" t="s">
        <v>55</v>
      </c>
      <c r="AK3006" s="1" t="s">
        <v>79</v>
      </c>
    </row>
    <row r="3007" spans="1:37">
      <c r="A3007" s="1" t="s">
        <v>1740</v>
      </c>
      <c r="B3007" s="9">
        <v>40967</v>
      </c>
      <c r="C3007" s="7">
        <v>1</v>
      </c>
      <c r="D3007" s="7">
        <v>1</v>
      </c>
      <c r="E3007" s="1">
        <v>15</v>
      </c>
      <c r="F3007" s="1" t="s">
        <v>47</v>
      </c>
      <c r="G3007" s="1" t="s">
        <v>1955</v>
      </c>
      <c r="H3007" s="1" t="s">
        <v>22</v>
      </c>
      <c r="I3007" s="1" t="s">
        <v>9</v>
      </c>
      <c r="K3007" s="1" t="s">
        <v>32</v>
      </c>
      <c r="L3007" s="1" t="s">
        <v>73</v>
      </c>
      <c r="M3007" s="2" t="s">
        <v>2503</v>
      </c>
      <c r="AJ3007" s="1" t="s">
        <v>45</v>
      </c>
      <c r="AK3007" s="1" t="s">
        <v>79</v>
      </c>
    </row>
    <row r="3008" spans="1:37">
      <c r="A3008" s="1" t="s">
        <v>1740</v>
      </c>
      <c r="B3008" s="9">
        <v>40967</v>
      </c>
      <c r="C3008" s="7">
        <v>1</v>
      </c>
      <c r="D3008" s="7">
        <v>1</v>
      </c>
      <c r="E3008" s="1">
        <v>16</v>
      </c>
      <c r="F3008" s="1" t="s">
        <v>26</v>
      </c>
      <c r="G3008" s="1" t="s">
        <v>2849</v>
      </c>
      <c r="H3008" s="1" t="s">
        <v>23</v>
      </c>
      <c r="I3008" s="1" t="s">
        <v>23</v>
      </c>
      <c r="J3008" s="1" t="s">
        <v>55</v>
      </c>
      <c r="AK3008" s="1" t="s">
        <v>79</v>
      </c>
    </row>
    <row r="3009" spans="1:38">
      <c r="A3009" s="1" t="s">
        <v>1740</v>
      </c>
      <c r="B3009" s="9">
        <v>40967</v>
      </c>
      <c r="C3009" s="7">
        <v>1</v>
      </c>
      <c r="D3009" s="7">
        <v>1</v>
      </c>
      <c r="E3009" s="1">
        <v>16</v>
      </c>
      <c r="F3009" s="1" t="s">
        <v>47</v>
      </c>
      <c r="G3009" s="1" t="s">
        <v>1953</v>
      </c>
      <c r="H3009" s="1" t="s">
        <v>22</v>
      </c>
      <c r="I3009" s="1" t="s">
        <v>9</v>
      </c>
      <c r="K3009" s="1" t="s">
        <v>30</v>
      </c>
      <c r="L3009" s="1" t="s">
        <v>73</v>
      </c>
      <c r="M3009" s="2" t="s">
        <v>2494</v>
      </c>
      <c r="AJ3009" s="1" t="s">
        <v>45</v>
      </c>
      <c r="AK3009" s="1" t="s">
        <v>79</v>
      </c>
    </row>
    <row r="3010" spans="1:38">
      <c r="A3010" s="1" t="s">
        <v>1740</v>
      </c>
      <c r="B3010" s="9">
        <v>40967</v>
      </c>
      <c r="C3010" s="7">
        <v>1</v>
      </c>
      <c r="D3010" s="7">
        <v>1</v>
      </c>
      <c r="E3010" s="1">
        <v>17</v>
      </c>
      <c r="F3010" s="1" t="s">
        <v>26</v>
      </c>
      <c r="G3010" s="1" t="s">
        <v>1980</v>
      </c>
      <c r="H3010" s="1" t="s">
        <v>22</v>
      </c>
      <c r="I3010" s="1" t="s">
        <v>9</v>
      </c>
      <c r="K3010" s="1" t="s">
        <v>35</v>
      </c>
      <c r="L3010" s="1" t="s">
        <v>25</v>
      </c>
      <c r="M3010" s="2" t="s">
        <v>2516</v>
      </c>
      <c r="N3010" s="1" t="s">
        <v>26</v>
      </c>
      <c r="O3010" s="1" t="s">
        <v>33</v>
      </c>
      <c r="P3010" s="1" t="s">
        <v>177</v>
      </c>
      <c r="Q3010" s="1">
        <v>24.2</v>
      </c>
      <c r="R3010" s="1">
        <v>16.399999999999999</v>
      </c>
      <c r="S3010" s="1">
        <v>12.7</v>
      </c>
      <c r="X3010" s="1">
        <v>13</v>
      </c>
      <c r="Y3010" s="1">
        <v>91</v>
      </c>
      <c r="Z3010" s="1">
        <f>Y3010-X3010</f>
        <v>78</v>
      </c>
      <c r="AA3010" s="1">
        <f>1+3</f>
        <v>4</v>
      </c>
      <c r="AC3010" s="1" t="s">
        <v>220</v>
      </c>
      <c r="AE3010" s="1">
        <v>499</v>
      </c>
      <c r="AJ3010" s="1" t="s">
        <v>59</v>
      </c>
      <c r="AK3010" s="1" t="s">
        <v>45</v>
      </c>
      <c r="AL3010" s="1" t="s">
        <v>221</v>
      </c>
    </row>
    <row r="3011" spans="1:38">
      <c r="A3011" s="1" t="s">
        <v>1740</v>
      </c>
      <c r="B3011" s="9">
        <v>40967</v>
      </c>
      <c r="C3011" s="7">
        <v>1</v>
      </c>
      <c r="D3011" s="7">
        <v>1</v>
      </c>
      <c r="E3011" s="1">
        <v>17</v>
      </c>
      <c r="F3011" s="1" t="s">
        <v>47</v>
      </c>
      <c r="G3011" s="1" t="s">
        <v>1974</v>
      </c>
      <c r="H3011" s="1" t="s">
        <v>23</v>
      </c>
      <c r="I3011" s="1" t="s">
        <v>23</v>
      </c>
      <c r="J3011" s="1" t="s">
        <v>55</v>
      </c>
      <c r="AK3011" s="1" t="s">
        <v>45</v>
      </c>
    </row>
    <row r="3012" spans="1:38">
      <c r="A3012" s="1" t="s">
        <v>1740</v>
      </c>
      <c r="B3012" s="9">
        <v>40967</v>
      </c>
      <c r="C3012" s="7">
        <v>1</v>
      </c>
      <c r="D3012" s="7">
        <v>1</v>
      </c>
      <c r="E3012" s="1">
        <v>18</v>
      </c>
      <c r="F3012" s="1" t="s">
        <v>26</v>
      </c>
      <c r="G3012" s="1" t="s">
        <v>1959</v>
      </c>
      <c r="H3012" s="1" t="s">
        <v>22</v>
      </c>
      <c r="I3012" s="1" t="s">
        <v>9</v>
      </c>
      <c r="K3012" s="1" t="s">
        <v>30</v>
      </c>
      <c r="L3012" s="1" t="s">
        <v>25</v>
      </c>
      <c r="M3012" s="2" t="s">
        <v>2525</v>
      </c>
      <c r="N3012" s="1" t="s">
        <v>26</v>
      </c>
      <c r="O3012" s="1" t="s">
        <v>27</v>
      </c>
      <c r="P3012" s="1" t="s">
        <v>40</v>
      </c>
      <c r="Q3012" s="1">
        <v>25.75</v>
      </c>
      <c r="R3012" s="1">
        <v>14.25</v>
      </c>
      <c r="S3012" s="1">
        <v>18</v>
      </c>
      <c r="X3012" s="1">
        <v>13</v>
      </c>
      <c r="Y3012" s="1">
        <v>65</v>
      </c>
      <c r="Z3012" s="1">
        <f>Y3012-X3012</f>
        <v>52</v>
      </c>
      <c r="AA3012" s="1">
        <f>7+26</f>
        <v>33</v>
      </c>
      <c r="AE3012" s="1">
        <v>498</v>
      </c>
      <c r="AJ3012" s="1" t="s">
        <v>59</v>
      </c>
      <c r="AK3012" s="1" t="s">
        <v>45</v>
      </c>
    </row>
    <row r="3013" spans="1:38">
      <c r="A3013" s="1" t="s">
        <v>1740</v>
      </c>
      <c r="B3013" s="9">
        <v>40967</v>
      </c>
      <c r="C3013" s="7">
        <v>1</v>
      </c>
      <c r="D3013" s="7">
        <v>1</v>
      </c>
      <c r="E3013" s="1">
        <v>18</v>
      </c>
      <c r="F3013" s="1" t="s">
        <v>47</v>
      </c>
      <c r="G3013" s="1" t="s">
        <v>1968</v>
      </c>
      <c r="H3013" s="1" t="s">
        <v>23</v>
      </c>
      <c r="I3013" s="1" t="s">
        <v>23</v>
      </c>
      <c r="J3013" s="1" t="s">
        <v>55</v>
      </c>
      <c r="AK3013" s="1" t="s">
        <v>45</v>
      </c>
      <c r="AL3013" s="1" t="s">
        <v>211</v>
      </c>
    </row>
    <row r="3014" spans="1:38">
      <c r="A3014" s="1" t="s">
        <v>1740</v>
      </c>
      <c r="B3014" s="9">
        <v>40967</v>
      </c>
      <c r="C3014" s="7">
        <v>1</v>
      </c>
      <c r="D3014" s="7">
        <v>1</v>
      </c>
      <c r="E3014" s="1">
        <v>19</v>
      </c>
      <c r="F3014" s="1" t="s">
        <v>26</v>
      </c>
      <c r="G3014" s="1" t="s">
        <v>2850</v>
      </c>
      <c r="H3014" s="1" t="s">
        <v>23</v>
      </c>
      <c r="I3014" s="1" t="s">
        <v>23</v>
      </c>
      <c r="AK3014" s="1" t="s">
        <v>45</v>
      </c>
    </row>
    <row r="3015" spans="1:38">
      <c r="A3015" s="1" t="s">
        <v>1740</v>
      </c>
      <c r="B3015" s="9">
        <v>40967</v>
      </c>
      <c r="C3015" s="7">
        <v>1</v>
      </c>
      <c r="D3015" s="7">
        <v>1</v>
      </c>
      <c r="E3015" s="1">
        <v>19</v>
      </c>
      <c r="F3015" s="1" t="s">
        <v>47</v>
      </c>
      <c r="G3015" s="1" t="s">
        <v>2851</v>
      </c>
      <c r="H3015" s="1" t="s">
        <v>23</v>
      </c>
      <c r="I3015" s="1" t="s">
        <v>23</v>
      </c>
      <c r="J3015" s="1" t="s">
        <v>55</v>
      </c>
      <c r="AK3015" s="1" t="s">
        <v>45</v>
      </c>
    </row>
    <row r="3016" spans="1:38">
      <c r="A3016" s="1" t="s">
        <v>1740</v>
      </c>
      <c r="B3016" s="9">
        <v>40967</v>
      </c>
      <c r="C3016" s="7">
        <v>1</v>
      </c>
      <c r="D3016" s="7">
        <v>1</v>
      </c>
      <c r="E3016" s="1">
        <v>20</v>
      </c>
      <c r="F3016" s="1" t="s">
        <v>26</v>
      </c>
      <c r="G3016" s="1" t="s">
        <v>2852</v>
      </c>
      <c r="H3016" s="1" t="s">
        <v>23</v>
      </c>
      <c r="I3016" s="1" t="s">
        <v>23</v>
      </c>
      <c r="AK3016" s="1" t="s">
        <v>45</v>
      </c>
      <c r="AL3016" s="1" t="s">
        <v>174</v>
      </c>
    </row>
    <row r="3017" spans="1:38">
      <c r="A3017" s="1" t="s">
        <v>1740</v>
      </c>
      <c r="B3017" s="9">
        <v>40967</v>
      </c>
      <c r="C3017" s="7">
        <v>1</v>
      </c>
      <c r="D3017" s="7">
        <v>1</v>
      </c>
      <c r="E3017" s="1">
        <v>20</v>
      </c>
      <c r="F3017" s="1" t="s">
        <v>47</v>
      </c>
      <c r="G3017" s="1" t="s">
        <v>2853</v>
      </c>
      <c r="H3017" s="1" t="s">
        <v>23</v>
      </c>
      <c r="I3017" s="1" t="s">
        <v>23</v>
      </c>
      <c r="AK3017" s="1" t="s">
        <v>45</v>
      </c>
    </row>
    <row r="3018" spans="1:38">
      <c r="A3018" s="1" t="s">
        <v>1740</v>
      </c>
      <c r="B3018" s="9">
        <v>40967</v>
      </c>
      <c r="C3018" s="7">
        <v>1</v>
      </c>
      <c r="D3018" s="7">
        <v>1</v>
      </c>
      <c r="E3018" s="10">
        <v>21</v>
      </c>
      <c r="F3018" s="1" t="s">
        <v>26</v>
      </c>
      <c r="G3018" s="1" t="s">
        <v>1972</v>
      </c>
      <c r="H3018" s="1" t="s">
        <v>23</v>
      </c>
      <c r="I3018" s="1" t="s">
        <v>23</v>
      </c>
      <c r="AK3018" s="1" t="s">
        <v>79</v>
      </c>
    </row>
    <row r="3019" spans="1:38">
      <c r="A3019" s="1" t="s">
        <v>1740</v>
      </c>
      <c r="B3019" s="9">
        <v>40967</v>
      </c>
      <c r="C3019" s="7">
        <v>1</v>
      </c>
      <c r="D3019" s="7">
        <v>1</v>
      </c>
      <c r="E3019" s="1">
        <v>21</v>
      </c>
      <c r="F3019" s="1" t="s">
        <v>47</v>
      </c>
      <c r="G3019" s="1" t="s">
        <v>2854</v>
      </c>
      <c r="H3019" s="1" t="s">
        <v>23</v>
      </c>
      <c r="I3019" s="1" t="s">
        <v>23</v>
      </c>
      <c r="AK3019" s="1" t="s">
        <v>45</v>
      </c>
    </row>
    <row r="3020" spans="1:38">
      <c r="A3020" s="1" t="s">
        <v>1740</v>
      </c>
      <c r="B3020" s="9">
        <v>40967</v>
      </c>
      <c r="C3020" s="7">
        <v>1</v>
      </c>
      <c r="D3020" s="7">
        <v>1</v>
      </c>
      <c r="E3020" s="1">
        <v>22</v>
      </c>
      <c r="F3020" s="1" t="s">
        <v>26</v>
      </c>
      <c r="G3020" s="1" t="s">
        <v>2855</v>
      </c>
      <c r="H3020" s="1" t="s">
        <v>23</v>
      </c>
      <c r="I3020" s="1" t="s">
        <v>23</v>
      </c>
      <c r="AK3020" s="1" t="s">
        <v>45</v>
      </c>
    </row>
    <row r="3021" spans="1:38">
      <c r="A3021" s="1" t="s">
        <v>1740</v>
      </c>
      <c r="B3021" s="9">
        <v>40967</v>
      </c>
      <c r="C3021" s="7">
        <v>1</v>
      </c>
      <c r="D3021" s="7">
        <v>1</v>
      </c>
      <c r="E3021" s="1">
        <v>22</v>
      </c>
      <c r="F3021" s="1" t="s">
        <v>47</v>
      </c>
      <c r="G3021" s="1" t="s">
        <v>2856</v>
      </c>
      <c r="H3021" s="1" t="s">
        <v>23</v>
      </c>
      <c r="I3021" s="1" t="s">
        <v>23</v>
      </c>
      <c r="J3021" s="1" t="s">
        <v>55</v>
      </c>
      <c r="AK3021" s="1" t="s">
        <v>45</v>
      </c>
    </row>
    <row r="3022" spans="1:38">
      <c r="A3022" s="1" t="s">
        <v>1740</v>
      </c>
      <c r="B3022" s="9">
        <v>40967</v>
      </c>
      <c r="C3022" s="7">
        <v>1</v>
      </c>
      <c r="D3022" s="7">
        <v>1</v>
      </c>
      <c r="E3022" s="1">
        <v>23</v>
      </c>
      <c r="F3022" s="1" t="s">
        <v>26</v>
      </c>
      <c r="G3022" s="1" t="s">
        <v>1973</v>
      </c>
      <c r="H3022" s="1" t="s">
        <v>23</v>
      </c>
      <c r="I3022" s="1" t="s">
        <v>23</v>
      </c>
      <c r="AK3022" s="1" t="s">
        <v>45</v>
      </c>
    </row>
    <row r="3023" spans="1:38">
      <c r="A3023" s="1" t="s">
        <v>1740</v>
      </c>
      <c r="B3023" s="9">
        <v>40967</v>
      </c>
      <c r="C3023" s="7">
        <v>1</v>
      </c>
      <c r="D3023" s="7">
        <v>1</v>
      </c>
      <c r="E3023" s="1">
        <v>23</v>
      </c>
      <c r="F3023" s="1" t="s">
        <v>47</v>
      </c>
      <c r="G3023" s="1" t="s">
        <v>1993</v>
      </c>
      <c r="H3023" s="1" t="s">
        <v>23</v>
      </c>
      <c r="I3023" s="1" t="s">
        <v>23</v>
      </c>
      <c r="AK3023" s="1" t="s">
        <v>45</v>
      </c>
    </row>
    <row r="3024" spans="1:38">
      <c r="A3024" s="1" t="s">
        <v>1740</v>
      </c>
      <c r="B3024" s="9">
        <v>40967</v>
      </c>
      <c r="C3024" s="7">
        <v>1</v>
      </c>
      <c r="D3024" s="7">
        <v>1</v>
      </c>
      <c r="E3024" s="1">
        <v>24</v>
      </c>
      <c r="F3024" s="1" t="s">
        <v>26</v>
      </c>
      <c r="G3024" s="1" t="s">
        <v>1995</v>
      </c>
      <c r="H3024" s="1" t="s">
        <v>22</v>
      </c>
      <c r="I3024" s="1" t="s">
        <v>53</v>
      </c>
      <c r="AK3024" s="1" t="s">
        <v>45</v>
      </c>
    </row>
    <row r="3025" spans="1:38">
      <c r="A3025" s="1" t="s">
        <v>1740</v>
      </c>
      <c r="B3025" s="9">
        <v>40967</v>
      </c>
      <c r="C3025" s="7">
        <v>1</v>
      </c>
      <c r="D3025" s="7">
        <v>1</v>
      </c>
      <c r="E3025" s="1">
        <v>24</v>
      </c>
      <c r="F3025" s="1" t="s">
        <v>47</v>
      </c>
      <c r="G3025" s="1" t="s">
        <v>1978</v>
      </c>
      <c r="H3025" s="1" t="s">
        <v>22</v>
      </c>
      <c r="I3025" s="1" t="s">
        <v>53</v>
      </c>
      <c r="AK3025" s="1" t="s">
        <v>45</v>
      </c>
    </row>
    <row r="3026" spans="1:38">
      <c r="A3026" s="1" t="s">
        <v>1740</v>
      </c>
      <c r="B3026" s="9">
        <v>40967</v>
      </c>
      <c r="C3026" s="7">
        <v>1</v>
      </c>
      <c r="D3026" s="7">
        <v>1</v>
      </c>
      <c r="E3026" s="1">
        <v>25</v>
      </c>
      <c r="F3026" s="1" t="s">
        <v>26</v>
      </c>
      <c r="G3026" s="1" t="s">
        <v>1990</v>
      </c>
      <c r="H3026" s="1" t="s">
        <v>22</v>
      </c>
      <c r="I3026" s="1" t="s">
        <v>9</v>
      </c>
      <c r="K3026" s="1" t="s">
        <v>30</v>
      </c>
      <c r="L3026" s="1" t="s">
        <v>73</v>
      </c>
      <c r="M3026" s="2" t="s">
        <v>2513</v>
      </c>
      <c r="AJ3026" s="1" t="s">
        <v>45</v>
      </c>
      <c r="AK3026" s="1" t="s">
        <v>59</v>
      </c>
    </row>
    <row r="3027" spans="1:38">
      <c r="A3027" s="1" t="s">
        <v>1740</v>
      </c>
      <c r="B3027" s="9">
        <v>40967</v>
      </c>
      <c r="C3027" s="7">
        <v>1</v>
      </c>
      <c r="D3027" s="7">
        <v>1</v>
      </c>
      <c r="E3027" s="1">
        <v>25</v>
      </c>
      <c r="F3027" s="1" t="s">
        <v>47</v>
      </c>
      <c r="G3027" s="1" t="s">
        <v>2007</v>
      </c>
      <c r="H3027" s="1" t="s">
        <v>23</v>
      </c>
      <c r="I3027" s="1" t="s">
        <v>23</v>
      </c>
      <c r="AK3027" s="1" t="s">
        <v>59</v>
      </c>
    </row>
    <row r="3028" spans="1:38">
      <c r="A3028" s="1" t="s">
        <v>1740</v>
      </c>
      <c r="B3028" s="9">
        <v>40967</v>
      </c>
      <c r="C3028" s="7">
        <v>1</v>
      </c>
      <c r="D3028" s="7">
        <v>1</v>
      </c>
      <c r="E3028" s="1">
        <v>26</v>
      </c>
      <c r="F3028" s="1" t="s">
        <v>26</v>
      </c>
      <c r="G3028" s="1" t="s">
        <v>1981</v>
      </c>
      <c r="H3028" s="1" t="s">
        <v>22</v>
      </c>
      <c r="I3028" s="1" t="s">
        <v>9</v>
      </c>
      <c r="K3028" s="1" t="s">
        <v>121</v>
      </c>
      <c r="L3028" s="1" t="s">
        <v>25</v>
      </c>
      <c r="M3028" s="2" t="s">
        <v>2515</v>
      </c>
      <c r="N3028" s="1" t="s">
        <v>26</v>
      </c>
      <c r="O3028" s="1" t="s">
        <v>33</v>
      </c>
      <c r="Q3028" s="1">
        <v>48.2</v>
      </c>
      <c r="S3028" s="1">
        <v>5.5</v>
      </c>
      <c r="T3028" s="1">
        <f>153+29.3</f>
        <v>182.3</v>
      </c>
      <c r="U3028" s="1">
        <f>153+37.2</f>
        <v>190.2</v>
      </c>
      <c r="W3028" s="1">
        <v>33.5</v>
      </c>
      <c r="X3028" s="1">
        <v>13</v>
      </c>
      <c r="Y3028" s="1">
        <v>231</v>
      </c>
      <c r="Z3028" s="1">
        <f>231-13</f>
        <v>218</v>
      </c>
      <c r="AA3028" s="1">
        <v>0</v>
      </c>
      <c r="AC3028" s="1" t="s">
        <v>215</v>
      </c>
      <c r="AJ3028" s="1" t="s">
        <v>45</v>
      </c>
      <c r="AK3028" s="1" t="s">
        <v>59</v>
      </c>
    </row>
    <row r="3029" spans="1:38">
      <c r="A3029" s="1" t="s">
        <v>1740</v>
      </c>
      <c r="B3029" s="9">
        <v>40967</v>
      </c>
      <c r="C3029" s="7">
        <v>1</v>
      </c>
      <c r="D3029" s="7">
        <v>1</v>
      </c>
      <c r="E3029" s="1">
        <v>26</v>
      </c>
      <c r="F3029" s="1" t="s">
        <v>47</v>
      </c>
      <c r="G3029" s="1" t="s">
        <v>2857</v>
      </c>
      <c r="H3029" s="1" t="s">
        <v>23</v>
      </c>
      <c r="I3029" s="1" t="s">
        <v>23</v>
      </c>
      <c r="J3029" s="1" t="s">
        <v>55</v>
      </c>
      <c r="AK3029" s="1" t="s">
        <v>59</v>
      </c>
    </row>
    <row r="3030" spans="1:38">
      <c r="A3030" s="1" t="s">
        <v>1740</v>
      </c>
      <c r="B3030" s="9">
        <v>40967</v>
      </c>
      <c r="C3030" s="7">
        <v>1</v>
      </c>
      <c r="D3030" s="7">
        <v>1</v>
      </c>
      <c r="E3030" s="1">
        <v>27</v>
      </c>
      <c r="F3030" s="1" t="s">
        <v>26</v>
      </c>
      <c r="G3030" s="1" t="s">
        <v>1951</v>
      </c>
      <c r="H3030" s="1" t="s">
        <v>23</v>
      </c>
      <c r="I3030" s="1" t="s">
        <v>23</v>
      </c>
      <c r="J3030" s="1" t="s">
        <v>55</v>
      </c>
      <c r="AK3030" s="1" t="s">
        <v>59</v>
      </c>
    </row>
    <row r="3031" spans="1:38">
      <c r="A3031" s="1" t="s">
        <v>1740</v>
      </c>
      <c r="B3031" s="9">
        <v>40967</v>
      </c>
      <c r="C3031" s="7">
        <v>1</v>
      </c>
      <c r="D3031" s="7">
        <v>1</v>
      </c>
      <c r="E3031" s="1">
        <v>27</v>
      </c>
      <c r="F3031" s="1" t="s">
        <v>47</v>
      </c>
      <c r="G3031" s="1" t="s">
        <v>1969</v>
      </c>
      <c r="H3031" s="1" t="s">
        <v>23</v>
      </c>
      <c r="I3031" s="1" t="s">
        <v>23</v>
      </c>
      <c r="AK3031" s="1" t="s">
        <v>77</v>
      </c>
    </row>
    <row r="3032" spans="1:38">
      <c r="A3032" s="1" t="s">
        <v>1740</v>
      </c>
      <c r="B3032" s="9">
        <v>40967</v>
      </c>
      <c r="C3032" s="7">
        <v>1</v>
      </c>
      <c r="D3032" s="7">
        <v>1</v>
      </c>
      <c r="E3032" s="1">
        <v>28</v>
      </c>
      <c r="F3032" s="1" t="s">
        <v>26</v>
      </c>
      <c r="G3032" s="1" t="s">
        <v>2858</v>
      </c>
      <c r="H3032" s="1" t="s">
        <v>23</v>
      </c>
      <c r="I3032" s="1" t="s">
        <v>23</v>
      </c>
      <c r="AK3032" s="1" t="s">
        <v>59</v>
      </c>
    </row>
    <row r="3033" spans="1:38">
      <c r="A3033" s="1" t="s">
        <v>1740</v>
      </c>
      <c r="B3033" s="9">
        <v>40967</v>
      </c>
      <c r="C3033" s="7">
        <v>1</v>
      </c>
      <c r="D3033" s="7">
        <v>1</v>
      </c>
      <c r="E3033" s="1">
        <v>28</v>
      </c>
      <c r="F3033" s="1" t="s">
        <v>47</v>
      </c>
      <c r="G3033" s="1" t="s">
        <v>2005</v>
      </c>
      <c r="H3033" s="1" t="s">
        <v>23</v>
      </c>
      <c r="I3033" s="1" t="s">
        <v>23</v>
      </c>
      <c r="J3033" s="1" t="s">
        <v>55</v>
      </c>
      <c r="AK3033" s="1" t="s">
        <v>59</v>
      </c>
    </row>
    <row r="3034" spans="1:38">
      <c r="A3034" s="1" t="s">
        <v>1740</v>
      </c>
      <c r="B3034" s="9">
        <v>40967</v>
      </c>
      <c r="C3034" s="7">
        <v>1</v>
      </c>
      <c r="D3034" s="7">
        <v>1</v>
      </c>
      <c r="E3034" s="1">
        <v>29</v>
      </c>
      <c r="F3034" s="1" t="s">
        <v>26</v>
      </c>
      <c r="G3034" s="1" t="s">
        <v>2859</v>
      </c>
      <c r="H3034" s="1" t="s">
        <v>23</v>
      </c>
      <c r="I3034" s="1" t="s">
        <v>23</v>
      </c>
      <c r="AK3034" s="1" t="s">
        <v>59</v>
      </c>
    </row>
    <row r="3035" spans="1:38">
      <c r="A3035" s="1" t="s">
        <v>1740</v>
      </c>
      <c r="B3035" s="9">
        <v>40967</v>
      </c>
      <c r="C3035" s="7">
        <v>1</v>
      </c>
      <c r="D3035" s="7">
        <v>1</v>
      </c>
      <c r="E3035" s="1">
        <v>29</v>
      </c>
      <c r="F3035" s="1" t="s">
        <v>47</v>
      </c>
      <c r="G3035" s="1" t="s">
        <v>1983</v>
      </c>
      <c r="H3035" s="1" t="s">
        <v>22</v>
      </c>
      <c r="I3035" s="1" t="s">
        <v>9</v>
      </c>
      <c r="K3035" s="1" t="s">
        <v>24</v>
      </c>
      <c r="L3035" s="1" t="s">
        <v>25</v>
      </c>
      <c r="AJ3035" s="1" t="s">
        <v>45</v>
      </c>
      <c r="AK3035" s="1" t="s">
        <v>59</v>
      </c>
      <c r="AL3035" s="1" t="s">
        <v>213</v>
      </c>
    </row>
    <row r="3036" spans="1:38">
      <c r="A3036" s="1" t="s">
        <v>1740</v>
      </c>
      <c r="B3036" s="9">
        <v>40967</v>
      </c>
      <c r="C3036" s="7">
        <v>1</v>
      </c>
      <c r="D3036" s="7">
        <v>1</v>
      </c>
      <c r="E3036" s="1">
        <v>30</v>
      </c>
      <c r="F3036" s="1" t="s">
        <v>26</v>
      </c>
      <c r="G3036" s="1" t="s">
        <v>1992</v>
      </c>
      <c r="H3036" s="1" t="s">
        <v>23</v>
      </c>
      <c r="I3036" s="1" t="s">
        <v>23</v>
      </c>
      <c r="AK3036" s="1" t="s">
        <v>59</v>
      </c>
    </row>
    <row r="3037" spans="1:38">
      <c r="A3037" s="1" t="s">
        <v>1740</v>
      </c>
      <c r="B3037" s="9">
        <v>40967</v>
      </c>
      <c r="C3037" s="7">
        <v>1</v>
      </c>
      <c r="D3037" s="7">
        <v>1</v>
      </c>
      <c r="E3037" s="1">
        <v>30</v>
      </c>
      <c r="F3037" s="1" t="s">
        <v>47</v>
      </c>
      <c r="G3037" s="1" t="s">
        <v>2860</v>
      </c>
      <c r="H3037" s="1" t="s">
        <v>23</v>
      </c>
      <c r="I3037" s="1" t="s">
        <v>23</v>
      </c>
      <c r="J3037" s="1" t="s">
        <v>55</v>
      </c>
      <c r="AK3037" s="1" t="s">
        <v>59</v>
      </c>
    </row>
    <row r="3038" spans="1:38">
      <c r="A3038" s="1" t="s">
        <v>1740</v>
      </c>
      <c r="B3038" s="9">
        <v>40967</v>
      </c>
      <c r="C3038" s="7">
        <v>1</v>
      </c>
      <c r="D3038" s="7">
        <v>1</v>
      </c>
      <c r="E3038" s="1">
        <v>31</v>
      </c>
      <c r="F3038" s="1" t="s">
        <v>26</v>
      </c>
      <c r="G3038" s="1" t="s">
        <v>2861</v>
      </c>
      <c r="H3038" s="1" t="s">
        <v>23</v>
      </c>
      <c r="I3038" s="1" t="s">
        <v>23</v>
      </c>
      <c r="AK3038" s="1" t="s">
        <v>59</v>
      </c>
    </row>
    <row r="3039" spans="1:38">
      <c r="A3039" s="1" t="s">
        <v>1740</v>
      </c>
      <c r="B3039" s="9">
        <v>40967</v>
      </c>
      <c r="C3039" s="7">
        <v>1</v>
      </c>
      <c r="D3039" s="7">
        <v>1</v>
      </c>
      <c r="E3039" s="1">
        <v>31</v>
      </c>
      <c r="F3039" s="1" t="s">
        <v>47</v>
      </c>
      <c r="G3039" s="1" t="s">
        <v>1952</v>
      </c>
      <c r="H3039" s="1" t="s">
        <v>23</v>
      </c>
      <c r="I3039" s="1" t="s">
        <v>23</v>
      </c>
      <c r="J3039" s="1" t="s">
        <v>55</v>
      </c>
      <c r="AK3039" s="1" t="s">
        <v>59</v>
      </c>
    </row>
    <row r="3040" spans="1:38">
      <c r="A3040" s="1" t="s">
        <v>1740</v>
      </c>
      <c r="B3040" s="9">
        <v>40967</v>
      </c>
      <c r="C3040" s="7">
        <v>1</v>
      </c>
      <c r="D3040" s="7">
        <v>1</v>
      </c>
      <c r="E3040" s="1">
        <v>32</v>
      </c>
      <c r="F3040" s="1" t="s">
        <v>26</v>
      </c>
      <c r="G3040" s="1" t="s">
        <v>2862</v>
      </c>
      <c r="H3040" s="1" t="s">
        <v>22</v>
      </c>
      <c r="I3040" s="1" t="s">
        <v>23</v>
      </c>
      <c r="AK3040" s="1" t="s">
        <v>59</v>
      </c>
    </row>
    <row r="3041" spans="1:37">
      <c r="A3041" s="1" t="s">
        <v>1740</v>
      </c>
      <c r="B3041" s="9">
        <v>40967</v>
      </c>
      <c r="C3041" s="7">
        <v>1</v>
      </c>
      <c r="D3041" s="7">
        <v>1</v>
      </c>
      <c r="E3041" s="1">
        <v>32</v>
      </c>
      <c r="F3041" s="1" t="s">
        <v>47</v>
      </c>
      <c r="G3041" s="1" t="s">
        <v>1971</v>
      </c>
      <c r="H3041" s="1" t="s">
        <v>22</v>
      </c>
      <c r="I3041" s="1" t="s">
        <v>23</v>
      </c>
      <c r="AK3041" s="1" t="s">
        <v>59</v>
      </c>
    </row>
    <row r="3042" spans="1:37">
      <c r="A3042" s="1" t="s">
        <v>1740</v>
      </c>
      <c r="B3042" s="9">
        <v>40967</v>
      </c>
      <c r="C3042" s="7">
        <v>1</v>
      </c>
      <c r="D3042" s="7">
        <v>1</v>
      </c>
      <c r="E3042" s="1">
        <v>33</v>
      </c>
      <c r="F3042" s="1" t="s">
        <v>26</v>
      </c>
      <c r="G3042" s="1" t="s">
        <v>1987</v>
      </c>
      <c r="H3042" s="1" t="s">
        <v>22</v>
      </c>
      <c r="I3042" s="1" t="s">
        <v>9</v>
      </c>
      <c r="K3042" s="1" t="s">
        <v>32</v>
      </c>
      <c r="L3042" s="1" t="s">
        <v>73</v>
      </c>
      <c r="M3042" s="2" t="s">
        <v>2502</v>
      </c>
      <c r="AJ3042" s="1" t="s">
        <v>45</v>
      </c>
      <c r="AK3042" s="1" t="s">
        <v>77</v>
      </c>
    </row>
    <row r="3043" spans="1:37">
      <c r="A3043" s="1" t="s">
        <v>1740</v>
      </c>
      <c r="B3043" s="9">
        <v>40967</v>
      </c>
      <c r="C3043" s="7">
        <v>1</v>
      </c>
      <c r="D3043" s="7">
        <v>1</v>
      </c>
      <c r="E3043" s="1">
        <v>33</v>
      </c>
      <c r="F3043" s="1" t="s">
        <v>47</v>
      </c>
      <c r="G3043" s="1" t="s">
        <v>2863</v>
      </c>
      <c r="H3043" s="1" t="s">
        <v>23</v>
      </c>
      <c r="I3043" s="1" t="s">
        <v>23</v>
      </c>
      <c r="AK3043" s="1" t="s">
        <v>77</v>
      </c>
    </row>
    <row r="3044" spans="1:37">
      <c r="A3044" s="1" t="s">
        <v>1740</v>
      </c>
      <c r="B3044" s="9">
        <v>40967</v>
      </c>
      <c r="C3044" s="7">
        <v>1</v>
      </c>
      <c r="D3044" s="7">
        <v>1</v>
      </c>
      <c r="E3044" s="1">
        <v>34</v>
      </c>
      <c r="F3044" s="1" t="s">
        <v>26</v>
      </c>
      <c r="G3044" s="1" t="s">
        <v>2864</v>
      </c>
      <c r="H3044" s="1" t="s">
        <v>23</v>
      </c>
      <c r="I3044" s="1" t="s">
        <v>23</v>
      </c>
      <c r="J3044" s="1" t="s">
        <v>55</v>
      </c>
      <c r="AK3044" s="1" t="s">
        <v>77</v>
      </c>
    </row>
    <row r="3045" spans="1:37">
      <c r="A3045" s="1" t="s">
        <v>1740</v>
      </c>
      <c r="B3045" s="9">
        <v>40967</v>
      </c>
      <c r="C3045" s="7">
        <v>1</v>
      </c>
      <c r="D3045" s="7">
        <v>1</v>
      </c>
      <c r="E3045" s="1">
        <v>34</v>
      </c>
      <c r="F3045" s="1" t="s">
        <v>47</v>
      </c>
      <c r="G3045" s="1" t="s">
        <v>2865</v>
      </c>
      <c r="H3045" s="1" t="s">
        <v>23</v>
      </c>
      <c r="I3045" s="1" t="s">
        <v>23</v>
      </c>
      <c r="AK3045" s="1" t="s">
        <v>77</v>
      </c>
    </row>
    <row r="3046" spans="1:37">
      <c r="A3046" s="1" t="s">
        <v>1740</v>
      </c>
      <c r="B3046" s="9">
        <v>40967</v>
      </c>
      <c r="C3046" s="7">
        <v>1</v>
      </c>
      <c r="D3046" s="7">
        <v>1</v>
      </c>
      <c r="E3046" s="1">
        <v>35</v>
      </c>
      <c r="F3046" s="1" t="s">
        <v>26</v>
      </c>
      <c r="G3046" s="1" t="s">
        <v>1996</v>
      </c>
      <c r="H3046" s="1" t="s">
        <v>23</v>
      </c>
      <c r="I3046" s="1" t="s">
        <v>23</v>
      </c>
      <c r="AK3046" s="1" t="s">
        <v>77</v>
      </c>
    </row>
    <row r="3047" spans="1:37">
      <c r="A3047" s="1" t="s">
        <v>1740</v>
      </c>
      <c r="B3047" s="9">
        <v>40967</v>
      </c>
      <c r="C3047" s="7">
        <v>1</v>
      </c>
      <c r="D3047" s="7">
        <v>1</v>
      </c>
      <c r="E3047" s="1">
        <v>35</v>
      </c>
      <c r="F3047" s="1" t="s">
        <v>47</v>
      </c>
      <c r="G3047" s="1" t="s">
        <v>2004</v>
      </c>
      <c r="H3047" s="1" t="s">
        <v>23</v>
      </c>
      <c r="I3047" s="1" t="s">
        <v>23</v>
      </c>
      <c r="AK3047" s="1" t="s">
        <v>77</v>
      </c>
    </row>
    <row r="3048" spans="1:37">
      <c r="A3048" s="1" t="s">
        <v>1740</v>
      </c>
      <c r="B3048" s="9">
        <v>40967</v>
      </c>
      <c r="C3048" s="7">
        <v>1</v>
      </c>
      <c r="D3048" s="7">
        <v>1</v>
      </c>
      <c r="E3048" s="1">
        <v>36</v>
      </c>
      <c r="F3048" s="1" t="s">
        <v>26</v>
      </c>
      <c r="G3048" s="1" t="s">
        <v>1986</v>
      </c>
      <c r="H3048" s="1" t="s">
        <v>22</v>
      </c>
      <c r="I3048" s="1" t="s">
        <v>9</v>
      </c>
      <c r="K3048" s="1" t="s">
        <v>32</v>
      </c>
      <c r="L3048" s="1" t="s">
        <v>25</v>
      </c>
      <c r="M3048" s="2" t="s">
        <v>2521</v>
      </c>
      <c r="N3048" s="1" t="s">
        <v>26</v>
      </c>
      <c r="O3048" s="1" t="s">
        <v>27</v>
      </c>
      <c r="P3048" s="1" t="s">
        <v>40</v>
      </c>
      <c r="Q3048" s="1">
        <v>24.5</v>
      </c>
      <c r="R3048" s="1">
        <v>15.7</v>
      </c>
      <c r="S3048" s="1">
        <v>11.4</v>
      </c>
      <c r="X3048" s="1">
        <v>13</v>
      </c>
      <c r="Y3048" s="1">
        <v>54</v>
      </c>
      <c r="Z3048" s="1">
        <f>54-13</f>
        <v>41</v>
      </c>
      <c r="AA3048" s="1">
        <v>34</v>
      </c>
      <c r="AC3048" s="1" t="s">
        <v>214</v>
      </c>
      <c r="AE3048" s="1">
        <v>497</v>
      </c>
      <c r="AJ3048" s="1" t="s">
        <v>45</v>
      </c>
      <c r="AK3048" s="1" t="s">
        <v>77</v>
      </c>
    </row>
    <row r="3049" spans="1:37">
      <c r="A3049" s="1" t="s">
        <v>1740</v>
      </c>
      <c r="B3049" s="9">
        <v>40967</v>
      </c>
      <c r="C3049" s="7">
        <v>1</v>
      </c>
      <c r="D3049" s="7">
        <v>1</v>
      </c>
      <c r="E3049" s="1">
        <v>36</v>
      </c>
      <c r="F3049" s="1" t="s">
        <v>47</v>
      </c>
      <c r="G3049" s="1" t="s">
        <v>1970</v>
      </c>
      <c r="H3049" s="1" t="s">
        <v>23</v>
      </c>
      <c r="I3049" s="1" t="s">
        <v>23</v>
      </c>
      <c r="AK3049" s="1" t="s">
        <v>77</v>
      </c>
    </row>
    <row r="3050" spans="1:37">
      <c r="A3050" s="1" t="s">
        <v>1740</v>
      </c>
      <c r="B3050" s="9">
        <v>40967</v>
      </c>
      <c r="C3050" s="7">
        <v>1</v>
      </c>
      <c r="D3050" s="7">
        <v>1</v>
      </c>
      <c r="E3050" s="1">
        <v>37</v>
      </c>
      <c r="F3050" s="1" t="s">
        <v>26</v>
      </c>
      <c r="G3050" s="1" t="s">
        <v>1963</v>
      </c>
      <c r="H3050" s="1" t="s">
        <v>23</v>
      </c>
      <c r="I3050" s="1" t="s">
        <v>23</v>
      </c>
      <c r="AK3050" s="1" t="s">
        <v>77</v>
      </c>
    </row>
    <row r="3051" spans="1:37">
      <c r="A3051" s="1" t="s">
        <v>1740</v>
      </c>
      <c r="B3051" s="9">
        <v>40967</v>
      </c>
      <c r="C3051" s="7">
        <v>1</v>
      </c>
      <c r="D3051" s="7">
        <v>1</v>
      </c>
      <c r="E3051" s="1">
        <v>37</v>
      </c>
      <c r="F3051" s="1" t="s">
        <v>47</v>
      </c>
      <c r="G3051" s="1" t="s">
        <v>1961</v>
      </c>
      <c r="H3051" s="1" t="s">
        <v>23</v>
      </c>
      <c r="I3051" s="1" t="s">
        <v>23</v>
      </c>
      <c r="AK3051" s="1" t="s">
        <v>77</v>
      </c>
    </row>
    <row r="3052" spans="1:37">
      <c r="A3052" s="1" t="s">
        <v>1740</v>
      </c>
      <c r="B3052" s="9">
        <v>40967</v>
      </c>
      <c r="C3052" s="7">
        <v>1</v>
      </c>
      <c r="D3052" s="7">
        <v>1</v>
      </c>
      <c r="E3052" s="1">
        <v>38</v>
      </c>
      <c r="F3052" s="1" t="s">
        <v>26</v>
      </c>
      <c r="G3052" s="1" t="s">
        <v>2866</v>
      </c>
      <c r="H3052" s="1" t="s">
        <v>23</v>
      </c>
      <c r="I3052" s="1" t="s">
        <v>23</v>
      </c>
      <c r="J3052" s="1" t="s">
        <v>55</v>
      </c>
      <c r="AK3052" s="1" t="s">
        <v>77</v>
      </c>
    </row>
    <row r="3053" spans="1:37">
      <c r="A3053" s="1" t="s">
        <v>1740</v>
      </c>
      <c r="B3053" s="9">
        <v>40967</v>
      </c>
      <c r="C3053" s="7">
        <v>1</v>
      </c>
      <c r="D3053" s="7">
        <v>1</v>
      </c>
      <c r="E3053" s="1">
        <v>38</v>
      </c>
      <c r="F3053" s="1" t="s">
        <v>47</v>
      </c>
      <c r="G3053" s="1" t="s">
        <v>2867</v>
      </c>
      <c r="H3053" s="1" t="s">
        <v>23</v>
      </c>
      <c r="I3053" s="1" t="s">
        <v>23</v>
      </c>
      <c r="J3053" s="1" t="s">
        <v>55</v>
      </c>
      <c r="AK3053" s="1" t="s">
        <v>77</v>
      </c>
    </row>
    <row r="3054" spans="1:37">
      <c r="A3054" s="1" t="s">
        <v>1740</v>
      </c>
      <c r="B3054" s="9">
        <v>40967</v>
      </c>
      <c r="C3054" s="7">
        <v>1</v>
      </c>
      <c r="D3054" s="7">
        <v>1</v>
      </c>
      <c r="E3054" s="1">
        <v>39</v>
      </c>
      <c r="F3054" s="1" t="s">
        <v>26</v>
      </c>
      <c r="G3054" s="1" t="s">
        <v>1964</v>
      </c>
      <c r="H3054" s="1" t="s">
        <v>23</v>
      </c>
      <c r="I3054" s="1" t="s">
        <v>23</v>
      </c>
      <c r="AK3054" s="1" t="s">
        <v>77</v>
      </c>
    </row>
    <row r="3055" spans="1:37">
      <c r="A3055" s="1" t="s">
        <v>1740</v>
      </c>
      <c r="B3055" s="9">
        <v>40967</v>
      </c>
      <c r="C3055" s="7">
        <v>1</v>
      </c>
      <c r="D3055" s="7">
        <v>1</v>
      </c>
      <c r="E3055" s="1">
        <v>39</v>
      </c>
      <c r="F3055" s="1" t="s">
        <v>47</v>
      </c>
      <c r="G3055" s="1" t="s">
        <v>2001</v>
      </c>
      <c r="H3055" s="1" t="s">
        <v>23</v>
      </c>
      <c r="I3055" s="1" t="s">
        <v>23</v>
      </c>
      <c r="AK3055" s="1" t="s">
        <v>77</v>
      </c>
    </row>
    <row r="3056" spans="1:37">
      <c r="A3056" s="1" t="s">
        <v>1740</v>
      </c>
      <c r="B3056" s="9">
        <v>40967</v>
      </c>
      <c r="C3056" s="7">
        <v>1</v>
      </c>
      <c r="D3056" s="7">
        <v>1</v>
      </c>
      <c r="E3056" s="1">
        <v>40</v>
      </c>
      <c r="F3056" s="1" t="s">
        <v>26</v>
      </c>
      <c r="G3056" s="1" t="s">
        <v>1975</v>
      </c>
      <c r="H3056" s="1" t="s">
        <v>23</v>
      </c>
      <c r="I3056" s="1" t="s">
        <v>23</v>
      </c>
      <c r="AK3056" s="1" t="s">
        <v>77</v>
      </c>
    </row>
    <row r="3057" spans="1:38">
      <c r="A3057" s="1" t="s">
        <v>1740</v>
      </c>
      <c r="B3057" s="9">
        <v>40967</v>
      </c>
      <c r="C3057" s="7">
        <v>1</v>
      </c>
      <c r="D3057" s="7">
        <v>1</v>
      </c>
      <c r="E3057" s="1">
        <v>40</v>
      </c>
      <c r="F3057" s="1" t="s">
        <v>47</v>
      </c>
      <c r="G3057" s="1" t="s">
        <v>2003</v>
      </c>
      <c r="H3057" s="1" t="s">
        <v>23</v>
      </c>
      <c r="I3057" s="1" t="s">
        <v>23</v>
      </c>
      <c r="AK3057" s="1" t="s">
        <v>77</v>
      </c>
    </row>
    <row r="3058" spans="1:38">
      <c r="A3058" s="1" t="s">
        <v>1740</v>
      </c>
      <c r="B3058" s="9">
        <v>40967</v>
      </c>
      <c r="C3058" s="7">
        <v>1</v>
      </c>
      <c r="D3058" s="7">
        <v>1</v>
      </c>
      <c r="E3058" s="1">
        <v>41</v>
      </c>
      <c r="F3058" s="1" t="s">
        <v>26</v>
      </c>
      <c r="G3058" s="1" t="s">
        <v>1999</v>
      </c>
      <c r="H3058" s="1" t="s">
        <v>23</v>
      </c>
      <c r="I3058" s="1" t="s">
        <v>23</v>
      </c>
      <c r="AK3058" s="1" t="s">
        <v>77</v>
      </c>
    </row>
    <row r="3059" spans="1:38">
      <c r="A3059" s="1" t="s">
        <v>1740</v>
      </c>
      <c r="B3059" s="9">
        <v>40967</v>
      </c>
      <c r="C3059" s="7">
        <v>1</v>
      </c>
      <c r="D3059" s="7">
        <v>1</v>
      </c>
      <c r="E3059" s="1">
        <v>41</v>
      </c>
      <c r="F3059" s="1" t="s">
        <v>47</v>
      </c>
      <c r="G3059" s="1" t="s">
        <v>1977</v>
      </c>
      <c r="H3059" s="1" t="s">
        <v>23</v>
      </c>
      <c r="I3059" s="1" t="s">
        <v>23</v>
      </c>
      <c r="AK3059" s="1" t="s">
        <v>77</v>
      </c>
    </row>
    <row r="3060" spans="1:38">
      <c r="A3060" s="1" t="s">
        <v>1740</v>
      </c>
      <c r="B3060" s="9">
        <v>40967</v>
      </c>
      <c r="C3060" s="7">
        <v>1</v>
      </c>
      <c r="D3060" s="7">
        <v>1</v>
      </c>
      <c r="E3060" s="1">
        <v>42</v>
      </c>
      <c r="F3060" s="1" t="s">
        <v>26</v>
      </c>
      <c r="G3060" s="1" t="s">
        <v>2868</v>
      </c>
      <c r="H3060" s="1" t="s">
        <v>23</v>
      </c>
      <c r="I3060" s="1" t="s">
        <v>23</v>
      </c>
      <c r="J3060" s="1" t="s">
        <v>55</v>
      </c>
      <c r="AK3060" s="1" t="s">
        <v>77</v>
      </c>
    </row>
    <row r="3061" spans="1:38">
      <c r="A3061" s="1" t="s">
        <v>1740</v>
      </c>
      <c r="B3061" s="9">
        <v>40967</v>
      </c>
      <c r="C3061" s="7">
        <v>1</v>
      </c>
      <c r="D3061" s="7">
        <v>1</v>
      </c>
      <c r="E3061" s="1">
        <v>42</v>
      </c>
      <c r="F3061" s="1" t="s">
        <v>47</v>
      </c>
      <c r="G3061" s="1" t="s">
        <v>2869</v>
      </c>
      <c r="H3061" s="1" t="s">
        <v>23</v>
      </c>
      <c r="I3061" s="1" t="s">
        <v>23</v>
      </c>
      <c r="AK3061" s="1" t="s">
        <v>77</v>
      </c>
    </row>
    <row r="3062" spans="1:38">
      <c r="A3062" s="1" t="s">
        <v>1740</v>
      </c>
      <c r="B3062" s="9">
        <v>40967</v>
      </c>
      <c r="C3062" s="7">
        <v>1</v>
      </c>
      <c r="D3062" s="7">
        <v>1</v>
      </c>
      <c r="E3062" s="1">
        <v>43</v>
      </c>
      <c r="F3062" s="1" t="s">
        <v>26</v>
      </c>
      <c r="G3062" s="1" t="s">
        <v>2870</v>
      </c>
      <c r="H3062" s="1" t="s">
        <v>23</v>
      </c>
      <c r="I3062" s="1" t="s">
        <v>23</v>
      </c>
      <c r="AK3062" s="1" t="s">
        <v>77</v>
      </c>
    </row>
    <row r="3063" spans="1:38">
      <c r="A3063" s="1" t="s">
        <v>1740</v>
      </c>
      <c r="B3063" s="9">
        <v>40967</v>
      </c>
      <c r="C3063" s="7">
        <v>1</v>
      </c>
      <c r="D3063" s="7">
        <v>1</v>
      </c>
      <c r="E3063" s="1">
        <v>43</v>
      </c>
      <c r="F3063" s="1" t="s">
        <v>47</v>
      </c>
      <c r="G3063" s="1" t="s">
        <v>1991</v>
      </c>
      <c r="H3063" s="1" t="s">
        <v>22</v>
      </c>
      <c r="I3063" s="1" t="s">
        <v>9</v>
      </c>
      <c r="K3063" s="1" t="s">
        <v>30</v>
      </c>
      <c r="L3063" s="1" t="s">
        <v>25</v>
      </c>
      <c r="M3063" s="2" t="s">
        <v>2524</v>
      </c>
      <c r="N3063" s="1" t="s">
        <v>26</v>
      </c>
      <c r="O3063" s="1" t="s">
        <v>33</v>
      </c>
      <c r="P3063" s="1" t="s">
        <v>63</v>
      </c>
      <c r="Q3063" s="1">
        <v>27.5</v>
      </c>
      <c r="R3063" s="1">
        <v>14.8</v>
      </c>
      <c r="S3063" s="1">
        <v>11.2</v>
      </c>
      <c r="X3063" s="1">
        <v>13</v>
      </c>
      <c r="Y3063" s="1">
        <v>71</v>
      </c>
      <c r="Z3063" s="1">
        <f>Y3063-X3063</f>
        <v>58</v>
      </c>
      <c r="AA3063" s="1">
        <f>2+21</f>
        <v>23</v>
      </c>
      <c r="AE3063" s="1">
        <v>494</v>
      </c>
      <c r="AJ3063" s="1" t="s">
        <v>59</v>
      </c>
      <c r="AK3063" s="1" t="s">
        <v>77</v>
      </c>
    </row>
    <row r="3064" spans="1:38">
      <c r="A3064" s="1" t="s">
        <v>1740</v>
      </c>
      <c r="B3064" s="9">
        <v>40967</v>
      </c>
      <c r="C3064" s="7">
        <v>1</v>
      </c>
      <c r="D3064" s="7">
        <v>1</v>
      </c>
      <c r="E3064" s="1">
        <v>44</v>
      </c>
      <c r="F3064" s="1" t="s">
        <v>26</v>
      </c>
      <c r="G3064" s="1" t="s">
        <v>2871</v>
      </c>
      <c r="H3064" s="1" t="s">
        <v>23</v>
      </c>
      <c r="I3064" s="1" t="s">
        <v>9</v>
      </c>
      <c r="AK3064" s="1" t="s">
        <v>77</v>
      </c>
    </row>
    <row r="3065" spans="1:38">
      <c r="A3065" s="1" t="s">
        <v>1740</v>
      </c>
      <c r="B3065" s="9">
        <v>40967</v>
      </c>
      <c r="C3065" s="7">
        <v>1</v>
      </c>
      <c r="D3065" s="7">
        <v>1</v>
      </c>
      <c r="E3065" s="1">
        <v>44</v>
      </c>
      <c r="F3065" s="1" t="s">
        <v>47</v>
      </c>
      <c r="G3065" s="1" t="s">
        <v>1979</v>
      </c>
      <c r="H3065" s="1" t="s">
        <v>23</v>
      </c>
      <c r="I3065" s="1" t="s">
        <v>9</v>
      </c>
      <c r="AK3065" s="1" t="s">
        <v>77</v>
      </c>
    </row>
    <row r="3066" spans="1:38">
      <c r="A3066" s="1" t="s">
        <v>1740</v>
      </c>
      <c r="B3066" s="9">
        <v>40967</v>
      </c>
      <c r="C3066" s="7">
        <v>1</v>
      </c>
      <c r="D3066" s="7">
        <v>1</v>
      </c>
      <c r="E3066" s="1">
        <v>45</v>
      </c>
      <c r="F3066" s="1" t="s">
        <v>26</v>
      </c>
      <c r="G3066" s="1" t="s">
        <v>2872</v>
      </c>
      <c r="H3066" s="1" t="s">
        <v>23</v>
      </c>
      <c r="I3066" s="1" t="s">
        <v>23</v>
      </c>
      <c r="J3066" s="1" t="s">
        <v>55</v>
      </c>
      <c r="AK3066" s="1" t="s">
        <v>77</v>
      </c>
    </row>
    <row r="3067" spans="1:38">
      <c r="A3067" s="1" t="s">
        <v>1740</v>
      </c>
      <c r="B3067" s="9">
        <v>40967</v>
      </c>
      <c r="C3067" s="7">
        <v>1</v>
      </c>
      <c r="D3067" s="7">
        <v>1</v>
      </c>
      <c r="E3067" s="1">
        <v>45</v>
      </c>
      <c r="F3067" s="1" t="s">
        <v>47</v>
      </c>
      <c r="G3067" s="1" t="s">
        <v>2000</v>
      </c>
      <c r="H3067" s="1" t="s">
        <v>23</v>
      </c>
      <c r="I3067" s="1" t="s">
        <v>9</v>
      </c>
      <c r="AK3067" s="1" t="s">
        <v>77</v>
      </c>
    </row>
    <row r="3068" spans="1:38">
      <c r="A3068" s="1" t="s">
        <v>1740</v>
      </c>
      <c r="B3068" s="9">
        <v>40967</v>
      </c>
      <c r="C3068" s="7">
        <v>1</v>
      </c>
      <c r="D3068" s="7">
        <v>1</v>
      </c>
      <c r="E3068" s="1">
        <v>46</v>
      </c>
      <c r="F3068" s="1" t="s">
        <v>26</v>
      </c>
      <c r="G3068" s="1" t="s">
        <v>1962</v>
      </c>
      <c r="H3068" s="1" t="s">
        <v>23</v>
      </c>
      <c r="I3068" s="1" t="s">
        <v>53</v>
      </c>
      <c r="AK3068" s="1" t="s">
        <v>77</v>
      </c>
    </row>
    <row r="3069" spans="1:38">
      <c r="A3069" s="1" t="s">
        <v>1740</v>
      </c>
      <c r="B3069" s="9">
        <v>40967</v>
      </c>
      <c r="C3069" s="7">
        <v>1</v>
      </c>
      <c r="D3069" s="7">
        <v>1</v>
      </c>
      <c r="E3069" s="1">
        <v>46</v>
      </c>
      <c r="F3069" s="1" t="s">
        <v>47</v>
      </c>
      <c r="G3069" s="1" t="s">
        <v>2873</v>
      </c>
      <c r="H3069" s="1" t="s">
        <v>23</v>
      </c>
      <c r="I3069" s="1" t="s">
        <v>9</v>
      </c>
      <c r="AK3069" s="1" t="s">
        <v>77</v>
      </c>
    </row>
    <row r="3070" spans="1:38">
      <c r="A3070" s="1" t="s">
        <v>1740</v>
      </c>
      <c r="B3070" s="9">
        <v>40967</v>
      </c>
      <c r="C3070" s="7">
        <v>1</v>
      </c>
      <c r="D3070" s="7">
        <v>1</v>
      </c>
      <c r="E3070" s="1">
        <v>47</v>
      </c>
      <c r="F3070" s="1" t="s">
        <v>26</v>
      </c>
      <c r="G3070" s="1" t="s">
        <v>1984</v>
      </c>
      <c r="H3070" s="1" t="s">
        <v>22</v>
      </c>
      <c r="I3070" s="1" t="s">
        <v>9</v>
      </c>
      <c r="K3070" s="1" t="s">
        <v>29</v>
      </c>
      <c r="L3070" s="1" t="s">
        <v>73</v>
      </c>
      <c r="M3070" s="2" t="s">
        <v>2490</v>
      </c>
      <c r="AJ3070" s="1" t="s">
        <v>45</v>
      </c>
      <c r="AK3070" s="1" t="s">
        <v>77</v>
      </c>
    </row>
    <row r="3071" spans="1:38">
      <c r="A3071" s="1" t="s">
        <v>1740</v>
      </c>
      <c r="B3071" s="9">
        <v>40967</v>
      </c>
      <c r="C3071" s="7">
        <v>1</v>
      </c>
      <c r="D3071" s="7">
        <v>1</v>
      </c>
      <c r="E3071" s="1">
        <v>47</v>
      </c>
      <c r="F3071" s="1" t="s">
        <v>47</v>
      </c>
      <c r="G3071" s="1" t="s">
        <v>1967</v>
      </c>
      <c r="H3071" s="1" t="s">
        <v>22</v>
      </c>
      <c r="I3071" s="1" t="s">
        <v>9</v>
      </c>
      <c r="K3071" s="1" t="s">
        <v>24</v>
      </c>
      <c r="L3071" s="1" t="s">
        <v>25</v>
      </c>
      <c r="M3071" s="2" t="s">
        <v>2518</v>
      </c>
      <c r="N3071" s="1" t="s">
        <v>26</v>
      </c>
      <c r="O3071" s="1" t="s">
        <v>27</v>
      </c>
      <c r="P3071" s="1" t="s">
        <v>88</v>
      </c>
      <c r="Q3071" s="1">
        <v>44.1</v>
      </c>
      <c r="R3071" s="1">
        <v>25.5</v>
      </c>
      <c r="S3071" s="1">
        <v>46.5</v>
      </c>
      <c r="X3071" s="1">
        <v>13</v>
      </c>
      <c r="Y3071" s="1">
        <v>372.5</v>
      </c>
      <c r="Z3071" s="1">
        <f>Y3071-X3071</f>
        <v>359.5</v>
      </c>
      <c r="AA3071" s="1">
        <f>1+11</f>
        <v>12</v>
      </c>
      <c r="AC3071" s="1" t="s">
        <v>219</v>
      </c>
      <c r="AE3071" s="1">
        <v>495</v>
      </c>
      <c r="AJ3071" s="1" t="s">
        <v>59</v>
      </c>
      <c r="AK3071" s="1" t="s">
        <v>77</v>
      </c>
    </row>
    <row r="3072" spans="1:38">
      <c r="A3072" s="1" t="s">
        <v>1740</v>
      </c>
      <c r="B3072" s="9">
        <v>40967</v>
      </c>
      <c r="C3072" s="7">
        <v>1</v>
      </c>
      <c r="D3072" s="7">
        <v>1</v>
      </c>
      <c r="E3072" s="1">
        <v>48</v>
      </c>
      <c r="F3072" s="1" t="s">
        <v>26</v>
      </c>
      <c r="G3072" s="1" t="s">
        <v>1958</v>
      </c>
      <c r="H3072" s="1" t="s">
        <v>22</v>
      </c>
      <c r="I3072" s="1" t="s">
        <v>9</v>
      </c>
      <c r="K3072" s="1" t="s">
        <v>29</v>
      </c>
      <c r="L3072" s="1" t="s">
        <v>25</v>
      </c>
      <c r="M3072" s="2" t="s">
        <v>2519</v>
      </c>
      <c r="N3072" s="1" t="s">
        <v>26</v>
      </c>
      <c r="O3072" s="1" t="s">
        <v>33</v>
      </c>
      <c r="Q3072" s="1">
        <v>40</v>
      </c>
      <c r="R3072" s="1">
        <v>17.75</v>
      </c>
      <c r="S3072" s="1">
        <v>13.7</v>
      </c>
      <c r="X3072" s="1">
        <v>13</v>
      </c>
      <c r="Y3072" s="1">
        <v>130</v>
      </c>
      <c r="Z3072" s="1">
        <f>Y3072-X3072</f>
        <v>117</v>
      </c>
      <c r="AA3072" s="1">
        <f>7+94</f>
        <v>101</v>
      </c>
      <c r="AE3072" s="1">
        <v>493</v>
      </c>
      <c r="AJ3072" s="1" t="s">
        <v>59</v>
      </c>
      <c r="AK3072" s="1" t="s">
        <v>77</v>
      </c>
      <c r="AL3072" s="1" t="s">
        <v>218</v>
      </c>
    </row>
    <row r="3073" spans="1:37">
      <c r="A3073" s="1" t="s">
        <v>1740</v>
      </c>
      <c r="B3073" s="9">
        <v>40967</v>
      </c>
      <c r="C3073" s="7">
        <v>1</v>
      </c>
      <c r="D3073" s="7">
        <v>1</v>
      </c>
      <c r="E3073" s="1">
        <v>48</v>
      </c>
      <c r="F3073" s="1" t="s">
        <v>47</v>
      </c>
      <c r="G3073" s="1" t="s">
        <v>1954</v>
      </c>
      <c r="H3073" s="1" t="s">
        <v>23</v>
      </c>
      <c r="I3073" s="1" t="s">
        <v>9</v>
      </c>
      <c r="AK3073" s="1" t="s">
        <v>77</v>
      </c>
    </row>
    <row r="3074" spans="1:37">
      <c r="A3074" s="1" t="s">
        <v>1741</v>
      </c>
      <c r="B3074" s="9">
        <v>40968</v>
      </c>
      <c r="C3074" s="7">
        <v>1</v>
      </c>
      <c r="D3074" s="7">
        <v>1</v>
      </c>
      <c r="E3074" s="1">
        <v>1</v>
      </c>
      <c r="F3074" s="1" t="s">
        <v>26</v>
      </c>
      <c r="G3074" s="1" t="s">
        <v>2835</v>
      </c>
      <c r="H3074" s="1" t="s">
        <v>23</v>
      </c>
      <c r="I3074" s="1" t="s">
        <v>23</v>
      </c>
      <c r="AK3074" s="1" t="s">
        <v>45</v>
      </c>
    </row>
    <row r="3075" spans="1:37">
      <c r="A3075" s="1" t="s">
        <v>1741</v>
      </c>
      <c r="B3075" s="9">
        <v>40968</v>
      </c>
      <c r="C3075" s="7">
        <v>1</v>
      </c>
      <c r="D3075" s="7">
        <v>1</v>
      </c>
      <c r="E3075" s="1">
        <v>1</v>
      </c>
      <c r="F3075" s="1" t="s">
        <v>47</v>
      </c>
      <c r="G3075" s="1" t="s">
        <v>1985</v>
      </c>
      <c r="H3075" s="1" t="s">
        <v>23</v>
      </c>
      <c r="I3075" s="1" t="s">
        <v>23</v>
      </c>
      <c r="J3075" s="1" t="s">
        <v>55</v>
      </c>
      <c r="AK3075" s="1" t="s">
        <v>45</v>
      </c>
    </row>
    <row r="3076" spans="1:37">
      <c r="A3076" s="1" t="s">
        <v>1741</v>
      </c>
      <c r="B3076" s="9">
        <v>40968</v>
      </c>
      <c r="C3076" s="7">
        <v>1</v>
      </c>
      <c r="D3076" s="7">
        <v>1</v>
      </c>
      <c r="E3076" s="1">
        <v>2</v>
      </c>
      <c r="F3076" s="1" t="s">
        <v>26</v>
      </c>
      <c r="G3076" s="1" t="s">
        <v>1976</v>
      </c>
      <c r="H3076" s="1" t="s">
        <v>22</v>
      </c>
      <c r="I3076" s="1" t="s">
        <v>9</v>
      </c>
      <c r="K3076" s="1" t="s">
        <v>37</v>
      </c>
      <c r="L3076" s="1" t="s">
        <v>25</v>
      </c>
      <c r="M3076" s="2" t="s">
        <v>2528</v>
      </c>
      <c r="N3076" s="1" t="s">
        <v>26</v>
      </c>
      <c r="O3076" s="1" t="s">
        <v>33</v>
      </c>
      <c r="P3076" s="1" t="s">
        <v>63</v>
      </c>
      <c r="Q3076" s="1">
        <v>31</v>
      </c>
      <c r="R3076" s="1">
        <v>17.7</v>
      </c>
      <c r="S3076" s="1">
        <v>18.5</v>
      </c>
      <c r="X3076" s="1">
        <v>13</v>
      </c>
      <c r="Y3076" s="1">
        <v>96</v>
      </c>
      <c r="Z3076" s="1">
        <f>Y3076-X3076</f>
        <v>83</v>
      </c>
      <c r="AA3076" s="1">
        <f>3</f>
        <v>3</v>
      </c>
      <c r="AE3076" s="1">
        <v>502</v>
      </c>
      <c r="AJ3076" s="1" t="s">
        <v>59</v>
      </c>
      <c r="AK3076" s="1" t="s">
        <v>45</v>
      </c>
    </row>
    <row r="3077" spans="1:37">
      <c r="A3077" s="1" t="s">
        <v>1741</v>
      </c>
      <c r="B3077" s="9">
        <v>40968</v>
      </c>
      <c r="C3077" s="7">
        <v>1</v>
      </c>
      <c r="D3077" s="7">
        <v>1</v>
      </c>
      <c r="E3077" s="1">
        <v>2</v>
      </c>
      <c r="F3077" s="1" t="s">
        <v>47</v>
      </c>
      <c r="G3077" s="1" t="s">
        <v>1957</v>
      </c>
      <c r="H3077" s="1" t="s">
        <v>23</v>
      </c>
      <c r="I3077" s="1" t="s">
        <v>53</v>
      </c>
      <c r="AK3077" s="1" t="s">
        <v>45</v>
      </c>
    </row>
    <row r="3078" spans="1:37">
      <c r="A3078" s="1" t="s">
        <v>1741</v>
      </c>
      <c r="B3078" s="9">
        <v>40968</v>
      </c>
      <c r="C3078" s="7">
        <v>1</v>
      </c>
      <c r="D3078" s="7">
        <v>1</v>
      </c>
      <c r="E3078" s="1">
        <v>3</v>
      </c>
      <c r="F3078" s="1" t="s">
        <v>26</v>
      </c>
      <c r="G3078" s="1" t="s">
        <v>2836</v>
      </c>
      <c r="H3078" s="1" t="s">
        <v>23</v>
      </c>
      <c r="I3078" s="1" t="s">
        <v>23</v>
      </c>
      <c r="AK3078" s="1" t="s">
        <v>45</v>
      </c>
    </row>
    <row r="3079" spans="1:37">
      <c r="A3079" s="1" t="s">
        <v>1741</v>
      </c>
      <c r="B3079" s="9">
        <v>40968</v>
      </c>
      <c r="C3079" s="7">
        <v>1</v>
      </c>
      <c r="D3079" s="7">
        <v>1</v>
      </c>
      <c r="E3079" s="1">
        <v>3</v>
      </c>
      <c r="F3079" s="1" t="s">
        <v>47</v>
      </c>
      <c r="G3079" s="1" t="s">
        <v>1994</v>
      </c>
      <c r="H3079" s="1" t="s">
        <v>22</v>
      </c>
      <c r="I3079" s="1" t="s">
        <v>9</v>
      </c>
      <c r="K3079" s="1" t="s">
        <v>32</v>
      </c>
      <c r="L3079" s="1" t="s">
        <v>73</v>
      </c>
      <c r="M3079" s="2" t="s">
        <v>2493</v>
      </c>
      <c r="AJ3079" s="1" t="s">
        <v>45</v>
      </c>
      <c r="AK3079" s="1" t="s">
        <v>45</v>
      </c>
    </row>
    <row r="3080" spans="1:37">
      <c r="A3080" s="1" t="s">
        <v>1741</v>
      </c>
      <c r="B3080" s="9">
        <v>40968</v>
      </c>
      <c r="C3080" s="7">
        <v>1</v>
      </c>
      <c r="D3080" s="7">
        <v>1</v>
      </c>
      <c r="E3080" s="1">
        <v>4</v>
      </c>
      <c r="F3080" s="1" t="s">
        <v>26</v>
      </c>
      <c r="G3080" s="1" t="s">
        <v>1966</v>
      </c>
      <c r="H3080" s="1" t="s">
        <v>23</v>
      </c>
      <c r="I3080" s="1" t="s">
        <v>53</v>
      </c>
      <c r="AK3080" s="1" t="s">
        <v>45</v>
      </c>
    </row>
    <row r="3081" spans="1:37">
      <c r="A3081" s="1" t="s">
        <v>1741</v>
      </c>
      <c r="B3081" s="9">
        <v>40968</v>
      </c>
      <c r="C3081" s="7">
        <v>1</v>
      </c>
      <c r="D3081" s="7">
        <v>1</v>
      </c>
      <c r="E3081" s="1">
        <v>4</v>
      </c>
      <c r="F3081" s="1" t="s">
        <v>47</v>
      </c>
      <c r="G3081" s="1" t="s">
        <v>1989</v>
      </c>
      <c r="H3081" s="1" t="s">
        <v>22</v>
      </c>
      <c r="I3081" s="1" t="s">
        <v>9</v>
      </c>
      <c r="AK3081" s="1" t="s">
        <v>45</v>
      </c>
    </row>
    <row r="3082" spans="1:37">
      <c r="A3082" s="1" t="s">
        <v>1741</v>
      </c>
      <c r="B3082" s="9">
        <v>40968</v>
      </c>
      <c r="C3082" s="7">
        <v>1</v>
      </c>
      <c r="D3082" s="7">
        <v>1</v>
      </c>
      <c r="E3082" s="1">
        <v>5</v>
      </c>
      <c r="F3082" s="1" t="s">
        <v>26</v>
      </c>
      <c r="G3082" s="1" t="s">
        <v>2837</v>
      </c>
      <c r="H3082" s="1" t="s">
        <v>23</v>
      </c>
      <c r="I3082" s="1" t="s">
        <v>23</v>
      </c>
      <c r="AK3082" s="1" t="s">
        <v>45</v>
      </c>
    </row>
    <row r="3083" spans="1:37">
      <c r="A3083" s="1" t="s">
        <v>1741</v>
      </c>
      <c r="B3083" s="9">
        <v>40968</v>
      </c>
      <c r="C3083" s="7">
        <v>1</v>
      </c>
      <c r="D3083" s="7">
        <v>1</v>
      </c>
      <c r="E3083" s="1">
        <v>5</v>
      </c>
      <c r="F3083" s="1" t="s">
        <v>47</v>
      </c>
      <c r="G3083" s="1" t="s">
        <v>1960</v>
      </c>
      <c r="H3083" s="1" t="s">
        <v>22</v>
      </c>
      <c r="I3083" s="1" t="s">
        <v>9</v>
      </c>
      <c r="AK3083" s="1" t="s">
        <v>45</v>
      </c>
    </row>
    <row r="3084" spans="1:37">
      <c r="A3084" s="1" t="s">
        <v>1741</v>
      </c>
      <c r="B3084" s="9">
        <v>40968</v>
      </c>
      <c r="C3084" s="7">
        <v>1</v>
      </c>
      <c r="D3084" s="7">
        <v>1</v>
      </c>
      <c r="E3084" s="1">
        <v>6</v>
      </c>
      <c r="F3084" s="1" t="s">
        <v>26</v>
      </c>
      <c r="G3084" s="1" t="s">
        <v>1956</v>
      </c>
      <c r="H3084" s="1" t="s">
        <v>23</v>
      </c>
      <c r="I3084" s="1" t="s">
        <v>23</v>
      </c>
      <c r="AK3084" s="1" t="s">
        <v>59</v>
      </c>
    </row>
    <row r="3085" spans="1:37">
      <c r="A3085" s="1" t="s">
        <v>1741</v>
      </c>
      <c r="B3085" s="9">
        <v>40968</v>
      </c>
      <c r="C3085" s="7">
        <v>1</v>
      </c>
      <c r="D3085" s="7">
        <v>1</v>
      </c>
      <c r="E3085" s="1">
        <v>6</v>
      </c>
      <c r="F3085" s="1" t="s">
        <v>47</v>
      </c>
      <c r="G3085" s="1" t="s">
        <v>2838</v>
      </c>
      <c r="H3085" s="1" t="s">
        <v>23</v>
      </c>
      <c r="I3085" s="1" t="s">
        <v>23</v>
      </c>
      <c r="AK3085" s="1" t="s">
        <v>59</v>
      </c>
    </row>
    <row r="3086" spans="1:37">
      <c r="A3086" s="1" t="s">
        <v>1741</v>
      </c>
      <c r="B3086" s="9">
        <v>40968</v>
      </c>
      <c r="C3086" s="7">
        <v>1</v>
      </c>
      <c r="D3086" s="7">
        <v>1</v>
      </c>
      <c r="E3086" s="1">
        <v>7</v>
      </c>
      <c r="F3086" s="1" t="s">
        <v>26</v>
      </c>
      <c r="G3086" s="1" t="s">
        <v>2839</v>
      </c>
      <c r="H3086" s="1" t="s">
        <v>23</v>
      </c>
      <c r="I3086" s="1" t="s">
        <v>23</v>
      </c>
      <c r="AK3086" s="1" t="s">
        <v>59</v>
      </c>
    </row>
    <row r="3087" spans="1:37">
      <c r="A3087" s="1" t="s">
        <v>1741</v>
      </c>
      <c r="B3087" s="9">
        <v>40968</v>
      </c>
      <c r="C3087" s="7">
        <v>1</v>
      </c>
      <c r="D3087" s="7">
        <v>1</v>
      </c>
      <c r="E3087" s="1">
        <v>7</v>
      </c>
      <c r="F3087" s="1" t="s">
        <v>47</v>
      </c>
      <c r="G3087" s="1" t="s">
        <v>2840</v>
      </c>
      <c r="H3087" s="1" t="s">
        <v>23</v>
      </c>
      <c r="I3087" s="1" t="s">
        <v>23</v>
      </c>
      <c r="AK3087" s="1" t="s">
        <v>59</v>
      </c>
    </row>
    <row r="3088" spans="1:37">
      <c r="A3088" s="1" t="s">
        <v>1741</v>
      </c>
      <c r="B3088" s="9">
        <v>40968</v>
      </c>
      <c r="C3088" s="7">
        <v>1</v>
      </c>
      <c r="D3088" s="7">
        <v>1</v>
      </c>
      <c r="E3088" s="1">
        <v>8</v>
      </c>
      <c r="F3088" s="1" t="s">
        <v>26</v>
      </c>
      <c r="G3088" s="1" t="s">
        <v>2841</v>
      </c>
      <c r="H3088" s="1" t="s">
        <v>22</v>
      </c>
      <c r="I3088" s="1" t="s">
        <v>23</v>
      </c>
      <c r="J3088" s="1" t="s">
        <v>55</v>
      </c>
      <c r="AK3088" s="1" t="s">
        <v>59</v>
      </c>
    </row>
    <row r="3089" spans="1:38">
      <c r="A3089" s="1" t="s">
        <v>1741</v>
      </c>
      <c r="B3089" s="9">
        <v>40968</v>
      </c>
      <c r="C3089" s="7">
        <v>1</v>
      </c>
      <c r="D3089" s="7">
        <v>1</v>
      </c>
      <c r="E3089" s="1">
        <v>8</v>
      </c>
      <c r="F3089" s="1" t="s">
        <v>47</v>
      </c>
      <c r="G3089" s="1" t="s">
        <v>2842</v>
      </c>
      <c r="H3089" s="1" t="s">
        <v>23</v>
      </c>
      <c r="I3089" s="1" t="s">
        <v>23</v>
      </c>
      <c r="J3089" s="1" t="s">
        <v>55</v>
      </c>
      <c r="AK3089" s="1" t="s">
        <v>59</v>
      </c>
    </row>
    <row r="3090" spans="1:38">
      <c r="A3090" s="1" t="s">
        <v>1741</v>
      </c>
      <c r="B3090" s="9">
        <v>40968</v>
      </c>
      <c r="C3090" s="7">
        <v>1</v>
      </c>
      <c r="D3090" s="7">
        <v>1</v>
      </c>
      <c r="E3090" s="1">
        <v>9</v>
      </c>
      <c r="F3090" s="1" t="s">
        <v>26</v>
      </c>
      <c r="G3090" s="1" t="s">
        <v>2843</v>
      </c>
      <c r="H3090" s="1" t="s">
        <v>23</v>
      </c>
      <c r="I3090" s="1" t="s">
        <v>23</v>
      </c>
      <c r="J3090" s="1" t="s">
        <v>55</v>
      </c>
      <c r="AK3090" s="1" t="s">
        <v>59</v>
      </c>
    </row>
    <row r="3091" spans="1:38">
      <c r="A3091" s="1" t="s">
        <v>1741</v>
      </c>
      <c r="B3091" s="9">
        <v>40968</v>
      </c>
      <c r="C3091" s="7">
        <v>1</v>
      </c>
      <c r="D3091" s="7">
        <v>1</v>
      </c>
      <c r="E3091" s="1">
        <v>9</v>
      </c>
      <c r="F3091" s="1" t="s">
        <v>47</v>
      </c>
      <c r="G3091" s="1" t="s">
        <v>2844</v>
      </c>
      <c r="H3091" s="1" t="s">
        <v>23</v>
      </c>
      <c r="I3091" s="1" t="s">
        <v>23</v>
      </c>
      <c r="J3091" s="1" t="s">
        <v>55</v>
      </c>
      <c r="AK3091" s="1" t="s">
        <v>59</v>
      </c>
    </row>
    <row r="3092" spans="1:38">
      <c r="A3092" s="1" t="s">
        <v>1741</v>
      </c>
      <c r="B3092" s="9">
        <v>40968</v>
      </c>
      <c r="C3092" s="7">
        <v>1</v>
      </c>
      <c r="D3092" s="7">
        <v>1</v>
      </c>
      <c r="E3092" s="1">
        <v>10</v>
      </c>
      <c r="F3092" s="1" t="s">
        <v>26</v>
      </c>
      <c r="G3092" s="1" t="s">
        <v>2845</v>
      </c>
      <c r="H3092" s="1" t="s">
        <v>23</v>
      </c>
      <c r="I3092" s="1" t="s">
        <v>23</v>
      </c>
      <c r="AK3092" s="1" t="s">
        <v>59</v>
      </c>
    </row>
    <row r="3093" spans="1:38">
      <c r="A3093" s="1" t="s">
        <v>1741</v>
      </c>
      <c r="B3093" s="9">
        <v>40968</v>
      </c>
      <c r="C3093" s="7">
        <v>1</v>
      </c>
      <c r="D3093" s="7">
        <v>1</v>
      </c>
      <c r="E3093" s="1">
        <v>10</v>
      </c>
      <c r="F3093" s="1" t="s">
        <v>47</v>
      </c>
      <c r="G3093" s="1" t="s">
        <v>1997</v>
      </c>
      <c r="H3093" s="1" t="s">
        <v>23</v>
      </c>
      <c r="I3093" s="1" t="s">
        <v>23</v>
      </c>
      <c r="AK3093" s="1" t="s">
        <v>59</v>
      </c>
    </row>
    <row r="3094" spans="1:38">
      <c r="A3094" s="1" t="s">
        <v>1741</v>
      </c>
      <c r="B3094" s="9">
        <v>40968</v>
      </c>
      <c r="C3094" s="7">
        <v>1</v>
      </c>
      <c r="D3094" s="7">
        <v>1</v>
      </c>
      <c r="E3094" s="1">
        <v>11</v>
      </c>
      <c r="F3094" s="1" t="s">
        <v>26</v>
      </c>
      <c r="G3094" s="1" t="s">
        <v>2006</v>
      </c>
      <c r="H3094" s="1" t="s">
        <v>23</v>
      </c>
      <c r="I3094" s="1" t="s">
        <v>23</v>
      </c>
      <c r="J3094" s="1" t="s">
        <v>55</v>
      </c>
      <c r="AK3094" s="1" t="s">
        <v>59</v>
      </c>
    </row>
    <row r="3095" spans="1:38">
      <c r="A3095" s="1" t="s">
        <v>1741</v>
      </c>
      <c r="B3095" s="9">
        <v>40968</v>
      </c>
      <c r="C3095" s="7">
        <v>1</v>
      </c>
      <c r="D3095" s="7">
        <v>1</v>
      </c>
      <c r="E3095" s="1">
        <v>11</v>
      </c>
      <c r="F3095" s="1" t="s">
        <v>47</v>
      </c>
      <c r="G3095" s="1" t="s">
        <v>2846</v>
      </c>
      <c r="H3095" s="1" t="s">
        <v>23</v>
      </c>
      <c r="I3095" s="1" t="s">
        <v>23</v>
      </c>
      <c r="J3095" s="1" t="s">
        <v>55</v>
      </c>
      <c r="AK3095" s="1" t="s">
        <v>59</v>
      </c>
    </row>
    <row r="3096" spans="1:38">
      <c r="A3096" s="1" t="s">
        <v>1741</v>
      </c>
      <c r="B3096" s="9">
        <v>40968</v>
      </c>
      <c r="C3096" s="7">
        <v>1</v>
      </c>
      <c r="D3096" s="7">
        <v>1</v>
      </c>
      <c r="E3096" s="1">
        <v>12</v>
      </c>
      <c r="F3096" s="1" t="s">
        <v>26</v>
      </c>
      <c r="G3096" s="1" t="s">
        <v>2847</v>
      </c>
      <c r="H3096" s="1" t="s">
        <v>22</v>
      </c>
      <c r="I3096" s="1" t="s">
        <v>9</v>
      </c>
      <c r="AK3096" s="1" t="s">
        <v>59</v>
      </c>
    </row>
    <row r="3097" spans="1:38">
      <c r="A3097" s="1" t="s">
        <v>1741</v>
      </c>
      <c r="B3097" s="9">
        <v>40968</v>
      </c>
      <c r="C3097" s="7">
        <v>1</v>
      </c>
      <c r="D3097" s="7">
        <v>1</v>
      </c>
      <c r="E3097" s="1">
        <v>12</v>
      </c>
      <c r="F3097" s="1" t="s">
        <v>47</v>
      </c>
      <c r="G3097" s="1" t="s">
        <v>1988</v>
      </c>
      <c r="H3097" s="1" t="s">
        <v>22</v>
      </c>
      <c r="I3097" s="1" t="s">
        <v>9</v>
      </c>
      <c r="K3097" s="1" t="s">
        <v>30</v>
      </c>
      <c r="L3097" s="1" t="s">
        <v>73</v>
      </c>
      <c r="M3097" s="2" t="s">
        <v>2522</v>
      </c>
      <c r="AJ3097" s="1" t="s">
        <v>45</v>
      </c>
      <c r="AK3097" s="1" t="s">
        <v>59</v>
      </c>
    </row>
    <row r="3098" spans="1:38">
      <c r="A3098" s="1" t="s">
        <v>1741</v>
      </c>
      <c r="B3098" s="9">
        <v>40968</v>
      </c>
      <c r="C3098" s="7">
        <v>1</v>
      </c>
      <c r="D3098" s="7">
        <v>1</v>
      </c>
      <c r="E3098" s="1">
        <v>13</v>
      </c>
      <c r="F3098" s="1" t="s">
        <v>26</v>
      </c>
      <c r="G3098" s="1" t="s">
        <v>1998</v>
      </c>
      <c r="H3098" s="1" t="s">
        <v>23</v>
      </c>
      <c r="I3098" s="1" t="s">
        <v>23</v>
      </c>
      <c r="AK3098" s="1" t="s">
        <v>79</v>
      </c>
    </row>
    <row r="3099" spans="1:38">
      <c r="A3099" s="1" t="s">
        <v>1741</v>
      </c>
      <c r="B3099" s="9">
        <v>40968</v>
      </c>
      <c r="C3099" s="7">
        <v>1</v>
      </c>
      <c r="D3099" s="7">
        <v>1</v>
      </c>
      <c r="E3099" s="1">
        <v>13</v>
      </c>
      <c r="F3099" s="1" t="s">
        <v>47</v>
      </c>
      <c r="G3099" s="1" t="s">
        <v>1982</v>
      </c>
      <c r="H3099" s="1" t="s">
        <v>23</v>
      </c>
      <c r="I3099" s="1" t="s">
        <v>23</v>
      </c>
      <c r="AK3099" s="1" t="s">
        <v>79</v>
      </c>
    </row>
    <row r="3100" spans="1:38">
      <c r="A3100" s="1" t="s">
        <v>1741</v>
      </c>
      <c r="B3100" s="9">
        <v>40968</v>
      </c>
      <c r="C3100" s="7">
        <v>1</v>
      </c>
      <c r="D3100" s="7">
        <v>1</v>
      </c>
      <c r="E3100" s="1">
        <v>14</v>
      </c>
      <c r="F3100" s="1" t="s">
        <v>26</v>
      </c>
      <c r="G3100" s="1" t="s">
        <v>2848</v>
      </c>
      <c r="H3100" s="1" t="s">
        <v>23</v>
      </c>
      <c r="I3100" s="1" t="s">
        <v>23</v>
      </c>
      <c r="AK3100" s="1" t="s">
        <v>79</v>
      </c>
    </row>
    <row r="3101" spans="1:38">
      <c r="A3101" s="1" t="s">
        <v>1741</v>
      </c>
      <c r="B3101" s="9">
        <v>40968</v>
      </c>
      <c r="C3101" s="7">
        <v>1</v>
      </c>
      <c r="D3101" s="7">
        <v>1</v>
      </c>
      <c r="E3101" s="1">
        <v>14</v>
      </c>
      <c r="F3101" s="1" t="s">
        <v>47</v>
      </c>
      <c r="G3101" s="1" t="s">
        <v>2002</v>
      </c>
      <c r="H3101" s="1" t="s">
        <v>23</v>
      </c>
      <c r="I3101" s="1" t="s">
        <v>23</v>
      </c>
      <c r="AK3101" s="1" t="s">
        <v>79</v>
      </c>
    </row>
    <row r="3102" spans="1:38">
      <c r="A3102" s="1" t="s">
        <v>1741</v>
      </c>
      <c r="B3102" s="9">
        <v>40968</v>
      </c>
      <c r="C3102" s="7">
        <v>1</v>
      </c>
      <c r="D3102" s="7">
        <v>1</v>
      </c>
      <c r="E3102" s="1">
        <v>15</v>
      </c>
      <c r="F3102" s="1" t="s">
        <v>26</v>
      </c>
      <c r="G3102" s="1" t="s">
        <v>1965</v>
      </c>
      <c r="H3102" s="1" t="s">
        <v>22</v>
      </c>
      <c r="I3102" s="1" t="s">
        <v>9</v>
      </c>
      <c r="K3102" s="1" t="s">
        <v>24</v>
      </c>
      <c r="L3102" s="1" t="s">
        <v>25</v>
      </c>
      <c r="AJ3102" s="1" t="s">
        <v>59</v>
      </c>
      <c r="AK3102" s="1" t="s">
        <v>79</v>
      </c>
      <c r="AL3102" s="1" t="s">
        <v>226</v>
      </c>
    </row>
    <row r="3103" spans="1:38">
      <c r="A3103" s="1" t="s">
        <v>1741</v>
      </c>
      <c r="B3103" s="9">
        <v>40968</v>
      </c>
      <c r="C3103" s="7">
        <v>1</v>
      </c>
      <c r="D3103" s="7">
        <v>1</v>
      </c>
      <c r="E3103" s="1">
        <v>15</v>
      </c>
      <c r="F3103" s="1" t="s">
        <v>47</v>
      </c>
      <c r="G3103" s="1" t="s">
        <v>1955</v>
      </c>
      <c r="H3103" s="1" t="s">
        <v>22</v>
      </c>
      <c r="I3103" s="1" t="s">
        <v>23</v>
      </c>
      <c r="AK3103" s="1" t="s">
        <v>79</v>
      </c>
    </row>
    <row r="3104" spans="1:38">
      <c r="A3104" s="1" t="s">
        <v>1741</v>
      </c>
      <c r="B3104" s="9">
        <v>40968</v>
      </c>
      <c r="C3104" s="7">
        <v>1</v>
      </c>
      <c r="D3104" s="7">
        <v>1</v>
      </c>
      <c r="E3104" s="1">
        <v>16</v>
      </c>
      <c r="F3104" s="1" t="s">
        <v>26</v>
      </c>
      <c r="G3104" s="1" t="s">
        <v>2849</v>
      </c>
      <c r="H3104" s="1" t="s">
        <v>23</v>
      </c>
      <c r="I3104" s="1" t="s">
        <v>53</v>
      </c>
      <c r="AK3104" s="1" t="s">
        <v>79</v>
      </c>
    </row>
    <row r="3105" spans="1:37">
      <c r="A3105" s="1" t="s">
        <v>1741</v>
      </c>
      <c r="B3105" s="9">
        <v>40968</v>
      </c>
      <c r="C3105" s="7">
        <v>1</v>
      </c>
      <c r="D3105" s="7">
        <v>1</v>
      </c>
      <c r="E3105" s="1">
        <v>16</v>
      </c>
      <c r="F3105" s="1" t="s">
        <v>47</v>
      </c>
      <c r="G3105" s="1" t="s">
        <v>1953</v>
      </c>
      <c r="H3105" s="1" t="s">
        <v>22</v>
      </c>
      <c r="I3105" s="1" t="s">
        <v>9</v>
      </c>
      <c r="K3105" s="1" t="s">
        <v>29</v>
      </c>
      <c r="L3105" s="1" t="s">
        <v>73</v>
      </c>
      <c r="M3105" s="2" t="s">
        <v>2489</v>
      </c>
      <c r="AJ3105" s="1" t="s">
        <v>45</v>
      </c>
      <c r="AK3105" s="1" t="s">
        <v>79</v>
      </c>
    </row>
    <row r="3106" spans="1:37">
      <c r="A3106" s="1" t="s">
        <v>1741</v>
      </c>
      <c r="B3106" s="9">
        <v>40968</v>
      </c>
      <c r="C3106" s="7">
        <v>1</v>
      </c>
      <c r="D3106" s="7">
        <v>1</v>
      </c>
      <c r="E3106" s="1">
        <v>17</v>
      </c>
      <c r="F3106" s="1" t="s">
        <v>26</v>
      </c>
      <c r="G3106" s="1" t="s">
        <v>1980</v>
      </c>
      <c r="H3106" s="1" t="s">
        <v>23</v>
      </c>
      <c r="I3106" s="1" t="s">
        <v>53</v>
      </c>
      <c r="AK3106" s="1" t="s">
        <v>79</v>
      </c>
    </row>
    <row r="3107" spans="1:37">
      <c r="A3107" s="1" t="s">
        <v>1741</v>
      </c>
      <c r="B3107" s="9">
        <v>40968</v>
      </c>
      <c r="C3107" s="7">
        <v>1</v>
      </c>
      <c r="D3107" s="7">
        <v>1</v>
      </c>
      <c r="E3107" s="1">
        <v>17</v>
      </c>
      <c r="F3107" s="1" t="s">
        <v>47</v>
      </c>
      <c r="G3107" s="1" t="s">
        <v>1974</v>
      </c>
      <c r="H3107" s="1" t="s">
        <v>22</v>
      </c>
      <c r="I3107" s="1" t="s">
        <v>9</v>
      </c>
      <c r="K3107" s="1" t="s">
        <v>29</v>
      </c>
      <c r="L3107" s="1" t="s">
        <v>73</v>
      </c>
      <c r="M3107" s="2" t="s">
        <v>2501</v>
      </c>
      <c r="AJ3107" s="1" t="s">
        <v>45</v>
      </c>
      <c r="AK3107" s="1" t="s">
        <v>79</v>
      </c>
    </row>
    <row r="3108" spans="1:37">
      <c r="A3108" s="1" t="s">
        <v>1741</v>
      </c>
      <c r="B3108" s="9">
        <v>40968</v>
      </c>
      <c r="C3108" s="7">
        <v>1</v>
      </c>
      <c r="D3108" s="7">
        <v>1</v>
      </c>
      <c r="E3108" s="1">
        <v>18</v>
      </c>
      <c r="F3108" s="1" t="s">
        <v>26</v>
      </c>
      <c r="G3108" s="1" t="s">
        <v>1959</v>
      </c>
      <c r="H3108" s="1" t="s">
        <v>22</v>
      </c>
      <c r="I3108" s="1" t="s">
        <v>23</v>
      </c>
      <c r="AK3108" s="1" t="s">
        <v>79</v>
      </c>
    </row>
    <row r="3109" spans="1:37">
      <c r="A3109" s="1" t="s">
        <v>1741</v>
      </c>
      <c r="B3109" s="9">
        <v>40968</v>
      </c>
      <c r="C3109" s="7">
        <v>1</v>
      </c>
      <c r="D3109" s="7">
        <v>1</v>
      </c>
      <c r="E3109" s="1">
        <v>18</v>
      </c>
      <c r="F3109" s="1" t="s">
        <v>47</v>
      </c>
      <c r="G3109" s="1" t="s">
        <v>1968</v>
      </c>
      <c r="H3109" s="1" t="s">
        <v>23</v>
      </c>
      <c r="I3109" s="1" t="s">
        <v>23</v>
      </c>
      <c r="AK3109" s="1" t="s">
        <v>79</v>
      </c>
    </row>
    <row r="3110" spans="1:37">
      <c r="A3110" s="1" t="s">
        <v>1741</v>
      </c>
      <c r="B3110" s="9">
        <v>40968</v>
      </c>
      <c r="C3110" s="7">
        <v>1</v>
      </c>
      <c r="D3110" s="7">
        <v>1</v>
      </c>
      <c r="E3110" s="1">
        <v>19</v>
      </c>
      <c r="F3110" s="1" t="s">
        <v>26</v>
      </c>
      <c r="G3110" s="1" t="s">
        <v>2850</v>
      </c>
      <c r="H3110" s="1" t="s">
        <v>23</v>
      </c>
      <c r="I3110" s="1" t="s">
        <v>23</v>
      </c>
      <c r="AK3110" s="1" t="s">
        <v>79</v>
      </c>
    </row>
    <row r="3111" spans="1:37">
      <c r="A3111" s="1" t="s">
        <v>1741</v>
      </c>
      <c r="B3111" s="9">
        <v>40968</v>
      </c>
      <c r="C3111" s="7">
        <v>1</v>
      </c>
      <c r="D3111" s="7">
        <v>1</v>
      </c>
      <c r="E3111" s="1">
        <v>19</v>
      </c>
      <c r="F3111" s="1" t="s">
        <v>47</v>
      </c>
      <c r="G3111" s="1" t="s">
        <v>2851</v>
      </c>
      <c r="H3111" s="1" t="s">
        <v>23</v>
      </c>
      <c r="I3111" s="1" t="s">
        <v>23</v>
      </c>
      <c r="J3111" s="1" t="s">
        <v>55</v>
      </c>
      <c r="AK3111" s="1" t="s">
        <v>79</v>
      </c>
    </row>
    <row r="3112" spans="1:37">
      <c r="A3112" s="1" t="s">
        <v>1741</v>
      </c>
      <c r="B3112" s="9">
        <v>40968</v>
      </c>
      <c r="C3112" s="7">
        <v>1</v>
      </c>
      <c r="D3112" s="7">
        <v>1</v>
      </c>
      <c r="E3112" s="1">
        <v>20</v>
      </c>
      <c r="F3112" s="1" t="s">
        <v>26</v>
      </c>
      <c r="G3112" s="1" t="s">
        <v>2852</v>
      </c>
      <c r="H3112" s="1" t="s">
        <v>23</v>
      </c>
      <c r="I3112" s="1" t="s">
        <v>23</v>
      </c>
      <c r="J3112" s="1" t="s">
        <v>55</v>
      </c>
      <c r="AK3112" s="1" t="s">
        <v>79</v>
      </c>
    </row>
    <row r="3113" spans="1:37">
      <c r="A3113" s="1" t="s">
        <v>1741</v>
      </c>
      <c r="B3113" s="9">
        <v>40968</v>
      </c>
      <c r="C3113" s="7">
        <v>1</v>
      </c>
      <c r="D3113" s="7">
        <v>1</v>
      </c>
      <c r="E3113" s="1">
        <v>20</v>
      </c>
      <c r="F3113" s="1" t="s">
        <v>47</v>
      </c>
      <c r="G3113" s="1" t="s">
        <v>2853</v>
      </c>
      <c r="H3113" s="1" t="s">
        <v>23</v>
      </c>
      <c r="I3113" s="1" t="s">
        <v>23</v>
      </c>
      <c r="AK3113" s="1" t="s">
        <v>79</v>
      </c>
    </row>
    <row r="3114" spans="1:37">
      <c r="A3114" s="1" t="s">
        <v>1741</v>
      </c>
      <c r="B3114" s="9">
        <v>40968</v>
      </c>
      <c r="C3114" s="7">
        <v>1</v>
      </c>
      <c r="D3114" s="7">
        <v>1</v>
      </c>
      <c r="E3114" s="10">
        <v>21</v>
      </c>
      <c r="F3114" s="1" t="s">
        <v>26</v>
      </c>
      <c r="G3114" s="1" t="s">
        <v>1972</v>
      </c>
      <c r="H3114" s="1" t="s">
        <v>22</v>
      </c>
      <c r="I3114" s="1" t="s">
        <v>9</v>
      </c>
      <c r="K3114" s="1" t="s">
        <v>29</v>
      </c>
      <c r="L3114" s="1" t="s">
        <v>73</v>
      </c>
      <c r="M3114" s="2" t="s">
        <v>2491</v>
      </c>
      <c r="AJ3114" s="1" t="s">
        <v>45</v>
      </c>
      <c r="AK3114" s="1" t="s">
        <v>79</v>
      </c>
    </row>
    <row r="3115" spans="1:37">
      <c r="A3115" s="1" t="s">
        <v>1741</v>
      </c>
      <c r="B3115" s="9">
        <v>40968</v>
      </c>
      <c r="C3115" s="7">
        <v>1</v>
      </c>
      <c r="D3115" s="7">
        <v>1</v>
      </c>
      <c r="E3115" s="1">
        <v>21</v>
      </c>
      <c r="F3115" s="1" t="s">
        <v>47</v>
      </c>
      <c r="G3115" s="1" t="s">
        <v>2854</v>
      </c>
      <c r="H3115" s="1" t="s">
        <v>22</v>
      </c>
      <c r="I3115" s="1" t="s">
        <v>23</v>
      </c>
      <c r="AK3115" s="1" t="s">
        <v>79</v>
      </c>
    </row>
    <row r="3116" spans="1:37">
      <c r="A3116" s="1" t="s">
        <v>1741</v>
      </c>
      <c r="B3116" s="9">
        <v>40968</v>
      </c>
      <c r="C3116" s="7">
        <v>1</v>
      </c>
      <c r="D3116" s="7">
        <v>1</v>
      </c>
      <c r="E3116" s="1">
        <v>22</v>
      </c>
      <c r="F3116" s="1" t="s">
        <v>26</v>
      </c>
      <c r="G3116" s="1" t="s">
        <v>2855</v>
      </c>
      <c r="H3116" s="1" t="s">
        <v>23</v>
      </c>
      <c r="I3116" s="1" t="s">
        <v>23</v>
      </c>
      <c r="AK3116" s="1" t="s">
        <v>79</v>
      </c>
    </row>
    <row r="3117" spans="1:37">
      <c r="A3117" s="1" t="s">
        <v>1741</v>
      </c>
      <c r="B3117" s="9">
        <v>40968</v>
      </c>
      <c r="C3117" s="7">
        <v>1</v>
      </c>
      <c r="D3117" s="7">
        <v>1</v>
      </c>
      <c r="E3117" s="1">
        <v>22</v>
      </c>
      <c r="F3117" s="1" t="s">
        <v>47</v>
      </c>
      <c r="G3117" s="1" t="s">
        <v>2856</v>
      </c>
      <c r="H3117" s="1" t="s">
        <v>23</v>
      </c>
      <c r="I3117" s="1" t="s">
        <v>23</v>
      </c>
      <c r="AK3117" s="1" t="s">
        <v>79</v>
      </c>
    </row>
    <row r="3118" spans="1:37">
      <c r="A3118" s="1" t="s">
        <v>1741</v>
      </c>
      <c r="B3118" s="9">
        <v>40968</v>
      </c>
      <c r="C3118" s="7">
        <v>1</v>
      </c>
      <c r="D3118" s="7">
        <v>1</v>
      </c>
      <c r="E3118" s="1">
        <v>23</v>
      </c>
      <c r="F3118" s="1" t="s">
        <v>26</v>
      </c>
      <c r="G3118" s="1" t="s">
        <v>1973</v>
      </c>
      <c r="H3118" s="1" t="s">
        <v>22</v>
      </c>
      <c r="I3118" s="1" t="s">
        <v>9</v>
      </c>
      <c r="K3118" s="1" t="s">
        <v>24</v>
      </c>
      <c r="L3118" s="1" t="s">
        <v>73</v>
      </c>
      <c r="M3118" s="2" t="s">
        <v>2496</v>
      </c>
      <c r="AJ3118" s="1" t="s">
        <v>45</v>
      </c>
      <c r="AK3118" s="1" t="s">
        <v>79</v>
      </c>
    </row>
    <row r="3119" spans="1:37">
      <c r="A3119" s="1" t="s">
        <v>1741</v>
      </c>
      <c r="B3119" s="9">
        <v>40968</v>
      </c>
      <c r="C3119" s="7">
        <v>1</v>
      </c>
      <c r="D3119" s="7">
        <v>1</v>
      </c>
      <c r="E3119" s="1">
        <v>23</v>
      </c>
      <c r="F3119" s="1" t="s">
        <v>47</v>
      </c>
      <c r="G3119" s="1" t="s">
        <v>1993</v>
      </c>
      <c r="H3119" s="1" t="s">
        <v>22</v>
      </c>
      <c r="I3119" s="1" t="s">
        <v>9</v>
      </c>
      <c r="K3119" s="1" t="s">
        <v>146</v>
      </c>
      <c r="L3119" s="1" t="s">
        <v>73</v>
      </c>
      <c r="M3119" s="2" t="s">
        <v>2487</v>
      </c>
      <c r="AJ3119" s="1" t="s">
        <v>45</v>
      </c>
      <c r="AK3119" s="1" t="s">
        <v>79</v>
      </c>
    </row>
    <row r="3120" spans="1:37">
      <c r="A3120" s="1" t="s">
        <v>1741</v>
      </c>
      <c r="B3120" s="9">
        <v>40968</v>
      </c>
      <c r="C3120" s="7">
        <v>1</v>
      </c>
      <c r="D3120" s="7">
        <v>1</v>
      </c>
      <c r="E3120" s="1">
        <v>24</v>
      </c>
      <c r="F3120" s="1" t="s">
        <v>26</v>
      </c>
      <c r="G3120" s="1" t="s">
        <v>1995</v>
      </c>
      <c r="H3120" s="1" t="s">
        <v>22</v>
      </c>
      <c r="I3120" s="1" t="s">
        <v>9</v>
      </c>
      <c r="K3120" s="1" t="s">
        <v>30</v>
      </c>
      <c r="L3120" s="1" t="s">
        <v>25</v>
      </c>
      <c r="M3120" s="2" t="s">
        <v>2529</v>
      </c>
      <c r="N3120" s="1" t="s">
        <v>26</v>
      </c>
      <c r="O3120" s="1" t="s">
        <v>27</v>
      </c>
      <c r="P3120" s="1" t="s">
        <v>40</v>
      </c>
      <c r="Q3120" s="1">
        <v>25.25</v>
      </c>
      <c r="R3120" s="1">
        <v>15.85</v>
      </c>
      <c r="S3120" s="1">
        <v>19</v>
      </c>
      <c r="X3120" s="1">
        <v>13</v>
      </c>
      <c r="Y3120" s="1">
        <v>66</v>
      </c>
      <c r="Z3120" s="1">
        <f>Y3120-X3120</f>
        <v>53</v>
      </c>
      <c r="AA3120" s="1">
        <f>4+23</f>
        <v>27</v>
      </c>
      <c r="AE3120" s="1">
        <v>503</v>
      </c>
      <c r="AJ3120" s="1" t="s">
        <v>59</v>
      </c>
      <c r="AK3120" s="1" t="s">
        <v>79</v>
      </c>
    </row>
    <row r="3121" spans="1:38">
      <c r="A3121" s="1" t="s">
        <v>1741</v>
      </c>
      <c r="B3121" s="9">
        <v>40968</v>
      </c>
      <c r="C3121" s="7">
        <v>1</v>
      </c>
      <c r="D3121" s="7">
        <v>1</v>
      </c>
      <c r="E3121" s="1">
        <v>24</v>
      </c>
      <c r="F3121" s="1" t="s">
        <v>47</v>
      </c>
      <c r="G3121" s="1" t="s">
        <v>1978</v>
      </c>
      <c r="H3121" s="1" t="s">
        <v>22</v>
      </c>
      <c r="I3121" s="1" t="s">
        <v>9</v>
      </c>
      <c r="K3121" s="1" t="s">
        <v>30</v>
      </c>
      <c r="L3121" s="1" t="s">
        <v>73</v>
      </c>
      <c r="M3121" s="2" t="s">
        <v>2513</v>
      </c>
      <c r="AJ3121" s="1" t="s">
        <v>45</v>
      </c>
      <c r="AK3121" s="1" t="s">
        <v>79</v>
      </c>
    </row>
    <row r="3122" spans="1:38">
      <c r="A3122" s="1" t="s">
        <v>1741</v>
      </c>
      <c r="B3122" s="9">
        <v>40968</v>
      </c>
      <c r="C3122" s="7">
        <v>1</v>
      </c>
      <c r="D3122" s="7">
        <v>1</v>
      </c>
      <c r="E3122" s="1">
        <v>25</v>
      </c>
      <c r="F3122" s="1" t="s">
        <v>26</v>
      </c>
      <c r="G3122" s="1" t="s">
        <v>1990</v>
      </c>
      <c r="H3122" s="1" t="s">
        <v>22</v>
      </c>
      <c r="I3122" s="1" t="s">
        <v>9</v>
      </c>
      <c r="K3122" s="1" t="s">
        <v>146</v>
      </c>
      <c r="L3122" s="1" t="s">
        <v>25</v>
      </c>
      <c r="M3122" s="2" t="s">
        <v>2527</v>
      </c>
      <c r="N3122" s="1" t="s">
        <v>26</v>
      </c>
      <c r="O3122" s="1" t="s">
        <v>27</v>
      </c>
      <c r="P3122" s="1" t="s">
        <v>88</v>
      </c>
      <c r="Q3122" s="1">
        <v>22.65</v>
      </c>
      <c r="R3122" s="1">
        <v>14.4</v>
      </c>
      <c r="S3122" s="1">
        <v>16.95</v>
      </c>
      <c r="X3122" s="1">
        <v>13</v>
      </c>
      <c r="Y3122" s="1">
        <v>48</v>
      </c>
      <c r="Z3122" s="1">
        <f>Y3122-X3122</f>
        <v>35</v>
      </c>
      <c r="AA3122" s="1">
        <f>2</f>
        <v>2</v>
      </c>
      <c r="AE3122" s="1">
        <v>505</v>
      </c>
      <c r="AJ3122" s="1" t="s">
        <v>59</v>
      </c>
      <c r="AK3122" s="1" t="s">
        <v>216</v>
      </c>
    </row>
    <row r="3123" spans="1:38">
      <c r="A3123" s="1" t="s">
        <v>1741</v>
      </c>
      <c r="B3123" s="9">
        <v>40968</v>
      </c>
      <c r="C3123" s="7">
        <v>1</v>
      </c>
      <c r="D3123" s="7">
        <v>1</v>
      </c>
      <c r="E3123" s="1">
        <v>25</v>
      </c>
      <c r="F3123" s="1" t="s">
        <v>47</v>
      </c>
      <c r="G3123" s="1" t="s">
        <v>2007</v>
      </c>
      <c r="H3123" s="1" t="s">
        <v>23</v>
      </c>
      <c r="I3123" s="1" t="s">
        <v>23</v>
      </c>
      <c r="AK3123" s="1" t="s">
        <v>216</v>
      </c>
    </row>
    <row r="3124" spans="1:38">
      <c r="A3124" s="1" t="s">
        <v>1741</v>
      </c>
      <c r="B3124" s="9">
        <v>40968</v>
      </c>
      <c r="C3124" s="7">
        <v>1</v>
      </c>
      <c r="D3124" s="7">
        <v>1</v>
      </c>
      <c r="E3124" s="1">
        <v>26</v>
      </c>
      <c r="F3124" s="1" t="s">
        <v>26</v>
      </c>
      <c r="G3124" s="1" t="s">
        <v>1981</v>
      </c>
      <c r="H3124" s="1" t="s">
        <v>23</v>
      </c>
      <c r="I3124" s="1" t="s">
        <v>23</v>
      </c>
      <c r="J3124" s="1" t="s">
        <v>55</v>
      </c>
      <c r="AK3124" s="1" t="s">
        <v>216</v>
      </c>
    </row>
    <row r="3125" spans="1:38">
      <c r="A3125" s="1" t="s">
        <v>1741</v>
      </c>
      <c r="B3125" s="9">
        <v>40968</v>
      </c>
      <c r="C3125" s="7">
        <v>1</v>
      </c>
      <c r="D3125" s="7">
        <v>1</v>
      </c>
      <c r="E3125" s="1">
        <v>26</v>
      </c>
      <c r="F3125" s="1" t="s">
        <v>47</v>
      </c>
      <c r="G3125" s="1" t="s">
        <v>2857</v>
      </c>
      <c r="H3125" s="1" t="s">
        <v>23</v>
      </c>
      <c r="I3125" s="1" t="s">
        <v>23</v>
      </c>
      <c r="AK3125" s="1" t="s">
        <v>216</v>
      </c>
    </row>
    <row r="3126" spans="1:38">
      <c r="A3126" s="1" t="s">
        <v>1741</v>
      </c>
      <c r="B3126" s="9">
        <v>40968</v>
      </c>
      <c r="C3126" s="7">
        <v>1</v>
      </c>
      <c r="D3126" s="7">
        <v>1</v>
      </c>
      <c r="E3126" s="1">
        <v>27</v>
      </c>
      <c r="F3126" s="1" t="s">
        <v>26</v>
      </c>
      <c r="G3126" s="1" t="s">
        <v>1951</v>
      </c>
      <c r="H3126" s="1" t="s">
        <v>23</v>
      </c>
      <c r="I3126" s="1" t="s">
        <v>23</v>
      </c>
      <c r="J3126" s="1" t="s">
        <v>55</v>
      </c>
      <c r="AK3126" s="1" t="s">
        <v>216</v>
      </c>
    </row>
    <row r="3127" spans="1:38">
      <c r="A3127" s="1" t="s">
        <v>1741</v>
      </c>
      <c r="B3127" s="9">
        <v>40968</v>
      </c>
      <c r="C3127" s="7">
        <v>1</v>
      </c>
      <c r="D3127" s="7">
        <v>1</v>
      </c>
      <c r="E3127" s="1">
        <v>27</v>
      </c>
      <c r="F3127" s="1" t="s">
        <v>47</v>
      </c>
      <c r="G3127" s="1" t="s">
        <v>1969</v>
      </c>
      <c r="H3127" s="1" t="s">
        <v>23</v>
      </c>
      <c r="I3127" s="1" t="s">
        <v>23</v>
      </c>
      <c r="AK3127" s="1" t="s">
        <v>216</v>
      </c>
    </row>
    <row r="3128" spans="1:38">
      <c r="A3128" s="1" t="s">
        <v>1741</v>
      </c>
      <c r="B3128" s="9">
        <v>40968</v>
      </c>
      <c r="C3128" s="7">
        <v>1</v>
      </c>
      <c r="D3128" s="7">
        <v>1</v>
      </c>
      <c r="E3128" s="1">
        <v>28</v>
      </c>
      <c r="F3128" s="1" t="s">
        <v>26</v>
      </c>
      <c r="G3128" s="1" t="s">
        <v>2858</v>
      </c>
      <c r="H3128" s="1" t="s">
        <v>22</v>
      </c>
      <c r="I3128" s="1" t="s">
        <v>53</v>
      </c>
      <c r="J3128" s="1" t="s">
        <v>55</v>
      </c>
      <c r="M3128" s="1"/>
      <c r="AK3128" s="1" t="s">
        <v>216</v>
      </c>
    </row>
    <row r="3129" spans="1:38">
      <c r="A3129" s="1" t="s">
        <v>1741</v>
      </c>
      <c r="B3129" s="9">
        <v>40968</v>
      </c>
      <c r="C3129" s="7">
        <v>1</v>
      </c>
      <c r="D3129" s="7">
        <v>1</v>
      </c>
      <c r="E3129" s="1">
        <v>28</v>
      </c>
      <c r="F3129" s="1" t="s">
        <v>47</v>
      </c>
      <c r="G3129" s="1" t="s">
        <v>2005</v>
      </c>
      <c r="H3129" s="1" t="s">
        <v>23</v>
      </c>
      <c r="I3129" s="1" t="s">
        <v>23</v>
      </c>
      <c r="J3129" s="1" t="s">
        <v>55</v>
      </c>
      <c r="AK3129" s="1" t="s">
        <v>216</v>
      </c>
    </row>
    <row r="3130" spans="1:38">
      <c r="A3130" s="1" t="s">
        <v>1741</v>
      </c>
      <c r="B3130" s="9">
        <v>40968</v>
      </c>
      <c r="C3130" s="7">
        <v>1</v>
      </c>
      <c r="D3130" s="7">
        <v>1</v>
      </c>
      <c r="E3130" s="1">
        <v>29</v>
      </c>
      <c r="F3130" s="1" t="s">
        <v>26</v>
      </c>
      <c r="G3130" s="1" t="s">
        <v>2859</v>
      </c>
      <c r="H3130" s="1" t="s">
        <v>23</v>
      </c>
      <c r="I3130" s="1" t="s">
        <v>23</v>
      </c>
      <c r="AK3130" s="1" t="s">
        <v>216</v>
      </c>
    </row>
    <row r="3131" spans="1:38">
      <c r="A3131" s="1" t="s">
        <v>1741</v>
      </c>
      <c r="B3131" s="9">
        <v>40968</v>
      </c>
      <c r="C3131" s="7">
        <v>1</v>
      </c>
      <c r="D3131" s="7">
        <v>1</v>
      </c>
      <c r="E3131" s="1">
        <v>29</v>
      </c>
      <c r="F3131" s="1" t="s">
        <v>47</v>
      </c>
      <c r="G3131" s="1" t="s">
        <v>1983</v>
      </c>
      <c r="H3131" s="1" t="s">
        <v>23</v>
      </c>
      <c r="I3131" s="1" t="s">
        <v>23</v>
      </c>
      <c r="J3131" s="1" t="s">
        <v>55</v>
      </c>
      <c r="AK3131" s="1" t="s">
        <v>216</v>
      </c>
    </row>
    <row r="3132" spans="1:38">
      <c r="A3132" s="1" t="s">
        <v>1741</v>
      </c>
      <c r="B3132" s="9">
        <v>40968</v>
      </c>
      <c r="C3132" s="7">
        <v>1</v>
      </c>
      <c r="D3132" s="7">
        <v>1</v>
      </c>
      <c r="E3132" s="1">
        <v>30</v>
      </c>
      <c r="F3132" s="1" t="s">
        <v>26</v>
      </c>
      <c r="G3132" s="1" t="s">
        <v>1992</v>
      </c>
      <c r="H3132" s="1" t="s">
        <v>22</v>
      </c>
      <c r="I3132" s="1" t="s">
        <v>9</v>
      </c>
      <c r="J3132" s="1" t="s">
        <v>55</v>
      </c>
      <c r="K3132" s="1" t="s">
        <v>35</v>
      </c>
      <c r="L3132" s="1" t="s">
        <v>25</v>
      </c>
      <c r="M3132" s="2" t="s">
        <v>2526</v>
      </c>
      <c r="N3132" s="1" t="s">
        <v>224</v>
      </c>
      <c r="O3132" s="1" t="s">
        <v>66</v>
      </c>
      <c r="Q3132" s="1">
        <v>23.3</v>
      </c>
      <c r="R3132" s="1">
        <v>13</v>
      </c>
      <c r="S3132" s="1">
        <v>10.3</v>
      </c>
      <c r="X3132" s="1">
        <v>13</v>
      </c>
      <c r="Y3132" s="1">
        <v>42</v>
      </c>
      <c r="Z3132" s="1">
        <f>Y3132-X3132</f>
        <v>29</v>
      </c>
      <c r="AA3132" s="1">
        <f>1+8</f>
        <v>9</v>
      </c>
      <c r="AE3132" s="1">
        <v>504</v>
      </c>
      <c r="AJ3132" s="1" t="s">
        <v>59</v>
      </c>
      <c r="AK3132" s="1" t="s">
        <v>216</v>
      </c>
      <c r="AL3132" s="1" t="s">
        <v>225</v>
      </c>
    </row>
    <row r="3133" spans="1:38">
      <c r="A3133" s="1" t="s">
        <v>1741</v>
      </c>
      <c r="B3133" s="9">
        <v>40968</v>
      </c>
      <c r="C3133" s="7">
        <v>1</v>
      </c>
      <c r="D3133" s="7">
        <v>1</v>
      </c>
      <c r="E3133" s="1">
        <v>30</v>
      </c>
      <c r="F3133" s="1" t="s">
        <v>47</v>
      </c>
      <c r="G3133" s="1" t="s">
        <v>2860</v>
      </c>
      <c r="H3133" s="1" t="s">
        <v>23</v>
      </c>
      <c r="I3133" s="1" t="s">
        <v>23</v>
      </c>
      <c r="J3133" s="1" t="s">
        <v>55</v>
      </c>
      <c r="AK3133" s="1" t="s">
        <v>216</v>
      </c>
    </row>
    <row r="3134" spans="1:38">
      <c r="A3134" s="1" t="s">
        <v>1741</v>
      </c>
      <c r="B3134" s="9">
        <v>40968</v>
      </c>
      <c r="C3134" s="7">
        <v>1</v>
      </c>
      <c r="D3134" s="7">
        <v>1</v>
      </c>
      <c r="E3134" s="1">
        <v>31</v>
      </c>
      <c r="F3134" s="1" t="s">
        <v>26</v>
      </c>
      <c r="G3134" s="1" t="s">
        <v>2861</v>
      </c>
      <c r="H3134" s="1" t="s">
        <v>23</v>
      </c>
      <c r="I3134" s="1" t="s">
        <v>23</v>
      </c>
      <c r="AK3134" s="1" t="s">
        <v>216</v>
      </c>
    </row>
    <row r="3135" spans="1:38">
      <c r="A3135" s="1" t="s">
        <v>1741</v>
      </c>
      <c r="B3135" s="9">
        <v>40968</v>
      </c>
      <c r="C3135" s="7">
        <v>1</v>
      </c>
      <c r="D3135" s="7">
        <v>1</v>
      </c>
      <c r="E3135" s="1">
        <v>31</v>
      </c>
      <c r="F3135" s="1" t="s">
        <v>47</v>
      </c>
      <c r="G3135" s="1" t="s">
        <v>1952</v>
      </c>
      <c r="H3135" s="1" t="s">
        <v>23</v>
      </c>
      <c r="I3135" s="1" t="s">
        <v>23</v>
      </c>
      <c r="J3135" s="1" t="s">
        <v>55</v>
      </c>
      <c r="AK3135" s="1" t="s">
        <v>216</v>
      </c>
    </row>
    <row r="3136" spans="1:38">
      <c r="A3136" s="1" t="s">
        <v>1741</v>
      </c>
      <c r="B3136" s="9">
        <v>40968</v>
      </c>
      <c r="C3136" s="7">
        <v>1</v>
      </c>
      <c r="D3136" s="7">
        <v>1</v>
      </c>
      <c r="E3136" s="1">
        <v>32</v>
      </c>
      <c r="F3136" s="1" t="s">
        <v>26</v>
      </c>
      <c r="G3136" s="1" t="s">
        <v>2862</v>
      </c>
      <c r="H3136" s="1" t="s">
        <v>22</v>
      </c>
      <c r="I3136" s="1" t="s">
        <v>23</v>
      </c>
      <c r="AK3136" s="1" t="s">
        <v>216</v>
      </c>
    </row>
    <row r="3137" spans="1:37">
      <c r="A3137" s="1" t="s">
        <v>1741</v>
      </c>
      <c r="B3137" s="9">
        <v>40968</v>
      </c>
      <c r="C3137" s="7">
        <v>1</v>
      </c>
      <c r="D3137" s="7">
        <v>1</v>
      </c>
      <c r="E3137" s="1">
        <v>32</v>
      </c>
      <c r="F3137" s="1" t="s">
        <v>47</v>
      </c>
      <c r="G3137" s="1" t="s">
        <v>1971</v>
      </c>
      <c r="H3137" s="1" t="s">
        <v>22</v>
      </c>
      <c r="I3137" s="1" t="s">
        <v>23</v>
      </c>
      <c r="J3137" s="1" t="s">
        <v>55</v>
      </c>
      <c r="AK3137" s="1" t="s">
        <v>216</v>
      </c>
    </row>
    <row r="3138" spans="1:37">
      <c r="A3138" s="1" t="s">
        <v>1741</v>
      </c>
      <c r="B3138" s="9">
        <v>40968</v>
      </c>
      <c r="C3138" s="7">
        <v>1</v>
      </c>
      <c r="D3138" s="7">
        <v>1</v>
      </c>
      <c r="E3138" s="1">
        <v>33</v>
      </c>
      <c r="F3138" s="1" t="s">
        <v>26</v>
      </c>
      <c r="G3138" s="1" t="s">
        <v>1987</v>
      </c>
      <c r="H3138" s="1" t="s">
        <v>23</v>
      </c>
      <c r="I3138" s="1" t="s">
        <v>23</v>
      </c>
      <c r="J3138" s="1" t="s">
        <v>55</v>
      </c>
      <c r="AK3138" s="1" t="s">
        <v>216</v>
      </c>
    </row>
    <row r="3139" spans="1:37">
      <c r="A3139" s="1" t="s">
        <v>1741</v>
      </c>
      <c r="B3139" s="9">
        <v>40968</v>
      </c>
      <c r="C3139" s="7">
        <v>1</v>
      </c>
      <c r="D3139" s="7">
        <v>1</v>
      </c>
      <c r="E3139" s="1">
        <v>33</v>
      </c>
      <c r="F3139" s="1" t="s">
        <v>47</v>
      </c>
      <c r="G3139" s="1" t="s">
        <v>2863</v>
      </c>
      <c r="H3139" s="1" t="s">
        <v>22</v>
      </c>
      <c r="I3139" s="1" t="s">
        <v>23</v>
      </c>
      <c r="AK3139" s="1" t="s">
        <v>216</v>
      </c>
    </row>
    <row r="3140" spans="1:37">
      <c r="A3140" s="1" t="s">
        <v>1741</v>
      </c>
      <c r="B3140" s="9">
        <v>40968</v>
      </c>
      <c r="C3140" s="7">
        <v>1</v>
      </c>
      <c r="D3140" s="7">
        <v>1</v>
      </c>
      <c r="E3140" s="1">
        <v>34</v>
      </c>
      <c r="F3140" s="1" t="s">
        <v>26</v>
      </c>
      <c r="G3140" s="1" t="s">
        <v>2864</v>
      </c>
      <c r="H3140" s="1" t="s">
        <v>23</v>
      </c>
      <c r="I3140" s="1" t="s">
        <v>23</v>
      </c>
      <c r="AK3140" s="1" t="s">
        <v>216</v>
      </c>
    </row>
    <row r="3141" spans="1:37">
      <c r="A3141" s="1" t="s">
        <v>1741</v>
      </c>
      <c r="B3141" s="9">
        <v>40968</v>
      </c>
      <c r="C3141" s="7">
        <v>1</v>
      </c>
      <c r="D3141" s="7">
        <v>1</v>
      </c>
      <c r="E3141" s="1">
        <v>34</v>
      </c>
      <c r="F3141" s="1" t="s">
        <v>47</v>
      </c>
      <c r="G3141" s="1" t="s">
        <v>2865</v>
      </c>
      <c r="H3141" s="1" t="s">
        <v>23</v>
      </c>
      <c r="I3141" s="1" t="s">
        <v>23</v>
      </c>
      <c r="J3141" s="1" t="s">
        <v>55</v>
      </c>
      <c r="AK3141" s="1" t="s">
        <v>216</v>
      </c>
    </row>
    <row r="3142" spans="1:37">
      <c r="A3142" s="1" t="s">
        <v>1741</v>
      </c>
      <c r="B3142" s="9">
        <v>40968</v>
      </c>
      <c r="C3142" s="7">
        <v>1</v>
      </c>
      <c r="D3142" s="7">
        <v>1</v>
      </c>
      <c r="E3142" s="1">
        <v>35</v>
      </c>
      <c r="F3142" s="1" t="s">
        <v>26</v>
      </c>
      <c r="G3142" s="1" t="s">
        <v>1996</v>
      </c>
      <c r="H3142" s="1" t="s">
        <v>23</v>
      </c>
      <c r="I3142" s="1" t="s">
        <v>23</v>
      </c>
      <c r="AK3142" s="1" t="s">
        <v>216</v>
      </c>
    </row>
    <row r="3143" spans="1:37">
      <c r="A3143" s="1" t="s">
        <v>1741</v>
      </c>
      <c r="B3143" s="9">
        <v>40968</v>
      </c>
      <c r="C3143" s="7">
        <v>1</v>
      </c>
      <c r="D3143" s="7">
        <v>1</v>
      </c>
      <c r="E3143" s="1">
        <v>35</v>
      </c>
      <c r="F3143" s="1" t="s">
        <v>47</v>
      </c>
      <c r="G3143" s="1" t="s">
        <v>2004</v>
      </c>
      <c r="H3143" s="1" t="s">
        <v>23</v>
      </c>
      <c r="I3143" s="1" t="s">
        <v>23</v>
      </c>
      <c r="AK3143" s="1" t="s">
        <v>216</v>
      </c>
    </row>
    <row r="3144" spans="1:37">
      <c r="A3144" s="1" t="s">
        <v>1741</v>
      </c>
      <c r="B3144" s="9">
        <v>40968</v>
      </c>
      <c r="C3144" s="7">
        <v>1</v>
      </c>
      <c r="D3144" s="7">
        <v>1</v>
      </c>
      <c r="E3144" s="1">
        <v>36</v>
      </c>
      <c r="F3144" s="1" t="s">
        <v>26</v>
      </c>
      <c r="G3144" s="1" t="s">
        <v>1986</v>
      </c>
      <c r="H3144" s="1" t="s">
        <v>22</v>
      </c>
      <c r="I3144" s="1" t="s">
        <v>9</v>
      </c>
      <c r="K3144" s="1" t="s">
        <v>29</v>
      </c>
      <c r="L3144" s="1" t="s">
        <v>73</v>
      </c>
      <c r="M3144" s="2" t="s">
        <v>2508</v>
      </c>
      <c r="AJ3144" s="1" t="s">
        <v>45</v>
      </c>
      <c r="AK3144" s="1" t="s">
        <v>216</v>
      </c>
    </row>
    <row r="3145" spans="1:37">
      <c r="A3145" s="1" t="s">
        <v>1741</v>
      </c>
      <c r="B3145" s="9">
        <v>40968</v>
      </c>
      <c r="C3145" s="7">
        <v>1</v>
      </c>
      <c r="D3145" s="7">
        <v>1</v>
      </c>
      <c r="E3145" s="1">
        <v>36</v>
      </c>
      <c r="F3145" s="1" t="s">
        <v>47</v>
      </c>
      <c r="G3145" s="1" t="s">
        <v>1970</v>
      </c>
      <c r="H3145" s="1" t="s">
        <v>22</v>
      </c>
      <c r="I3145" s="1" t="s">
        <v>9</v>
      </c>
      <c r="K3145" s="1" t="s">
        <v>32</v>
      </c>
      <c r="L3145" s="1" t="s">
        <v>73</v>
      </c>
      <c r="M3145" s="2" t="s">
        <v>2521</v>
      </c>
      <c r="AJ3145" s="1" t="s">
        <v>45</v>
      </c>
      <c r="AK3145" s="1" t="s">
        <v>216</v>
      </c>
    </row>
    <row r="3146" spans="1:37">
      <c r="A3146" s="1" t="s">
        <v>1741</v>
      </c>
      <c r="B3146" s="9">
        <v>40968</v>
      </c>
      <c r="C3146" s="7">
        <v>1</v>
      </c>
      <c r="D3146" s="7">
        <v>1</v>
      </c>
      <c r="E3146" s="1">
        <v>37</v>
      </c>
      <c r="F3146" s="1" t="s">
        <v>26</v>
      </c>
      <c r="G3146" s="1" t="s">
        <v>1963</v>
      </c>
      <c r="H3146" s="1" t="s">
        <v>23</v>
      </c>
      <c r="I3146" s="1" t="s">
        <v>53</v>
      </c>
      <c r="AK3146" s="1" t="s">
        <v>217</v>
      </c>
    </row>
    <row r="3147" spans="1:37">
      <c r="A3147" s="1" t="s">
        <v>1741</v>
      </c>
      <c r="B3147" s="9">
        <v>40968</v>
      </c>
      <c r="C3147" s="7">
        <v>1</v>
      </c>
      <c r="D3147" s="7">
        <v>1</v>
      </c>
      <c r="E3147" s="1">
        <v>37</v>
      </c>
      <c r="F3147" s="1" t="s">
        <v>47</v>
      </c>
      <c r="G3147" s="1" t="s">
        <v>1961</v>
      </c>
      <c r="H3147" s="1" t="s">
        <v>23</v>
      </c>
      <c r="I3147" s="1" t="s">
        <v>23</v>
      </c>
      <c r="J3147" s="1" t="s">
        <v>55</v>
      </c>
      <c r="AK3147" s="1" t="s">
        <v>217</v>
      </c>
    </row>
    <row r="3148" spans="1:37">
      <c r="A3148" s="1" t="s">
        <v>1741</v>
      </c>
      <c r="B3148" s="9">
        <v>40968</v>
      </c>
      <c r="C3148" s="7">
        <v>1</v>
      </c>
      <c r="D3148" s="7">
        <v>1</v>
      </c>
      <c r="E3148" s="1">
        <v>38</v>
      </c>
      <c r="F3148" s="1" t="s">
        <v>26</v>
      </c>
      <c r="G3148" s="1" t="s">
        <v>2866</v>
      </c>
      <c r="H3148" s="1" t="s">
        <v>23</v>
      </c>
      <c r="I3148" s="1" t="s">
        <v>23</v>
      </c>
      <c r="J3148" s="1" t="s">
        <v>55</v>
      </c>
      <c r="AK3148" s="1" t="s">
        <v>217</v>
      </c>
    </row>
    <row r="3149" spans="1:37">
      <c r="A3149" s="1" t="s">
        <v>1741</v>
      </c>
      <c r="B3149" s="9">
        <v>40968</v>
      </c>
      <c r="C3149" s="7">
        <v>1</v>
      </c>
      <c r="D3149" s="7">
        <v>1</v>
      </c>
      <c r="E3149" s="1">
        <v>38</v>
      </c>
      <c r="F3149" s="1" t="s">
        <v>47</v>
      </c>
      <c r="G3149" s="1" t="s">
        <v>2867</v>
      </c>
      <c r="H3149" s="1" t="s">
        <v>23</v>
      </c>
      <c r="I3149" s="1" t="s">
        <v>23</v>
      </c>
      <c r="J3149" s="1" t="s">
        <v>55</v>
      </c>
      <c r="AK3149" s="1" t="s">
        <v>217</v>
      </c>
    </row>
    <row r="3150" spans="1:37">
      <c r="A3150" s="1" t="s">
        <v>1741</v>
      </c>
      <c r="B3150" s="9">
        <v>40968</v>
      </c>
      <c r="C3150" s="7">
        <v>1</v>
      </c>
      <c r="D3150" s="7">
        <v>1</v>
      </c>
      <c r="E3150" s="1">
        <v>39</v>
      </c>
      <c r="F3150" s="1" t="s">
        <v>26</v>
      </c>
      <c r="G3150" s="1" t="s">
        <v>1964</v>
      </c>
      <c r="H3150" s="1" t="s">
        <v>23</v>
      </c>
      <c r="I3150" s="1" t="s">
        <v>23</v>
      </c>
      <c r="J3150" s="1" t="s">
        <v>55</v>
      </c>
      <c r="AK3150" s="1" t="s">
        <v>217</v>
      </c>
    </row>
    <row r="3151" spans="1:37">
      <c r="A3151" s="1" t="s">
        <v>1741</v>
      </c>
      <c r="B3151" s="9">
        <v>40968</v>
      </c>
      <c r="C3151" s="7">
        <v>1</v>
      </c>
      <c r="D3151" s="7">
        <v>1</v>
      </c>
      <c r="E3151" s="1">
        <v>39</v>
      </c>
      <c r="F3151" s="1" t="s">
        <v>47</v>
      </c>
      <c r="G3151" s="1" t="s">
        <v>2001</v>
      </c>
      <c r="H3151" s="1" t="s">
        <v>23</v>
      </c>
      <c r="I3151" s="1" t="s">
        <v>23</v>
      </c>
      <c r="AK3151" s="1" t="s">
        <v>217</v>
      </c>
    </row>
    <row r="3152" spans="1:37">
      <c r="A3152" s="1" t="s">
        <v>1741</v>
      </c>
      <c r="B3152" s="9">
        <v>40968</v>
      </c>
      <c r="C3152" s="7">
        <v>1</v>
      </c>
      <c r="D3152" s="7">
        <v>1</v>
      </c>
      <c r="E3152" s="1">
        <v>40</v>
      </c>
      <c r="F3152" s="1" t="s">
        <v>26</v>
      </c>
      <c r="G3152" s="1" t="s">
        <v>1975</v>
      </c>
      <c r="H3152" s="1" t="s">
        <v>22</v>
      </c>
      <c r="I3152" s="1" t="s">
        <v>9</v>
      </c>
      <c r="K3152" s="1" t="s">
        <v>32</v>
      </c>
      <c r="L3152" s="1" t="s">
        <v>73</v>
      </c>
      <c r="M3152" s="2" t="s">
        <v>2510</v>
      </c>
      <c r="AJ3152" s="1" t="s">
        <v>45</v>
      </c>
      <c r="AK3152" s="1" t="s">
        <v>217</v>
      </c>
    </row>
    <row r="3153" spans="1:38">
      <c r="A3153" s="1" t="s">
        <v>1741</v>
      </c>
      <c r="B3153" s="9">
        <v>40968</v>
      </c>
      <c r="C3153" s="7">
        <v>1</v>
      </c>
      <c r="D3153" s="7">
        <v>1</v>
      </c>
      <c r="E3153" s="1">
        <v>40</v>
      </c>
      <c r="F3153" s="1" t="s">
        <v>47</v>
      </c>
      <c r="G3153" s="1" t="s">
        <v>2003</v>
      </c>
      <c r="H3153" s="1" t="s">
        <v>23</v>
      </c>
      <c r="I3153" s="1" t="s">
        <v>23</v>
      </c>
      <c r="J3153" s="1" t="s">
        <v>55</v>
      </c>
      <c r="AK3153" s="1" t="s">
        <v>217</v>
      </c>
    </row>
    <row r="3154" spans="1:38">
      <c r="A3154" s="1" t="s">
        <v>1741</v>
      </c>
      <c r="B3154" s="9">
        <v>40968</v>
      </c>
      <c r="C3154" s="7">
        <v>1</v>
      </c>
      <c r="D3154" s="7">
        <v>1</v>
      </c>
      <c r="E3154" s="1">
        <v>41</v>
      </c>
      <c r="F3154" s="1" t="s">
        <v>26</v>
      </c>
      <c r="G3154" s="1" t="s">
        <v>1999</v>
      </c>
      <c r="H3154" s="1" t="s">
        <v>23</v>
      </c>
      <c r="I3154" s="1" t="s">
        <v>23</v>
      </c>
      <c r="AK3154" s="1" t="s">
        <v>217</v>
      </c>
    </row>
    <row r="3155" spans="1:38">
      <c r="A3155" s="1" t="s">
        <v>1741</v>
      </c>
      <c r="B3155" s="9">
        <v>40968</v>
      </c>
      <c r="C3155" s="7">
        <v>1</v>
      </c>
      <c r="D3155" s="7">
        <v>1</v>
      </c>
      <c r="E3155" s="1">
        <v>41</v>
      </c>
      <c r="F3155" s="1" t="s">
        <v>47</v>
      </c>
      <c r="G3155" s="1" t="s">
        <v>1977</v>
      </c>
      <c r="H3155" s="1" t="s">
        <v>22</v>
      </c>
      <c r="I3155" s="1" t="s">
        <v>9</v>
      </c>
      <c r="K3155" s="1" t="s">
        <v>30</v>
      </c>
      <c r="L3155" s="1" t="s">
        <v>73</v>
      </c>
      <c r="M3155" s="2" t="s">
        <v>2512</v>
      </c>
      <c r="AJ3155" s="1" t="s">
        <v>45</v>
      </c>
      <c r="AK3155" s="1" t="s">
        <v>217</v>
      </c>
    </row>
    <row r="3156" spans="1:38">
      <c r="A3156" s="1" t="s">
        <v>1741</v>
      </c>
      <c r="B3156" s="9">
        <v>40968</v>
      </c>
      <c r="C3156" s="7">
        <v>1</v>
      </c>
      <c r="D3156" s="7">
        <v>1</v>
      </c>
      <c r="E3156" s="1">
        <v>42</v>
      </c>
      <c r="F3156" s="1" t="s">
        <v>26</v>
      </c>
      <c r="G3156" s="1" t="s">
        <v>2868</v>
      </c>
      <c r="H3156" s="1" t="s">
        <v>23</v>
      </c>
      <c r="I3156" s="1" t="s">
        <v>23</v>
      </c>
      <c r="J3156" s="1" t="s">
        <v>55</v>
      </c>
      <c r="AK3156" s="1" t="s">
        <v>217</v>
      </c>
    </row>
    <row r="3157" spans="1:38">
      <c r="A3157" s="1" t="s">
        <v>1741</v>
      </c>
      <c r="B3157" s="9">
        <v>40968</v>
      </c>
      <c r="C3157" s="7">
        <v>1</v>
      </c>
      <c r="D3157" s="7">
        <v>1</v>
      </c>
      <c r="E3157" s="1">
        <v>42</v>
      </c>
      <c r="F3157" s="1" t="s">
        <v>47</v>
      </c>
      <c r="G3157" s="1" t="s">
        <v>2869</v>
      </c>
      <c r="H3157" s="1" t="s">
        <v>23</v>
      </c>
      <c r="I3157" s="1" t="s">
        <v>9</v>
      </c>
      <c r="AK3157" s="1" t="s">
        <v>217</v>
      </c>
      <c r="AL3157" s="1" t="s">
        <v>133</v>
      </c>
    </row>
    <row r="3158" spans="1:38">
      <c r="A3158" s="1" t="s">
        <v>1741</v>
      </c>
      <c r="B3158" s="9">
        <v>40968</v>
      </c>
      <c r="C3158" s="7">
        <v>1</v>
      </c>
      <c r="D3158" s="7">
        <v>1</v>
      </c>
      <c r="E3158" s="1">
        <v>43</v>
      </c>
      <c r="F3158" s="1" t="s">
        <v>26</v>
      </c>
      <c r="G3158" s="1" t="s">
        <v>2870</v>
      </c>
      <c r="H3158" s="1" t="s">
        <v>23</v>
      </c>
      <c r="I3158" s="1" t="s">
        <v>23</v>
      </c>
      <c r="AK3158" s="1" t="s">
        <v>217</v>
      </c>
    </row>
    <row r="3159" spans="1:38">
      <c r="A3159" s="1" t="s">
        <v>1741</v>
      </c>
      <c r="B3159" s="9">
        <v>40968</v>
      </c>
      <c r="C3159" s="7">
        <v>1</v>
      </c>
      <c r="D3159" s="7">
        <v>1</v>
      </c>
      <c r="E3159" s="1">
        <v>43</v>
      </c>
      <c r="F3159" s="1" t="s">
        <v>47</v>
      </c>
      <c r="G3159" s="1" t="s">
        <v>1991</v>
      </c>
      <c r="H3159" s="1" t="s">
        <v>23</v>
      </c>
      <c r="I3159" s="1" t="s">
        <v>23</v>
      </c>
      <c r="AK3159" s="1" t="s">
        <v>217</v>
      </c>
    </row>
    <row r="3160" spans="1:38">
      <c r="A3160" s="1" t="s">
        <v>1741</v>
      </c>
      <c r="B3160" s="9">
        <v>40968</v>
      </c>
      <c r="C3160" s="7">
        <v>1</v>
      </c>
      <c r="D3160" s="7">
        <v>1</v>
      </c>
      <c r="E3160" s="1">
        <v>44</v>
      </c>
      <c r="F3160" s="1" t="s">
        <v>26</v>
      </c>
      <c r="G3160" s="1" t="s">
        <v>2871</v>
      </c>
      <c r="H3160" s="1" t="s">
        <v>23</v>
      </c>
      <c r="I3160" s="1" t="s">
        <v>9</v>
      </c>
      <c r="AK3160" s="1" t="s">
        <v>217</v>
      </c>
    </row>
    <row r="3161" spans="1:38">
      <c r="A3161" s="1" t="s">
        <v>1741</v>
      </c>
      <c r="B3161" s="9">
        <v>40968</v>
      </c>
      <c r="C3161" s="7">
        <v>1</v>
      </c>
      <c r="D3161" s="7">
        <v>1</v>
      </c>
      <c r="E3161" s="1">
        <v>44</v>
      </c>
      <c r="F3161" s="1" t="s">
        <v>47</v>
      </c>
      <c r="G3161" s="1" t="s">
        <v>1979</v>
      </c>
      <c r="H3161" s="1" t="s">
        <v>23</v>
      </c>
      <c r="I3161" s="1" t="s">
        <v>9</v>
      </c>
      <c r="AK3161" s="1" t="s">
        <v>217</v>
      </c>
    </row>
    <row r="3162" spans="1:38">
      <c r="A3162" s="1" t="s">
        <v>1741</v>
      </c>
      <c r="B3162" s="9">
        <v>40968</v>
      </c>
      <c r="C3162" s="7">
        <v>1</v>
      </c>
      <c r="D3162" s="7">
        <v>1</v>
      </c>
      <c r="E3162" s="1">
        <v>45</v>
      </c>
      <c r="F3162" s="1" t="s">
        <v>26</v>
      </c>
      <c r="G3162" s="1" t="s">
        <v>2872</v>
      </c>
      <c r="H3162" s="1" t="s">
        <v>23</v>
      </c>
      <c r="I3162" s="1" t="s">
        <v>23</v>
      </c>
      <c r="AK3162" s="1" t="s">
        <v>217</v>
      </c>
    </row>
    <row r="3163" spans="1:38">
      <c r="A3163" s="1" t="s">
        <v>1741</v>
      </c>
      <c r="B3163" s="9">
        <v>40968</v>
      </c>
      <c r="C3163" s="7">
        <v>1</v>
      </c>
      <c r="D3163" s="7">
        <v>1</v>
      </c>
      <c r="E3163" s="1">
        <v>45</v>
      </c>
      <c r="F3163" s="1" t="s">
        <v>47</v>
      </c>
      <c r="G3163" s="1" t="s">
        <v>2000</v>
      </c>
      <c r="H3163" s="1" t="s">
        <v>22</v>
      </c>
      <c r="I3163" s="1" t="s">
        <v>9</v>
      </c>
      <c r="AK3163" s="1" t="s">
        <v>217</v>
      </c>
      <c r="AL3163" s="1" t="s">
        <v>223</v>
      </c>
    </row>
    <row r="3164" spans="1:38">
      <c r="A3164" s="1" t="s">
        <v>1741</v>
      </c>
      <c r="B3164" s="9">
        <v>40968</v>
      </c>
      <c r="C3164" s="7">
        <v>1</v>
      </c>
      <c r="D3164" s="7">
        <v>1</v>
      </c>
      <c r="E3164" s="1">
        <v>46</v>
      </c>
      <c r="F3164" s="1" t="s">
        <v>26</v>
      </c>
      <c r="G3164" s="1" t="s">
        <v>1962</v>
      </c>
      <c r="H3164" s="1" t="s">
        <v>23</v>
      </c>
      <c r="I3164" s="1" t="s">
        <v>23</v>
      </c>
      <c r="AK3164" s="1" t="s">
        <v>217</v>
      </c>
    </row>
    <row r="3165" spans="1:38">
      <c r="A3165" s="1" t="s">
        <v>1741</v>
      </c>
      <c r="B3165" s="9">
        <v>40968</v>
      </c>
      <c r="C3165" s="7">
        <v>1</v>
      </c>
      <c r="D3165" s="7">
        <v>1</v>
      </c>
      <c r="E3165" s="1">
        <v>46</v>
      </c>
      <c r="F3165" s="1" t="s">
        <v>47</v>
      </c>
      <c r="G3165" s="1" t="s">
        <v>2873</v>
      </c>
      <c r="H3165" s="1" t="s">
        <v>23</v>
      </c>
      <c r="I3165" s="1" t="s">
        <v>23</v>
      </c>
      <c r="J3165" s="1" t="s">
        <v>55</v>
      </c>
      <c r="AK3165" s="1" t="s">
        <v>217</v>
      </c>
    </row>
    <row r="3166" spans="1:38">
      <c r="A3166" s="1" t="s">
        <v>1741</v>
      </c>
      <c r="B3166" s="9">
        <v>40968</v>
      </c>
      <c r="C3166" s="7">
        <v>1</v>
      </c>
      <c r="D3166" s="7">
        <v>1</v>
      </c>
      <c r="E3166" s="1">
        <v>47</v>
      </c>
      <c r="F3166" s="1" t="s">
        <v>26</v>
      </c>
      <c r="G3166" s="1" t="s">
        <v>1984</v>
      </c>
      <c r="H3166" s="1" t="s">
        <v>23</v>
      </c>
      <c r="I3166" s="1" t="s">
        <v>23</v>
      </c>
      <c r="AK3166" s="1" t="s">
        <v>217</v>
      </c>
    </row>
    <row r="3167" spans="1:38">
      <c r="A3167" s="1" t="s">
        <v>1741</v>
      </c>
      <c r="B3167" s="9">
        <v>40968</v>
      </c>
      <c r="C3167" s="7">
        <v>1</v>
      </c>
      <c r="D3167" s="7">
        <v>1</v>
      </c>
      <c r="E3167" s="1">
        <v>47</v>
      </c>
      <c r="F3167" s="1" t="s">
        <v>47</v>
      </c>
      <c r="G3167" s="1" t="s">
        <v>1967</v>
      </c>
      <c r="H3167" s="1" t="s">
        <v>23</v>
      </c>
      <c r="I3167" s="1" t="s">
        <v>23</v>
      </c>
      <c r="AK3167" s="1" t="s">
        <v>217</v>
      </c>
    </row>
    <row r="3168" spans="1:38">
      <c r="A3168" s="1" t="s">
        <v>1741</v>
      </c>
      <c r="B3168" s="9">
        <v>40968</v>
      </c>
      <c r="C3168" s="7">
        <v>1</v>
      </c>
      <c r="D3168" s="7">
        <v>1</v>
      </c>
      <c r="E3168" s="1">
        <v>48</v>
      </c>
      <c r="F3168" s="1" t="s">
        <v>26</v>
      </c>
      <c r="G3168" s="1" t="s">
        <v>1958</v>
      </c>
      <c r="H3168" s="1" t="s">
        <v>22</v>
      </c>
      <c r="I3168" s="1" t="s">
        <v>9</v>
      </c>
      <c r="K3168" s="1" t="s">
        <v>24</v>
      </c>
      <c r="L3168" s="1" t="s">
        <v>73</v>
      </c>
      <c r="M3168" s="2" t="s">
        <v>2497</v>
      </c>
      <c r="AJ3168" s="1" t="s">
        <v>59</v>
      </c>
      <c r="AK3168" s="1" t="s">
        <v>217</v>
      </c>
    </row>
    <row r="3169" spans="1:37">
      <c r="A3169" s="1" t="s">
        <v>1741</v>
      </c>
      <c r="B3169" s="9">
        <v>40968</v>
      </c>
      <c r="C3169" s="7">
        <v>1</v>
      </c>
      <c r="D3169" s="7">
        <v>1</v>
      </c>
      <c r="E3169" s="1">
        <v>48</v>
      </c>
      <c r="F3169" s="1" t="s">
        <v>47</v>
      </c>
      <c r="G3169" s="1" t="s">
        <v>1954</v>
      </c>
      <c r="H3169" s="1" t="s">
        <v>22</v>
      </c>
      <c r="I3169" s="1" t="s">
        <v>9</v>
      </c>
      <c r="K3169" s="1" t="s">
        <v>29</v>
      </c>
      <c r="L3169" s="1" t="s">
        <v>73</v>
      </c>
      <c r="M3169" s="2" t="s">
        <v>2490</v>
      </c>
      <c r="AJ3169" s="1" t="s">
        <v>59</v>
      </c>
      <c r="AK3169" s="1" t="s">
        <v>217</v>
      </c>
    </row>
    <row r="3170" spans="1:37">
      <c r="A3170" s="1" t="s">
        <v>1742</v>
      </c>
      <c r="B3170" s="9">
        <v>40969</v>
      </c>
      <c r="C3170" s="7">
        <v>1</v>
      </c>
      <c r="D3170" s="7">
        <v>1</v>
      </c>
      <c r="E3170" s="1">
        <v>1</v>
      </c>
      <c r="F3170" s="1" t="s">
        <v>26</v>
      </c>
      <c r="G3170" s="1" t="s">
        <v>2835</v>
      </c>
      <c r="H3170" s="1" t="s">
        <v>23</v>
      </c>
      <c r="I3170" s="1" t="s">
        <v>23</v>
      </c>
      <c r="J3170" s="1" t="s">
        <v>55</v>
      </c>
      <c r="AK3170" s="1" t="s">
        <v>77</v>
      </c>
    </row>
    <row r="3171" spans="1:37">
      <c r="A3171" s="1" t="s">
        <v>1742</v>
      </c>
      <c r="B3171" s="9">
        <v>40969</v>
      </c>
      <c r="C3171" s="7">
        <v>1</v>
      </c>
      <c r="D3171" s="7">
        <v>1</v>
      </c>
      <c r="E3171" s="1">
        <v>1</v>
      </c>
      <c r="F3171" s="1" t="s">
        <v>47</v>
      </c>
      <c r="G3171" s="1" t="s">
        <v>1985</v>
      </c>
      <c r="H3171" s="1" t="s">
        <v>23</v>
      </c>
      <c r="I3171" s="1" t="s">
        <v>23</v>
      </c>
      <c r="J3171" s="1" t="s">
        <v>55</v>
      </c>
      <c r="AK3171" s="1" t="s">
        <v>77</v>
      </c>
    </row>
    <row r="3172" spans="1:37">
      <c r="A3172" s="1" t="s">
        <v>1742</v>
      </c>
      <c r="B3172" s="9">
        <v>40969</v>
      </c>
      <c r="C3172" s="7">
        <v>1</v>
      </c>
      <c r="D3172" s="7">
        <v>1</v>
      </c>
      <c r="E3172" s="1">
        <v>2</v>
      </c>
      <c r="F3172" s="1" t="s">
        <v>26</v>
      </c>
      <c r="G3172" s="1" t="s">
        <v>1976</v>
      </c>
      <c r="H3172" s="1" t="s">
        <v>22</v>
      </c>
      <c r="I3172" s="1" t="s">
        <v>9</v>
      </c>
      <c r="K3172" s="1" t="s">
        <v>37</v>
      </c>
      <c r="L3172" s="1" t="s">
        <v>73</v>
      </c>
      <c r="M3172" s="2" t="s">
        <v>2528</v>
      </c>
      <c r="AJ3172" s="1" t="s">
        <v>59</v>
      </c>
      <c r="AK3172" s="1" t="s">
        <v>77</v>
      </c>
    </row>
    <row r="3173" spans="1:37">
      <c r="A3173" s="1" t="s">
        <v>1742</v>
      </c>
      <c r="B3173" s="9">
        <v>40969</v>
      </c>
      <c r="C3173" s="7">
        <v>1</v>
      </c>
      <c r="D3173" s="7">
        <v>1</v>
      </c>
      <c r="E3173" s="1">
        <v>2</v>
      </c>
      <c r="F3173" s="1" t="s">
        <v>47</v>
      </c>
      <c r="G3173" s="1" t="s">
        <v>1957</v>
      </c>
      <c r="H3173" s="1" t="s">
        <v>22</v>
      </c>
      <c r="I3173" s="1" t="s">
        <v>9</v>
      </c>
      <c r="K3173" s="1" t="s">
        <v>32</v>
      </c>
      <c r="L3173" s="1" t="s">
        <v>73</v>
      </c>
      <c r="M3173" s="2" t="s">
        <v>2493</v>
      </c>
      <c r="AJ3173" s="1" t="s">
        <v>59</v>
      </c>
      <c r="AK3173" s="1" t="s">
        <v>77</v>
      </c>
    </row>
    <row r="3174" spans="1:37">
      <c r="A3174" s="1" t="s">
        <v>1742</v>
      </c>
      <c r="B3174" s="9">
        <v>40969</v>
      </c>
      <c r="C3174" s="7">
        <v>1</v>
      </c>
      <c r="D3174" s="7">
        <v>1</v>
      </c>
      <c r="E3174" s="1">
        <v>3</v>
      </c>
      <c r="F3174" s="1" t="s">
        <v>26</v>
      </c>
      <c r="G3174" s="1" t="s">
        <v>2836</v>
      </c>
      <c r="H3174" s="1" t="s">
        <v>23</v>
      </c>
      <c r="I3174" s="1" t="s">
        <v>23</v>
      </c>
      <c r="AK3174" s="1" t="s">
        <v>77</v>
      </c>
    </row>
    <row r="3175" spans="1:37">
      <c r="A3175" s="1" t="s">
        <v>1742</v>
      </c>
      <c r="B3175" s="9">
        <v>40969</v>
      </c>
      <c r="C3175" s="7">
        <v>1</v>
      </c>
      <c r="D3175" s="7">
        <v>1</v>
      </c>
      <c r="E3175" s="1">
        <v>3</v>
      </c>
      <c r="F3175" s="1" t="s">
        <v>47</v>
      </c>
      <c r="G3175" s="1" t="s">
        <v>1994</v>
      </c>
      <c r="H3175" s="1" t="s">
        <v>23</v>
      </c>
      <c r="I3175" s="1" t="s">
        <v>23</v>
      </c>
      <c r="AK3175" s="1" t="s">
        <v>77</v>
      </c>
    </row>
    <row r="3176" spans="1:37">
      <c r="A3176" s="1" t="s">
        <v>1742</v>
      </c>
      <c r="B3176" s="9">
        <v>40969</v>
      </c>
      <c r="C3176" s="7">
        <v>1</v>
      </c>
      <c r="D3176" s="7">
        <v>1</v>
      </c>
      <c r="E3176" s="1">
        <v>4</v>
      </c>
      <c r="F3176" s="1" t="s">
        <v>26</v>
      </c>
      <c r="G3176" s="1" t="s">
        <v>1966</v>
      </c>
      <c r="H3176" s="1" t="s">
        <v>23</v>
      </c>
      <c r="I3176" s="1" t="s">
        <v>23</v>
      </c>
      <c r="AK3176" s="1" t="s">
        <v>77</v>
      </c>
    </row>
    <row r="3177" spans="1:37">
      <c r="A3177" s="1" t="s">
        <v>1742</v>
      </c>
      <c r="B3177" s="9">
        <v>40969</v>
      </c>
      <c r="C3177" s="7">
        <v>1</v>
      </c>
      <c r="D3177" s="7">
        <v>1</v>
      </c>
      <c r="E3177" s="1">
        <v>4</v>
      </c>
      <c r="F3177" s="1" t="s">
        <v>47</v>
      </c>
      <c r="G3177" s="1" t="s">
        <v>1989</v>
      </c>
      <c r="H3177" s="1" t="s">
        <v>23</v>
      </c>
      <c r="I3177" s="1" t="s">
        <v>23</v>
      </c>
      <c r="AK3177" s="1" t="s">
        <v>77</v>
      </c>
    </row>
    <row r="3178" spans="1:37">
      <c r="A3178" s="1" t="s">
        <v>1742</v>
      </c>
      <c r="B3178" s="9">
        <v>40969</v>
      </c>
      <c r="C3178" s="7">
        <v>1</v>
      </c>
      <c r="D3178" s="7">
        <v>1</v>
      </c>
      <c r="E3178" s="1">
        <v>5</v>
      </c>
      <c r="F3178" s="1" t="s">
        <v>26</v>
      </c>
      <c r="G3178" s="1" t="s">
        <v>2837</v>
      </c>
      <c r="H3178" s="1" t="s">
        <v>23</v>
      </c>
      <c r="I3178" s="1" t="s">
        <v>23</v>
      </c>
      <c r="J3178" s="1" t="s">
        <v>55</v>
      </c>
      <c r="AK3178" s="1" t="s">
        <v>77</v>
      </c>
    </row>
    <row r="3179" spans="1:37">
      <c r="A3179" s="1" t="s">
        <v>1742</v>
      </c>
      <c r="B3179" s="9">
        <v>40969</v>
      </c>
      <c r="C3179" s="7">
        <v>1</v>
      </c>
      <c r="D3179" s="7">
        <v>1</v>
      </c>
      <c r="E3179" s="1">
        <v>5</v>
      </c>
      <c r="F3179" s="1" t="s">
        <v>47</v>
      </c>
      <c r="G3179" s="1" t="s">
        <v>1960</v>
      </c>
      <c r="H3179" s="1" t="s">
        <v>23</v>
      </c>
      <c r="I3179" s="1" t="s">
        <v>23</v>
      </c>
      <c r="J3179" s="1" t="s">
        <v>55</v>
      </c>
      <c r="AK3179" s="1" t="s">
        <v>77</v>
      </c>
    </row>
    <row r="3180" spans="1:37">
      <c r="A3180" s="1" t="s">
        <v>1742</v>
      </c>
      <c r="B3180" s="9">
        <v>40969</v>
      </c>
      <c r="C3180" s="7">
        <v>1</v>
      </c>
      <c r="D3180" s="7">
        <v>1</v>
      </c>
      <c r="E3180" s="1">
        <v>6</v>
      </c>
      <c r="F3180" s="1" t="s">
        <v>26</v>
      </c>
      <c r="G3180" s="1" t="s">
        <v>1956</v>
      </c>
      <c r="H3180" s="1" t="s">
        <v>23</v>
      </c>
      <c r="I3180" s="1" t="s">
        <v>23</v>
      </c>
      <c r="AK3180" s="1" t="s">
        <v>77</v>
      </c>
    </row>
    <row r="3181" spans="1:37">
      <c r="A3181" s="1" t="s">
        <v>1742</v>
      </c>
      <c r="B3181" s="9">
        <v>40969</v>
      </c>
      <c r="C3181" s="7">
        <v>1</v>
      </c>
      <c r="D3181" s="7">
        <v>1</v>
      </c>
      <c r="E3181" s="1">
        <v>6</v>
      </c>
      <c r="F3181" s="1" t="s">
        <v>47</v>
      </c>
      <c r="G3181" s="1" t="s">
        <v>2838</v>
      </c>
      <c r="H3181" s="1" t="s">
        <v>23</v>
      </c>
      <c r="I3181" s="1" t="s">
        <v>23</v>
      </c>
      <c r="J3181" s="1" t="s">
        <v>55</v>
      </c>
      <c r="AK3181" s="1" t="s">
        <v>77</v>
      </c>
    </row>
    <row r="3182" spans="1:37">
      <c r="A3182" s="1" t="s">
        <v>1742</v>
      </c>
      <c r="B3182" s="9">
        <v>40969</v>
      </c>
      <c r="C3182" s="7">
        <v>1</v>
      </c>
      <c r="D3182" s="7">
        <v>1</v>
      </c>
      <c r="E3182" s="1">
        <v>7</v>
      </c>
      <c r="F3182" s="1" t="s">
        <v>26</v>
      </c>
      <c r="G3182" s="1" t="s">
        <v>2839</v>
      </c>
      <c r="H3182" s="1" t="s">
        <v>23</v>
      </c>
      <c r="I3182" s="1" t="s">
        <v>23</v>
      </c>
      <c r="AK3182" s="1" t="s">
        <v>77</v>
      </c>
    </row>
    <row r="3183" spans="1:37">
      <c r="A3183" s="1" t="s">
        <v>1742</v>
      </c>
      <c r="B3183" s="9">
        <v>40969</v>
      </c>
      <c r="C3183" s="7">
        <v>1</v>
      </c>
      <c r="D3183" s="7">
        <v>1</v>
      </c>
      <c r="E3183" s="1">
        <v>7</v>
      </c>
      <c r="F3183" s="1" t="s">
        <v>47</v>
      </c>
      <c r="G3183" s="1" t="s">
        <v>2840</v>
      </c>
      <c r="H3183" s="1" t="s">
        <v>23</v>
      </c>
      <c r="I3183" s="1" t="s">
        <v>23</v>
      </c>
      <c r="J3183" s="1" t="s">
        <v>55</v>
      </c>
      <c r="AK3183" s="1" t="s">
        <v>77</v>
      </c>
    </row>
    <row r="3184" spans="1:37">
      <c r="A3184" s="1" t="s">
        <v>1742</v>
      </c>
      <c r="B3184" s="9">
        <v>40969</v>
      </c>
      <c r="C3184" s="7">
        <v>1</v>
      </c>
      <c r="D3184" s="7">
        <v>1</v>
      </c>
      <c r="E3184" s="1">
        <v>8</v>
      </c>
      <c r="F3184" s="1" t="s">
        <v>26</v>
      </c>
      <c r="G3184" s="1" t="s">
        <v>2841</v>
      </c>
      <c r="H3184" s="1" t="s">
        <v>23</v>
      </c>
      <c r="I3184" s="1" t="s">
        <v>23</v>
      </c>
      <c r="J3184" s="1" t="s">
        <v>55</v>
      </c>
      <c r="AK3184" s="1" t="s">
        <v>77</v>
      </c>
    </row>
    <row r="3185" spans="1:38">
      <c r="A3185" s="1" t="s">
        <v>1742</v>
      </c>
      <c r="B3185" s="9">
        <v>40969</v>
      </c>
      <c r="C3185" s="7">
        <v>1</v>
      </c>
      <c r="D3185" s="7">
        <v>1</v>
      </c>
      <c r="E3185" s="1">
        <v>8</v>
      </c>
      <c r="F3185" s="1" t="s">
        <v>47</v>
      </c>
      <c r="G3185" s="1" t="s">
        <v>2842</v>
      </c>
      <c r="H3185" s="1" t="s">
        <v>23</v>
      </c>
      <c r="I3185" s="1" t="s">
        <v>23</v>
      </c>
      <c r="J3185" s="1" t="s">
        <v>55</v>
      </c>
      <c r="AK3185" s="1" t="s">
        <v>77</v>
      </c>
    </row>
    <row r="3186" spans="1:38">
      <c r="A3186" s="1" t="s">
        <v>1742</v>
      </c>
      <c r="B3186" s="9">
        <v>40969</v>
      </c>
      <c r="C3186" s="7">
        <v>1</v>
      </c>
      <c r="D3186" s="7">
        <v>1</v>
      </c>
      <c r="E3186" s="1">
        <v>9</v>
      </c>
      <c r="F3186" s="1" t="s">
        <v>26</v>
      </c>
      <c r="G3186" s="1" t="s">
        <v>2843</v>
      </c>
      <c r="H3186" s="1" t="s">
        <v>23</v>
      </c>
      <c r="I3186" s="1" t="s">
        <v>23</v>
      </c>
      <c r="J3186" s="1" t="s">
        <v>55</v>
      </c>
      <c r="AK3186" s="1" t="s">
        <v>77</v>
      </c>
    </row>
    <row r="3187" spans="1:38">
      <c r="A3187" s="1" t="s">
        <v>1742</v>
      </c>
      <c r="B3187" s="9">
        <v>40969</v>
      </c>
      <c r="C3187" s="7">
        <v>1</v>
      </c>
      <c r="D3187" s="7">
        <v>1</v>
      </c>
      <c r="E3187" s="1">
        <v>9</v>
      </c>
      <c r="F3187" s="1" t="s">
        <v>47</v>
      </c>
      <c r="G3187" s="1" t="s">
        <v>2844</v>
      </c>
      <c r="H3187" s="1" t="s">
        <v>23</v>
      </c>
      <c r="I3187" s="1" t="s">
        <v>23</v>
      </c>
      <c r="J3187" s="1" t="s">
        <v>55</v>
      </c>
      <c r="AK3187" s="1" t="s">
        <v>77</v>
      </c>
    </row>
    <row r="3188" spans="1:38">
      <c r="A3188" s="1" t="s">
        <v>1742</v>
      </c>
      <c r="B3188" s="9">
        <v>40969</v>
      </c>
      <c r="C3188" s="7">
        <v>1</v>
      </c>
      <c r="D3188" s="7">
        <v>1</v>
      </c>
      <c r="E3188" s="1">
        <v>10</v>
      </c>
      <c r="F3188" s="1" t="s">
        <v>26</v>
      </c>
      <c r="G3188" s="1" t="s">
        <v>2845</v>
      </c>
      <c r="H3188" s="1" t="s">
        <v>22</v>
      </c>
      <c r="I3188" s="1" t="s">
        <v>53</v>
      </c>
      <c r="AK3188" s="1" t="s">
        <v>77</v>
      </c>
    </row>
    <row r="3189" spans="1:38">
      <c r="A3189" s="1" t="s">
        <v>1742</v>
      </c>
      <c r="B3189" s="9">
        <v>40969</v>
      </c>
      <c r="C3189" s="7">
        <v>1</v>
      </c>
      <c r="D3189" s="7">
        <v>1</v>
      </c>
      <c r="E3189" s="1">
        <v>10</v>
      </c>
      <c r="F3189" s="1" t="s">
        <v>47</v>
      </c>
      <c r="G3189" s="1" t="s">
        <v>1997</v>
      </c>
      <c r="H3189" s="1" t="s">
        <v>22</v>
      </c>
      <c r="I3189" s="1" t="s">
        <v>9</v>
      </c>
      <c r="K3189" s="1" t="s">
        <v>36</v>
      </c>
      <c r="L3189" s="1" t="s">
        <v>25</v>
      </c>
      <c r="M3189" s="2" t="s">
        <v>2534</v>
      </c>
      <c r="N3189" s="1" t="s">
        <v>26</v>
      </c>
      <c r="O3189" s="1" t="s">
        <v>27</v>
      </c>
      <c r="P3189" s="1" t="s">
        <v>40</v>
      </c>
      <c r="Q3189" s="1">
        <v>30.1</v>
      </c>
      <c r="S3189" s="1">
        <v>28.75</v>
      </c>
      <c r="T3189" s="1">
        <v>146.30000000000001</v>
      </c>
      <c r="U3189" s="1">
        <v>92.5</v>
      </c>
      <c r="X3189" s="1">
        <v>13</v>
      </c>
      <c r="Y3189" s="1">
        <v>114</v>
      </c>
      <c r="Z3189" s="1">
        <f>Y3189-X3189</f>
        <v>101</v>
      </c>
      <c r="AA3189" s="1">
        <f>1+3</f>
        <v>4</v>
      </c>
      <c r="AJ3189" s="1" t="s">
        <v>59</v>
      </c>
      <c r="AK3189" s="1" t="s">
        <v>77</v>
      </c>
    </row>
    <row r="3190" spans="1:38">
      <c r="A3190" s="1" t="s">
        <v>1742</v>
      </c>
      <c r="B3190" s="9">
        <v>40969</v>
      </c>
      <c r="C3190" s="7">
        <v>1</v>
      </c>
      <c r="D3190" s="7">
        <v>1</v>
      </c>
      <c r="E3190" s="1">
        <v>11</v>
      </c>
      <c r="F3190" s="1" t="s">
        <v>26</v>
      </c>
      <c r="G3190" s="1" t="s">
        <v>2006</v>
      </c>
      <c r="H3190" s="1" t="s">
        <v>23</v>
      </c>
      <c r="I3190" s="1" t="s">
        <v>23</v>
      </c>
      <c r="J3190" s="1" t="s">
        <v>55</v>
      </c>
      <c r="AK3190" s="1" t="s">
        <v>77</v>
      </c>
    </row>
    <row r="3191" spans="1:38">
      <c r="A3191" s="1" t="s">
        <v>1742</v>
      </c>
      <c r="B3191" s="9">
        <v>40969</v>
      </c>
      <c r="C3191" s="7">
        <v>1</v>
      </c>
      <c r="D3191" s="7">
        <v>1</v>
      </c>
      <c r="E3191" s="1">
        <v>11</v>
      </c>
      <c r="F3191" s="1" t="s">
        <v>47</v>
      </c>
      <c r="G3191" s="1" t="s">
        <v>2846</v>
      </c>
      <c r="H3191" s="1" t="s">
        <v>23</v>
      </c>
      <c r="I3191" s="1" t="s">
        <v>53</v>
      </c>
      <c r="AK3191" s="1" t="s">
        <v>77</v>
      </c>
    </row>
    <row r="3192" spans="1:38">
      <c r="A3192" s="1" t="s">
        <v>1742</v>
      </c>
      <c r="B3192" s="9">
        <v>40969</v>
      </c>
      <c r="C3192" s="7">
        <v>1</v>
      </c>
      <c r="D3192" s="7">
        <v>1</v>
      </c>
      <c r="E3192" s="1">
        <v>12</v>
      </c>
      <c r="F3192" s="1" t="s">
        <v>26</v>
      </c>
      <c r="G3192" s="1" t="s">
        <v>2847</v>
      </c>
      <c r="H3192" s="1" t="s">
        <v>22</v>
      </c>
      <c r="I3192" s="1" t="s">
        <v>23</v>
      </c>
      <c r="AK3192" s="1" t="s">
        <v>77</v>
      </c>
    </row>
    <row r="3193" spans="1:38">
      <c r="A3193" s="1" t="s">
        <v>1742</v>
      </c>
      <c r="B3193" s="9">
        <v>40969</v>
      </c>
      <c r="C3193" s="7">
        <v>1</v>
      </c>
      <c r="D3193" s="7">
        <v>1</v>
      </c>
      <c r="E3193" s="1">
        <v>12</v>
      </c>
      <c r="F3193" s="1" t="s">
        <v>47</v>
      </c>
      <c r="G3193" s="1" t="s">
        <v>1988</v>
      </c>
      <c r="H3193" s="1" t="s">
        <v>22</v>
      </c>
      <c r="I3193" s="1" t="s">
        <v>9</v>
      </c>
      <c r="K3193" s="1" t="s">
        <v>30</v>
      </c>
      <c r="L3193" s="1" t="s">
        <v>73</v>
      </c>
      <c r="M3193" s="2" t="s">
        <v>2522</v>
      </c>
      <c r="AJ3193" s="1" t="s">
        <v>59</v>
      </c>
      <c r="AK3193" s="1" t="s">
        <v>77</v>
      </c>
    </row>
    <row r="3194" spans="1:38">
      <c r="A3194" s="1" t="s">
        <v>1742</v>
      </c>
      <c r="B3194" s="9">
        <v>40969</v>
      </c>
      <c r="C3194" s="7">
        <v>1</v>
      </c>
      <c r="D3194" s="7">
        <v>1</v>
      </c>
      <c r="E3194" s="1">
        <v>13</v>
      </c>
      <c r="F3194" s="1" t="s">
        <v>26</v>
      </c>
      <c r="G3194" s="1" t="s">
        <v>1998</v>
      </c>
      <c r="H3194" s="1" t="s">
        <v>22</v>
      </c>
      <c r="I3194" s="1" t="s">
        <v>9</v>
      </c>
      <c r="K3194" s="1" t="s">
        <v>24</v>
      </c>
      <c r="L3194" s="1" t="s">
        <v>25</v>
      </c>
      <c r="AJ3194" s="1" t="s">
        <v>59</v>
      </c>
      <c r="AK3194" s="1" t="s">
        <v>216</v>
      </c>
      <c r="AL3194" s="1" t="s">
        <v>226</v>
      </c>
    </row>
    <row r="3195" spans="1:38">
      <c r="A3195" s="1" t="s">
        <v>1742</v>
      </c>
      <c r="B3195" s="9">
        <v>40969</v>
      </c>
      <c r="C3195" s="7">
        <v>1</v>
      </c>
      <c r="D3195" s="7">
        <v>1</v>
      </c>
      <c r="E3195" s="1">
        <v>13</v>
      </c>
      <c r="F3195" s="1" t="s">
        <v>47</v>
      </c>
      <c r="G3195" s="1" t="s">
        <v>1982</v>
      </c>
      <c r="H3195" s="1" t="s">
        <v>23</v>
      </c>
      <c r="I3195" s="1" t="s">
        <v>53</v>
      </c>
      <c r="AK3195" s="1" t="s">
        <v>216</v>
      </c>
    </row>
    <row r="3196" spans="1:38">
      <c r="A3196" s="1" t="s">
        <v>1742</v>
      </c>
      <c r="B3196" s="9">
        <v>40969</v>
      </c>
      <c r="C3196" s="7">
        <v>1</v>
      </c>
      <c r="D3196" s="7">
        <v>1</v>
      </c>
      <c r="E3196" s="1">
        <v>14</v>
      </c>
      <c r="F3196" s="1" t="s">
        <v>26</v>
      </c>
      <c r="G3196" s="1" t="s">
        <v>2848</v>
      </c>
      <c r="H3196" s="1" t="s">
        <v>23</v>
      </c>
      <c r="I3196" s="1" t="s">
        <v>23</v>
      </c>
      <c r="AK3196" s="1" t="s">
        <v>216</v>
      </c>
    </row>
    <row r="3197" spans="1:38">
      <c r="A3197" s="1" t="s">
        <v>1742</v>
      </c>
      <c r="B3197" s="9">
        <v>40969</v>
      </c>
      <c r="C3197" s="7">
        <v>1</v>
      </c>
      <c r="D3197" s="7">
        <v>1</v>
      </c>
      <c r="E3197" s="1">
        <v>14</v>
      </c>
      <c r="F3197" s="1" t="s">
        <v>47</v>
      </c>
      <c r="G3197" s="1" t="s">
        <v>2002</v>
      </c>
      <c r="H3197" s="1" t="s">
        <v>22</v>
      </c>
      <c r="I3197" s="1" t="s">
        <v>9</v>
      </c>
      <c r="K3197" s="1" t="s">
        <v>32</v>
      </c>
      <c r="L3197" s="1" t="s">
        <v>25</v>
      </c>
      <c r="M3197" s="2" t="s">
        <v>2537</v>
      </c>
      <c r="N3197" s="1" t="s">
        <v>26</v>
      </c>
      <c r="O3197" s="1" t="s">
        <v>33</v>
      </c>
      <c r="P3197" s="1" t="s">
        <v>63</v>
      </c>
      <c r="Q3197" s="1">
        <v>26.2</v>
      </c>
      <c r="R3197" s="1">
        <v>14.45</v>
      </c>
      <c r="S3197" s="1">
        <v>10.4</v>
      </c>
      <c r="X3197" s="1">
        <v>13</v>
      </c>
      <c r="Y3197" s="1">
        <v>65</v>
      </c>
      <c r="Z3197" s="1">
        <f>Y3197-X3197</f>
        <v>52</v>
      </c>
      <c r="AA3197" s="1">
        <f>19+66</f>
        <v>85</v>
      </c>
      <c r="AE3197" s="1">
        <v>509</v>
      </c>
      <c r="AJ3197" s="1" t="s">
        <v>59</v>
      </c>
      <c r="AK3197" s="1" t="s">
        <v>216</v>
      </c>
    </row>
    <row r="3198" spans="1:38">
      <c r="A3198" s="1" t="s">
        <v>1742</v>
      </c>
      <c r="B3198" s="9">
        <v>40969</v>
      </c>
      <c r="C3198" s="7">
        <v>1</v>
      </c>
      <c r="D3198" s="7">
        <v>1</v>
      </c>
      <c r="E3198" s="1">
        <v>15</v>
      </c>
      <c r="F3198" s="1" t="s">
        <v>26</v>
      </c>
      <c r="G3198" s="1" t="s">
        <v>1965</v>
      </c>
      <c r="H3198" s="1" t="s">
        <v>22</v>
      </c>
      <c r="I3198" s="1" t="s">
        <v>9</v>
      </c>
      <c r="K3198" s="1" t="s">
        <v>35</v>
      </c>
      <c r="L3198" s="1" t="s">
        <v>25</v>
      </c>
      <c r="M3198" s="2" t="s">
        <v>2532</v>
      </c>
      <c r="N3198" s="1" t="s">
        <v>26</v>
      </c>
      <c r="O3198" s="1" t="s">
        <v>33</v>
      </c>
      <c r="Q3198" s="1">
        <v>25.5</v>
      </c>
      <c r="R3198" s="1">
        <v>14.6</v>
      </c>
      <c r="S3198" s="1">
        <v>6.3</v>
      </c>
      <c r="X3198" s="1">
        <v>13</v>
      </c>
      <c r="Y3198" s="1">
        <v>44</v>
      </c>
      <c r="Z3198" s="1">
        <f>44-13</f>
        <v>31</v>
      </c>
      <c r="AA3198" s="1">
        <v>3</v>
      </c>
      <c r="AE3198" s="1">
        <v>510</v>
      </c>
      <c r="AJ3198" s="1" t="s">
        <v>45</v>
      </c>
      <c r="AK3198" s="1" t="s">
        <v>216</v>
      </c>
      <c r="AL3198" s="1" t="s">
        <v>233</v>
      </c>
    </row>
    <row r="3199" spans="1:38">
      <c r="A3199" s="1" t="s">
        <v>1742</v>
      </c>
      <c r="B3199" s="9">
        <v>40969</v>
      </c>
      <c r="C3199" s="7">
        <v>1</v>
      </c>
      <c r="D3199" s="7">
        <v>1</v>
      </c>
      <c r="E3199" s="1">
        <v>15</v>
      </c>
      <c r="F3199" s="1" t="s">
        <v>47</v>
      </c>
      <c r="G3199" s="1" t="s">
        <v>1955</v>
      </c>
      <c r="H3199" s="1" t="s">
        <v>23</v>
      </c>
      <c r="I3199" s="1" t="s">
        <v>23</v>
      </c>
      <c r="AK3199" s="1" t="s">
        <v>216</v>
      </c>
    </row>
    <row r="3200" spans="1:38">
      <c r="A3200" s="1" t="s">
        <v>1742</v>
      </c>
      <c r="B3200" s="9">
        <v>40969</v>
      </c>
      <c r="C3200" s="7">
        <v>1</v>
      </c>
      <c r="D3200" s="7">
        <v>1</v>
      </c>
      <c r="E3200" s="1">
        <v>16</v>
      </c>
      <c r="F3200" s="1" t="s">
        <v>26</v>
      </c>
      <c r="G3200" s="1" t="s">
        <v>2849</v>
      </c>
      <c r="H3200" s="1" t="s">
        <v>23</v>
      </c>
      <c r="I3200" s="1" t="s">
        <v>23</v>
      </c>
      <c r="AK3200" s="1" t="s">
        <v>216</v>
      </c>
    </row>
    <row r="3201" spans="1:38">
      <c r="A3201" s="1" t="s">
        <v>1742</v>
      </c>
      <c r="B3201" s="9">
        <v>40969</v>
      </c>
      <c r="C3201" s="7">
        <v>1</v>
      </c>
      <c r="D3201" s="7">
        <v>1</v>
      </c>
      <c r="E3201" s="1">
        <v>16</v>
      </c>
      <c r="F3201" s="1" t="s">
        <v>47</v>
      </c>
      <c r="G3201" s="1" t="s">
        <v>1953</v>
      </c>
      <c r="H3201" s="1" t="s">
        <v>22</v>
      </c>
      <c r="I3201" s="1" t="s">
        <v>9</v>
      </c>
      <c r="K3201" s="1" t="s">
        <v>24</v>
      </c>
      <c r="L3201" s="1" t="s">
        <v>25</v>
      </c>
      <c r="M3201" s="2" t="s">
        <v>2535</v>
      </c>
      <c r="N3201" s="1" t="s">
        <v>26</v>
      </c>
      <c r="O3201" s="1" t="s">
        <v>33</v>
      </c>
      <c r="P3201" s="1" t="s">
        <v>232</v>
      </c>
      <c r="Q3201" s="1">
        <v>43.3</v>
      </c>
      <c r="R3201" s="1">
        <v>24.9</v>
      </c>
      <c r="S3201" s="1">
        <v>16</v>
      </c>
      <c r="X3201" s="1">
        <v>14</v>
      </c>
      <c r="Y3201" s="1">
        <v>325</v>
      </c>
      <c r="Z3201" s="1">
        <f>325-14</f>
        <v>311</v>
      </c>
      <c r="AA3201" s="1">
        <v>9</v>
      </c>
      <c r="AE3201" s="1">
        <v>508</v>
      </c>
      <c r="AJ3201" s="1" t="s">
        <v>45</v>
      </c>
      <c r="AK3201" s="1" t="s">
        <v>216</v>
      </c>
    </row>
    <row r="3202" spans="1:38">
      <c r="A3202" s="1" t="s">
        <v>1742</v>
      </c>
      <c r="B3202" s="9">
        <v>40969</v>
      </c>
      <c r="C3202" s="7">
        <v>1</v>
      </c>
      <c r="D3202" s="7">
        <v>1</v>
      </c>
      <c r="E3202" s="1">
        <v>17</v>
      </c>
      <c r="F3202" s="1" t="s">
        <v>26</v>
      </c>
      <c r="G3202" s="1" t="s">
        <v>1980</v>
      </c>
      <c r="H3202" s="1" t="s">
        <v>23</v>
      </c>
      <c r="I3202" s="1" t="s">
        <v>23</v>
      </c>
      <c r="AK3202" s="1" t="s">
        <v>216</v>
      </c>
    </row>
    <row r="3203" spans="1:38">
      <c r="A3203" s="1" t="s">
        <v>1742</v>
      </c>
      <c r="B3203" s="9">
        <v>40969</v>
      </c>
      <c r="C3203" s="7">
        <v>1</v>
      </c>
      <c r="D3203" s="7">
        <v>1</v>
      </c>
      <c r="E3203" s="1">
        <v>17</v>
      </c>
      <c r="F3203" s="1" t="s">
        <v>47</v>
      </c>
      <c r="G3203" s="1" t="s">
        <v>1974</v>
      </c>
      <c r="H3203" s="1" t="s">
        <v>23</v>
      </c>
      <c r="I3203" s="1" t="s">
        <v>9</v>
      </c>
      <c r="AK3203" s="1" t="s">
        <v>216</v>
      </c>
    </row>
    <row r="3204" spans="1:38">
      <c r="A3204" s="1" t="s">
        <v>1742</v>
      </c>
      <c r="B3204" s="9">
        <v>40969</v>
      </c>
      <c r="C3204" s="7">
        <v>1</v>
      </c>
      <c r="D3204" s="7">
        <v>1</v>
      </c>
      <c r="E3204" s="1">
        <v>18</v>
      </c>
      <c r="F3204" s="1" t="s">
        <v>26</v>
      </c>
      <c r="G3204" s="1" t="s">
        <v>1959</v>
      </c>
      <c r="H3204" s="1" t="s">
        <v>23</v>
      </c>
      <c r="I3204" s="1" t="s">
        <v>23</v>
      </c>
      <c r="J3204" s="1" t="s">
        <v>55</v>
      </c>
      <c r="AK3204" s="1" t="s">
        <v>216</v>
      </c>
    </row>
    <row r="3205" spans="1:38">
      <c r="A3205" s="1" t="s">
        <v>1742</v>
      </c>
      <c r="B3205" s="9">
        <v>40969</v>
      </c>
      <c r="C3205" s="7">
        <v>1</v>
      </c>
      <c r="D3205" s="7">
        <v>1</v>
      </c>
      <c r="E3205" s="1">
        <v>18</v>
      </c>
      <c r="F3205" s="1" t="s">
        <v>47</v>
      </c>
      <c r="G3205" s="1" t="s">
        <v>1968</v>
      </c>
      <c r="H3205" s="1" t="s">
        <v>23</v>
      </c>
      <c r="I3205" s="1" t="s">
        <v>9</v>
      </c>
      <c r="AK3205" s="1" t="s">
        <v>216</v>
      </c>
    </row>
    <row r="3206" spans="1:38">
      <c r="A3206" s="1" t="s">
        <v>1742</v>
      </c>
      <c r="B3206" s="9">
        <v>40969</v>
      </c>
      <c r="C3206" s="7">
        <v>1</v>
      </c>
      <c r="D3206" s="7">
        <v>1</v>
      </c>
      <c r="E3206" s="1">
        <v>19</v>
      </c>
      <c r="F3206" s="1" t="s">
        <v>26</v>
      </c>
      <c r="G3206" s="1" t="s">
        <v>2850</v>
      </c>
      <c r="H3206" s="1" t="s">
        <v>23</v>
      </c>
      <c r="I3206" s="1" t="s">
        <v>23</v>
      </c>
      <c r="J3206" s="1" t="s">
        <v>55</v>
      </c>
      <c r="AK3206" s="1" t="s">
        <v>216</v>
      </c>
    </row>
    <row r="3207" spans="1:38">
      <c r="A3207" s="1" t="s">
        <v>1742</v>
      </c>
      <c r="B3207" s="9">
        <v>40969</v>
      </c>
      <c r="C3207" s="7">
        <v>1</v>
      </c>
      <c r="D3207" s="7">
        <v>1</v>
      </c>
      <c r="E3207" s="1">
        <v>19</v>
      </c>
      <c r="F3207" s="1" t="s">
        <v>47</v>
      </c>
      <c r="G3207" s="1" t="s">
        <v>2851</v>
      </c>
      <c r="H3207" s="1" t="s">
        <v>23</v>
      </c>
      <c r="I3207" s="1" t="s">
        <v>23</v>
      </c>
      <c r="J3207" s="1" t="s">
        <v>55</v>
      </c>
      <c r="AK3207" s="1" t="s">
        <v>216</v>
      </c>
    </row>
    <row r="3208" spans="1:38">
      <c r="A3208" s="1" t="s">
        <v>1742</v>
      </c>
      <c r="B3208" s="9">
        <v>40969</v>
      </c>
      <c r="C3208" s="7">
        <v>1</v>
      </c>
      <c r="D3208" s="7">
        <v>1</v>
      </c>
      <c r="E3208" s="1">
        <v>20</v>
      </c>
      <c r="F3208" s="1" t="s">
        <v>26</v>
      </c>
      <c r="G3208" s="1" t="s">
        <v>2852</v>
      </c>
      <c r="H3208" s="1" t="s">
        <v>23</v>
      </c>
      <c r="I3208" s="1" t="s">
        <v>23</v>
      </c>
      <c r="J3208" s="1" t="s">
        <v>55</v>
      </c>
      <c r="AK3208" s="1" t="s">
        <v>216</v>
      </c>
    </row>
    <row r="3209" spans="1:38">
      <c r="A3209" s="1" t="s">
        <v>1742</v>
      </c>
      <c r="B3209" s="9">
        <v>40969</v>
      </c>
      <c r="C3209" s="7">
        <v>1</v>
      </c>
      <c r="D3209" s="7">
        <v>1</v>
      </c>
      <c r="E3209" s="1">
        <v>20</v>
      </c>
      <c r="F3209" s="1" t="s">
        <v>47</v>
      </c>
      <c r="G3209" s="1" t="s">
        <v>2853</v>
      </c>
      <c r="H3209" s="1" t="s">
        <v>23</v>
      </c>
      <c r="I3209" s="1" t="s">
        <v>23</v>
      </c>
      <c r="AK3209" s="1" t="s">
        <v>216</v>
      </c>
      <c r="AL3209" s="1" t="s">
        <v>174</v>
      </c>
    </row>
    <row r="3210" spans="1:38">
      <c r="A3210" s="1" t="s">
        <v>1742</v>
      </c>
      <c r="B3210" s="9">
        <v>40969</v>
      </c>
      <c r="C3210" s="7">
        <v>1</v>
      </c>
      <c r="D3210" s="7">
        <v>1</v>
      </c>
      <c r="E3210" s="10">
        <v>21</v>
      </c>
      <c r="F3210" s="1" t="s">
        <v>26</v>
      </c>
      <c r="G3210" s="1" t="s">
        <v>1972</v>
      </c>
      <c r="H3210" s="1" t="s">
        <v>23</v>
      </c>
      <c r="I3210" s="1" t="s">
        <v>23</v>
      </c>
      <c r="AK3210" s="1" t="s">
        <v>216</v>
      </c>
    </row>
    <row r="3211" spans="1:38">
      <c r="A3211" s="1" t="s">
        <v>1742</v>
      </c>
      <c r="B3211" s="9">
        <v>40969</v>
      </c>
      <c r="C3211" s="7">
        <v>1</v>
      </c>
      <c r="D3211" s="7">
        <v>1</v>
      </c>
      <c r="E3211" s="1">
        <v>21</v>
      </c>
      <c r="F3211" s="1" t="s">
        <v>47</v>
      </c>
      <c r="G3211" s="1" t="s">
        <v>2854</v>
      </c>
      <c r="H3211" s="1" t="s">
        <v>23</v>
      </c>
      <c r="I3211" s="1" t="s">
        <v>23</v>
      </c>
      <c r="AK3211" s="1" t="s">
        <v>216</v>
      </c>
    </row>
    <row r="3212" spans="1:38">
      <c r="A3212" s="1" t="s">
        <v>1742</v>
      </c>
      <c r="B3212" s="9">
        <v>40969</v>
      </c>
      <c r="C3212" s="7">
        <v>1</v>
      </c>
      <c r="D3212" s="7">
        <v>1</v>
      </c>
      <c r="E3212" s="1">
        <v>22</v>
      </c>
      <c r="F3212" s="1" t="s">
        <v>26</v>
      </c>
      <c r="G3212" s="1" t="s">
        <v>2855</v>
      </c>
      <c r="H3212" s="1" t="s">
        <v>23</v>
      </c>
      <c r="I3212" s="1" t="s">
        <v>23</v>
      </c>
      <c r="J3212" s="1" t="s">
        <v>55</v>
      </c>
      <c r="AK3212" s="1" t="s">
        <v>216</v>
      </c>
    </row>
    <row r="3213" spans="1:38">
      <c r="A3213" s="1" t="s">
        <v>1742</v>
      </c>
      <c r="B3213" s="9">
        <v>40969</v>
      </c>
      <c r="C3213" s="7">
        <v>1</v>
      </c>
      <c r="D3213" s="7">
        <v>1</v>
      </c>
      <c r="E3213" s="1">
        <v>22</v>
      </c>
      <c r="F3213" s="1" t="s">
        <v>47</v>
      </c>
      <c r="G3213" s="1" t="s">
        <v>2856</v>
      </c>
      <c r="H3213" s="1" t="s">
        <v>23</v>
      </c>
      <c r="I3213" s="1" t="s">
        <v>23</v>
      </c>
      <c r="AK3213" s="1" t="s">
        <v>216</v>
      </c>
    </row>
    <row r="3214" spans="1:38">
      <c r="A3214" s="1" t="s">
        <v>1742</v>
      </c>
      <c r="B3214" s="9">
        <v>40969</v>
      </c>
      <c r="C3214" s="7">
        <v>1</v>
      </c>
      <c r="D3214" s="7">
        <v>1</v>
      </c>
      <c r="E3214" s="1">
        <v>23</v>
      </c>
      <c r="F3214" s="1" t="s">
        <v>26</v>
      </c>
      <c r="G3214" s="1" t="s">
        <v>1973</v>
      </c>
      <c r="H3214" s="1" t="s">
        <v>23</v>
      </c>
      <c r="I3214" s="1" t="s">
        <v>23</v>
      </c>
      <c r="AK3214" s="1" t="s">
        <v>216</v>
      </c>
    </row>
    <row r="3215" spans="1:38">
      <c r="A3215" s="1" t="s">
        <v>1742</v>
      </c>
      <c r="B3215" s="9">
        <v>40969</v>
      </c>
      <c r="C3215" s="7">
        <v>1</v>
      </c>
      <c r="D3215" s="7">
        <v>1</v>
      </c>
      <c r="E3215" s="1">
        <v>23</v>
      </c>
      <c r="F3215" s="1" t="s">
        <v>47</v>
      </c>
      <c r="G3215" s="1" t="s">
        <v>1993</v>
      </c>
      <c r="H3215" s="1" t="s">
        <v>23</v>
      </c>
      <c r="I3215" s="1" t="s">
        <v>23</v>
      </c>
      <c r="AK3215" s="1" t="s">
        <v>216</v>
      </c>
    </row>
    <row r="3216" spans="1:38">
      <c r="A3216" s="1" t="s">
        <v>1742</v>
      </c>
      <c r="B3216" s="9">
        <v>40969</v>
      </c>
      <c r="C3216" s="7">
        <v>1</v>
      </c>
      <c r="D3216" s="7">
        <v>1</v>
      </c>
      <c r="E3216" s="1">
        <v>24</v>
      </c>
      <c r="F3216" s="1" t="s">
        <v>26</v>
      </c>
      <c r="G3216" s="1" t="s">
        <v>1995</v>
      </c>
      <c r="H3216" s="1" t="s">
        <v>23</v>
      </c>
      <c r="I3216" s="1" t="s">
        <v>23</v>
      </c>
      <c r="AK3216" s="1" t="s">
        <v>216</v>
      </c>
    </row>
    <row r="3217" spans="1:38">
      <c r="A3217" s="1" t="s">
        <v>1742</v>
      </c>
      <c r="B3217" s="9">
        <v>40969</v>
      </c>
      <c r="C3217" s="7">
        <v>1</v>
      </c>
      <c r="D3217" s="7">
        <v>1</v>
      </c>
      <c r="E3217" s="1">
        <v>24</v>
      </c>
      <c r="F3217" s="1" t="s">
        <v>47</v>
      </c>
      <c r="G3217" s="1" t="s">
        <v>1978</v>
      </c>
      <c r="H3217" s="1" t="s">
        <v>22</v>
      </c>
      <c r="I3217" s="1" t="s">
        <v>9</v>
      </c>
      <c r="K3217" s="1" t="s">
        <v>30</v>
      </c>
      <c r="L3217" s="1" t="s">
        <v>73</v>
      </c>
      <c r="M3217" s="2" t="s">
        <v>2529</v>
      </c>
      <c r="AJ3217" s="1" t="s">
        <v>59</v>
      </c>
      <c r="AK3217" s="1" t="s">
        <v>216</v>
      </c>
    </row>
    <row r="3218" spans="1:38">
      <c r="A3218" s="1" t="s">
        <v>1742</v>
      </c>
      <c r="B3218" s="9">
        <v>40969</v>
      </c>
      <c r="C3218" s="7">
        <v>1</v>
      </c>
      <c r="D3218" s="7">
        <v>1</v>
      </c>
      <c r="E3218" s="1">
        <v>25</v>
      </c>
      <c r="F3218" s="1" t="s">
        <v>26</v>
      </c>
      <c r="G3218" s="1" t="s">
        <v>1990</v>
      </c>
      <c r="H3218" s="1" t="s">
        <v>23</v>
      </c>
      <c r="I3218" s="1" t="s">
        <v>23</v>
      </c>
      <c r="AK3218" s="1" t="s">
        <v>79</v>
      </c>
    </row>
    <row r="3219" spans="1:38">
      <c r="A3219" s="1" t="s">
        <v>1742</v>
      </c>
      <c r="B3219" s="9">
        <v>40969</v>
      </c>
      <c r="C3219" s="7">
        <v>1</v>
      </c>
      <c r="D3219" s="7">
        <v>1</v>
      </c>
      <c r="E3219" s="1">
        <v>25</v>
      </c>
      <c r="F3219" s="1" t="s">
        <v>47</v>
      </c>
      <c r="G3219" s="1" t="s">
        <v>2007</v>
      </c>
      <c r="H3219" s="1" t="s">
        <v>23</v>
      </c>
      <c r="I3219" s="1" t="s">
        <v>23</v>
      </c>
      <c r="AK3219" s="1" t="s">
        <v>79</v>
      </c>
    </row>
    <row r="3220" spans="1:38">
      <c r="A3220" s="1" t="s">
        <v>1742</v>
      </c>
      <c r="B3220" s="9">
        <v>40969</v>
      </c>
      <c r="C3220" s="7">
        <v>1</v>
      </c>
      <c r="D3220" s="7">
        <v>1</v>
      </c>
      <c r="E3220" s="1">
        <v>26</v>
      </c>
      <c r="F3220" s="1" t="s">
        <v>26</v>
      </c>
      <c r="G3220" s="1" t="s">
        <v>1981</v>
      </c>
      <c r="H3220" s="1" t="s">
        <v>23</v>
      </c>
      <c r="I3220" s="1" t="s">
        <v>23</v>
      </c>
      <c r="J3220" s="1" t="s">
        <v>55</v>
      </c>
      <c r="AK3220" s="1" t="s">
        <v>79</v>
      </c>
    </row>
    <row r="3221" spans="1:38">
      <c r="A3221" s="1" t="s">
        <v>1742</v>
      </c>
      <c r="B3221" s="9">
        <v>40969</v>
      </c>
      <c r="C3221" s="7">
        <v>1</v>
      </c>
      <c r="D3221" s="7">
        <v>1</v>
      </c>
      <c r="E3221" s="1">
        <v>26</v>
      </c>
      <c r="F3221" s="1" t="s">
        <v>47</v>
      </c>
      <c r="G3221" s="1" t="s">
        <v>2857</v>
      </c>
      <c r="H3221" s="1" t="s">
        <v>23</v>
      </c>
      <c r="I3221" s="1" t="s">
        <v>23</v>
      </c>
      <c r="J3221" s="1" t="s">
        <v>55</v>
      </c>
      <c r="AK3221" s="1" t="s">
        <v>79</v>
      </c>
    </row>
    <row r="3222" spans="1:38">
      <c r="A3222" s="1" t="s">
        <v>1742</v>
      </c>
      <c r="B3222" s="9">
        <v>40969</v>
      </c>
      <c r="C3222" s="7">
        <v>1</v>
      </c>
      <c r="D3222" s="7">
        <v>1</v>
      </c>
      <c r="E3222" s="1">
        <v>27</v>
      </c>
      <c r="F3222" s="1" t="s">
        <v>26</v>
      </c>
      <c r="G3222" s="1" t="s">
        <v>1951</v>
      </c>
      <c r="H3222" s="1" t="s">
        <v>22</v>
      </c>
      <c r="I3222" s="1" t="s">
        <v>9</v>
      </c>
      <c r="K3222" s="1" t="s">
        <v>146</v>
      </c>
      <c r="L3222" s="1" t="s">
        <v>73</v>
      </c>
      <c r="M3222" s="2" t="s">
        <v>2487</v>
      </c>
      <c r="AJ3222" s="1" t="s">
        <v>45</v>
      </c>
      <c r="AK3222" s="1" t="s">
        <v>79</v>
      </c>
    </row>
    <row r="3223" spans="1:38">
      <c r="A3223" s="1" t="s">
        <v>1742</v>
      </c>
      <c r="B3223" s="9">
        <v>40969</v>
      </c>
      <c r="C3223" s="7">
        <v>1</v>
      </c>
      <c r="D3223" s="7">
        <v>1</v>
      </c>
      <c r="E3223" s="1">
        <v>27</v>
      </c>
      <c r="F3223" s="1" t="s">
        <v>47</v>
      </c>
      <c r="G3223" s="1" t="s">
        <v>1969</v>
      </c>
      <c r="H3223" s="1" t="s">
        <v>23</v>
      </c>
      <c r="I3223" s="1" t="s">
        <v>23</v>
      </c>
      <c r="AK3223" s="1" t="s">
        <v>79</v>
      </c>
    </row>
    <row r="3224" spans="1:38">
      <c r="A3224" s="1" t="s">
        <v>1742</v>
      </c>
      <c r="B3224" s="9">
        <v>40969</v>
      </c>
      <c r="C3224" s="7">
        <v>1</v>
      </c>
      <c r="D3224" s="7">
        <v>1</v>
      </c>
      <c r="E3224" s="1">
        <v>28</v>
      </c>
      <c r="F3224" s="1" t="s">
        <v>26</v>
      </c>
      <c r="G3224" s="1" t="s">
        <v>2858</v>
      </c>
      <c r="H3224" s="1" t="s">
        <v>22</v>
      </c>
      <c r="I3224" s="1" t="s">
        <v>53</v>
      </c>
      <c r="AK3224" s="1" t="s">
        <v>79</v>
      </c>
      <c r="AL3224" s="1" t="s">
        <v>231</v>
      </c>
    </row>
    <row r="3225" spans="1:38">
      <c r="A3225" s="1" t="s">
        <v>1742</v>
      </c>
      <c r="B3225" s="9">
        <v>40969</v>
      </c>
      <c r="C3225" s="7">
        <v>1</v>
      </c>
      <c r="D3225" s="7">
        <v>1</v>
      </c>
      <c r="E3225" s="1">
        <v>28</v>
      </c>
      <c r="F3225" s="1" t="s">
        <v>47</v>
      </c>
      <c r="G3225" s="1" t="s">
        <v>2005</v>
      </c>
      <c r="H3225" s="1" t="s">
        <v>23</v>
      </c>
      <c r="I3225" s="1" t="s">
        <v>23</v>
      </c>
      <c r="J3225" s="1" t="s">
        <v>55</v>
      </c>
      <c r="AK3225" s="1" t="s">
        <v>79</v>
      </c>
    </row>
    <row r="3226" spans="1:38">
      <c r="A3226" s="1" t="s">
        <v>1742</v>
      </c>
      <c r="B3226" s="9">
        <v>40969</v>
      </c>
      <c r="C3226" s="7">
        <v>1</v>
      </c>
      <c r="D3226" s="7">
        <v>1</v>
      </c>
      <c r="E3226" s="1">
        <v>29</v>
      </c>
      <c r="F3226" s="1" t="s">
        <v>26</v>
      </c>
      <c r="G3226" s="1" t="s">
        <v>2859</v>
      </c>
      <c r="H3226" s="1" t="s">
        <v>23</v>
      </c>
      <c r="I3226" s="1" t="s">
        <v>23</v>
      </c>
      <c r="AK3226" s="1" t="s">
        <v>79</v>
      </c>
    </row>
    <row r="3227" spans="1:38">
      <c r="A3227" s="1" t="s">
        <v>1742</v>
      </c>
      <c r="B3227" s="9">
        <v>40969</v>
      </c>
      <c r="C3227" s="7">
        <v>1</v>
      </c>
      <c r="D3227" s="7">
        <v>1</v>
      </c>
      <c r="E3227" s="1">
        <v>29</v>
      </c>
      <c r="F3227" s="1" t="s">
        <v>47</v>
      </c>
      <c r="G3227" s="1" t="s">
        <v>1983</v>
      </c>
      <c r="H3227" s="1" t="s">
        <v>23</v>
      </c>
      <c r="I3227" s="1" t="s">
        <v>23</v>
      </c>
      <c r="J3227" s="1" t="s">
        <v>55</v>
      </c>
      <c r="AK3227" s="1" t="s">
        <v>79</v>
      </c>
    </row>
    <row r="3228" spans="1:38">
      <c r="A3228" s="1" t="s">
        <v>1742</v>
      </c>
      <c r="B3228" s="9">
        <v>40969</v>
      </c>
      <c r="C3228" s="7">
        <v>1</v>
      </c>
      <c r="D3228" s="7">
        <v>1</v>
      </c>
      <c r="E3228" s="1">
        <v>30</v>
      </c>
      <c r="F3228" s="1" t="s">
        <v>26</v>
      </c>
      <c r="G3228" s="1" t="s">
        <v>1992</v>
      </c>
      <c r="H3228" s="1" t="s">
        <v>23</v>
      </c>
      <c r="I3228" s="1" t="s">
        <v>23</v>
      </c>
      <c r="J3228" s="1" t="s">
        <v>55</v>
      </c>
      <c r="AK3228" s="1" t="s">
        <v>79</v>
      </c>
    </row>
    <row r="3229" spans="1:38">
      <c r="A3229" s="1" t="s">
        <v>1742</v>
      </c>
      <c r="B3229" s="9">
        <v>40969</v>
      </c>
      <c r="C3229" s="7">
        <v>1</v>
      </c>
      <c r="D3229" s="7">
        <v>1</v>
      </c>
      <c r="E3229" s="1">
        <v>30</v>
      </c>
      <c r="F3229" s="1" t="s">
        <v>47</v>
      </c>
      <c r="G3229" s="1" t="s">
        <v>2860</v>
      </c>
      <c r="H3229" s="1" t="s">
        <v>23</v>
      </c>
      <c r="I3229" s="1" t="s">
        <v>23</v>
      </c>
      <c r="J3229" s="1" t="s">
        <v>55</v>
      </c>
      <c r="AK3229" s="1" t="s">
        <v>79</v>
      </c>
    </row>
    <row r="3230" spans="1:38">
      <c r="A3230" s="1" t="s">
        <v>1742</v>
      </c>
      <c r="B3230" s="9">
        <v>40969</v>
      </c>
      <c r="C3230" s="7">
        <v>1</v>
      </c>
      <c r="D3230" s="7">
        <v>1</v>
      </c>
      <c r="E3230" s="1">
        <v>31</v>
      </c>
      <c r="F3230" s="1" t="s">
        <v>26</v>
      </c>
      <c r="G3230" s="1" t="s">
        <v>2861</v>
      </c>
      <c r="H3230" s="1" t="s">
        <v>23</v>
      </c>
      <c r="I3230" s="1" t="s">
        <v>9</v>
      </c>
      <c r="AK3230" s="1" t="s">
        <v>79</v>
      </c>
    </row>
    <row r="3231" spans="1:38">
      <c r="A3231" s="1" t="s">
        <v>1742</v>
      </c>
      <c r="B3231" s="9">
        <v>40969</v>
      </c>
      <c r="C3231" s="7">
        <v>1</v>
      </c>
      <c r="D3231" s="7">
        <v>1</v>
      </c>
      <c r="E3231" s="1">
        <v>31</v>
      </c>
      <c r="F3231" s="1" t="s">
        <v>47</v>
      </c>
      <c r="G3231" s="1" t="s">
        <v>1952</v>
      </c>
      <c r="H3231" s="1" t="s">
        <v>23</v>
      </c>
      <c r="I3231" s="1" t="s">
        <v>23</v>
      </c>
      <c r="AK3231" s="1" t="s">
        <v>79</v>
      </c>
    </row>
    <row r="3232" spans="1:38">
      <c r="A3232" s="1" t="s">
        <v>1742</v>
      </c>
      <c r="B3232" s="9">
        <v>40969</v>
      </c>
      <c r="C3232" s="7">
        <v>1</v>
      </c>
      <c r="D3232" s="7">
        <v>1</v>
      </c>
      <c r="E3232" s="1">
        <v>32</v>
      </c>
      <c r="F3232" s="1" t="s">
        <v>26</v>
      </c>
      <c r="G3232" s="1" t="s">
        <v>2862</v>
      </c>
      <c r="H3232" s="1" t="s">
        <v>23</v>
      </c>
      <c r="I3232" s="1" t="s">
        <v>23</v>
      </c>
      <c r="AK3232" s="1" t="s">
        <v>79</v>
      </c>
      <c r="AL3232" s="1" t="s">
        <v>174</v>
      </c>
    </row>
    <row r="3233" spans="1:38">
      <c r="A3233" s="1" t="s">
        <v>1742</v>
      </c>
      <c r="B3233" s="9">
        <v>40969</v>
      </c>
      <c r="C3233" s="7">
        <v>1</v>
      </c>
      <c r="D3233" s="7">
        <v>1</v>
      </c>
      <c r="E3233" s="1">
        <v>32</v>
      </c>
      <c r="F3233" s="1" t="s">
        <v>47</v>
      </c>
      <c r="G3233" s="1" t="s">
        <v>1971</v>
      </c>
      <c r="H3233" s="1" t="s">
        <v>23</v>
      </c>
      <c r="I3233" s="1" t="s">
        <v>23</v>
      </c>
      <c r="J3233" s="1" t="s">
        <v>55</v>
      </c>
      <c r="AK3233" s="1" t="s">
        <v>79</v>
      </c>
    </row>
    <row r="3234" spans="1:38">
      <c r="A3234" s="1" t="s">
        <v>1742</v>
      </c>
      <c r="B3234" s="9">
        <v>40969</v>
      </c>
      <c r="C3234" s="7">
        <v>1</v>
      </c>
      <c r="D3234" s="7">
        <v>1</v>
      </c>
      <c r="E3234" s="1">
        <v>33</v>
      </c>
      <c r="F3234" s="1" t="s">
        <v>26</v>
      </c>
      <c r="G3234" s="1" t="s">
        <v>1987</v>
      </c>
      <c r="H3234" s="1" t="s">
        <v>23</v>
      </c>
      <c r="I3234" s="1" t="s">
        <v>53</v>
      </c>
      <c r="J3234" s="1" t="s">
        <v>55</v>
      </c>
      <c r="AK3234" s="1" t="s">
        <v>79</v>
      </c>
      <c r="AL3234" s="1" t="s">
        <v>230</v>
      </c>
    </row>
    <row r="3235" spans="1:38">
      <c r="A3235" s="1" t="s">
        <v>1742</v>
      </c>
      <c r="B3235" s="9">
        <v>40969</v>
      </c>
      <c r="C3235" s="7">
        <v>1</v>
      </c>
      <c r="D3235" s="7">
        <v>1</v>
      </c>
      <c r="E3235" s="1">
        <v>33</v>
      </c>
      <c r="F3235" s="1" t="s">
        <v>47</v>
      </c>
      <c r="G3235" s="1" t="s">
        <v>2863</v>
      </c>
      <c r="H3235" s="1" t="s">
        <v>23</v>
      </c>
      <c r="I3235" s="1" t="s">
        <v>23</v>
      </c>
      <c r="AK3235" s="1" t="s">
        <v>79</v>
      </c>
    </row>
    <row r="3236" spans="1:38">
      <c r="A3236" s="1" t="s">
        <v>1742</v>
      </c>
      <c r="B3236" s="9">
        <v>40969</v>
      </c>
      <c r="C3236" s="7">
        <v>1</v>
      </c>
      <c r="D3236" s="7">
        <v>1</v>
      </c>
      <c r="E3236" s="1">
        <v>34</v>
      </c>
      <c r="F3236" s="1" t="s">
        <v>26</v>
      </c>
      <c r="G3236" s="1" t="s">
        <v>2864</v>
      </c>
      <c r="H3236" s="1" t="s">
        <v>23</v>
      </c>
      <c r="I3236" s="1" t="s">
        <v>23</v>
      </c>
      <c r="AK3236" s="1" t="s">
        <v>79</v>
      </c>
    </row>
    <row r="3237" spans="1:38">
      <c r="A3237" s="1" t="s">
        <v>1742</v>
      </c>
      <c r="B3237" s="9">
        <v>40969</v>
      </c>
      <c r="C3237" s="7">
        <v>1</v>
      </c>
      <c r="D3237" s="7">
        <v>1</v>
      </c>
      <c r="E3237" s="1">
        <v>34</v>
      </c>
      <c r="F3237" s="1" t="s">
        <v>47</v>
      </c>
      <c r="G3237" s="1" t="s">
        <v>2865</v>
      </c>
      <c r="H3237" s="1" t="s">
        <v>23</v>
      </c>
      <c r="I3237" s="1" t="s">
        <v>23</v>
      </c>
      <c r="J3237" s="1" t="s">
        <v>55</v>
      </c>
      <c r="AK3237" s="1" t="s">
        <v>79</v>
      </c>
    </row>
    <row r="3238" spans="1:38">
      <c r="A3238" s="1" t="s">
        <v>1742</v>
      </c>
      <c r="B3238" s="9">
        <v>40969</v>
      </c>
      <c r="C3238" s="7">
        <v>1</v>
      </c>
      <c r="D3238" s="7">
        <v>1</v>
      </c>
      <c r="E3238" s="1">
        <v>35</v>
      </c>
      <c r="F3238" s="1" t="s">
        <v>26</v>
      </c>
      <c r="G3238" s="1" t="s">
        <v>1996</v>
      </c>
      <c r="H3238" s="1" t="s">
        <v>22</v>
      </c>
      <c r="I3238" s="1" t="s">
        <v>9</v>
      </c>
      <c r="K3238" s="1" t="s">
        <v>35</v>
      </c>
      <c r="L3238" s="1" t="s">
        <v>73</v>
      </c>
      <c r="M3238" s="2" t="s">
        <v>2504</v>
      </c>
      <c r="AJ3238" s="1" t="s">
        <v>59</v>
      </c>
      <c r="AK3238" s="1" t="s">
        <v>79</v>
      </c>
    </row>
    <row r="3239" spans="1:38">
      <c r="A3239" s="1" t="s">
        <v>1742</v>
      </c>
      <c r="B3239" s="9">
        <v>40969</v>
      </c>
      <c r="C3239" s="7">
        <v>1</v>
      </c>
      <c r="D3239" s="7">
        <v>1</v>
      </c>
      <c r="E3239" s="1">
        <v>35</v>
      </c>
      <c r="F3239" s="1" t="s">
        <v>47</v>
      </c>
      <c r="G3239" s="1" t="s">
        <v>2004</v>
      </c>
      <c r="H3239" s="1" t="s">
        <v>22</v>
      </c>
      <c r="I3239" s="1" t="s">
        <v>9</v>
      </c>
      <c r="K3239" s="1" t="s">
        <v>32</v>
      </c>
      <c r="L3239" s="1" t="s">
        <v>25</v>
      </c>
      <c r="M3239" s="2" t="s">
        <v>2538</v>
      </c>
      <c r="N3239" s="1" t="s">
        <v>26</v>
      </c>
      <c r="O3239" s="1" t="s">
        <v>27</v>
      </c>
      <c r="Q3239" s="1">
        <v>24.1</v>
      </c>
      <c r="R3239" s="1">
        <v>15.65</v>
      </c>
      <c r="S3239" s="1">
        <v>12.6</v>
      </c>
      <c r="X3239" s="1">
        <v>13</v>
      </c>
      <c r="Y3239" s="1">
        <v>58</v>
      </c>
      <c r="Z3239" s="1">
        <f>Y3239-X3239</f>
        <v>45</v>
      </c>
      <c r="AA3239" s="1">
        <f>3+31</f>
        <v>34</v>
      </c>
      <c r="AE3239" s="1">
        <v>506</v>
      </c>
      <c r="AJ3239" s="1" t="s">
        <v>59</v>
      </c>
      <c r="AK3239" s="1" t="s">
        <v>79</v>
      </c>
    </row>
    <row r="3240" spans="1:38">
      <c r="A3240" s="1" t="s">
        <v>1742</v>
      </c>
      <c r="B3240" s="9">
        <v>40969</v>
      </c>
      <c r="C3240" s="7">
        <v>1</v>
      </c>
      <c r="D3240" s="7">
        <v>1</v>
      </c>
      <c r="E3240" s="1">
        <v>36</v>
      </c>
      <c r="F3240" s="1" t="s">
        <v>26</v>
      </c>
      <c r="G3240" s="1" t="s">
        <v>1986</v>
      </c>
      <c r="H3240" s="1" t="s">
        <v>22</v>
      </c>
      <c r="I3240" s="1" t="s">
        <v>23</v>
      </c>
      <c r="AK3240" s="1" t="s">
        <v>79</v>
      </c>
    </row>
    <row r="3241" spans="1:38">
      <c r="A3241" s="1" t="s">
        <v>1742</v>
      </c>
      <c r="B3241" s="9">
        <v>40969</v>
      </c>
      <c r="C3241" s="7">
        <v>1</v>
      </c>
      <c r="D3241" s="7">
        <v>1</v>
      </c>
      <c r="E3241" s="1">
        <v>36</v>
      </c>
      <c r="F3241" s="1" t="s">
        <v>47</v>
      </c>
      <c r="G3241" s="1" t="s">
        <v>1970</v>
      </c>
      <c r="H3241" s="1" t="s">
        <v>23</v>
      </c>
      <c r="I3241" s="1" t="s">
        <v>23</v>
      </c>
      <c r="AK3241" s="1" t="s">
        <v>79</v>
      </c>
    </row>
    <row r="3242" spans="1:38">
      <c r="A3242" s="1" t="s">
        <v>1742</v>
      </c>
      <c r="B3242" s="9">
        <v>40969</v>
      </c>
      <c r="C3242" s="7">
        <v>1</v>
      </c>
      <c r="D3242" s="7">
        <v>1</v>
      </c>
      <c r="E3242" s="1">
        <v>37</v>
      </c>
      <c r="F3242" s="1" t="s">
        <v>26</v>
      </c>
      <c r="G3242" s="1" t="s">
        <v>1963</v>
      </c>
      <c r="H3242" s="1" t="s">
        <v>22</v>
      </c>
      <c r="I3242" s="1" t="s">
        <v>9</v>
      </c>
      <c r="K3242" s="1" t="s">
        <v>24</v>
      </c>
      <c r="L3242" s="1" t="s">
        <v>73</v>
      </c>
      <c r="M3242" s="2" t="s">
        <v>2518</v>
      </c>
      <c r="AJ3242" s="1" t="s">
        <v>59</v>
      </c>
      <c r="AK3242" s="1" t="s">
        <v>45</v>
      </c>
    </row>
    <row r="3243" spans="1:38">
      <c r="A3243" s="1" t="s">
        <v>1742</v>
      </c>
      <c r="B3243" s="9">
        <v>40969</v>
      </c>
      <c r="C3243" s="7">
        <v>1</v>
      </c>
      <c r="D3243" s="7">
        <v>1</v>
      </c>
      <c r="E3243" s="1">
        <v>37</v>
      </c>
      <c r="F3243" s="1" t="s">
        <v>47</v>
      </c>
      <c r="G3243" s="1" t="s">
        <v>1961</v>
      </c>
      <c r="H3243" s="1" t="s">
        <v>22</v>
      </c>
      <c r="I3243" s="1" t="s">
        <v>9</v>
      </c>
      <c r="K3243" s="1" t="s">
        <v>35</v>
      </c>
      <c r="L3243" s="1" t="s">
        <v>25</v>
      </c>
      <c r="M3243" s="2" t="s">
        <v>2530</v>
      </c>
      <c r="N3243" s="1" t="s">
        <v>26</v>
      </c>
      <c r="O3243" s="1" t="s">
        <v>27</v>
      </c>
      <c r="P3243" s="1" t="s">
        <v>40</v>
      </c>
      <c r="Q3243" s="1">
        <v>23.45</v>
      </c>
      <c r="R3243" s="1">
        <v>14.1</v>
      </c>
      <c r="S3243" s="1">
        <v>21.55</v>
      </c>
      <c r="X3243" s="1">
        <v>13</v>
      </c>
      <c r="Y3243" s="1">
        <v>87</v>
      </c>
      <c r="Z3243" s="1">
        <f>Y3243-X3243</f>
        <v>74</v>
      </c>
      <c r="AA3243" s="1">
        <f>4</f>
        <v>4</v>
      </c>
      <c r="AE3243" s="1">
        <v>507</v>
      </c>
      <c r="AJ3243" s="1" t="s">
        <v>59</v>
      </c>
      <c r="AK3243" s="1" t="s">
        <v>45</v>
      </c>
    </row>
    <row r="3244" spans="1:38">
      <c r="A3244" s="1" t="s">
        <v>1742</v>
      </c>
      <c r="B3244" s="9">
        <v>40969</v>
      </c>
      <c r="C3244" s="7">
        <v>1</v>
      </c>
      <c r="D3244" s="7">
        <v>1</v>
      </c>
      <c r="E3244" s="1">
        <v>38</v>
      </c>
      <c r="F3244" s="1" t="s">
        <v>26</v>
      </c>
      <c r="G3244" s="1" t="s">
        <v>2866</v>
      </c>
      <c r="H3244" s="1" t="s">
        <v>23</v>
      </c>
      <c r="I3244" s="1" t="s">
        <v>23</v>
      </c>
      <c r="AK3244" s="1" t="s">
        <v>45</v>
      </c>
    </row>
    <row r="3245" spans="1:38">
      <c r="A3245" s="1" t="s">
        <v>1742</v>
      </c>
      <c r="B3245" s="9">
        <v>40969</v>
      </c>
      <c r="C3245" s="7">
        <v>1</v>
      </c>
      <c r="D3245" s="7">
        <v>1</v>
      </c>
      <c r="E3245" s="1">
        <v>38</v>
      </c>
      <c r="F3245" s="1" t="s">
        <v>47</v>
      </c>
      <c r="G3245" s="1" t="s">
        <v>2867</v>
      </c>
      <c r="H3245" s="1" t="s">
        <v>23</v>
      </c>
      <c r="I3245" s="1" t="s">
        <v>23</v>
      </c>
      <c r="AK3245" s="1" t="s">
        <v>45</v>
      </c>
    </row>
    <row r="3246" spans="1:38">
      <c r="A3246" s="1" t="s">
        <v>1742</v>
      </c>
      <c r="B3246" s="9">
        <v>40969</v>
      </c>
      <c r="C3246" s="7">
        <v>1</v>
      </c>
      <c r="D3246" s="7">
        <v>1</v>
      </c>
      <c r="E3246" s="1">
        <v>39</v>
      </c>
      <c r="F3246" s="1" t="s">
        <v>26</v>
      </c>
      <c r="G3246" s="1" t="s">
        <v>1964</v>
      </c>
      <c r="H3246" s="1" t="s">
        <v>23</v>
      </c>
      <c r="I3246" s="1" t="s">
        <v>23</v>
      </c>
      <c r="AK3246" s="1" t="s">
        <v>45</v>
      </c>
    </row>
    <row r="3247" spans="1:38">
      <c r="A3247" s="1" t="s">
        <v>1742</v>
      </c>
      <c r="B3247" s="9">
        <v>40969</v>
      </c>
      <c r="C3247" s="7">
        <v>1</v>
      </c>
      <c r="D3247" s="7">
        <v>1</v>
      </c>
      <c r="E3247" s="1">
        <v>39</v>
      </c>
      <c r="F3247" s="1" t="s">
        <v>47</v>
      </c>
      <c r="G3247" s="1" t="s">
        <v>2001</v>
      </c>
      <c r="H3247" s="1" t="s">
        <v>22</v>
      </c>
      <c r="I3247" s="1" t="s">
        <v>9</v>
      </c>
      <c r="K3247" s="1" t="s">
        <v>29</v>
      </c>
      <c r="L3247" s="1" t="s">
        <v>73</v>
      </c>
      <c r="M3247" s="2" t="s">
        <v>2490</v>
      </c>
      <c r="AJ3247" s="1" t="s">
        <v>59</v>
      </c>
      <c r="AK3247" s="1" t="s">
        <v>45</v>
      </c>
    </row>
    <row r="3248" spans="1:38">
      <c r="A3248" s="1" t="s">
        <v>1742</v>
      </c>
      <c r="B3248" s="9">
        <v>40969</v>
      </c>
      <c r="C3248" s="7">
        <v>1</v>
      </c>
      <c r="D3248" s="7">
        <v>1</v>
      </c>
      <c r="E3248" s="1">
        <v>40</v>
      </c>
      <c r="F3248" s="1" t="s">
        <v>26</v>
      </c>
      <c r="G3248" s="1" t="s">
        <v>1975</v>
      </c>
      <c r="H3248" s="1" t="s">
        <v>22</v>
      </c>
      <c r="I3248" s="1" t="s">
        <v>53</v>
      </c>
      <c r="AK3248" s="1" t="s">
        <v>45</v>
      </c>
    </row>
    <row r="3249" spans="1:38">
      <c r="A3249" s="1" t="s">
        <v>1742</v>
      </c>
      <c r="B3249" s="9">
        <v>40969</v>
      </c>
      <c r="C3249" s="7">
        <v>1</v>
      </c>
      <c r="D3249" s="7">
        <v>1</v>
      </c>
      <c r="E3249" s="1">
        <v>40</v>
      </c>
      <c r="F3249" s="1" t="s">
        <v>47</v>
      </c>
      <c r="G3249" s="1" t="s">
        <v>2003</v>
      </c>
      <c r="H3249" s="1" t="s">
        <v>22</v>
      </c>
      <c r="I3249" s="1" t="s">
        <v>9</v>
      </c>
      <c r="K3249" s="1" t="s">
        <v>32</v>
      </c>
      <c r="L3249" s="1" t="s">
        <v>73</v>
      </c>
      <c r="M3249" s="2" t="s">
        <v>2502</v>
      </c>
      <c r="AJ3249" s="1" t="s">
        <v>59</v>
      </c>
      <c r="AK3249" s="1" t="s">
        <v>45</v>
      </c>
    </row>
    <row r="3250" spans="1:38">
      <c r="A3250" s="1" t="s">
        <v>1742</v>
      </c>
      <c r="B3250" s="9">
        <v>40969</v>
      </c>
      <c r="C3250" s="7">
        <v>1</v>
      </c>
      <c r="D3250" s="7">
        <v>1</v>
      </c>
      <c r="E3250" s="1">
        <v>41</v>
      </c>
      <c r="F3250" s="1" t="s">
        <v>26</v>
      </c>
      <c r="G3250" s="1" t="s">
        <v>1999</v>
      </c>
      <c r="H3250" s="1" t="s">
        <v>22</v>
      </c>
      <c r="I3250" s="1" t="s">
        <v>9</v>
      </c>
      <c r="K3250" s="1" t="s">
        <v>146</v>
      </c>
      <c r="L3250" s="1" t="s">
        <v>73</v>
      </c>
      <c r="M3250" s="2" t="s">
        <v>2506</v>
      </c>
      <c r="AJ3250" s="1" t="s">
        <v>59</v>
      </c>
      <c r="AK3250" s="1" t="s">
        <v>45</v>
      </c>
    </row>
    <row r="3251" spans="1:38">
      <c r="A3251" s="1" t="s">
        <v>1742</v>
      </c>
      <c r="B3251" s="9">
        <v>40969</v>
      </c>
      <c r="C3251" s="7">
        <v>1</v>
      </c>
      <c r="D3251" s="7">
        <v>1</v>
      </c>
      <c r="E3251" s="1">
        <v>41</v>
      </c>
      <c r="F3251" s="1" t="s">
        <v>47</v>
      </c>
      <c r="G3251" s="1" t="s">
        <v>1977</v>
      </c>
      <c r="H3251" s="1" t="s">
        <v>22</v>
      </c>
      <c r="I3251" s="1" t="s">
        <v>9</v>
      </c>
      <c r="K3251" s="1" t="s">
        <v>35</v>
      </c>
      <c r="L3251" s="1" t="s">
        <v>25</v>
      </c>
      <c r="M3251" s="2" t="s">
        <v>2531</v>
      </c>
      <c r="N3251" s="1" t="s">
        <v>26</v>
      </c>
      <c r="O3251" s="1" t="s">
        <v>27</v>
      </c>
      <c r="P3251" s="1" t="s">
        <v>40</v>
      </c>
      <c r="Q3251" s="1">
        <v>24.8</v>
      </c>
      <c r="R3251" s="1">
        <v>14</v>
      </c>
      <c r="S3251" s="1">
        <v>25</v>
      </c>
      <c r="X3251" s="1">
        <v>13</v>
      </c>
      <c r="Y3251" s="1">
        <v>93</v>
      </c>
      <c r="Z3251" s="1">
        <f>Y3251-X3251</f>
        <v>80</v>
      </c>
      <c r="AA3251" s="1">
        <f>2</f>
        <v>2</v>
      </c>
      <c r="AE3251" s="1">
        <v>511</v>
      </c>
      <c r="AJ3251" s="1" t="s">
        <v>59</v>
      </c>
      <c r="AK3251" s="1" t="s">
        <v>45</v>
      </c>
    </row>
    <row r="3252" spans="1:38">
      <c r="A3252" s="1" t="s">
        <v>1742</v>
      </c>
      <c r="B3252" s="9">
        <v>40969</v>
      </c>
      <c r="C3252" s="7">
        <v>1</v>
      </c>
      <c r="D3252" s="7">
        <v>1</v>
      </c>
      <c r="E3252" s="1">
        <v>42</v>
      </c>
      <c r="F3252" s="1" t="s">
        <v>26</v>
      </c>
      <c r="G3252" s="1" t="s">
        <v>2868</v>
      </c>
      <c r="H3252" s="1" t="s">
        <v>23</v>
      </c>
      <c r="I3252" s="1" t="s">
        <v>23</v>
      </c>
      <c r="AK3252" s="1" t="s">
        <v>45</v>
      </c>
    </row>
    <row r="3253" spans="1:38">
      <c r="A3253" s="1" t="s">
        <v>1742</v>
      </c>
      <c r="B3253" s="9">
        <v>40969</v>
      </c>
      <c r="C3253" s="7">
        <v>1</v>
      </c>
      <c r="D3253" s="7">
        <v>1</v>
      </c>
      <c r="E3253" s="1">
        <v>42</v>
      </c>
      <c r="F3253" s="1" t="s">
        <v>47</v>
      </c>
      <c r="G3253" s="1" t="s">
        <v>2869</v>
      </c>
      <c r="H3253" s="1" t="s">
        <v>23</v>
      </c>
      <c r="I3253" s="1" t="s">
        <v>23</v>
      </c>
      <c r="J3253" s="1" t="s">
        <v>55</v>
      </c>
      <c r="AK3253" s="1" t="s">
        <v>59</v>
      </c>
    </row>
    <row r="3254" spans="1:38">
      <c r="A3254" s="1" t="s">
        <v>1742</v>
      </c>
      <c r="B3254" s="9">
        <v>40969</v>
      </c>
      <c r="C3254" s="7">
        <v>1</v>
      </c>
      <c r="D3254" s="7">
        <v>1</v>
      </c>
      <c r="E3254" s="1">
        <v>43</v>
      </c>
      <c r="F3254" s="1" t="s">
        <v>26</v>
      </c>
      <c r="G3254" s="1" t="s">
        <v>2870</v>
      </c>
      <c r="H3254" s="1" t="s">
        <v>23</v>
      </c>
      <c r="I3254" s="1" t="s">
        <v>23</v>
      </c>
      <c r="AK3254" s="1" t="s">
        <v>59</v>
      </c>
    </row>
    <row r="3255" spans="1:38">
      <c r="A3255" s="1" t="s">
        <v>1742</v>
      </c>
      <c r="B3255" s="9">
        <v>40969</v>
      </c>
      <c r="C3255" s="7">
        <v>1</v>
      </c>
      <c r="D3255" s="7">
        <v>1</v>
      </c>
      <c r="E3255" s="1">
        <v>43</v>
      </c>
      <c r="F3255" s="1" t="s">
        <v>47</v>
      </c>
      <c r="G3255" s="1" t="s">
        <v>1991</v>
      </c>
      <c r="H3255" s="1" t="s">
        <v>23</v>
      </c>
      <c r="I3255" s="1" t="s">
        <v>23</v>
      </c>
      <c r="AK3255" s="1" t="s">
        <v>59</v>
      </c>
    </row>
    <row r="3256" spans="1:38">
      <c r="A3256" s="1" t="s">
        <v>1742</v>
      </c>
      <c r="B3256" s="9">
        <v>40969</v>
      </c>
      <c r="C3256" s="7">
        <v>1</v>
      </c>
      <c r="D3256" s="7">
        <v>1</v>
      </c>
      <c r="E3256" s="1">
        <v>44</v>
      </c>
      <c r="F3256" s="1" t="s">
        <v>26</v>
      </c>
      <c r="G3256" s="1" t="s">
        <v>2871</v>
      </c>
      <c r="H3256" s="1" t="s">
        <v>23</v>
      </c>
      <c r="I3256" s="1" t="s">
        <v>23</v>
      </c>
      <c r="AK3256" s="1" t="s">
        <v>59</v>
      </c>
    </row>
    <row r="3257" spans="1:38">
      <c r="A3257" s="1" t="s">
        <v>1742</v>
      </c>
      <c r="B3257" s="9">
        <v>40969</v>
      </c>
      <c r="C3257" s="7">
        <v>1</v>
      </c>
      <c r="D3257" s="7">
        <v>1</v>
      </c>
      <c r="E3257" s="1">
        <v>44</v>
      </c>
      <c r="F3257" s="1" t="s">
        <v>47</v>
      </c>
      <c r="G3257" s="1" t="s">
        <v>1979</v>
      </c>
      <c r="H3257" s="1" t="s">
        <v>22</v>
      </c>
      <c r="I3257" s="1" t="s">
        <v>9</v>
      </c>
      <c r="K3257" s="1" t="s">
        <v>30</v>
      </c>
      <c r="L3257" s="1" t="s">
        <v>73</v>
      </c>
      <c r="M3257" s="2" t="s">
        <v>2514</v>
      </c>
      <c r="AJ3257" s="1" t="s">
        <v>59</v>
      </c>
      <c r="AK3257" s="1" t="s">
        <v>59</v>
      </c>
    </row>
    <row r="3258" spans="1:38">
      <c r="A3258" s="1" t="s">
        <v>1742</v>
      </c>
      <c r="B3258" s="9">
        <v>40969</v>
      </c>
      <c r="C3258" s="7">
        <v>1</v>
      </c>
      <c r="D3258" s="7">
        <v>1</v>
      </c>
      <c r="E3258" s="1">
        <v>45</v>
      </c>
      <c r="F3258" s="1" t="s">
        <v>26</v>
      </c>
      <c r="G3258" s="1" t="s">
        <v>2872</v>
      </c>
      <c r="H3258" s="1" t="s">
        <v>22</v>
      </c>
      <c r="I3258" s="1" t="s">
        <v>23</v>
      </c>
      <c r="AK3258" s="1" t="s">
        <v>59</v>
      </c>
    </row>
    <row r="3259" spans="1:38">
      <c r="A3259" s="1" t="s">
        <v>1742</v>
      </c>
      <c r="B3259" s="9">
        <v>40969</v>
      </c>
      <c r="C3259" s="7">
        <v>1</v>
      </c>
      <c r="D3259" s="7">
        <v>1</v>
      </c>
      <c r="E3259" s="1">
        <v>45</v>
      </c>
      <c r="F3259" s="1" t="s">
        <v>47</v>
      </c>
      <c r="G3259" s="1" t="s">
        <v>2000</v>
      </c>
      <c r="H3259" s="1" t="s">
        <v>22</v>
      </c>
      <c r="I3259" s="1" t="s">
        <v>9</v>
      </c>
      <c r="K3259" s="1" t="s">
        <v>29</v>
      </c>
      <c r="L3259" s="1" t="s">
        <v>25</v>
      </c>
      <c r="M3259" s="2" t="s">
        <v>2536</v>
      </c>
      <c r="N3259" s="1" t="s">
        <v>26</v>
      </c>
      <c r="O3259" s="1" t="s">
        <v>33</v>
      </c>
      <c r="Q3259" s="1">
        <v>38.4</v>
      </c>
      <c r="R3259" s="1">
        <v>22.5</v>
      </c>
      <c r="S3259" s="1">
        <v>11.4</v>
      </c>
      <c r="X3259" s="1">
        <v>13</v>
      </c>
      <c r="Y3259" s="1">
        <v>114</v>
      </c>
      <c r="Z3259" s="1">
        <f>Y3259-X3259</f>
        <v>101</v>
      </c>
      <c r="AA3259" s="1">
        <f>8+52</f>
        <v>60</v>
      </c>
      <c r="AC3259" s="1" t="s">
        <v>228</v>
      </c>
      <c r="AE3259" s="1">
        <v>512</v>
      </c>
      <c r="AJ3259" s="1" t="s">
        <v>59</v>
      </c>
      <c r="AK3259" s="1" t="s">
        <v>59</v>
      </c>
      <c r="AL3259" s="1" t="s">
        <v>229</v>
      </c>
    </row>
    <row r="3260" spans="1:38">
      <c r="A3260" s="1" t="s">
        <v>1742</v>
      </c>
      <c r="B3260" s="9">
        <v>40969</v>
      </c>
      <c r="C3260" s="7">
        <v>1</v>
      </c>
      <c r="D3260" s="7">
        <v>1</v>
      </c>
      <c r="E3260" s="1">
        <v>46</v>
      </c>
      <c r="F3260" s="1" t="s">
        <v>26</v>
      </c>
      <c r="G3260" s="1" t="s">
        <v>1962</v>
      </c>
      <c r="H3260" s="1" t="s">
        <v>23</v>
      </c>
      <c r="I3260" s="1" t="s">
        <v>23</v>
      </c>
      <c r="AK3260" s="1" t="s">
        <v>59</v>
      </c>
    </row>
    <row r="3261" spans="1:38">
      <c r="A3261" s="1" t="s">
        <v>1742</v>
      </c>
      <c r="B3261" s="9">
        <v>40969</v>
      </c>
      <c r="C3261" s="7">
        <v>1</v>
      </c>
      <c r="D3261" s="7">
        <v>1</v>
      </c>
      <c r="E3261" s="1">
        <v>46</v>
      </c>
      <c r="F3261" s="1" t="s">
        <v>47</v>
      </c>
      <c r="G3261" s="1" t="s">
        <v>2873</v>
      </c>
      <c r="H3261" s="1" t="s">
        <v>23</v>
      </c>
      <c r="I3261" s="1" t="s">
        <v>23</v>
      </c>
      <c r="J3261" s="1" t="s">
        <v>55</v>
      </c>
      <c r="AK3261" s="1" t="s">
        <v>59</v>
      </c>
    </row>
    <row r="3262" spans="1:38">
      <c r="A3262" s="1" t="s">
        <v>1742</v>
      </c>
      <c r="B3262" s="9">
        <v>40969</v>
      </c>
      <c r="C3262" s="7">
        <v>1</v>
      </c>
      <c r="D3262" s="7">
        <v>1</v>
      </c>
      <c r="E3262" s="1">
        <v>47</v>
      </c>
      <c r="F3262" s="1" t="s">
        <v>26</v>
      </c>
      <c r="G3262" s="1" t="s">
        <v>1984</v>
      </c>
      <c r="H3262" s="1" t="s">
        <v>22</v>
      </c>
      <c r="I3262" s="1" t="s">
        <v>9</v>
      </c>
      <c r="K3262" s="1" t="s">
        <v>36</v>
      </c>
      <c r="L3262" s="1" t="s">
        <v>25</v>
      </c>
      <c r="M3262" s="2" t="s">
        <v>2533</v>
      </c>
      <c r="N3262" s="1" t="s">
        <v>26</v>
      </c>
      <c r="O3262" s="1" t="s">
        <v>33</v>
      </c>
      <c r="Q3262" s="1">
        <v>34</v>
      </c>
      <c r="S3262" s="1">
        <v>6.6</v>
      </c>
      <c r="T3262" s="1">
        <v>131.6</v>
      </c>
      <c r="U3262" s="1">
        <v>92.9</v>
      </c>
      <c r="X3262" s="1">
        <v>13</v>
      </c>
      <c r="Y3262" s="1">
        <v>115</v>
      </c>
      <c r="Z3262" s="1">
        <f>115-13</f>
        <v>102</v>
      </c>
      <c r="AA3262" s="1">
        <v>0</v>
      </c>
      <c r="AJ3262" s="1" t="s">
        <v>45</v>
      </c>
      <c r="AK3262" s="1" t="s">
        <v>59</v>
      </c>
    </row>
    <row r="3263" spans="1:38">
      <c r="A3263" s="1" t="s">
        <v>1742</v>
      </c>
      <c r="B3263" s="9">
        <v>40969</v>
      </c>
      <c r="C3263" s="7">
        <v>1</v>
      </c>
      <c r="D3263" s="7">
        <v>1</v>
      </c>
      <c r="E3263" s="1">
        <v>47</v>
      </c>
      <c r="F3263" s="1" t="s">
        <v>47</v>
      </c>
      <c r="G3263" s="1" t="s">
        <v>1967</v>
      </c>
      <c r="H3263" s="1" t="s">
        <v>23</v>
      </c>
      <c r="I3263" s="1" t="s">
        <v>23</v>
      </c>
      <c r="AK3263" s="1" t="s">
        <v>59</v>
      </c>
    </row>
    <row r="3264" spans="1:38">
      <c r="A3264" s="1" t="s">
        <v>1742</v>
      </c>
      <c r="B3264" s="9">
        <v>40969</v>
      </c>
      <c r="C3264" s="7">
        <v>1</v>
      </c>
      <c r="D3264" s="7">
        <v>1</v>
      </c>
      <c r="E3264" s="1">
        <v>48</v>
      </c>
      <c r="F3264" s="1" t="s">
        <v>26</v>
      </c>
      <c r="G3264" s="1" t="s">
        <v>1958</v>
      </c>
      <c r="H3264" s="1" t="s">
        <v>22</v>
      </c>
      <c r="I3264" s="1" t="s">
        <v>9</v>
      </c>
      <c r="K3264" s="1" t="s">
        <v>30</v>
      </c>
      <c r="L3264" s="1" t="s">
        <v>73</v>
      </c>
      <c r="M3264" s="2" t="s">
        <v>2512</v>
      </c>
      <c r="AJ3264" s="1" t="s">
        <v>59</v>
      </c>
      <c r="AK3264" s="1" t="s">
        <v>59</v>
      </c>
    </row>
    <row r="3265" spans="1:38">
      <c r="A3265" s="1" t="s">
        <v>1742</v>
      </c>
      <c r="B3265" s="9">
        <v>40969</v>
      </c>
      <c r="C3265" s="7">
        <v>1</v>
      </c>
      <c r="D3265" s="7">
        <v>1</v>
      </c>
      <c r="E3265" s="1">
        <v>48</v>
      </c>
      <c r="F3265" s="1" t="s">
        <v>47</v>
      </c>
      <c r="G3265" s="1" t="s">
        <v>1954</v>
      </c>
      <c r="H3265" s="1" t="s">
        <v>22</v>
      </c>
      <c r="I3265" s="1" t="s">
        <v>9</v>
      </c>
      <c r="K3265" s="1" t="s">
        <v>24</v>
      </c>
      <c r="L3265" s="1" t="s">
        <v>73</v>
      </c>
      <c r="M3265" s="2" t="s">
        <v>2497</v>
      </c>
      <c r="AJ3265" s="1" t="s">
        <v>59</v>
      </c>
      <c r="AK3265" s="1" t="s">
        <v>59</v>
      </c>
    </row>
    <row r="3266" spans="1:38">
      <c r="A3266" s="1" t="s">
        <v>1743</v>
      </c>
      <c r="B3266" s="9">
        <v>40970</v>
      </c>
      <c r="C3266" s="7">
        <v>1</v>
      </c>
      <c r="D3266" s="7">
        <v>1</v>
      </c>
      <c r="E3266" s="1">
        <v>1</v>
      </c>
      <c r="F3266" s="1" t="s">
        <v>26</v>
      </c>
      <c r="G3266" s="1" t="s">
        <v>2835</v>
      </c>
      <c r="H3266" s="1" t="s">
        <v>23</v>
      </c>
      <c r="I3266" s="1" t="s">
        <v>23</v>
      </c>
      <c r="AK3266" s="1" t="s">
        <v>79</v>
      </c>
    </row>
    <row r="3267" spans="1:38">
      <c r="A3267" s="1" t="s">
        <v>1743</v>
      </c>
      <c r="B3267" s="9">
        <v>40970</v>
      </c>
      <c r="C3267" s="7">
        <v>1</v>
      </c>
      <c r="D3267" s="7">
        <v>1</v>
      </c>
      <c r="E3267" s="1">
        <v>1</v>
      </c>
      <c r="F3267" s="1" t="s">
        <v>47</v>
      </c>
      <c r="G3267" s="1" t="s">
        <v>1985</v>
      </c>
      <c r="H3267" s="1" t="s">
        <v>22</v>
      </c>
      <c r="I3267" s="1" t="s">
        <v>9</v>
      </c>
      <c r="K3267" s="1" t="s">
        <v>29</v>
      </c>
      <c r="L3267" s="1" t="s">
        <v>25</v>
      </c>
      <c r="M3267" s="2" t="s">
        <v>2542</v>
      </c>
      <c r="N3267" s="1" t="s">
        <v>26</v>
      </c>
      <c r="O3267" s="1" t="s">
        <v>27</v>
      </c>
      <c r="P3267" s="1" t="s">
        <v>40</v>
      </c>
      <c r="Q3267" s="1">
        <v>43.9</v>
      </c>
      <c r="R3267" s="1">
        <v>24</v>
      </c>
      <c r="S3267" s="1">
        <v>28.9</v>
      </c>
      <c r="X3267" s="1">
        <v>13</v>
      </c>
      <c r="Y3267" s="1">
        <v>202</v>
      </c>
      <c r="Z3267" s="1">
        <f>202-13</f>
        <v>189</v>
      </c>
      <c r="AA3267" s="1">
        <v>163</v>
      </c>
      <c r="AE3267" s="1">
        <v>513</v>
      </c>
      <c r="AJ3267" s="1" t="s">
        <v>45</v>
      </c>
      <c r="AK3267" s="1" t="s">
        <v>79</v>
      </c>
      <c r="AL3267" s="1" t="s">
        <v>236</v>
      </c>
    </row>
    <row r="3268" spans="1:38">
      <c r="A3268" s="1" t="s">
        <v>1743</v>
      </c>
      <c r="B3268" s="9">
        <v>40970</v>
      </c>
      <c r="C3268" s="7">
        <v>1</v>
      </c>
      <c r="D3268" s="7">
        <v>1</v>
      </c>
      <c r="E3268" s="1">
        <v>2</v>
      </c>
      <c r="F3268" s="1" t="s">
        <v>26</v>
      </c>
      <c r="G3268" s="1" t="s">
        <v>1976</v>
      </c>
      <c r="H3268" s="1" t="s">
        <v>23</v>
      </c>
      <c r="I3268" s="1" t="s">
        <v>23</v>
      </c>
      <c r="J3268" s="1" t="s">
        <v>55</v>
      </c>
      <c r="AK3268" s="1" t="s">
        <v>79</v>
      </c>
    </row>
    <row r="3269" spans="1:38">
      <c r="A3269" s="1" t="s">
        <v>1743</v>
      </c>
      <c r="B3269" s="9">
        <v>40970</v>
      </c>
      <c r="C3269" s="7">
        <v>1</v>
      </c>
      <c r="D3269" s="7">
        <v>1</v>
      </c>
      <c r="E3269" s="1">
        <v>2</v>
      </c>
      <c r="F3269" s="1" t="s">
        <v>47</v>
      </c>
      <c r="G3269" s="1" t="s">
        <v>1957</v>
      </c>
      <c r="H3269" s="1" t="s">
        <v>22</v>
      </c>
      <c r="I3269" s="1" t="s">
        <v>23</v>
      </c>
      <c r="AK3269" s="1" t="s">
        <v>79</v>
      </c>
    </row>
    <row r="3270" spans="1:38">
      <c r="A3270" s="1" t="s">
        <v>1743</v>
      </c>
      <c r="B3270" s="9">
        <v>40970</v>
      </c>
      <c r="C3270" s="7">
        <v>1</v>
      </c>
      <c r="D3270" s="7">
        <v>1</v>
      </c>
      <c r="E3270" s="1">
        <v>3</v>
      </c>
      <c r="F3270" s="1" t="s">
        <v>26</v>
      </c>
      <c r="G3270" s="1" t="s">
        <v>2836</v>
      </c>
      <c r="H3270" s="1" t="s">
        <v>23</v>
      </c>
      <c r="I3270" s="1" t="s">
        <v>23</v>
      </c>
      <c r="AK3270" s="1" t="s">
        <v>79</v>
      </c>
    </row>
    <row r="3271" spans="1:38">
      <c r="A3271" s="1" t="s">
        <v>1743</v>
      </c>
      <c r="B3271" s="9">
        <v>40970</v>
      </c>
      <c r="C3271" s="7">
        <v>1</v>
      </c>
      <c r="D3271" s="7">
        <v>1</v>
      </c>
      <c r="E3271" s="1">
        <v>3</v>
      </c>
      <c r="F3271" s="1" t="s">
        <v>47</v>
      </c>
      <c r="G3271" s="1" t="s">
        <v>1994</v>
      </c>
      <c r="H3271" s="1" t="s">
        <v>23</v>
      </c>
      <c r="I3271" s="1" t="s">
        <v>23</v>
      </c>
      <c r="J3271" s="1" t="s">
        <v>55</v>
      </c>
      <c r="AK3271" s="1" t="s">
        <v>79</v>
      </c>
    </row>
    <row r="3272" spans="1:38">
      <c r="A3272" s="1" t="s">
        <v>1743</v>
      </c>
      <c r="B3272" s="9">
        <v>40970</v>
      </c>
      <c r="C3272" s="7">
        <v>1</v>
      </c>
      <c r="D3272" s="7">
        <v>1</v>
      </c>
      <c r="E3272" s="1">
        <v>4</v>
      </c>
      <c r="F3272" s="1" t="s">
        <v>26</v>
      </c>
      <c r="G3272" s="1" t="s">
        <v>1966</v>
      </c>
      <c r="H3272" s="1" t="s">
        <v>23</v>
      </c>
      <c r="I3272" s="1" t="s">
        <v>23</v>
      </c>
      <c r="AK3272" s="1" t="s">
        <v>79</v>
      </c>
    </row>
    <row r="3273" spans="1:38">
      <c r="A3273" s="1" t="s">
        <v>1743</v>
      </c>
      <c r="B3273" s="9">
        <v>40970</v>
      </c>
      <c r="C3273" s="7">
        <v>1</v>
      </c>
      <c r="D3273" s="7">
        <v>1</v>
      </c>
      <c r="E3273" s="1">
        <v>4</v>
      </c>
      <c r="F3273" s="1" t="s">
        <v>47</v>
      </c>
      <c r="G3273" s="1" t="s">
        <v>1989</v>
      </c>
      <c r="H3273" s="1" t="s">
        <v>23</v>
      </c>
      <c r="I3273" s="1" t="s">
        <v>23</v>
      </c>
      <c r="AK3273" s="1" t="s">
        <v>79</v>
      </c>
    </row>
    <row r="3274" spans="1:38">
      <c r="A3274" s="1" t="s">
        <v>1743</v>
      </c>
      <c r="B3274" s="9">
        <v>40970</v>
      </c>
      <c r="C3274" s="7">
        <v>1</v>
      </c>
      <c r="D3274" s="7">
        <v>1</v>
      </c>
      <c r="E3274" s="1">
        <v>5</v>
      </c>
      <c r="F3274" s="1" t="s">
        <v>26</v>
      </c>
      <c r="G3274" s="1" t="s">
        <v>2837</v>
      </c>
      <c r="H3274" s="1" t="s">
        <v>23</v>
      </c>
      <c r="I3274" s="1" t="s">
        <v>23</v>
      </c>
      <c r="AK3274" s="1" t="s">
        <v>79</v>
      </c>
    </row>
    <row r="3275" spans="1:38">
      <c r="A3275" s="1" t="s">
        <v>1743</v>
      </c>
      <c r="B3275" s="9">
        <v>40970</v>
      </c>
      <c r="C3275" s="7">
        <v>1</v>
      </c>
      <c r="D3275" s="7">
        <v>1</v>
      </c>
      <c r="E3275" s="1">
        <v>5</v>
      </c>
      <c r="F3275" s="1" t="s">
        <v>47</v>
      </c>
      <c r="G3275" s="1" t="s">
        <v>1960</v>
      </c>
      <c r="H3275" s="1" t="s">
        <v>23</v>
      </c>
      <c r="I3275" s="1" t="s">
        <v>23</v>
      </c>
      <c r="AK3275" s="1" t="s">
        <v>79</v>
      </c>
    </row>
    <row r="3276" spans="1:38">
      <c r="A3276" s="1" t="s">
        <v>1743</v>
      </c>
      <c r="B3276" s="9">
        <v>40970</v>
      </c>
      <c r="C3276" s="7">
        <v>1</v>
      </c>
      <c r="D3276" s="7">
        <v>1</v>
      </c>
      <c r="E3276" s="1">
        <v>6</v>
      </c>
      <c r="F3276" s="1" t="s">
        <v>26</v>
      </c>
      <c r="G3276" s="1" t="s">
        <v>1956</v>
      </c>
      <c r="H3276" s="1" t="s">
        <v>23</v>
      </c>
      <c r="I3276" s="1" t="s">
        <v>23</v>
      </c>
      <c r="AK3276" s="1" t="s">
        <v>79</v>
      </c>
    </row>
    <row r="3277" spans="1:38">
      <c r="A3277" s="1" t="s">
        <v>1743</v>
      </c>
      <c r="B3277" s="9">
        <v>40970</v>
      </c>
      <c r="C3277" s="7">
        <v>1</v>
      </c>
      <c r="D3277" s="7">
        <v>1</v>
      </c>
      <c r="E3277" s="1">
        <v>6</v>
      </c>
      <c r="F3277" s="1" t="s">
        <v>47</v>
      </c>
      <c r="G3277" s="1" t="s">
        <v>2838</v>
      </c>
      <c r="H3277" s="1" t="s">
        <v>23</v>
      </c>
      <c r="I3277" s="1" t="s">
        <v>23</v>
      </c>
      <c r="AK3277" s="1" t="s">
        <v>79</v>
      </c>
    </row>
    <row r="3278" spans="1:38">
      <c r="A3278" s="1" t="s">
        <v>1743</v>
      </c>
      <c r="B3278" s="9">
        <v>40970</v>
      </c>
      <c r="C3278" s="7">
        <v>1</v>
      </c>
      <c r="D3278" s="7">
        <v>1</v>
      </c>
      <c r="E3278" s="1">
        <v>7</v>
      </c>
      <c r="F3278" s="1" t="s">
        <v>26</v>
      </c>
      <c r="G3278" s="1" t="s">
        <v>2839</v>
      </c>
      <c r="H3278" s="1" t="s">
        <v>23</v>
      </c>
      <c r="I3278" s="1" t="s">
        <v>23</v>
      </c>
      <c r="AK3278" s="1" t="s">
        <v>79</v>
      </c>
    </row>
    <row r="3279" spans="1:38">
      <c r="A3279" s="1" t="s">
        <v>1743</v>
      </c>
      <c r="B3279" s="9">
        <v>40970</v>
      </c>
      <c r="C3279" s="7">
        <v>1</v>
      </c>
      <c r="D3279" s="7">
        <v>1</v>
      </c>
      <c r="E3279" s="1">
        <v>7</v>
      </c>
      <c r="F3279" s="1" t="s">
        <v>47</v>
      </c>
      <c r="G3279" s="1" t="s">
        <v>2840</v>
      </c>
      <c r="H3279" s="1" t="s">
        <v>23</v>
      </c>
      <c r="I3279" s="1" t="s">
        <v>23</v>
      </c>
      <c r="J3279" s="1" t="s">
        <v>55</v>
      </c>
      <c r="AK3279" s="1" t="s">
        <v>79</v>
      </c>
    </row>
    <row r="3280" spans="1:38">
      <c r="A3280" s="1" t="s">
        <v>1743</v>
      </c>
      <c r="B3280" s="9">
        <v>40970</v>
      </c>
      <c r="C3280" s="7">
        <v>1</v>
      </c>
      <c r="D3280" s="7">
        <v>1</v>
      </c>
      <c r="E3280" s="1">
        <v>8</v>
      </c>
      <c r="F3280" s="1" t="s">
        <v>26</v>
      </c>
      <c r="G3280" s="1" t="s">
        <v>2841</v>
      </c>
      <c r="H3280" s="1" t="s">
        <v>23</v>
      </c>
      <c r="I3280" s="1" t="s">
        <v>23</v>
      </c>
      <c r="J3280" s="1" t="s">
        <v>55</v>
      </c>
      <c r="AK3280" s="1" t="s">
        <v>79</v>
      </c>
    </row>
    <row r="3281" spans="1:38">
      <c r="A3281" s="1" t="s">
        <v>1743</v>
      </c>
      <c r="B3281" s="9">
        <v>40970</v>
      </c>
      <c r="C3281" s="7">
        <v>1</v>
      </c>
      <c r="D3281" s="7">
        <v>1</v>
      </c>
      <c r="E3281" s="1">
        <v>8</v>
      </c>
      <c r="F3281" s="1" t="s">
        <v>47</v>
      </c>
      <c r="G3281" s="1" t="s">
        <v>2842</v>
      </c>
      <c r="H3281" s="1" t="s">
        <v>23</v>
      </c>
      <c r="I3281" s="1" t="s">
        <v>23</v>
      </c>
      <c r="AK3281" s="1" t="s">
        <v>79</v>
      </c>
    </row>
    <row r="3282" spans="1:38">
      <c r="A3282" s="1" t="s">
        <v>1743</v>
      </c>
      <c r="B3282" s="9">
        <v>40970</v>
      </c>
      <c r="C3282" s="7">
        <v>1</v>
      </c>
      <c r="D3282" s="7">
        <v>1</v>
      </c>
      <c r="E3282" s="1">
        <v>9</v>
      </c>
      <c r="F3282" s="1" t="s">
        <v>26</v>
      </c>
      <c r="G3282" s="1" t="s">
        <v>2843</v>
      </c>
      <c r="H3282" s="1" t="s">
        <v>23</v>
      </c>
      <c r="I3282" s="1" t="s">
        <v>23</v>
      </c>
      <c r="J3282" s="1" t="s">
        <v>55</v>
      </c>
      <c r="AK3282" s="1" t="s">
        <v>79</v>
      </c>
    </row>
    <row r="3283" spans="1:38">
      <c r="A3283" s="1" t="s">
        <v>1743</v>
      </c>
      <c r="B3283" s="9">
        <v>40970</v>
      </c>
      <c r="C3283" s="7">
        <v>1</v>
      </c>
      <c r="D3283" s="7">
        <v>1</v>
      </c>
      <c r="E3283" s="1">
        <v>9</v>
      </c>
      <c r="F3283" s="1" t="s">
        <v>47</v>
      </c>
      <c r="G3283" s="1" t="s">
        <v>2844</v>
      </c>
      <c r="H3283" s="1" t="s">
        <v>23</v>
      </c>
      <c r="I3283" s="1" t="s">
        <v>23</v>
      </c>
      <c r="AK3283" s="1" t="s">
        <v>79</v>
      </c>
    </row>
    <row r="3284" spans="1:38">
      <c r="A3284" s="1" t="s">
        <v>1743</v>
      </c>
      <c r="B3284" s="9">
        <v>40970</v>
      </c>
      <c r="C3284" s="7">
        <v>1</v>
      </c>
      <c r="D3284" s="7">
        <v>1</v>
      </c>
      <c r="E3284" s="1">
        <v>10</v>
      </c>
      <c r="F3284" s="1" t="s">
        <v>26</v>
      </c>
      <c r="G3284" s="1" t="s">
        <v>2845</v>
      </c>
      <c r="H3284" s="1" t="s">
        <v>23</v>
      </c>
      <c r="I3284" s="1" t="s">
        <v>23</v>
      </c>
      <c r="AK3284" s="1" t="s">
        <v>79</v>
      </c>
    </row>
    <row r="3285" spans="1:38">
      <c r="A3285" s="1" t="s">
        <v>1743</v>
      </c>
      <c r="B3285" s="9">
        <v>40970</v>
      </c>
      <c r="C3285" s="7">
        <v>1</v>
      </c>
      <c r="D3285" s="7">
        <v>1</v>
      </c>
      <c r="E3285" s="1">
        <v>10</v>
      </c>
      <c r="F3285" s="1" t="s">
        <v>47</v>
      </c>
      <c r="G3285" s="1" t="s">
        <v>1997</v>
      </c>
      <c r="H3285" s="1" t="s">
        <v>23</v>
      </c>
      <c r="I3285" s="1" t="s">
        <v>9</v>
      </c>
      <c r="AK3285" s="1" t="s">
        <v>79</v>
      </c>
    </row>
    <row r="3286" spans="1:38">
      <c r="A3286" s="1" t="s">
        <v>1743</v>
      </c>
      <c r="B3286" s="9">
        <v>40970</v>
      </c>
      <c r="C3286" s="7">
        <v>1</v>
      </c>
      <c r="D3286" s="7">
        <v>1</v>
      </c>
      <c r="E3286" s="1">
        <v>11</v>
      </c>
      <c r="F3286" s="1" t="s">
        <v>26</v>
      </c>
      <c r="G3286" s="1" t="s">
        <v>2006</v>
      </c>
      <c r="H3286" s="1" t="s">
        <v>22</v>
      </c>
      <c r="I3286" s="1" t="s">
        <v>9</v>
      </c>
      <c r="K3286" s="1" t="s">
        <v>32</v>
      </c>
      <c r="L3286" s="1" t="s">
        <v>73</v>
      </c>
      <c r="M3286" s="2" t="s">
        <v>2503</v>
      </c>
      <c r="AJ3286" s="1" t="s">
        <v>45</v>
      </c>
      <c r="AK3286" s="1" t="s">
        <v>79</v>
      </c>
    </row>
    <row r="3287" spans="1:38">
      <c r="A3287" s="1" t="s">
        <v>1743</v>
      </c>
      <c r="B3287" s="9">
        <v>40970</v>
      </c>
      <c r="C3287" s="7">
        <v>1</v>
      </c>
      <c r="D3287" s="7">
        <v>1</v>
      </c>
      <c r="E3287" s="1">
        <v>11</v>
      </c>
      <c r="F3287" s="1" t="s">
        <v>47</v>
      </c>
      <c r="G3287" s="1" t="s">
        <v>2846</v>
      </c>
      <c r="H3287" s="1" t="s">
        <v>23</v>
      </c>
      <c r="I3287" s="1" t="s">
        <v>23</v>
      </c>
      <c r="AK3287" s="1" t="s">
        <v>79</v>
      </c>
    </row>
    <row r="3288" spans="1:38">
      <c r="A3288" s="1" t="s">
        <v>1743</v>
      </c>
      <c r="B3288" s="9">
        <v>40970</v>
      </c>
      <c r="C3288" s="7">
        <v>1</v>
      </c>
      <c r="D3288" s="7">
        <v>1</v>
      </c>
      <c r="E3288" s="1">
        <v>12</v>
      </c>
      <c r="F3288" s="1" t="s">
        <v>26</v>
      </c>
      <c r="G3288" s="1" t="s">
        <v>2847</v>
      </c>
      <c r="H3288" s="1" t="s">
        <v>22</v>
      </c>
      <c r="I3288" s="1" t="s">
        <v>9</v>
      </c>
      <c r="AK3288" s="1" t="s">
        <v>79</v>
      </c>
      <c r="AL3288" s="1" t="s">
        <v>76</v>
      </c>
    </row>
    <row r="3289" spans="1:38">
      <c r="A3289" s="1" t="s">
        <v>1743</v>
      </c>
      <c r="B3289" s="9">
        <v>40970</v>
      </c>
      <c r="C3289" s="7">
        <v>1</v>
      </c>
      <c r="D3289" s="7">
        <v>1</v>
      </c>
      <c r="E3289" s="1">
        <v>12</v>
      </c>
      <c r="F3289" s="1" t="s">
        <v>47</v>
      </c>
      <c r="G3289" s="1" t="s">
        <v>1988</v>
      </c>
      <c r="H3289" s="1" t="s">
        <v>23</v>
      </c>
      <c r="I3289" s="1" t="s">
        <v>23</v>
      </c>
      <c r="AK3289" s="1" t="s">
        <v>79</v>
      </c>
      <c r="AL3289" s="1" t="s">
        <v>174</v>
      </c>
    </row>
    <row r="3290" spans="1:38">
      <c r="A3290" s="1" t="s">
        <v>1743</v>
      </c>
      <c r="B3290" s="9">
        <v>40970</v>
      </c>
      <c r="C3290" s="7">
        <v>1</v>
      </c>
      <c r="D3290" s="7">
        <v>1</v>
      </c>
      <c r="E3290" s="1">
        <v>13</v>
      </c>
      <c r="F3290" s="1" t="s">
        <v>26</v>
      </c>
      <c r="G3290" s="1" t="s">
        <v>1998</v>
      </c>
      <c r="H3290" s="1" t="s">
        <v>23</v>
      </c>
      <c r="I3290" s="1" t="s">
        <v>53</v>
      </c>
      <c r="AK3290" s="1" t="s">
        <v>79</v>
      </c>
    </row>
    <row r="3291" spans="1:38">
      <c r="A3291" s="1" t="s">
        <v>1743</v>
      </c>
      <c r="B3291" s="9">
        <v>40970</v>
      </c>
      <c r="C3291" s="7">
        <v>1</v>
      </c>
      <c r="D3291" s="7">
        <v>1</v>
      </c>
      <c r="E3291" s="1">
        <v>13</v>
      </c>
      <c r="F3291" s="1" t="s">
        <v>47</v>
      </c>
      <c r="G3291" s="1" t="s">
        <v>1982</v>
      </c>
      <c r="H3291" s="1" t="s">
        <v>23</v>
      </c>
      <c r="I3291" s="1" t="s">
        <v>53</v>
      </c>
      <c r="AK3291" s="1" t="s">
        <v>45</v>
      </c>
    </row>
    <row r="3292" spans="1:38">
      <c r="A3292" s="1" t="s">
        <v>1743</v>
      </c>
      <c r="B3292" s="9">
        <v>40970</v>
      </c>
      <c r="C3292" s="7">
        <v>1</v>
      </c>
      <c r="D3292" s="7">
        <v>1</v>
      </c>
      <c r="E3292" s="1">
        <v>14</v>
      </c>
      <c r="F3292" s="1" t="s">
        <v>26</v>
      </c>
      <c r="G3292" s="1" t="s">
        <v>2848</v>
      </c>
      <c r="H3292" s="1" t="s">
        <v>23</v>
      </c>
      <c r="I3292" s="1" t="s">
        <v>23</v>
      </c>
      <c r="AK3292" s="1" t="s">
        <v>45</v>
      </c>
    </row>
    <row r="3293" spans="1:38">
      <c r="A3293" s="1" t="s">
        <v>1743</v>
      </c>
      <c r="B3293" s="9">
        <v>40970</v>
      </c>
      <c r="C3293" s="7">
        <v>1</v>
      </c>
      <c r="D3293" s="7">
        <v>1</v>
      </c>
      <c r="E3293" s="1">
        <v>14</v>
      </c>
      <c r="F3293" s="1" t="s">
        <v>47</v>
      </c>
      <c r="G3293" s="1" t="s">
        <v>2002</v>
      </c>
      <c r="H3293" s="1" t="s">
        <v>23</v>
      </c>
      <c r="I3293" s="1" t="s">
        <v>23</v>
      </c>
      <c r="AK3293" s="1" t="s">
        <v>79</v>
      </c>
    </row>
    <row r="3294" spans="1:38">
      <c r="A3294" s="1" t="s">
        <v>1743</v>
      </c>
      <c r="B3294" s="9">
        <v>40970</v>
      </c>
      <c r="C3294" s="7">
        <v>1</v>
      </c>
      <c r="D3294" s="7">
        <v>1</v>
      </c>
      <c r="E3294" s="1">
        <v>15</v>
      </c>
      <c r="F3294" s="1" t="s">
        <v>26</v>
      </c>
      <c r="G3294" s="1" t="s">
        <v>1965</v>
      </c>
      <c r="H3294" s="1" t="s">
        <v>23</v>
      </c>
      <c r="I3294" s="1" t="s">
        <v>9</v>
      </c>
      <c r="AK3294" s="1" t="s">
        <v>77</v>
      </c>
    </row>
    <row r="3295" spans="1:38">
      <c r="A3295" s="1" t="s">
        <v>1743</v>
      </c>
      <c r="B3295" s="9">
        <v>40970</v>
      </c>
      <c r="C3295" s="7">
        <v>1</v>
      </c>
      <c r="D3295" s="7">
        <v>1</v>
      </c>
      <c r="E3295" s="1">
        <v>15</v>
      </c>
      <c r="F3295" s="1" t="s">
        <v>47</v>
      </c>
      <c r="G3295" s="1" t="s">
        <v>1955</v>
      </c>
      <c r="H3295" s="1" t="s">
        <v>22</v>
      </c>
      <c r="I3295" s="1" t="s">
        <v>9</v>
      </c>
      <c r="K3295" s="1" t="s">
        <v>32</v>
      </c>
      <c r="L3295" s="1" t="s">
        <v>73</v>
      </c>
      <c r="M3295" s="2" t="s">
        <v>2511</v>
      </c>
      <c r="AJ3295" s="1" t="s">
        <v>59</v>
      </c>
      <c r="AK3295" s="1" t="s">
        <v>45</v>
      </c>
    </row>
    <row r="3296" spans="1:38">
      <c r="A3296" s="1" t="s">
        <v>1743</v>
      </c>
      <c r="B3296" s="9">
        <v>40970</v>
      </c>
      <c r="C3296" s="7">
        <v>1</v>
      </c>
      <c r="D3296" s="7">
        <v>1</v>
      </c>
      <c r="E3296" s="1">
        <v>16</v>
      </c>
      <c r="F3296" s="1" t="s">
        <v>26</v>
      </c>
      <c r="G3296" s="1" t="s">
        <v>2849</v>
      </c>
      <c r="H3296" s="1" t="s">
        <v>23</v>
      </c>
      <c r="I3296" s="1" t="s">
        <v>23</v>
      </c>
      <c r="AK3296" s="1" t="s">
        <v>45</v>
      </c>
    </row>
    <row r="3297" spans="1:37">
      <c r="A3297" s="1" t="s">
        <v>1743</v>
      </c>
      <c r="B3297" s="9">
        <v>40970</v>
      </c>
      <c r="C3297" s="7">
        <v>1</v>
      </c>
      <c r="D3297" s="7">
        <v>1</v>
      </c>
      <c r="E3297" s="1">
        <v>16</v>
      </c>
      <c r="F3297" s="1" t="s">
        <v>47</v>
      </c>
      <c r="G3297" s="1" t="s">
        <v>1953</v>
      </c>
      <c r="H3297" s="1" t="s">
        <v>22</v>
      </c>
      <c r="I3297" s="1" t="s">
        <v>9</v>
      </c>
      <c r="K3297" s="1" t="s">
        <v>29</v>
      </c>
      <c r="L3297" s="1" t="s">
        <v>73</v>
      </c>
      <c r="M3297" s="2" t="s">
        <v>2489</v>
      </c>
      <c r="AJ3297" s="1" t="s">
        <v>59</v>
      </c>
      <c r="AK3297" s="1" t="s">
        <v>77</v>
      </c>
    </row>
    <row r="3298" spans="1:37">
      <c r="A3298" s="1" t="s">
        <v>1743</v>
      </c>
      <c r="B3298" s="9">
        <v>40970</v>
      </c>
      <c r="C3298" s="7">
        <v>1</v>
      </c>
      <c r="D3298" s="7">
        <v>1</v>
      </c>
      <c r="E3298" s="1">
        <v>17</v>
      </c>
      <c r="F3298" s="1" t="s">
        <v>26</v>
      </c>
      <c r="G3298" s="1" t="s">
        <v>1980</v>
      </c>
      <c r="H3298" s="1" t="s">
        <v>23</v>
      </c>
      <c r="I3298" s="1" t="s">
        <v>53</v>
      </c>
      <c r="AK3298" s="1" t="s">
        <v>45</v>
      </c>
    </row>
    <row r="3299" spans="1:37">
      <c r="A3299" s="1" t="s">
        <v>1743</v>
      </c>
      <c r="B3299" s="9">
        <v>40970</v>
      </c>
      <c r="C3299" s="7">
        <v>1</v>
      </c>
      <c r="D3299" s="7">
        <v>1</v>
      </c>
      <c r="E3299" s="1">
        <v>17</v>
      </c>
      <c r="F3299" s="1" t="s">
        <v>47</v>
      </c>
      <c r="G3299" s="1" t="s">
        <v>1974</v>
      </c>
      <c r="H3299" s="1" t="s">
        <v>23</v>
      </c>
      <c r="I3299" s="1" t="s">
        <v>53</v>
      </c>
      <c r="AK3299" s="1" t="s">
        <v>45</v>
      </c>
    </row>
    <row r="3300" spans="1:37">
      <c r="A3300" s="1" t="s">
        <v>1743</v>
      </c>
      <c r="B3300" s="9">
        <v>40970</v>
      </c>
      <c r="C3300" s="7">
        <v>1</v>
      </c>
      <c r="D3300" s="7">
        <v>1</v>
      </c>
      <c r="E3300" s="1">
        <v>18</v>
      </c>
      <c r="F3300" s="1" t="s">
        <v>26</v>
      </c>
      <c r="G3300" s="1" t="s">
        <v>1959</v>
      </c>
      <c r="H3300" s="1" t="s">
        <v>23</v>
      </c>
      <c r="I3300" s="1" t="s">
        <v>23</v>
      </c>
      <c r="AK3300" s="1" t="s">
        <v>45</v>
      </c>
    </row>
    <row r="3301" spans="1:37">
      <c r="A3301" s="1" t="s">
        <v>1743</v>
      </c>
      <c r="B3301" s="9">
        <v>40970</v>
      </c>
      <c r="C3301" s="7">
        <v>1</v>
      </c>
      <c r="D3301" s="7">
        <v>1</v>
      </c>
      <c r="E3301" s="1">
        <v>18</v>
      </c>
      <c r="F3301" s="1" t="s">
        <v>47</v>
      </c>
      <c r="G3301" s="1" t="s">
        <v>1968</v>
      </c>
      <c r="H3301" s="1" t="s">
        <v>23</v>
      </c>
      <c r="I3301" s="1" t="s">
        <v>23</v>
      </c>
      <c r="AK3301" s="1" t="s">
        <v>45</v>
      </c>
    </row>
    <row r="3302" spans="1:37">
      <c r="A3302" s="1" t="s">
        <v>1743</v>
      </c>
      <c r="B3302" s="9">
        <v>40970</v>
      </c>
      <c r="C3302" s="7">
        <v>1</v>
      </c>
      <c r="D3302" s="7">
        <v>1</v>
      </c>
      <c r="E3302" s="1">
        <v>19</v>
      </c>
      <c r="F3302" s="1" t="s">
        <v>26</v>
      </c>
      <c r="G3302" s="1" t="s">
        <v>2850</v>
      </c>
      <c r="H3302" s="1" t="s">
        <v>23</v>
      </c>
      <c r="I3302" s="1" t="s">
        <v>23</v>
      </c>
      <c r="J3302" s="1" t="s">
        <v>55</v>
      </c>
      <c r="AK3302" s="1" t="s">
        <v>45</v>
      </c>
    </row>
    <row r="3303" spans="1:37">
      <c r="A3303" s="1" t="s">
        <v>1743</v>
      </c>
      <c r="B3303" s="9">
        <v>40970</v>
      </c>
      <c r="C3303" s="7">
        <v>1</v>
      </c>
      <c r="D3303" s="7">
        <v>1</v>
      </c>
      <c r="E3303" s="1">
        <v>19</v>
      </c>
      <c r="F3303" s="1" t="s">
        <v>47</v>
      </c>
      <c r="G3303" s="1" t="s">
        <v>2851</v>
      </c>
      <c r="H3303" s="1" t="s">
        <v>23</v>
      </c>
      <c r="I3303" s="1" t="s">
        <v>23</v>
      </c>
      <c r="J3303" s="1" t="s">
        <v>55</v>
      </c>
      <c r="AK3303" s="1" t="s">
        <v>45</v>
      </c>
    </row>
    <row r="3304" spans="1:37">
      <c r="A3304" s="1" t="s">
        <v>1743</v>
      </c>
      <c r="B3304" s="9">
        <v>40970</v>
      </c>
      <c r="C3304" s="7">
        <v>1</v>
      </c>
      <c r="D3304" s="7">
        <v>1</v>
      </c>
      <c r="E3304" s="1">
        <v>20</v>
      </c>
      <c r="F3304" s="1" t="s">
        <v>26</v>
      </c>
      <c r="G3304" s="1" t="s">
        <v>2852</v>
      </c>
      <c r="H3304" s="1" t="s">
        <v>23</v>
      </c>
      <c r="I3304" s="1" t="s">
        <v>23</v>
      </c>
      <c r="AK3304" s="1" t="s">
        <v>45</v>
      </c>
    </row>
    <row r="3305" spans="1:37">
      <c r="A3305" s="1" t="s">
        <v>1743</v>
      </c>
      <c r="B3305" s="9">
        <v>40970</v>
      </c>
      <c r="C3305" s="7">
        <v>1</v>
      </c>
      <c r="D3305" s="7">
        <v>1</v>
      </c>
      <c r="E3305" s="1">
        <v>20</v>
      </c>
      <c r="F3305" s="1" t="s">
        <v>47</v>
      </c>
      <c r="G3305" s="1" t="s">
        <v>2853</v>
      </c>
      <c r="H3305" s="1" t="s">
        <v>23</v>
      </c>
      <c r="I3305" s="1" t="s">
        <v>53</v>
      </c>
      <c r="AK3305" s="1" t="s">
        <v>45</v>
      </c>
    </row>
    <row r="3306" spans="1:37">
      <c r="A3306" s="1" t="s">
        <v>1743</v>
      </c>
      <c r="B3306" s="9">
        <v>40970</v>
      </c>
      <c r="C3306" s="7">
        <v>1</v>
      </c>
      <c r="D3306" s="7">
        <v>1</v>
      </c>
      <c r="E3306" s="10">
        <v>21</v>
      </c>
      <c r="F3306" s="1" t="s">
        <v>26</v>
      </c>
      <c r="G3306" s="1" t="s">
        <v>1972</v>
      </c>
      <c r="H3306" s="1" t="s">
        <v>23</v>
      </c>
      <c r="I3306" s="1" t="s">
        <v>23</v>
      </c>
      <c r="AK3306" s="1" t="s">
        <v>79</v>
      </c>
    </row>
    <row r="3307" spans="1:37">
      <c r="A3307" s="1" t="s">
        <v>1743</v>
      </c>
      <c r="B3307" s="9">
        <v>40970</v>
      </c>
      <c r="C3307" s="7">
        <v>1</v>
      </c>
      <c r="D3307" s="7">
        <v>1</v>
      </c>
      <c r="E3307" s="1">
        <v>21</v>
      </c>
      <c r="F3307" s="1" t="s">
        <v>47</v>
      </c>
      <c r="G3307" s="1" t="s">
        <v>2854</v>
      </c>
      <c r="H3307" s="1" t="s">
        <v>23</v>
      </c>
      <c r="I3307" s="1" t="s">
        <v>23</v>
      </c>
      <c r="AK3307" s="1" t="s">
        <v>59</v>
      </c>
    </row>
    <row r="3308" spans="1:37">
      <c r="A3308" s="1" t="s">
        <v>1743</v>
      </c>
      <c r="B3308" s="9">
        <v>40970</v>
      </c>
      <c r="C3308" s="7">
        <v>1</v>
      </c>
      <c r="D3308" s="7">
        <v>1</v>
      </c>
      <c r="E3308" s="1">
        <v>22</v>
      </c>
      <c r="F3308" s="1" t="s">
        <v>26</v>
      </c>
      <c r="G3308" s="1" t="s">
        <v>2855</v>
      </c>
      <c r="H3308" s="1" t="s">
        <v>23</v>
      </c>
      <c r="I3308" s="1" t="s">
        <v>23</v>
      </c>
      <c r="J3308" s="1" t="s">
        <v>55</v>
      </c>
      <c r="AK3308" s="1" t="s">
        <v>59</v>
      </c>
    </row>
    <row r="3309" spans="1:37">
      <c r="A3309" s="1" t="s">
        <v>1743</v>
      </c>
      <c r="B3309" s="9">
        <v>40970</v>
      </c>
      <c r="C3309" s="7">
        <v>1</v>
      </c>
      <c r="D3309" s="7">
        <v>1</v>
      </c>
      <c r="E3309" s="1">
        <v>22</v>
      </c>
      <c r="F3309" s="1" t="s">
        <v>47</v>
      </c>
      <c r="G3309" s="1" t="s">
        <v>2856</v>
      </c>
      <c r="H3309" s="1" t="s">
        <v>23</v>
      </c>
      <c r="I3309" s="1" t="s">
        <v>23</v>
      </c>
      <c r="J3309" s="1" t="s">
        <v>55</v>
      </c>
      <c r="AK3309" s="1" t="s">
        <v>59</v>
      </c>
    </row>
    <row r="3310" spans="1:37">
      <c r="A3310" s="1" t="s">
        <v>1743</v>
      </c>
      <c r="B3310" s="9">
        <v>40970</v>
      </c>
      <c r="C3310" s="7">
        <v>1</v>
      </c>
      <c r="D3310" s="7">
        <v>1</v>
      </c>
      <c r="E3310" s="1">
        <v>23</v>
      </c>
      <c r="F3310" s="1" t="s">
        <v>26</v>
      </c>
      <c r="G3310" s="1" t="s">
        <v>1973</v>
      </c>
      <c r="H3310" s="1" t="s">
        <v>22</v>
      </c>
      <c r="I3310" s="1" t="s">
        <v>9</v>
      </c>
      <c r="K3310" s="1" t="s">
        <v>29</v>
      </c>
      <c r="L3310" s="1" t="s">
        <v>73</v>
      </c>
      <c r="M3310" s="2" t="s">
        <v>2491</v>
      </c>
      <c r="AJ3310" s="1" t="s">
        <v>59</v>
      </c>
      <c r="AK3310" s="1" t="s">
        <v>59</v>
      </c>
    </row>
    <row r="3311" spans="1:37">
      <c r="A3311" s="1" t="s">
        <v>1743</v>
      </c>
      <c r="B3311" s="9">
        <v>40970</v>
      </c>
      <c r="C3311" s="7">
        <v>1</v>
      </c>
      <c r="D3311" s="7">
        <v>1</v>
      </c>
      <c r="E3311" s="1">
        <v>23</v>
      </c>
      <c r="F3311" s="1" t="s">
        <v>47</v>
      </c>
      <c r="G3311" s="1" t="s">
        <v>1993</v>
      </c>
      <c r="H3311" s="1" t="s">
        <v>22</v>
      </c>
      <c r="I3311" s="1" t="s">
        <v>23</v>
      </c>
      <c r="AK3311" s="1" t="s">
        <v>59</v>
      </c>
    </row>
    <row r="3312" spans="1:37">
      <c r="A3312" s="1" t="s">
        <v>1743</v>
      </c>
      <c r="B3312" s="9">
        <v>40970</v>
      </c>
      <c r="C3312" s="7">
        <v>1</v>
      </c>
      <c r="D3312" s="7">
        <v>1</v>
      </c>
      <c r="E3312" s="1">
        <v>24</v>
      </c>
      <c r="F3312" s="1" t="s">
        <v>26</v>
      </c>
      <c r="G3312" s="1" t="s">
        <v>1995</v>
      </c>
      <c r="H3312" s="1" t="s">
        <v>23</v>
      </c>
      <c r="I3312" s="1" t="s">
        <v>23</v>
      </c>
      <c r="AK3312" s="1" t="s">
        <v>59</v>
      </c>
    </row>
    <row r="3313" spans="1:37">
      <c r="A3313" s="1" t="s">
        <v>1743</v>
      </c>
      <c r="B3313" s="9">
        <v>40970</v>
      </c>
      <c r="C3313" s="7">
        <v>1</v>
      </c>
      <c r="D3313" s="7">
        <v>1</v>
      </c>
      <c r="E3313" s="1">
        <v>24</v>
      </c>
      <c r="F3313" s="1" t="s">
        <v>47</v>
      </c>
      <c r="G3313" s="1" t="s">
        <v>1978</v>
      </c>
      <c r="H3313" s="1" t="s">
        <v>22</v>
      </c>
      <c r="I3313" s="1" t="s">
        <v>23</v>
      </c>
      <c r="AK3313" s="1" t="s">
        <v>59</v>
      </c>
    </row>
    <row r="3314" spans="1:37">
      <c r="A3314" s="1" t="s">
        <v>1743</v>
      </c>
      <c r="B3314" s="9">
        <v>40970</v>
      </c>
      <c r="C3314" s="7">
        <v>1</v>
      </c>
      <c r="D3314" s="7">
        <v>1</v>
      </c>
      <c r="E3314" s="1">
        <v>25</v>
      </c>
      <c r="F3314" s="1" t="s">
        <v>26</v>
      </c>
      <c r="G3314" s="1" t="s">
        <v>1990</v>
      </c>
      <c r="H3314" s="1" t="s">
        <v>23</v>
      </c>
      <c r="I3314" s="1" t="s">
        <v>23</v>
      </c>
      <c r="AK3314" s="1" t="s">
        <v>45</v>
      </c>
    </row>
    <row r="3315" spans="1:37">
      <c r="A3315" s="1" t="s">
        <v>1743</v>
      </c>
      <c r="B3315" s="9">
        <v>40970</v>
      </c>
      <c r="C3315" s="7">
        <v>1</v>
      </c>
      <c r="D3315" s="7">
        <v>1</v>
      </c>
      <c r="E3315" s="1">
        <v>25</v>
      </c>
      <c r="F3315" s="1" t="s">
        <v>47</v>
      </c>
      <c r="G3315" s="1" t="s">
        <v>2007</v>
      </c>
      <c r="H3315" s="1" t="s">
        <v>22</v>
      </c>
      <c r="I3315" s="1" t="s">
        <v>9</v>
      </c>
      <c r="K3315" s="1" t="s">
        <v>32</v>
      </c>
      <c r="L3315" s="1" t="s">
        <v>73</v>
      </c>
      <c r="M3315" s="2" t="s">
        <v>2538</v>
      </c>
      <c r="AJ3315" s="1" t="s">
        <v>59</v>
      </c>
      <c r="AK3315" s="1" t="s">
        <v>45</v>
      </c>
    </row>
    <row r="3316" spans="1:37">
      <c r="A3316" s="1" t="s">
        <v>1743</v>
      </c>
      <c r="B3316" s="9">
        <v>40970</v>
      </c>
      <c r="C3316" s="7">
        <v>1</v>
      </c>
      <c r="D3316" s="7">
        <v>1</v>
      </c>
      <c r="E3316" s="1">
        <v>26</v>
      </c>
      <c r="F3316" s="1" t="s">
        <v>26</v>
      </c>
      <c r="G3316" s="1" t="s">
        <v>1981</v>
      </c>
      <c r="H3316" s="1" t="s">
        <v>23</v>
      </c>
      <c r="I3316" s="1" t="s">
        <v>23</v>
      </c>
      <c r="J3316" s="1" t="s">
        <v>55</v>
      </c>
      <c r="AK3316" s="1" t="s">
        <v>45</v>
      </c>
    </row>
    <row r="3317" spans="1:37">
      <c r="A3317" s="1" t="s">
        <v>1743</v>
      </c>
      <c r="B3317" s="9">
        <v>40970</v>
      </c>
      <c r="C3317" s="7">
        <v>1</v>
      </c>
      <c r="D3317" s="7">
        <v>1</v>
      </c>
      <c r="E3317" s="1">
        <v>26</v>
      </c>
      <c r="F3317" s="1" t="s">
        <v>47</v>
      </c>
      <c r="G3317" s="1" t="s">
        <v>2857</v>
      </c>
      <c r="H3317" s="1" t="s">
        <v>23</v>
      </c>
      <c r="I3317" s="1" t="s">
        <v>23</v>
      </c>
      <c r="J3317" s="1" t="s">
        <v>55</v>
      </c>
      <c r="AK3317" s="1" t="s">
        <v>45</v>
      </c>
    </row>
    <row r="3318" spans="1:37">
      <c r="A3318" s="1" t="s">
        <v>1743</v>
      </c>
      <c r="B3318" s="9">
        <v>40970</v>
      </c>
      <c r="C3318" s="7">
        <v>1</v>
      </c>
      <c r="D3318" s="7">
        <v>1</v>
      </c>
      <c r="E3318" s="1">
        <v>27</v>
      </c>
      <c r="F3318" s="1" t="s">
        <v>26</v>
      </c>
      <c r="G3318" s="1" t="s">
        <v>1951</v>
      </c>
      <c r="H3318" s="1" t="s">
        <v>23</v>
      </c>
      <c r="I3318" s="1" t="s">
        <v>23</v>
      </c>
      <c r="J3318" s="1" t="s">
        <v>55</v>
      </c>
      <c r="AK3318" s="1" t="s">
        <v>45</v>
      </c>
    </row>
    <row r="3319" spans="1:37">
      <c r="A3319" s="1" t="s">
        <v>1743</v>
      </c>
      <c r="B3319" s="9">
        <v>40970</v>
      </c>
      <c r="C3319" s="7">
        <v>1</v>
      </c>
      <c r="D3319" s="7">
        <v>1</v>
      </c>
      <c r="E3319" s="1">
        <v>27</v>
      </c>
      <c r="F3319" s="1" t="s">
        <v>47</v>
      </c>
      <c r="G3319" s="1" t="s">
        <v>1969</v>
      </c>
      <c r="H3319" s="1" t="s">
        <v>23</v>
      </c>
      <c r="I3319" s="1" t="s">
        <v>23</v>
      </c>
      <c r="AK3319" s="1" t="s">
        <v>45</v>
      </c>
    </row>
    <row r="3320" spans="1:37">
      <c r="A3320" s="1" t="s">
        <v>1743</v>
      </c>
      <c r="B3320" s="9">
        <v>40970</v>
      </c>
      <c r="C3320" s="7">
        <v>1</v>
      </c>
      <c r="D3320" s="7">
        <v>1</v>
      </c>
      <c r="E3320" s="1">
        <v>28</v>
      </c>
      <c r="F3320" s="1" t="s">
        <v>26</v>
      </c>
      <c r="G3320" s="1" t="s">
        <v>2858</v>
      </c>
      <c r="H3320" s="1" t="s">
        <v>23</v>
      </c>
      <c r="I3320" s="1" t="s">
        <v>23</v>
      </c>
      <c r="J3320" s="1" t="s">
        <v>55</v>
      </c>
      <c r="AK3320" s="1" t="s">
        <v>45</v>
      </c>
    </row>
    <row r="3321" spans="1:37">
      <c r="A3321" s="1" t="s">
        <v>1743</v>
      </c>
      <c r="B3321" s="9">
        <v>40970</v>
      </c>
      <c r="C3321" s="7">
        <v>1</v>
      </c>
      <c r="D3321" s="7">
        <v>1</v>
      </c>
      <c r="E3321" s="1">
        <v>28</v>
      </c>
      <c r="F3321" s="1" t="s">
        <v>47</v>
      </c>
      <c r="G3321" s="1" t="s">
        <v>2005</v>
      </c>
      <c r="H3321" s="1" t="s">
        <v>22</v>
      </c>
      <c r="I3321" s="1" t="s">
        <v>9</v>
      </c>
      <c r="K3321" s="1" t="s">
        <v>29</v>
      </c>
      <c r="L3321" s="1" t="s">
        <v>73</v>
      </c>
      <c r="M3321" s="2" t="s">
        <v>3023</v>
      </c>
      <c r="AJ3321" s="1" t="s">
        <v>59</v>
      </c>
      <c r="AK3321" s="1" t="s">
        <v>45</v>
      </c>
    </row>
    <row r="3322" spans="1:37">
      <c r="A3322" s="1" t="s">
        <v>1743</v>
      </c>
      <c r="B3322" s="9">
        <v>40970</v>
      </c>
      <c r="C3322" s="7">
        <v>1</v>
      </c>
      <c r="D3322" s="7">
        <v>1</v>
      </c>
      <c r="E3322" s="1">
        <v>29</v>
      </c>
      <c r="F3322" s="1" t="s">
        <v>26</v>
      </c>
      <c r="G3322" s="1" t="s">
        <v>2859</v>
      </c>
      <c r="H3322" s="1" t="s">
        <v>23</v>
      </c>
      <c r="I3322" s="1" t="s">
        <v>23</v>
      </c>
      <c r="AK3322" s="1" t="s">
        <v>45</v>
      </c>
    </row>
    <row r="3323" spans="1:37">
      <c r="A3323" s="1" t="s">
        <v>1743</v>
      </c>
      <c r="B3323" s="9">
        <v>40970</v>
      </c>
      <c r="C3323" s="7">
        <v>1</v>
      </c>
      <c r="D3323" s="7">
        <v>1</v>
      </c>
      <c r="E3323" s="1">
        <v>29</v>
      </c>
      <c r="F3323" s="1" t="s">
        <v>47</v>
      </c>
      <c r="G3323" s="1" t="s">
        <v>1983</v>
      </c>
      <c r="H3323" s="1" t="s">
        <v>23</v>
      </c>
      <c r="I3323" s="1" t="s">
        <v>23</v>
      </c>
      <c r="J3323" s="1" t="s">
        <v>55</v>
      </c>
      <c r="AK3323" s="1" t="s">
        <v>45</v>
      </c>
    </row>
    <row r="3324" spans="1:37">
      <c r="A3324" s="1" t="s">
        <v>1743</v>
      </c>
      <c r="B3324" s="9">
        <v>40970</v>
      </c>
      <c r="C3324" s="7">
        <v>1</v>
      </c>
      <c r="D3324" s="7">
        <v>1</v>
      </c>
      <c r="E3324" s="1">
        <v>30</v>
      </c>
      <c r="F3324" s="1" t="s">
        <v>26</v>
      </c>
      <c r="G3324" s="1" t="s">
        <v>1992</v>
      </c>
      <c r="H3324" s="1" t="s">
        <v>23</v>
      </c>
      <c r="I3324" s="1" t="s">
        <v>23</v>
      </c>
      <c r="AK3324" s="1" t="s">
        <v>45</v>
      </c>
    </row>
    <row r="3325" spans="1:37">
      <c r="A3325" s="1" t="s">
        <v>1743</v>
      </c>
      <c r="B3325" s="9">
        <v>40970</v>
      </c>
      <c r="C3325" s="7">
        <v>1</v>
      </c>
      <c r="D3325" s="7">
        <v>1</v>
      </c>
      <c r="E3325" s="1">
        <v>30</v>
      </c>
      <c r="F3325" s="1" t="s">
        <v>47</v>
      </c>
      <c r="G3325" s="1" t="s">
        <v>2860</v>
      </c>
      <c r="H3325" s="1" t="s">
        <v>23</v>
      </c>
      <c r="I3325" s="1" t="s">
        <v>23</v>
      </c>
      <c r="AK3325" s="1" t="s">
        <v>45</v>
      </c>
    </row>
    <row r="3326" spans="1:37">
      <c r="A3326" s="1" t="s">
        <v>1743</v>
      </c>
      <c r="B3326" s="9">
        <v>40970</v>
      </c>
      <c r="C3326" s="7">
        <v>1</v>
      </c>
      <c r="D3326" s="7">
        <v>1</v>
      </c>
      <c r="E3326" s="1">
        <v>31</v>
      </c>
      <c r="F3326" s="1" t="s">
        <v>26</v>
      </c>
      <c r="G3326" s="1" t="s">
        <v>2861</v>
      </c>
      <c r="H3326" s="1" t="s">
        <v>23</v>
      </c>
      <c r="I3326" s="1" t="s">
        <v>23</v>
      </c>
      <c r="AK3326" s="1" t="s">
        <v>45</v>
      </c>
    </row>
    <row r="3327" spans="1:37">
      <c r="A3327" s="1" t="s">
        <v>1743</v>
      </c>
      <c r="B3327" s="9">
        <v>40970</v>
      </c>
      <c r="C3327" s="7">
        <v>1</v>
      </c>
      <c r="D3327" s="7">
        <v>1</v>
      </c>
      <c r="E3327" s="1">
        <v>31</v>
      </c>
      <c r="F3327" s="1" t="s">
        <v>47</v>
      </c>
      <c r="G3327" s="1" t="s">
        <v>1952</v>
      </c>
      <c r="H3327" s="1" t="s">
        <v>23</v>
      </c>
      <c r="I3327" s="1" t="s">
        <v>23</v>
      </c>
      <c r="AK3327" s="1" t="s">
        <v>45</v>
      </c>
    </row>
    <row r="3328" spans="1:37">
      <c r="A3328" s="1" t="s">
        <v>1743</v>
      </c>
      <c r="B3328" s="9">
        <v>40970</v>
      </c>
      <c r="C3328" s="7">
        <v>1</v>
      </c>
      <c r="D3328" s="7">
        <v>1</v>
      </c>
      <c r="E3328" s="1">
        <v>32</v>
      </c>
      <c r="F3328" s="1" t="s">
        <v>26</v>
      </c>
      <c r="G3328" s="1" t="s">
        <v>2862</v>
      </c>
      <c r="H3328" s="1" t="s">
        <v>23</v>
      </c>
      <c r="I3328" s="1" t="s">
        <v>23</v>
      </c>
      <c r="AK3328" s="1" t="s">
        <v>45</v>
      </c>
    </row>
    <row r="3329" spans="1:38">
      <c r="A3329" s="1" t="s">
        <v>1743</v>
      </c>
      <c r="B3329" s="9">
        <v>40970</v>
      </c>
      <c r="C3329" s="7">
        <v>1</v>
      </c>
      <c r="D3329" s="7">
        <v>1</v>
      </c>
      <c r="E3329" s="1">
        <v>32</v>
      </c>
      <c r="F3329" s="1" t="s">
        <v>47</v>
      </c>
      <c r="G3329" s="1" t="s">
        <v>1971</v>
      </c>
      <c r="H3329" s="1" t="s">
        <v>22</v>
      </c>
      <c r="I3329" s="1" t="s">
        <v>9</v>
      </c>
      <c r="K3329" s="1" t="s">
        <v>29</v>
      </c>
      <c r="L3329" s="1" t="s">
        <v>73</v>
      </c>
      <c r="M3329" s="2" t="s">
        <v>2501</v>
      </c>
      <c r="AJ3329" s="1" t="s">
        <v>59</v>
      </c>
      <c r="AK3329" s="1" t="s">
        <v>45</v>
      </c>
    </row>
    <row r="3330" spans="1:38">
      <c r="A3330" s="1" t="s">
        <v>1743</v>
      </c>
      <c r="B3330" s="9">
        <v>40970</v>
      </c>
      <c r="C3330" s="7">
        <v>1</v>
      </c>
      <c r="D3330" s="7">
        <v>1</v>
      </c>
      <c r="E3330" s="1">
        <v>33</v>
      </c>
      <c r="F3330" s="1" t="s">
        <v>26</v>
      </c>
      <c r="G3330" s="1" t="s">
        <v>1987</v>
      </c>
      <c r="H3330" s="1" t="s">
        <v>22</v>
      </c>
      <c r="I3330" s="1" t="s">
        <v>9</v>
      </c>
      <c r="K3330" s="1" t="s">
        <v>36</v>
      </c>
      <c r="L3330" s="1" t="s">
        <v>25</v>
      </c>
      <c r="M3330" s="2" t="s">
        <v>2540</v>
      </c>
      <c r="N3330" s="1" t="s">
        <v>26</v>
      </c>
      <c r="O3330" s="1" t="s">
        <v>33</v>
      </c>
      <c r="Q3330" s="1">
        <v>34</v>
      </c>
      <c r="S3330" s="1">
        <v>4.0999999999999996</v>
      </c>
      <c r="T3330" s="1">
        <v>136.6</v>
      </c>
      <c r="U3330" s="1">
        <v>90</v>
      </c>
      <c r="X3330" s="1">
        <v>14</v>
      </c>
      <c r="Y3330" s="1">
        <v>96</v>
      </c>
      <c r="Z3330" s="1">
        <f>96-14</f>
        <v>82</v>
      </c>
      <c r="AA3330" s="1">
        <v>0</v>
      </c>
      <c r="AC3330" s="1" t="s">
        <v>234</v>
      </c>
      <c r="AJ3330" s="1" t="s">
        <v>45</v>
      </c>
      <c r="AK3330" s="1" t="s">
        <v>45</v>
      </c>
      <c r="AL3330" s="1" t="s">
        <v>235</v>
      </c>
    </row>
    <row r="3331" spans="1:38">
      <c r="A3331" s="1" t="s">
        <v>1743</v>
      </c>
      <c r="B3331" s="9">
        <v>40970</v>
      </c>
      <c r="C3331" s="7">
        <v>1</v>
      </c>
      <c r="D3331" s="7">
        <v>1</v>
      </c>
      <c r="E3331" s="1">
        <v>33</v>
      </c>
      <c r="F3331" s="1" t="s">
        <v>47</v>
      </c>
      <c r="G3331" s="1" t="s">
        <v>2863</v>
      </c>
      <c r="H3331" s="1" t="s">
        <v>23</v>
      </c>
      <c r="I3331" s="1" t="s">
        <v>23</v>
      </c>
      <c r="AK3331" s="1" t="s">
        <v>45</v>
      </c>
    </row>
    <row r="3332" spans="1:38">
      <c r="A3332" s="1" t="s">
        <v>1743</v>
      </c>
      <c r="B3332" s="9">
        <v>40970</v>
      </c>
      <c r="C3332" s="7">
        <v>1</v>
      </c>
      <c r="D3332" s="7">
        <v>1</v>
      </c>
      <c r="E3332" s="1">
        <v>34</v>
      </c>
      <c r="F3332" s="1" t="s">
        <v>26</v>
      </c>
      <c r="G3332" s="1" t="s">
        <v>2864</v>
      </c>
      <c r="H3332" s="1" t="s">
        <v>23</v>
      </c>
      <c r="I3332" s="1" t="s">
        <v>23</v>
      </c>
      <c r="AK3332" s="1" t="s">
        <v>45</v>
      </c>
    </row>
    <row r="3333" spans="1:38">
      <c r="A3333" s="1" t="s">
        <v>1743</v>
      </c>
      <c r="B3333" s="9">
        <v>40970</v>
      </c>
      <c r="C3333" s="7">
        <v>1</v>
      </c>
      <c r="D3333" s="7">
        <v>1</v>
      </c>
      <c r="E3333" s="1">
        <v>34</v>
      </c>
      <c r="F3333" s="1" t="s">
        <v>47</v>
      </c>
      <c r="G3333" s="1" t="s">
        <v>2865</v>
      </c>
      <c r="H3333" s="1" t="s">
        <v>23</v>
      </c>
      <c r="I3333" s="1" t="s">
        <v>23</v>
      </c>
      <c r="J3333" s="1" t="s">
        <v>55</v>
      </c>
      <c r="AK3333" s="1" t="s">
        <v>45</v>
      </c>
    </row>
    <row r="3334" spans="1:38">
      <c r="A3334" s="1" t="s">
        <v>1743</v>
      </c>
      <c r="B3334" s="9">
        <v>40970</v>
      </c>
      <c r="C3334" s="7">
        <v>1</v>
      </c>
      <c r="D3334" s="7">
        <v>1</v>
      </c>
      <c r="E3334" s="1">
        <v>35</v>
      </c>
      <c r="F3334" s="1" t="s">
        <v>26</v>
      </c>
      <c r="G3334" s="1" t="s">
        <v>1996</v>
      </c>
      <c r="H3334" s="1" t="s">
        <v>22</v>
      </c>
      <c r="I3334" s="1" t="s">
        <v>9</v>
      </c>
      <c r="K3334" s="1" t="s">
        <v>31</v>
      </c>
      <c r="L3334" s="1" t="s">
        <v>25</v>
      </c>
      <c r="M3334" s="2" t="s">
        <v>2541</v>
      </c>
      <c r="N3334" s="1" t="s">
        <v>26</v>
      </c>
      <c r="O3334" s="1" t="s">
        <v>27</v>
      </c>
      <c r="P3334" s="1" t="s">
        <v>40</v>
      </c>
      <c r="Q3334" s="1">
        <v>43.3</v>
      </c>
      <c r="R3334" s="1">
        <v>21.5</v>
      </c>
      <c r="S3334" s="1">
        <v>33.700000000000003</v>
      </c>
      <c r="X3334" s="1">
        <v>14</v>
      </c>
      <c r="Y3334" s="1">
        <v>230</v>
      </c>
      <c r="Z3334" s="1">
        <f>230-14</f>
        <v>216</v>
      </c>
      <c r="AA3334" s="1">
        <v>29</v>
      </c>
      <c r="AC3334" s="1" t="s">
        <v>237</v>
      </c>
      <c r="AE3334" s="1">
        <v>514</v>
      </c>
      <c r="AJ3334" s="1" t="s">
        <v>45</v>
      </c>
      <c r="AK3334" s="1" t="s">
        <v>45</v>
      </c>
    </row>
    <row r="3335" spans="1:38">
      <c r="A3335" s="1" t="s">
        <v>1743</v>
      </c>
      <c r="B3335" s="9">
        <v>40970</v>
      </c>
      <c r="C3335" s="7">
        <v>1</v>
      </c>
      <c r="D3335" s="7">
        <v>1</v>
      </c>
      <c r="E3335" s="1">
        <v>35</v>
      </c>
      <c r="F3335" s="1" t="s">
        <v>47</v>
      </c>
      <c r="G3335" s="1" t="s">
        <v>2004</v>
      </c>
      <c r="H3335" s="1" t="s">
        <v>23</v>
      </c>
      <c r="I3335" s="1" t="s">
        <v>53</v>
      </c>
      <c r="AK3335" s="1" t="s">
        <v>45</v>
      </c>
    </row>
    <row r="3336" spans="1:38">
      <c r="A3336" s="1" t="s">
        <v>1743</v>
      </c>
      <c r="B3336" s="9">
        <v>40970</v>
      </c>
      <c r="C3336" s="7">
        <v>1</v>
      </c>
      <c r="D3336" s="7">
        <v>1</v>
      </c>
      <c r="E3336" s="1">
        <v>36</v>
      </c>
      <c r="F3336" s="1" t="s">
        <v>26</v>
      </c>
      <c r="G3336" s="1" t="s">
        <v>1986</v>
      </c>
      <c r="H3336" s="1" t="s">
        <v>22</v>
      </c>
      <c r="I3336" s="1" t="s">
        <v>9</v>
      </c>
      <c r="K3336" s="1" t="s">
        <v>32</v>
      </c>
      <c r="L3336" s="1" t="s">
        <v>73</v>
      </c>
      <c r="M3336" s="2" t="s">
        <v>2521</v>
      </c>
      <c r="AJ3336" s="1" t="s">
        <v>59</v>
      </c>
      <c r="AK3336" s="1" t="s">
        <v>45</v>
      </c>
    </row>
    <row r="3337" spans="1:38">
      <c r="A3337" s="1" t="s">
        <v>1743</v>
      </c>
      <c r="B3337" s="9">
        <v>40970</v>
      </c>
      <c r="C3337" s="7">
        <v>1</v>
      </c>
      <c r="D3337" s="7">
        <v>1</v>
      </c>
      <c r="E3337" s="1">
        <v>36</v>
      </c>
      <c r="F3337" s="1" t="s">
        <v>47</v>
      </c>
      <c r="G3337" s="1" t="s">
        <v>1970</v>
      </c>
      <c r="H3337" s="1" t="s">
        <v>23</v>
      </c>
      <c r="I3337" s="1" t="s">
        <v>23</v>
      </c>
      <c r="AK3337" s="1" t="s">
        <v>45</v>
      </c>
    </row>
    <row r="3338" spans="1:38">
      <c r="A3338" s="1" t="s">
        <v>1743</v>
      </c>
      <c r="B3338" s="9">
        <v>40970</v>
      </c>
      <c r="C3338" s="7">
        <v>1</v>
      </c>
      <c r="D3338" s="7">
        <v>1</v>
      </c>
      <c r="E3338" s="1">
        <v>37</v>
      </c>
      <c r="F3338" s="1" t="s">
        <v>26</v>
      </c>
      <c r="G3338" s="1" t="s">
        <v>1963</v>
      </c>
      <c r="H3338" s="1" t="s">
        <v>23</v>
      </c>
      <c r="I3338" s="1" t="s">
        <v>23</v>
      </c>
      <c r="AK3338" s="1" t="s">
        <v>77</v>
      </c>
    </row>
    <row r="3339" spans="1:38">
      <c r="A3339" s="1" t="s">
        <v>1743</v>
      </c>
      <c r="B3339" s="9">
        <v>40970</v>
      </c>
      <c r="C3339" s="7">
        <v>1</v>
      </c>
      <c r="D3339" s="7">
        <v>1</v>
      </c>
      <c r="E3339" s="1">
        <v>37</v>
      </c>
      <c r="F3339" s="1" t="s">
        <v>47</v>
      </c>
      <c r="G3339" s="1" t="s">
        <v>1961</v>
      </c>
      <c r="H3339" s="1" t="s">
        <v>22</v>
      </c>
      <c r="I3339" s="1" t="s">
        <v>9</v>
      </c>
      <c r="K3339" s="1" t="s">
        <v>24</v>
      </c>
      <c r="L3339" s="1" t="s">
        <v>73</v>
      </c>
      <c r="M3339" s="2" t="s">
        <v>2496</v>
      </c>
      <c r="AJ3339" s="1" t="s">
        <v>59</v>
      </c>
      <c r="AK3339" s="1" t="s">
        <v>77</v>
      </c>
    </row>
    <row r="3340" spans="1:38">
      <c r="A3340" s="1" t="s">
        <v>1743</v>
      </c>
      <c r="B3340" s="9">
        <v>40970</v>
      </c>
      <c r="C3340" s="7">
        <v>1</v>
      </c>
      <c r="D3340" s="7">
        <v>1</v>
      </c>
      <c r="E3340" s="1">
        <v>38</v>
      </c>
      <c r="F3340" s="1" t="s">
        <v>26</v>
      </c>
      <c r="G3340" s="1" t="s">
        <v>2866</v>
      </c>
      <c r="H3340" s="1" t="s">
        <v>23</v>
      </c>
      <c r="I3340" s="1" t="s">
        <v>23</v>
      </c>
      <c r="AK3340" s="1" t="s">
        <v>77</v>
      </c>
    </row>
    <row r="3341" spans="1:38">
      <c r="A3341" s="1" t="s">
        <v>1743</v>
      </c>
      <c r="B3341" s="9">
        <v>40970</v>
      </c>
      <c r="C3341" s="7">
        <v>1</v>
      </c>
      <c r="D3341" s="7">
        <v>1</v>
      </c>
      <c r="E3341" s="1">
        <v>38</v>
      </c>
      <c r="F3341" s="1" t="s">
        <v>47</v>
      </c>
      <c r="G3341" s="1" t="s">
        <v>2867</v>
      </c>
      <c r="H3341" s="1" t="s">
        <v>23</v>
      </c>
      <c r="I3341" s="1" t="s">
        <v>23</v>
      </c>
      <c r="J3341" s="1" t="s">
        <v>55</v>
      </c>
      <c r="AK3341" s="1" t="s">
        <v>77</v>
      </c>
    </row>
    <row r="3342" spans="1:38">
      <c r="A3342" s="1" t="s">
        <v>1743</v>
      </c>
      <c r="B3342" s="9">
        <v>40970</v>
      </c>
      <c r="C3342" s="7">
        <v>1</v>
      </c>
      <c r="D3342" s="7">
        <v>1</v>
      </c>
      <c r="E3342" s="1">
        <v>39</v>
      </c>
      <c r="F3342" s="1" t="s">
        <v>26</v>
      </c>
      <c r="G3342" s="1" t="s">
        <v>1964</v>
      </c>
      <c r="H3342" s="1" t="s">
        <v>23</v>
      </c>
      <c r="I3342" s="1" t="s">
        <v>23</v>
      </c>
      <c r="AK3342" s="1" t="s">
        <v>77</v>
      </c>
    </row>
    <row r="3343" spans="1:38">
      <c r="A3343" s="1" t="s">
        <v>1743</v>
      </c>
      <c r="B3343" s="9">
        <v>40970</v>
      </c>
      <c r="C3343" s="7">
        <v>1</v>
      </c>
      <c r="D3343" s="7">
        <v>1</v>
      </c>
      <c r="E3343" s="1">
        <v>39</v>
      </c>
      <c r="F3343" s="1" t="s">
        <v>47</v>
      </c>
      <c r="G3343" s="1" t="s">
        <v>2001</v>
      </c>
      <c r="H3343" s="1" t="s">
        <v>23</v>
      </c>
      <c r="I3343" s="1" t="s">
        <v>23</v>
      </c>
      <c r="AK3343" s="1" t="s">
        <v>77</v>
      </c>
    </row>
    <row r="3344" spans="1:38">
      <c r="A3344" s="1" t="s">
        <v>1743</v>
      </c>
      <c r="B3344" s="9">
        <v>40970</v>
      </c>
      <c r="C3344" s="7">
        <v>1</v>
      </c>
      <c r="D3344" s="7">
        <v>1</v>
      </c>
      <c r="E3344" s="1">
        <v>40</v>
      </c>
      <c r="F3344" s="1" t="s">
        <v>26</v>
      </c>
      <c r="G3344" s="1" t="s">
        <v>1975</v>
      </c>
      <c r="H3344" s="1" t="s">
        <v>22</v>
      </c>
      <c r="I3344" s="1" t="s">
        <v>9</v>
      </c>
      <c r="K3344" s="1" t="s">
        <v>36</v>
      </c>
      <c r="L3344" s="1" t="s">
        <v>73</v>
      </c>
      <c r="M3344" s="2" t="s">
        <v>2505</v>
      </c>
      <c r="AJ3344" s="1" t="s">
        <v>59</v>
      </c>
      <c r="AK3344" s="1" t="s">
        <v>77</v>
      </c>
    </row>
    <row r="3345" spans="1:37">
      <c r="A3345" s="1" t="s">
        <v>1743</v>
      </c>
      <c r="B3345" s="9">
        <v>40970</v>
      </c>
      <c r="C3345" s="7">
        <v>1</v>
      </c>
      <c r="D3345" s="7">
        <v>1</v>
      </c>
      <c r="E3345" s="1">
        <v>40</v>
      </c>
      <c r="F3345" s="1" t="s">
        <v>47</v>
      </c>
      <c r="G3345" s="1" t="s">
        <v>2003</v>
      </c>
      <c r="H3345" s="1" t="s">
        <v>22</v>
      </c>
      <c r="I3345" s="1" t="s">
        <v>9</v>
      </c>
      <c r="K3345" s="1" t="s">
        <v>32</v>
      </c>
      <c r="L3345" s="1" t="s">
        <v>73</v>
      </c>
      <c r="M3345" s="2" t="s">
        <v>2510</v>
      </c>
      <c r="AJ3345" s="1" t="s">
        <v>59</v>
      </c>
      <c r="AK3345" s="1" t="s">
        <v>77</v>
      </c>
    </row>
    <row r="3346" spans="1:37">
      <c r="A3346" s="1" t="s">
        <v>1743</v>
      </c>
      <c r="B3346" s="9">
        <v>40970</v>
      </c>
      <c r="C3346" s="7">
        <v>1</v>
      </c>
      <c r="D3346" s="7">
        <v>1</v>
      </c>
      <c r="E3346" s="1">
        <v>41</v>
      </c>
      <c r="F3346" s="1" t="s">
        <v>26</v>
      </c>
      <c r="G3346" s="1" t="s">
        <v>1999</v>
      </c>
      <c r="H3346" s="1" t="s">
        <v>22</v>
      </c>
      <c r="I3346" s="1" t="s">
        <v>9</v>
      </c>
      <c r="K3346" s="1" t="s">
        <v>30</v>
      </c>
      <c r="L3346" s="1" t="s">
        <v>73</v>
      </c>
      <c r="M3346" s="2" t="s">
        <v>2512</v>
      </c>
      <c r="AJ3346" s="1" t="s">
        <v>59</v>
      </c>
      <c r="AK3346" s="1" t="s">
        <v>77</v>
      </c>
    </row>
    <row r="3347" spans="1:37">
      <c r="A3347" s="1" t="s">
        <v>1743</v>
      </c>
      <c r="B3347" s="9">
        <v>40970</v>
      </c>
      <c r="C3347" s="7">
        <v>1</v>
      </c>
      <c r="D3347" s="7">
        <v>1</v>
      </c>
      <c r="E3347" s="1">
        <v>41</v>
      </c>
      <c r="F3347" s="1" t="s">
        <v>47</v>
      </c>
      <c r="G3347" s="1" t="s">
        <v>1977</v>
      </c>
      <c r="H3347" s="1" t="s">
        <v>23</v>
      </c>
      <c r="I3347" s="1" t="s">
        <v>23</v>
      </c>
      <c r="AK3347" s="1" t="s">
        <v>77</v>
      </c>
    </row>
    <row r="3348" spans="1:37">
      <c r="A3348" s="1" t="s">
        <v>1743</v>
      </c>
      <c r="B3348" s="9">
        <v>40970</v>
      </c>
      <c r="C3348" s="7">
        <v>1</v>
      </c>
      <c r="D3348" s="7">
        <v>1</v>
      </c>
      <c r="E3348" s="1">
        <v>42</v>
      </c>
      <c r="F3348" s="1" t="s">
        <v>26</v>
      </c>
      <c r="G3348" s="1" t="s">
        <v>2868</v>
      </c>
      <c r="H3348" s="1" t="s">
        <v>23</v>
      </c>
      <c r="I3348" s="1" t="s">
        <v>23</v>
      </c>
      <c r="AK3348" s="1" t="s">
        <v>77</v>
      </c>
    </row>
    <row r="3349" spans="1:37">
      <c r="A3349" s="1" t="s">
        <v>1743</v>
      </c>
      <c r="B3349" s="9">
        <v>40970</v>
      </c>
      <c r="C3349" s="7">
        <v>1</v>
      </c>
      <c r="D3349" s="7">
        <v>1</v>
      </c>
      <c r="E3349" s="1">
        <v>42</v>
      </c>
      <c r="F3349" s="1" t="s">
        <v>47</v>
      </c>
      <c r="G3349" s="1" t="s">
        <v>2869</v>
      </c>
      <c r="H3349" s="1" t="s">
        <v>23</v>
      </c>
      <c r="I3349" s="1" t="s">
        <v>23</v>
      </c>
      <c r="AK3349" s="1" t="s">
        <v>77</v>
      </c>
    </row>
    <row r="3350" spans="1:37">
      <c r="A3350" s="1" t="s">
        <v>1743</v>
      </c>
      <c r="B3350" s="9">
        <v>40970</v>
      </c>
      <c r="C3350" s="7">
        <v>1</v>
      </c>
      <c r="D3350" s="7">
        <v>1</v>
      </c>
      <c r="E3350" s="1">
        <v>43</v>
      </c>
      <c r="F3350" s="1" t="s">
        <v>26</v>
      </c>
      <c r="G3350" s="1" t="s">
        <v>2870</v>
      </c>
      <c r="H3350" s="1" t="s">
        <v>23</v>
      </c>
      <c r="I3350" s="1" t="s">
        <v>23</v>
      </c>
      <c r="AK3350" s="1" t="s">
        <v>77</v>
      </c>
    </row>
    <row r="3351" spans="1:37">
      <c r="A3351" s="1" t="s">
        <v>1743</v>
      </c>
      <c r="B3351" s="9">
        <v>40970</v>
      </c>
      <c r="C3351" s="7">
        <v>1</v>
      </c>
      <c r="D3351" s="7">
        <v>1</v>
      </c>
      <c r="E3351" s="1">
        <v>43</v>
      </c>
      <c r="F3351" s="1" t="s">
        <v>47</v>
      </c>
      <c r="G3351" s="1" t="s">
        <v>1991</v>
      </c>
      <c r="H3351" s="1" t="s">
        <v>23</v>
      </c>
      <c r="I3351" s="1" t="s">
        <v>23</v>
      </c>
      <c r="AK3351" s="1" t="s">
        <v>77</v>
      </c>
    </row>
    <row r="3352" spans="1:37">
      <c r="A3352" s="1" t="s">
        <v>1743</v>
      </c>
      <c r="B3352" s="9">
        <v>40970</v>
      </c>
      <c r="C3352" s="7">
        <v>1</v>
      </c>
      <c r="D3352" s="7">
        <v>1</v>
      </c>
      <c r="E3352" s="1">
        <v>44</v>
      </c>
      <c r="F3352" s="1" t="s">
        <v>26</v>
      </c>
      <c r="G3352" s="1" t="s">
        <v>2871</v>
      </c>
      <c r="H3352" s="1" t="s">
        <v>23</v>
      </c>
      <c r="I3352" s="1" t="s">
        <v>23</v>
      </c>
      <c r="AK3352" s="1" t="s">
        <v>77</v>
      </c>
    </row>
    <row r="3353" spans="1:37">
      <c r="A3353" s="1" t="s">
        <v>1743</v>
      </c>
      <c r="B3353" s="9">
        <v>40970</v>
      </c>
      <c r="C3353" s="7">
        <v>1</v>
      </c>
      <c r="D3353" s="7">
        <v>1</v>
      </c>
      <c r="E3353" s="1">
        <v>44</v>
      </c>
      <c r="F3353" s="1" t="s">
        <v>47</v>
      </c>
      <c r="G3353" s="1" t="s">
        <v>1979</v>
      </c>
      <c r="H3353" s="1" t="s">
        <v>22</v>
      </c>
      <c r="I3353" s="1" t="s">
        <v>9</v>
      </c>
      <c r="K3353" s="1" t="s">
        <v>35</v>
      </c>
      <c r="L3353" s="1" t="s">
        <v>25</v>
      </c>
      <c r="M3353" s="2" t="s">
        <v>2539</v>
      </c>
      <c r="N3353" s="1" t="s">
        <v>26</v>
      </c>
      <c r="O3353" s="1" t="s">
        <v>33</v>
      </c>
      <c r="P3353" s="1" t="s">
        <v>238</v>
      </c>
      <c r="Q3353" s="1">
        <v>24.85</v>
      </c>
      <c r="R3353" s="1">
        <v>15.5</v>
      </c>
      <c r="S3353" s="1">
        <v>6.5</v>
      </c>
      <c r="X3353" s="1">
        <v>14</v>
      </c>
      <c r="Y3353" s="1">
        <v>63</v>
      </c>
      <c r="Z3353" s="1">
        <f>63-13</f>
        <v>50</v>
      </c>
      <c r="AA3353" s="1">
        <v>6</v>
      </c>
      <c r="AE3353" s="1">
        <v>515</v>
      </c>
      <c r="AJ3353" s="1" t="s">
        <v>45</v>
      </c>
      <c r="AK3353" s="1" t="s">
        <v>77</v>
      </c>
    </row>
    <row r="3354" spans="1:37">
      <c r="A3354" s="1" t="s">
        <v>1743</v>
      </c>
      <c r="B3354" s="9">
        <v>40970</v>
      </c>
      <c r="C3354" s="7">
        <v>1</v>
      </c>
      <c r="D3354" s="7">
        <v>1</v>
      </c>
      <c r="E3354" s="1">
        <v>45</v>
      </c>
      <c r="F3354" s="1" t="s">
        <v>26</v>
      </c>
      <c r="G3354" s="1" t="s">
        <v>2872</v>
      </c>
      <c r="H3354" s="1" t="s">
        <v>23</v>
      </c>
      <c r="I3354" s="1" t="s">
        <v>23</v>
      </c>
      <c r="AK3354" s="1" t="s">
        <v>77</v>
      </c>
    </row>
    <row r="3355" spans="1:37">
      <c r="A3355" s="1" t="s">
        <v>1743</v>
      </c>
      <c r="B3355" s="9">
        <v>40970</v>
      </c>
      <c r="C3355" s="7">
        <v>1</v>
      </c>
      <c r="D3355" s="7">
        <v>1</v>
      </c>
      <c r="E3355" s="1">
        <v>45</v>
      </c>
      <c r="F3355" s="1" t="s">
        <v>47</v>
      </c>
      <c r="G3355" s="1" t="s">
        <v>2000</v>
      </c>
      <c r="H3355" s="1" t="s">
        <v>23</v>
      </c>
      <c r="I3355" s="1" t="s">
        <v>23</v>
      </c>
      <c r="AK3355" s="1" t="s">
        <v>45</v>
      </c>
    </row>
    <row r="3356" spans="1:37">
      <c r="A3356" s="1" t="s">
        <v>1743</v>
      </c>
      <c r="B3356" s="9">
        <v>40970</v>
      </c>
      <c r="C3356" s="7">
        <v>1</v>
      </c>
      <c r="D3356" s="7">
        <v>1</v>
      </c>
      <c r="E3356" s="1">
        <v>46</v>
      </c>
      <c r="F3356" s="1" t="s">
        <v>26</v>
      </c>
      <c r="G3356" s="1" t="s">
        <v>1962</v>
      </c>
      <c r="H3356" s="1" t="s">
        <v>23</v>
      </c>
      <c r="I3356" s="1" t="s">
        <v>23</v>
      </c>
      <c r="AK3356" s="1" t="s">
        <v>77</v>
      </c>
    </row>
    <row r="3357" spans="1:37">
      <c r="A3357" s="1" t="s">
        <v>1743</v>
      </c>
      <c r="B3357" s="9">
        <v>40970</v>
      </c>
      <c r="C3357" s="7">
        <v>1</v>
      </c>
      <c r="D3357" s="7">
        <v>1</v>
      </c>
      <c r="E3357" s="1">
        <v>46</v>
      </c>
      <c r="F3357" s="1" t="s">
        <v>47</v>
      </c>
      <c r="G3357" s="1" t="s">
        <v>2873</v>
      </c>
      <c r="H3357" s="1" t="s">
        <v>23</v>
      </c>
      <c r="I3357" s="1" t="s">
        <v>23</v>
      </c>
      <c r="AK3357" s="1" t="s">
        <v>77</v>
      </c>
    </row>
    <row r="3358" spans="1:37">
      <c r="A3358" s="1" t="s">
        <v>1743</v>
      </c>
      <c r="B3358" s="9">
        <v>40970</v>
      </c>
      <c r="C3358" s="7">
        <v>1</v>
      </c>
      <c r="D3358" s="7">
        <v>1</v>
      </c>
      <c r="E3358" s="1">
        <v>47</v>
      </c>
      <c r="F3358" s="1" t="s">
        <v>26</v>
      </c>
      <c r="G3358" s="1" t="s">
        <v>1984</v>
      </c>
      <c r="H3358" s="1" t="s">
        <v>23</v>
      </c>
      <c r="I3358" s="1" t="s">
        <v>23</v>
      </c>
      <c r="AK3358" s="1" t="s">
        <v>77</v>
      </c>
    </row>
    <row r="3359" spans="1:37">
      <c r="A3359" s="1" t="s">
        <v>1743</v>
      </c>
      <c r="B3359" s="9">
        <v>40970</v>
      </c>
      <c r="C3359" s="7">
        <v>1</v>
      </c>
      <c r="D3359" s="7">
        <v>1</v>
      </c>
      <c r="E3359" s="1">
        <v>47</v>
      </c>
      <c r="F3359" s="1" t="s">
        <v>47</v>
      </c>
      <c r="G3359" s="1" t="s">
        <v>1967</v>
      </c>
      <c r="H3359" s="1" t="s">
        <v>22</v>
      </c>
      <c r="I3359" s="1" t="s">
        <v>9</v>
      </c>
      <c r="K3359" s="1" t="s">
        <v>24</v>
      </c>
      <c r="L3359" s="1" t="s">
        <v>73</v>
      </c>
      <c r="M3359" s="2" t="s">
        <v>2497</v>
      </c>
      <c r="AJ3359" s="1" t="s">
        <v>59</v>
      </c>
      <c r="AK3359" s="1" t="s">
        <v>77</v>
      </c>
    </row>
    <row r="3360" spans="1:37">
      <c r="A3360" s="1" t="s">
        <v>1743</v>
      </c>
      <c r="B3360" s="9">
        <v>40970</v>
      </c>
      <c r="C3360" s="7">
        <v>1</v>
      </c>
      <c r="D3360" s="7">
        <v>1</v>
      </c>
      <c r="E3360" s="1">
        <v>48</v>
      </c>
      <c r="F3360" s="1" t="s">
        <v>26</v>
      </c>
      <c r="G3360" s="1" t="s">
        <v>1958</v>
      </c>
      <c r="H3360" s="1" t="s">
        <v>22</v>
      </c>
      <c r="I3360" s="1" t="s">
        <v>9</v>
      </c>
      <c r="K3360" s="1" t="s">
        <v>29</v>
      </c>
      <c r="L3360" s="1" t="s">
        <v>73</v>
      </c>
      <c r="M3360" s="2" t="s">
        <v>2519</v>
      </c>
      <c r="AJ3360" s="1" t="s">
        <v>59</v>
      </c>
      <c r="AK3360" s="1" t="s">
        <v>77</v>
      </c>
    </row>
    <row r="3361" spans="1:38">
      <c r="A3361" s="1" t="s">
        <v>1743</v>
      </c>
      <c r="B3361" s="9">
        <v>40970</v>
      </c>
      <c r="C3361" s="7">
        <v>1</v>
      </c>
      <c r="D3361" s="7">
        <v>1</v>
      </c>
      <c r="E3361" s="1">
        <v>48</v>
      </c>
      <c r="F3361" s="1" t="s">
        <v>47</v>
      </c>
      <c r="G3361" s="1" t="s">
        <v>1954</v>
      </c>
      <c r="H3361" s="1" t="s">
        <v>23</v>
      </c>
      <c r="I3361" s="1" t="s">
        <v>23</v>
      </c>
      <c r="AK3361" s="1" t="s">
        <v>77</v>
      </c>
    </row>
    <row r="3362" spans="1:38">
      <c r="A3362" s="1" t="s">
        <v>1744</v>
      </c>
      <c r="B3362" s="9">
        <v>40974</v>
      </c>
      <c r="C3362" s="7">
        <v>1</v>
      </c>
      <c r="D3362" s="7">
        <v>2</v>
      </c>
      <c r="E3362" s="1">
        <v>1</v>
      </c>
      <c r="F3362" s="1" t="s">
        <v>26</v>
      </c>
      <c r="G3362" s="1" t="s">
        <v>2034</v>
      </c>
      <c r="H3362" s="1" t="s">
        <v>23</v>
      </c>
      <c r="I3362" s="1" t="s">
        <v>23</v>
      </c>
      <c r="J3362" s="1" t="s">
        <v>55</v>
      </c>
      <c r="AK3362" s="1" t="s">
        <v>240</v>
      </c>
    </row>
    <row r="3363" spans="1:38">
      <c r="A3363" s="1" t="s">
        <v>1744</v>
      </c>
      <c r="B3363" s="9">
        <v>40974</v>
      </c>
      <c r="C3363" s="7">
        <v>1</v>
      </c>
      <c r="D3363" s="7">
        <v>2</v>
      </c>
      <c r="E3363" s="1">
        <v>1</v>
      </c>
      <c r="F3363" s="1" t="s">
        <v>47</v>
      </c>
      <c r="G3363" s="1" t="s">
        <v>2874</v>
      </c>
      <c r="H3363" s="1" t="s">
        <v>23</v>
      </c>
      <c r="I3363" s="1" t="s">
        <v>23</v>
      </c>
      <c r="J3363" s="1" t="s">
        <v>55</v>
      </c>
      <c r="AK3363" s="1" t="s">
        <v>240</v>
      </c>
    </row>
    <row r="3364" spans="1:38">
      <c r="A3364" s="1" t="s">
        <v>1744</v>
      </c>
      <c r="B3364" s="9">
        <v>40974</v>
      </c>
      <c r="C3364" s="7">
        <v>1</v>
      </c>
      <c r="D3364" s="7">
        <v>2</v>
      </c>
      <c r="E3364" s="1">
        <v>2</v>
      </c>
      <c r="F3364" s="1" t="s">
        <v>26</v>
      </c>
      <c r="G3364" s="1" t="s">
        <v>2045</v>
      </c>
      <c r="H3364" s="1" t="s">
        <v>23</v>
      </c>
      <c r="I3364" s="1" t="s">
        <v>23</v>
      </c>
      <c r="J3364" s="1" t="s">
        <v>55</v>
      </c>
      <c r="AK3364" s="1" t="s">
        <v>240</v>
      </c>
    </row>
    <row r="3365" spans="1:38">
      <c r="A3365" s="1" t="s">
        <v>1744</v>
      </c>
      <c r="B3365" s="9">
        <v>40974</v>
      </c>
      <c r="C3365" s="7">
        <v>1</v>
      </c>
      <c r="D3365" s="7">
        <v>2</v>
      </c>
      <c r="E3365" s="1">
        <v>2</v>
      </c>
      <c r="F3365" s="1" t="s">
        <v>47</v>
      </c>
      <c r="G3365" s="1" t="s">
        <v>2018</v>
      </c>
      <c r="H3365" s="1" t="s">
        <v>22</v>
      </c>
      <c r="I3365" s="1" t="s">
        <v>9</v>
      </c>
      <c r="K3365" s="1" t="s">
        <v>32</v>
      </c>
      <c r="L3365" s="1" t="s">
        <v>25</v>
      </c>
      <c r="M3365" s="2" t="s">
        <v>2553</v>
      </c>
      <c r="N3365" s="1" t="s">
        <v>26</v>
      </c>
      <c r="O3365" s="1" t="s">
        <v>33</v>
      </c>
      <c r="P3365" s="1" t="s">
        <v>63</v>
      </c>
      <c r="Q3365" s="1">
        <v>25.8</v>
      </c>
      <c r="R3365" s="1">
        <v>15.5</v>
      </c>
      <c r="S3365" s="1">
        <v>6.3</v>
      </c>
      <c r="X3365" s="1">
        <v>13</v>
      </c>
      <c r="Y3365" s="1">
        <v>59</v>
      </c>
      <c r="Z3365" s="1">
        <f>59-13</f>
        <v>46</v>
      </c>
      <c r="AA3365" s="1">
        <v>21</v>
      </c>
      <c r="AE3365" s="1">
        <v>523</v>
      </c>
      <c r="AJ3365" s="1" t="s">
        <v>45</v>
      </c>
      <c r="AK3365" s="1" t="s">
        <v>240</v>
      </c>
      <c r="AL3365" s="1" t="s">
        <v>248</v>
      </c>
    </row>
    <row r="3366" spans="1:38">
      <c r="A3366" s="1" t="s">
        <v>1744</v>
      </c>
      <c r="B3366" s="9">
        <v>40974</v>
      </c>
      <c r="C3366" s="7">
        <v>1</v>
      </c>
      <c r="D3366" s="7">
        <v>2</v>
      </c>
      <c r="E3366" s="1">
        <v>3</v>
      </c>
      <c r="F3366" s="1" t="s">
        <v>26</v>
      </c>
      <c r="G3366" s="1" t="s">
        <v>2015</v>
      </c>
      <c r="H3366" s="1" t="s">
        <v>22</v>
      </c>
      <c r="I3366" s="1" t="s">
        <v>9</v>
      </c>
      <c r="K3366" s="1" t="s">
        <v>32</v>
      </c>
      <c r="L3366" s="1" t="s">
        <v>25</v>
      </c>
      <c r="M3366" s="2" t="s">
        <v>2550</v>
      </c>
      <c r="N3366" s="1" t="s">
        <v>26</v>
      </c>
      <c r="O3366" s="1" t="s">
        <v>27</v>
      </c>
      <c r="Q3366" s="1">
        <v>26.1</v>
      </c>
      <c r="R3366" s="1">
        <v>15.2</v>
      </c>
      <c r="S3366" s="1">
        <v>16</v>
      </c>
      <c r="X3366" s="1">
        <v>13</v>
      </c>
      <c r="Y3366" s="1">
        <v>74</v>
      </c>
      <c r="Z3366" s="1">
        <f>Y3366-X3366</f>
        <v>61</v>
      </c>
      <c r="AA3366" s="1">
        <f>17+55</f>
        <v>72</v>
      </c>
      <c r="AE3366" s="1">
        <v>524</v>
      </c>
      <c r="AJ3366" s="1" t="s">
        <v>59</v>
      </c>
      <c r="AK3366" s="1" t="s">
        <v>240</v>
      </c>
    </row>
    <row r="3367" spans="1:38">
      <c r="A3367" s="1" t="s">
        <v>1744</v>
      </c>
      <c r="B3367" s="9">
        <v>40974</v>
      </c>
      <c r="C3367" s="7">
        <v>1</v>
      </c>
      <c r="D3367" s="7">
        <v>2</v>
      </c>
      <c r="E3367" s="1">
        <v>3</v>
      </c>
      <c r="F3367" s="1" t="s">
        <v>47</v>
      </c>
      <c r="G3367" s="1" t="s">
        <v>2013</v>
      </c>
      <c r="H3367" s="1" t="s">
        <v>22</v>
      </c>
      <c r="I3367" s="1" t="s">
        <v>9</v>
      </c>
      <c r="K3367" s="1" t="s">
        <v>146</v>
      </c>
      <c r="L3367" s="1" t="s">
        <v>25</v>
      </c>
      <c r="M3367" s="2" t="s">
        <v>2548</v>
      </c>
      <c r="N3367" s="1" t="s">
        <v>26</v>
      </c>
      <c r="O3367" s="1" t="s">
        <v>33</v>
      </c>
      <c r="P3367" s="1" t="s">
        <v>63</v>
      </c>
      <c r="Q3367" s="1">
        <v>23.3</v>
      </c>
      <c r="R3367" s="1">
        <v>12.5</v>
      </c>
      <c r="S3367" s="1">
        <v>5.9</v>
      </c>
      <c r="X3367" s="1">
        <v>13</v>
      </c>
      <c r="Y3367" s="1">
        <v>49</v>
      </c>
      <c r="Z3367" s="1">
        <f>49-13</f>
        <v>36</v>
      </c>
      <c r="AA3367" s="1">
        <v>10</v>
      </c>
      <c r="AE3367" s="1">
        <v>525</v>
      </c>
      <c r="AJ3367" s="1" t="s">
        <v>45</v>
      </c>
      <c r="AK3367" s="1" t="s">
        <v>240</v>
      </c>
    </row>
    <row r="3368" spans="1:38">
      <c r="A3368" s="1" t="s">
        <v>1744</v>
      </c>
      <c r="B3368" s="9">
        <v>40974</v>
      </c>
      <c r="C3368" s="7">
        <v>1</v>
      </c>
      <c r="D3368" s="7">
        <v>2</v>
      </c>
      <c r="E3368" s="1">
        <v>4</v>
      </c>
      <c r="F3368" s="1" t="s">
        <v>26</v>
      </c>
      <c r="G3368" s="1" t="s">
        <v>2052</v>
      </c>
      <c r="H3368" s="1" t="s">
        <v>23</v>
      </c>
      <c r="I3368" s="1" t="s">
        <v>23</v>
      </c>
      <c r="AK3368" s="1" t="s">
        <v>240</v>
      </c>
    </row>
    <row r="3369" spans="1:38">
      <c r="A3369" s="1" t="s">
        <v>1744</v>
      </c>
      <c r="B3369" s="9">
        <v>40974</v>
      </c>
      <c r="C3369" s="7">
        <v>1</v>
      </c>
      <c r="D3369" s="7">
        <v>2</v>
      </c>
      <c r="E3369" s="1">
        <v>4</v>
      </c>
      <c r="F3369" s="1" t="s">
        <v>47</v>
      </c>
      <c r="G3369" s="1" t="s">
        <v>2875</v>
      </c>
      <c r="H3369" s="1" t="s">
        <v>23</v>
      </c>
      <c r="I3369" s="1" t="s">
        <v>23</v>
      </c>
      <c r="J3369" s="1" t="s">
        <v>55</v>
      </c>
      <c r="AK3369" s="1" t="s">
        <v>240</v>
      </c>
    </row>
    <row r="3370" spans="1:38">
      <c r="A3370" s="1" t="s">
        <v>1744</v>
      </c>
      <c r="B3370" s="9">
        <v>40974</v>
      </c>
      <c r="C3370" s="7">
        <v>1</v>
      </c>
      <c r="D3370" s="7">
        <v>2</v>
      </c>
      <c r="E3370" s="1">
        <v>5</v>
      </c>
      <c r="F3370" s="1" t="s">
        <v>26</v>
      </c>
      <c r="G3370" s="1" t="s">
        <v>2876</v>
      </c>
      <c r="H3370" s="1" t="s">
        <v>23</v>
      </c>
      <c r="I3370" s="1" t="s">
        <v>23</v>
      </c>
      <c r="AK3370" s="1" t="s">
        <v>240</v>
      </c>
    </row>
    <row r="3371" spans="1:38">
      <c r="A3371" s="1" t="s">
        <v>1744</v>
      </c>
      <c r="B3371" s="9">
        <v>40974</v>
      </c>
      <c r="C3371" s="7">
        <v>1</v>
      </c>
      <c r="D3371" s="7">
        <v>2</v>
      </c>
      <c r="E3371" s="1">
        <v>5</v>
      </c>
      <c r="F3371" s="1" t="s">
        <v>47</v>
      </c>
      <c r="G3371" s="1" t="s">
        <v>2060</v>
      </c>
      <c r="H3371" s="1" t="s">
        <v>23</v>
      </c>
      <c r="I3371" s="1" t="s">
        <v>53</v>
      </c>
      <c r="AK3371" s="1" t="s">
        <v>240</v>
      </c>
    </row>
    <row r="3372" spans="1:38">
      <c r="A3372" s="1" t="s">
        <v>1744</v>
      </c>
      <c r="B3372" s="9">
        <v>40974</v>
      </c>
      <c r="C3372" s="7">
        <v>1</v>
      </c>
      <c r="D3372" s="7">
        <v>2</v>
      </c>
      <c r="E3372" s="1">
        <v>6</v>
      </c>
      <c r="F3372" s="1" t="s">
        <v>26</v>
      </c>
      <c r="G3372" s="1" t="s">
        <v>2048</v>
      </c>
      <c r="H3372" s="1" t="s">
        <v>23</v>
      </c>
      <c r="I3372" s="1" t="s">
        <v>53</v>
      </c>
      <c r="J3372" s="1" t="s">
        <v>55</v>
      </c>
      <c r="AK3372" s="1" t="s">
        <v>240</v>
      </c>
    </row>
    <row r="3373" spans="1:38">
      <c r="A3373" s="1" t="s">
        <v>1744</v>
      </c>
      <c r="B3373" s="9">
        <v>40974</v>
      </c>
      <c r="C3373" s="7">
        <v>1</v>
      </c>
      <c r="D3373" s="7">
        <v>2</v>
      </c>
      <c r="E3373" s="1">
        <v>6</v>
      </c>
      <c r="F3373" s="1" t="s">
        <v>47</v>
      </c>
      <c r="G3373" s="1" t="s">
        <v>2020</v>
      </c>
      <c r="H3373" s="1" t="s">
        <v>22</v>
      </c>
      <c r="I3373" s="1" t="s">
        <v>9</v>
      </c>
      <c r="K3373" s="1" t="s">
        <v>30</v>
      </c>
      <c r="L3373" s="1" t="s">
        <v>25</v>
      </c>
      <c r="M3373" s="2" t="s">
        <v>2555</v>
      </c>
      <c r="N3373" s="1" t="s">
        <v>26</v>
      </c>
      <c r="O3373" s="1" t="s">
        <v>27</v>
      </c>
      <c r="P3373" s="1" t="s">
        <v>40</v>
      </c>
      <c r="Q3373" s="1">
        <v>30</v>
      </c>
      <c r="R3373" s="1">
        <v>18.399999999999999</v>
      </c>
      <c r="S3373" s="1">
        <v>16</v>
      </c>
      <c r="X3373" s="1">
        <v>14</v>
      </c>
      <c r="Y3373" s="1">
        <v>70</v>
      </c>
      <c r="Z3373" s="1">
        <f>70-14</f>
        <v>56</v>
      </c>
      <c r="AA3373" s="1">
        <v>27</v>
      </c>
      <c r="AE3373" s="1">
        <v>527</v>
      </c>
      <c r="AJ3373" s="1" t="s">
        <v>45</v>
      </c>
      <c r="AK3373" s="1" t="s">
        <v>240</v>
      </c>
    </row>
    <row r="3374" spans="1:38">
      <c r="A3374" s="1" t="s">
        <v>1744</v>
      </c>
      <c r="B3374" s="9">
        <v>40974</v>
      </c>
      <c r="C3374" s="7">
        <v>1</v>
      </c>
      <c r="D3374" s="7">
        <v>2</v>
      </c>
      <c r="E3374" s="1">
        <v>7</v>
      </c>
      <c r="F3374" s="1" t="s">
        <v>26</v>
      </c>
      <c r="G3374" s="1" t="s">
        <v>2038</v>
      </c>
      <c r="H3374" s="1" t="s">
        <v>23</v>
      </c>
      <c r="I3374" s="1" t="s">
        <v>23</v>
      </c>
      <c r="J3374" s="1" t="s">
        <v>55</v>
      </c>
      <c r="AK3374" s="1" t="s">
        <v>240</v>
      </c>
    </row>
    <row r="3375" spans="1:38">
      <c r="A3375" s="1" t="s">
        <v>1744</v>
      </c>
      <c r="B3375" s="9">
        <v>40974</v>
      </c>
      <c r="C3375" s="7">
        <v>1</v>
      </c>
      <c r="D3375" s="7">
        <v>2</v>
      </c>
      <c r="E3375" s="1">
        <v>7</v>
      </c>
      <c r="F3375" s="1" t="s">
        <v>47</v>
      </c>
      <c r="G3375" s="1" t="s">
        <v>2030</v>
      </c>
      <c r="H3375" s="1" t="s">
        <v>23</v>
      </c>
      <c r="I3375" s="1" t="s">
        <v>23</v>
      </c>
      <c r="AK3375" s="1" t="s">
        <v>240</v>
      </c>
    </row>
    <row r="3376" spans="1:38">
      <c r="A3376" s="1" t="s">
        <v>1744</v>
      </c>
      <c r="B3376" s="9">
        <v>40974</v>
      </c>
      <c r="C3376" s="7">
        <v>1</v>
      </c>
      <c r="D3376" s="7">
        <v>2</v>
      </c>
      <c r="E3376" s="1">
        <v>8</v>
      </c>
      <c r="F3376" s="1" t="s">
        <v>26</v>
      </c>
      <c r="G3376" s="1" t="s">
        <v>2877</v>
      </c>
      <c r="H3376" s="1" t="s">
        <v>23</v>
      </c>
      <c r="I3376" s="1" t="s">
        <v>23</v>
      </c>
      <c r="AK3376" s="1" t="s">
        <v>240</v>
      </c>
    </row>
    <row r="3377" spans="1:37">
      <c r="A3377" s="1" t="s">
        <v>1744</v>
      </c>
      <c r="B3377" s="9">
        <v>40974</v>
      </c>
      <c r="C3377" s="7">
        <v>1</v>
      </c>
      <c r="D3377" s="7">
        <v>2</v>
      </c>
      <c r="E3377" s="1">
        <v>8</v>
      </c>
      <c r="F3377" s="1" t="s">
        <v>47</v>
      </c>
      <c r="G3377" s="1" t="s">
        <v>2042</v>
      </c>
      <c r="H3377" s="1" t="s">
        <v>23</v>
      </c>
      <c r="I3377" s="1" t="s">
        <v>23</v>
      </c>
      <c r="AK3377" s="1" t="s">
        <v>240</v>
      </c>
    </row>
    <row r="3378" spans="1:37">
      <c r="A3378" s="1" t="s">
        <v>1744</v>
      </c>
      <c r="B3378" s="9">
        <v>40974</v>
      </c>
      <c r="C3378" s="7">
        <v>1</v>
      </c>
      <c r="D3378" s="7">
        <v>2</v>
      </c>
      <c r="E3378" s="1">
        <v>9</v>
      </c>
      <c r="F3378" s="1" t="s">
        <v>26</v>
      </c>
      <c r="G3378" s="1" t="s">
        <v>2878</v>
      </c>
      <c r="H3378" s="1" t="s">
        <v>22</v>
      </c>
      <c r="I3378" s="1" t="s">
        <v>23</v>
      </c>
      <c r="AK3378" s="1" t="s">
        <v>240</v>
      </c>
    </row>
    <row r="3379" spans="1:37">
      <c r="A3379" s="1" t="s">
        <v>1744</v>
      </c>
      <c r="B3379" s="9">
        <v>40974</v>
      </c>
      <c r="C3379" s="7">
        <v>1</v>
      </c>
      <c r="D3379" s="7">
        <v>2</v>
      </c>
      <c r="E3379" s="1">
        <v>9</v>
      </c>
      <c r="F3379" s="1" t="s">
        <v>47</v>
      </c>
      <c r="G3379" s="1" t="s">
        <v>2879</v>
      </c>
      <c r="H3379" s="1" t="s">
        <v>23</v>
      </c>
      <c r="I3379" s="1" t="s">
        <v>23</v>
      </c>
      <c r="AK3379" s="1" t="s">
        <v>240</v>
      </c>
    </row>
    <row r="3380" spans="1:37">
      <c r="A3380" s="1" t="s">
        <v>1744</v>
      </c>
      <c r="B3380" s="9">
        <v>40974</v>
      </c>
      <c r="C3380" s="7">
        <v>1</v>
      </c>
      <c r="D3380" s="7">
        <v>2</v>
      </c>
      <c r="E3380" s="1">
        <v>10</v>
      </c>
      <c r="F3380" s="1" t="s">
        <v>26</v>
      </c>
      <c r="G3380" s="1" t="s">
        <v>2880</v>
      </c>
      <c r="H3380" s="1" t="s">
        <v>23</v>
      </c>
      <c r="I3380" s="1" t="s">
        <v>23</v>
      </c>
      <c r="J3380" s="1" t="s">
        <v>55</v>
      </c>
      <c r="AK3380" s="1" t="s">
        <v>240</v>
      </c>
    </row>
    <row r="3381" spans="1:37">
      <c r="A3381" s="1" t="s">
        <v>1744</v>
      </c>
      <c r="B3381" s="9">
        <v>40974</v>
      </c>
      <c r="C3381" s="7">
        <v>1</v>
      </c>
      <c r="D3381" s="7">
        <v>2</v>
      </c>
      <c r="E3381" s="1">
        <v>10</v>
      </c>
      <c r="F3381" s="1" t="s">
        <v>47</v>
      </c>
      <c r="G3381" s="1" t="s">
        <v>2041</v>
      </c>
      <c r="H3381" s="1" t="s">
        <v>23</v>
      </c>
      <c r="I3381" s="1" t="s">
        <v>23</v>
      </c>
      <c r="J3381" s="1" t="s">
        <v>55</v>
      </c>
      <c r="AK3381" s="1" t="s">
        <v>240</v>
      </c>
    </row>
    <row r="3382" spans="1:37">
      <c r="A3382" s="1" t="s">
        <v>1744</v>
      </c>
      <c r="B3382" s="9">
        <v>40974</v>
      </c>
      <c r="C3382" s="7">
        <v>1</v>
      </c>
      <c r="D3382" s="7">
        <v>2</v>
      </c>
      <c r="E3382" s="1">
        <v>11</v>
      </c>
      <c r="F3382" s="1" t="s">
        <v>26</v>
      </c>
      <c r="G3382" s="1" t="s">
        <v>2881</v>
      </c>
      <c r="H3382" s="1" t="s">
        <v>23</v>
      </c>
      <c r="I3382" s="1" t="s">
        <v>23</v>
      </c>
      <c r="J3382" s="1" t="s">
        <v>55</v>
      </c>
      <c r="AK3382" s="1" t="s">
        <v>240</v>
      </c>
    </row>
    <row r="3383" spans="1:37">
      <c r="A3383" s="1" t="s">
        <v>1744</v>
      </c>
      <c r="B3383" s="9">
        <v>40974</v>
      </c>
      <c r="C3383" s="7">
        <v>1</v>
      </c>
      <c r="D3383" s="7">
        <v>2</v>
      </c>
      <c r="E3383" s="1">
        <v>11</v>
      </c>
      <c r="F3383" s="1" t="s">
        <v>47</v>
      </c>
      <c r="G3383" s="1" t="s">
        <v>2882</v>
      </c>
      <c r="H3383" s="1" t="s">
        <v>23</v>
      </c>
      <c r="I3383" s="1" t="s">
        <v>23</v>
      </c>
      <c r="AK3383" s="1" t="s">
        <v>240</v>
      </c>
    </row>
    <row r="3384" spans="1:37">
      <c r="A3384" s="1" t="s">
        <v>1744</v>
      </c>
      <c r="B3384" s="9">
        <v>40974</v>
      </c>
      <c r="C3384" s="7">
        <v>1</v>
      </c>
      <c r="D3384" s="7">
        <v>2</v>
      </c>
      <c r="E3384" s="1">
        <v>12</v>
      </c>
      <c r="F3384" s="1" t="s">
        <v>26</v>
      </c>
      <c r="G3384" s="1" t="s">
        <v>2025</v>
      </c>
      <c r="H3384" s="1" t="s">
        <v>22</v>
      </c>
      <c r="I3384" s="1" t="s">
        <v>23</v>
      </c>
      <c r="AK3384" s="1" t="s">
        <v>240</v>
      </c>
    </row>
    <row r="3385" spans="1:37">
      <c r="A3385" s="1" t="s">
        <v>1744</v>
      </c>
      <c r="B3385" s="9">
        <v>40974</v>
      </c>
      <c r="C3385" s="7">
        <v>1</v>
      </c>
      <c r="D3385" s="7">
        <v>2</v>
      </c>
      <c r="E3385" s="1">
        <v>12</v>
      </c>
      <c r="F3385" s="1" t="s">
        <v>47</v>
      </c>
      <c r="G3385" s="1" t="s">
        <v>2017</v>
      </c>
      <c r="H3385" s="1" t="s">
        <v>22</v>
      </c>
      <c r="I3385" s="1" t="s">
        <v>9</v>
      </c>
      <c r="K3385" s="1" t="s">
        <v>32</v>
      </c>
      <c r="L3385" s="1" t="s">
        <v>25</v>
      </c>
      <c r="M3385" s="2" t="s">
        <v>2552</v>
      </c>
      <c r="N3385" s="1" t="s">
        <v>26</v>
      </c>
      <c r="O3385" s="1" t="s">
        <v>33</v>
      </c>
      <c r="P3385" s="1" t="s">
        <v>156</v>
      </c>
      <c r="Q3385" s="1">
        <v>26.9</v>
      </c>
      <c r="R3385" s="1">
        <v>16.100000000000001</v>
      </c>
      <c r="S3385" s="1">
        <v>13</v>
      </c>
      <c r="X3385" s="1">
        <v>13</v>
      </c>
      <c r="Y3385" s="1">
        <v>91</v>
      </c>
      <c r="Z3385" s="1">
        <f>Y3385-X3385</f>
        <v>78</v>
      </c>
      <c r="AA3385" s="1">
        <f>3+36</f>
        <v>39</v>
      </c>
      <c r="AE3385" s="1">
        <v>526</v>
      </c>
      <c r="AJ3385" s="1" t="s">
        <v>59</v>
      </c>
      <c r="AK3385" s="1" t="s">
        <v>240</v>
      </c>
    </row>
    <row r="3386" spans="1:37">
      <c r="A3386" s="1" t="s">
        <v>1744</v>
      </c>
      <c r="B3386" s="9">
        <v>40974</v>
      </c>
      <c r="C3386" s="7">
        <v>1</v>
      </c>
      <c r="D3386" s="7">
        <v>2</v>
      </c>
      <c r="E3386" s="1">
        <v>13</v>
      </c>
      <c r="F3386" s="1" t="s">
        <v>26</v>
      </c>
      <c r="G3386" s="1" t="s">
        <v>2035</v>
      </c>
      <c r="H3386" s="1" t="s">
        <v>23</v>
      </c>
      <c r="I3386" s="1" t="s">
        <v>23</v>
      </c>
      <c r="AK3386" s="1" t="s">
        <v>240</v>
      </c>
    </row>
    <row r="3387" spans="1:37">
      <c r="A3387" s="1" t="s">
        <v>1744</v>
      </c>
      <c r="B3387" s="9">
        <v>40974</v>
      </c>
      <c r="C3387" s="7">
        <v>1</v>
      </c>
      <c r="D3387" s="7">
        <v>2</v>
      </c>
      <c r="E3387" s="1">
        <v>13</v>
      </c>
      <c r="F3387" s="1" t="s">
        <v>47</v>
      </c>
      <c r="G3387" s="1" t="s">
        <v>2050</v>
      </c>
      <c r="H3387" s="1" t="s">
        <v>23</v>
      </c>
      <c r="I3387" s="1" t="s">
        <v>23</v>
      </c>
      <c r="AK3387" s="1" t="s">
        <v>240</v>
      </c>
    </row>
    <row r="3388" spans="1:37">
      <c r="A3388" s="1" t="s">
        <v>1744</v>
      </c>
      <c r="B3388" s="9">
        <v>40974</v>
      </c>
      <c r="C3388" s="7">
        <v>1</v>
      </c>
      <c r="D3388" s="7">
        <v>2</v>
      </c>
      <c r="E3388" s="1">
        <v>14</v>
      </c>
      <c r="F3388" s="1" t="s">
        <v>26</v>
      </c>
      <c r="G3388" s="1" t="s">
        <v>2040</v>
      </c>
      <c r="H3388" s="1" t="s">
        <v>23</v>
      </c>
      <c r="I3388" s="1" t="s">
        <v>23</v>
      </c>
      <c r="J3388" s="1" t="s">
        <v>55</v>
      </c>
      <c r="AK3388" s="1" t="s">
        <v>240</v>
      </c>
    </row>
    <row r="3389" spans="1:37">
      <c r="A3389" s="1" t="s">
        <v>1744</v>
      </c>
      <c r="B3389" s="9">
        <v>40974</v>
      </c>
      <c r="C3389" s="7">
        <v>1</v>
      </c>
      <c r="D3389" s="7">
        <v>2</v>
      </c>
      <c r="E3389" s="1">
        <v>14</v>
      </c>
      <c r="F3389" s="1" t="s">
        <v>47</v>
      </c>
      <c r="G3389" s="1" t="s">
        <v>2883</v>
      </c>
      <c r="H3389" s="1" t="s">
        <v>23</v>
      </c>
      <c r="I3389" s="1" t="s">
        <v>23</v>
      </c>
      <c r="J3389" s="1" t="s">
        <v>55</v>
      </c>
      <c r="AK3389" s="1" t="s">
        <v>240</v>
      </c>
    </row>
    <row r="3390" spans="1:37">
      <c r="A3390" s="1" t="s">
        <v>1744</v>
      </c>
      <c r="B3390" s="9">
        <v>40974</v>
      </c>
      <c r="C3390" s="7">
        <v>1</v>
      </c>
      <c r="D3390" s="7">
        <v>2</v>
      </c>
      <c r="E3390" s="1">
        <v>15</v>
      </c>
      <c r="F3390" s="1" t="s">
        <v>26</v>
      </c>
      <c r="G3390" s="1" t="s">
        <v>2884</v>
      </c>
      <c r="H3390" s="1" t="s">
        <v>23</v>
      </c>
      <c r="I3390" s="1" t="s">
        <v>23</v>
      </c>
      <c r="AK3390" s="1" t="s">
        <v>240</v>
      </c>
    </row>
    <row r="3391" spans="1:37">
      <c r="A3391" s="1" t="s">
        <v>1744</v>
      </c>
      <c r="B3391" s="9">
        <v>40974</v>
      </c>
      <c r="C3391" s="7">
        <v>1</v>
      </c>
      <c r="D3391" s="7">
        <v>2</v>
      </c>
      <c r="E3391" s="1">
        <v>15</v>
      </c>
      <c r="F3391" s="1" t="s">
        <v>47</v>
      </c>
      <c r="G3391" s="1" t="s">
        <v>2885</v>
      </c>
      <c r="H3391" s="1" t="s">
        <v>23</v>
      </c>
      <c r="I3391" s="1" t="s">
        <v>23</v>
      </c>
      <c r="AK3391" s="1" t="s">
        <v>240</v>
      </c>
    </row>
    <row r="3392" spans="1:37">
      <c r="A3392" s="1" t="s">
        <v>1744</v>
      </c>
      <c r="B3392" s="9">
        <v>40974</v>
      </c>
      <c r="C3392" s="7">
        <v>1</v>
      </c>
      <c r="D3392" s="7">
        <v>2</v>
      </c>
      <c r="E3392" s="1">
        <v>16</v>
      </c>
      <c r="F3392" s="1" t="s">
        <v>26</v>
      </c>
      <c r="G3392" s="1" t="s">
        <v>2886</v>
      </c>
      <c r="H3392" s="1" t="s">
        <v>23</v>
      </c>
      <c r="I3392" s="1" t="s">
        <v>23</v>
      </c>
      <c r="AK3392" s="1" t="s">
        <v>240</v>
      </c>
    </row>
    <row r="3393" spans="1:38">
      <c r="A3393" s="1" t="s">
        <v>1744</v>
      </c>
      <c r="B3393" s="9">
        <v>40974</v>
      </c>
      <c r="C3393" s="7">
        <v>1</v>
      </c>
      <c r="D3393" s="7">
        <v>2</v>
      </c>
      <c r="E3393" s="1">
        <v>16</v>
      </c>
      <c r="F3393" s="1" t="s">
        <v>47</v>
      </c>
      <c r="G3393" s="1" t="s">
        <v>2059</v>
      </c>
      <c r="H3393" s="1" t="s">
        <v>23</v>
      </c>
      <c r="I3393" s="1" t="s">
        <v>23</v>
      </c>
      <c r="AK3393" s="1" t="s">
        <v>240</v>
      </c>
    </row>
    <row r="3394" spans="1:38">
      <c r="A3394" s="1" t="s">
        <v>1744</v>
      </c>
      <c r="B3394" s="9">
        <v>40974</v>
      </c>
      <c r="C3394" s="7">
        <v>1</v>
      </c>
      <c r="D3394" s="7">
        <v>2</v>
      </c>
      <c r="E3394" s="1">
        <v>17</v>
      </c>
      <c r="F3394" s="1" t="s">
        <v>26</v>
      </c>
      <c r="G3394" s="1" t="s">
        <v>2057</v>
      </c>
      <c r="H3394" s="1" t="s">
        <v>23</v>
      </c>
      <c r="I3394" s="1" t="s">
        <v>23</v>
      </c>
      <c r="AK3394" s="1" t="s">
        <v>240</v>
      </c>
    </row>
    <row r="3395" spans="1:38">
      <c r="A3395" s="1" t="s">
        <v>1744</v>
      </c>
      <c r="B3395" s="9">
        <v>40974</v>
      </c>
      <c r="C3395" s="7">
        <v>1</v>
      </c>
      <c r="D3395" s="7">
        <v>2</v>
      </c>
      <c r="E3395" s="1">
        <v>17</v>
      </c>
      <c r="F3395" s="1" t="s">
        <v>47</v>
      </c>
      <c r="G3395" s="1" t="s">
        <v>2036</v>
      </c>
      <c r="H3395" s="1" t="s">
        <v>23</v>
      </c>
      <c r="I3395" s="1" t="s">
        <v>23</v>
      </c>
      <c r="AK3395" s="1" t="s">
        <v>240</v>
      </c>
    </row>
    <row r="3396" spans="1:38">
      <c r="A3396" s="1" t="s">
        <v>1744</v>
      </c>
      <c r="B3396" s="9">
        <v>40974</v>
      </c>
      <c r="C3396" s="7">
        <v>1</v>
      </c>
      <c r="D3396" s="7">
        <v>2</v>
      </c>
      <c r="E3396" s="1">
        <v>18</v>
      </c>
      <c r="F3396" s="1" t="s">
        <v>26</v>
      </c>
      <c r="G3396" s="1" t="s">
        <v>2019</v>
      </c>
      <c r="H3396" s="1" t="s">
        <v>22</v>
      </c>
      <c r="I3396" s="1" t="s">
        <v>9</v>
      </c>
      <c r="K3396" s="1" t="s">
        <v>30</v>
      </c>
      <c r="L3396" s="1" t="s">
        <v>25</v>
      </c>
      <c r="M3396" s="2" t="s">
        <v>2554</v>
      </c>
      <c r="N3396" s="1" t="s">
        <v>26</v>
      </c>
      <c r="O3396" s="1" t="s">
        <v>27</v>
      </c>
      <c r="P3396" s="1" t="s">
        <v>40</v>
      </c>
      <c r="Q3396" s="1">
        <v>29.4</v>
      </c>
      <c r="R3396" s="1">
        <v>18.5</v>
      </c>
      <c r="S3396" s="1">
        <v>15.4</v>
      </c>
      <c r="X3396" s="1">
        <v>13</v>
      </c>
      <c r="Y3396" s="1">
        <v>54</v>
      </c>
      <c r="Z3396" s="1">
        <f>54-13</f>
        <v>41</v>
      </c>
      <c r="AA3396" s="1">
        <v>14</v>
      </c>
      <c r="AC3396" s="1" t="s">
        <v>245</v>
      </c>
      <c r="AE3396" s="1">
        <v>517</v>
      </c>
      <c r="AJ3396" s="1" t="s">
        <v>45</v>
      </c>
      <c r="AK3396" s="1" t="s">
        <v>240</v>
      </c>
    </row>
    <row r="3397" spans="1:38">
      <c r="A3397" s="1" t="s">
        <v>1744</v>
      </c>
      <c r="B3397" s="9">
        <v>40974</v>
      </c>
      <c r="C3397" s="7">
        <v>1</v>
      </c>
      <c r="D3397" s="7">
        <v>2</v>
      </c>
      <c r="E3397" s="1">
        <v>18</v>
      </c>
      <c r="F3397" s="1" t="s">
        <v>47</v>
      </c>
      <c r="G3397" s="1" t="s">
        <v>2011</v>
      </c>
      <c r="H3397" s="1" t="s">
        <v>22</v>
      </c>
      <c r="I3397" s="1" t="s">
        <v>9</v>
      </c>
      <c r="K3397" s="1" t="s">
        <v>146</v>
      </c>
      <c r="L3397" s="1" t="s">
        <v>25</v>
      </c>
      <c r="M3397" s="2" t="s">
        <v>2546</v>
      </c>
      <c r="N3397" s="1" t="s">
        <v>26</v>
      </c>
      <c r="O3397" s="1" t="s">
        <v>27</v>
      </c>
      <c r="P3397" s="1" t="s">
        <v>40</v>
      </c>
      <c r="Q3397" s="1">
        <v>23.7</v>
      </c>
      <c r="R3397" s="1">
        <v>13.7</v>
      </c>
      <c r="S3397" s="1">
        <v>21.3</v>
      </c>
      <c r="X3397" s="1">
        <v>13</v>
      </c>
      <c r="Y3397" s="1">
        <v>55</v>
      </c>
      <c r="Z3397" s="1">
        <f>55-13</f>
        <v>42</v>
      </c>
      <c r="AA3397" s="1">
        <v>8</v>
      </c>
      <c r="AE3397" s="1">
        <v>521</v>
      </c>
      <c r="AJ3397" s="1" t="s">
        <v>45</v>
      </c>
      <c r="AK3397" s="1" t="s">
        <v>240</v>
      </c>
      <c r="AL3397" s="1" t="s">
        <v>247</v>
      </c>
    </row>
    <row r="3398" spans="1:38">
      <c r="A3398" s="1" t="s">
        <v>1744</v>
      </c>
      <c r="B3398" s="9">
        <v>40974</v>
      </c>
      <c r="C3398" s="7">
        <v>1</v>
      </c>
      <c r="D3398" s="7">
        <v>2</v>
      </c>
      <c r="E3398" s="1">
        <v>19</v>
      </c>
      <c r="F3398" s="1" t="s">
        <v>26</v>
      </c>
      <c r="G3398" s="1" t="s">
        <v>2029</v>
      </c>
      <c r="H3398" s="1" t="s">
        <v>23</v>
      </c>
      <c r="I3398" s="1" t="s">
        <v>23</v>
      </c>
      <c r="AK3398" s="1" t="s">
        <v>240</v>
      </c>
    </row>
    <row r="3399" spans="1:38">
      <c r="A3399" s="1" t="s">
        <v>1744</v>
      </c>
      <c r="B3399" s="9">
        <v>40974</v>
      </c>
      <c r="C3399" s="7">
        <v>1</v>
      </c>
      <c r="D3399" s="7">
        <v>2</v>
      </c>
      <c r="E3399" s="1">
        <v>19</v>
      </c>
      <c r="F3399" s="1" t="s">
        <v>47</v>
      </c>
      <c r="G3399" s="1" t="s">
        <v>2009</v>
      </c>
      <c r="H3399" s="1" t="s">
        <v>22</v>
      </c>
      <c r="I3399" s="1" t="s">
        <v>9</v>
      </c>
      <c r="K3399" s="1" t="s">
        <v>24</v>
      </c>
      <c r="L3399" s="1" t="s">
        <v>25</v>
      </c>
      <c r="M3399" s="2" t="s">
        <v>2544</v>
      </c>
      <c r="N3399" s="1" t="s">
        <v>26</v>
      </c>
      <c r="O3399" s="1" t="s">
        <v>33</v>
      </c>
      <c r="P3399" s="1" t="s">
        <v>232</v>
      </c>
      <c r="Q3399" s="1">
        <v>45</v>
      </c>
      <c r="R3399" s="1">
        <v>25.7</v>
      </c>
      <c r="S3399" s="1">
        <v>21.3</v>
      </c>
      <c r="X3399" s="1">
        <v>13</v>
      </c>
      <c r="Y3399" s="1">
        <v>380</v>
      </c>
      <c r="Z3399" s="1">
        <f>380-13</f>
        <v>367</v>
      </c>
      <c r="AA3399" s="1">
        <v>7</v>
      </c>
      <c r="AC3399" s="1" t="s">
        <v>246</v>
      </c>
      <c r="AE3399" s="1">
        <v>519</v>
      </c>
      <c r="AJ3399" s="1" t="s">
        <v>45</v>
      </c>
      <c r="AK3399" s="1" t="s">
        <v>240</v>
      </c>
    </row>
    <row r="3400" spans="1:38">
      <c r="A3400" s="1" t="s">
        <v>1744</v>
      </c>
      <c r="B3400" s="9">
        <v>40974</v>
      </c>
      <c r="C3400" s="7">
        <v>1</v>
      </c>
      <c r="D3400" s="7">
        <v>2</v>
      </c>
      <c r="E3400" s="1">
        <v>20</v>
      </c>
      <c r="F3400" s="1" t="s">
        <v>26</v>
      </c>
      <c r="G3400" s="1" t="s">
        <v>2051</v>
      </c>
      <c r="H3400" s="1" t="s">
        <v>23</v>
      </c>
      <c r="I3400" s="1" t="s">
        <v>23</v>
      </c>
      <c r="AK3400" s="1" t="s">
        <v>240</v>
      </c>
    </row>
    <row r="3401" spans="1:38">
      <c r="A3401" s="1" t="s">
        <v>1744</v>
      </c>
      <c r="B3401" s="9">
        <v>40974</v>
      </c>
      <c r="C3401" s="7">
        <v>1</v>
      </c>
      <c r="D3401" s="7">
        <v>2</v>
      </c>
      <c r="E3401" s="1">
        <v>20</v>
      </c>
      <c r="F3401" s="1" t="s">
        <v>47</v>
      </c>
      <c r="G3401" s="1" t="s">
        <v>2887</v>
      </c>
      <c r="H3401" s="1" t="s">
        <v>23</v>
      </c>
      <c r="I3401" s="1" t="s">
        <v>23</v>
      </c>
      <c r="AK3401" s="1" t="s">
        <v>240</v>
      </c>
    </row>
    <row r="3402" spans="1:38">
      <c r="A3402" s="1" t="s">
        <v>1744</v>
      </c>
      <c r="B3402" s="9">
        <v>40974</v>
      </c>
      <c r="C3402" s="7">
        <v>1</v>
      </c>
      <c r="D3402" s="7">
        <v>2</v>
      </c>
      <c r="E3402" s="10">
        <v>21</v>
      </c>
      <c r="F3402" s="1" t="s">
        <v>26</v>
      </c>
      <c r="G3402" s="1" t="s">
        <v>2033</v>
      </c>
      <c r="H3402" s="1" t="s">
        <v>23</v>
      </c>
      <c r="I3402" s="1" t="s">
        <v>23</v>
      </c>
      <c r="AK3402" s="1" t="s">
        <v>240</v>
      </c>
    </row>
    <row r="3403" spans="1:38">
      <c r="A3403" s="1" t="s">
        <v>1744</v>
      </c>
      <c r="B3403" s="9">
        <v>40974</v>
      </c>
      <c r="C3403" s="7">
        <v>1</v>
      </c>
      <c r="D3403" s="7">
        <v>2</v>
      </c>
      <c r="E3403" s="1">
        <v>21</v>
      </c>
      <c r="F3403" s="1" t="s">
        <v>47</v>
      </c>
      <c r="G3403" s="1" t="s">
        <v>2888</v>
      </c>
      <c r="H3403" s="1" t="s">
        <v>23</v>
      </c>
      <c r="I3403" s="1" t="s">
        <v>23</v>
      </c>
      <c r="AK3403" s="1" t="s">
        <v>240</v>
      </c>
    </row>
    <row r="3404" spans="1:38">
      <c r="A3404" s="1" t="s">
        <v>1744</v>
      </c>
      <c r="B3404" s="9">
        <v>40974</v>
      </c>
      <c r="C3404" s="7">
        <v>1</v>
      </c>
      <c r="D3404" s="7">
        <v>2</v>
      </c>
      <c r="E3404" s="1">
        <v>22</v>
      </c>
      <c r="F3404" s="1" t="s">
        <v>26</v>
      </c>
      <c r="G3404" s="1" t="s">
        <v>2889</v>
      </c>
      <c r="H3404" s="1" t="s">
        <v>23</v>
      </c>
      <c r="I3404" s="1" t="s">
        <v>23</v>
      </c>
      <c r="J3404" s="1" t="s">
        <v>55</v>
      </c>
      <c r="AK3404" s="1" t="s">
        <v>240</v>
      </c>
    </row>
    <row r="3405" spans="1:38">
      <c r="A3405" s="1" t="s">
        <v>1744</v>
      </c>
      <c r="B3405" s="9">
        <v>40974</v>
      </c>
      <c r="C3405" s="7">
        <v>1</v>
      </c>
      <c r="D3405" s="7">
        <v>2</v>
      </c>
      <c r="E3405" s="1">
        <v>22</v>
      </c>
      <c r="F3405" s="1" t="s">
        <v>47</v>
      </c>
      <c r="G3405" s="1" t="s">
        <v>2043</v>
      </c>
      <c r="H3405" s="1" t="s">
        <v>23</v>
      </c>
      <c r="I3405" s="1" t="s">
        <v>23</v>
      </c>
      <c r="J3405" s="1" t="s">
        <v>55</v>
      </c>
      <c r="AK3405" s="1" t="s">
        <v>240</v>
      </c>
    </row>
    <row r="3406" spans="1:38">
      <c r="A3406" s="1" t="s">
        <v>1744</v>
      </c>
      <c r="B3406" s="9">
        <v>40974</v>
      </c>
      <c r="C3406" s="7">
        <v>1</v>
      </c>
      <c r="D3406" s="7">
        <v>2</v>
      </c>
      <c r="E3406" s="1">
        <v>23</v>
      </c>
      <c r="F3406" s="1" t="s">
        <v>26</v>
      </c>
      <c r="G3406" s="1" t="s">
        <v>2890</v>
      </c>
      <c r="H3406" s="1" t="s">
        <v>23</v>
      </c>
      <c r="I3406" s="1" t="s">
        <v>23</v>
      </c>
      <c r="AK3406" s="1" t="s">
        <v>240</v>
      </c>
    </row>
    <row r="3407" spans="1:38">
      <c r="A3407" s="1" t="s">
        <v>1744</v>
      </c>
      <c r="B3407" s="9">
        <v>40974</v>
      </c>
      <c r="C3407" s="7">
        <v>1</v>
      </c>
      <c r="D3407" s="7">
        <v>2</v>
      </c>
      <c r="E3407" s="1">
        <v>23</v>
      </c>
      <c r="F3407" s="1" t="s">
        <v>47</v>
      </c>
      <c r="G3407" s="1" t="s">
        <v>2061</v>
      </c>
      <c r="H3407" s="1" t="s">
        <v>23</v>
      </c>
      <c r="I3407" s="1" t="s">
        <v>23</v>
      </c>
      <c r="AK3407" s="1" t="s">
        <v>240</v>
      </c>
    </row>
    <row r="3408" spans="1:38">
      <c r="A3408" s="1" t="s">
        <v>1744</v>
      </c>
      <c r="B3408" s="9">
        <v>40974</v>
      </c>
      <c r="C3408" s="7">
        <v>1</v>
      </c>
      <c r="D3408" s="7">
        <v>2</v>
      </c>
      <c r="E3408" s="1">
        <v>24</v>
      </c>
      <c r="F3408" s="1" t="s">
        <v>26</v>
      </c>
      <c r="G3408" s="1" t="s">
        <v>2891</v>
      </c>
      <c r="H3408" s="1" t="s">
        <v>23</v>
      </c>
      <c r="I3408" s="1" t="s">
        <v>23</v>
      </c>
      <c r="AK3408" s="1" t="s">
        <v>240</v>
      </c>
    </row>
    <row r="3409" spans="1:38">
      <c r="A3409" s="1" t="s">
        <v>1744</v>
      </c>
      <c r="B3409" s="9">
        <v>40974</v>
      </c>
      <c r="C3409" s="7">
        <v>1</v>
      </c>
      <c r="D3409" s="7">
        <v>2</v>
      </c>
      <c r="E3409" s="1">
        <v>24</v>
      </c>
      <c r="F3409" s="1" t="s">
        <v>47</v>
      </c>
      <c r="G3409" s="1" t="s">
        <v>2047</v>
      </c>
      <c r="H3409" s="1" t="s">
        <v>23</v>
      </c>
      <c r="I3409" s="1" t="s">
        <v>23</v>
      </c>
      <c r="J3409" s="1" t="s">
        <v>55</v>
      </c>
      <c r="AK3409" s="1" t="s">
        <v>240</v>
      </c>
    </row>
    <row r="3410" spans="1:38">
      <c r="A3410" s="1" t="s">
        <v>1744</v>
      </c>
      <c r="B3410" s="9">
        <v>40974</v>
      </c>
      <c r="C3410" s="7">
        <v>1</v>
      </c>
      <c r="D3410" s="7">
        <v>2</v>
      </c>
      <c r="E3410" s="1">
        <v>25</v>
      </c>
      <c r="F3410" s="1" t="s">
        <v>26</v>
      </c>
      <c r="G3410" s="1" t="s">
        <v>2892</v>
      </c>
      <c r="H3410" s="1" t="s">
        <v>23</v>
      </c>
      <c r="I3410" s="1" t="s">
        <v>23</v>
      </c>
      <c r="AK3410" s="1" t="s">
        <v>240</v>
      </c>
    </row>
    <row r="3411" spans="1:38">
      <c r="A3411" s="1" t="s">
        <v>1744</v>
      </c>
      <c r="B3411" s="9">
        <v>40974</v>
      </c>
      <c r="C3411" s="7">
        <v>1</v>
      </c>
      <c r="D3411" s="7">
        <v>2</v>
      </c>
      <c r="E3411" s="1">
        <v>25</v>
      </c>
      <c r="F3411" s="1" t="s">
        <v>47</v>
      </c>
      <c r="G3411" s="1" t="s">
        <v>2893</v>
      </c>
      <c r="H3411" s="1" t="s">
        <v>23</v>
      </c>
      <c r="I3411" s="1" t="s">
        <v>23</v>
      </c>
      <c r="AK3411" s="1" t="s">
        <v>240</v>
      </c>
    </row>
    <row r="3412" spans="1:38">
      <c r="A3412" s="1" t="s">
        <v>1744</v>
      </c>
      <c r="B3412" s="9">
        <v>40974</v>
      </c>
      <c r="C3412" s="7">
        <v>1</v>
      </c>
      <c r="D3412" s="7">
        <v>2</v>
      </c>
      <c r="E3412" s="1">
        <v>26</v>
      </c>
      <c r="F3412" s="1" t="s">
        <v>26</v>
      </c>
      <c r="G3412" s="1" t="s">
        <v>2894</v>
      </c>
      <c r="H3412" s="1" t="s">
        <v>23</v>
      </c>
      <c r="I3412" s="1" t="s">
        <v>23</v>
      </c>
      <c r="AK3412" s="1" t="s">
        <v>240</v>
      </c>
    </row>
    <row r="3413" spans="1:38">
      <c r="A3413" s="1" t="s">
        <v>1744</v>
      </c>
      <c r="B3413" s="9">
        <v>40974</v>
      </c>
      <c r="C3413" s="7">
        <v>1</v>
      </c>
      <c r="D3413" s="7">
        <v>2</v>
      </c>
      <c r="E3413" s="1">
        <v>26</v>
      </c>
      <c r="F3413" s="1" t="s">
        <v>47</v>
      </c>
      <c r="G3413" s="1" t="s">
        <v>2028</v>
      </c>
      <c r="H3413" s="1" t="s">
        <v>23</v>
      </c>
      <c r="I3413" s="1" t="s">
        <v>23</v>
      </c>
      <c r="AK3413" s="1" t="s">
        <v>240</v>
      </c>
    </row>
    <row r="3414" spans="1:38">
      <c r="A3414" s="1" t="s">
        <v>1744</v>
      </c>
      <c r="B3414" s="9">
        <v>40974</v>
      </c>
      <c r="C3414" s="7">
        <v>1</v>
      </c>
      <c r="D3414" s="7">
        <v>2</v>
      </c>
      <c r="E3414" s="1">
        <v>27</v>
      </c>
      <c r="F3414" s="1" t="s">
        <v>26</v>
      </c>
      <c r="G3414" s="1" t="s">
        <v>2895</v>
      </c>
      <c r="H3414" s="1" t="s">
        <v>23</v>
      </c>
      <c r="I3414" s="1" t="s">
        <v>23</v>
      </c>
      <c r="AK3414" s="1" t="s">
        <v>240</v>
      </c>
    </row>
    <row r="3415" spans="1:38">
      <c r="A3415" s="1" t="s">
        <v>1744</v>
      </c>
      <c r="B3415" s="9">
        <v>40974</v>
      </c>
      <c r="C3415" s="7">
        <v>1</v>
      </c>
      <c r="D3415" s="7">
        <v>2</v>
      </c>
      <c r="E3415" s="1">
        <v>27</v>
      </c>
      <c r="F3415" s="1" t="s">
        <v>47</v>
      </c>
      <c r="G3415" s="1" t="s">
        <v>2054</v>
      </c>
      <c r="H3415" s="1" t="s">
        <v>23</v>
      </c>
      <c r="I3415" s="1" t="s">
        <v>23</v>
      </c>
      <c r="AK3415" s="1" t="s">
        <v>240</v>
      </c>
    </row>
    <row r="3416" spans="1:38">
      <c r="A3416" s="1" t="s">
        <v>1744</v>
      </c>
      <c r="B3416" s="9">
        <v>40974</v>
      </c>
      <c r="C3416" s="7">
        <v>1</v>
      </c>
      <c r="D3416" s="7">
        <v>2</v>
      </c>
      <c r="E3416" s="1">
        <v>28</v>
      </c>
      <c r="F3416" s="1" t="s">
        <v>26</v>
      </c>
      <c r="G3416" s="1" t="s">
        <v>2039</v>
      </c>
      <c r="H3416" s="1" t="s">
        <v>23</v>
      </c>
      <c r="I3416" s="1" t="s">
        <v>23</v>
      </c>
      <c r="AK3416" s="1" t="s">
        <v>240</v>
      </c>
    </row>
    <row r="3417" spans="1:38">
      <c r="A3417" s="1" t="s">
        <v>1744</v>
      </c>
      <c r="B3417" s="9">
        <v>40974</v>
      </c>
      <c r="C3417" s="7">
        <v>1</v>
      </c>
      <c r="D3417" s="7">
        <v>2</v>
      </c>
      <c r="E3417" s="1">
        <v>28</v>
      </c>
      <c r="F3417" s="1" t="s">
        <v>47</v>
      </c>
      <c r="G3417" s="1" t="s">
        <v>2022</v>
      </c>
      <c r="H3417" s="1" t="s">
        <v>23</v>
      </c>
      <c r="I3417" s="1" t="s">
        <v>23</v>
      </c>
      <c r="AK3417" s="1" t="s">
        <v>240</v>
      </c>
    </row>
    <row r="3418" spans="1:38">
      <c r="A3418" s="1" t="s">
        <v>1744</v>
      </c>
      <c r="B3418" s="9">
        <v>40974</v>
      </c>
      <c r="C3418" s="7">
        <v>1</v>
      </c>
      <c r="D3418" s="7">
        <v>2</v>
      </c>
      <c r="E3418" s="1">
        <v>29</v>
      </c>
      <c r="F3418" s="1" t="s">
        <v>26</v>
      </c>
      <c r="G3418" s="1" t="s">
        <v>2016</v>
      </c>
      <c r="H3418" s="1" t="s">
        <v>22</v>
      </c>
      <c r="I3418" s="1" t="s">
        <v>9</v>
      </c>
      <c r="K3418" s="1" t="s">
        <v>32</v>
      </c>
      <c r="L3418" s="1" t="s">
        <v>25</v>
      </c>
      <c r="M3418" s="2" t="s">
        <v>2551</v>
      </c>
      <c r="N3418" s="1" t="s">
        <v>26</v>
      </c>
      <c r="O3418" s="1" t="s">
        <v>33</v>
      </c>
      <c r="P3418" s="1" t="s">
        <v>63</v>
      </c>
      <c r="Q3418" s="1">
        <v>24.9</v>
      </c>
      <c r="R3418" s="1">
        <v>16.399999999999999</v>
      </c>
      <c r="S3418" s="1">
        <v>12.7</v>
      </c>
      <c r="X3418" s="1">
        <v>13</v>
      </c>
      <c r="Y3418" s="1">
        <v>75</v>
      </c>
      <c r="Z3418" s="1">
        <f>Y3418-X3418</f>
        <v>62</v>
      </c>
      <c r="AA3418" s="1">
        <f>6+80</f>
        <v>86</v>
      </c>
      <c r="AE3418" s="1">
        <v>518</v>
      </c>
      <c r="AJ3418" s="1" t="s">
        <v>59</v>
      </c>
      <c r="AK3418" s="1" t="s">
        <v>240</v>
      </c>
    </row>
    <row r="3419" spans="1:38">
      <c r="A3419" s="1" t="s">
        <v>1744</v>
      </c>
      <c r="B3419" s="9">
        <v>40974</v>
      </c>
      <c r="C3419" s="7">
        <v>1</v>
      </c>
      <c r="D3419" s="7">
        <v>2</v>
      </c>
      <c r="E3419" s="1">
        <v>29</v>
      </c>
      <c r="F3419" s="1" t="s">
        <v>47</v>
      </c>
      <c r="G3419" s="1" t="s">
        <v>2896</v>
      </c>
      <c r="H3419" s="1" t="s">
        <v>23</v>
      </c>
      <c r="I3419" s="1" t="s">
        <v>23</v>
      </c>
      <c r="AK3419" s="1" t="s">
        <v>240</v>
      </c>
    </row>
    <row r="3420" spans="1:38">
      <c r="A3420" s="1" t="s">
        <v>1744</v>
      </c>
      <c r="B3420" s="9">
        <v>40974</v>
      </c>
      <c r="C3420" s="7">
        <v>1</v>
      </c>
      <c r="D3420" s="7">
        <v>2</v>
      </c>
      <c r="E3420" s="1">
        <v>30</v>
      </c>
      <c r="F3420" s="1" t="s">
        <v>26</v>
      </c>
      <c r="G3420" s="1" t="s">
        <v>2024</v>
      </c>
      <c r="H3420" s="1" t="s">
        <v>23</v>
      </c>
      <c r="I3420" s="1" t="s">
        <v>23</v>
      </c>
      <c r="AK3420" s="1" t="s">
        <v>240</v>
      </c>
    </row>
    <row r="3421" spans="1:38">
      <c r="A3421" s="1" t="s">
        <v>1744</v>
      </c>
      <c r="B3421" s="9">
        <v>40974</v>
      </c>
      <c r="C3421" s="7">
        <v>1</v>
      </c>
      <c r="D3421" s="7">
        <v>2</v>
      </c>
      <c r="E3421" s="1">
        <v>30</v>
      </c>
      <c r="F3421" s="1" t="s">
        <v>47</v>
      </c>
      <c r="G3421" s="1" t="s">
        <v>2897</v>
      </c>
      <c r="H3421" s="1" t="s">
        <v>23</v>
      </c>
      <c r="I3421" s="1" t="s">
        <v>23</v>
      </c>
      <c r="AK3421" s="1" t="s">
        <v>240</v>
      </c>
    </row>
    <row r="3422" spans="1:38">
      <c r="A3422" s="1" t="s">
        <v>1744</v>
      </c>
      <c r="B3422" s="9">
        <v>40974</v>
      </c>
      <c r="C3422" s="7">
        <v>1</v>
      </c>
      <c r="D3422" s="7">
        <v>2</v>
      </c>
      <c r="E3422" s="1">
        <v>31</v>
      </c>
      <c r="F3422" s="1" t="s">
        <v>26</v>
      </c>
      <c r="G3422" s="1" t="s">
        <v>2898</v>
      </c>
      <c r="H3422" s="1" t="s">
        <v>23</v>
      </c>
      <c r="I3422" s="1" t="s">
        <v>23</v>
      </c>
      <c r="AK3422" s="1" t="s">
        <v>240</v>
      </c>
    </row>
    <row r="3423" spans="1:38">
      <c r="A3423" s="1" t="s">
        <v>1744</v>
      </c>
      <c r="B3423" s="9">
        <v>40974</v>
      </c>
      <c r="C3423" s="7">
        <v>1</v>
      </c>
      <c r="D3423" s="7">
        <v>2</v>
      </c>
      <c r="E3423" s="1">
        <v>31</v>
      </c>
      <c r="F3423" s="1" t="s">
        <v>47</v>
      </c>
      <c r="G3423" s="1" t="s">
        <v>2899</v>
      </c>
      <c r="H3423" s="1" t="s">
        <v>23</v>
      </c>
      <c r="I3423" s="1" t="s">
        <v>23</v>
      </c>
      <c r="AK3423" s="1" t="s">
        <v>240</v>
      </c>
    </row>
    <row r="3424" spans="1:38">
      <c r="A3424" s="1" t="s">
        <v>1744</v>
      </c>
      <c r="B3424" s="9">
        <v>40974</v>
      </c>
      <c r="C3424" s="7">
        <v>1</v>
      </c>
      <c r="D3424" s="7">
        <v>2</v>
      </c>
      <c r="E3424" s="1">
        <v>32</v>
      </c>
      <c r="F3424" s="1" t="s">
        <v>26</v>
      </c>
      <c r="G3424" s="1" t="s">
        <v>2010</v>
      </c>
      <c r="H3424" s="1" t="s">
        <v>22</v>
      </c>
      <c r="I3424" s="1" t="s">
        <v>9</v>
      </c>
      <c r="K3424" s="1" t="s">
        <v>24</v>
      </c>
      <c r="L3424" s="1" t="s">
        <v>25</v>
      </c>
      <c r="M3424" s="2" t="s">
        <v>2545</v>
      </c>
      <c r="N3424" s="1" t="s">
        <v>227</v>
      </c>
      <c r="O3424" s="1" t="s">
        <v>27</v>
      </c>
      <c r="Q3424" s="1">
        <v>42</v>
      </c>
      <c r="R3424" s="1">
        <v>23.6</v>
      </c>
      <c r="S3424" s="1">
        <v>27.8</v>
      </c>
      <c r="X3424" s="1">
        <v>13</v>
      </c>
      <c r="Y3424" s="1">
        <v>230</v>
      </c>
      <c r="Z3424" s="1">
        <f>Y3424-X3424</f>
        <v>217</v>
      </c>
      <c r="AA3424" s="1">
        <f>1+5</f>
        <v>6</v>
      </c>
      <c r="AE3424" s="1">
        <v>520</v>
      </c>
      <c r="AJ3424" s="1" t="s">
        <v>59</v>
      </c>
      <c r="AK3424" s="1" t="s">
        <v>241</v>
      </c>
      <c r="AL3424" s="1" t="s">
        <v>242</v>
      </c>
    </row>
    <row r="3425" spans="1:38">
      <c r="A3425" s="1" t="s">
        <v>1744</v>
      </c>
      <c r="B3425" s="9">
        <v>40974</v>
      </c>
      <c r="C3425" s="7">
        <v>1</v>
      </c>
      <c r="D3425" s="7">
        <v>2</v>
      </c>
      <c r="E3425" s="1">
        <v>32</v>
      </c>
      <c r="F3425" s="1" t="s">
        <v>47</v>
      </c>
      <c r="G3425" s="1" t="s">
        <v>2056</v>
      </c>
      <c r="H3425" s="1" t="s">
        <v>23</v>
      </c>
      <c r="I3425" s="1" t="s">
        <v>23</v>
      </c>
      <c r="AK3425" s="1" t="s">
        <v>241</v>
      </c>
    </row>
    <row r="3426" spans="1:38">
      <c r="A3426" s="1" t="s">
        <v>1744</v>
      </c>
      <c r="B3426" s="9">
        <v>40974</v>
      </c>
      <c r="C3426" s="7">
        <v>1</v>
      </c>
      <c r="D3426" s="7">
        <v>2</v>
      </c>
      <c r="E3426" s="1">
        <v>33</v>
      </c>
      <c r="F3426" s="1" t="s">
        <v>26</v>
      </c>
      <c r="G3426" s="1" t="s">
        <v>2031</v>
      </c>
      <c r="H3426" s="1" t="s">
        <v>23</v>
      </c>
      <c r="I3426" s="1" t="s">
        <v>23</v>
      </c>
      <c r="AK3426" s="1" t="s">
        <v>241</v>
      </c>
    </row>
    <row r="3427" spans="1:38">
      <c r="A3427" s="1" t="s">
        <v>1744</v>
      </c>
      <c r="B3427" s="9">
        <v>40974</v>
      </c>
      <c r="C3427" s="7">
        <v>1</v>
      </c>
      <c r="D3427" s="7">
        <v>2</v>
      </c>
      <c r="E3427" s="1">
        <v>33</v>
      </c>
      <c r="F3427" s="1" t="s">
        <v>47</v>
      </c>
      <c r="G3427" s="1" t="s">
        <v>2055</v>
      </c>
      <c r="H3427" s="1" t="s">
        <v>23</v>
      </c>
      <c r="I3427" s="1" t="s">
        <v>23</v>
      </c>
      <c r="AK3427" s="1" t="s">
        <v>241</v>
      </c>
    </row>
    <row r="3428" spans="1:38">
      <c r="A3428" s="1" t="s">
        <v>1744</v>
      </c>
      <c r="B3428" s="9">
        <v>40974</v>
      </c>
      <c r="C3428" s="7">
        <v>1</v>
      </c>
      <c r="D3428" s="7">
        <v>2</v>
      </c>
      <c r="E3428" s="1">
        <v>34</v>
      </c>
      <c r="F3428" s="1" t="s">
        <v>26</v>
      </c>
      <c r="G3428" s="1" t="s">
        <v>2014</v>
      </c>
      <c r="H3428" s="1" t="s">
        <v>22</v>
      </c>
      <c r="I3428" s="1" t="s">
        <v>9</v>
      </c>
      <c r="K3428" s="1" t="s">
        <v>29</v>
      </c>
      <c r="L3428" s="1" t="s">
        <v>25</v>
      </c>
      <c r="M3428" s="2" t="s">
        <v>2549</v>
      </c>
      <c r="N3428" s="1" t="s">
        <v>26</v>
      </c>
      <c r="O3428" s="1" t="s">
        <v>27</v>
      </c>
      <c r="P3428" s="1" t="s">
        <v>40</v>
      </c>
      <c r="Q3428" s="1">
        <v>38.200000000000003</v>
      </c>
      <c r="R3428" s="1">
        <v>21.5</v>
      </c>
      <c r="S3428" s="1">
        <v>28.5</v>
      </c>
      <c r="X3428" s="1">
        <v>13</v>
      </c>
      <c r="Y3428" s="1">
        <v>152</v>
      </c>
      <c r="Z3428" s="1">
        <f>Y3428-X3428</f>
        <v>139</v>
      </c>
      <c r="AA3428" s="1">
        <f>9+44</f>
        <v>53</v>
      </c>
      <c r="AE3428" s="1">
        <v>522</v>
      </c>
      <c r="AJ3428" s="1" t="s">
        <v>59</v>
      </c>
      <c r="AK3428" s="1" t="s">
        <v>241</v>
      </c>
      <c r="AL3428" s="1" t="s">
        <v>243</v>
      </c>
    </row>
    <row r="3429" spans="1:38">
      <c r="A3429" s="1" t="s">
        <v>1744</v>
      </c>
      <c r="B3429" s="9">
        <v>40974</v>
      </c>
      <c r="C3429" s="7">
        <v>1</v>
      </c>
      <c r="D3429" s="7">
        <v>2</v>
      </c>
      <c r="E3429" s="1">
        <v>34</v>
      </c>
      <c r="F3429" s="1" t="s">
        <v>47</v>
      </c>
      <c r="G3429" s="1" t="s">
        <v>2026</v>
      </c>
      <c r="H3429" s="1" t="s">
        <v>23</v>
      </c>
      <c r="I3429" s="1" t="s">
        <v>23</v>
      </c>
      <c r="AK3429" s="1" t="s">
        <v>241</v>
      </c>
    </row>
    <row r="3430" spans="1:38">
      <c r="A3430" s="1" t="s">
        <v>1744</v>
      </c>
      <c r="B3430" s="9">
        <v>40974</v>
      </c>
      <c r="C3430" s="7">
        <v>1</v>
      </c>
      <c r="D3430" s="7">
        <v>2</v>
      </c>
      <c r="E3430" s="1">
        <v>35</v>
      </c>
      <c r="F3430" s="1" t="s">
        <v>26</v>
      </c>
      <c r="G3430" s="1" t="s">
        <v>2058</v>
      </c>
      <c r="H3430" s="1" t="s">
        <v>23</v>
      </c>
      <c r="I3430" s="1" t="s">
        <v>23</v>
      </c>
      <c r="AK3430" s="1" t="s">
        <v>241</v>
      </c>
    </row>
    <row r="3431" spans="1:38">
      <c r="A3431" s="1" t="s">
        <v>1744</v>
      </c>
      <c r="B3431" s="9">
        <v>40974</v>
      </c>
      <c r="C3431" s="7">
        <v>1</v>
      </c>
      <c r="D3431" s="7">
        <v>2</v>
      </c>
      <c r="E3431" s="1">
        <v>35</v>
      </c>
      <c r="F3431" s="1" t="s">
        <v>47</v>
      </c>
      <c r="G3431" s="1" t="s">
        <v>2023</v>
      </c>
      <c r="H3431" s="1" t="s">
        <v>23</v>
      </c>
      <c r="I3431" s="1" t="s">
        <v>23</v>
      </c>
      <c r="AK3431" s="1" t="s">
        <v>241</v>
      </c>
    </row>
    <row r="3432" spans="1:38">
      <c r="A3432" s="1" t="s">
        <v>1744</v>
      </c>
      <c r="B3432" s="9">
        <v>40974</v>
      </c>
      <c r="C3432" s="7">
        <v>1</v>
      </c>
      <c r="D3432" s="7">
        <v>2</v>
      </c>
      <c r="E3432" s="1">
        <v>36</v>
      </c>
      <c r="F3432" s="1" t="s">
        <v>26</v>
      </c>
      <c r="G3432" s="1" t="s">
        <v>2044</v>
      </c>
      <c r="H3432" s="1" t="s">
        <v>22</v>
      </c>
      <c r="I3432" s="1" t="s">
        <v>23</v>
      </c>
      <c r="J3432" s="1" t="s">
        <v>55</v>
      </c>
      <c r="AK3432" s="1" t="s">
        <v>241</v>
      </c>
    </row>
    <row r="3433" spans="1:38">
      <c r="A3433" s="1" t="s">
        <v>1744</v>
      </c>
      <c r="B3433" s="9">
        <v>40974</v>
      </c>
      <c r="C3433" s="7">
        <v>1</v>
      </c>
      <c r="D3433" s="7">
        <v>2</v>
      </c>
      <c r="E3433" s="1">
        <v>36</v>
      </c>
      <c r="F3433" s="1" t="s">
        <v>47</v>
      </c>
      <c r="G3433" s="1" t="s">
        <v>2900</v>
      </c>
      <c r="H3433" s="1" t="s">
        <v>23</v>
      </c>
      <c r="I3433" s="1" t="s">
        <v>23</v>
      </c>
      <c r="AK3433" s="1" t="s">
        <v>241</v>
      </c>
    </row>
    <row r="3434" spans="1:38">
      <c r="A3434" s="1" t="s">
        <v>1744</v>
      </c>
      <c r="B3434" s="9">
        <v>40974</v>
      </c>
      <c r="C3434" s="7">
        <v>1</v>
      </c>
      <c r="D3434" s="7">
        <v>2</v>
      </c>
      <c r="E3434" s="1">
        <v>37</v>
      </c>
      <c r="F3434" s="1" t="s">
        <v>26</v>
      </c>
      <c r="G3434" s="1" t="s">
        <v>2053</v>
      </c>
      <c r="H3434" s="1" t="s">
        <v>23</v>
      </c>
      <c r="I3434" s="1" t="s">
        <v>23</v>
      </c>
      <c r="AK3434" s="1" t="s">
        <v>241</v>
      </c>
    </row>
    <row r="3435" spans="1:38">
      <c r="A3435" s="1" t="s">
        <v>1744</v>
      </c>
      <c r="B3435" s="9">
        <v>40974</v>
      </c>
      <c r="C3435" s="7">
        <v>1</v>
      </c>
      <c r="D3435" s="7">
        <v>2</v>
      </c>
      <c r="E3435" s="1">
        <v>37</v>
      </c>
      <c r="F3435" s="1" t="s">
        <v>47</v>
      </c>
      <c r="G3435" s="1" t="s">
        <v>2901</v>
      </c>
      <c r="H3435" s="1" t="s">
        <v>23</v>
      </c>
      <c r="I3435" s="1" t="s">
        <v>9</v>
      </c>
      <c r="J3435" s="1" t="s">
        <v>55</v>
      </c>
      <c r="AK3435" s="1" t="s">
        <v>241</v>
      </c>
    </row>
    <row r="3436" spans="1:38">
      <c r="A3436" s="1" t="s">
        <v>1744</v>
      </c>
      <c r="B3436" s="9">
        <v>40974</v>
      </c>
      <c r="C3436" s="7">
        <v>1</v>
      </c>
      <c r="D3436" s="7">
        <v>2</v>
      </c>
      <c r="E3436" s="1">
        <v>38</v>
      </c>
      <c r="F3436" s="1" t="s">
        <v>26</v>
      </c>
      <c r="G3436" s="1" t="s">
        <v>2902</v>
      </c>
      <c r="H3436" s="1" t="s">
        <v>23</v>
      </c>
      <c r="I3436" s="1" t="s">
        <v>23</v>
      </c>
      <c r="J3436" s="1" t="s">
        <v>55</v>
      </c>
      <c r="AK3436" s="1" t="s">
        <v>241</v>
      </c>
    </row>
    <row r="3437" spans="1:38">
      <c r="A3437" s="1" t="s">
        <v>1744</v>
      </c>
      <c r="B3437" s="9">
        <v>40974</v>
      </c>
      <c r="C3437" s="7">
        <v>1</v>
      </c>
      <c r="D3437" s="7">
        <v>2</v>
      </c>
      <c r="E3437" s="1">
        <v>38</v>
      </c>
      <c r="F3437" s="1" t="s">
        <v>47</v>
      </c>
      <c r="G3437" s="1" t="s">
        <v>2903</v>
      </c>
      <c r="H3437" s="1" t="s">
        <v>23</v>
      </c>
      <c r="I3437" s="1" t="s">
        <v>23</v>
      </c>
      <c r="J3437" s="1" t="s">
        <v>55</v>
      </c>
      <c r="AK3437" s="1" t="s">
        <v>241</v>
      </c>
    </row>
    <row r="3438" spans="1:38">
      <c r="A3438" s="1" t="s">
        <v>1744</v>
      </c>
      <c r="B3438" s="9">
        <v>40974</v>
      </c>
      <c r="C3438" s="7">
        <v>1</v>
      </c>
      <c r="D3438" s="7">
        <v>2</v>
      </c>
      <c r="E3438" s="1">
        <v>39</v>
      </c>
      <c r="F3438" s="1" t="s">
        <v>26</v>
      </c>
      <c r="G3438" s="1" t="s">
        <v>2049</v>
      </c>
      <c r="H3438" s="1" t="s">
        <v>23</v>
      </c>
      <c r="I3438" s="1" t="s">
        <v>23</v>
      </c>
      <c r="J3438" s="1" t="s">
        <v>55</v>
      </c>
      <c r="AK3438" s="1" t="s">
        <v>241</v>
      </c>
    </row>
    <row r="3439" spans="1:38">
      <c r="A3439" s="1" t="s">
        <v>1744</v>
      </c>
      <c r="B3439" s="9">
        <v>40974</v>
      </c>
      <c r="C3439" s="7">
        <v>1</v>
      </c>
      <c r="D3439" s="7">
        <v>2</v>
      </c>
      <c r="E3439" s="1">
        <v>39</v>
      </c>
      <c r="F3439" s="1" t="s">
        <v>47</v>
      </c>
      <c r="G3439" s="1" t="s">
        <v>2037</v>
      </c>
      <c r="H3439" s="1" t="s">
        <v>23</v>
      </c>
      <c r="I3439" s="1" t="s">
        <v>23</v>
      </c>
      <c r="J3439" s="1" t="s">
        <v>55</v>
      </c>
      <c r="AK3439" s="1" t="s">
        <v>241</v>
      </c>
    </row>
    <row r="3440" spans="1:38">
      <c r="A3440" s="1" t="s">
        <v>1744</v>
      </c>
      <c r="B3440" s="9">
        <v>40974</v>
      </c>
      <c r="C3440" s="7">
        <v>1</v>
      </c>
      <c r="D3440" s="7">
        <v>2</v>
      </c>
      <c r="E3440" s="1">
        <v>40</v>
      </c>
      <c r="F3440" s="1" t="s">
        <v>26</v>
      </c>
      <c r="G3440" s="1" t="s">
        <v>2904</v>
      </c>
      <c r="H3440" s="1" t="s">
        <v>23</v>
      </c>
      <c r="I3440" s="1" t="s">
        <v>23</v>
      </c>
      <c r="AK3440" s="1" t="s">
        <v>241</v>
      </c>
    </row>
    <row r="3441" spans="1:37">
      <c r="A3441" s="1" t="s">
        <v>1744</v>
      </c>
      <c r="B3441" s="9">
        <v>40974</v>
      </c>
      <c r="C3441" s="7">
        <v>1</v>
      </c>
      <c r="D3441" s="7">
        <v>2</v>
      </c>
      <c r="E3441" s="1">
        <v>40</v>
      </c>
      <c r="F3441" s="1" t="s">
        <v>47</v>
      </c>
      <c r="G3441" s="1" t="s">
        <v>2905</v>
      </c>
      <c r="H3441" s="1" t="s">
        <v>23</v>
      </c>
      <c r="I3441" s="1" t="s">
        <v>23</v>
      </c>
      <c r="AK3441" s="1" t="s">
        <v>241</v>
      </c>
    </row>
    <row r="3442" spans="1:37">
      <c r="A3442" s="1" t="s">
        <v>1744</v>
      </c>
      <c r="B3442" s="9">
        <v>40974</v>
      </c>
      <c r="C3442" s="7">
        <v>1</v>
      </c>
      <c r="D3442" s="7">
        <v>2</v>
      </c>
      <c r="E3442" s="1">
        <v>41</v>
      </c>
      <c r="F3442" s="1" t="s">
        <v>26</v>
      </c>
      <c r="G3442" s="1" t="s">
        <v>2027</v>
      </c>
      <c r="H3442" s="1" t="s">
        <v>23</v>
      </c>
      <c r="I3442" s="1" t="s">
        <v>23</v>
      </c>
      <c r="J3442" s="1" t="s">
        <v>55</v>
      </c>
      <c r="AK3442" s="1" t="s">
        <v>241</v>
      </c>
    </row>
    <row r="3443" spans="1:37">
      <c r="A3443" s="1" t="s">
        <v>1744</v>
      </c>
      <c r="B3443" s="9">
        <v>40974</v>
      </c>
      <c r="C3443" s="7">
        <v>1</v>
      </c>
      <c r="D3443" s="7">
        <v>2</v>
      </c>
      <c r="E3443" s="1">
        <v>41</v>
      </c>
      <c r="F3443" s="1" t="s">
        <v>47</v>
      </c>
      <c r="G3443" s="1" t="s">
        <v>2012</v>
      </c>
      <c r="H3443" s="1" t="s">
        <v>22</v>
      </c>
      <c r="I3443" s="1" t="s">
        <v>9</v>
      </c>
      <c r="K3443" s="1" t="s">
        <v>146</v>
      </c>
      <c r="L3443" s="1" t="s">
        <v>25</v>
      </c>
      <c r="M3443" s="2" t="s">
        <v>2547</v>
      </c>
      <c r="N3443" s="1" t="s">
        <v>26</v>
      </c>
      <c r="O3443" s="1" t="s">
        <v>27</v>
      </c>
      <c r="P3443" s="1" t="s">
        <v>88</v>
      </c>
      <c r="Q3443" s="1">
        <v>22.6</v>
      </c>
      <c r="R3443" s="1">
        <v>13.5</v>
      </c>
      <c r="S3443" s="1">
        <v>19.3</v>
      </c>
      <c r="X3443" s="1">
        <v>13</v>
      </c>
      <c r="Y3443" s="1">
        <v>53</v>
      </c>
      <c r="Z3443" s="1">
        <f>Y3443-X3443</f>
        <v>40</v>
      </c>
      <c r="AA3443" s="1">
        <v>2</v>
      </c>
      <c r="AE3443" s="1">
        <v>516</v>
      </c>
      <c r="AJ3443" s="1" t="s">
        <v>59</v>
      </c>
      <c r="AK3443" s="1" t="s">
        <v>241</v>
      </c>
    </row>
    <row r="3444" spans="1:37">
      <c r="A3444" s="1" t="s">
        <v>1744</v>
      </c>
      <c r="B3444" s="9">
        <v>40974</v>
      </c>
      <c r="C3444" s="7">
        <v>1</v>
      </c>
      <c r="D3444" s="7">
        <v>2</v>
      </c>
      <c r="E3444" s="1">
        <v>42</v>
      </c>
      <c r="F3444" s="1" t="s">
        <v>26</v>
      </c>
      <c r="G3444" s="1" t="s">
        <v>2906</v>
      </c>
      <c r="H3444" s="1" t="s">
        <v>23</v>
      </c>
      <c r="I3444" s="1" t="s">
        <v>23</v>
      </c>
      <c r="AK3444" s="1" t="s">
        <v>241</v>
      </c>
    </row>
    <row r="3445" spans="1:37">
      <c r="A3445" s="1" t="s">
        <v>1744</v>
      </c>
      <c r="B3445" s="9">
        <v>40974</v>
      </c>
      <c r="C3445" s="7">
        <v>1</v>
      </c>
      <c r="D3445" s="7">
        <v>2</v>
      </c>
      <c r="E3445" s="1">
        <v>42</v>
      </c>
      <c r="F3445" s="1" t="s">
        <v>47</v>
      </c>
      <c r="G3445" s="1" t="s">
        <v>2907</v>
      </c>
      <c r="H3445" s="1" t="s">
        <v>23</v>
      </c>
      <c r="I3445" s="1" t="s">
        <v>23</v>
      </c>
      <c r="AK3445" s="1" t="s">
        <v>241</v>
      </c>
    </row>
    <row r="3446" spans="1:37">
      <c r="A3446" s="1" t="s">
        <v>1744</v>
      </c>
      <c r="B3446" s="9">
        <v>40974</v>
      </c>
      <c r="C3446" s="7">
        <v>1</v>
      </c>
      <c r="D3446" s="7">
        <v>2</v>
      </c>
      <c r="E3446" s="1">
        <v>43</v>
      </c>
      <c r="F3446" s="1" t="s">
        <v>26</v>
      </c>
      <c r="G3446" s="1" t="s">
        <v>2008</v>
      </c>
      <c r="H3446" s="1" t="s">
        <v>22</v>
      </c>
      <c r="I3446" s="1" t="s">
        <v>9</v>
      </c>
      <c r="K3446" s="1" t="s">
        <v>239</v>
      </c>
      <c r="L3446" s="1" t="s">
        <v>25</v>
      </c>
      <c r="M3446" s="2" t="s">
        <v>2543</v>
      </c>
      <c r="N3446" s="1" t="s">
        <v>26</v>
      </c>
      <c r="O3446" s="1" t="s">
        <v>27</v>
      </c>
      <c r="P3446" s="1" t="s">
        <v>40</v>
      </c>
      <c r="Q3446" s="1">
        <v>43.7</v>
      </c>
      <c r="S3446" s="1">
        <v>19.100000000000001</v>
      </c>
      <c r="T3446" s="1">
        <f>153+42.25</f>
        <v>195.25</v>
      </c>
      <c r="U3446" s="1">
        <f>153+30.9</f>
        <v>183.9</v>
      </c>
      <c r="W3446" s="1">
        <v>43.2</v>
      </c>
      <c r="X3446" s="1">
        <v>13</v>
      </c>
      <c r="Y3446" s="1">
        <v>254</v>
      </c>
      <c r="Z3446" s="1">
        <f>Y3446-X3446</f>
        <v>241</v>
      </c>
      <c r="AA3446" s="1">
        <v>0</v>
      </c>
      <c r="AJ3446" s="1" t="s">
        <v>59</v>
      </c>
      <c r="AK3446" s="1" t="s">
        <v>241</v>
      </c>
    </row>
    <row r="3447" spans="1:37">
      <c r="A3447" s="1" t="s">
        <v>1744</v>
      </c>
      <c r="B3447" s="9">
        <v>40974</v>
      </c>
      <c r="C3447" s="7">
        <v>1</v>
      </c>
      <c r="D3447" s="7">
        <v>2</v>
      </c>
      <c r="E3447" s="1">
        <v>43</v>
      </c>
      <c r="F3447" s="1" t="s">
        <v>47</v>
      </c>
      <c r="G3447" s="1" t="s">
        <v>2021</v>
      </c>
      <c r="H3447" s="1" t="s">
        <v>23</v>
      </c>
      <c r="I3447" s="1" t="s">
        <v>23</v>
      </c>
      <c r="J3447" s="1" t="s">
        <v>55</v>
      </c>
      <c r="AK3447" s="1" t="s">
        <v>241</v>
      </c>
    </row>
    <row r="3448" spans="1:37">
      <c r="A3448" s="1" t="s">
        <v>1744</v>
      </c>
      <c r="B3448" s="9">
        <v>40974</v>
      </c>
      <c r="C3448" s="7">
        <v>1</v>
      </c>
      <c r="D3448" s="7">
        <v>2</v>
      </c>
      <c r="E3448" s="1">
        <v>44</v>
      </c>
      <c r="F3448" s="1" t="s">
        <v>26</v>
      </c>
      <c r="G3448" s="1" t="s">
        <v>2046</v>
      </c>
      <c r="H3448" s="1" t="s">
        <v>23</v>
      </c>
      <c r="I3448" s="1" t="s">
        <v>23</v>
      </c>
      <c r="AK3448" s="1" t="s">
        <v>241</v>
      </c>
    </row>
    <row r="3449" spans="1:37">
      <c r="A3449" s="1" t="s">
        <v>1744</v>
      </c>
      <c r="B3449" s="9">
        <v>40974</v>
      </c>
      <c r="C3449" s="7">
        <v>1</v>
      </c>
      <c r="D3449" s="7">
        <v>2</v>
      </c>
      <c r="E3449" s="1">
        <v>44</v>
      </c>
      <c r="F3449" s="1" t="s">
        <v>47</v>
      </c>
      <c r="G3449" s="1" t="s">
        <v>2908</v>
      </c>
      <c r="H3449" s="1" t="s">
        <v>23</v>
      </c>
      <c r="I3449" s="1" t="s">
        <v>23</v>
      </c>
      <c r="AK3449" s="1" t="s">
        <v>241</v>
      </c>
    </row>
    <row r="3450" spans="1:37">
      <c r="A3450" s="1" t="s">
        <v>1744</v>
      </c>
      <c r="B3450" s="9">
        <v>40974</v>
      </c>
      <c r="C3450" s="7">
        <v>1</v>
      </c>
      <c r="D3450" s="7">
        <v>2</v>
      </c>
      <c r="E3450" s="1">
        <v>45</v>
      </c>
      <c r="F3450" s="1" t="s">
        <v>26</v>
      </c>
      <c r="G3450" s="1" t="s">
        <v>2909</v>
      </c>
      <c r="H3450" s="1" t="s">
        <v>23</v>
      </c>
      <c r="I3450" s="1" t="s">
        <v>23</v>
      </c>
      <c r="J3450" s="1" t="s">
        <v>55</v>
      </c>
      <c r="AK3450" s="1" t="s">
        <v>241</v>
      </c>
    </row>
    <row r="3451" spans="1:37">
      <c r="A3451" s="1" t="s">
        <v>1744</v>
      </c>
      <c r="B3451" s="9">
        <v>40974</v>
      </c>
      <c r="C3451" s="7">
        <v>1</v>
      </c>
      <c r="D3451" s="7">
        <v>2</v>
      </c>
      <c r="E3451" s="1">
        <v>45</v>
      </c>
      <c r="F3451" s="1" t="s">
        <v>47</v>
      </c>
      <c r="G3451" s="1" t="s">
        <v>2910</v>
      </c>
      <c r="H3451" s="1" t="s">
        <v>23</v>
      </c>
      <c r="I3451" s="1" t="s">
        <v>23</v>
      </c>
      <c r="AK3451" s="1" t="s">
        <v>241</v>
      </c>
    </row>
    <row r="3452" spans="1:37">
      <c r="A3452" s="1" t="s">
        <v>1744</v>
      </c>
      <c r="B3452" s="9">
        <v>40974</v>
      </c>
      <c r="C3452" s="7">
        <v>1</v>
      </c>
      <c r="D3452" s="7">
        <v>2</v>
      </c>
      <c r="E3452" s="1">
        <v>46</v>
      </c>
      <c r="F3452" s="1" t="s">
        <v>26</v>
      </c>
      <c r="G3452" s="1" t="s">
        <v>2911</v>
      </c>
      <c r="H3452" s="1" t="s">
        <v>23</v>
      </c>
      <c r="I3452" s="1" t="s">
        <v>23</v>
      </c>
      <c r="AK3452" s="1" t="s">
        <v>241</v>
      </c>
    </row>
    <row r="3453" spans="1:37">
      <c r="A3453" s="1" t="s">
        <v>1744</v>
      </c>
      <c r="B3453" s="9">
        <v>40974</v>
      </c>
      <c r="C3453" s="7">
        <v>1</v>
      </c>
      <c r="D3453" s="7">
        <v>2</v>
      </c>
      <c r="E3453" s="1">
        <v>46</v>
      </c>
      <c r="F3453" s="1" t="s">
        <v>47</v>
      </c>
      <c r="G3453" s="1" t="s">
        <v>2032</v>
      </c>
      <c r="H3453" s="1" t="s">
        <v>23</v>
      </c>
      <c r="I3453" s="1" t="s">
        <v>23</v>
      </c>
      <c r="AK3453" s="1" t="s">
        <v>241</v>
      </c>
    </row>
    <row r="3454" spans="1:37">
      <c r="A3454" s="1" t="s">
        <v>1744</v>
      </c>
      <c r="B3454" s="9">
        <v>40974</v>
      </c>
      <c r="C3454" s="7">
        <v>1</v>
      </c>
      <c r="D3454" s="7">
        <v>2</v>
      </c>
      <c r="E3454" s="1">
        <v>47</v>
      </c>
      <c r="F3454" s="1" t="s">
        <v>26</v>
      </c>
      <c r="G3454" s="1" t="s">
        <v>2912</v>
      </c>
      <c r="H3454" s="1" t="s">
        <v>23</v>
      </c>
      <c r="I3454" s="1" t="s">
        <v>23</v>
      </c>
      <c r="J3454" s="1" t="s">
        <v>55</v>
      </c>
      <c r="AK3454" s="1" t="s">
        <v>241</v>
      </c>
    </row>
    <row r="3455" spans="1:37">
      <c r="A3455" s="1" t="s">
        <v>1744</v>
      </c>
      <c r="B3455" s="9">
        <v>40974</v>
      </c>
      <c r="C3455" s="7">
        <v>1</v>
      </c>
      <c r="D3455" s="7">
        <v>2</v>
      </c>
      <c r="E3455" s="1">
        <v>47</v>
      </c>
      <c r="F3455" s="1" t="s">
        <v>47</v>
      </c>
      <c r="G3455" s="1" t="s">
        <v>2913</v>
      </c>
      <c r="H3455" s="1" t="s">
        <v>23</v>
      </c>
      <c r="I3455" s="1" t="s">
        <v>23</v>
      </c>
      <c r="AK3455" s="1" t="s">
        <v>241</v>
      </c>
    </row>
    <row r="3456" spans="1:37">
      <c r="A3456" s="1" t="s">
        <v>1744</v>
      </c>
      <c r="B3456" s="9">
        <v>40974</v>
      </c>
      <c r="C3456" s="7">
        <v>1</v>
      </c>
      <c r="D3456" s="7">
        <v>2</v>
      </c>
      <c r="E3456" s="1">
        <v>48</v>
      </c>
      <c r="F3456" s="1" t="s">
        <v>26</v>
      </c>
      <c r="G3456" s="1" t="s">
        <v>2914</v>
      </c>
      <c r="H3456" s="1" t="s">
        <v>23</v>
      </c>
      <c r="I3456" s="1" t="s">
        <v>23</v>
      </c>
      <c r="AK3456" s="1" t="s">
        <v>241</v>
      </c>
    </row>
    <row r="3457" spans="1:37">
      <c r="A3457" s="1" t="s">
        <v>1744</v>
      </c>
      <c r="B3457" s="9">
        <v>40974</v>
      </c>
      <c r="C3457" s="7">
        <v>1</v>
      </c>
      <c r="D3457" s="7">
        <v>2</v>
      </c>
      <c r="E3457" s="1">
        <v>48</v>
      </c>
      <c r="F3457" s="1" t="s">
        <v>47</v>
      </c>
      <c r="G3457" s="1" t="s">
        <v>2915</v>
      </c>
      <c r="H3457" s="1" t="s">
        <v>23</v>
      </c>
      <c r="I3457" s="1" t="s">
        <v>23</v>
      </c>
      <c r="AK3457" s="1" t="s">
        <v>241</v>
      </c>
    </row>
    <row r="3458" spans="1:37">
      <c r="A3458" s="1" t="s">
        <v>1745</v>
      </c>
      <c r="B3458" s="9">
        <v>40975</v>
      </c>
      <c r="C3458" s="7">
        <v>1</v>
      </c>
      <c r="D3458" s="7">
        <v>2</v>
      </c>
      <c r="E3458" s="1">
        <v>1</v>
      </c>
      <c r="F3458" s="1" t="s">
        <v>26</v>
      </c>
      <c r="G3458" s="1" t="s">
        <v>2034</v>
      </c>
      <c r="H3458" s="1" t="s">
        <v>22</v>
      </c>
      <c r="I3458" s="1" t="s">
        <v>23</v>
      </c>
      <c r="AK3458" s="1" t="s">
        <v>244</v>
      </c>
    </row>
    <row r="3459" spans="1:37">
      <c r="A3459" s="1" t="s">
        <v>1745</v>
      </c>
      <c r="B3459" s="9">
        <v>40975</v>
      </c>
      <c r="C3459" s="7">
        <v>1</v>
      </c>
      <c r="D3459" s="7">
        <v>2</v>
      </c>
      <c r="E3459" s="1">
        <v>1</v>
      </c>
      <c r="F3459" s="1" t="s">
        <v>47</v>
      </c>
      <c r="G3459" s="1" t="s">
        <v>2874</v>
      </c>
      <c r="H3459" s="1" t="s">
        <v>22</v>
      </c>
      <c r="I3459" s="1" t="s">
        <v>9</v>
      </c>
      <c r="AK3459" s="1" t="s">
        <v>244</v>
      </c>
    </row>
    <row r="3460" spans="1:37">
      <c r="A3460" s="1" t="s">
        <v>1745</v>
      </c>
      <c r="B3460" s="9">
        <v>40975</v>
      </c>
      <c r="C3460" s="7">
        <v>1</v>
      </c>
      <c r="D3460" s="7">
        <v>2</v>
      </c>
      <c r="E3460" s="1">
        <v>2</v>
      </c>
      <c r="F3460" s="1" t="s">
        <v>26</v>
      </c>
      <c r="G3460" s="1" t="s">
        <v>2045</v>
      </c>
      <c r="H3460" s="1" t="s">
        <v>22</v>
      </c>
      <c r="I3460" s="1" t="s">
        <v>9</v>
      </c>
      <c r="AK3460" s="1" t="s">
        <v>244</v>
      </c>
    </row>
    <row r="3461" spans="1:37">
      <c r="A3461" s="1" t="s">
        <v>1745</v>
      </c>
      <c r="B3461" s="9">
        <v>40975</v>
      </c>
      <c r="C3461" s="7">
        <v>1</v>
      </c>
      <c r="D3461" s="7">
        <v>2</v>
      </c>
      <c r="E3461" s="1">
        <v>2</v>
      </c>
      <c r="F3461" s="1" t="s">
        <v>47</v>
      </c>
      <c r="G3461" s="1" t="s">
        <v>2018</v>
      </c>
      <c r="H3461" s="1" t="s">
        <v>23</v>
      </c>
      <c r="I3461" s="1" t="s">
        <v>23</v>
      </c>
      <c r="AK3461" s="1" t="s">
        <v>244</v>
      </c>
    </row>
    <row r="3462" spans="1:37">
      <c r="A3462" s="1" t="s">
        <v>1745</v>
      </c>
      <c r="B3462" s="9">
        <v>40975</v>
      </c>
      <c r="C3462" s="7">
        <v>1</v>
      </c>
      <c r="D3462" s="7">
        <v>2</v>
      </c>
      <c r="E3462" s="1">
        <v>3</v>
      </c>
      <c r="F3462" s="1" t="s">
        <v>26</v>
      </c>
      <c r="G3462" s="1" t="s">
        <v>2015</v>
      </c>
      <c r="H3462" s="1" t="s">
        <v>23</v>
      </c>
      <c r="I3462" s="1" t="s">
        <v>23</v>
      </c>
      <c r="AK3462" s="1" t="s">
        <v>244</v>
      </c>
    </row>
    <row r="3463" spans="1:37">
      <c r="A3463" s="1" t="s">
        <v>1745</v>
      </c>
      <c r="B3463" s="9">
        <v>40975</v>
      </c>
      <c r="C3463" s="7">
        <v>1</v>
      </c>
      <c r="D3463" s="7">
        <v>2</v>
      </c>
      <c r="E3463" s="1">
        <v>3</v>
      </c>
      <c r="F3463" s="1" t="s">
        <v>47</v>
      </c>
      <c r="G3463" s="1" t="s">
        <v>2013</v>
      </c>
      <c r="H3463" s="1" t="s">
        <v>22</v>
      </c>
      <c r="I3463" s="1" t="s">
        <v>9</v>
      </c>
      <c r="AK3463" s="1" t="s">
        <v>244</v>
      </c>
    </row>
    <row r="3464" spans="1:37">
      <c r="A3464" s="1" t="s">
        <v>1745</v>
      </c>
      <c r="B3464" s="9">
        <v>40975</v>
      </c>
      <c r="C3464" s="7">
        <v>1</v>
      </c>
      <c r="D3464" s="7">
        <v>2</v>
      </c>
      <c r="E3464" s="1">
        <v>4</v>
      </c>
      <c r="F3464" s="1" t="s">
        <v>26</v>
      </c>
      <c r="G3464" s="1" t="s">
        <v>2052</v>
      </c>
      <c r="H3464" s="1" t="s">
        <v>23</v>
      </c>
      <c r="I3464" s="1" t="s">
        <v>23</v>
      </c>
      <c r="AK3464" s="1" t="s">
        <v>244</v>
      </c>
    </row>
    <row r="3465" spans="1:37">
      <c r="A3465" s="1" t="s">
        <v>1745</v>
      </c>
      <c r="B3465" s="9">
        <v>40975</v>
      </c>
      <c r="C3465" s="7">
        <v>1</v>
      </c>
      <c r="D3465" s="7">
        <v>2</v>
      </c>
      <c r="E3465" s="1">
        <v>4</v>
      </c>
      <c r="F3465" s="1" t="s">
        <v>47</v>
      </c>
      <c r="G3465" s="1" t="s">
        <v>2875</v>
      </c>
      <c r="H3465" s="1" t="s">
        <v>23</v>
      </c>
      <c r="I3465" s="1" t="s">
        <v>23</v>
      </c>
      <c r="AK3465" s="1" t="s">
        <v>244</v>
      </c>
    </row>
    <row r="3466" spans="1:37">
      <c r="A3466" s="1" t="s">
        <v>1745</v>
      </c>
      <c r="B3466" s="9">
        <v>40975</v>
      </c>
      <c r="C3466" s="7">
        <v>1</v>
      </c>
      <c r="D3466" s="7">
        <v>2</v>
      </c>
      <c r="E3466" s="1">
        <v>5</v>
      </c>
      <c r="F3466" s="1" t="s">
        <v>26</v>
      </c>
      <c r="G3466" s="1" t="s">
        <v>2876</v>
      </c>
      <c r="H3466" s="1" t="s">
        <v>23</v>
      </c>
      <c r="I3466" s="1" t="s">
        <v>23</v>
      </c>
      <c r="AK3466" s="1" t="s">
        <v>244</v>
      </c>
    </row>
    <row r="3467" spans="1:37">
      <c r="A3467" s="1" t="s">
        <v>1745</v>
      </c>
      <c r="B3467" s="9">
        <v>40975</v>
      </c>
      <c r="C3467" s="7">
        <v>1</v>
      </c>
      <c r="D3467" s="7">
        <v>2</v>
      </c>
      <c r="E3467" s="1">
        <v>5</v>
      </c>
      <c r="F3467" s="1" t="s">
        <v>47</v>
      </c>
      <c r="G3467" s="1" t="s">
        <v>2060</v>
      </c>
      <c r="H3467" s="1" t="s">
        <v>23</v>
      </c>
      <c r="I3467" s="1" t="s">
        <v>23</v>
      </c>
      <c r="AK3467" s="1" t="s">
        <v>244</v>
      </c>
    </row>
    <row r="3468" spans="1:37">
      <c r="A3468" s="1" t="s">
        <v>1745</v>
      </c>
      <c r="B3468" s="9">
        <v>40975</v>
      </c>
      <c r="C3468" s="7">
        <v>1</v>
      </c>
      <c r="D3468" s="7">
        <v>2</v>
      </c>
      <c r="E3468" s="1">
        <v>6</v>
      </c>
      <c r="F3468" s="1" t="s">
        <v>26</v>
      </c>
      <c r="G3468" s="1" t="s">
        <v>2048</v>
      </c>
      <c r="H3468" s="1" t="s">
        <v>23</v>
      </c>
      <c r="I3468" s="1" t="s">
        <v>23</v>
      </c>
      <c r="AK3468" s="1" t="s">
        <v>244</v>
      </c>
    </row>
    <row r="3469" spans="1:37">
      <c r="A3469" s="1" t="s">
        <v>1745</v>
      </c>
      <c r="B3469" s="9">
        <v>40975</v>
      </c>
      <c r="C3469" s="7">
        <v>1</v>
      </c>
      <c r="D3469" s="7">
        <v>2</v>
      </c>
      <c r="E3469" s="1">
        <v>6</v>
      </c>
      <c r="F3469" s="1" t="s">
        <v>47</v>
      </c>
      <c r="G3469" s="1" t="s">
        <v>2020</v>
      </c>
      <c r="H3469" s="1" t="s">
        <v>23</v>
      </c>
      <c r="I3469" s="1" t="s">
        <v>23</v>
      </c>
      <c r="AK3469" s="1" t="s">
        <v>244</v>
      </c>
    </row>
    <row r="3470" spans="1:37">
      <c r="A3470" s="1" t="s">
        <v>1745</v>
      </c>
      <c r="B3470" s="9">
        <v>40975</v>
      </c>
      <c r="C3470" s="7">
        <v>1</v>
      </c>
      <c r="D3470" s="7">
        <v>2</v>
      </c>
      <c r="E3470" s="1">
        <v>7</v>
      </c>
      <c r="F3470" s="1" t="s">
        <v>26</v>
      </c>
      <c r="G3470" s="1" t="s">
        <v>2038</v>
      </c>
      <c r="H3470" s="1" t="s">
        <v>23</v>
      </c>
      <c r="I3470" s="1" t="s">
        <v>23</v>
      </c>
      <c r="AK3470" s="1" t="s">
        <v>244</v>
      </c>
    </row>
    <row r="3471" spans="1:37">
      <c r="A3471" s="1" t="s">
        <v>1745</v>
      </c>
      <c r="B3471" s="9">
        <v>40975</v>
      </c>
      <c r="C3471" s="7">
        <v>1</v>
      </c>
      <c r="D3471" s="7">
        <v>2</v>
      </c>
      <c r="E3471" s="1">
        <v>7</v>
      </c>
      <c r="F3471" s="1" t="s">
        <v>47</v>
      </c>
      <c r="G3471" s="1" t="s">
        <v>2030</v>
      </c>
      <c r="H3471" s="1" t="s">
        <v>22</v>
      </c>
      <c r="I3471" s="1" t="s">
        <v>9</v>
      </c>
      <c r="K3471" s="1" t="s">
        <v>30</v>
      </c>
      <c r="L3471" s="1" t="s">
        <v>73</v>
      </c>
      <c r="M3471" s="2" t="s">
        <v>2555</v>
      </c>
      <c r="AJ3471" s="1" t="s">
        <v>45</v>
      </c>
      <c r="AK3471" s="1" t="s">
        <v>244</v>
      </c>
    </row>
    <row r="3472" spans="1:37">
      <c r="A3472" s="1" t="s">
        <v>1745</v>
      </c>
      <c r="B3472" s="9">
        <v>40975</v>
      </c>
      <c r="C3472" s="7">
        <v>1</v>
      </c>
      <c r="D3472" s="7">
        <v>2</v>
      </c>
      <c r="E3472" s="1">
        <v>8</v>
      </c>
      <c r="F3472" s="1" t="s">
        <v>26</v>
      </c>
      <c r="G3472" s="1" t="s">
        <v>2877</v>
      </c>
      <c r="H3472" s="1" t="s">
        <v>22</v>
      </c>
      <c r="I3472" s="1" t="s">
        <v>23</v>
      </c>
      <c r="AK3472" s="1" t="s">
        <v>244</v>
      </c>
    </row>
    <row r="3473" spans="1:37">
      <c r="A3473" s="1" t="s">
        <v>1745</v>
      </c>
      <c r="B3473" s="9">
        <v>40975</v>
      </c>
      <c r="C3473" s="7">
        <v>1</v>
      </c>
      <c r="D3473" s="7">
        <v>2</v>
      </c>
      <c r="E3473" s="1">
        <v>8</v>
      </c>
      <c r="F3473" s="1" t="s">
        <v>47</v>
      </c>
      <c r="G3473" s="1" t="s">
        <v>2042</v>
      </c>
      <c r="H3473" s="1" t="s">
        <v>23</v>
      </c>
      <c r="I3473" s="1" t="s">
        <v>23</v>
      </c>
      <c r="J3473" s="1" t="s">
        <v>55</v>
      </c>
      <c r="AK3473" s="1" t="s">
        <v>244</v>
      </c>
    </row>
    <row r="3474" spans="1:37">
      <c r="A3474" s="1" t="s">
        <v>1745</v>
      </c>
      <c r="B3474" s="9">
        <v>40975</v>
      </c>
      <c r="C3474" s="7">
        <v>1</v>
      </c>
      <c r="D3474" s="7">
        <v>2</v>
      </c>
      <c r="E3474" s="1">
        <v>9</v>
      </c>
      <c r="F3474" s="1" t="s">
        <v>26</v>
      </c>
      <c r="G3474" s="1" t="s">
        <v>2878</v>
      </c>
      <c r="H3474" s="1" t="s">
        <v>23</v>
      </c>
      <c r="I3474" s="1" t="s">
        <v>53</v>
      </c>
      <c r="AK3474" s="1" t="s">
        <v>244</v>
      </c>
    </row>
    <row r="3475" spans="1:37">
      <c r="A3475" s="1" t="s">
        <v>1745</v>
      </c>
      <c r="B3475" s="9">
        <v>40975</v>
      </c>
      <c r="C3475" s="7">
        <v>1</v>
      </c>
      <c r="D3475" s="7">
        <v>2</v>
      </c>
      <c r="E3475" s="1">
        <v>9</v>
      </c>
      <c r="F3475" s="1" t="s">
        <v>47</v>
      </c>
      <c r="G3475" s="1" t="s">
        <v>2879</v>
      </c>
      <c r="H3475" s="1" t="s">
        <v>22</v>
      </c>
      <c r="I3475" s="1" t="s">
        <v>9</v>
      </c>
      <c r="AK3475" s="1" t="s">
        <v>244</v>
      </c>
    </row>
    <row r="3476" spans="1:37">
      <c r="A3476" s="1" t="s">
        <v>1745</v>
      </c>
      <c r="B3476" s="9">
        <v>40975</v>
      </c>
      <c r="C3476" s="7">
        <v>1</v>
      </c>
      <c r="D3476" s="7">
        <v>2</v>
      </c>
      <c r="E3476" s="1">
        <v>10</v>
      </c>
      <c r="F3476" s="1" t="s">
        <v>26</v>
      </c>
      <c r="G3476" s="1" t="s">
        <v>2880</v>
      </c>
      <c r="H3476" s="1" t="s">
        <v>23</v>
      </c>
      <c r="I3476" s="1" t="s">
        <v>23</v>
      </c>
      <c r="AK3476" s="1" t="s">
        <v>244</v>
      </c>
    </row>
    <row r="3477" spans="1:37">
      <c r="A3477" s="1" t="s">
        <v>1745</v>
      </c>
      <c r="B3477" s="9">
        <v>40975</v>
      </c>
      <c r="C3477" s="7">
        <v>1</v>
      </c>
      <c r="D3477" s="7">
        <v>2</v>
      </c>
      <c r="E3477" s="1">
        <v>10</v>
      </c>
      <c r="F3477" s="1" t="s">
        <v>47</v>
      </c>
      <c r="G3477" s="1" t="s">
        <v>2041</v>
      </c>
      <c r="H3477" s="1" t="s">
        <v>23</v>
      </c>
      <c r="I3477" s="1" t="s">
        <v>23</v>
      </c>
      <c r="AK3477" s="1" t="s">
        <v>244</v>
      </c>
    </row>
    <row r="3478" spans="1:37">
      <c r="A3478" s="1" t="s">
        <v>1745</v>
      </c>
      <c r="B3478" s="9">
        <v>40975</v>
      </c>
      <c r="C3478" s="7">
        <v>1</v>
      </c>
      <c r="D3478" s="7">
        <v>2</v>
      </c>
      <c r="E3478" s="1">
        <v>11</v>
      </c>
      <c r="F3478" s="1" t="s">
        <v>26</v>
      </c>
      <c r="G3478" s="1" t="s">
        <v>2881</v>
      </c>
      <c r="H3478" s="1" t="s">
        <v>23</v>
      </c>
      <c r="I3478" s="1" t="s">
        <v>23</v>
      </c>
      <c r="AK3478" s="1" t="s">
        <v>244</v>
      </c>
    </row>
    <row r="3479" spans="1:37">
      <c r="A3479" s="1" t="s">
        <v>1745</v>
      </c>
      <c r="B3479" s="9">
        <v>40975</v>
      </c>
      <c r="C3479" s="7">
        <v>1</v>
      </c>
      <c r="D3479" s="7">
        <v>2</v>
      </c>
      <c r="E3479" s="1">
        <v>11</v>
      </c>
      <c r="F3479" s="1" t="s">
        <v>47</v>
      </c>
      <c r="G3479" s="1" t="s">
        <v>2882</v>
      </c>
      <c r="H3479" s="1" t="s">
        <v>23</v>
      </c>
      <c r="I3479" s="1" t="s">
        <v>23</v>
      </c>
      <c r="AK3479" s="1" t="s">
        <v>244</v>
      </c>
    </row>
    <row r="3480" spans="1:37">
      <c r="A3480" s="1" t="s">
        <v>1745</v>
      </c>
      <c r="B3480" s="9">
        <v>40975</v>
      </c>
      <c r="C3480" s="7">
        <v>1</v>
      </c>
      <c r="D3480" s="7">
        <v>2</v>
      </c>
      <c r="E3480" s="1">
        <v>12</v>
      </c>
      <c r="F3480" s="1" t="s">
        <v>26</v>
      </c>
      <c r="G3480" s="1" t="s">
        <v>2025</v>
      </c>
      <c r="H3480" s="1" t="s">
        <v>22</v>
      </c>
      <c r="I3480" s="1" t="s">
        <v>9</v>
      </c>
      <c r="K3480" s="1" t="s">
        <v>29</v>
      </c>
      <c r="L3480" s="1" t="s">
        <v>25</v>
      </c>
      <c r="M3480" s="2" t="s">
        <v>2559</v>
      </c>
      <c r="N3480" s="1" t="s">
        <v>26</v>
      </c>
      <c r="O3480" s="1" t="s">
        <v>27</v>
      </c>
      <c r="P3480" s="1" t="s">
        <v>40</v>
      </c>
      <c r="Q3480" s="1">
        <v>42.6</v>
      </c>
      <c r="R3480" s="1">
        <v>23.4</v>
      </c>
      <c r="S3480" s="1">
        <v>26.5</v>
      </c>
      <c r="X3480" s="1">
        <v>13</v>
      </c>
      <c r="Y3480" s="1">
        <v>162</v>
      </c>
      <c r="Z3480" s="1">
        <f>Y3480-X3480</f>
        <v>149</v>
      </c>
      <c r="AA3480" s="1">
        <f>17+103</f>
        <v>120</v>
      </c>
      <c r="AE3480" s="1">
        <v>530</v>
      </c>
      <c r="AJ3480" s="1" t="s">
        <v>59</v>
      </c>
      <c r="AK3480" s="1" t="s">
        <v>244</v>
      </c>
    </row>
    <row r="3481" spans="1:37">
      <c r="A3481" s="1" t="s">
        <v>1745</v>
      </c>
      <c r="B3481" s="9">
        <v>40975</v>
      </c>
      <c r="C3481" s="7">
        <v>1</v>
      </c>
      <c r="D3481" s="7">
        <v>2</v>
      </c>
      <c r="E3481" s="1">
        <v>12</v>
      </c>
      <c r="F3481" s="1" t="s">
        <v>47</v>
      </c>
      <c r="G3481" s="1" t="s">
        <v>2017</v>
      </c>
      <c r="H3481" s="1" t="s">
        <v>23</v>
      </c>
      <c r="I3481" s="1" t="s">
        <v>23</v>
      </c>
      <c r="AK3481" s="1" t="s">
        <v>244</v>
      </c>
    </row>
    <row r="3482" spans="1:37">
      <c r="A3482" s="1" t="s">
        <v>1745</v>
      </c>
      <c r="B3482" s="9">
        <v>40975</v>
      </c>
      <c r="C3482" s="7">
        <v>1</v>
      </c>
      <c r="D3482" s="7">
        <v>2</v>
      </c>
      <c r="E3482" s="1">
        <v>13</v>
      </c>
      <c r="F3482" s="1" t="s">
        <v>26</v>
      </c>
      <c r="G3482" s="1" t="s">
        <v>2035</v>
      </c>
      <c r="H3482" s="1" t="s">
        <v>23</v>
      </c>
      <c r="I3482" s="1" t="s">
        <v>23</v>
      </c>
      <c r="AK3482" s="1" t="s">
        <v>105</v>
      </c>
    </row>
    <row r="3483" spans="1:37">
      <c r="A3483" s="1" t="s">
        <v>1745</v>
      </c>
      <c r="B3483" s="9">
        <v>40975</v>
      </c>
      <c r="C3483" s="7">
        <v>1</v>
      </c>
      <c r="D3483" s="7">
        <v>2</v>
      </c>
      <c r="E3483" s="1">
        <v>13</v>
      </c>
      <c r="F3483" s="1" t="s">
        <v>47</v>
      </c>
      <c r="G3483" s="1" t="s">
        <v>2050</v>
      </c>
      <c r="H3483" s="1" t="s">
        <v>23</v>
      </c>
      <c r="I3483" s="1" t="s">
        <v>23</v>
      </c>
      <c r="AK3483" s="1" t="s">
        <v>105</v>
      </c>
    </row>
    <row r="3484" spans="1:37">
      <c r="A3484" s="1" t="s">
        <v>1745</v>
      </c>
      <c r="B3484" s="9">
        <v>40975</v>
      </c>
      <c r="C3484" s="7">
        <v>1</v>
      </c>
      <c r="D3484" s="7">
        <v>2</v>
      </c>
      <c r="E3484" s="1">
        <v>14</v>
      </c>
      <c r="F3484" s="1" t="s">
        <v>26</v>
      </c>
      <c r="G3484" s="1" t="s">
        <v>2040</v>
      </c>
      <c r="H3484" s="1" t="s">
        <v>22</v>
      </c>
      <c r="I3484" s="1" t="s">
        <v>23</v>
      </c>
      <c r="AK3484" s="1" t="s">
        <v>105</v>
      </c>
    </row>
    <row r="3485" spans="1:37">
      <c r="A3485" s="1" t="s">
        <v>1745</v>
      </c>
      <c r="B3485" s="9">
        <v>40975</v>
      </c>
      <c r="C3485" s="7">
        <v>1</v>
      </c>
      <c r="D3485" s="7">
        <v>2</v>
      </c>
      <c r="E3485" s="1">
        <v>14</v>
      </c>
      <c r="F3485" s="1" t="s">
        <v>47</v>
      </c>
      <c r="G3485" s="1" t="s">
        <v>2883</v>
      </c>
      <c r="H3485" s="1" t="s">
        <v>22</v>
      </c>
      <c r="I3485" s="1" t="s">
        <v>23</v>
      </c>
      <c r="AK3485" s="1" t="s">
        <v>105</v>
      </c>
    </row>
    <row r="3486" spans="1:37">
      <c r="A3486" s="1" t="s">
        <v>1745</v>
      </c>
      <c r="B3486" s="9">
        <v>40975</v>
      </c>
      <c r="C3486" s="7">
        <v>1</v>
      </c>
      <c r="D3486" s="7">
        <v>2</v>
      </c>
      <c r="E3486" s="1">
        <v>15</v>
      </c>
      <c r="F3486" s="1" t="s">
        <v>26</v>
      </c>
      <c r="G3486" s="1" t="s">
        <v>2884</v>
      </c>
      <c r="H3486" s="1" t="s">
        <v>23</v>
      </c>
      <c r="I3486" s="1" t="s">
        <v>23</v>
      </c>
      <c r="AK3486" s="1" t="s">
        <v>105</v>
      </c>
    </row>
    <row r="3487" spans="1:37">
      <c r="A3487" s="1" t="s">
        <v>1745</v>
      </c>
      <c r="B3487" s="9">
        <v>40975</v>
      </c>
      <c r="C3487" s="7">
        <v>1</v>
      </c>
      <c r="D3487" s="7">
        <v>2</v>
      </c>
      <c r="E3487" s="1">
        <v>15</v>
      </c>
      <c r="F3487" s="1" t="s">
        <v>47</v>
      </c>
      <c r="G3487" s="1" t="s">
        <v>2885</v>
      </c>
      <c r="H3487" s="1" t="s">
        <v>23</v>
      </c>
      <c r="I3487" s="1" t="s">
        <v>53</v>
      </c>
      <c r="AK3487" s="1" t="s">
        <v>105</v>
      </c>
    </row>
    <row r="3488" spans="1:37">
      <c r="A3488" s="1" t="s">
        <v>1745</v>
      </c>
      <c r="B3488" s="9">
        <v>40975</v>
      </c>
      <c r="C3488" s="7">
        <v>1</v>
      </c>
      <c r="D3488" s="7">
        <v>2</v>
      </c>
      <c r="E3488" s="1">
        <v>16</v>
      </c>
      <c r="F3488" s="1" t="s">
        <v>26</v>
      </c>
      <c r="G3488" s="1" t="s">
        <v>2886</v>
      </c>
      <c r="H3488" s="1" t="s">
        <v>23</v>
      </c>
      <c r="I3488" s="1" t="s">
        <v>23</v>
      </c>
      <c r="AK3488" s="1" t="s">
        <v>105</v>
      </c>
    </row>
    <row r="3489" spans="1:37">
      <c r="A3489" s="1" t="s">
        <v>1745</v>
      </c>
      <c r="B3489" s="9">
        <v>40975</v>
      </c>
      <c r="C3489" s="7">
        <v>1</v>
      </c>
      <c r="D3489" s="7">
        <v>2</v>
      </c>
      <c r="E3489" s="1">
        <v>16</v>
      </c>
      <c r="F3489" s="1" t="s">
        <v>47</v>
      </c>
      <c r="G3489" s="1" t="s">
        <v>2059</v>
      </c>
      <c r="H3489" s="1" t="s">
        <v>23</v>
      </c>
      <c r="I3489" s="1" t="s">
        <v>23</v>
      </c>
      <c r="AK3489" s="1" t="s">
        <v>105</v>
      </c>
    </row>
    <row r="3490" spans="1:37">
      <c r="A3490" s="1" t="s">
        <v>1745</v>
      </c>
      <c r="B3490" s="9">
        <v>40975</v>
      </c>
      <c r="C3490" s="7">
        <v>1</v>
      </c>
      <c r="D3490" s="7">
        <v>2</v>
      </c>
      <c r="E3490" s="1">
        <v>17</v>
      </c>
      <c r="F3490" s="1" t="s">
        <v>26</v>
      </c>
      <c r="G3490" s="1" t="s">
        <v>2057</v>
      </c>
      <c r="H3490" s="1" t="s">
        <v>23</v>
      </c>
      <c r="I3490" s="1" t="s">
        <v>23</v>
      </c>
      <c r="AK3490" s="1" t="s">
        <v>105</v>
      </c>
    </row>
    <row r="3491" spans="1:37">
      <c r="A3491" s="1" t="s">
        <v>1745</v>
      </c>
      <c r="B3491" s="9">
        <v>40975</v>
      </c>
      <c r="C3491" s="7">
        <v>1</v>
      </c>
      <c r="D3491" s="7">
        <v>2</v>
      </c>
      <c r="E3491" s="1">
        <v>17</v>
      </c>
      <c r="F3491" s="1" t="s">
        <v>47</v>
      </c>
      <c r="G3491" s="1" t="s">
        <v>2036</v>
      </c>
      <c r="H3491" s="1" t="s">
        <v>23</v>
      </c>
      <c r="I3491" s="1" t="s">
        <v>23</v>
      </c>
      <c r="J3491" s="1" t="s">
        <v>55</v>
      </c>
      <c r="AK3491" s="1" t="s">
        <v>105</v>
      </c>
    </row>
    <row r="3492" spans="1:37">
      <c r="A3492" s="1" t="s">
        <v>1745</v>
      </c>
      <c r="B3492" s="9">
        <v>40975</v>
      </c>
      <c r="C3492" s="7">
        <v>1</v>
      </c>
      <c r="D3492" s="7">
        <v>2</v>
      </c>
      <c r="E3492" s="1">
        <v>18</v>
      </c>
      <c r="F3492" s="1" t="s">
        <v>26</v>
      </c>
      <c r="G3492" s="1" t="s">
        <v>2019</v>
      </c>
      <c r="H3492" s="1" t="s">
        <v>23</v>
      </c>
      <c r="I3492" s="1" t="s">
        <v>23</v>
      </c>
      <c r="J3492" s="1" t="s">
        <v>55</v>
      </c>
      <c r="AK3492" s="1" t="s">
        <v>105</v>
      </c>
    </row>
    <row r="3493" spans="1:37">
      <c r="A3493" s="1" t="s">
        <v>1745</v>
      </c>
      <c r="B3493" s="9">
        <v>40975</v>
      </c>
      <c r="C3493" s="7">
        <v>1</v>
      </c>
      <c r="D3493" s="7">
        <v>2</v>
      </c>
      <c r="E3493" s="1">
        <v>18</v>
      </c>
      <c r="F3493" s="1" t="s">
        <v>47</v>
      </c>
      <c r="G3493" s="1" t="s">
        <v>2011</v>
      </c>
      <c r="H3493" s="1" t="s">
        <v>23</v>
      </c>
      <c r="I3493" s="1" t="s">
        <v>23</v>
      </c>
      <c r="J3493" s="1" t="s">
        <v>55</v>
      </c>
      <c r="AK3493" s="1" t="s">
        <v>105</v>
      </c>
    </row>
    <row r="3494" spans="1:37">
      <c r="A3494" s="1" t="s">
        <v>1745</v>
      </c>
      <c r="B3494" s="9">
        <v>40975</v>
      </c>
      <c r="C3494" s="7">
        <v>1</v>
      </c>
      <c r="D3494" s="7">
        <v>2</v>
      </c>
      <c r="E3494" s="1">
        <v>19</v>
      </c>
      <c r="F3494" s="1" t="s">
        <v>26</v>
      </c>
      <c r="G3494" s="1" t="s">
        <v>2029</v>
      </c>
      <c r="H3494" s="1" t="s">
        <v>22</v>
      </c>
      <c r="I3494" s="1" t="s">
        <v>9</v>
      </c>
      <c r="K3494" s="1" t="s">
        <v>30</v>
      </c>
      <c r="L3494" s="1" t="s">
        <v>25</v>
      </c>
      <c r="M3494" s="2" t="s">
        <v>2561</v>
      </c>
      <c r="N3494" s="1" t="s">
        <v>26</v>
      </c>
      <c r="O3494" s="1" t="s">
        <v>33</v>
      </c>
      <c r="P3494" s="1" t="s">
        <v>63</v>
      </c>
      <c r="Q3494" s="1">
        <v>26.4</v>
      </c>
      <c r="R3494" s="1">
        <v>15.8</v>
      </c>
      <c r="S3494" s="1">
        <v>10.5</v>
      </c>
      <c r="X3494" s="1">
        <v>14</v>
      </c>
      <c r="Y3494" s="1">
        <v>60</v>
      </c>
      <c r="Z3494" s="1">
        <f>Y3494-X3494</f>
        <v>46</v>
      </c>
      <c r="AA3494" s="1">
        <f>3+29</f>
        <v>32</v>
      </c>
      <c r="AE3494" s="1">
        <v>529</v>
      </c>
      <c r="AJ3494" s="1" t="s">
        <v>59</v>
      </c>
      <c r="AK3494" s="1" t="s">
        <v>105</v>
      </c>
    </row>
    <row r="3495" spans="1:37">
      <c r="A3495" s="1" t="s">
        <v>1745</v>
      </c>
      <c r="B3495" s="9">
        <v>40975</v>
      </c>
      <c r="C3495" s="7">
        <v>1</v>
      </c>
      <c r="D3495" s="7">
        <v>2</v>
      </c>
      <c r="E3495" s="1">
        <v>19</v>
      </c>
      <c r="F3495" s="1" t="s">
        <v>47</v>
      </c>
      <c r="G3495" s="1" t="s">
        <v>2009</v>
      </c>
      <c r="H3495" s="1" t="s">
        <v>22</v>
      </c>
      <c r="I3495" s="1" t="s">
        <v>9</v>
      </c>
      <c r="AK3495" s="1" t="s">
        <v>105</v>
      </c>
    </row>
    <row r="3496" spans="1:37">
      <c r="A3496" s="1" t="s">
        <v>1745</v>
      </c>
      <c r="B3496" s="9">
        <v>40975</v>
      </c>
      <c r="C3496" s="7">
        <v>1</v>
      </c>
      <c r="D3496" s="7">
        <v>2</v>
      </c>
      <c r="E3496" s="1">
        <v>20</v>
      </c>
      <c r="F3496" s="1" t="s">
        <v>26</v>
      </c>
      <c r="G3496" s="1" t="s">
        <v>2051</v>
      </c>
      <c r="H3496" s="1" t="s">
        <v>22</v>
      </c>
      <c r="I3496" s="1" t="s">
        <v>23</v>
      </c>
      <c r="AK3496" s="1" t="s">
        <v>105</v>
      </c>
    </row>
    <row r="3497" spans="1:37">
      <c r="A3497" s="1" t="s">
        <v>1745</v>
      </c>
      <c r="B3497" s="9">
        <v>40975</v>
      </c>
      <c r="C3497" s="7">
        <v>1</v>
      </c>
      <c r="D3497" s="7">
        <v>2</v>
      </c>
      <c r="E3497" s="1">
        <v>20</v>
      </c>
      <c r="F3497" s="1" t="s">
        <v>47</v>
      </c>
      <c r="G3497" s="1" t="s">
        <v>2887</v>
      </c>
      <c r="H3497" s="1" t="s">
        <v>22</v>
      </c>
      <c r="I3497" s="1" t="s">
        <v>23</v>
      </c>
      <c r="J3497" s="1" t="s">
        <v>55</v>
      </c>
      <c r="AK3497" s="1" t="s">
        <v>105</v>
      </c>
    </row>
    <row r="3498" spans="1:37">
      <c r="A3498" s="1" t="s">
        <v>1745</v>
      </c>
      <c r="B3498" s="9">
        <v>40975</v>
      </c>
      <c r="C3498" s="7">
        <v>1</v>
      </c>
      <c r="D3498" s="7">
        <v>2</v>
      </c>
      <c r="E3498" s="10">
        <v>21</v>
      </c>
      <c r="F3498" s="1" t="s">
        <v>26</v>
      </c>
      <c r="G3498" s="1" t="s">
        <v>2033</v>
      </c>
      <c r="H3498" s="1" t="s">
        <v>23</v>
      </c>
      <c r="I3498" s="1" t="s">
        <v>23</v>
      </c>
      <c r="J3498" s="1" t="s">
        <v>55</v>
      </c>
      <c r="AK3498" s="1" t="s">
        <v>105</v>
      </c>
    </row>
    <row r="3499" spans="1:37">
      <c r="A3499" s="1" t="s">
        <v>1745</v>
      </c>
      <c r="B3499" s="9">
        <v>40975</v>
      </c>
      <c r="C3499" s="7">
        <v>1</v>
      </c>
      <c r="D3499" s="7">
        <v>2</v>
      </c>
      <c r="E3499" s="1">
        <v>21</v>
      </c>
      <c r="F3499" s="1" t="s">
        <v>47</v>
      </c>
      <c r="G3499" s="1" t="s">
        <v>2888</v>
      </c>
      <c r="H3499" s="1" t="s">
        <v>23</v>
      </c>
      <c r="I3499" s="1" t="s">
        <v>23</v>
      </c>
      <c r="J3499" s="1" t="s">
        <v>55</v>
      </c>
      <c r="AK3499" s="1" t="s">
        <v>105</v>
      </c>
    </row>
    <row r="3500" spans="1:37">
      <c r="A3500" s="1" t="s">
        <v>1745</v>
      </c>
      <c r="B3500" s="9">
        <v>40975</v>
      </c>
      <c r="C3500" s="7">
        <v>1</v>
      </c>
      <c r="D3500" s="7">
        <v>2</v>
      </c>
      <c r="E3500" s="1">
        <v>22</v>
      </c>
      <c r="F3500" s="1" t="s">
        <v>26</v>
      </c>
      <c r="G3500" s="1" t="s">
        <v>2889</v>
      </c>
      <c r="H3500" s="1" t="s">
        <v>23</v>
      </c>
      <c r="I3500" s="1" t="s">
        <v>23</v>
      </c>
      <c r="AK3500" s="1" t="s">
        <v>105</v>
      </c>
    </row>
    <row r="3501" spans="1:37">
      <c r="A3501" s="1" t="s">
        <v>1745</v>
      </c>
      <c r="B3501" s="9">
        <v>40975</v>
      </c>
      <c r="C3501" s="7">
        <v>1</v>
      </c>
      <c r="D3501" s="7">
        <v>2</v>
      </c>
      <c r="E3501" s="1">
        <v>22</v>
      </c>
      <c r="F3501" s="1" t="s">
        <v>47</v>
      </c>
      <c r="G3501" s="1" t="s">
        <v>2043</v>
      </c>
      <c r="H3501" s="1" t="s">
        <v>23</v>
      </c>
      <c r="I3501" s="1" t="s">
        <v>9</v>
      </c>
      <c r="AK3501" s="1" t="s">
        <v>105</v>
      </c>
    </row>
    <row r="3502" spans="1:37">
      <c r="A3502" s="1" t="s">
        <v>1745</v>
      </c>
      <c r="B3502" s="9">
        <v>40975</v>
      </c>
      <c r="C3502" s="7">
        <v>1</v>
      </c>
      <c r="D3502" s="7">
        <v>2</v>
      </c>
      <c r="E3502" s="1">
        <v>23</v>
      </c>
      <c r="F3502" s="1" t="s">
        <v>26</v>
      </c>
      <c r="G3502" s="1" t="s">
        <v>2890</v>
      </c>
      <c r="H3502" s="1" t="s">
        <v>23</v>
      </c>
      <c r="I3502" s="1" t="s">
        <v>23</v>
      </c>
      <c r="AK3502" s="1" t="s">
        <v>105</v>
      </c>
    </row>
    <row r="3503" spans="1:37">
      <c r="A3503" s="1" t="s">
        <v>1745</v>
      </c>
      <c r="B3503" s="9">
        <v>40975</v>
      </c>
      <c r="C3503" s="7">
        <v>1</v>
      </c>
      <c r="D3503" s="7">
        <v>2</v>
      </c>
      <c r="E3503" s="1">
        <v>23</v>
      </c>
      <c r="F3503" s="1" t="s">
        <v>47</v>
      </c>
      <c r="G3503" s="1" t="s">
        <v>2061</v>
      </c>
      <c r="H3503" s="1" t="s">
        <v>23</v>
      </c>
      <c r="I3503" s="1" t="s">
        <v>23</v>
      </c>
      <c r="J3503" s="1" t="s">
        <v>55</v>
      </c>
      <c r="AK3503" s="1" t="s">
        <v>105</v>
      </c>
    </row>
    <row r="3504" spans="1:37">
      <c r="A3504" s="1" t="s">
        <v>1745</v>
      </c>
      <c r="B3504" s="9">
        <v>40975</v>
      </c>
      <c r="C3504" s="7">
        <v>1</v>
      </c>
      <c r="D3504" s="7">
        <v>2</v>
      </c>
      <c r="E3504" s="1">
        <v>24</v>
      </c>
      <c r="F3504" s="1" t="s">
        <v>26</v>
      </c>
      <c r="G3504" s="1" t="s">
        <v>2891</v>
      </c>
      <c r="H3504" s="1" t="s">
        <v>23</v>
      </c>
      <c r="I3504" s="1" t="s">
        <v>23</v>
      </c>
      <c r="AK3504" s="1" t="s">
        <v>105</v>
      </c>
    </row>
    <row r="3505" spans="1:38">
      <c r="A3505" s="1" t="s">
        <v>1745</v>
      </c>
      <c r="B3505" s="9">
        <v>40975</v>
      </c>
      <c r="C3505" s="7">
        <v>1</v>
      </c>
      <c r="D3505" s="7">
        <v>2</v>
      </c>
      <c r="E3505" s="1">
        <v>24</v>
      </c>
      <c r="F3505" s="1" t="s">
        <v>47</v>
      </c>
      <c r="G3505" s="1" t="s">
        <v>2047</v>
      </c>
      <c r="H3505" s="1" t="s">
        <v>23</v>
      </c>
      <c r="I3505" s="1" t="s">
        <v>23</v>
      </c>
      <c r="AK3505" s="1" t="s">
        <v>105</v>
      </c>
    </row>
    <row r="3506" spans="1:38">
      <c r="A3506" s="1" t="s">
        <v>1745</v>
      </c>
      <c r="B3506" s="9">
        <v>40975</v>
      </c>
      <c r="C3506" s="7">
        <v>1</v>
      </c>
      <c r="D3506" s="7">
        <v>2</v>
      </c>
      <c r="E3506" s="1">
        <v>25</v>
      </c>
      <c r="F3506" s="1" t="s">
        <v>26</v>
      </c>
      <c r="G3506" s="1" t="s">
        <v>2892</v>
      </c>
      <c r="H3506" s="1" t="s">
        <v>23</v>
      </c>
      <c r="I3506" s="1" t="s">
        <v>23</v>
      </c>
      <c r="AK3506" s="1" t="s">
        <v>117</v>
      </c>
    </row>
    <row r="3507" spans="1:38">
      <c r="A3507" s="1" t="s">
        <v>1745</v>
      </c>
      <c r="B3507" s="9">
        <v>40975</v>
      </c>
      <c r="C3507" s="7">
        <v>1</v>
      </c>
      <c r="D3507" s="7">
        <v>2</v>
      </c>
      <c r="E3507" s="1">
        <v>25</v>
      </c>
      <c r="F3507" s="1" t="s">
        <v>47</v>
      </c>
      <c r="G3507" s="1" t="s">
        <v>2893</v>
      </c>
      <c r="H3507" s="1" t="s">
        <v>23</v>
      </c>
      <c r="I3507" s="1" t="s">
        <v>23</v>
      </c>
      <c r="J3507" s="1" t="s">
        <v>55</v>
      </c>
      <c r="AK3507" s="1" t="s">
        <v>117</v>
      </c>
    </row>
    <row r="3508" spans="1:38">
      <c r="A3508" s="1" t="s">
        <v>1745</v>
      </c>
      <c r="B3508" s="9">
        <v>40975</v>
      </c>
      <c r="C3508" s="7">
        <v>1</v>
      </c>
      <c r="D3508" s="7">
        <v>2</v>
      </c>
      <c r="E3508" s="1">
        <v>26</v>
      </c>
      <c r="F3508" s="1" t="s">
        <v>26</v>
      </c>
      <c r="G3508" s="1" t="s">
        <v>2894</v>
      </c>
      <c r="H3508" s="1" t="s">
        <v>22</v>
      </c>
      <c r="I3508" s="1" t="s">
        <v>23</v>
      </c>
      <c r="AK3508" s="1" t="s">
        <v>117</v>
      </c>
    </row>
    <row r="3509" spans="1:38">
      <c r="A3509" s="1" t="s">
        <v>1745</v>
      </c>
      <c r="B3509" s="9">
        <v>40975</v>
      </c>
      <c r="C3509" s="7">
        <v>1</v>
      </c>
      <c r="D3509" s="7">
        <v>2</v>
      </c>
      <c r="E3509" s="1">
        <v>26</v>
      </c>
      <c r="F3509" s="1" t="s">
        <v>47</v>
      </c>
      <c r="G3509" s="1" t="s">
        <v>2028</v>
      </c>
      <c r="H3509" s="1" t="s">
        <v>22</v>
      </c>
      <c r="I3509" s="1" t="s">
        <v>9</v>
      </c>
      <c r="K3509" s="1" t="s">
        <v>30</v>
      </c>
      <c r="L3509" s="1" t="s">
        <v>73</v>
      </c>
      <c r="M3509" s="2" t="s">
        <v>2554</v>
      </c>
      <c r="AJ3509" s="1" t="s">
        <v>45</v>
      </c>
      <c r="AK3509" s="1" t="s">
        <v>117</v>
      </c>
    </row>
    <row r="3510" spans="1:38">
      <c r="A3510" s="1" t="s">
        <v>1745</v>
      </c>
      <c r="B3510" s="9">
        <v>40975</v>
      </c>
      <c r="C3510" s="7">
        <v>1</v>
      </c>
      <c r="D3510" s="7">
        <v>2</v>
      </c>
      <c r="E3510" s="1">
        <v>27</v>
      </c>
      <c r="F3510" s="1" t="s">
        <v>26</v>
      </c>
      <c r="G3510" s="1" t="s">
        <v>2895</v>
      </c>
      <c r="H3510" s="1" t="s">
        <v>23</v>
      </c>
      <c r="I3510" s="1" t="s">
        <v>23</v>
      </c>
      <c r="J3510" s="1" t="s">
        <v>55</v>
      </c>
      <c r="AK3510" s="1" t="s">
        <v>117</v>
      </c>
    </row>
    <row r="3511" spans="1:38">
      <c r="A3511" s="1" t="s">
        <v>1745</v>
      </c>
      <c r="B3511" s="9">
        <v>40975</v>
      </c>
      <c r="C3511" s="7">
        <v>1</v>
      </c>
      <c r="D3511" s="7">
        <v>2</v>
      </c>
      <c r="E3511" s="1">
        <v>27</v>
      </c>
      <c r="F3511" s="1" t="s">
        <v>47</v>
      </c>
      <c r="G3511" s="1" t="s">
        <v>2054</v>
      </c>
      <c r="H3511" s="1" t="s">
        <v>23</v>
      </c>
      <c r="I3511" s="1" t="s">
        <v>23</v>
      </c>
      <c r="AK3511" s="1" t="s">
        <v>117</v>
      </c>
    </row>
    <row r="3512" spans="1:38">
      <c r="A3512" s="1" t="s">
        <v>1745</v>
      </c>
      <c r="B3512" s="9">
        <v>40975</v>
      </c>
      <c r="C3512" s="7">
        <v>1</v>
      </c>
      <c r="D3512" s="7">
        <v>2</v>
      </c>
      <c r="E3512" s="1">
        <v>28</v>
      </c>
      <c r="F3512" s="1" t="s">
        <v>26</v>
      </c>
      <c r="G3512" s="1" t="s">
        <v>2039</v>
      </c>
      <c r="H3512" s="1" t="s">
        <v>23</v>
      </c>
      <c r="I3512" s="1" t="s">
        <v>53</v>
      </c>
      <c r="AK3512" s="1" t="s">
        <v>117</v>
      </c>
    </row>
    <row r="3513" spans="1:38">
      <c r="A3513" s="1" t="s">
        <v>1745</v>
      </c>
      <c r="B3513" s="9">
        <v>40975</v>
      </c>
      <c r="C3513" s="7">
        <v>1</v>
      </c>
      <c r="D3513" s="7">
        <v>2</v>
      </c>
      <c r="E3513" s="1">
        <v>28</v>
      </c>
      <c r="F3513" s="1" t="s">
        <v>47</v>
      </c>
      <c r="G3513" s="1" t="s">
        <v>2022</v>
      </c>
      <c r="H3513" s="1" t="s">
        <v>22</v>
      </c>
      <c r="I3513" s="1" t="s">
        <v>9</v>
      </c>
      <c r="K3513" s="1" t="s">
        <v>24</v>
      </c>
      <c r="L3513" s="1" t="s">
        <v>25</v>
      </c>
      <c r="M3513" s="2" t="s">
        <v>2557</v>
      </c>
      <c r="N3513" s="1" t="s">
        <v>26</v>
      </c>
      <c r="O3513" s="1" t="s">
        <v>33</v>
      </c>
      <c r="P3513" s="1" t="s">
        <v>250</v>
      </c>
      <c r="Q3513" s="1">
        <v>43.8</v>
      </c>
      <c r="R3513" s="1">
        <v>24</v>
      </c>
      <c r="S3513" s="1">
        <v>20.3</v>
      </c>
      <c r="X3513" s="1">
        <v>13</v>
      </c>
      <c r="Y3513" s="1">
        <v>340</v>
      </c>
      <c r="Z3513" s="1">
        <f>Y3513-X3513</f>
        <v>327</v>
      </c>
      <c r="AA3513" s="1">
        <f>3</f>
        <v>3</v>
      </c>
      <c r="AE3513" s="1">
        <v>531</v>
      </c>
      <c r="AJ3513" s="1" t="s">
        <v>59</v>
      </c>
      <c r="AK3513" s="1" t="s">
        <v>117</v>
      </c>
      <c r="AL3513" s="1" t="s">
        <v>251</v>
      </c>
    </row>
    <row r="3514" spans="1:38">
      <c r="A3514" s="1" t="s">
        <v>1745</v>
      </c>
      <c r="B3514" s="9">
        <v>40975</v>
      </c>
      <c r="C3514" s="7">
        <v>1</v>
      </c>
      <c r="D3514" s="7">
        <v>2</v>
      </c>
      <c r="E3514" s="1">
        <v>29</v>
      </c>
      <c r="F3514" s="1" t="s">
        <v>26</v>
      </c>
      <c r="G3514" s="1" t="s">
        <v>2016</v>
      </c>
      <c r="H3514" s="1" t="s">
        <v>23</v>
      </c>
      <c r="I3514" s="1" t="s">
        <v>23</v>
      </c>
      <c r="J3514" s="1" t="s">
        <v>55</v>
      </c>
      <c r="AK3514" s="1" t="s">
        <v>117</v>
      </c>
    </row>
    <row r="3515" spans="1:38">
      <c r="A3515" s="1" t="s">
        <v>1745</v>
      </c>
      <c r="B3515" s="9">
        <v>40975</v>
      </c>
      <c r="C3515" s="7">
        <v>1</v>
      </c>
      <c r="D3515" s="7">
        <v>2</v>
      </c>
      <c r="E3515" s="1">
        <v>29</v>
      </c>
      <c r="F3515" s="1" t="s">
        <v>47</v>
      </c>
      <c r="G3515" s="1" t="s">
        <v>2896</v>
      </c>
      <c r="H3515" s="1" t="s">
        <v>23</v>
      </c>
      <c r="I3515" s="1" t="s">
        <v>23</v>
      </c>
      <c r="AK3515" s="1" t="s">
        <v>117</v>
      </c>
    </row>
    <row r="3516" spans="1:38">
      <c r="A3516" s="1" t="s">
        <v>1745</v>
      </c>
      <c r="B3516" s="9">
        <v>40975</v>
      </c>
      <c r="C3516" s="7">
        <v>1</v>
      </c>
      <c r="D3516" s="7">
        <v>2</v>
      </c>
      <c r="E3516" s="1">
        <v>30</v>
      </c>
      <c r="F3516" s="1" t="s">
        <v>26</v>
      </c>
      <c r="G3516" s="1" t="s">
        <v>2024</v>
      </c>
      <c r="H3516" s="1" t="s">
        <v>22</v>
      </c>
      <c r="I3516" s="1" t="s">
        <v>9</v>
      </c>
      <c r="K3516" s="1" t="s">
        <v>31</v>
      </c>
      <c r="L3516" s="1" t="s">
        <v>25</v>
      </c>
      <c r="M3516" s="2" t="s">
        <v>2558</v>
      </c>
      <c r="N3516" s="1" t="s">
        <v>26</v>
      </c>
      <c r="O3516" s="1" t="s">
        <v>33</v>
      </c>
      <c r="P3516" s="1" t="s">
        <v>63</v>
      </c>
      <c r="Q3516" s="1">
        <v>39.6</v>
      </c>
      <c r="R3516" s="1">
        <v>20.6</v>
      </c>
      <c r="S3516" s="1">
        <v>19.5</v>
      </c>
      <c r="X3516" s="1">
        <v>14</v>
      </c>
      <c r="Y3516" s="1">
        <v>145</v>
      </c>
      <c r="Z3516" s="1">
        <f>Y3516-X3516</f>
        <v>131</v>
      </c>
      <c r="AA3516" s="1">
        <v>12</v>
      </c>
      <c r="AE3516" s="1">
        <v>532</v>
      </c>
      <c r="AJ3516" s="1" t="s">
        <v>59</v>
      </c>
      <c r="AK3516" s="1" t="s">
        <v>117</v>
      </c>
    </row>
    <row r="3517" spans="1:38">
      <c r="A3517" s="1" t="s">
        <v>1745</v>
      </c>
      <c r="B3517" s="9">
        <v>40975</v>
      </c>
      <c r="C3517" s="7">
        <v>1</v>
      </c>
      <c r="D3517" s="7">
        <v>2</v>
      </c>
      <c r="E3517" s="1">
        <v>30</v>
      </c>
      <c r="F3517" s="1" t="s">
        <v>47</v>
      </c>
      <c r="G3517" s="1" t="s">
        <v>2897</v>
      </c>
      <c r="H3517" s="1" t="s">
        <v>23</v>
      </c>
      <c r="I3517" s="1" t="s">
        <v>23</v>
      </c>
      <c r="J3517" s="1" t="s">
        <v>55</v>
      </c>
      <c r="AK3517" s="1" t="s">
        <v>117</v>
      </c>
    </row>
    <row r="3518" spans="1:38">
      <c r="A3518" s="1" t="s">
        <v>1745</v>
      </c>
      <c r="B3518" s="9">
        <v>40975</v>
      </c>
      <c r="C3518" s="7">
        <v>1</v>
      </c>
      <c r="D3518" s="7">
        <v>2</v>
      </c>
      <c r="E3518" s="1">
        <v>31</v>
      </c>
      <c r="F3518" s="1" t="s">
        <v>26</v>
      </c>
      <c r="G3518" s="1" t="s">
        <v>2898</v>
      </c>
      <c r="H3518" s="1" t="s">
        <v>23</v>
      </c>
      <c r="I3518" s="1" t="s">
        <v>23</v>
      </c>
      <c r="AK3518" s="1" t="s">
        <v>117</v>
      </c>
    </row>
    <row r="3519" spans="1:38">
      <c r="A3519" s="1" t="s">
        <v>1745</v>
      </c>
      <c r="B3519" s="9">
        <v>40975</v>
      </c>
      <c r="C3519" s="7">
        <v>1</v>
      </c>
      <c r="D3519" s="7">
        <v>2</v>
      </c>
      <c r="E3519" s="1">
        <v>31</v>
      </c>
      <c r="F3519" s="1" t="s">
        <v>47</v>
      </c>
      <c r="G3519" s="1" t="s">
        <v>2899</v>
      </c>
      <c r="H3519" s="1" t="s">
        <v>23</v>
      </c>
      <c r="I3519" s="1" t="s">
        <v>23</v>
      </c>
      <c r="AK3519" s="1" t="s">
        <v>117</v>
      </c>
    </row>
    <row r="3520" spans="1:38">
      <c r="A3520" s="1" t="s">
        <v>1745</v>
      </c>
      <c r="B3520" s="9">
        <v>40975</v>
      </c>
      <c r="C3520" s="7">
        <v>1</v>
      </c>
      <c r="D3520" s="7">
        <v>2</v>
      </c>
      <c r="E3520" s="1">
        <v>32</v>
      </c>
      <c r="F3520" s="1" t="s">
        <v>26</v>
      </c>
      <c r="G3520" s="1" t="s">
        <v>2010</v>
      </c>
      <c r="H3520" s="1" t="s">
        <v>23</v>
      </c>
      <c r="I3520" s="1" t="s">
        <v>23</v>
      </c>
      <c r="J3520" s="1" t="s">
        <v>55</v>
      </c>
      <c r="AK3520" s="1" t="s">
        <v>117</v>
      </c>
    </row>
    <row r="3521" spans="1:37">
      <c r="A3521" s="1" t="s">
        <v>1745</v>
      </c>
      <c r="B3521" s="9">
        <v>40975</v>
      </c>
      <c r="C3521" s="7">
        <v>1</v>
      </c>
      <c r="D3521" s="7">
        <v>2</v>
      </c>
      <c r="E3521" s="1">
        <v>32</v>
      </c>
      <c r="F3521" s="1" t="s">
        <v>47</v>
      </c>
      <c r="G3521" s="1" t="s">
        <v>2056</v>
      </c>
      <c r="H3521" s="1" t="s">
        <v>23</v>
      </c>
      <c r="I3521" s="1" t="s">
        <v>23</v>
      </c>
      <c r="J3521" s="1" t="s">
        <v>55</v>
      </c>
      <c r="AK3521" s="1" t="s">
        <v>117</v>
      </c>
    </row>
    <row r="3522" spans="1:37">
      <c r="A3522" s="1" t="s">
        <v>1745</v>
      </c>
      <c r="B3522" s="9">
        <v>40975</v>
      </c>
      <c r="C3522" s="7">
        <v>1</v>
      </c>
      <c r="D3522" s="7">
        <v>2</v>
      </c>
      <c r="E3522" s="1">
        <v>33</v>
      </c>
      <c r="F3522" s="1" t="s">
        <v>26</v>
      </c>
      <c r="G3522" s="1" t="s">
        <v>2031</v>
      </c>
      <c r="H3522" s="1" t="s">
        <v>23</v>
      </c>
      <c r="I3522" s="1" t="s">
        <v>23</v>
      </c>
      <c r="AK3522" s="1" t="s">
        <v>117</v>
      </c>
    </row>
    <row r="3523" spans="1:37">
      <c r="A3523" s="1" t="s">
        <v>1745</v>
      </c>
      <c r="B3523" s="9">
        <v>40975</v>
      </c>
      <c r="C3523" s="7">
        <v>1</v>
      </c>
      <c r="D3523" s="7">
        <v>2</v>
      </c>
      <c r="E3523" s="1">
        <v>33</v>
      </c>
      <c r="F3523" s="1" t="s">
        <v>47</v>
      </c>
      <c r="G3523" s="1" t="s">
        <v>2055</v>
      </c>
      <c r="H3523" s="1" t="s">
        <v>23</v>
      </c>
      <c r="I3523" s="1" t="s">
        <v>23</v>
      </c>
      <c r="AK3523" s="1" t="s">
        <v>117</v>
      </c>
    </row>
    <row r="3524" spans="1:37">
      <c r="A3524" s="1" t="s">
        <v>1745</v>
      </c>
      <c r="B3524" s="9">
        <v>40975</v>
      </c>
      <c r="C3524" s="7">
        <v>1</v>
      </c>
      <c r="D3524" s="7">
        <v>2</v>
      </c>
      <c r="E3524" s="1">
        <v>34</v>
      </c>
      <c r="F3524" s="1" t="s">
        <v>26</v>
      </c>
      <c r="G3524" s="1" t="s">
        <v>2014</v>
      </c>
      <c r="H3524" s="1" t="s">
        <v>23</v>
      </c>
      <c r="I3524" s="1" t="s">
        <v>23</v>
      </c>
      <c r="AK3524" s="1" t="s">
        <v>117</v>
      </c>
    </row>
    <row r="3525" spans="1:37">
      <c r="A3525" s="1" t="s">
        <v>1745</v>
      </c>
      <c r="B3525" s="9">
        <v>40975</v>
      </c>
      <c r="C3525" s="7">
        <v>1</v>
      </c>
      <c r="D3525" s="7">
        <v>2</v>
      </c>
      <c r="E3525" s="1">
        <v>34</v>
      </c>
      <c r="F3525" s="1" t="s">
        <v>47</v>
      </c>
      <c r="G3525" s="1" t="s">
        <v>2026</v>
      </c>
      <c r="H3525" s="1" t="s">
        <v>22</v>
      </c>
      <c r="I3525" s="1" t="s">
        <v>9</v>
      </c>
      <c r="K3525" s="1" t="s">
        <v>32</v>
      </c>
      <c r="L3525" s="1" t="s">
        <v>73</v>
      </c>
      <c r="M3525" s="2" t="s">
        <v>2551</v>
      </c>
      <c r="AJ3525" s="1" t="s">
        <v>45</v>
      </c>
      <c r="AK3525" s="1" t="s">
        <v>117</v>
      </c>
    </row>
    <row r="3526" spans="1:37">
      <c r="A3526" s="1" t="s">
        <v>1745</v>
      </c>
      <c r="B3526" s="9">
        <v>40975</v>
      </c>
      <c r="C3526" s="7">
        <v>1</v>
      </c>
      <c r="D3526" s="7">
        <v>2</v>
      </c>
      <c r="E3526" s="1">
        <v>35</v>
      </c>
      <c r="F3526" s="1" t="s">
        <v>26</v>
      </c>
      <c r="G3526" s="1" t="s">
        <v>2058</v>
      </c>
      <c r="H3526" s="1" t="s">
        <v>23</v>
      </c>
      <c r="I3526" s="1" t="s">
        <v>23</v>
      </c>
      <c r="AK3526" s="1" t="s">
        <v>117</v>
      </c>
    </row>
    <row r="3527" spans="1:37">
      <c r="A3527" s="1" t="s">
        <v>1745</v>
      </c>
      <c r="B3527" s="9">
        <v>40975</v>
      </c>
      <c r="C3527" s="7">
        <v>1</v>
      </c>
      <c r="D3527" s="7">
        <v>2</v>
      </c>
      <c r="E3527" s="1">
        <v>35</v>
      </c>
      <c r="F3527" s="1" t="s">
        <v>47</v>
      </c>
      <c r="G3527" s="1" t="s">
        <v>2023</v>
      </c>
      <c r="H3527" s="1" t="s">
        <v>22</v>
      </c>
      <c r="I3527" s="1" t="s">
        <v>9</v>
      </c>
      <c r="K3527" s="1" t="s">
        <v>24</v>
      </c>
      <c r="L3527" s="1" t="s">
        <v>73</v>
      </c>
      <c r="M3527" s="2" t="s">
        <v>2545</v>
      </c>
      <c r="AJ3527" s="1" t="s">
        <v>45</v>
      </c>
      <c r="AK3527" s="1" t="s">
        <v>117</v>
      </c>
    </row>
    <row r="3528" spans="1:37">
      <c r="A3528" s="1" t="s">
        <v>1745</v>
      </c>
      <c r="B3528" s="9">
        <v>40975</v>
      </c>
      <c r="C3528" s="7">
        <v>1</v>
      </c>
      <c r="D3528" s="7">
        <v>2</v>
      </c>
      <c r="E3528" s="1">
        <v>36</v>
      </c>
      <c r="F3528" s="1" t="s">
        <v>26</v>
      </c>
      <c r="G3528" s="1" t="s">
        <v>2044</v>
      </c>
      <c r="H3528" s="1" t="s">
        <v>23</v>
      </c>
      <c r="I3528" s="1" t="s">
        <v>23</v>
      </c>
      <c r="AK3528" s="1" t="s">
        <v>117</v>
      </c>
    </row>
    <row r="3529" spans="1:37">
      <c r="A3529" s="1" t="s">
        <v>1745</v>
      </c>
      <c r="B3529" s="9">
        <v>40975</v>
      </c>
      <c r="C3529" s="7">
        <v>1</v>
      </c>
      <c r="D3529" s="7">
        <v>2</v>
      </c>
      <c r="E3529" s="1">
        <v>36</v>
      </c>
      <c r="F3529" s="1" t="s">
        <v>47</v>
      </c>
      <c r="G3529" s="1" t="s">
        <v>2900</v>
      </c>
      <c r="H3529" s="1" t="s">
        <v>23</v>
      </c>
      <c r="I3529" s="1" t="s">
        <v>23</v>
      </c>
      <c r="J3529" s="1" t="s">
        <v>55</v>
      </c>
      <c r="AK3529" s="1" t="s">
        <v>117</v>
      </c>
    </row>
    <row r="3530" spans="1:37">
      <c r="A3530" s="1" t="s">
        <v>1745</v>
      </c>
      <c r="B3530" s="9">
        <v>40975</v>
      </c>
      <c r="C3530" s="7">
        <v>1</v>
      </c>
      <c r="D3530" s="7">
        <v>2</v>
      </c>
      <c r="E3530" s="1">
        <v>37</v>
      </c>
      <c r="F3530" s="1" t="s">
        <v>26</v>
      </c>
      <c r="G3530" s="1" t="s">
        <v>2053</v>
      </c>
      <c r="H3530" s="1" t="s">
        <v>23</v>
      </c>
      <c r="I3530" s="1" t="s">
        <v>23</v>
      </c>
      <c r="J3530" s="1" t="s">
        <v>55</v>
      </c>
      <c r="AK3530" s="1" t="s">
        <v>45</v>
      </c>
    </row>
    <row r="3531" spans="1:37">
      <c r="A3531" s="1" t="s">
        <v>1745</v>
      </c>
      <c r="B3531" s="9">
        <v>40975</v>
      </c>
      <c r="C3531" s="7">
        <v>1</v>
      </c>
      <c r="D3531" s="7">
        <v>2</v>
      </c>
      <c r="E3531" s="1">
        <v>37</v>
      </c>
      <c r="F3531" s="1" t="s">
        <v>47</v>
      </c>
      <c r="G3531" s="1" t="s">
        <v>2901</v>
      </c>
      <c r="H3531" s="1" t="s">
        <v>23</v>
      </c>
      <c r="I3531" s="1" t="s">
        <v>23</v>
      </c>
      <c r="J3531" s="1" t="s">
        <v>55</v>
      </c>
      <c r="AK3531" s="1" t="s">
        <v>45</v>
      </c>
    </row>
    <row r="3532" spans="1:37">
      <c r="A3532" s="1" t="s">
        <v>1745</v>
      </c>
      <c r="B3532" s="9">
        <v>40975</v>
      </c>
      <c r="C3532" s="7">
        <v>1</v>
      </c>
      <c r="D3532" s="7">
        <v>2</v>
      </c>
      <c r="E3532" s="1">
        <v>38</v>
      </c>
      <c r="F3532" s="1" t="s">
        <v>26</v>
      </c>
      <c r="G3532" s="1" t="s">
        <v>2902</v>
      </c>
      <c r="H3532" s="1" t="s">
        <v>22</v>
      </c>
      <c r="I3532" s="1" t="s">
        <v>53</v>
      </c>
      <c r="J3532" s="1" t="s">
        <v>55</v>
      </c>
      <c r="AK3532" s="1" t="s">
        <v>45</v>
      </c>
    </row>
    <row r="3533" spans="1:37">
      <c r="A3533" s="1" t="s">
        <v>1745</v>
      </c>
      <c r="B3533" s="9">
        <v>40975</v>
      </c>
      <c r="C3533" s="7">
        <v>1</v>
      </c>
      <c r="D3533" s="7">
        <v>2</v>
      </c>
      <c r="E3533" s="1">
        <v>38</v>
      </c>
      <c r="F3533" s="1" t="s">
        <v>47</v>
      </c>
      <c r="G3533" s="1" t="s">
        <v>2903</v>
      </c>
      <c r="H3533" s="1" t="s">
        <v>23</v>
      </c>
      <c r="I3533" s="1" t="s">
        <v>23</v>
      </c>
      <c r="AK3533" s="1" t="s">
        <v>45</v>
      </c>
    </row>
    <row r="3534" spans="1:37">
      <c r="A3534" s="1" t="s">
        <v>1745</v>
      </c>
      <c r="B3534" s="9">
        <v>40975</v>
      </c>
      <c r="C3534" s="7">
        <v>1</v>
      </c>
      <c r="D3534" s="7">
        <v>2</v>
      </c>
      <c r="E3534" s="1">
        <v>39</v>
      </c>
      <c r="F3534" s="1" t="s">
        <v>26</v>
      </c>
      <c r="G3534" s="1" t="s">
        <v>2049</v>
      </c>
      <c r="H3534" s="1" t="s">
        <v>23</v>
      </c>
      <c r="I3534" s="1" t="s">
        <v>23</v>
      </c>
      <c r="J3534" s="1" t="s">
        <v>55</v>
      </c>
      <c r="AK3534" s="1" t="s">
        <v>59</v>
      </c>
    </row>
    <row r="3535" spans="1:37">
      <c r="A3535" s="1" t="s">
        <v>1745</v>
      </c>
      <c r="B3535" s="9">
        <v>40975</v>
      </c>
      <c r="C3535" s="7">
        <v>1</v>
      </c>
      <c r="D3535" s="7">
        <v>2</v>
      </c>
      <c r="E3535" s="1">
        <v>39</v>
      </c>
      <c r="F3535" s="1" t="s">
        <v>47</v>
      </c>
      <c r="G3535" s="1" t="s">
        <v>2037</v>
      </c>
      <c r="H3535" s="1" t="s">
        <v>23</v>
      </c>
      <c r="I3535" s="1" t="s">
        <v>23</v>
      </c>
      <c r="J3535" s="1" t="s">
        <v>55</v>
      </c>
      <c r="AK3535" s="1" t="s">
        <v>59</v>
      </c>
    </row>
    <row r="3536" spans="1:37">
      <c r="A3536" s="1" t="s">
        <v>1745</v>
      </c>
      <c r="B3536" s="9">
        <v>40975</v>
      </c>
      <c r="C3536" s="7">
        <v>1</v>
      </c>
      <c r="D3536" s="7">
        <v>2</v>
      </c>
      <c r="E3536" s="1">
        <v>40</v>
      </c>
      <c r="F3536" s="1" t="s">
        <v>26</v>
      </c>
      <c r="G3536" s="1" t="s">
        <v>2904</v>
      </c>
      <c r="H3536" s="1" t="s">
        <v>23</v>
      </c>
      <c r="I3536" s="1" t="s">
        <v>23</v>
      </c>
      <c r="AK3536" s="1" t="s">
        <v>59</v>
      </c>
    </row>
    <row r="3537" spans="1:37">
      <c r="A3537" s="1" t="s">
        <v>1745</v>
      </c>
      <c r="B3537" s="9">
        <v>40975</v>
      </c>
      <c r="C3537" s="7">
        <v>1</v>
      </c>
      <c r="D3537" s="7">
        <v>2</v>
      </c>
      <c r="E3537" s="1">
        <v>40</v>
      </c>
      <c r="F3537" s="1" t="s">
        <v>47</v>
      </c>
      <c r="G3537" s="1" t="s">
        <v>2905</v>
      </c>
      <c r="H3537" s="1" t="s">
        <v>23</v>
      </c>
      <c r="I3537" s="1" t="s">
        <v>23</v>
      </c>
      <c r="J3537" s="1" t="s">
        <v>55</v>
      </c>
      <c r="AK3537" s="1" t="s">
        <v>59</v>
      </c>
    </row>
    <row r="3538" spans="1:37">
      <c r="A3538" s="1" t="s">
        <v>1745</v>
      </c>
      <c r="B3538" s="9">
        <v>40975</v>
      </c>
      <c r="C3538" s="7">
        <v>1</v>
      </c>
      <c r="D3538" s="7">
        <v>2</v>
      </c>
      <c r="E3538" s="1">
        <v>41</v>
      </c>
      <c r="F3538" s="1" t="s">
        <v>26</v>
      </c>
      <c r="G3538" s="1" t="s">
        <v>2027</v>
      </c>
      <c r="H3538" s="1" t="s">
        <v>22</v>
      </c>
      <c r="I3538" s="1" t="s">
        <v>9</v>
      </c>
      <c r="K3538" s="1" t="s">
        <v>30</v>
      </c>
      <c r="L3538" s="1" t="s">
        <v>25</v>
      </c>
      <c r="M3538" s="2" t="s">
        <v>2560</v>
      </c>
      <c r="N3538" s="1" t="s">
        <v>26</v>
      </c>
      <c r="O3538" s="1" t="s">
        <v>33</v>
      </c>
      <c r="P3538" s="1" t="s">
        <v>249</v>
      </c>
      <c r="Q3538" s="1">
        <v>26.4</v>
      </c>
      <c r="R3538" s="1">
        <v>14.2</v>
      </c>
      <c r="S3538" s="1">
        <v>10.5</v>
      </c>
      <c r="X3538" s="1">
        <v>13</v>
      </c>
      <c r="Y3538" s="1">
        <v>71</v>
      </c>
      <c r="Z3538" s="1">
        <f>Y3538-X3538</f>
        <v>58</v>
      </c>
      <c r="AA3538" s="1">
        <f>7+33</f>
        <v>40</v>
      </c>
      <c r="AE3538" s="1">
        <v>528</v>
      </c>
      <c r="AJ3538" s="1" t="s">
        <v>59</v>
      </c>
      <c r="AK3538" s="1" t="s">
        <v>59</v>
      </c>
    </row>
    <row r="3539" spans="1:37">
      <c r="A3539" s="1" t="s">
        <v>1745</v>
      </c>
      <c r="B3539" s="9">
        <v>40975</v>
      </c>
      <c r="C3539" s="7">
        <v>1</v>
      </c>
      <c r="D3539" s="7">
        <v>2</v>
      </c>
      <c r="E3539" s="1">
        <v>41</v>
      </c>
      <c r="F3539" s="1" t="s">
        <v>47</v>
      </c>
      <c r="G3539" s="1" t="s">
        <v>2012</v>
      </c>
      <c r="H3539" s="1" t="s">
        <v>23</v>
      </c>
      <c r="I3539" s="1" t="s">
        <v>53</v>
      </c>
      <c r="J3539" s="1" t="s">
        <v>55</v>
      </c>
      <c r="AK3539" s="1" t="s">
        <v>117</v>
      </c>
    </row>
    <row r="3540" spans="1:37">
      <c r="A3540" s="1" t="s">
        <v>1745</v>
      </c>
      <c r="B3540" s="9">
        <v>40975</v>
      </c>
      <c r="C3540" s="7">
        <v>1</v>
      </c>
      <c r="D3540" s="7">
        <v>2</v>
      </c>
      <c r="E3540" s="1">
        <v>42</v>
      </c>
      <c r="F3540" s="1" t="s">
        <v>26</v>
      </c>
      <c r="G3540" s="1" t="s">
        <v>2906</v>
      </c>
      <c r="H3540" s="1" t="s">
        <v>23</v>
      </c>
      <c r="I3540" s="1" t="s">
        <v>53</v>
      </c>
      <c r="AK3540" s="1" t="s">
        <v>45</v>
      </c>
    </row>
    <row r="3541" spans="1:37">
      <c r="A3541" s="1" t="s">
        <v>1745</v>
      </c>
      <c r="B3541" s="9">
        <v>40975</v>
      </c>
      <c r="C3541" s="7">
        <v>1</v>
      </c>
      <c r="D3541" s="7">
        <v>2</v>
      </c>
      <c r="E3541" s="1">
        <v>42</v>
      </c>
      <c r="F3541" s="1" t="s">
        <v>47</v>
      </c>
      <c r="G3541" s="1" t="s">
        <v>2907</v>
      </c>
      <c r="H3541" s="1" t="s">
        <v>23</v>
      </c>
      <c r="I3541" s="1" t="s">
        <v>23</v>
      </c>
      <c r="AK3541" s="1" t="s">
        <v>45</v>
      </c>
    </row>
    <row r="3542" spans="1:37">
      <c r="A3542" s="1" t="s">
        <v>1745</v>
      </c>
      <c r="B3542" s="9">
        <v>40975</v>
      </c>
      <c r="C3542" s="7">
        <v>1</v>
      </c>
      <c r="D3542" s="7">
        <v>2</v>
      </c>
      <c r="E3542" s="1">
        <v>43</v>
      </c>
      <c r="F3542" s="1" t="s">
        <v>26</v>
      </c>
      <c r="G3542" s="1" t="s">
        <v>2008</v>
      </c>
      <c r="H3542" s="1" t="s">
        <v>23</v>
      </c>
      <c r="I3542" s="1" t="s">
        <v>53</v>
      </c>
      <c r="AK3542" s="1" t="s">
        <v>117</v>
      </c>
    </row>
    <row r="3543" spans="1:37">
      <c r="A3543" s="1" t="s">
        <v>1745</v>
      </c>
      <c r="B3543" s="9">
        <v>40975</v>
      </c>
      <c r="C3543" s="7">
        <v>1</v>
      </c>
      <c r="D3543" s="7">
        <v>2</v>
      </c>
      <c r="E3543" s="1">
        <v>43</v>
      </c>
      <c r="F3543" s="1" t="s">
        <v>47</v>
      </c>
      <c r="G3543" s="1" t="s">
        <v>2021</v>
      </c>
      <c r="H3543" s="1" t="s">
        <v>22</v>
      </c>
      <c r="I3543" s="1" t="s">
        <v>9</v>
      </c>
      <c r="K3543" s="1" t="s">
        <v>121</v>
      </c>
      <c r="L3543" s="1" t="s">
        <v>25</v>
      </c>
      <c r="M3543" s="1" t="s">
        <v>2556</v>
      </c>
      <c r="N3543" s="1" t="s">
        <v>26</v>
      </c>
      <c r="O3543" s="1" t="s">
        <v>33</v>
      </c>
      <c r="P3543" s="1" t="s">
        <v>252</v>
      </c>
      <c r="Q3543" s="1">
        <v>48.1</v>
      </c>
      <c r="S3543" s="1">
        <v>6.9</v>
      </c>
      <c r="T3543" s="1">
        <f>153+41</f>
        <v>194</v>
      </c>
      <c r="U3543" s="1">
        <f>153+42.4</f>
        <v>195.4</v>
      </c>
      <c r="W3543" s="1">
        <v>34.5</v>
      </c>
      <c r="X3543" s="1">
        <v>14</v>
      </c>
      <c r="Y3543" s="1">
        <v>178</v>
      </c>
      <c r="Z3543" s="1">
        <f>Y3543-X3543</f>
        <v>164</v>
      </c>
      <c r="AA3543" s="1">
        <v>2</v>
      </c>
      <c r="AJ3543" s="1" t="s">
        <v>59</v>
      </c>
      <c r="AK3543" s="1" t="s">
        <v>59</v>
      </c>
    </row>
    <row r="3544" spans="1:37">
      <c r="A3544" s="1" t="s">
        <v>1745</v>
      </c>
      <c r="B3544" s="9">
        <v>40975</v>
      </c>
      <c r="C3544" s="7">
        <v>1</v>
      </c>
      <c r="D3544" s="7">
        <v>2</v>
      </c>
      <c r="E3544" s="1">
        <v>44</v>
      </c>
      <c r="F3544" s="1" t="s">
        <v>26</v>
      </c>
      <c r="G3544" s="1" t="s">
        <v>2046</v>
      </c>
      <c r="H3544" s="1" t="s">
        <v>23</v>
      </c>
      <c r="I3544" s="1" t="s">
        <v>23</v>
      </c>
      <c r="J3544" s="1" t="s">
        <v>55</v>
      </c>
      <c r="AK3544" s="1" t="s">
        <v>59</v>
      </c>
    </row>
    <row r="3545" spans="1:37">
      <c r="A3545" s="1" t="s">
        <v>1745</v>
      </c>
      <c r="B3545" s="9">
        <v>40975</v>
      </c>
      <c r="C3545" s="7">
        <v>1</v>
      </c>
      <c r="D3545" s="7">
        <v>2</v>
      </c>
      <c r="E3545" s="1">
        <v>44</v>
      </c>
      <c r="F3545" s="1" t="s">
        <v>47</v>
      </c>
      <c r="G3545" s="1" t="s">
        <v>2908</v>
      </c>
      <c r="H3545" s="1" t="s">
        <v>23</v>
      </c>
      <c r="I3545" s="1" t="s">
        <v>9</v>
      </c>
      <c r="AK3545" s="1" t="s">
        <v>59</v>
      </c>
    </row>
    <row r="3546" spans="1:37">
      <c r="A3546" s="1" t="s">
        <v>1745</v>
      </c>
      <c r="B3546" s="9">
        <v>40975</v>
      </c>
      <c r="C3546" s="7">
        <v>1</v>
      </c>
      <c r="D3546" s="7">
        <v>2</v>
      </c>
      <c r="E3546" s="1">
        <v>45</v>
      </c>
      <c r="F3546" s="1" t="s">
        <v>26</v>
      </c>
      <c r="G3546" s="1" t="s">
        <v>2909</v>
      </c>
      <c r="H3546" s="1" t="s">
        <v>23</v>
      </c>
      <c r="I3546" s="1" t="s">
        <v>23</v>
      </c>
      <c r="AK3546" s="1" t="s">
        <v>59</v>
      </c>
    </row>
    <row r="3547" spans="1:37">
      <c r="A3547" s="1" t="s">
        <v>1745</v>
      </c>
      <c r="B3547" s="9">
        <v>40975</v>
      </c>
      <c r="C3547" s="7">
        <v>1</v>
      </c>
      <c r="D3547" s="7">
        <v>2</v>
      </c>
      <c r="E3547" s="1">
        <v>45</v>
      </c>
      <c r="F3547" s="1" t="s">
        <v>47</v>
      </c>
      <c r="G3547" s="1" t="s">
        <v>2910</v>
      </c>
      <c r="H3547" s="1" t="s">
        <v>23</v>
      </c>
      <c r="I3547" s="1" t="s">
        <v>23</v>
      </c>
      <c r="AK3547" s="1" t="s">
        <v>59</v>
      </c>
    </row>
    <row r="3548" spans="1:37">
      <c r="A3548" s="1" t="s">
        <v>1745</v>
      </c>
      <c r="B3548" s="9">
        <v>40975</v>
      </c>
      <c r="C3548" s="7">
        <v>1</v>
      </c>
      <c r="D3548" s="7">
        <v>2</v>
      </c>
      <c r="E3548" s="1">
        <v>46</v>
      </c>
      <c r="F3548" s="1" t="s">
        <v>26</v>
      </c>
      <c r="G3548" s="1" t="s">
        <v>2911</v>
      </c>
      <c r="H3548" s="1" t="s">
        <v>23</v>
      </c>
      <c r="I3548" s="1" t="s">
        <v>9</v>
      </c>
      <c r="AK3548" s="1" t="s">
        <v>45</v>
      </c>
    </row>
    <row r="3549" spans="1:37">
      <c r="A3549" s="1" t="s">
        <v>1745</v>
      </c>
      <c r="B3549" s="9">
        <v>40975</v>
      </c>
      <c r="C3549" s="7">
        <v>1</v>
      </c>
      <c r="D3549" s="7">
        <v>2</v>
      </c>
      <c r="E3549" s="1">
        <v>46</v>
      </c>
      <c r="F3549" s="1" t="s">
        <v>47</v>
      </c>
      <c r="G3549" s="1" t="s">
        <v>2032</v>
      </c>
      <c r="H3549" s="1" t="s">
        <v>23</v>
      </c>
      <c r="I3549" s="1" t="s">
        <v>23</v>
      </c>
      <c r="J3549" s="1" t="s">
        <v>55</v>
      </c>
      <c r="AK3549" s="1" t="s">
        <v>45</v>
      </c>
    </row>
    <row r="3550" spans="1:37">
      <c r="A3550" s="1" t="s">
        <v>1745</v>
      </c>
      <c r="B3550" s="9">
        <v>40975</v>
      </c>
      <c r="C3550" s="7">
        <v>1</v>
      </c>
      <c r="D3550" s="7">
        <v>2</v>
      </c>
      <c r="E3550" s="1">
        <v>47</v>
      </c>
      <c r="F3550" s="1" t="s">
        <v>26</v>
      </c>
      <c r="G3550" s="1" t="s">
        <v>2912</v>
      </c>
      <c r="H3550" s="1" t="s">
        <v>23</v>
      </c>
      <c r="I3550" s="1" t="s">
        <v>53</v>
      </c>
      <c r="AK3550" s="1" t="s">
        <v>45</v>
      </c>
    </row>
    <row r="3551" spans="1:37">
      <c r="A3551" s="1" t="s">
        <v>1745</v>
      </c>
      <c r="B3551" s="9">
        <v>40975</v>
      </c>
      <c r="C3551" s="7">
        <v>1</v>
      </c>
      <c r="D3551" s="7">
        <v>2</v>
      </c>
      <c r="E3551" s="1">
        <v>47</v>
      </c>
      <c r="F3551" s="1" t="s">
        <v>47</v>
      </c>
      <c r="G3551" s="1" t="s">
        <v>2913</v>
      </c>
      <c r="H3551" s="1" t="s">
        <v>23</v>
      </c>
      <c r="I3551" s="1" t="s">
        <v>23</v>
      </c>
      <c r="AK3551" s="1" t="s">
        <v>45</v>
      </c>
    </row>
    <row r="3552" spans="1:37">
      <c r="A3552" s="1" t="s">
        <v>1745</v>
      </c>
      <c r="B3552" s="9">
        <v>40975</v>
      </c>
      <c r="C3552" s="7">
        <v>1</v>
      </c>
      <c r="D3552" s="7">
        <v>2</v>
      </c>
      <c r="E3552" s="1">
        <v>48</v>
      </c>
      <c r="F3552" s="1" t="s">
        <v>26</v>
      </c>
      <c r="G3552" s="1" t="s">
        <v>2914</v>
      </c>
      <c r="H3552" s="1" t="s">
        <v>23</v>
      </c>
      <c r="I3552" s="1" t="s">
        <v>23</v>
      </c>
      <c r="AK3552" s="1" t="s">
        <v>59</v>
      </c>
    </row>
    <row r="3553" spans="1:38">
      <c r="A3553" s="1" t="s">
        <v>1745</v>
      </c>
      <c r="B3553" s="9">
        <v>40975</v>
      </c>
      <c r="C3553" s="7">
        <v>1</v>
      </c>
      <c r="D3553" s="7">
        <v>2</v>
      </c>
      <c r="E3553" s="1">
        <v>48</v>
      </c>
      <c r="F3553" s="1" t="s">
        <v>47</v>
      </c>
      <c r="G3553" s="1" t="s">
        <v>2915</v>
      </c>
      <c r="H3553" s="1" t="s">
        <v>23</v>
      </c>
      <c r="I3553" s="1" t="s">
        <v>53</v>
      </c>
      <c r="AK3553" s="1" t="s">
        <v>59</v>
      </c>
    </row>
    <row r="3554" spans="1:38">
      <c r="A3554" s="1" t="s">
        <v>1746</v>
      </c>
      <c r="B3554" s="9">
        <v>40976</v>
      </c>
      <c r="C3554" s="7">
        <v>1</v>
      </c>
      <c r="D3554" s="7">
        <v>2</v>
      </c>
      <c r="E3554" s="1">
        <v>1</v>
      </c>
      <c r="F3554" s="1" t="s">
        <v>26</v>
      </c>
      <c r="G3554" s="1" t="s">
        <v>2034</v>
      </c>
      <c r="H3554" s="1" t="s">
        <v>22</v>
      </c>
      <c r="I3554" s="1" t="s">
        <v>9</v>
      </c>
      <c r="K3554" s="1" t="s">
        <v>32</v>
      </c>
      <c r="L3554" s="1" t="s">
        <v>73</v>
      </c>
      <c r="M3554" s="2" t="s">
        <v>2550</v>
      </c>
      <c r="AJ3554" s="1" t="s">
        <v>45</v>
      </c>
      <c r="AK3554" s="1" t="s">
        <v>190</v>
      </c>
    </row>
    <row r="3555" spans="1:38">
      <c r="A3555" s="1" t="s">
        <v>1746</v>
      </c>
      <c r="B3555" s="9">
        <v>40976</v>
      </c>
      <c r="C3555" s="7">
        <v>1</v>
      </c>
      <c r="D3555" s="7">
        <v>2</v>
      </c>
      <c r="E3555" s="1">
        <v>1</v>
      </c>
      <c r="F3555" s="1" t="s">
        <v>47</v>
      </c>
      <c r="G3555" s="1" t="s">
        <v>2874</v>
      </c>
      <c r="H3555" s="1" t="s">
        <v>22</v>
      </c>
      <c r="I3555" s="1" t="s">
        <v>9</v>
      </c>
      <c r="AK3555" s="1" t="s">
        <v>190</v>
      </c>
      <c r="AL3555" s="1" t="s">
        <v>253</v>
      </c>
    </row>
    <row r="3556" spans="1:38">
      <c r="A3556" s="1" t="s">
        <v>1746</v>
      </c>
      <c r="B3556" s="9">
        <v>40976</v>
      </c>
      <c r="C3556" s="7">
        <v>1</v>
      </c>
      <c r="D3556" s="7">
        <v>2</v>
      </c>
      <c r="E3556" s="1">
        <v>2</v>
      </c>
      <c r="F3556" s="1" t="s">
        <v>26</v>
      </c>
      <c r="G3556" s="1" t="s">
        <v>2045</v>
      </c>
      <c r="H3556" s="1" t="s">
        <v>22</v>
      </c>
      <c r="I3556" s="1" t="s">
        <v>53</v>
      </c>
      <c r="AK3556" s="1" t="s">
        <v>190</v>
      </c>
      <c r="AL3556" s="1" t="s">
        <v>253</v>
      </c>
    </row>
    <row r="3557" spans="1:38">
      <c r="A3557" s="1" t="s">
        <v>1746</v>
      </c>
      <c r="B3557" s="9">
        <v>40976</v>
      </c>
      <c r="C3557" s="7">
        <v>1</v>
      </c>
      <c r="D3557" s="7">
        <v>2</v>
      </c>
      <c r="E3557" s="1">
        <v>2</v>
      </c>
      <c r="F3557" s="1" t="s">
        <v>47</v>
      </c>
      <c r="G3557" s="1" t="s">
        <v>2018</v>
      </c>
      <c r="H3557" s="1" t="s">
        <v>22</v>
      </c>
      <c r="I3557" s="1" t="s">
        <v>23</v>
      </c>
      <c r="J3557" s="1" t="s">
        <v>55</v>
      </c>
      <c r="AK3557" s="1" t="s">
        <v>190</v>
      </c>
    </row>
    <row r="3558" spans="1:38">
      <c r="A3558" s="1" t="s">
        <v>1746</v>
      </c>
      <c r="B3558" s="9">
        <v>40976</v>
      </c>
      <c r="C3558" s="7">
        <v>1</v>
      </c>
      <c r="D3558" s="7">
        <v>2</v>
      </c>
      <c r="E3558" s="1">
        <v>3</v>
      </c>
      <c r="F3558" s="1" t="s">
        <v>26</v>
      </c>
      <c r="G3558" s="1" t="s">
        <v>2015</v>
      </c>
      <c r="H3558" s="1" t="s">
        <v>23</v>
      </c>
      <c r="I3558" s="1" t="s">
        <v>53</v>
      </c>
      <c r="AK3558" s="1" t="s">
        <v>190</v>
      </c>
    </row>
    <row r="3559" spans="1:38">
      <c r="A3559" s="1" t="s">
        <v>1746</v>
      </c>
      <c r="B3559" s="9">
        <v>40976</v>
      </c>
      <c r="C3559" s="7">
        <v>1</v>
      </c>
      <c r="D3559" s="7">
        <v>2</v>
      </c>
      <c r="E3559" s="1">
        <v>3</v>
      </c>
      <c r="F3559" s="1" t="s">
        <v>47</v>
      </c>
      <c r="G3559" s="1" t="s">
        <v>2013</v>
      </c>
      <c r="H3559" s="1" t="s">
        <v>23</v>
      </c>
      <c r="I3559" s="1" t="s">
        <v>23</v>
      </c>
      <c r="J3559" s="1" t="s">
        <v>55</v>
      </c>
      <c r="AK3559" s="1" t="s">
        <v>190</v>
      </c>
    </row>
    <row r="3560" spans="1:38">
      <c r="A3560" s="1" t="s">
        <v>1746</v>
      </c>
      <c r="B3560" s="9">
        <v>40976</v>
      </c>
      <c r="C3560" s="7">
        <v>1</v>
      </c>
      <c r="D3560" s="7">
        <v>2</v>
      </c>
      <c r="E3560" s="1">
        <v>4</v>
      </c>
      <c r="F3560" s="1" t="s">
        <v>26</v>
      </c>
      <c r="G3560" s="1" t="s">
        <v>2052</v>
      </c>
      <c r="H3560" s="1" t="s">
        <v>23</v>
      </c>
      <c r="I3560" s="1" t="s">
        <v>23</v>
      </c>
      <c r="J3560" s="1" t="s">
        <v>55</v>
      </c>
      <c r="AK3560" s="1" t="s">
        <v>190</v>
      </c>
    </row>
    <row r="3561" spans="1:38">
      <c r="A3561" s="1" t="s">
        <v>1746</v>
      </c>
      <c r="B3561" s="9">
        <v>40976</v>
      </c>
      <c r="C3561" s="7">
        <v>1</v>
      </c>
      <c r="D3561" s="7">
        <v>2</v>
      </c>
      <c r="E3561" s="1">
        <v>4</v>
      </c>
      <c r="F3561" s="1" t="s">
        <v>47</v>
      </c>
      <c r="G3561" s="1" t="s">
        <v>2875</v>
      </c>
      <c r="H3561" s="1" t="s">
        <v>23</v>
      </c>
      <c r="I3561" s="1" t="s">
        <v>23</v>
      </c>
      <c r="J3561" s="1" t="s">
        <v>55</v>
      </c>
      <c r="AK3561" s="1" t="s">
        <v>190</v>
      </c>
    </row>
    <row r="3562" spans="1:38">
      <c r="A3562" s="1" t="s">
        <v>1746</v>
      </c>
      <c r="B3562" s="9">
        <v>40976</v>
      </c>
      <c r="C3562" s="7">
        <v>1</v>
      </c>
      <c r="D3562" s="7">
        <v>2</v>
      </c>
      <c r="E3562" s="1">
        <v>5</v>
      </c>
      <c r="F3562" s="1" t="s">
        <v>26</v>
      </c>
      <c r="G3562" s="1" t="s">
        <v>2876</v>
      </c>
      <c r="H3562" s="1" t="s">
        <v>23</v>
      </c>
      <c r="I3562" s="1" t="s">
        <v>23</v>
      </c>
      <c r="J3562" s="1" t="s">
        <v>55</v>
      </c>
      <c r="AK3562" s="1" t="s">
        <v>190</v>
      </c>
    </row>
    <row r="3563" spans="1:38">
      <c r="A3563" s="1" t="s">
        <v>1746</v>
      </c>
      <c r="B3563" s="9">
        <v>40976</v>
      </c>
      <c r="C3563" s="7">
        <v>1</v>
      </c>
      <c r="D3563" s="7">
        <v>2</v>
      </c>
      <c r="E3563" s="1">
        <v>5</v>
      </c>
      <c r="F3563" s="1" t="s">
        <v>47</v>
      </c>
      <c r="G3563" s="1" t="s">
        <v>2060</v>
      </c>
      <c r="H3563" s="1" t="s">
        <v>23</v>
      </c>
      <c r="I3563" s="1" t="s">
        <v>9</v>
      </c>
      <c r="J3563" s="1" t="s">
        <v>55</v>
      </c>
      <c r="AK3563" s="1" t="s">
        <v>190</v>
      </c>
    </row>
    <row r="3564" spans="1:38">
      <c r="A3564" s="1" t="s">
        <v>1746</v>
      </c>
      <c r="B3564" s="9">
        <v>40976</v>
      </c>
      <c r="C3564" s="7">
        <v>1</v>
      </c>
      <c r="D3564" s="7">
        <v>2</v>
      </c>
      <c r="E3564" s="1">
        <v>6</v>
      </c>
      <c r="F3564" s="1" t="s">
        <v>26</v>
      </c>
      <c r="G3564" s="1" t="s">
        <v>2048</v>
      </c>
      <c r="H3564" s="1" t="s">
        <v>23</v>
      </c>
      <c r="I3564" s="1" t="s">
        <v>53</v>
      </c>
      <c r="AK3564" s="1" t="s">
        <v>190</v>
      </c>
    </row>
    <row r="3565" spans="1:38">
      <c r="A3565" s="1" t="s">
        <v>1746</v>
      </c>
      <c r="B3565" s="9">
        <v>40976</v>
      </c>
      <c r="C3565" s="7">
        <v>1</v>
      </c>
      <c r="D3565" s="7">
        <v>2</v>
      </c>
      <c r="E3565" s="1">
        <v>6</v>
      </c>
      <c r="F3565" s="1" t="s">
        <v>47</v>
      </c>
      <c r="G3565" s="1" t="s">
        <v>2020</v>
      </c>
      <c r="H3565" s="1" t="s">
        <v>23</v>
      </c>
      <c r="I3565" s="1" t="s">
        <v>53</v>
      </c>
      <c r="AK3565" s="1" t="s">
        <v>190</v>
      </c>
    </row>
    <row r="3566" spans="1:38">
      <c r="A3566" s="1" t="s">
        <v>1746</v>
      </c>
      <c r="B3566" s="9">
        <v>40976</v>
      </c>
      <c r="C3566" s="7">
        <v>1</v>
      </c>
      <c r="D3566" s="7">
        <v>2</v>
      </c>
      <c r="E3566" s="1">
        <v>7</v>
      </c>
      <c r="F3566" s="1" t="s">
        <v>26</v>
      </c>
      <c r="G3566" s="1" t="s">
        <v>2038</v>
      </c>
      <c r="H3566" s="1" t="s">
        <v>22</v>
      </c>
      <c r="I3566" s="1" t="s">
        <v>9</v>
      </c>
      <c r="K3566" s="1" t="s">
        <v>30</v>
      </c>
      <c r="L3566" s="1" t="s">
        <v>73</v>
      </c>
      <c r="M3566" s="2" t="s">
        <v>2555</v>
      </c>
      <c r="AJ3566" s="1" t="s">
        <v>45</v>
      </c>
      <c r="AK3566" s="1" t="s">
        <v>190</v>
      </c>
    </row>
    <row r="3567" spans="1:38">
      <c r="A3567" s="1" t="s">
        <v>1746</v>
      </c>
      <c r="B3567" s="9">
        <v>40976</v>
      </c>
      <c r="C3567" s="7">
        <v>1</v>
      </c>
      <c r="D3567" s="7">
        <v>2</v>
      </c>
      <c r="E3567" s="1">
        <v>7</v>
      </c>
      <c r="F3567" s="1" t="s">
        <v>47</v>
      </c>
      <c r="G3567" s="1" t="s">
        <v>2030</v>
      </c>
      <c r="H3567" s="1" t="s">
        <v>23</v>
      </c>
      <c r="I3567" s="1" t="s">
        <v>23</v>
      </c>
      <c r="AK3567" s="1" t="s">
        <v>190</v>
      </c>
    </row>
    <row r="3568" spans="1:38">
      <c r="A3568" s="1" t="s">
        <v>1746</v>
      </c>
      <c r="B3568" s="9">
        <v>40976</v>
      </c>
      <c r="C3568" s="7">
        <v>1</v>
      </c>
      <c r="D3568" s="7">
        <v>2</v>
      </c>
      <c r="E3568" s="1">
        <v>8</v>
      </c>
      <c r="F3568" s="1" t="s">
        <v>26</v>
      </c>
      <c r="G3568" s="1" t="s">
        <v>2877</v>
      </c>
      <c r="H3568" s="1" t="s">
        <v>23</v>
      </c>
      <c r="I3568" s="1" t="s">
        <v>23</v>
      </c>
      <c r="J3568" s="1" t="s">
        <v>55</v>
      </c>
      <c r="AK3568" s="1" t="s">
        <v>190</v>
      </c>
    </row>
    <row r="3569" spans="1:38">
      <c r="A3569" s="1" t="s">
        <v>1746</v>
      </c>
      <c r="B3569" s="9">
        <v>40976</v>
      </c>
      <c r="C3569" s="7">
        <v>1</v>
      </c>
      <c r="D3569" s="7">
        <v>2</v>
      </c>
      <c r="E3569" s="1">
        <v>8</v>
      </c>
      <c r="F3569" s="1" t="s">
        <v>47</v>
      </c>
      <c r="G3569" s="1" t="s">
        <v>2042</v>
      </c>
      <c r="H3569" s="1" t="s">
        <v>23</v>
      </c>
      <c r="I3569" s="1" t="s">
        <v>53</v>
      </c>
      <c r="AK3569" s="1" t="s">
        <v>190</v>
      </c>
    </row>
    <row r="3570" spans="1:38">
      <c r="A3570" s="1" t="s">
        <v>1746</v>
      </c>
      <c r="B3570" s="9">
        <v>40976</v>
      </c>
      <c r="C3570" s="7">
        <v>1</v>
      </c>
      <c r="D3570" s="7">
        <v>2</v>
      </c>
      <c r="E3570" s="1">
        <v>9</v>
      </c>
      <c r="F3570" s="1" t="s">
        <v>26</v>
      </c>
      <c r="G3570" s="1" t="s">
        <v>2878</v>
      </c>
      <c r="H3570" s="1" t="s">
        <v>23</v>
      </c>
      <c r="I3570" s="1" t="s">
        <v>23</v>
      </c>
      <c r="J3570" s="1" t="s">
        <v>55</v>
      </c>
      <c r="AK3570" s="1" t="s">
        <v>117</v>
      </c>
    </row>
    <row r="3571" spans="1:38">
      <c r="A3571" s="1" t="s">
        <v>1746</v>
      </c>
      <c r="B3571" s="9">
        <v>40976</v>
      </c>
      <c r="C3571" s="7">
        <v>1</v>
      </c>
      <c r="D3571" s="7">
        <v>2</v>
      </c>
      <c r="E3571" s="1">
        <v>9</v>
      </c>
      <c r="F3571" s="1" t="s">
        <v>47</v>
      </c>
      <c r="G3571" s="1" t="s">
        <v>2879</v>
      </c>
      <c r="H3571" s="1" t="s">
        <v>23</v>
      </c>
      <c r="I3571" s="1" t="s">
        <v>23</v>
      </c>
      <c r="J3571" s="1" t="s">
        <v>55</v>
      </c>
      <c r="AK3571" s="1" t="s">
        <v>117</v>
      </c>
    </row>
    <row r="3572" spans="1:38">
      <c r="A3572" s="1" t="s">
        <v>1746</v>
      </c>
      <c r="B3572" s="9">
        <v>40976</v>
      </c>
      <c r="C3572" s="7">
        <v>1</v>
      </c>
      <c r="D3572" s="7">
        <v>2</v>
      </c>
      <c r="E3572" s="1">
        <v>10</v>
      </c>
      <c r="F3572" s="1" t="s">
        <v>26</v>
      </c>
      <c r="G3572" s="1" t="s">
        <v>2880</v>
      </c>
      <c r="H3572" s="1" t="s">
        <v>23</v>
      </c>
      <c r="I3572" s="1" t="s">
        <v>23</v>
      </c>
      <c r="AK3572" s="1" t="s">
        <v>117</v>
      </c>
    </row>
    <row r="3573" spans="1:38">
      <c r="A3573" s="1" t="s">
        <v>1746</v>
      </c>
      <c r="B3573" s="9">
        <v>40976</v>
      </c>
      <c r="C3573" s="7">
        <v>1</v>
      </c>
      <c r="D3573" s="7">
        <v>2</v>
      </c>
      <c r="E3573" s="1">
        <v>10</v>
      </c>
      <c r="F3573" s="1" t="s">
        <v>47</v>
      </c>
      <c r="G3573" s="1" t="s">
        <v>2041</v>
      </c>
      <c r="H3573" s="1" t="s">
        <v>23</v>
      </c>
      <c r="I3573" s="1" t="s">
        <v>23</v>
      </c>
      <c r="AK3573" s="1" t="s">
        <v>117</v>
      </c>
    </row>
    <row r="3574" spans="1:38">
      <c r="A3574" s="1" t="s">
        <v>1746</v>
      </c>
      <c r="B3574" s="9">
        <v>40976</v>
      </c>
      <c r="C3574" s="7">
        <v>1</v>
      </c>
      <c r="D3574" s="7">
        <v>2</v>
      </c>
      <c r="E3574" s="1">
        <v>11</v>
      </c>
      <c r="F3574" s="1" t="s">
        <v>26</v>
      </c>
      <c r="G3574" s="1" t="s">
        <v>2881</v>
      </c>
      <c r="H3574" s="1" t="s">
        <v>23</v>
      </c>
      <c r="I3574" s="1" t="s">
        <v>23</v>
      </c>
      <c r="AK3574" s="1" t="s">
        <v>117</v>
      </c>
    </row>
    <row r="3575" spans="1:38">
      <c r="A3575" s="1" t="s">
        <v>1746</v>
      </c>
      <c r="B3575" s="9">
        <v>40976</v>
      </c>
      <c r="C3575" s="7">
        <v>1</v>
      </c>
      <c r="D3575" s="7">
        <v>2</v>
      </c>
      <c r="E3575" s="1">
        <v>11</v>
      </c>
      <c r="F3575" s="1" t="s">
        <v>47</v>
      </c>
      <c r="G3575" s="1" t="s">
        <v>2882</v>
      </c>
      <c r="H3575" s="1" t="s">
        <v>23</v>
      </c>
      <c r="I3575" s="1" t="s">
        <v>23</v>
      </c>
      <c r="AK3575" s="1" t="s">
        <v>117</v>
      </c>
    </row>
    <row r="3576" spans="1:38">
      <c r="A3576" s="1" t="s">
        <v>1746</v>
      </c>
      <c r="B3576" s="9">
        <v>40976</v>
      </c>
      <c r="C3576" s="7">
        <v>1</v>
      </c>
      <c r="D3576" s="7">
        <v>2</v>
      </c>
      <c r="E3576" s="1">
        <v>12</v>
      </c>
      <c r="F3576" s="1" t="s">
        <v>26</v>
      </c>
      <c r="G3576" s="1" t="s">
        <v>2025</v>
      </c>
      <c r="H3576" s="1" t="s">
        <v>23</v>
      </c>
      <c r="I3576" s="1" t="s">
        <v>23</v>
      </c>
      <c r="AK3576" s="1" t="s">
        <v>117</v>
      </c>
    </row>
    <row r="3577" spans="1:38">
      <c r="A3577" s="1" t="s">
        <v>1746</v>
      </c>
      <c r="B3577" s="9">
        <v>40976</v>
      </c>
      <c r="C3577" s="7">
        <v>1</v>
      </c>
      <c r="D3577" s="7">
        <v>2</v>
      </c>
      <c r="E3577" s="1">
        <v>12</v>
      </c>
      <c r="F3577" s="1" t="s">
        <v>47</v>
      </c>
      <c r="G3577" s="1" t="s">
        <v>2017</v>
      </c>
      <c r="H3577" s="1" t="s">
        <v>23</v>
      </c>
      <c r="I3577" s="1" t="s">
        <v>23</v>
      </c>
      <c r="AK3577" s="1" t="s">
        <v>117</v>
      </c>
    </row>
    <row r="3578" spans="1:38">
      <c r="A3578" s="1" t="s">
        <v>1746</v>
      </c>
      <c r="B3578" s="9">
        <v>40976</v>
      </c>
      <c r="C3578" s="7">
        <v>1</v>
      </c>
      <c r="D3578" s="7">
        <v>2</v>
      </c>
      <c r="E3578" s="1">
        <v>13</v>
      </c>
      <c r="F3578" s="1" t="s">
        <v>26</v>
      </c>
      <c r="G3578" s="1" t="s">
        <v>2035</v>
      </c>
      <c r="H3578" s="1" t="s">
        <v>22</v>
      </c>
      <c r="I3578" s="1" t="s">
        <v>9</v>
      </c>
      <c r="K3578" s="1" t="s">
        <v>32</v>
      </c>
      <c r="L3578" s="1" t="s">
        <v>73</v>
      </c>
      <c r="M3578" s="2" t="s">
        <v>2552</v>
      </c>
      <c r="AJ3578" s="1" t="s">
        <v>59</v>
      </c>
      <c r="AK3578" s="1" t="s">
        <v>117</v>
      </c>
    </row>
    <row r="3579" spans="1:38">
      <c r="A3579" s="1" t="s">
        <v>1746</v>
      </c>
      <c r="B3579" s="9">
        <v>40976</v>
      </c>
      <c r="C3579" s="7">
        <v>1</v>
      </c>
      <c r="D3579" s="7">
        <v>2</v>
      </c>
      <c r="E3579" s="1">
        <v>13</v>
      </c>
      <c r="F3579" s="1" t="s">
        <v>47</v>
      </c>
      <c r="G3579" s="1" t="s">
        <v>2050</v>
      </c>
      <c r="H3579" s="1" t="s">
        <v>23</v>
      </c>
      <c r="I3579" s="1" t="s">
        <v>9</v>
      </c>
      <c r="AK3579" s="1" t="s">
        <v>117</v>
      </c>
    </row>
    <row r="3580" spans="1:38">
      <c r="A3580" s="1" t="s">
        <v>1746</v>
      </c>
      <c r="B3580" s="9">
        <v>40976</v>
      </c>
      <c r="C3580" s="7">
        <v>1</v>
      </c>
      <c r="D3580" s="7">
        <v>2</v>
      </c>
      <c r="E3580" s="1">
        <v>14</v>
      </c>
      <c r="F3580" s="1" t="s">
        <v>26</v>
      </c>
      <c r="G3580" s="1" t="s">
        <v>2040</v>
      </c>
      <c r="H3580" s="1" t="s">
        <v>23</v>
      </c>
      <c r="I3580" s="1" t="s">
        <v>23</v>
      </c>
      <c r="J3580" s="1" t="s">
        <v>55</v>
      </c>
      <c r="AK3580" s="1" t="s">
        <v>117</v>
      </c>
    </row>
    <row r="3581" spans="1:38">
      <c r="A3581" s="1" t="s">
        <v>1746</v>
      </c>
      <c r="B3581" s="9">
        <v>40976</v>
      </c>
      <c r="C3581" s="7">
        <v>1</v>
      </c>
      <c r="D3581" s="7">
        <v>2</v>
      </c>
      <c r="E3581" s="1">
        <v>14</v>
      </c>
      <c r="F3581" s="1" t="s">
        <v>47</v>
      </c>
      <c r="G3581" s="1" t="s">
        <v>2883</v>
      </c>
      <c r="H3581" s="1" t="s">
        <v>23</v>
      </c>
      <c r="I3581" s="1" t="s">
        <v>9</v>
      </c>
      <c r="AK3581" s="1" t="s">
        <v>117</v>
      </c>
      <c r="AL3581" s="1" t="s">
        <v>133</v>
      </c>
    </row>
    <row r="3582" spans="1:38">
      <c r="A3582" s="1" t="s">
        <v>1746</v>
      </c>
      <c r="B3582" s="9">
        <v>40976</v>
      </c>
      <c r="C3582" s="7">
        <v>1</v>
      </c>
      <c r="D3582" s="7">
        <v>2</v>
      </c>
      <c r="E3582" s="1">
        <v>15</v>
      </c>
      <c r="F3582" s="1" t="s">
        <v>26</v>
      </c>
      <c r="G3582" s="1" t="s">
        <v>2884</v>
      </c>
      <c r="H3582" s="1" t="s">
        <v>23</v>
      </c>
      <c r="I3582" s="1" t="s">
        <v>23</v>
      </c>
      <c r="AK3582" s="1" t="s">
        <v>117</v>
      </c>
    </row>
    <row r="3583" spans="1:38">
      <c r="A3583" s="1" t="s">
        <v>1746</v>
      </c>
      <c r="B3583" s="9">
        <v>40976</v>
      </c>
      <c r="C3583" s="7">
        <v>1</v>
      </c>
      <c r="D3583" s="7">
        <v>2</v>
      </c>
      <c r="E3583" s="1">
        <v>15</v>
      </c>
      <c r="F3583" s="1" t="s">
        <v>47</v>
      </c>
      <c r="G3583" s="1" t="s">
        <v>2885</v>
      </c>
      <c r="H3583" s="1" t="s">
        <v>23</v>
      </c>
      <c r="I3583" s="1" t="s">
        <v>23</v>
      </c>
      <c r="AK3583" s="1" t="s">
        <v>117</v>
      </c>
    </row>
    <row r="3584" spans="1:38">
      <c r="A3584" s="1" t="s">
        <v>1746</v>
      </c>
      <c r="B3584" s="9">
        <v>40976</v>
      </c>
      <c r="C3584" s="7">
        <v>1</v>
      </c>
      <c r="D3584" s="7">
        <v>2</v>
      </c>
      <c r="E3584" s="1">
        <v>16</v>
      </c>
      <c r="F3584" s="1" t="s">
        <v>26</v>
      </c>
      <c r="G3584" s="1" t="s">
        <v>2886</v>
      </c>
      <c r="H3584" s="1" t="s">
        <v>23</v>
      </c>
      <c r="I3584" s="1" t="s">
        <v>23</v>
      </c>
      <c r="AK3584" s="1" t="s">
        <v>117</v>
      </c>
    </row>
    <row r="3585" spans="1:37">
      <c r="A3585" s="1" t="s">
        <v>1746</v>
      </c>
      <c r="B3585" s="9">
        <v>40976</v>
      </c>
      <c r="C3585" s="7">
        <v>1</v>
      </c>
      <c r="D3585" s="7">
        <v>2</v>
      </c>
      <c r="E3585" s="1">
        <v>16</v>
      </c>
      <c r="F3585" s="1" t="s">
        <v>47</v>
      </c>
      <c r="G3585" s="1" t="s">
        <v>2059</v>
      </c>
      <c r="H3585" s="1" t="s">
        <v>23</v>
      </c>
      <c r="I3585" s="1" t="s">
        <v>23</v>
      </c>
      <c r="AK3585" s="1" t="s">
        <v>117</v>
      </c>
    </row>
    <row r="3586" spans="1:37">
      <c r="A3586" s="1" t="s">
        <v>1746</v>
      </c>
      <c r="B3586" s="9">
        <v>40976</v>
      </c>
      <c r="C3586" s="7">
        <v>1</v>
      </c>
      <c r="D3586" s="7">
        <v>2</v>
      </c>
      <c r="E3586" s="1">
        <v>17</v>
      </c>
      <c r="F3586" s="1" t="s">
        <v>26</v>
      </c>
      <c r="G3586" s="1" t="s">
        <v>2057</v>
      </c>
      <c r="H3586" s="1" t="s">
        <v>23</v>
      </c>
      <c r="I3586" s="1" t="s">
        <v>23</v>
      </c>
      <c r="AK3586" s="1" t="s">
        <v>59</v>
      </c>
    </row>
    <row r="3587" spans="1:37">
      <c r="A3587" s="1" t="s">
        <v>1746</v>
      </c>
      <c r="B3587" s="9">
        <v>40976</v>
      </c>
      <c r="C3587" s="7">
        <v>1</v>
      </c>
      <c r="D3587" s="7">
        <v>2</v>
      </c>
      <c r="E3587" s="1">
        <v>17</v>
      </c>
      <c r="F3587" s="1" t="s">
        <v>47</v>
      </c>
      <c r="G3587" s="1" t="s">
        <v>2036</v>
      </c>
      <c r="H3587" s="1" t="s">
        <v>22</v>
      </c>
      <c r="I3587" s="1" t="s">
        <v>9</v>
      </c>
      <c r="K3587" s="1" t="s">
        <v>30</v>
      </c>
      <c r="L3587" s="1" t="s">
        <v>73</v>
      </c>
      <c r="M3587" s="2" t="s">
        <v>2554</v>
      </c>
      <c r="AJ3587" s="1" t="s">
        <v>59</v>
      </c>
      <c r="AK3587" s="1" t="s">
        <v>59</v>
      </c>
    </row>
    <row r="3588" spans="1:37">
      <c r="A3588" s="1" t="s">
        <v>1746</v>
      </c>
      <c r="B3588" s="9">
        <v>40976</v>
      </c>
      <c r="C3588" s="7">
        <v>1</v>
      </c>
      <c r="D3588" s="7">
        <v>2</v>
      </c>
      <c r="E3588" s="1">
        <v>18</v>
      </c>
      <c r="F3588" s="1" t="s">
        <v>26</v>
      </c>
      <c r="G3588" s="1" t="s">
        <v>2019</v>
      </c>
      <c r="H3588" s="1" t="s">
        <v>23</v>
      </c>
      <c r="I3588" s="1" t="s">
        <v>23</v>
      </c>
      <c r="J3588" s="1" t="s">
        <v>55</v>
      </c>
      <c r="AK3588" s="1" t="s">
        <v>59</v>
      </c>
    </row>
    <row r="3589" spans="1:37">
      <c r="A3589" s="1" t="s">
        <v>1746</v>
      </c>
      <c r="B3589" s="9">
        <v>40976</v>
      </c>
      <c r="C3589" s="7">
        <v>1</v>
      </c>
      <c r="D3589" s="7">
        <v>2</v>
      </c>
      <c r="E3589" s="1">
        <v>18</v>
      </c>
      <c r="F3589" s="1" t="s">
        <v>47</v>
      </c>
      <c r="G3589" s="1" t="s">
        <v>2011</v>
      </c>
      <c r="H3589" s="1" t="s">
        <v>23</v>
      </c>
      <c r="I3589" s="1" t="s">
        <v>23</v>
      </c>
      <c r="J3589" s="1" t="s">
        <v>55</v>
      </c>
      <c r="AK3589" s="1" t="s">
        <v>59</v>
      </c>
    </row>
    <row r="3590" spans="1:37">
      <c r="A3590" s="1" t="s">
        <v>1746</v>
      </c>
      <c r="B3590" s="9">
        <v>40976</v>
      </c>
      <c r="C3590" s="7">
        <v>1</v>
      </c>
      <c r="D3590" s="7">
        <v>2</v>
      </c>
      <c r="E3590" s="1">
        <v>19</v>
      </c>
      <c r="F3590" s="1" t="s">
        <v>26</v>
      </c>
      <c r="G3590" s="1" t="s">
        <v>2029</v>
      </c>
      <c r="H3590" s="1" t="s">
        <v>22</v>
      </c>
      <c r="I3590" s="1" t="s">
        <v>23</v>
      </c>
      <c r="AK3590" s="1" t="s">
        <v>117</v>
      </c>
    </row>
    <row r="3591" spans="1:37">
      <c r="A3591" s="1" t="s">
        <v>1746</v>
      </c>
      <c r="B3591" s="9">
        <v>40976</v>
      </c>
      <c r="C3591" s="7">
        <v>1</v>
      </c>
      <c r="D3591" s="7">
        <v>2</v>
      </c>
      <c r="E3591" s="1">
        <v>19</v>
      </c>
      <c r="F3591" s="1" t="s">
        <v>47</v>
      </c>
      <c r="G3591" s="1" t="s">
        <v>2009</v>
      </c>
      <c r="H3591" s="1" t="s">
        <v>22</v>
      </c>
      <c r="I3591" s="1" t="s">
        <v>23</v>
      </c>
      <c r="AK3591" s="1" t="s">
        <v>59</v>
      </c>
    </row>
    <row r="3592" spans="1:37">
      <c r="A3592" s="1" t="s">
        <v>1746</v>
      </c>
      <c r="B3592" s="9">
        <v>40976</v>
      </c>
      <c r="C3592" s="7">
        <v>1</v>
      </c>
      <c r="D3592" s="7">
        <v>2</v>
      </c>
      <c r="E3592" s="1">
        <v>20</v>
      </c>
      <c r="F3592" s="1" t="s">
        <v>26</v>
      </c>
      <c r="G3592" s="1" t="s">
        <v>2051</v>
      </c>
      <c r="H3592" s="1" t="s">
        <v>22</v>
      </c>
      <c r="I3592" s="1" t="s">
        <v>23</v>
      </c>
      <c r="J3592" s="1" t="s">
        <v>23</v>
      </c>
      <c r="AK3592" s="1" t="s">
        <v>59</v>
      </c>
    </row>
    <row r="3593" spans="1:37">
      <c r="A3593" s="1" t="s">
        <v>1746</v>
      </c>
      <c r="B3593" s="9">
        <v>40976</v>
      </c>
      <c r="C3593" s="7">
        <v>1</v>
      </c>
      <c r="D3593" s="7">
        <v>2</v>
      </c>
      <c r="E3593" s="1">
        <v>20</v>
      </c>
      <c r="F3593" s="1" t="s">
        <v>47</v>
      </c>
      <c r="G3593" s="1" t="s">
        <v>2887</v>
      </c>
      <c r="H3593" s="1" t="s">
        <v>22</v>
      </c>
      <c r="I3593" s="1" t="s">
        <v>53</v>
      </c>
      <c r="AK3593" s="1" t="s">
        <v>59</v>
      </c>
    </row>
    <row r="3594" spans="1:37">
      <c r="A3594" s="1" t="s">
        <v>1746</v>
      </c>
      <c r="B3594" s="9">
        <v>40976</v>
      </c>
      <c r="C3594" s="7">
        <v>1</v>
      </c>
      <c r="D3594" s="7">
        <v>2</v>
      </c>
      <c r="E3594" s="10">
        <v>21</v>
      </c>
      <c r="F3594" s="1" t="s">
        <v>26</v>
      </c>
      <c r="G3594" s="1" t="s">
        <v>2033</v>
      </c>
      <c r="H3594" s="1" t="s">
        <v>22</v>
      </c>
      <c r="I3594" s="1" t="s">
        <v>9</v>
      </c>
      <c r="K3594" s="1" t="s">
        <v>146</v>
      </c>
      <c r="L3594" s="1" t="s">
        <v>25</v>
      </c>
      <c r="M3594" s="2" t="s">
        <v>2563</v>
      </c>
      <c r="N3594" s="1" t="s">
        <v>26</v>
      </c>
      <c r="O3594" s="1" t="s">
        <v>27</v>
      </c>
      <c r="P3594" s="1" t="s">
        <v>40</v>
      </c>
      <c r="Q3594" s="1">
        <v>22.9</v>
      </c>
      <c r="R3594" s="1">
        <v>14.9</v>
      </c>
      <c r="S3594" s="1">
        <v>19.3</v>
      </c>
      <c r="X3594" s="1">
        <v>13</v>
      </c>
      <c r="Y3594" s="1">
        <v>49</v>
      </c>
      <c r="Z3594" s="1">
        <f>49-13</f>
        <v>36</v>
      </c>
      <c r="AA3594" s="1">
        <v>0</v>
      </c>
      <c r="AE3594" s="1">
        <v>534</v>
      </c>
      <c r="AJ3594" s="1" t="s">
        <v>45</v>
      </c>
      <c r="AK3594" s="1" t="s">
        <v>59</v>
      </c>
    </row>
    <row r="3595" spans="1:37">
      <c r="A3595" s="1" t="s">
        <v>1746</v>
      </c>
      <c r="B3595" s="9">
        <v>40976</v>
      </c>
      <c r="C3595" s="7">
        <v>1</v>
      </c>
      <c r="D3595" s="7">
        <v>2</v>
      </c>
      <c r="E3595" s="1">
        <v>21</v>
      </c>
      <c r="F3595" s="1" t="s">
        <v>47</v>
      </c>
      <c r="G3595" s="1" t="s">
        <v>2888</v>
      </c>
      <c r="H3595" s="1" t="s">
        <v>22</v>
      </c>
      <c r="I3595" s="1" t="s">
        <v>23</v>
      </c>
      <c r="AK3595" s="1" t="s">
        <v>59</v>
      </c>
    </row>
    <row r="3596" spans="1:37">
      <c r="A3596" s="1" t="s">
        <v>1746</v>
      </c>
      <c r="B3596" s="9">
        <v>40976</v>
      </c>
      <c r="C3596" s="7">
        <v>1</v>
      </c>
      <c r="D3596" s="7">
        <v>2</v>
      </c>
      <c r="E3596" s="1">
        <v>22</v>
      </c>
      <c r="F3596" s="1" t="s">
        <v>26</v>
      </c>
      <c r="G3596" s="1" t="s">
        <v>2889</v>
      </c>
      <c r="H3596" s="1" t="s">
        <v>23</v>
      </c>
      <c r="I3596" s="1" t="s">
        <v>23</v>
      </c>
      <c r="J3596" s="1" t="s">
        <v>55</v>
      </c>
      <c r="AK3596" s="1" t="s">
        <v>59</v>
      </c>
    </row>
    <row r="3597" spans="1:37">
      <c r="A3597" s="1" t="s">
        <v>1746</v>
      </c>
      <c r="B3597" s="9">
        <v>40976</v>
      </c>
      <c r="C3597" s="7">
        <v>1</v>
      </c>
      <c r="D3597" s="7">
        <v>2</v>
      </c>
      <c r="E3597" s="1">
        <v>22</v>
      </c>
      <c r="F3597" s="1" t="s">
        <v>47</v>
      </c>
      <c r="G3597" s="1" t="s">
        <v>2043</v>
      </c>
      <c r="H3597" s="1" t="s">
        <v>23</v>
      </c>
      <c r="I3597" s="1" t="s">
        <v>23</v>
      </c>
      <c r="AK3597" s="1" t="s">
        <v>59</v>
      </c>
    </row>
    <row r="3598" spans="1:37">
      <c r="A3598" s="1" t="s">
        <v>1746</v>
      </c>
      <c r="B3598" s="9">
        <v>40976</v>
      </c>
      <c r="C3598" s="7">
        <v>1</v>
      </c>
      <c r="D3598" s="7">
        <v>2</v>
      </c>
      <c r="E3598" s="1">
        <v>23</v>
      </c>
      <c r="F3598" s="1" t="s">
        <v>26</v>
      </c>
      <c r="G3598" s="1" t="s">
        <v>2890</v>
      </c>
      <c r="H3598" s="1" t="s">
        <v>23</v>
      </c>
      <c r="I3598" s="1" t="s">
        <v>23</v>
      </c>
      <c r="J3598" s="1" t="s">
        <v>55</v>
      </c>
      <c r="AK3598" s="1" t="s">
        <v>59</v>
      </c>
    </row>
    <row r="3599" spans="1:37">
      <c r="A3599" s="1" t="s">
        <v>1746</v>
      </c>
      <c r="B3599" s="9">
        <v>40976</v>
      </c>
      <c r="C3599" s="7">
        <v>1</v>
      </c>
      <c r="D3599" s="7">
        <v>2</v>
      </c>
      <c r="E3599" s="1">
        <v>23</v>
      </c>
      <c r="F3599" s="1" t="s">
        <v>47</v>
      </c>
      <c r="G3599" s="1" t="s">
        <v>2061</v>
      </c>
      <c r="H3599" s="1" t="s">
        <v>23</v>
      </c>
      <c r="I3599" s="1" t="s">
        <v>23</v>
      </c>
      <c r="AK3599" s="1" t="s">
        <v>59</v>
      </c>
    </row>
    <row r="3600" spans="1:37">
      <c r="A3600" s="1" t="s">
        <v>1746</v>
      </c>
      <c r="B3600" s="9">
        <v>40976</v>
      </c>
      <c r="C3600" s="7">
        <v>1</v>
      </c>
      <c r="D3600" s="7">
        <v>2</v>
      </c>
      <c r="E3600" s="1">
        <v>24</v>
      </c>
      <c r="F3600" s="1" t="s">
        <v>26</v>
      </c>
      <c r="G3600" s="1" t="s">
        <v>2891</v>
      </c>
      <c r="H3600" s="1" t="s">
        <v>23</v>
      </c>
      <c r="I3600" s="1" t="s">
        <v>23</v>
      </c>
      <c r="AK3600" s="1" t="s">
        <v>59</v>
      </c>
    </row>
    <row r="3601" spans="1:37">
      <c r="A3601" s="1" t="s">
        <v>1746</v>
      </c>
      <c r="B3601" s="9">
        <v>40976</v>
      </c>
      <c r="C3601" s="7">
        <v>1</v>
      </c>
      <c r="D3601" s="7">
        <v>2</v>
      </c>
      <c r="E3601" s="1">
        <v>24</v>
      </c>
      <c r="F3601" s="1" t="s">
        <v>47</v>
      </c>
      <c r="G3601" s="1" t="s">
        <v>2047</v>
      </c>
      <c r="H3601" s="1" t="s">
        <v>23</v>
      </c>
      <c r="I3601" s="1" t="s">
        <v>23</v>
      </c>
      <c r="AK3601" s="1" t="s">
        <v>59</v>
      </c>
    </row>
    <row r="3602" spans="1:37">
      <c r="A3602" s="1" t="s">
        <v>1746</v>
      </c>
      <c r="B3602" s="9">
        <v>40976</v>
      </c>
      <c r="C3602" s="7">
        <v>1</v>
      </c>
      <c r="D3602" s="7">
        <v>2</v>
      </c>
      <c r="E3602" s="1">
        <v>25</v>
      </c>
      <c r="F3602" s="1" t="s">
        <v>26</v>
      </c>
      <c r="G3602" s="1" t="s">
        <v>2892</v>
      </c>
      <c r="H3602" s="1" t="s">
        <v>23</v>
      </c>
      <c r="I3602" s="1" t="s">
        <v>23</v>
      </c>
      <c r="AK3602" s="1" t="s">
        <v>45</v>
      </c>
    </row>
    <row r="3603" spans="1:37">
      <c r="A3603" s="1" t="s">
        <v>1746</v>
      </c>
      <c r="B3603" s="9">
        <v>40976</v>
      </c>
      <c r="C3603" s="7">
        <v>1</v>
      </c>
      <c r="D3603" s="7">
        <v>2</v>
      </c>
      <c r="E3603" s="1">
        <v>25</v>
      </c>
      <c r="F3603" s="1" t="s">
        <v>47</v>
      </c>
      <c r="G3603" s="1" t="s">
        <v>2893</v>
      </c>
      <c r="H3603" s="1" t="s">
        <v>23</v>
      </c>
      <c r="I3603" s="1" t="s">
        <v>23</v>
      </c>
      <c r="AK3603" s="1" t="s">
        <v>45</v>
      </c>
    </row>
    <row r="3604" spans="1:37">
      <c r="A3604" s="1" t="s">
        <v>1746</v>
      </c>
      <c r="B3604" s="9">
        <v>40976</v>
      </c>
      <c r="C3604" s="7">
        <v>1</v>
      </c>
      <c r="D3604" s="7">
        <v>2</v>
      </c>
      <c r="E3604" s="1">
        <v>26</v>
      </c>
      <c r="F3604" s="1" t="s">
        <v>26</v>
      </c>
      <c r="G3604" s="1" t="s">
        <v>2894</v>
      </c>
      <c r="H3604" s="1" t="s">
        <v>23</v>
      </c>
      <c r="I3604" s="1" t="s">
        <v>23</v>
      </c>
      <c r="AK3604" s="1" t="s">
        <v>45</v>
      </c>
    </row>
    <row r="3605" spans="1:37">
      <c r="A3605" s="1" t="s">
        <v>1746</v>
      </c>
      <c r="B3605" s="9">
        <v>40976</v>
      </c>
      <c r="C3605" s="7">
        <v>1</v>
      </c>
      <c r="D3605" s="7">
        <v>2</v>
      </c>
      <c r="E3605" s="1">
        <v>26</v>
      </c>
      <c r="F3605" s="1" t="s">
        <v>47</v>
      </c>
      <c r="G3605" s="1" t="s">
        <v>2028</v>
      </c>
      <c r="H3605" s="1" t="s">
        <v>23</v>
      </c>
      <c r="I3605" s="1" t="s">
        <v>23</v>
      </c>
      <c r="AK3605" s="1" t="s">
        <v>45</v>
      </c>
    </row>
    <row r="3606" spans="1:37">
      <c r="A3606" s="1" t="s">
        <v>1746</v>
      </c>
      <c r="B3606" s="9">
        <v>40976</v>
      </c>
      <c r="C3606" s="7">
        <v>1</v>
      </c>
      <c r="D3606" s="7">
        <v>2</v>
      </c>
      <c r="E3606" s="1">
        <v>27</v>
      </c>
      <c r="F3606" s="1" t="s">
        <v>26</v>
      </c>
      <c r="G3606" s="1" t="s">
        <v>2895</v>
      </c>
      <c r="H3606" s="1" t="s">
        <v>23</v>
      </c>
      <c r="I3606" s="1" t="s">
        <v>23</v>
      </c>
      <c r="J3606" s="1" t="s">
        <v>55</v>
      </c>
      <c r="AK3606" s="1" t="s">
        <v>45</v>
      </c>
    </row>
    <row r="3607" spans="1:37">
      <c r="A3607" s="1" t="s">
        <v>1746</v>
      </c>
      <c r="B3607" s="9">
        <v>40976</v>
      </c>
      <c r="C3607" s="7">
        <v>1</v>
      </c>
      <c r="D3607" s="7">
        <v>2</v>
      </c>
      <c r="E3607" s="1">
        <v>27</v>
      </c>
      <c r="F3607" s="1" t="s">
        <v>47</v>
      </c>
      <c r="G3607" s="1" t="s">
        <v>2054</v>
      </c>
      <c r="H3607" s="1" t="s">
        <v>23</v>
      </c>
      <c r="I3607" s="1" t="s">
        <v>23</v>
      </c>
      <c r="J3607" s="1" t="s">
        <v>55</v>
      </c>
      <c r="AK3607" s="1" t="s">
        <v>45</v>
      </c>
    </row>
    <row r="3608" spans="1:37">
      <c r="A3608" s="1" t="s">
        <v>1746</v>
      </c>
      <c r="B3608" s="9">
        <v>40976</v>
      </c>
      <c r="C3608" s="7">
        <v>1</v>
      </c>
      <c r="D3608" s="7">
        <v>2</v>
      </c>
      <c r="E3608" s="1">
        <v>28</v>
      </c>
      <c r="F3608" s="1" t="s">
        <v>26</v>
      </c>
      <c r="G3608" s="1" t="s">
        <v>2039</v>
      </c>
      <c r="H3608" s="1" t="s">
        <v>23</v>
      </c>
      <c r="I3608" s="1" t="s">
        <v>23</v>
      </c>
      <c r="AK3608" s="1" t="s">
        <v>45</v>
      </c>
    </row>
    <row r="3609" spans="1:37">
      <c r="A3609" s="1" t="s">
        <v>1746</v>
      </c>
      <c r="B3609" s="9">
        <v>40976</v>
      </c>
      <c r="C3609" s="7">
        <v>1</v>
      </c>
      <c r="D3609" s="7">
        <v>2</v>
      </c>
      <c r="E3609" s="1">
        <v>28</v>
      </c>
      <c r="F3609" s="1" t="s">
        <v>47</v>
      </c>
      <c r="G3609" s="1" t="s">
        <v>2022</v>
      </c>
      <c r="H3609" s="1" t="s">
        <v>23</v>
      </c>
      <c r="I3609" s="1" t="s">
        <v>9</v>
      </c>
      <c r="AK3609" s="1" t="s">
        <v>105</v>
      </c>
    </row>
    <row r="3610" spans="1:37">
      <c r="A3610" s="1" t="s">
        <v>1746</v>
      </c>
      <c r="B3610" s="9">
        <v>40976</v>
      </c>
      <c r="C3610" s="7">
        <v>1</v>
      </c>
      <c r="D3610" s="7">
        <v>2</v>
      </c>
      <c r="E3610" s="1">
        <v>29</v>
      </c>
      <c r="F3610" s="1" t="s">
        <v>26</v>
      </c>
      <c r="G3610" s="1" t="s">
        <v>2016</v>
      </c>
      <c r="H3610" s="1" t="s">
        <v>23</v>
      </c>
      <c r="I3610" s="1" t="s">
        <v>53</v>
      </c>
      <c r="AK3610" s="1" t="s">
        <v>45</v>
      </c>
    </row>
    <row r="3611" spans="1:37">
      <c r="A3611" s="1" t="s">
        <v>1746</v>
      </c>
      <c r="B3611" s="9">
        <v>40976</v>
      </c>
      <c r="C3611" s="7">
        <v>1</v>
      </c>
      <c r="D3611" s="7">
        <v>2</v>
      </c>
      <c r="E3611" s="1">
        <v>29</v>
      </c>
      <c r="F3611" s="1" t="s">
        <v>47</v>
      </c>
      <c r="G3611" s="1" t="s">
        <v>2896</v>
      </c>
      <c r="H3611" s="1" t="s">
        <v>23</v>
      </c>
      <c r="I3611" s="1" t="s">
        <v>53</v>
      </c>
      <c r="AK3611" s="1" t="s">
        <v>45</v>
      </c>
    </row>
    <row r="3612" spans="1:37">
      <c r="A3612" s="1" t="s">
        <v>1746</v>
      </c>
      <c r="B3612" s="9">
        <v>40976</v>
      </c>
      <c r="C3612" s="7">
        <v>1</v>
      </c>
      <c r="D3612" s="7">
        <v>2</v>
      </c>
      <c r="E3612" s="1">
        <v>30</v>
      </c>
      <c r="F3612" s="1" t="s">
        <v>26</v>
      </c>
      <c r="G3612" s="1" t="s">
        <v>2024</v>
      </c>
      <c r="H3612" s="1" t="s">
        <v>23</v>
      </c>
      <c r="I3612" s="1" t="s">
        <v>23</v>
      </c>
      <c r="AK3612" s="1" t="s">
        <v>45</v>
      </c>
    </row>
    <row r="3613" spans="1:37">
      <c r="A3613" s="1" t="s">
        <v>1746</v>
      </c>
      <c r="B3613" s="9">
        <v>40976</v>
      </c>
      <c r="C3613" s="7">
        <v>1</v>
      </c>
      <c r="D3613" s="7">
        <v>2</v>
      </c>
      <c r="E3613" s="1">
        <v>30</v>
      </c>
      <c r="F3613" s="1" t="s">
        <v>47</v>
      </c>
      <c r="G3613" s="1" t="s">
        <v>2897</v>
      </c>
      <c r="H3613" s="1" t="s">
        <v>23</v>
      </c>
      <c r="I3613" s="1" t="s">
        <v>23</v>
      </c>
      <c r="AK3613" s="1" t="s">
        <v>45</v>
      </c>
    </row>
    <row r="3614" spans="1:37">
      <c r="A3614" s="1" t="s">
        <v>1746</v>
      </c>
      <c r="B3614" s="9">
        <v>40976</v>
      </c>
      <c r="C3614" s="7">
        <v>1</v>
      </c>
      <c r="D3614" s="7">
        <v>2</v>
      </c>
      <c r="E3614" s="1">
        <v>31</v>
      </c>
      <c r="F3614" s="1" t="s">
        <v>26</v>
      </c>
      <c r="G3614" s="1" t="s">
        <v>2898</v>
      </c>
      <c r="H3614" s="1" t="s">
        <v>23</v>
      </c>
      <c r="I3614" s="1" t="s">
        <v>23</v>
      </c>
      <c r="J3614" s="1" t="s">
        <v>55</v>
      </c>
      <c r="AK3614" s="1" t="s">
        <v>45</v>
      </c>
    </row>
    <row r="3615" spans="1:37">
      <c r="A3615" s="1" t="s">
        <v>1746</v>
      </c>
      <c r="B3615" s="9">
        <v>40976</v>
      </c>
      <c r="C3615" s="7">
        <v>1</v>
      </c>
      <c r="D3615" s="7">
        <v>2</v>
      </c>
      <c r="E3615" s="1">
        <v>31</v>
      </c>
      <c r="F3615" s="1" t="s">
        <v>47</v>
      </c>
      <c r="G3615" s="1" t="s">
        <v>2899</v>
      </c>
      <c r="H3615" s="1" t="s">
        <v>23</v>
      </c>
      <c r="I3615" s="1" t="s">
        <v>23</v>
      </c>
      <c r="AK3615" s="1" t="s">
        <v>45</v>
      </c>
    </row>
    <row r="3616" spans="1:37">
      <c r="A3616" s="1" t="s">
        <v>1746</v>
      </c>
      <c r="B3616" s="9">
        <v>40976</v>
      </c>
      <c r="C3616" s="7">
        <v>1</v>
      </c>
      <c r="D3616" s="7">
        <v>2</v>
      </c>
      <c r="E3616" s="1">
        <v>32</v>
      </c>
      <c r="F3616" s="1" t="s">
        <v>26</v>
      </c>
      <c r="G3616" s="1" t="s">
        <v>2010</v>
      </c>
      <c r="H3616" s="1" t="s">
        <v>23</v>
      </c>
      <c r="I3616" s="1" t="s">
        <v>23</v>
      </c>
      <c r="AK3616" s="1" t="s">
        <v>45</v>
      </c>
    </row>
    <row r="3617" spans="1:38">
      <c r="A3617" s="1" t="s">
        <v>1746</v>
      </c>
      <c r="B3617" s="9">
        <v>40976</v>
      </c>
      <c r="C3617" s="7">
        <v>1</v>
      </c>
      <c r="D3617" s="7">
        <v>2</v>
      </c>
      <c r="E3617" s="1">
        <v>32</v>
      </c>
      <c r="F3617" s="1" t="s">
        <v>47</v>
      </c>
      <c r="G3617" s="1" t="s">
        <v>2056</v>
      </c>
      <c r="H3617" s="1" t="s">
        <v>23</v>
      </c>
      <c r="I3617" s="1" t="s">
        <v>23</v>
      </c>
      <c r="AK3617" s="1" t="s">
        <v>45</v>
      </c>
    </row>
    <row r="3618" spans="1:38">
      <c r="A3618" s="1" t="s">
        <v>1746</v>
      </c>
      <c r="B3618" s="9">
        <v>40976</v>
      </c>
      <c r="C3618" s="7">
        <v>1</v>
      </c>
      <c r="D3618" s="7">
        <v>2</v>
      </c>
      <c r="E3618" s="1">
        <v>33</v>
      </c>
      <c r="F3618" s="1" t="s">
        <v>26</v>
      </c>
      <c r="G3618" s="1" t="s">
        <v>2031</v>
      </c>
      <c r="H3618" s="1" t="s">
        <v>22</v>
      </c>
      <c r="I3618" s="1" t="s">
        <v>9</v>
      </c>
      <c r="K3618" s="1" t="s">
        <v>36</v>
      </c>
      <c r="L3618" s="1" t="s">
        <v>25</v>
      </c>
      <c r="M3618" s="2" t="s">
        <v>2562</v>
      </c>
      <c r="N3618" s="1" t="s">
        <v>26</v>
      </c>
      <c r="O3618" s="1" t="s">
        <v>27</v>
      </c>
      <c r="P3618" s="1" t="s">
        <v>40</v>
      </c>
      <c r="Q3618" s="1">
        <v>34.9</v>
      </c>
      <c r="S3618" s="1">
        <v>29.7</v>
      </c>
      <c r="T3618" s="1">
        <f>130+16.6</f>
        <v>146.6</v>
      </c>
      <c r="U3618" s="1">
        <v>76.400000000000006</v>
      </c>
      <c r="X3618" s="1">
        <v>13</v>
      </c>
      <c r="Y3618" s="1">
        <v>128</v>
      </c>
      <c r="Z3618" s="1">
        <f>128-13</f>
        <v>115</v>
      </c>
      <c r="AA3618" s="1">
        <v>3</v>
      </c>
      <c r="AJ3618" s="1" t="s">
        <v>45</v>
      </c>
      <c r="AK3618" s="1" t="s">
        <v>105</v>
      </c>
      <c r="AL3618" s="1" t="s">
        <v>254</v>
      </c>
    </row>
    <row r="3619" spans="1:38">
      <c r="A3619" s="1" t="s">
        <v>1746</v>
      </c>
      <c r="B3619" s="9">
        <v>40976</v>
      </c>
      <c r="C3619" s="7">
        <v>1</v>
      </c>
      <c r="D3619" s="7">
        <v>2</v>
      </c>
      <c r="E3619" s="1">
        <v>33</v>
      </c>
      <c r="F3619" s="1" t="s">
        <v>47</v>
      </c>
      <c r="G3619" s="1" t="s">
        <v>2055</v>
      </c>
      <c r="H3619" s="1" t="s">
        <v>23</v>
      </c>
      <c r="I3619" s="1" t="s">
        <v>23</v>
      </c>
      <c r="AK3619" s="1" t="s">
        <v>105</v>
      </c>
    </row>
    <row r="3620" spans="1:38">
      <c r="A3620" s="1" t="s">
        <v>1746</v>
      </c>
      <c r="B3620" s="9">
        <v>40976</v>
      </c>
      <c r="C3620" s="7">
        <v>1</v>
      </c>
      <c r="D3620" s="7">
        <v>2</v>
      </c>
      <c r="E3620" s="1">
        <v>34</v>
      </c>
      <c r="F3620" s="1" t="s">
        <v>26</v>
      </c>
      <c r="G3620" s="1" t="s">
        <v>2014</v>
      </c>
      <c r="H3620" s="1" t="s">
        <v>23</v>
      </c>
      <c r="I3620" s="1" t="s">
        <v>23</v>
      </c>
      <c r="AK3620" s="1" t="s">
        <v>105</v>
      </c>
    </row>
    <row r="3621" spans="1:38">
      <c r="A3621" s="1" t="s">
        <v>1746</v>
      </c>
      <c r="B3621" s="9">
        <v>40976</v>
      </c>
      <c r="C3621" s="7">
        <v>1</v>
      </c>
      <c r="D3621" s="7">
        <v>2</v>
      </c>
      <c r="E3621" s="1">
        <v>34</v>
      </c>
      <c r="F3621" s="1" t="s">
        <v>47</v>
      </c>
      <c r="G3621" s="1" t="s">
        <v>2026</v>
      </c>
      <c r="H3621" s="1" t="s">
        <v>23</v>
      </c>
      <c r="I3621" s="1" t="s">
        <v>23</v>
      </c>
      <c r="AK3621" s="1" t="s">
        <v>105</v>
      </c>
    </row>
    <row r="3622" spans="1:38">
      <c r="A3622" s="1" t="s">
        <v>1746</v>
      </c>
      <c r="B3622" s="9">
        <v>40976</v>
      </c>
      <c r="C3622" s="7">
        <v>1</v>
      </c>
      <c r="D3622" s="7">
        <v>2</v>
      </c>
      <c r="E3622" s="1">
        <v>35</v>
      </c>
      <c r="F3622" s="1" t="s">
        <v>26</v>
      </c>
      <c r="G3622" s="1" t="s">
        <v>2058</v>
      </c>
      <c r="H3622" s="1" t="s">
        <v>23</v>
      </c>
      <c r="I3622" s="1" t="s">
        <v>23</v>
      </c>
      <c r="AK3622" s="1" t="s">
        <v>105</v>
      </c>
    </row>
    <row r="3623" spans="1:38">
      <c r="A3623" s="1" t="s">
        <v>1746</v>
      </c>
      <c r="B3623" s="9">
        <v>40976</v>
      </c>
      <c r="C3623" s="7">
        <v>1</v>
      </c>
      <c r="D3623" s="7">
        <v>2</v>
      </c>
      <c r="E3623" s="1">
        <v>35</v>
      </c>
      <c r="F3623" s="1" t="s">
        <v>47</v>
      </c>
      <c r="G3623" s="1" t="s">
        <v>2023</v>
      </c>
      <c r="H3623" s="1" t="s">
        <v>23</v>
      </c>
      <c r="I3623" s="1" t="s">
        <v>23</v>
      </c>
      <c r="AK3623" s="1" t="s">
        <v>105</v>
      </c>
    </row>
    <row r="3624" spans="1:38">
      <c r="A3624" s="1" t="s">
        <v>1746</v>
      </c>
      <c r="B3624" s="9">
        <v>40976</v>
      </c>
      <c r="C3624" s="7">
        <v>1</v>
      </c>
      <c r="D3624" s="7">
        <v>2</v>
      </c>
      <c r="E3624" s="1">
        <v>36</v>
      </c>
      <c r="F3624" s="1" t="s">
        <v>26</v>
      </c>
      <c r="G3624" s="1" t="s">
        <v>2044</v>
      </c>
      <c r="H3624" s="1" t="s">
        <v>23</v>
      </c>
      <c r="I3624" s="1" t="s">
        <v>23</v>
      </c>
      <c r="AK3624" s="1" t="s">
        <v>105</v>
      </c>
      <c r="AL3624" s="1" t="s">
        <v>262</v>
      </c>
    </row>
    <row r="3625" spans="1:38">
      <c r="A3625" s="1" t="s">
        <v>1746</v>
      </c>
      <c r="B3625" s="9">
        <v>40976</v>
      </c>
      <c r="C3625" s="7">
        <v>1</v>
      </c>
      <c r="D3625" s="7">
        <v>2</v>
      </c>
      <c r="E3625" s="1">
        <v>36</v>
      </c>
      <c r="F3625" s="1" t="s">
        <v>47</v>
      </c>
      <c r="G3625" s="1" t="s">
        <v>2900</v>
      </c>
      <c r="H3625" s="1" t="s">
        <v>23</v>
      </c>
      <c r="I3625" s="1" t="s">
        <v>23</v>
      </c>
      <c r="AK3625" s="1" t="s">
        <v>105</v>
      </c>
    </row>
    <row r="3626" spans="1:38">
      <c r="A3626" s="1" t="s">
        <v>1746</v>
      </c>
      <c r="B3626" s="9">
        <v>40976</v>
      </c>
      <c r="C3626" s="7">
        <v>1</v>
      </c>
      <c r="D3626" s="7">
        <v>2</v>
      </c>
      <c r="E3626" s="1">
        <v>37</v>
      </c>
      <c r="F3626" s="1" t="s">
        <v>26</v>
      </c>
      <c r="G3626" s="1" t="s">
        <v>2053</v>
      </c>
      <c r="H3626" s="1" t="s">
        <v>23</v>
      </c>
      <c r="I3626" s="1" t="s">
        <v>23</v>
      </c>
      <c r="AK3626" s="1" t="s">
        <v>105</v>
      </c>
    </row>
    <row r="3627" spans="1:38">
      <c r="A3627" s="1" t="s">
        <v>1746</v>
      </c>
      <c r="B3627" s="9">
        <v>40976</v>
      </c>
      <c r="C3627" s="7">
        <v>1</v>
      </c>
      <c r="D3627" s="7">
        <v>2</v>
      </c>
      <c r="E3627" s="1">
        <v>37</v>
      </c>
      <c r="F3627" s="1" t="s">
        <v>47</v>
      </c>
      <c r="G3627" s="1" t="s">
        <v>2901</v>
      </c>
      <c r="H3627" s="1" t="s">
        <v>23</v>
      </c>
      <c r="I3627" s="1" t="s">
        <v>23</v>
      </c>
      <c r="J3627" s="1" t="s">
        <v>55</v>
      </c>
      <c r="AK3627" s="1" t="s">
        <v>105</v>
      </c>
    </row>
    <row r="3628" spans="1:38">
      <c r="A3628" s="1" t="s">
        <v>1746</v>
      </c>
      <c r="B3628" s="9">
        <v>40976</v>
      </c>
      <c r="C3628" s="7">
        <v>1</v>
      </c>
      <c r="D3628" s="7">
        <v>2</v>
      </c>
      <c r="E3628" s="1">
        <v>38</v>
      </c>
      <c r="F3628" s="1" t="s">
        <v>26</v>
      </c>
      <c r="G3628" s="1" t="s">
        <v>2902</v>
      </c>
      <c r="H3628" s="1" t="s">
        <v>23</v>
      </c>
      <c r="I3628" s="1" t="s">
        <v>23</v>
      </c>
      <c r="AK3628" s="1" t="s">
        <v>105</v>
      </c>
    </row>
    <row r="3629" spans="1:38">
      <c r="A3629" s="1" t="s">
        <v>1746</v>
      </c>
      <c r="B3629" s="9">
        <v>40976</v>
      </c>
      <c r="C3629" s="7">
        <v>1</v>
      </c>
      <c r="D3629" s="7">
        <v>2</v>
      </c>
      <c r="E3629" s="1">
        <v>38</v>
      </c>
      <c r="F3629" s="1" t="s">
        <v>47</v>
      </c>
      <c r="G3629" s="1" t="s">
        <v>2903</v>
      </c>
      <c r="H3629" s="1" t="s">
        <v>23</v>
      </c>
      <c r="I3629" s="1" t="s">
        <v>23</v>
      </c>
      <c r="AK3629" s="1" t="s">
        <v>105</v>
      </c>
    </row>
    <row r="3630" spans="1:38">
      <c r="A3630" s="1" t="s">
        <v>1746</v>
      </c>
      <c r="B3630" s="9">
        <v>40976</v>
      </c>
      <c r="C3630" s="7">
        <v>1</v>
      </c>
      <c r="D3630" s="7">
        <v>2</v>
      </c>
      <c r="E3630" s="1">
        <v>39</v>
      </c>
      <c r="F3630" s="1" t="s">
        <v>26</v>
      </c>
      <c r="G3630" s="1" t="s">
        <v>2049</v>
      </c>
      <c r="H3630" s="1" t="s">
        <v>23</v>
      </c>
      <c r="I3630" s="1" t="s">
        <v>23</v>
      </c>
      <c r="AK3630" s="1" t="s">
        <v>105</v>
      </c>
    </row>
    <row r="3631" spans="1:38">
      <c r="A3631" s="1" t="s">
        <v>1746</v>
      </c>
      <c r="B3631" s="9">
        <v>40976</v>
      </c>
      <c r="C3631" s="7">
        <v>1</v>
      </c>
      <c r="D3631" s="7">
        <v>2</v>
      </c>
      <c r="E3631" s="1">
        <v>39</v>
      </c>
      <c r="F3631" s="1" t="s">
        <v>47</v>
      </c>
      <c r="G3631" s="1" t="s">
        <v>2037</v>
      </c>
      <c r="H3631" s="1" t="s">
        <v>22</v>
      </c>
      <c r="I3631" s="1" t="s">
        <v>9</v>
      </c>
      <c r="K3631" s="1" t="s">
        <v>30</v>
      </c>
      <c r="L3631" s="1" t="s">
        <v>25</v>
      </c>
      <c r="M3631" s="2" t="s">
        <v>2564</v>
      </c>
      <c r="N3631" s="1" t="s">
        <v>26</v>
      </c>
      <c r="O3631" s="1" t="s">
        <v>27</v>
      </c>
      <c r="P3631" s="1" t="s">
        <v>40</v>
      </c>
      <c r="Q3631" s="1">
        <v>27.7</v>
      </c>
      <c r="R3631" s="1">
        <v>17.5</v>
      </c>
      <c r="S3631" s="1">
        <v>14.8</v>
      </c>
      <c r="X3631" s="1">
        <v>13</v>
      </c>
      <c r="Y3631" s="1">
        <v>66</v>
      </c>
      <c r="Z3631" s="1">
        <f>66-13</f>
        <v>53</v>
      </c>
      <c r="AC3631" s="1" t="s">
        <v>255</v>
      </c>
      <c r="AE3631" s="1">
        <v>533</v>
      </c>
      <c r="AJ3631" s="1" t="s">
        <v>45</v>
      </c>
      <c r="AK3631" s="1" t="s">
        <v>105</v>
      </c>
    </row>
    <row r="3632" spans="1:38">
      <c r="A3632" s="1" t="s">
        <v>1746</v>
      </c>
      <c r="B3632" s="9">
        <v>40976</v>
      </c>
      <c r="C3632" s="7">
        <v>1</v>
      </c>
      <c r="D3632" s="7">
        <v>2</v>
      </c>
      <c r="E3632" s="1">
        <v>40</v>
      </c>
      <c r="F3632" s="1" t="s">
        <v>26</v>
      </c>
      <c r="G3632" s="1" t="s">
        <v>2904</v>
      </c>
      <c r="H3632" s="1" t="s">
        <v>23</v>
      </c>
      <c r="I3632" s="1" t="s">
        <v>23</v>
      </c>
      <c r="AK3632" s="1" t="s">
        <v>105</v>
      </c>
    </row>
    <row r="3633" spans="1:37">
      <c r="A3633" s="1" t="s">
        <v>1746</v>
      </c>
      <c r="B3633" s="9">
        <v>40976</v>
      </c>
      <c r="C3633" s="7">
        <v>1</v>
      </c>
      <c r="D3633" s="7">
        <v>2</v>
      </c>
      <c r="E3633" s="1">
        <v>40</v>
      </c>
      <c r="F3633" s="1" t="s">
        <v>47</v>
      </c>
      <c r="G3633" s="1" t="s">
        <v>2905</v>
      </c>
      <c r="H3633" s="1" t="s">
        <v>23</v>
      </c>
      <c r="I3633" s="1" t="s">
        <v>23</v>
      </c>
      <c r="AK3633" s="1" t="s">
        <v>105</v>
      </c>
    </row>
    <row r="3634" spans="1:37">
      <c r="A3634" s="1" t="s">
        <v>1746</v>
      </c>
      <c r="B3634" s="9">
        <v>40976</v>
      </c>
      <c r="C3634" s="7">
        <v>1</v>
      </c>
      <c r="D3634" s="7">
        <v>2</v>
      </c>
      <c r="E3634" s="1">
        <v>41</v>
      </c>
      <c r="F3634" s="1" t="s">
        <v>26</v>
      </c>
      <c r="G3634" s="1" t="s">
        <v>2027</v>
      </c>
      <c r="H3634" s="1" t="s">
        <v>23</v>
      </c>
      <c r="I3634" s="1" t="s">
        <v>23</v>
      </c>
      <c r="AK3634" s="1" t="s">
        <v>244</v>
      </c>
    </row>
    <row r="3635" spans="1:37">
      <c r="A3635" s="1" t="s">
        <v>1746</v>
      </c>
      <c r="B3635" s="9">
        <v>40976</v>
      </c>
      <c r="C3635" s="7">
        <v>1</v>
      </c>
      <c r="D3635" s="7">
        <v>2</v>
      </c>
      <c r="E3635" s="1">
        <v>41</v>
      </c>
      <c r="F3635" s="1" t="s">
        <v>47</v>
      </c>
      <c r="G3635" s="1" t="s">
        <v>2012</v>
      </c>
      <c r="H3635" s="1" t="s">
        <v>23</v>
      </c>
      <c r="I3635" s="1" t="s">
        <v>23</v>
      </c>
      <c r="AK3635" s="1" t="s">
        <v>244</v>
      </c>
    </row>
    <row r="3636" spans="1:37">
      <c r="A3636" s="1" t="s">
        <v>1746</v>
      </c>
      <c r="B3636" s="9">
        <v>40976</v>
      </c>
      <c r="C3636" s="7">
        <v>1</v>
      </c>
      <c r="D3636" s="7">
        <v>2</v>
      </c>
      <c r="E3636" s="1">
        <v>42</v>
      </c>
      <c r="F3636" s="1" t="s">
        <v>26</v>
      </c>
      <c r="G3636" s="1" t="s">
        <v>2906</v>
      </c>
      <c r="H3636" s="1" t="s">
        <v>23</v>
      </c>
      <c r="I3636" s="1" t="s">
        <v>23</v>
      </c>
      <c r="J3636" s="1" t="s">
        <v>55</v>
      </c>
      <c r="AK3636" s="1" t="s">
        <v>244</v>
      </c>
    </row>
    <row r="3637" spans="1:37">
      <c r="A3637" s="1" t="s">
        <v>1746</v>
      </c>
      <c r="B3637" s="9">
        <v>40976</v>
      </c>
      <c r="C3637" s="7">
        <v>1</v>
      </c>
      <c r="D3637" s="7">
        <v>2</v>
      </c>
      <c r="E3637" s="1">
        <v>42</v>
      </c>
      <c r="F3637" s="1" t="s">
        <v>47</v>
      </c>
      <c r="G3637" s="1" t="s">
        <v>2907</v>
      </c>
      <c r="H3637" s="1" t="s">
        <v>23</v>
      </c>
      <c r="I3637" s="1" t="s">
        <v>23</v>
      </c>
      <c r="J3637" s="1" t="s">
        <v>55</v>
      </c>
      <c r="AK3637" s="1" t="s">
        <v>244</v>
      </c>
    </row>
    <row r="3638" spans="1:37">
      <c r="A3638" s="1" t="s">
        <v>1746</v>
      </c>
      <c r="B3638" s="9">
        <v>40976</v>
      </c>
      <c r="C3638" s="7">
        <v>1</v>
      </c>
      <c r="D3638" s="7">
        <v>2</v>
      </c>
      <c r="E3638" s="1">
        <v>43</v>
      </c>
      <c r="F3638" s="1" t="s">
        <v>26</v>
      </c>
      <c r="G3638" s="1" t="s">
        <v>2008</v>
      </c>
      <c r="H3638" s="1" t="s">
        <v>23</v>
      </c>
      <c r="I3638" s="1" t="s">
        <v>23</v>
      </c>
      <c r="AK3638" s="1" t="s">
        <v>244</v>
      </c>
    </row>
    <row r="3639" spans="1:37">
      <c r="A3639" s="1" t="s">
        <v>1746</v>
      </c>
      <c r="B3639" s="9">
        <v>40976</v>
      </c>
      <c r="C3639" s="7">
        <v>1</v>
      </c>
      <c r="D3639" s="7">
        <v>2</v>
      </c>
      <c r="E3639" s="1">
        <v>43</v>
      </c>
      <c r="F3639" s="1" t="s">
        <v>47</v>
      </c>
      <c r="G3639" s="1" t="s">
        <v>2021</v>
      </c>
      <c r="H3639" s="1" t="s">
        <v>23</v>
      </c>
      <c r="I3639" s="1" t="s">
        <v>23</v>
      </c>
      <c r="J3639" s="1" t="s">
        <v>55</v>
      </c>
      <c r="AK3639" s="1" t="s">
        <v>244</v>
      </c>
    </row>
    <row r="3640" spans="1:37">
      <c r="A3640" s="1" t="s">
        <v>1746</v>
      </c>
      <c r="B3640" s="9">
        <v>40976</v>
      </c>
      <c r="C3640" s="7">
        <v>1</v>
      </c>
      <c r="D3640" s="7">
        <v>2</v>
      </c>
      <c r="E3640" s="1">
        <v>44</v>
      </c>
      <c r="F3640" s="1" t="s">
        <v>26</v>
      </c>
      <c r="G3640" s="1" t="s">
        <v>2046</v>
      </c>
      <c r="H3640" s="1" t="s">
        <v>23</v>
      </c>
      <c r="I3640" s="1" t="s">
        <v>23</v>
      </c>
      <c r="J3640" s="1" t="s">
        <v>55</v>
      </c>
      <c r="AK3640" s="1" t="s">
        <v>244</v>
      </c>
    </row>
    <row r="3641" spans="1:37">
      <c r="A3641" s="1" t="s">
        <v>1746</v>
      </c>
      <c r="B3641" s="9">
        <v>40976</v>
      </c>
      <c r="C3641" s="7">
        <v>1</v>
      </c>
      <c r="D3641" s="7">
        <v>2</v>
      </c>
      <c r="E3641" s="1">
        <v>44</v>
      </c>
      <c r="F3641" s="1" t="s">
        <v>47</v>
      </c>
      <c r="G3641" s="1" t="s">
        <v>2908</v>
      </c>
      <c r="H3641" s="1" t="s">
        <v>23</v>
      </c>
      <c r="I3641" s="1" t="s">
        <v>23</v>
      </c>
      <c r="AK3641" s="1" t="s">
        <v>244</v>
      </c>
    </row>
    <row r="3642" spans="1:37">
      <c r="A3642" s="1" t="s">
        <v>1746</v>
      </c>
      <c r="B3642" s="9">
        <v>40976</v>
      </c>
      <c r="C3642" s="7">
        <v>1</v>
      </c>
      <c r="D3642" s="7">
        <v>2</v>
      </c>
      <c r="E3642" s="1">
        <v>45</v>
      </c>
      <c r="F3642" s="1" t="s">
        <v>26</v>
      </c>
      <c r="G3642" s="1" t="s">
        <v>2909</v>
      </c>
      <c r="H3642" s="1" t="s">
        <v>23</v>
      </c>
      <c r="I3642" s="1" t="s">
        <v>23</v>
      </c>
      <c r="J3642" s="1" t="s">
        <v>55</v>
      </c>
      <c r="AK3642" s="1" t="s">
        <v>244</v>
      </c>
    </row>
    <row r="3643" spans="1:37">
      <c r="A3643" s="1" t="s">
        <v>1746</v>
      </c>
      <c r="B3643" s="9">
        <v>40976</v>
      </c>
      <c r="C3643" s="7">
        <v>1</v>
      </c>
      <c r="D3643" s="7">
        <v>2</v>
      </c>
      <c r="E3643" s="1">
        <v>45</v>
      </c>
      <c r="F3643" s="1" t="s">
        <v>47</v>
      </c>
      <c r="G3643" s="1" t="s">
        <v>2910</v>
      </c>
      <c r="H3643" s="1" t="s">
        <v>23</v>
      </c>
      <c r="I3643" s="1" t="s">
        <v>23</v>
      </c>
      <c r="J3643" s="1" t="s">
        <v>55</v>
      </c>
      <c r="AK3643" s="1" t="s">
        <v>244</v>
      </c>
    </row>
    <row r="3644" spans="1:37">
      <c r="A3644" s="1" t="s">
        <v>1746</v>
      </c>
      <c r="B3644" s="9">
        <v>40976</v>
      </c>
      <c r="C3644" s="7">
        <v>1</v>
      </c>
      <c r="D3644" s="7">
        <v>2</v>
      </c>
      <c r="E3644" s="1">
        <v>46</v>
      </c>
      <c r="F3644" s="1" t="s">
        <v>26</v>
      </c>
      <c r="G3644" s="1" t="s">
        <v>2911</v>
      </c>
      <c r="H3644" s="1" t="s">
        <v>23</v>
      </c>
      <c r="I3644" s="1" t="s">
        <v>23</v>
      </c>
      <c r="J3644" s="1" t="s">
        <v>55</v>
      </c>
      <c r="AK3644" s="1" t="s">
        <v>244</v>
      </c>
    </row>
    <row r="3645" spans="1:37">
      <c r="A3645" s="1" t="s">
        <v>1746</v>
      </c>
      <c r="B3645" s="9">
        <v>40976</v>
      </c>
      <c r="C3645" s="7">
        <v>1</v>
      </c>
      <c r="D3645" s="7">
        <v>2</v>
      </c>
      <c r="E3645" s="1">
        <v>46</v>
      </c>
      <c r="F3645" s="1" t="s">
        <v>47</v>
      </c>
      <c r="G3645" s="1" t="s">
        <v>2032</v>
      </c>
      <c r="H3645" s="1" t="s">
        <v>22</v>
      </c>
      <c r="I3645" s="1" t="s">
        <v>9</v>
      </c>
      <c r="K3645" s="1" t="s">
        <v>146</v>
      </c>
      <c r="L3645" s="1" t="s">
        <v>73</v>
      </c>
      <c r="M3645" s="2" t="s">
        <v>2547</v>
      </c>
      <c r="AJ3645" s="1" t="s">
        <v>59</v>
      </c>
      <c r="AK3645" s="1" t="s">
        <v>244</v>
      </c>
    </row>
    <row r="3646" spans="1:37">
      <c r="A3646" s="1" t="s">
        <v>1746</v>
      </c>
      <c r="B3646" s="9">
        <v>40976</v>
      </c>
      <c r="C3646" s="7">
        <v>1</v>
      </c>
      <c r="D3646" s="7">
        <v>2</v>
      </c>
      <c r="E3646" s="1">
        <v>47</v>
      </c>
      <c r="F3646" s="1" t="s">
        <v>26</v>
      </c>
      <c r="G3646" s="1" t="s">
        <v>2912</v>
      </c>
      <c r="H3646" s="1" t="s">
        <v>23</v>
      </c>
      <c r="I3646" s="1" t="s">
        <v>23</v>
      </c>
      <c r="AK3646" s="1" t="s">
        <v>244</v>
      </c>
    </row>
    <row r="3647" spans="1:37">
      <c r="A3647" s="1" t="s">
        <v>1746</v>
      </c>
      <c r="B3647" s="9">
        <v>40976</v>
      </c>
      <c r="C3647" s="7">
        <v>1</v>
      </c>
      <c r="D3647" s="7">
        <v>2</v>
      </c>
      <c r="E3647" s="1">
        <v>47</v>
      </c>
      <c r="F3647" s="1" t="s">
        <v>47</v>
      </c>
      <c r="G3647" s="1" t="s">
        <v>2913</v>
      </c>
      <c r="H3647" s="1" t="s">
        <v>23</v>
      </c>
      <c r="I3647" s="1" t="s">
        <v>23</v>
      </c>
      <c r="AK3647" s="1" t="s">
        <v>244</v>
      </c>
    </row>
    <row r="3648" spans="1:37">
      <c r="A3648" s="1" t="s">
        <v>1746</v>
      </c>
      <c r="B3648" s="9">
        <v>40976</v>
      </c>
      <c r="C3648" s="7">
        <v>1</v>
      </c>
      <c r="D3648" s="7">
        <v>2</v>
      </c>
      <c r="E3648" s="1">
        <v>48</v>
      </c>
      <c r="F3648" s="1" t="s">
        <v>26</v>
      </c>
      <c r="G3648" s="1" t="s">
        <v>2914</v>
      </c>
      <c r="H3648" s="1" t="s">
        <v>23</v>
      </c>
      <c r="I3648" s="1" t="s">
        <v>23</v>
      </c>
      <c r="J3648" s="1" t="s">
        <v>55</v>
      </c>
      <c r="AK3648" s="1" t="s">
        <v>244</v>
      </c>
    </row>
    <row r="3649" spans="1:37">
      <c r="A3649" s="1" t="s">
        <v>1746</v>
      </c>
      <c r="B3649" s="9">
        <v>40976</v>
      </c>
      <c r="C3649" s="7">
        <v>1</v>
      </c>
      <c r="D3649" s="7">
        <v>2</v>
      </c>
      <c r="E3649" s="1">
        <v>48</v>
      </c>
      <c r="F3649" s="1" t="s">
        <v>47</v>
      </c>
      <c r="G3649" s="1" t="s">
        <v>2915</v>
      </c>
      <c r="H3649" s="1" t="s">
        <v>23</v>
      </c>
      <c r="I3649" s="1" t="s">
        <v>23</v>
      </c>
      <c r="J3649" s="1" t="s">
        <v>55</v>
      </c>
      <c r="AK3649" s="1" t="s">
        <v>244</v>
      </c>
    </row>
    <row r="3650" spans="1:37">
      <c r="A3650" s="1" t="s">
        <v>1747</v>
      </c>
      <c r="B3650" s="9">
        <v>40977</v>
      </c>
      <c r="C3650" s="7">
        <v>1</v>
      </c>
      <c r="D3650" s="7">
        <v>2</v>
      </c>
      <c r="E3650" s="1">
        <v>1</v>
      </c>
      <c r="F3650" s="1" t="s">
        <v>26</v>
      </c>
      <c r="G3650" s="1" t="s">
        <v>2034</v>
      </c>
      <c r="H3650" s="1" t="s">
        <v>23</v>
      </c>
      <c r="I3650" s="1" t="s">
        <v>23</v>
      </c>
      <c r="AK3650" s="1" t="s">
        <v>45</v>
      </c>
    </row>
    <row r="3651" spans="1:37">
      <c r="A3651" s="1" t="s">
        <v>1747</v>
      </c>
      <c r="B3651" s="9">
        <v>40977</v>
      </c>
      <c r="C3651" s="7">
        <v>1</v>
      </c>
      <c r="D3651" s="7">
        <v>2</v>
      </c>
      <c r="E3651" s="1">
        <v>1</v>
      </c>
      <c r="F3651" s="1" t="s">
        <v>47</v>
      </c>
      <c r="G3651" s="1" t="s">
        <v>2874</v>
      </c>
      <c r="H3651" s="1" t="s">
        <v>23</v>
      </c>
      <c r="I3651" s="1" t="s">
        <v>23</v>
      </c>
      <c r="AK3651" s="1" t="s">
        <v>45</v>
      </c>
    </row>
    <row r="3652" spans="1:37">
      <c r="A3652" s="1" t="s">
        <v>1747</v>
      </c>
      <c r="B3652" s="9">
        <v>40977</v>
      </c>
      <c r="C3652" s="7">
        <v>1</v>
      </c>
      <c r="D3652" s="7">
        <v>2</v>
      </c>
      <c r="E3652" s="1">
        <v>2</v>
      </c>
      <c r="F3652" s="1" t="s">
        <v>26</v>
      </c>
      <c r="G3652" s="1" t="s">
        <v>2045</v>
      </c>
      <c r="H3652" s="1" t="s">
        <v>22</v>
      </c>
      <c r="I3652" s="1" t="s">
        <v>9</v>
      </c>
      <c r="K3652" s="1" t="s">
        <v>30</v>
      </c>
      <c r="L3652" s="1" t="s">
        <v>25</v>
      </c>
      <c r="M3652" s="2" t="s">
        <v>2569</v>
      </c>
      <c r="N3652" s="1" t="s">
        <v>26</v>
      </c>
      <c r="O3652" s="1" t="s">
        <v>27</v>
      </c>
      <c r="P3652" s="1" t="s">
        <v>40</v>
      </c>
      <c r="Q3652" s="1">
        <v>26.5</v>
      </c>
      <c r="R3652" s="1">
        <v>17.100000000000001</v>
      </c>
      <c r="S3652" s="1">
        <v>15.5</v>
      </c>
      <c r="X3652" s="1">
        <v>14</v>
      </c>
      <c r="Y3652" s="1">
        <v>68</v>
      </c>
      <c r="Z3652" s="1">
        <f>68-14</f>
        <v>54</v>
      </c>
      <c r="AA3652" s="1">
        <v>34</v>
      </c>
      <c r="AE3652" s="1">
        <v>535</v>
      </c>
      <c r="AJ3652" s="1" t="s">
        <v>45</v>
      </c>
      <c r="AK3652" s="1" t="s">
        <v>45</v>
      </c>
    </row>
    <row r="3653" spans="1:37">
      <c r="A3653" s="1" t="s">
        <v>1747</v>
      </c>
      <c r="B3653" s="9">
        <v>40977</v>
      </c>
      <c r="C3653" s="7">
        <v>1</v>
      </c>
      <c r="D3653" s="7">
        <v>2</v>
      </c>
      <c r="E3653" s="1">
        <v>2</v>
      </c>
      <c r="F3653" s="1" t="s">
        <v>47</v>
      </c>
      <c r="G3653" s="1" t="s">
        <v>2018</v>
      </c>
      <c r="H3653" s="1" t="s">
        <v>23</v>
      </c>
      <c r="I3653" s="1" t="s">
        <v>23</v>
      </c>
      <c r="J3653" s="1" t="s">
        <v>55</v>
      </c>
      <c r="AK3653" s="1" t="s">
        <v>45</v>
      </c>
    </row>
    <row r="3654" spans="1:37">
      <c r="A3654" s="1" t="s">
        <v>1747</v>
      </c>
      <c r="B3654" s="9">
        <v>40977</v>
      </c>
      <c r="C3654" s="7">
        <v>1</v>
      </c>
      <c r="D3654" s="7">
        <v>2</v>
      </c>
      <c r="E3654" s="1">
        <v>3</v>
      </c>
      <c r="F3654" s="1" t="s">
        <v>26</v>
      </c>
      <c r="G3654" s="1" t="s">
        <v>2015</v>
      </c>
      <c r="H3654" s="1" t="s">
        <v>22</v>
      </c>
      <c r="I3654" s="1" t="s">
        <v>23</v>
      </c>
      <c r="J3654" s="1" t="s">
        <v>55</v>
      </c>
      <c r="AK3654" s="1" t="s">
        <v>45</v>
      </c>
    </row>
    <row r="3655" spans="1:37">
      <c r="A3655" s="1" t="s">
        <v>1747</v>
      </c>
      <c r="B3655" s="9">
        <v>40977</v>
      </c>
      <c r="C3655" s="7">
        <v>1</v>
      </c>
      <c r="D3655" s="7">
        <v>2</v>
      </c>
      <c r="E3655" s="1">
        <v>3</v>
      </c>
      <c r="F3655" s="1" t="s">
        <v>47</v>
      </c>
      <c r="G3655" s="1" t="s">
        <v>2013</v>
      </c>
      <c r="H3655" s="1" t="s">
        <v>23</v>
      </c>
      <c r="I3655" s="1" t="s">
        <v>23</v>
      </c>
      <c r="J3655" s="1" t="s">
        <v>55</v>
      </c>
      <c r="AK3655" s="1" t="s">
        <v>45</v>
      </c>
    </row>
    <row r="3656" spans="1:37">
      <c r="A3656" s="1" t="s">
        <v>1747</v>
      </c>
      <c r="B3656" s="9">
        <v>40977</v>
      </c>
      <c r="C3656" s="7">
        <v>1</v>
      </c>
      <c r="D3656" s="7">
        <v>2</v>
      </c>
      <c r="E3656" s="1">
        <v>4</v>
      </c>
      <c r="F3656" s="1" t="s">
        <v>26</v>
      </c>
      <c r="G3656" s="1" t="s">
        <v>2052</v>
      </c>
      <c r="H3656" s="1" t="s">
        <v>23</v>
      </c>
      <c r="I3656" s="1" t="s">
        <v>23</v>
      </c>
      <c r="J3656" s="1" t="s">
        <v>55</v>
      </c>
      <c r="AK3656" s="1" t="s">
        <v>45</v>
      </c>
    </row>
    <row r="3657" spans="1:37">
      <c r="A3657" s="1" t="s">
        <v>1747</v>
      </c>
      <c r="B3657" s="9">
        <v>40977</v>
      </c>
      <c r="C3657" s="7">
        <v>1</v>
      </c>
      <c r="D3657" s="7">
        <v>2</v>
      </c>
      <c r="E3657" s="1">
        <v>4</v>
      </c>
      <c r="F3657" s="1" t="s">
        <v>47</v>
      </c>
      <c r="G3657" s="1" t="s">
        <v>2875</v>
      </c>
      <c r="H3657" s="1" t="s">
        <v>23</v>
      </c>
      <c r="I3657" s="1" t="s">
        <v>23</v>
      </c>
      <c r="J3657" s="1" t="s">
        <v>55</v>
      </c>
      <c r="AK3657" s="1" t="s">
        <v>45</v>
      </c>
    </row>
    <row r="3658" spans="1:37">
      <c r="A3658" s="1" t="s">
        <v>1747</v>
      </c>
      <c r="B3658" s="9">
        <v>40977</v>
      </c>
      <c r="C3658" s="7">
        <v>1</v>
      </c>
      <c r="D3658" s="7">
        <v>2</v>
      </c>
      <c r="E3658" s="1">
        <v>5</v>
      </c>
      <c r="F3658" s="1" t="s">
        <v>26</v>
      </c>
      <c r="G3658" s="1" t="s">
        <v>2876</v>
      </c>
      <c r="H3658" s="1" t="s">
        <v>23</v>
      </c>
      <c r="I3658" s="1" t="s">
        <v>23</v>
      </c>
      <c r="AK3658" s="1" t="s">
        <v>45</v>
      </c>
    </row>
    <row r="3659" spans="1:37">
      <c r="A3659" s="1" t="s">
        <v>1747</v>
      </c>
      <c r="B3659" s="9">
        <v>40977</v>
      </c>
      <c r="C3659" s="7">
        <v>1</v>
      </c>
      <c r="D3659" s="7">
        <v>2</v>
      </c>
      <c r="E3659" s="1">
        <v>5</v>
      </c>
      <c r="F3659" s="1" t="s">
        <v>47</v>
      </c>
      <c r="G3659" s="1" t="s">
        <v>2060</v>
      </c>
      <c r="H3659" s="1" t="s">
        <v>23</v>
      </c>
      <c r="I3659" s="1" t="s">
        <v>23</v>
      </c>
      <c r="AK3659" s="1" t="s">
        <v>45</v>
      </c>
    </row>
    <row r="3660" spans="1:37">
      <c r="A3660" s="1" t="s">
        <v>1747</v>
      </c>
      <c r="B3660" s="9">
        <v>40977</v>
      </c>
      <c r="C3660" s="7">
        <v>1</v>
      </c>
      <c r="D3660" s="7">
        <v>2</v>
      </c>
      <c r="E3660" s="1">
        <v>6</v>
      </c>
      <c r="F3660" s="1" t="s">
        <v>26</v>
      </c>
      <c r="G3660" s="1" t="s">
        <v>2048</v>
      </c>
      <c r="H3660" s="1" t="s">
        <v>23</v>
      </c>
      <c r="I3660" s="1" t="s">
        <v>53</v>
      </c>
      <c r="AK3660" s="1" t="s">
        <v>45</v>
      </c>
    </row>
    <row r="3661" spans="1:37">
      <c r="A3661" s="1" t="s">
        <v>1747</v>
      </c>
      <c r="B3661" s="9">
        <v>40977</v>
      </c>
      <c r="C3661" s="7">
        <v>1</v>
      </c>
      <c r="D3661" s="7">
        <v>2</v>
      </c>
      <c r="E3661" s="1">
        <v>6</v>
      </c>
      <c r="F3661" s="1" t="s">
        <v>47</v>
      </c>
      <c r="G3661" s="1" t="s">
        <v>2020</v>
      </c>
      <c r="H3661" s="1" t="s">
        <v>22</v>
      </c>
      <c r="I3661" s="1" t="s">
        <v>9</v>
      </c>
      <c r="K3661" s="1" t="s">
        <v>30</v>
      </c>
      <c r="L3661" s="1" t="s">
        <v>73</v>
      </c>
      <c r="M3661" s="2" t="s">
        <v>3024</v>
      </c>
      <c r="AJ3661" s="1" t="s">
        <v>59</v>
      </c>
      <c r="AK3661" s="1" t="s">
        <v>45</v>
      </c>
    </row>
    <row r="3662" spans="1:37">
      <c r="A3662" s="1" t="s">
        <v>1747</v>
      </c>
      <c r="B3662" s="9">
        <v>40977</v>
      </c>
      <c r="C3662" s="7">
        <v>1</v>
      </c>
      <c r="D3662" s="7">
        <v>2</v>
      </c>
      <c r="E3662" s="1">
        <v>7</v>
      </c>
      <c r="F3662" s="1" t="s">
        <v>26</v>
      </c>
      <c r="G3662" s="1" t="s">
        <v>2038</v>
      </c>
      <c r="H3662" s="1" t="s">
        <v>22</v>
      </c>
      <c r="I3662" s="1" t="s">
        <v>9</v>
      </c>
      <c r="AK3662" s="1" t="s">
        <v>45</v>
      </c>
    </row>
    <row r="3663" spans="1:37">
      <c r="A3663" s="1" t="s">
        <v>1747</v>
      </c>
      <c r="B3663" s="9">
        <v>40977</v>
      </c>
      <c r="C3663" s="7">
        <v>1</v>
      </c>
      <c r="D3663" s="7">
        <v>2</v>
      </c>
      <c r="E3663" s="1">
        <v>7</v>
      </c>
      <c r="F3663" s="1" t="s">
        <v>47</v>
      </c>
      <c r="G3663" s="1" t="s">
        <v>2030</v>
      </c>
      <c r="H3663" s="1" t="s">
        <v>22</v>
      </c>
      <c r="I3663" s="1" t="s">
        <v>23</v>
      </c>
      <c r="J3663" s="1" t="s">
        <v>55</v>
      </c>
      <c r="AK3663" s="1" t="s">
        <v>45</v>
      </c>
    </row>
    <row r="3664" spans="1:37">
      <c r="A3664" s="1" t="s">
        <v>1747</v>
      </c>
      <c r="B3664" s="9">
        <v>40977</v>
      </c>
      <c r="C3664" s="7">
        <v>1</v>
      </c>
      <c r="D3664" s="7">
        <v>2</v>
      </c>
      <c r="E3664" s="1">
        <v>8</v>
      </c>
      <c r="F3664" s="1" t="s">
        <v>26</v>
      </c>
      <c r="G3664" s="1" t="s">
        <v>2877</v>
      </c>
      <c r="H3664" s="1" t="s">
        <v>23</v>
      </c>
      <c r="I3664" s="1" t="s">
        <v>23</v>
      </c>
      <c r="J3664" s="1" t="s">
        <v>55</v>
      </c>
      <c r="AK3664" s="1" t="s">
        <v>59</v>
      </c>
    </row>
    <row r="3665" spans="1:37">
      <c r="A3665" s="1" t="s">
        <v>1747</v>
      </c>
      <c r="B3665" s="9">
        <v>40977</v>
      </c>
      <c r="C3665" s="7">
        <v>1</v>
      </c>
      <c r="D3665" s="7">
        <v>2</v>
      </c>
      <c r="E3665" s="1">
        <v>8</v>
      </c>
      <c r="F3665" s="1" t="s">
        <v>47</v>
      </c>
      <c r="G3665" s="1" t="s">
        <v>2042</v>
      </c>
      <c r="H3665" s="1" t="s">
        <v>22</v>
      </c>
      <c r="I3665" s="1" t="s">
        <v>9</v>
      </c>
      <c r="K3665" s="1" t="s">
        <v>32</v>
      </c>
      <c r="L3665" s="1" t="s">
        <v>73</v>
      </c>
      <c r="M3665" s="2" t="s">
        <v>2550</v>
      </c>
      <c r="AJ3665" s="1" t="s">
        <v>59</v>
      </c>
      <c r="AK3665" s="1" t="s">
        <v>59</v>
      </c>
    </row>
    <row r="3666" spans="1:37">
      <c r="A3666" s="1" t="s">
        <v>1747</v>
      </c>
      <c r="B3666" s="9">
        <v>40977</v>
      </c>
      <c r="C3666" s="7">
        <v>1</v>
      </c>
      <c r="D3666" s="7">
        <v>2</v>
      </c>
      <c r="E3666" s="1">
        <v>9</v>
      </c>
      <c r="F3666" s="1" t="s">
        <v>26</v>
      </c>
      <c r="G3666" s="1" t="s">
        <v>2878</v>
      </c>
      <c r="H3666" s="1" t="s">
        <v>22</v>
      </c>
      <c r="I3666" s="1" t="s">
        <v>23</v>
      </c>
      <c r="J3666" s="1" t="s">
        <v>55</v>
      </c>
      <c r="AK3666" s="1" t="s">
        <v>59</v>
      </c>
    </row>
    <row r="3667" spans="1:37">
      <c r="A3667" s="1" t="s">
        <v>1747</v>
      </c>
      <c r="B3667" s="9">
        <v>40977</v>
      </c>
      <c r="C3667" s="7">
        <v>1</v>
      </c>
      <c r="D3667" s="7">
        <v>2</v>
      </c>
      <c r="E3667" s="1">
        <v>9</v>
      </c>
      <c r="F3667" s="1" t="s">
        <v>47</v>
      </c>
      <c r="G3667" s="1" t="s">
        <v>2879</v>
      </c>
      <c r="H3667" s="1" t="s">
        <v>23</v>
      </c>
      <c r="I3667" s="1" t="s">
        <v>23</v>
      </c>
      <c r="J3667" s="1" t="s">
        <v>55</v>
      </c>
      <c r="AK3667" s="1" t="s">
        <v>59</v>
      </c>
    </row>
    <row r="3668" spans="1:37">
      <c r="A3668" s="1" t="s">
        <v>1747</v>
      </c>
      <c r="B3668" s="9">
        <v>40977</v>
      </c>
      <c r="C3668" s="7">
        <v>1</v>
      </c>
      <c r="D3668" s="7">
        <v>2</v>
      </c>
      <c r="E3668" s="1">
        <v>10</v>
      </c>
      <c r="F3668" s="1" t="s">
        <v>26</v>
      </c>
      <c r="G3668" s="1" t="s">
        <v>2880</v>
      </c>
      <c r="H3668" s="1" t="s">
        <v>23</v>
      </c>
      <c r="I3668" s="1" t="s">
        <v>23</v>
      </c>
      <c r="AK3668" s="1" t="s">
        <v>59</v>
      </c>
    </row>
    <row r="3669" spans="1:37">
      <c r="A3669" s="1" t="s">
        <v>1747</v>
      </c>
      <c r="B3669" s="9">
        <v>40977</v>
      </c>
      <c r="C3669" s="7">
        <v>1</v>
      </c>
      <c r="D3669" s="7">
        <v>2</v>
      </c>
      <c r="E3669" s="1">
        <v>10</v>
      </c>
      <c r="F3669" s="1" t="s">
        <v>47</v>
      </c>
      <c r="G3669" s="1" t="s">
        <v>2041</v>
      </c>
      <c r="H3669" s="1" t="s">
        <v>22</v>
      </c>
      <c r="I3669" s="1" t="s">
        <v>9</v>
      </c>
      <c r="K3669" s="1" t="s">
        <v>32</v>
      </c>
      <c r="L3669" s="1" t="s">
        <v>25</v>
      </c>
      <c r="M3669" s="2" t="s">
        <v>2568</v>
      </c>
      <c r="N3669" s="1" t="s">
        <v>26</v>
      </c>
      <c r="O3669" s="1" t="s">
        <v>27</v>
      </c>
      <c r="P3669" s="1" t="s">
        <v>40</v>
      </c>
      <c r="Q3669" s="1">
        <v>26.9</v>
      </c>
      <c r="R3669" s="1">
        <v>16.5</v>
      </c>
      <c r="S3669" s="1">
        <v>13.3</v>
      </c>
      <c r="X3669" s="1">
        <v>13</v>
      </c>
      <c r="Y3669" s="1">
        <v>68</v>
      </c>
      <c r="Z3669" s="1">
        <f>68-13</f>
        <v>55</v>
      </c>
      <c r="AA3669" s="1">
        <v>29</v>
      </c>
      <c r="AE3669" s="1">
        <v>536</v>
      </c>
      <c r="AJ3669" s="1" t="s">
        <v>45</v>
      </c>
      <c r="AK3669" s="1" t="s">
        <v>59</v>
      </c>
    </row>
    <row r="3670" spans="1:37">
      <c r="A3670" s="1" t="s">
        <v>1747</v>
      </c>
      <c r="B3670" s="9">
        <v>40977</v>
      </c>
      <c r="C3670" s="7">
        <v>1</v>
      </c>
      <c r="D3670" s="7">
        <v>2</v>
      </c>
      <c r="E3670" s="1">
        <v>11</v>
      </c>
      <c r="F3670" s="1" t="s">
        <v>26</v>
      </c>
      <c r="G3670" s="1" t="s">
        <v>2881</v>
      </c>
      <c r="H3670" s="1" t="s">
        <v>23</v>
      </c>
      <c r="I3670" s="1" t="s">
        <v>23</v>
      </c>
      <c r="AK3670" s="1" t="s">
        <v>59</v>
      </c>
    </row>
    <row r="3671" spans="1:37">
      <c r="A3671" s="1" t="s">
        <v>1747</v>
      </c>
      <c r="B3671" s="9">
        <v>40977</v>
      </c>
      <c r="C3671" s="7">
        <v>1</v>
      </c>
      <c r="D3671" s="7">
        <v>2</v>
      </c>
      <c r="E3671" s="1">
        <v>11</v>
      </c>
      <c r="F3671" s="1" t="s">
        <v>47</v>
      </c>
      <c r="G3671" s="1" t="s">
        <v>2882</v>
      </c>
      <c r="H3671" s="1" t="s">
        <v>23</v>
      </c>
      <c r="I3671" s="1" t="s">
        <v>23</v>
      </c>
      <c r="AK3671" s="1" t="s">
        <v>59</v>
      </c>
    </row>
    <row r="3672" spans="1:37">
      <c r="A3672" s="1" t="s">
        <v>1747</v>
      </c>
      <c r="B3672" s="9">
        <v>40977</v>
      </c>
      <c r="C3672" s="7">
        <v>1</v>
      </c>
      <c r="D3672" s="7">
        <v>2</v>
      </c>
      <c r="E3672" s="1">
        <v>12</v>
      </c>
      <c r="F3672" s="1" t="s">
        <v>26</v>
      </c>
      <c r="G3672" s="1" t="s">
        <v>2025</v>
      </c>
      <c r="H3672" s="1" t="s">
        <v>22</v>
      </c>
      <c r="I3672" s="1" t="s">
        <v>23</v>
      </c>
      <c r="J3672" s="1" t="s">
        <v>55</v>
      </c>
      <c r="AK3672" s="1" t="s">
        <v>59</v>
      </c>
    </row>
    <row r="3673" spans="1:37">
      <c r="A3673" s="1" t="s">
        <v>1747</v>
      </c>
      <c r="B3673" s="9">
        <v>40977</v>
      </c>
      <c r="C3673" s="7">
        <v>1</v>
      </c>
      <c r="D3673" s="7">
        <v>2</v>
      </c>
      <c r="E3673" s="1">
        <v>12</v>
      </c>
      <c r="F3673" s="1" t="s">
        <v>47</v>
      </c>
      <c r="G3673" s="1" t="s">
        <v>2017</v>
      </c>
      <c r="H3673" s="1" t="s">
        <v>22</v>
      </c>
      <c r="I3673" s="1" t="s">
        <v>9</v>
      </c>
      <c r="AK3673" s="1" t="s">
        <v>59</v>
      </c>
    </row>
    <row r="3674" spans="1:37">
      <c r="A3674" s="1" t="s">
        <v>1747</v>
      </c>
      <c r="B3674" s="9">
        <v>40977</v>
      </c>
      <c r="C3674" s="7">
        <v>1</v>
      </c>
      <c r="D3674" s="7">
        <v>2</v>
      </c>
      <c r="E3674" s="1">
        <v>13</v>
      </c>
      <c r="F3674" s="1" t="s">
        <v>26</v>
      </c>
      <c r="G3674" s="1" t="s">
        <v>2035</v>
      </c>
      <c r="H3674" s="1" t="s">
        <v>23</v>
      </c>
      <c r="I3674" s="1" t="s">
        <v>23</v>
      </c>
      <c r="AK3674" s="1" t="s">
        <v>59</v>
      </c>
    </row>
    <row r="3675" spans="1:37">
      <c r="A3675" s="1" t="s">
        <v>1747</v>
      </c>
      <c r="B3675" s="9">
        <v>40977</v>
      </c>
      <c r="C3675" s="7">
        <v>1</v>
      </c>
      <c r="D3675" s="7">
        <v>2</v>
      </c>
      <c r="E3675" s="1">
        <v>13</v>
      </c>
      <c r="F3675" s="1" t="s">
        <v>47</v>
      </c>
      <c r="G3675" s="1" t="s">
        <v>2050</v>
      </c>
      <c r="H3675" s="1" t="s">
        <v>23</v>
      </c>
      <c r="I3675" s="1" t="s">
        <v>23</v>
      </c>
      <c r="J3675" s="1" t="s">
        <v>55</v>
      </c>
      <c r="AK3675" s="1" t="s">
        <v>59</v>
      </c>
    </row>
    <row r="3676" spans="1:37">
      <c r="A3676" s="1" t="s">
        <v>1747</v>
      </c>
      <c r="B3676" s="9">
        <v>40977</v>
      </c>
      <c r="C3676" s="7">
        <v>1</v>
      </c>
      <c r="D3676" s="7">
        <v>2</v>
      </c>
      <c r="E3676" s="1">
        <v>14</v>
      </c>
      <c r="F3676" s="1" t="s">
        <v>26</v>
      </c>
      <c r="G3676" s="1" t="s">
        <v>2040</v>
      </c>
      <c r="H3676" s="1" t="s">
        <v>22</v>
      </c>
      <c r="I3676" s="1" t="s">
        <v>9</v>
      </c>
      <c r="K3676" s="1" t="s">
        <v>24</v>
      </c>
      <c r="L3676" s="1" t="s">
        <v>25</v>
      </c>
      <c r="M3676" s="2" t="s">
        <v>2567</v>
      </c>
      <c r="N3676" s="1" t="s">
        <v>26</v>
      </c>
      <c r="O3676" s="1" t="s">
        <v>33</v>
      </c>
      <c r="Q3676" s="1">
        <v>45.2</v>
      </c>
      <c r="R3676" s="1">
        <v>24.9</v>
      </c>
      <c r="S3676" s="1">
        <v>27.5</v>
      </c>
      <c r="X3676" s="1">
        <v>13</v>
      </c>
      <c r="Y3676" s="1">
        <v>245</v>
      </c>
      <c r="Z3676" s="1">
        <f>245-13</f>
        <v>232</v>
      </c>
      <c r="AE3676" s="1">
        <v>537</v>
      </c>
      <c r="AJ3676" s="1" t="s">
        <v>45</v>
      </c>
      <c r="AK3676" s="1" t="s">
        <v>59</v>
      </c>
    </row>
    <row r="3677" spans="1:37">
      <c r="A3677" s="1" t="s">
        <v>1747</v>
      </c>
      <c r="B3677" s="9">
        <v>40977</v>
      </c>
      <c r="C3677" s="7">
        <v>1</v>
      </c>
      <c r="D3677" s="7">
        <v>2</v>
      </c>
      <c r="E3677" s="1">
        <v>14</v>
      </c>
      <c r="F3677" s="1" t="s">
        <v>47</v>
      </c>
      <c r="G3677" s="1" t="s">
        <v>2883</v>
      </c>
      <c r="H3677" s="1" t="s">
        <v>23</v>
      </c>
      <c r="I3677" s="1" t="s">
        <v>23</v>
      </c>
      <c r="AK3677" s="1" t="s">
        <v>59</v>
      </c>
    </row>
    <row r="3678" spans="1:37">
      <c r="A3678" s="1" t="s">
        <v>1747</v>
      </c>
      <c r="B3678" s="9">
        <v>40977</v>
      </c>
      <c r="C3678" s="7">
        <v>1</v>
      </c>
      <c r="D3678" s="7">
        <v>2</v>
      </c>
      <c r="E3678" s="1">
        <v>15</v>
      </c>
      <c r="F3678" s="1" t="s">
        <v>26</v>
      </c>
      <c r="G3678" s="1" t="s">
        <v>2884</v>
      </c>
      <c r="H3678" s="1" t="s">
        <v>22</v>
      </c>
      <c r="I3678" s="1" t="s">
        <v>23</v>
      </c>
      <c r="AK3678" s="1" t="s">
        <v>59</v>
      </c>
    </row>
    <row r="3679" spans="1:37">
      <c r="A3679" s="1" t="s">
        <v>1747</v>
      </c>
      <c r="B3679" s="9">
        <v>40977</v>
      </c>
      <c r="C3679" s="7">
        <v>1</v>
      </c>
      <c r="D3679" s="7">
        <v>2</v>
      </c>
      <c r="E3679" s="1">
        <v>15</v>
      </c>
      <c r="F3679" s="1" t="s">
        <v>47</v>
      </c>
      <c r="G3679" s="1" t="s">
        <v>2885</v>
      </c>
      <c r="H3679" s="1" t="s">
        <v>23</v>
      </c>
      <c r="I3679" s="1" t="s">
        <v>23</v>
      </c>
      <c r="AK3679" s="1" t="s">
        <v>59</v>
      </c>
    </row>
    <row r="3680" spans="1:37">
      <c r="A3680" s="1" t="s">
        <v>1747</v>
      </c>
      <c r="B3680" s="9">
        <v>40977</v>
      </c>
      <c r="C3680" s="7">
        <v>1</v>
      </c>
      <c r="D3680" s="7">
        <v>2</v>
      </c>
      <c r="E3680" s="1">
        <v>16</v>
      </c>
      <c r="F3680" s="1" t="s">
        <v>26</v>
      </c>
      <c r="G3680" s="1" t="s">
        <v>2886</v>
      </c>
      <c r="H3680" s="1" t="s">
        <v>23</v>
      </c>
      <c r="I3680" s="1" t="s">
        <v>9</v>
      </c>
      <c r="AK3680" s="1" t="s">
        <v>59</v>
      </c>
    </row>
    <row r="3681" spans="1:37">
      <c r="A3681" s="1" t="s">
        <v>1747</v>
      </c>
      <c r="B3681" s="9">
        <v>40977</v>
      </c>
      <c r="C3681" s="7">
        <v>1</v>
      </c>
      <c r="D3681" s="7">
        <v>2</v>
      </c>
      <c r="E3681" s="1">
        <v>16</v>
      </c>
      <c r="F3681" s="1" t="s">
        <v>47</v>
      </c>
      <c r="G3681" s="1" t="s">
        <v>2059</v>
      </c>
      <c r="H3681" s="1" t="s">
        <v>23</v>
      </c>
      <c r="I3681" s="1" t="s">
        <v>23</v>
      </c>
      <c r="AK3681" s="1" t="s">
        <v>59</v>
      </c>
    </row>
    <row r="3682" spans="1:37">
      <c r="A3682" s="1" t="s">
        <v>1747</v>
      </c>
      <c r="B3682" s="9">
        <v>40977</v>
      </c>
      <c r="C3682" s="7">
        <v>1</v>
      </c>
      <c r="D3682" s="7">
        <v>2</v>
      </c>
      <c r="E3682" s="1">
        <v>17</v>
      </c>
      <c r="F3682" s="1" t="s">
        <v>26</v>
      </c>
      <c r="G3682" s="1" t="s">
        <v>2057</v>
      </c>
      <c r="H3682" s="1" t="s">
        <v>23</v>
      </c>
      <c r="I3682" s="1" t="s">
        <v>23</v>
      </c>
      <c r="J3682" s="1" t="s">
        <v>55</v>
      </c>
      <c r="AK3682" s="1" t="s">
        <v>79</v>
      </c>
    </row>
    <row r="3683" spans="1:37">
      <c r="A3683" s="1" t="s">
        <v>1747</v>
      </c>
      <c r="B3683" s="9">
        <v>40977</v>
      </c>
      <c r="C3683" s="7">
        <v>1</v>
      </c>
      <c r="D3683" s="7">
        <v>2</v>
      </c>
      <c r="E3683" s="1">
        <v>17</v>
      </c>
      <c r="F3683" s="1" t="s">
        <v>47</v>
      </c>
      <c r="G3683" s="1" t="s">
        <v>2036</v>
      </c>
      <c r="H3683" s="1" t="s">
        <v>23</v>
      </c>
      <c r="I3683" s="1" t="s">
        <v>23</v>
      </c>
      <c r="J3683" s="1" t="s">
        <v>55</v>
      </c>
      <c r="AK3683" s="1" t="s">
        <v>79</v>
      </c>
    </row>
    <row r="3684" spans="1:37">
      <c r="A3684" s="1" t="s">
        <v>1747</v>
      </c>
      <c r="B3684" s="9">
        <v>40977</v>
      </c>
      <c r="C3684" s="7">
        <v>1</v>
      </c>
      <c r="D3684" s="7">
        <v>2</v>
      </c>
      <c r="E3684" s="1">
        <v>18</v>
      </c>
      <c r="F3684" s="1" t="s">
        <v>26</v>
      </c>
      <c r="G3684" s="1" t="s">
        <v>2019</v>
      </c>
      <c r="H3684" s="1" t="s">
        <v>23</v>
      </c>
      <c r="I3684" s="1" t="s">
        <v>23</v>
      </c>
      <c r="J3684" s="1" t="s">
        <v>55</v>
      </c>
      <c r="AK3684" s="1" t="s">
        <v>79</v>
      </c>
    </row>
    <row r="3685" spans="1:37">
      <c r="A3685" s="1" t="s">
        <v>1747</v>
      </c>
      <c r="B3685" s="9">
        <v>40977</v>
      </c>
      <c r="C3685" s="7">
        <v>1</v>
      </c>
      <c r="D3685" s="7">
        <v>2</v>
      </c>
      <c r="E3685" s="1">
        <v>18</v>
      </c>
      <c r="F3685" s="1" t="s">
        <v>47</v>
      </c>
      <c r="G3685" s="1" t="s">
        <v>2011</v>
      </c>
      <c r="H3685" s="1" t="s">
        <v>23</v>
      </c>
      <c r="I3685" s="1" t="s">
        <v>23</v>
      </c>
      <c r="AK3685" s="1" t="s">
        <v>79</v>
      </c>
    </row>
    <row r="3686" spans="1:37">
      <c r="A3686" s="1" t="s">
        <v>1747</v>
      </c>
      <c r="B3686" s="9">
        <v>40977</v>
      </c>
      <c r="C3686" s="7">
        <v>1</v>
      </c>
      <c r="D3686" s="7">
        <v>2</v>
      </c>
      <c r="E3686" s="1">
        <v>19</v>
      </c>
      <c r="F3686" s="1" t="s">
        <v>26</v>
      </c>
      <c r="G3686" s="1" t="s">
        <v>2029</v>
      </c>
      <c r="H3686" s="1" t="s">
        <v>23</v>
      </c>
      <c r="I3686" s="1" t="s">
        <v>23</v>
      </c>
      <c r="AK3686" s="1" t="s">
        <v>79</v>
      </c>
    </row>
    <row r="3687" spans="1:37">
      <c r="A3687" s="1" t="s">
        <v>1747</v>
      </c>
      <c r="B3687" s="9">
        <v>40977</v>
      </c>
      <c r="C3687" s="7">
        <v>1</v>
      </c>
      <c r="D3687" s="7">
        <v>2</v>
      </c>
      <c r="E3687" s="1">
        <v>19</v>
      </c>
      <c r="F3687" s="1" t="s">
        <v>47</v>
      </c>
      <c r="G3687" s="1" t="s">
        <v>2009</v>
      </c>
      <c r="H3687" s="1" t="s">
        <v>22</v>
      </c>
      <c r="I3687" s="1" t="s">
        <v>9</v>
      </c>
      <c r="K3687" s="1" t="s">
        <v>24</v>
      </c>
      <c r="L3687" s="1" t="s">
        <v>73</v>
      </c>
      <c r="M3687" s="2" t="s">
        <v>2544</v>
      </c>
      <c r="AJ3687" s="1" t="s">
        <v>59</v>
      </c>
      <c r="AK3687" s="1" t="s">
        <v>79</v>
      </c>
    </row>
    <row r="3688" spans="1:37">
      <c r="A3688" s="1" t="s">
        <v>1747</v>
      </c>
      <c r="B3688" s="9">
        <v>40977</v>
      </c>
      <c r="C3688" s="7">
        <v>1</v>
      </c>
      <c r="D3688" s="7">
        <v>2</v>
      </c>
      <c r="E3688" s="1">
        <v>20</v>
      </c>
      <c r="F3688" s="1" t="s">
        <v>26</v>
      </c>
      <c r="G3688" s="1" t="s">
        <v>2051</v>
      </c>
      <c r="H3688" s="1" t="s">
        <v>23</v>
      </c>
      <c r="I3688" s="1" t="s">
        <v>23</v>
      </c>
      <c r="AK3688" s="1" t="s">
        <v>79</v>
      </c>
    </row>
    <row r="3689" spans="1:37">
      <c r="A3689" s="1" t="s">
        <v>1747</v>
      </c>
      <c r="B3689" s="9">
        <v>40977</v>
      </c>
      <c r="C3689" s="7">
        <v>1</v>
      </c>
      <c r="D3689" s="7">
        <v>2</v>
      </c>
      <c r="E3689" s="1">
        <v>20</v>
      </c>
      <c r="F3689" s="1" t="s">
        <v>47</v>
      </c>
      <c r="G3689" s="1" t="s">
        <v>2887</v>
      </c>
      <c r="H3689" s="1" t="s">
        <v>23</v>
      </c>
      <c r="I3689" s="1" t="s">
        <v>23</v>
      </c>
      <c r="AK3689" s="1" t="s">
        <v>79</v>
      </c>
    </row>
    <row r="3690" spans="1:37">
      <c r="A3690" s="1" t="s">
        <v>1747</v>
      </c>
      <c r="B3690" s="9">
        <v>40977</v>
      </c>
      <c r="C3690" s="7">
        <v>1</v>
      </c>
      <c r="D3690" s="7">
        <v>2</v>
      </c>
      <c r="E3690" s="10">
        <v>21</v>
      </c>
      <c r="F3690" s="1" t="s">
        <v>26</v>
      </c>
      <c r="G3690" s="1" t="s">
        <v>2033</v>
      </c>
      <c r="H3690" s="1" t="s">
        <v>22</v>
      </c>
      <c r="I3690" s="1" t="s">
        <v>23</v>
      </c>
      <c r="J3690" s="1" t="s">
        <v>55</v>
      </c>
      <c r="AK3690" s="1" t="s">
        <v>79</v>
      </c>
    </row>
    <row r="3691" spans="1:37">
      <c r="A3691" s="1" t="s">
        <v>1747</v>
      </c>
      <c r="B3691" s="9">
        <v>40977</v>
      </c>
      <c r="C3691" s="7">
        <v>1</v>
      </c>
      <c r="D3691" s="7">
        <v>2</v>
      </c>
      <c r="E3691" s="1">
        <v>21</v>
      </c>
      <c r="F3691" s="1" t="s">
        <v>47</v>
      </c>
      <c r="G3691" s="1" t="s">
        <v>2888</v>
      </c>
      <c r="H3691" s="1" t="s">
        <v>22</v>
      </c>
      <c r="I3691" s="1" t="s">
        <v>23</v>
      </c>
      <c r="AK3691" s="1" t="s">
        <v>79</v>
      </c>
    </row>
    <row r="3692" spans="1:37">
      <c r="A3692" s="1" t="s">
        <v>1747</v>
      </c>
      <c r="B3692" s="9">
        <v>40977</v>
      </c>
      <c r="C3692" s="7">
        <v>1</v>
      </c>
      <c r="D3692" s="7">
        <v>2</v>
      </c>
      <c r="E3692" s="1">
        <v>22</v>
      </c>
      <c r="F3692" s="1" t="s">
        <v>26</v>
      </c>
      <c r="G3692" s="1" t="s">
        <v>2889</v>
      </c>
      <c r="H3692" s="1" t="s">
        <v>23</v>
      </c>
      <c r="I3692" s="1" t="s">
        <v>23</v>
      </c>
      <c r="AK3692" s="1" t="s">
        <v>79</v>
      </c>
    </row>
    <row r="3693" spans="1:37">
      <c r="A3693" s="1" t="s">
        <v>1747</v>
      </c>
      <c r="B3693" s="9">
        <v>40977</v>
      </c>
      <c r="C3693" s="7">
        <v>1</v>
      </c>
      <c r="D3693" s="7">
        <v>2</v>
      </c>
      <c r="E3693" s="1">
        <v>22</v>
      </c>
      <c r="F3693" s="1" t="s">
        <v>47</v>
      </c>
      <c r="G3693" s="1" t="s">
        <v>2043</v>
      </c>
      <c r="H3693" s="1" t="s">
        <v>22</v>
      </c>
      <c r="I3693" s="1" t="s">
        <v>9</v>
      </c>
      <c r="K3693" s="1" t="s">
        <v>32</v>
      </c>
      <c r="L3693" s="1" t="s">
        <v>73</v>
      </c>
      <c r="M3693" s="2" t="s">
        <v>2551</v>
      </c>
      <c r="AJ3693" s="1" t="s">
        <v>59</v>
      </c>
      <c r="AK3693" s="1" t="s">
        <v>79</v>
      </c>
    </row>
    <row r="3694" spans="1:37">
      <c r="A3694" s="1" t="s">
        <v>1747</v>
      </c>
      <c r="B3694" s="9">
        <v>40977</v>
      </c>
      <c r="C3694" s="7">
        <v>1</v>
      </c>
      <c r="D3694" s="7">
        <v>2</v>
      </c>
      <c r="E3694" s="1">
        <v>23</v>
      </c>
      <c r="F3694" s="1" t="s">
        <v>26</v>
      </c>
      <c r="G3694" s="1" t="s">
        <v>2890</v>
      </c>
      <c r="H3694" s="1" t="s">
        <v>22</v>
      </c>
      <c r="I3694" s="1" t="s">
        <v>23</v>
      </c>
      <c r="AK3694" s="1" t="s">
        <v>79</v>
      </c>
    </row>
    <row r="3695" spans="1:37">
      <c r="A3695" s="1" t="s">
        <v>1747</v>
      </c>
      <c r="B3695" s="9">
        <v>40977</v>
      </c>
      <c r="C3695" s="7">
        <v>1</v>
      </c>
      <c r="D3695" s="7">
        <v>2</v>
      </c>
      <c r="E3695" s="1">
        <v>23</v>
      </c>
      <c r="F3695" s="1" t="s">
        <v>47</v>
      </c>
      <c r="G3695" s="1" t="s">
        <v>2061</v>
      </c>
      <c r="H3695" s="1" t="s">
        <v>23</v>
      </c>
      <c r="I3695" s="1" t="s">
        <v>23</v>
      </c>
      <c r="AK3695" s="1" t="s">
        <v>79</v>
      </c>
    </row>
    <row r="3696" spans="1:37">
      <c r="A3696" s="1" t="s">
        <v>1747</v>
      </c>
      <c r="B3696" s="9">
        <v>40977</v>
      </c>
      <c r="C3696" s="7">
        <v>1</v>
      </c>
      <c r="D3696" s="7">
        <v>2</v>
      </c>
      <c r="E3696" s="1">
        <v>24</v>
      </c>
      <c r="F3696" s="1" t="s">
        <v>26</v>
      </c>
      <c r="G3696" s="1" t="s">
        <v>2891</v>
      </c>
      <c r="H3696" s="1" t="s">
        <v>23</v>
      </c>
      <c r="I3696" s="1" t="s">
        <v>23</v>
      </c>
      <c r="AK3696" s="1" t="s">
        <v>79</v>
      </c>
    </row>
    <row r="3697" spans="1:37">
      <c r="A3697" s="1" t="s">
        <v>1747</v>
      </c>
      <c r="B3697" s="9">
        <v>40977</v>
      </c>
      <c r="C3697" s="7">
        <v>1</v>
      </c>
      <c r="D3697" s="7">
        <v>2</v>
      </c>
      <c r="E3697" s="1">
        <v>24</v>
      </c>
      <c r="F3697" s="1" t="s">
        <v>47</v>
      </c>
      <c r="G3697" s="1" t="s">
        <v>2047</v>
      </c>
      <c r="H3697" s="1" t="s">
        <v>23</v>
      </c>
      <c r="I3697" s="1" t="s">
        <v>23</v>
      </c>
      <c r="AK3697" s="1" t="s">
        <v>79</v>
      </c>
    </row>
    <row r="3698" spans="1:37">
      <c r="A3698" s="1" t="s">
        <v>1747</v>
      </c>
      <c r="B3698" s="9">
        <v>40977</v>
      </c>
      <c r="C3698" s="7">
        <v>1</v>
      </c>
      <c r="D3698" s="7">
        <v>2</v>
      </c>
      <c r="E3698" s="1">
        <v>25</v>
      </c>
      <c r="F3698" s="1" t="s">
        <v>26</v>
      </c>
      <c r="G3698" s="1" t="s">
        <v>2892</v>
      </c>
      <c r="H3698" s="1" t="s">
        <v>23</v>
      </c>
      <c r="I3698" s="1" t="s">
        <v>23</v>
      </c>
      <c r="AK3698" s="1" t="s">
        <v>79</v>
      </c>
    </row>
    <row r="3699" spans="1:37">
      <c r="A3699" s="1" t="s">
        <v>1747</v>
      </c>
      <c r="B3699" s="9">
        <v>40977</v>
      </c>
      <c r="C3699" s="7">
        <v>1</v>
      </c>
      <c r="D3699" s="7">
        <v>2</v>
      </c>
      <c r="E3699" s="1">
        <v>25</v>
      </c>
      <c r="F3699" s="1" t="s">
        <v>47</v>
      </c>
      <c r="G3699" s="1" t="s">
        <v>2893</v>
      </c>
      <c r="H3699" s="1" t="s">
        <v>23</v>
      </c>
      <c r="I3699" s="1" t="s">
        <v>23</v>
      </c>
      <c r="J3699" s="1" t="s">
        <v>55</v>
      </c>
      <c r="AK3699" s="1" t="s">
        <v>79</v>
      </c>
    </row>
    <row r="3700" spans="1:37">
      <c r="A3700" s="1" t="s">
        <v>1747</v>
      </c>
      <c r="B3700" s="9">
        <v>40977</v>
      </c>
      <c r="C3700" s="7">
        <v>1</v>
      </c>
      <c r="D3700" s="7">
        <v>2</v>
      </c>
      <c r="E3700" s="1">
        <v>26</v>
      </c>
      <c r="F3700" s="1" t="s">
        <v>26</v>
      </c>
      <c r="G3700" s="1" t="s">
        <v>2894</v>
      </c>
      <c r="H3700" s="1" t="s">
        <v>23</v>
      </c>
      <c r="I3700" s="1" t="s">
        <v>23</v>
      </c>
      <c r="J3700" s="1" t="s">
        <v>55</v>
      </c>
      <c r="AK3700" s="1" t="s">
        <v>79</v>
      </c>
    </row>
    <row r="3701" spans="1:37">
      <c r="A3701" s="1" t="s">
        <v>1747</v>
      </c>
      <c r="B3701" s="9">
        <v>40977</v>
      </c>
      <c r="C3701" s="7">
        <v>1</v>
      </c>
      <c r="D3701" s="7">
        <v>2</v>
      </c>
      <c r="E3701" s="1">
        <v>26</v>
      </c>
      <c r="F3701" s="1" t="s">
        <v>47</v>
      </c>
      <c r="G3701" s="1" t="s">
        <v>2028</v>
      </c>
      <c r="H3701" s="1" t="s">
        <v>23</v>
      </c>
      <c r="I3701" s="1" t="s">
        <v>23</v>
      </c>
      <c r="AK3701" s="1" t="s">
        <v>79</v>
      </c>
    </row>
    <row r="3702" spans="1:37">
      <c r="A3702" s="1" t="s">
        <v>1747</v>
      </c>
      <c r="B3702" s="9">
        <v>40977</v>
      </c>
      <c r="C3702" s="7">
        <v>1</v>
      </c>
      <c r="D3702" s="7">
        <v>2</v>
      </c>
      <c r="E3702" s="1">
        <v>27</v>
      </c>
      <c r="F3702" s="1" t="s">
        <v>26</v>
      </c>
      <c r="G3702" s="1" t="s">
        <v>2895</v>
      </c>
      <c r="H3702" s="1" t="s">
        <v>22</v>
      </c>
      <c r="I3702" s="1" t="s">
        <v>23</v>
      </c>
      <c r="J3702" s="1" t="s">
        <v>55</v>
      </c>
      <c r="AK3702" s="1" t="s">
        <v>79</v>
      </c>
    </row>
    <row r="3703" spans="1:37">
      <c r="A3703" s="1" t="s">
        <v>1747</v>
      </c>
      <c r="B3703" s="9">
        <v>40977</v>
      </c>
      <c r="C3703" s="7">
        <v>1</v>
      </c>
      <c r="D3703" s="7">
        <v>2</v>
      </c>
      <c r="E3703" s="1">
        <v>27</v>
      </c>
      <c r="F3703" s="1" t="s">
        <v>47</v>
      </c>
      <c r="G3703" s="1" t="s">
        <v>2054</v>
      </c>
      <c r="H3703" s="1" t="s">
        <v>23</v>
      </c>
      <c r="I3703" s="1" t="s">
        <v>23</v>
      </c>
      <c r="AK3703" s="1" t="s">
        <v>79</v>
      </c>
    </row>
    <row r="3704" spans="1:37">
      <c r="A3704" s="1" t="s">
        <v>1747</v>
      </c>
      <c r="B3704" s="9">
        <v>40977</v>
      </c>
      <c r="C3704" s="7">
        <v>1</v>
      </c>
      <c r="D3704" s="7">
        <v>2</v>
      </c>
      <c r="E3704" s="1">
        <v>28</v>
      </c>
      <c r="F3704" s="1" t="s">
        <v>26</v>
      </c>
      <c r="G3704" s="1" t="s">
        <v>2039</v>
      </c>
      <c r="H3704" s="1" t="s">
        <v>22</v>
      </c>
      <c r="I3704" s="1" t="s">
        <v>9</v>
      </c>
      <c r="K3704" s="1" t="s">
        <v>36</v>
      </c>
      <c r="L3704" s="1" t="s">
        <v>25</v>
      </c>
      <c r="M3704" s="2" t="s">
        <v>2566</v>
      </c>
      <c r="N3704" s="1" t="s">
        <v>26</v>
      </c>
      <c r="O3704" s="1" t="s">
        <v>27</v>
      </c>
      <c r="P3704" s="1" t="s">
        <v>40</v>
      </c>
      <c r="Q3704" s="1">
        <v>33.9</v>
      </c>
      <c r="S3704" s="1">
        <v>24.3</v>
      </c>
      <c r="T3704" s="1">
        <f>130+15</f>
        <v>145</v>
      </c>
      <c r="U3704" s="1">
        <v>81.099999999999994</v>
      </c>
      <c r="X3704" s="1">
        <v>14</v>
      </c>
      <c r="Y3704" s="1">
        <v>110</v>
      </c>
      <c r="Z3704" s="1">
        <f>110-14</f>
        <v>96</v>
      </c>
      <c r="AA3704" s="1">
        <v>3</v>
      </c>
      <c r="AJ3704" s="1" t="s">
        <v>45</v>
      </c>
      <c r="AK3704" s="1" t="s">
        <v>79</v>
      </c>
    </row>
    <row r="3705" spans="1:37">
      <c r="A3705" s="1" t="s">
        <v>1747</v>
      </c>
      <c r="B3705" s="9">
        <v>40977</v>
      </c>
      <c r="C3705" s="7">
        <v>1</v>
      </c>
      <c r="D3705" s="7">
        <v>2</v>
      </c>
      <c r="E3705" s="1">
        <v>28</v>
      </c>
      <c r="F3705" s="1" t="s">
        <v>47</v>
      </c>
      <c r="G3705" s="1" t="s">
        <v>2022</v>
      </c>
      <c r="H3705" s="1" t="s">
        <v>23</v>
      </c>
      <c r="I3705" s="1" t="s">
        <v>23</v>
      </c>
      <c r="J3705" s="1" t="s">
        <v>55</v>
      </c>
      <c r="AK3705" s="1" t="s">
        <v>79</v>
      </c>
    </row>
    <row r="3706" spans="1:37">
      <c r="A3706" s="1" t="s">
        <v>1747</v>
      </c>
      <c r="B3706" s="9">
        <v>40977</v>
      </c>
      <c r="C3706" s="7">
        <v>1</v>
      </c>
      <c r="D3706" s="7">
        <v>2</v>
      </c>
      <c r="E3706" s="1">
        <v>29</v>
      </c>
      <c r="F3706" s="1" t="s">
        <v>26</v>
      </c>
      <c r="G3706" s="1" t="s">
        <v>2016</v>
      </c>
      <c r="H3706" s="1" t="s">
        <v>23</v>
      </c>
      <c r="I3706" s="1" t="s">
        <v>23</v>
      </c>
      <c r="AK3706" s="1" t="s">
        <v>79</v>
      </c>
    </row>
    <row r="3707" spans="1:37">
      <c r="A3707" s="1" t="s">
        <v>1747</v>
      </c>
      <c r="B3707" s="9">
        <v>40977</v>
      </c>
      <c r="C3707" s="7">
        <v>1</v>
      </c>
      <c r="D3707" s="7">
        <v>2</v>
      </c>
      <c r="E3707" s="1">
        <v>29</v>
      </c>
      <c r="F3707" s="1" t="s">
        <v>47</v>
      </c>
      <c r="G3707" s="1" t="s">
        <v>2896</v>
      </c>
      <c r="H3707" s="1" t="s">
        <v>23</v>
      </c>
      <c r="I3707" s="1" t="s">
        <v>23</v>
      </c>
      <c r="AK3707" s="1" t="s">
        <v>79</v>
      </c>
    </row>
    <row r="3708" spans="1:37">
      <c r="A3708" s="1" t="s">
        <v>1747</v>
      </c>
      <c r="B3708" s="9">
        <v>40977</v>
      </c>
      <c r="C3708" s="7">
        <v>1</v>
      </c>
      <c r="D3708" s="7">
        <v>2</v>
      </c>
      <c r="E3708" s="1">
        <v>30</v>
      </c>
      <c r="F3708" s="1" t="s">
        <v>26</v>
      </c>
      <c r="G3708" s="1" t="s">
        <v>2024</v>
      </c>
      <c r="H3708" s="1" t="s">
        <v>22</v>
      </c>
      <c r="I3708" s="1" t="s">
        <v>9</v>
      </c>
      <c r="K3708" s="1" t="s">
        <v>24</v>
      </c>
      <c r="L3708" s="1" t="s">
        <v>73</v>
      </c>
      <c r="M3708" s="2" t="s">
        <v>2545</v>
      </c>
      <c r="AJ3708" s="1" t="s">
        <v>59</v>
      </c>
      <c r="AK3708" s="1" t="s">
        <v>79</v>
      </c>
    </row>
    <row r="3709" spans="1:37">
      <c r="A3709" s="1" t="s">
        <v>1747</v>
      </c>
      <c r="B3709" s="9">
        <v>40977</v>
      </c>
      <c r="C3709" s="7">
        <v>1</v>
      </c>
      <c r="D3709" s="7">
        <v>2</v>
      </c>
      <c r="E3709" s="1">
        <v>30</v>
      </c>
      <c r="F3709" s="1" t="s">
        <v>47</v>
      </c>
      <c r="G3709" s="1" t="s">
        <v>2897</v>
      </c>
      <c r="H3709" s="1" t="s">
        <v>23</v>
      </c>
      <c r="I3709" s="1" t="s">
        <v>53</v>
      </c>
      <c r="J3709" s="1" t="s">
        <v>55</v>
      </c>
      <c r="AK3709" s="1" t="s">
        <v>79</v>
      </c>
    </row>
    <row r="3710" spans="1:37">
      <c r="A3710" s="1" t="s">
        <v>1747</v>
      </c>
      <c r="B3710" s="9">
        <v>40977</v>
      </c>
      <c r="C3710" s="7">
        <v>1</v>
      </c>
      <c r="D3710" s="7">
        <v>2</v>
      </c>
      <c r="E3710" s="1">
        <v>31</v>
      </c>
      <c r="F3710" s="1" t="s">
        <v>26</v>
      </c>
      <c r="G3710" s="1" t="s">
        <v>2898</v>
      </c>
      <c r="H3710" s="1" t="s">
        <v>23</v>
      </c>
      <c r="I3710" s="1" t="s">
        <v>23</v>
      </c>
      <c r="AK3710" s="1" t="s">
        <v>79</v>
      </c>
    </row>
    <row r="3711" spans="1:37">
      <c r="A3711" s="1" t="s">
        <v>1747</v>
      </c>
      <c r="B3711" s="9">
        <v>40977</v>
      </c>
      <c r="C3711" s="7">
        <v>1</v>
      </c>
      <c r="D3711" s="7">
        <v>2</v>
      </c>
      <c r="E3711" s="1">
        <v>31</v>
      </c>
      <c r="F3711" s="1" t="s">
        <v>47</v>
      </c>
      <c r="G3711" s="1" t="s">
        <v>2899</v>
      </c>
      <c r="H3711" s="1" t="s">
        <v>23</v>
      </c>
      <c r="I3711" s="1" t="s">
        <v>23</v>
      </c>
      <c r="AK3711" s="1" t="s">
        <v>79</v>
      </c>
    </row>
    <row r="3712" spans="1:37">
      <c r="A3712" s="1" t="s">
        <v>1747</v>
      </c>
      <c r="B3712" s="9">
        <v>40977</v>
      </c>
      <c r="C3712" s="7">
        <v>1</v>
      </c>
      <c r="D3712" s="7">
        <v>2</v>
      </c>
      <c r="E3712" s="1">
        <v>32</v>
      </c>
      <c r="F3712" s="1" t="s">
        <v>26</v>
      </c>
      <c r="G3712" s="1" t="s">
        <v>2010</v>
      </c>
      <c r="H3712" s="1" t="s">
        <v>22</v>
      </c>
      <c r="I3712" s="1" t="s">
        <v>53</v>
      </c>
      <c r="J3712" s="1" t="s">
        <v>55</v>
      </c>
      <c r="AK3712" s="1" t="s">
        <v>79</v>
      </c>
    </row>
    <row r="3713" spans="1:38">
      <c r="A3713" s="1" t="s">
        <v>1747</v>
      </c>
      <c r="B3713" s="9">
        <v>40977</v>
      </c>
      <c r="C3713" s="7">
        <v>1</v>
      </c>
      <c r="D3713" s="7">
        <v>2</v>
      </c>
      <c r="E3713" s="1">
        <v>32</v>
      </c>
      <c r="F3713" s="1" t="s">
        <v>47</v>
      </c>
      <c r="G3713" s="1" t="s">
        <v>2056</v>
      </c>
      <c r="H3713" s="1" t="s">
        <v>22</v>
      </c>
      <c r="I3713" s="1" t="s">
        <v>23</v>
      </c>
      <c r="J3713" s="1" t="s">
        <v>55</v>
      </c>
      <c r="AK3713" s="1" t="s">
        <v>79</v>
      </c>
    </row>
    <row r="3714" spans="1:38">
      <c r="A3714" s="1" t="s">
        <v>1747</v>
      </c>
      <c r="B3714" s="9">
        <v>40977</v>
      </c>
      <c r="C3714" s="7">
        <v>1</v>
      </c>
      <c r="D3714" s="7">
        <v>2</v>
      </c>
      <c r="E3714" s="1">
        <v>33</v>
      </c>
      <c r="F3714" s="1" t="s">
        <v>26</v>
      </c>
      <c r="G3714" s="1" t="s">
        <v>2031</v>
      </c>
      <c r="H3714" s="1" t="s">
        <v>22</v>
      </c>
      <c r="I3714" s="1" t="s">
        <v>9</v>
      </c>
      <c r="K3714" s="1" t="s">
        <v>30</v>
      </c>
      <c r="L3714" s="1" t="s">
        <v>73</v>
      </c>
      <c r="M3714" s="2" t="s">
        <v>2564</v>
      </c>
      <c r="AJ3714" s="1" t="s">
        <v>59</v>
      </c>
      <c r="AK3714" s="1" t="s">
        <v>105</v>
      </c>
    </row>
    <row r="3715" spans="1:38">
      <c r="A3715" s="1" t="s">
        <v>1747</v>
      </c>
      <c r="B3715" s="9">
        <v>40977</v>
      </c>
      <c r="C3715" s="7">
        <v>1</v>
      </c>
      <c r="D3715" s="7">
        <v>2</v>
      </c>
      <c r="E3715" s="1">
        <v>33</v>
      </c>
      <c r="F3715" s="1" t="s">
        <v>47</v>
      </c>
      <c r="G3715" s="1" t="s">
        <v>2055</v>
      </c>
      <c r="H3715" s="1" t="s">
        <v>23</v>
      </c>
      <c r="I3715" s="1" t="s">
        <v>53</v>
      </c>
      <c r="AK3715" s="1" t="s">
        <v>105</v>
      </c>
    </row>
    <row r="3716" spans="1:38">
      <c r="A3716" s="1" t="s">
        <v>1747</v>
      </c>
      <c r="B3716" s="9">
        <v>40977</v>
      </c>
      <c r="C3716" s="7">
        <v>1</v>
      </c>
      <c r="D3716" s="7">
        <v>2</v>
      </c>
      <c r="E3716" s="1">
        <v>34</v>
      </c>
      <c r="F3716" s="1" t="s">
        <v>26</v>
      </c>
      <c r="G3716" s="1" t="s">
        <v>2014</v>
      </c>
      <c r="H3716" s="1" t="s">
        <v>23</v>
      </c>
      <c r="I3716" s="1" t="s">
        <v>23</v>
      </c>
      <c r="AK3716" s="1" t="s">
        <v>105</v>
      </c>
    </row>
    <row r="3717" spans="1:38">
      <c r="A3717" s="1" t="s">
        <v>1747</v>
      </c>
      <c r="B3717" s="9">
        <v>40977</v>
      </c>
      <c r="C3717" s="7">
        <v>1</v>
      </c>
      <c r="D3717" s="7">
        <v>2</v>
      </c>
      <c r="E3717" s="1">
        <v>34</v>
      </c>
      <c r="F3717" s="1" t="s">
        <v>47</v>
      </c>
      <c r="G3717" s="1" t="s">
        <v>2026</v>
      </c>
      <c r="H3717" s="1" t="s">
        <v>23</v>
      </c>
      <c r="I3717" s="1" t="s">
        <v>53</v>
      </c>
      <c r="AK3717" s="1" t="s">
        <v>105</v>
      </c>
    </row>
    <row r="3718" spans="1:38">
      <c r="A3718" s="1" t="s">
        <v>1747</v>
      </c>
      <c r="B3718" s="9">
        <v>40977</v>
      </c>
      <c r="C3718" s="7">
        <v>1</v>
      </c>
      <c r="D3718" s="7">
        <v>2</v>
      </c>
      <c r="E3718" s="1">
        <v>35</v>
      </c>
      <c r="F3718" s="1" t="s">
        <v>26</v>
      </c>
      <c r="G3718" s="1" t="s">
        <v>2058</v>
      </c>
      <c r="H3718" s="1" t="s">
        <v>23</v>
      </c>
      <c r="I3718" s="1" t="s">
        <v>53</v>
      </c>
      <c r="AK3718" s="1" t="s">
        <v>105</v>
      </c>
    </row>
    <row r="3719" spans="1:38">
      <c r="A3719" s="1" t="s">
        <v>1747</v>
      </c>
      <c r="B3719" s="9">
        <v>40977</v>
      </c>
      <c r="C3719" s="7">
        <v>1</v>
      </c>
      <c r="D3719" s="7">
        <v>2</v>
      </c>
      <c r="E3719" s="1">
        <v>35</v>
      </c>
      <c r="F3719" s="1" t="s">
        <v>47</v>
      </c>
      <c r="G3719" s="1" t="s">
        <v>2023</v>
      </c>
      <c r="H3719" s="1" t="s">
        <v>23</v>
      </c>
      <c r="I3719" s="1" t="s">
        <v>53</v>
      </c>
      <c r="AK3719" s="1" t="s">
        <v>105</v>
      </c>
    </row>
    <row r="3720" spans="1:38">
      <c r="A3720" s="1" t="s">
        <v>1747</v>
      </c>
      <c r="B3720" s="9">
        <v>40977</v>
      </c>
      <c r="C3720" s="7">
        <v>1</v>
      </c>
      <c r="D3720" s="7">
        <v>2</v>
      </c>
      <c r="E3720" s="1">
        <v>36</v>
      </c>
      <c r="F3720" s="1" t="s">
        <v>26</v>
      </c>
      <c r="G3720" s="1" t="s">
        <v>2044</v>
      </c>
      <c r="H3720" s="1" t="s">
        <v>22</v>
      </c>
      <c r="I3720" s="1" t="s">
        <v>9</v>
      </c>
      <c r="K3720" s="1" t="s">
        <v>511</v>
      </c>
      <c r="L3720" s="1" t="s">
        <v>25</v>
      </c>
      <c r="M3720" s="2" t="s">
        <v>512</v>
      </c>
      <c r="AD3720" s="1" t="s">
        <v>73</v>
      </c>
      <c r="AJ3720" s="1" t="s">
        <v>59</v>
      </c>
      <c r="AK3720" s="1" t="s">
        <v>105</v>
      </c>
      <c r="AL3720" s="1" t="s">
        <v>263</v>
      </c>
    </row>
    <row r="3721" spans="1:38">
      <c r="A3721" s="1" t="s">
        <v>1747</v>
      </c>
      <c r="B3721" s="9">
        <v>40977</v>
      </c>
      <c r="C3721" s="7">
        <v>1</v>
      </c>
      <c r="D3721" s="7">
        <v>2</v>
      </c>
      <c r="E3721" s="1">
        <v>36</v>
      </c>
      <c r="F3721" s="1" t="s">
        <v>47</v>
      </c>
      <c r="G3721" s="1" t="s">
        <v>2900</v>
      </c>
      <c r="H3721" s="1" t="s">
        <v>23</v>
      </c>
      <c r="I3721" s="1" t="s">
        <v>23</v>
      </c>
      <c r="J3721" s="1" t="s">
        <v>55</v>
      </c>
      <c r="AK3721" s="1" t="s">
        <v>105</v>
      </c>
    </row>
    <row r="3722" spans="1:38">
      <c r="A3722" s="1" t="s">
        <v>1747</v>
      </c>
      <c r="B3722" s="9">
        <v>40977</v>
      </c>
      <c r="C3722" s="7">
        <v>1</v>
      </c>
      <c r="D3722" s="7">
        <v>2</v>
      </c>
      <c r="E3722" s="1">
        <v>37</v>
      </c>
      <c r="F3722" s="1" t="s">
        <v>26</v>
      </c>
      <c r="G3722" s="1" t="s">
        <v>2053</v>
      </c>
      <c r="H3722" s="1" t="s">
        <v>23</v>
      </c>
      <c r="I3722" s="1" t="s">
        <v>23</v>
      </c>
      <c r="J3722" s="1" t="s">
        <v>55</v>
      </c>
      <c r="AK3722" s="1" t="s">
        <v>105</v>
      </c>
    </row>
    <row r="3723" spans="1:38">
      <c r="A3723" s="1" t="s">
        <v>1747</v>
      </c>
      <c r="B3723" s="9">
        <v>40977</v>
      </c>
      <c r="C3723" s="7">
        <v>1</v>
      </c>
      <c r="D3723" s="7">
        <v>2</v>
      </c>
      <c r="E3723" s="1">
        <v>37</v>
      </c>
      <c r="F3723" s="1" t="s">
        <v>47</v>
      </c>
      <c r="G3723" s="1" t="s">
        <v>2901</v>
      </c>
      <c r="H3723" s="1" t="s">
        <v>23</v>
      </c>
      <c r="I3723" s="1" t="s">
        <v>53</v>
      </c>
      <c r="J3723" s="1" t="s">
        <v>55</v>
      </c>
      <c r="AK3723" s="1" t="s">
        <v>105</v>
      </c>
    </row>
    <row r="3724" spans="1:38">
      <c r="A3724" s="1" t="s">
        <v>1747</v>
      </c>
      <c r="B3724" s="9">
        <v>40977</v>
      </c>
      <c r="C3724" s="7">
        <v>1</v>
      </c>
      <c r="D3724" s="7">
        <v>2</v>
      </c>
      <c r="E3724" s="1">
        <v>38</v>
      </c>
      <c r="F3724" s="1" t="s">
        <v>26</v>
      </c>
      <c r="G3724" s="1" t="s">
        <v>2902</v>
      </c>
      <c r="H3724" s="1" t="s">
        <v>23</v>
      </c>
      <c r="I3724" s="1" t="s">
        <v>53</v>
      </c>
      <c r="AK3724" s="1" t="s">
        <v>105</v>
      </c>
    </row>
    <row r="3725" spans="1:38">
      <c r="A3725" s="1" t="s">
        <v>1747</v>
      </c>
      <c r="B3725" s="9">
        <v>40977</v>
      </c>
      <c r="C3725" s="7">
        <v>1</v>
      </c>
      <c r="D3725" s="7">
        <v>2</v>
      </c>
      <c r="E3725" s="1">
        <v>38</v>
      </c>
      <c r="F3725" s="1" t="s">
        <v>47</v>
      </c>
      <c r="G3725" s="1" t="s">
        <v>2903</v>
      </c>
      <c r="H3725" s="1" t="s">
        <v>23</v>
      </c>
      <c r="I3725" s="1" t="s">
        <v>23</v>
      </c>
      <c r="J3725" s="1" t="s">
        <v>55</v>
      </c>
      <c r="AK3725" s="1" t="s">
        <v>105</v>
      </c>
    </row>
    <row r="3726" spans="1:38">
      <c r="A3726" s="1" t="s">
        <v>1747</v>
      </c>
      <c r="B3726" s="9">
        <v>40977</v>
      </c>
      <c r="C3726" s="7">
        <v>1</v>
      </c>
      <c r="D3726" s="7">
        <v>2</v>
      </c>
      <c r="E3726" s="1">
        <v>39</v>
      </c>
      <c r="F3726" s="1" t="s">
        <v>26</v>
      </c>
      <c r="G3726" s="1" t="s">
        <v>2049</v>
      </c>
      <c r="H3726" s="1" t="s">
        <v>23</v>
      </c>
      <c r="I3726" s="1" t="s">
        <v>23</v>
      </c>
      <c r="J3726" s="1" t="s">
        <v>55</v>
      </c>
      <c r="AK3726" s="1" t="s">
        <v>105</v>
      </c>
    </row>
    <row r="3727" spans="1:38">
      <c r="A3727" s="1" t="s">
        <v>1747</v>
      </c>
      <c r="B3727" s="9">
        <v>40977</v>
      </c>
      <c r="C3727" s="7">
        <v>1</v>
      </c>
      <c r="D3727" s="7">
        <v>2</v>
      </c>
      <c r="E3727" s="1">
        <v>39</v>
      </c>
      <c r="F3727" s="1" t="s">
        <v>47</v>
      </c>
      <c r="G3727" s="1" t="s">
        <v>2037</v>
      </c>
      <c r="H3727" s="1" t="s">
        <v>23</v>
      </c>
      <c r="I3727" s="1" t="s">
        <v>23</v>
      </c>
      <c r="J3727" s="1" t="s">
        <v>55</v>
      </c>
      <c r="AK3727" s="1" t="s">
        <v>105</v>
      </c>
    </row>
    <row r="3728" spans="1:38">
      <c r="A3728" s="1" t="s">
        <v>1747</v>
      </c>
      <c r="B3728" s="9">
        <v>40977</v>
      </c>
      <c r="C3728" s="7">
        <v>1</v>
      </c>
      <c r="D3728" s="7">
        <v>2</v>
      </c>
      <c r="E3728" s="1">
        <v>40</v>
      </c>
      <c r="F3728" s="1" t="s">
        <v>26</v>
      </c>
      <c r="G3728" s="1" t="s">
        <v>2904</v>
      </c>
      <c r="H3728" s="1" t="s">
        <v>22</v>
      </c>
      <c r="I3728" s="1" t="s">
        <v>9</v>
      </c>
      <c r="AK3728" s="1" t="s">
        <v>105</v>
      </c>
      <c r="AL3728" s="1" t="s">
        <v>76</v>
      </c>
    </row>
    <row r="3729" spans="1:38">
      <c r="A3729" s="1" t="s">
        <v>1747</v>
      </c>
      <c r="B3729" s="9">
        <v>40977</v>
      </c>
      <c r="C3729" s="7">
        <v>1</v>
      </c>
      <c r="D3729" s="7">
        <v>2</v>
      </c>
      <c r="E3729" s="1">
        <v>40</v>
      </c>
      <c r="F3729" s="1" t="s">
        <v>47</v>
      </c>
      <c r="G3729" s="1" t="s">
        <v>2905</v>
      </c>
      <c r="H3729" s="1" t="s">
        <v>23</v>
      </c>
      <c r="I3729" s="1" t="s">
        <v>53</v>
      </c>
      <c r="AK3729" s="1" t="s">
        <v>105</v>
      </c>
      <c r="AL3729" s="1" t="s">
        <v>259</v>
      </c>
    </row>
    <row r="3730" spans="1:38">
      <c r="A3730" s="1" t="s">
        <v>1747</v>
      </c>
      <c r="B3730" s="9">
        <v>40977</v>
      </c>
      <c r="C3730" s="7">
        <v>1</v>
      </c>
      <c r="D3730" s="7">
        <v>2</v>
      </c>
      <c r="E3730" s="1">
        <v>41</v>
      </c>
      <c r="F3730" s="1" t="s">
        <v>26</v>
      </c>
      <c r="G3730" s="1" t="s">
        <v>2027</v>
      </c>
      <c r="H3730" s="1" t="s">
        <v>22</v>
      </c>
      <c r="I3730" s="1" t="s">
        <v>53</v>
      </c>
      <c r="AK3730" s="1" t="s">
        <v>105</v>
      </c>
      <c r="AL3730" s="1" t="s">
        <v>258</v>
      </c>
    </row>
    <row r="3731" spans="1:38">
      <c r="A3731" s="1" t="s">
        <v>1747</v>
      </c>
      <c r="B3731" s="9">
        <v>40977</v>
      </c>
      <c r="C3731" s="7">
        <v>1</v>
      </c>
      <c r="D3731" s="7">
        <v>2</v>
      </c>
      <c r="E3731" s="1">
        <v>41</v>
      </c>
      <c r="F3731" s="1" t="s">
        <v>47</v>
      </c>
      <c r="G3731" s="1" t="s">
        <v>2012</v>
      </c>
      <c r="H3731" s="1" t="s">
        <v>23</v>
      </c>
      <c r="I3731" s="1" t="s">
        <v>53</v>
      </c>
      <c r="AK3731" s="1" t="s">
        <v>105</v>
      </c>
    </row>
    <row r="3732" spans="1:38">
      <c r="A3732" s="1" t="s">
        <v>1747</v>
      </c>
      <c r="B3732" s="9">
        <v>40977</v>
      </c>
      <c r="C3732" s="7">
        <v>1</v>
      </c>
      <c r="D3732" s="7">
        <v>2</v>
      </c>
      <c r="E3732" s="1">
        <v>42</v>
      </c>
      <c r="F3732" s="1" t="s">
        <v>26</v>
      </c>
      <c r="G3732" s="1" t="s">
        <v>2906</v>
      </c>
      <c r="H3732" s="1" t="s">
        <v>23</v>
      </c>
      <c r="I3732" s="1" t="s">
        <v>23</v>
      </c>
      <c r="J3732" s="1" t="s">
        <v>55</v>
      </c>
      <c r="AK3732" s="1" t="s">
        <v>105</v>
      </c>
    </row>
    <row r="3733" spans="1:38">
      <c r="A3733" s="1" t="s">
        <v>1747</v>
      </c>
      <c r="B3733" s="9">
        <v>40977</v>
      </c>
      <c r="C3733" s="7">
        <v>1</v>
      </c>
      <c r="D3733" s="7">
        <v>2</v>
      </c>
      <c r="E3733" s="1">
        <v>42</v>
      </c>
      <c r="F3733" s="1" t="s">
        <v>47</v>
      </c>
      <c r="G3733" s="1" t="s">
        <v>2907</v>
      </c>
      <c r="H3733" s="1" t="s">
        <v>23</v>
      </c>
      <c r="I3733" s="1" t="s">
        <v>23</v>
      </c>
      <c r="AK3733" s="1" t="s">
        <v>105</v>
      </c>
    </row>
    <row r="3734" spans="1:38">
      <c r="A3734" s="1" t="s">
        <v>1747</v>
      </c>
      <c r="B3734" s="9">
        <v>40977</v>
      </c>
      <c r="C3734" s="7">
        <v>1</v>
      </c>
      <c r="D3734" s="7">
        <v>2</v>
      </c>
      <c r="E3734" s="1">
        <v>43</v>
      </c>
      <c r="F3734" s="1" t="s">
        <v>26</v>
      </c>
      <c r="G3734" s="1" t="s">
        <v>2008</v>
      </c>
      <c r="H3734" s="1" t="s">
        <v>22</v>
      </c>
      <c r="I3734" s="1" t="s">
        <v>23</v>
      </c>
      <c r="AK3734" s="1" t="s">
        <v>105</v>
      </c>
      <c r="AL3734" s="1" t="s">
        <v>258</v>
      </c>
    </row>
    <row r="3735" spans="1:38">
      <c r="A3735" s="1" t="s">
        <v>1747</v>
      </c>
      <c r="B3735" s="9">
        <v>40977</v>
      </c>
      <c r="C3735" s="7">
        <v>1</v>
      </c>
      <c r="D3735" s="7">
        <v>2</v>
      </c>
      <c r="E3735" s="1">
        <v>43</v>
      </c>
      <c r="F3735" s="1" t="s">
        <v>47</v>
      </c>
      <c r="G3735" s="1" t="s">
        <v>2021</v>
      </c>
      <c r="H3735" s="1" t="s">
        <v>22</v>
      </c>
      <c r="I3735" s="1" t="s">
        <v>9</v>
      </c>
      <c r="K3735" s="1" t="s">
        <v>239</v>
      </c>
      <c r="L3735" s="1" t="s">
        <v>25</v>
      </c>
      <c r="M3735" s="2" t="s">
        <v>2565</v>
      </c>
      <c r="N3735" s="1" t="s">
        <v>26</v>
      </c>
      <c r="O3735" s="1" t="s">
        <v>33</v>
      </c>
      <c r="Q3735" s="1">
        <v>46.9</v>
      </c>
      <c r="S3735" s="1">
        <v>5.5</v>
      </c>
      <c r="T3735" s="1">
        <f>130+51</f>
        <v>181</v>
      </c>
      <c r="U3735" s="1">
        <f>130+50</f>
        <v>180</v>
      </c>
      <c r="W3735" s="1">
        <v>41.6</v>
      </c>
      <c r="X3735" s="1">
        <v>13</v>
      </c>
      <c r="Y3735" s="1">
        <v>245</v>
      </c>
      <c r="Z3735" s="1">
        <f>245-13</f>
        <v>232</v>
      </c>
      <c r="AA3735" s="1" t="s">
        <v>260</v>
      </c>
      <c r="AC3735" s="1" t="s">
        <v>261</v>
      </c>
      <c r="AJ3735" s="1" t="s">
        <v>45</v>
      </c>
      <c r="AK3735" s="1" t="s">
        <v>105</v>
      </c>
      <c r="AL3735" s="1" t="s">
        <v>258</v>
      </c>
    </row>
    <row r="3736" spans="1:38">
      <c r="A3736" s="1" t="s">
        <v>1747</v>
      </c>
      <c r="B3736" s="9">
        <v>40977</v>
      </c>
      <c r="C3736" s="7">
        <v>1</v>
      </c>
      <c r="D3736" s="7">
        <v>2</v>
      </c>
      <c r="E3736" s="1">
        <v>44</v>
      </c>
      <c r="F3736" s="1" t="s">
        <v>26</v>
      </c>
      <c r="G3736" s="1" t="s">
        <v>2046</v>
      </c>
      <c r="H3736" s="1" t="s">
        <v>23</v>
      </c>
      <c r="I3736" s="1" t="s">
        <v>23</v>
      </c>
      <c r="AK3736" s="1" t="s">
        <v>105</v>
      </c>
    </row>
    <row r="3737" spans="1:38">
      <c r="A3737" s="1" t="s">
        <v>1747</v>
      </c>
      <c r="B3737" s="9">
        <v>40977</v>
      </c>
      <c r="C3737" s="7">
        <v>1</v>
      </c>
      <c r="D3737" s="7">
        <v>2</v>
      </c>
      <c r="E3737" s="1">
        <v>44</v>
      </c>
      <c r="F3737" s="1" t="s">
        <v>47</v>
      </c>
      <c r="G3737" s="1" t="s">
        <v>2908</v>
      </c>
      <c r="H3737" s="1" t="s">
        <v>22</v>
      </c>
      <c r="I3737" s="1" t="s">
        <v>23</v>
      </c>
      <c r="AK3737" s="1" t="s">
        <v>105</v>
      </c>
    </row>
    <row r="3738" spans="1:38">
      <c r="A3738" s="1" t="s">
        <v>1747</v>
      </c>
      <c r="B3738" s="9">
        <v>40977</v>
      </c>
      <c r="C3738" s="7">
        <v>1</v>
      </c>
      <c r="D3738" s="7">
        <v>2</v>
      </c>
      <c r="E3738" s="1">
        <v>45</v>
      </c>
      <c r="F3738" s="1" t="s">
        <v>26</v>
      </c>
      <c r="G3738" s="1" t="s">
        <v>2909</v>
      </c>
      <c r="H3738" s="1" t="s">
        <v>23</v>
      </c>
      <c r="I3738" s="1" t="s">
        <v>23</v>
      </c>
      <c r="AK3738" s="1" t="s">
        <v>105</v>
      </c>
    </row>
    <row r="3739" spans="1:38">
      <c r="A3739" s="1" t="s">
        <v>1747</v>
      </c>
      <c r="B3739" s="9">
        <v>40977</v>
      </c>
      <c r="C3739" s="7">
        <v>1</v>
      </c>
      <c r="D3739" s="7">
        <v>2</v>
      </c>
      <c r="E3739" s="1">
        <v>45</v>
      </c>
      <c r="F3739" s="1" t="s">
        <v>47</v>
      </c>
      <c r="G3739" s="1" t="s">
        <v>2910</v>
      </c>
      <c r="H3739" s="1" t="s">
        <v>22</v>
      </c>
      <c r="I3739" s="1" t="s">
        <v>23</v>
      </c>
      <c r="J3739" s="1" t="s">
        <v>55</v>
      </c>
      <c r="AK3739" s="1" t="s">
        <v>105</v>
      </c>
      <c r="AL3739" s="1" t="s">
        <v>258</v>
      </c>
    </row>
    <row r="3740" spans="1:38">
      <c r="A3740" s="1" t="s">
        <v>1747</v>
      </c>
      <c r="B3740" s="9">
        <v>40977</v>
      </c>
      <c r="C3740" s="7">
        <v>1</v>
      </c>
      <c r="D3740" s="7">
        <v>2</v>
      </c>
      <c r="E3740" s="1">
        <v>46</v>
      </c>
      <c r="F3740" s="1" t="s">
        <v>26</v>
      </c>
      <c r="G3740" s="1" t="s">
        <v>2911</v>
      </c>
      <c r="H3740" s="1" t="s">
        <v>23</v>
      </c>
      <c r="I3740" s="1" t="s">
        <v>23</v>
      </c>
      <c r="J3740" s="1" t="s">
        <v>55</v>
      </c>
      <c r="AK3740" s="1" t="s">
        <v>105</v>
      </c>
      <c r="AL3740" s="1" t="s">
        <v>257</v>
      </c>
    </row>
    <row r="3741" spans="1:38">
      <c r="A3741" s="1" t="s">
        <v>1747</v>
      </c>
      <c r="B3741" s="9">
        <v>40977</v>
      </c>
      <c r="C3741" s="7">
        <v>1</v>
      </c>
      <c r="D3741" s="7">
        <v>2</v>
      </c>
      <c r="E3741" s="1">
        <v>46</v>
      </c>
      <c r="F3741" s="1" t="s">
        <v>47</v>
      </c>
      <c r="G3741" s="1" t="s">
        <v>2032</v>
      </c>
      <c r="H3741" s="1" t="s">
        <v>22</v>
      </c>
      <c r="I3741" s="1" t="s">
        <v>23</v>
      </c>
      <c r="J3741" s="1" t="s">
        <v>55</v>
      </c>
      <c r="AK3741" s="1" t="s">
        <v>105</v>
      </c>
      <c r="AL3741" s="1" t="s">
        <v>257</v>
      </c>
    </row>
    <row r="3742" spans="1:38">
      <c r="A3742" s="1" t="s">
        <v>1747</v>
      </c>
      <c r="B3742" s="9">
        <v>40977</v>
      </c>
      <c r="C3742" s="7">
        <v>1</v>
      </c>
      <c r="D3742" s="7">
        <v>2</v>
      </c>
      <c r="E3742" s="1">
        <v>47</v>
      </c>
      <c r="F3742" s="1" t="s">
        <v>26</v>
      </c>
      <c r="G3742" s="1" t="s">
        <v>2912</v>
      </c>
      <c r="H3742" s="1" t="s">
        <v>23</v>
      </c>
      <c r="I3742" s="1" t="s">
        <v>53</v>
      </c>
      <c r="AK3742" s="1" t="s">
        <v>105</v>
      </c>
    </row>
    <row r="3743" spans="1:38">
      <c r="A3743" s="1" t="s">
        <v>1747</v>
      </c>
      <c r="B3743" s="9">
        <v>40977</v>
      </c>
      <c r="C3743" s="7">
        <v>1</v>
      </c>
      <c r="D3743" s="7">
        <v>2</v>
      </c>
      <c r="E3743" s="1">
        <v>47</v>
      </c>
      <c r="F3743" s="1" t="s">
        <v>47</v>
      </c>
      <c r="G3743" s="1" t="s">
        <v>2913</v>
      </c>
      <c r="H3743" s="1" t="s">
        <v>23</v>
      </c>
      <c r="I3743" s="1" t="s">
        <v>53</v>
      </c>
      <c r="AK3743" s="1" t="s">
        <v>105</v>
      </c>
    </row>
    <row r="3744" spans="1:38">
      <c r="A3744" s="1" t="s">
        <v>1747</v>
      </c>
      <c r="B3744" s="9">
        <v>40977</v>
      </c>
      <c r="C3744" s="7">
        <v>1</v>
      </c>
      <c r="D3744" s="7">
        <v>2</v>
      </c>
      <c r="E3744" s="1">
        <v>48</v>
      </c>
      <c r="F3744" s="1" t="s">
        <v>26</v>
      </c>
      <c r="G3744" s="1" t="s">
        <v>2914</v>
      </c>
      <c r="H3744" s="1" t="s">
        <v>23</v>
      </c>
      <c r="I3744" s="1" t="s">
        <v>9</v>
      </c>
      <c r="J3744" s="1" t="s">
        <v>55</v>
      </c>
      <c r="AK3744" s="1" t="s">
        <v>105</v>
      </c>
    </row>
    <row r="3745" spans="1:38">
      <c r="A3745" s="1" t="s">
        <v>1747</v>
      </c>
      <c r="B3745" s="9">
        <v>40977</v>
      </c>
      <c r="C3745" s="7">
        <v>1</v>
      </c>
      <c r="D3745" s="7">
        <v>2</v>
      </c>
      <c r="E3745" s="1">
        <v>48</v>
      </c>
      <c r="F3745" s="1" t="s">
        <v>47</v>
      </c>
      <c r="G3745" s="1" t="s">
        <v>2915</v>
      </c>
      <c r="H3745" s="1" t="s">
        <v>22</v>
      </c>
      <c r="I3745" s="1" t="s">
        <v>53</v>
      </c>
      <c r="AK3745" s="1" t="s">
        <v>105</v>
      </c>
      <c r="AL3745" s="1" t="s">
        <v>256</v>
      </c>
    </row>
    <row r="3746" spans="1:38">
      <c r="A3746" s="1" t="s">
        <v>1748</v>
      </c>
      <c r="B3746" s="9">
        <v>40978</v>
      </c>
      <c r="C3746" s="7">
        <v>1</v>
      </c>
      <c r="D3746" s="7">
        <v>2</v>
      </c>
      <c r="E3746" s="1">
        <v>1</v>
      </c>
      <c r="F3746" s="1" t="s">
        <v>26</v>
      </c>
      <c r="G3746" s="1" t="s">
        <v>2034</v>
      </c>
      <c r="H3746" s="1" t="s">
        <v>22</v>
      </c>
      <c r="I3746" s="1" t="s">
        <v>9</v>
      </c>
      <c r="K3746" s="1" t="s">
        <v>32</v>
      </c>
      <c r="L3746" s="1" t="s">
        <v>73</v>
      </c>
      <c r="M3746" s="2" t="s">
        <v>2550</v>
      </c>
      <c r="AJ3746" s="1" t="s">
        <v>45</v>
      </c>
      <c r="AK3746" s="1" t="s">
        <v>79</v>
      </c>
    </row>
    <row r="3747" spans="1:38">
      <c r="A3747" s="1" t="s">
        <v>1748</v>
      </c>
      <c r="B3747" s="9">
        <v>40978</v>
      </c>
      <c r="C3747" s="7">
        <v>1</v>
      </c>
      <c r="D3747" s="7">
        <v>2</v>
      </c>
      <c r="E3747" s="1">
        <v>1</v>
      </c>
      <c r="F3747" s="1" t="s">
        <v>47</v>
      </c>
      <c r="G3747" s="1" t="s">
        <v>2874</v>
      </c>
      <c r="H3747" s="1" t="s">
        <v>23</v>
      </c>
      <c r="I3747" s="1" t="s">
        <v>23</v>
      </c>
      <c r="J3747" s="1" t="s">
        <v>55</v>
      </c>
      <c r="AK3747" s="1" t="s">
        <v>79</v>
      </c>
    </row>
    <row r="3748" spans="1:38">
      <c r="A3748" s="1" t="s">
        <v>1748</v>
      </c>
      <c r="B3748" s="9">
        <v>40978</v>
      </c>
      <c r="C3748" s="7">
        <v>1</v>
      </c>
      <c r="D3748" s="7">
        <v>2</v>
      </c>
      <c r="E3748" s="1">
        <v>2</v>
      </c>
      <c r="F3748" s="1" t="s">
        <v>26</v>
      </c>
      <c r="G3748" s="1" t="s">
        <v>2045</v>
      </c>
      <c r="H3748" s="1" t="s">
        <v>23</v>
      </c>
      <c r="I3748" s="1" t="s">
        <v>23</v>
      </c>
      <c r="J3748" s="1" t="s">
        <v>55</v>
      </c>
      <c r="AK3748" s="1" t="s">
        <v>79</v>
      </c>
    </row>
    <row r="3749" spans="1:38">
      <c r="A3749" s="1" t="s">
        <v>1748</v>
      </c>
      <c r="B3749" s="9">
        <v>40978</v>
      </c>
      <c r="C3749" s="7">
        <v>1</v>
      </c>
      <c r="D3749" s="7">
        <v>2</v>
      </c>
      <c r="E3749" s="1">
        <v>2</v>
      </c>
      <c r="F3749" s="1" t="s">
        <v>47</v>
      </c>
      <c r="G3749" s="1" t="s">
        <v>2018</v>
      </c>
      <c r="H3749" s="1" t="s">
        <v>22</v>
      </c>
      <c r="I3749" s="1" t="s">
        <v>9</v>
      </c>
      <c r="K3749" s="1" t="s">
        <v>146</v>
      </c>
      <c r="L3749" s="1" t="s">
        <v>25</v>
      </c>
      <c r="M3749" s="2" t="s">
        <v>2576</v>
      </c>
      <c r="N3749" s="1" t="s">
        <v>26</v>
      </c>
      <c r="O3749" s="1" t="s">
        <v>27</v>
      </c>
      <c r="P3749" s="1" t="s">
        <v>88</v>
      </c>
      <c r="Q3749" s="1">
        <v>22.8</v>
      </c>
      <c r="R3749" s="1">
        <v>14.2</v>
      </c>
      <c r="S3749" s="1">
        <v>19.5</v>
      </c>
      <c r="X3749" s="1">
        <v>13</v>
      </c>
      <c r="Y3749" s="1">
        <v>57</v>
      </c>
      <c r="Z3749" s="1">
        <f>Y3749-X3749</f>
        <v>44</v>
      </c>
      <c r="AA3749" s="1">
        <f>2</f>
        <v>2</v>
      </c>
      <c r="AE3749" s="1">
        <v>539</v>
      </c>
      <c r="AJ3749" s="1" t="s">
        <v>59</v>
      </c>
      <c r="AK3749" s="1" t="s">
        <v>79</v>
      </c>
    </row>
    <row r="3750" spans="1:38">
      <c r="A3750" s="1" t="s">
        <v>1748</v>
      </c>
      <c r="B3750" s="9">
        <v>40978</v>
      </c>
      <c r="C3750" s="7">
        <v>1</v>
      </c>
      <c r="D3750" s="7">
        <v>2</v>
      </c>
      <c r="E3750" s="1">
        <v>3</v>
      </c>
      <c r="F3750" s="1" t="s">
        <v>26</v>
      </c>
      <c r="G3750" s="1" t="s">
        <v>2015</v>
      </c>
      <c r="H3750" s="1" t="s">
        <v>23</v>
      </c>
      <c r="I3750" s="1" t="s">
        <v>23</v>
      </c>
      <c r="AK3750" s="1" t="s">
        <v>79</v>
      </c>
    </row>
    <row r="3751" spans="1:38">
      <c r="A3751" s="1" t="s">
        <v>1748</v>
      </c>
      <c r="B3751" s="9">
        <v>40978</v>
      </c>
      <c r="C3751" s="7">
        <v>1</v>
      </c>
      <c r="D3751" s="7">
        <v>2</v>
      </c>
      <c r="E3751" s="1">
        <v>3</v>
      </c>
      <c r="F3751" s="1" t="s">
        <v>47</v>
      </c>
      <c r="G3751" s="1" t="s">
        <v>2013</v>
      </c>
      <c r="H3751" s="1" t="s">
        <v>23</v>
      </c>
      <c r="I3751" s="1" t="s">
        <v>23</v>
      </c>
      <c r="J3751" s="1" t="s">
        <v>55</v>
      </c>
      <c r="AK3751" s="1" t="s">
        <v>79</v>
      </c>
    </row>
    <row r="3752" spans="1:38">
      <c r="A3752" s="1" t="s">
        <v>1748</v>
      </c>
      <c r="B3752" s="9">
        <v>40978</v>
      </c>
      <c r="C3752" s="7">
        <v>1</v>
      </c>
      <c r="D3752" s="7">
        <v>2</v>
      </c>
      <c r="E3752" s="1">
        <v>4</v>
      </c>
      <c r="F3752" s="1" t="s">
        <v>26</v>
      </c>
      <c r="G3752" s="1" t="s">
        <v>2052</v>
      </c>
      <c r="H3752" s="1" t="s">
        <v>23</v>
      </c>
      <c r="I3752" s="1" t="s">
        <v>23</v>
      </c>
      <c r="AK3752" s="1" t="s">
        <v>79</v>
      </c>
    </row>
    <row r="3753" spans="1:38">
      <c r="A3753" s="1" t="s">
        <v>1748</v>
      </c>
      <c r="B3753" s="9">
        <v>40978</v>
      </c>
      <c r="C3753" s="7">
        <v>1</v>
      </c>
      <c r="D3753" s="7">
        <v>2</v>
      </c>
      <c r="E3753" s="1">
        <v>4</v>
      </c>
      <c r="F3753" s="1" t="s">
        <v>47</v>
      </c>
      <c r="G3753" s="1" t="s">
        <v>2875</v>
      </c>
      <c r="H3753" s="1" t="s">
        <v>22</v>
      </c>
      <c r="I3753" s="1" t="s">
        <v>23</v>
      </c>
      <c r="J3753" s="1" t="s">
        <v>55</v>
      </c>
      <c r="AK3753" s="1" t="s">
        <v>79</v>
      </c>
    </row>
    <row r="3754" spans="1:38">
      <c r="A3754" s="1" t="s">
        <v>1748</v>
      </c>
      <c r="B3754" s="9">
        <v>40978</v>
      </c>
      <c r="C3754" s="7">
        <v>1</v>
      </c>
      <c r="D3754" s="7">
        <v>2</v>
      </c>
      <c r="E3754" s="1">
        <v>5</v>
      </c>
      <c r="F3754" s="1" t="s">
        <v>26</v>
      </c>
      <c r="G3754" s="1" t="s">
        <v>2876</v>
      </c>
      <c r="H3754" s="1" t="s">
        <v>23</v>
      </c>
      <c r="I3754" s="1" t="s">
        <v>23</v>
      </c>
      <c r="AK3754" s="1" t="s">
        <v>79</v>
      </c>
    </row>
    <row r="3755" spans="1:38">
      <c r="A3755" s="1" t="s">
        <v>1748</v>
      </c>
      <c r="B3755" s="9">
        <v>40978</v>
      </c>
      <c r="C3755" s="7">
        <v>1</v>
      </c>
      <c r="D3755" s="7">
        <v>2</v>
      </c>
      <c r="E3755" s="1">
        <v>5</v>
      </c>
      <c r="F3755" s="1" t="s">
        <v>47</v>
      </c>
      <c r="G3755" s="1" t="s">
        <v>2060</v>
      </c>
      <c r="H3755" s="1" t="s">
        <v>22</v>
      </c>
      <c r="I3755" s="1" t="s">
        <v>23</v>
      </c>
      <c r="J3755" s="1" t="s">
        <v>55</v>
      </c>
      <c r="AK3755" s="1" t="s">
        <v>79</v>
      </c>
    </row>
    <row r="3756" spans="1:38">
      <c r="A3756" s="1" t="s">
        <v>1748</v>
      </c>
      <c r="B3756" s="9">
        <v>40978</v>
      </c>
      <c r="C3756" s="7">
        <v>1</v>
      </c>
      <c r="D3756" s="7">
        <v>2</v>
      </c>
      <c r="E3756" s="1">
        <v>6</v>
      </c>
      <c r="F3756" s="1" t="s">
        <v>26</v>
      </c>
      <c r="G3756" s="1" t="s">
        <v>2048</v>
      </c>
      <c r="H3756" s="1" t="s">
        <v>22</v>
      </c>
      <c r="I3756" s="1" t="s">
        <v>9</v>
      </c>
      <c r="K3756" s="1" t="s">
        <v>146</v>
      </c>
      <c r="L3756" s="1" t="s">
        <v>25</v>
      </c>
      <c r="M3756" s="2" t="s">
        <v>2575</v>
      </c>
      <c r="N3756" s="1" t="s">
        <v>26</v>
      </c>
      <c r="O3756" s="1" t="s">
        <v>27</v>
      </c>
      <c r="P3756" s="1" t="s">
        <v>88</v>
      </c>
      <c r="Q3756" s="1">
        <v>23.6</v>
      </c>
      <c r="R3756" s="1">
        <v>16.3</v>
      </c>
      <c r="S3756" s="1">
        <v>24.4</v>
      </c>
      <c r="X3756" s="1">
        <v>13</v>
      </c>
      <c r="Y3756" s="1">
        <v>65</v>
      </c>
      <c r="Z3756" s="1">
        <f>Y3756-X3756</f>
        <v>52</v>
      </c>
      <c r="AA3756" s="1">
        <f>2+2</f>
        <v>4</v>
      </c>
      <c r="AE3756" s="1">
        <v>543</v>
      </c>
      <c r="AJ3756" s="1" t="s">
        <v>59</v>
      </c>
      <c r="AK3756" s="1" t="s">
        <v>79</v>
      </c>
    </row>
    <row r="3757" spans="1:38">
      <c r="A3757" s="1" t="s">
        <v>1748</v>
      </c>
      <c r="B3757" s="9">
        <v>40978</v>
      </c>
      <c r="C3757" s="7">
        <v>1</v>
      </c>
      <c r="D3757" s="7">
        <v>2</v>
      </c>
      <c r="E3757" s="1">
        <v>6</v>
      </c>
      <c r="F3757" s="1" t="s">
        <v>47</v>
      </c>
      <c r="G3757" s="1" t="s">
        <v>2020</v>
      </c>
      <c r="H3757" s="1" t="s">
        <v>23</v>
      </c>
      <c r="I3757" s="1" t="s">
        <v>23</v>
      </c>
      <c r="AK3757" s="1" t="s">
        <v>79</v>
      </c>
    </row>
    <row r="3758" spans="1:38">
      <c r="A3758" s="1" t="s">
        <v>1748</v>
      </c>
      <c r="B3758" s="9">
        <v>40978</v>
      </c>
      <c r="C3758" s="7">
        <v>1</v>
      </c>
      <c r="D3758" s="7">
        <v>2</v>
      </c>
      <c r="E3758" s="1">
        <v>7</v>
      </c>
      <c r="F3758" s="1" t="s">
        <v>26</v>
      </c>
      <c r="G3758" s="1" t="s">
        <v>2038</v>
      </c>
      <c r="H3758" s="1" t="s">
        <v>22</v>
      </c>
      <c r="I3758" s="1" t="s">
        <v>9</v>
      </c>
      <c r="K3758" s="1" t="s">
        <v>29</v>
      </c>
      <c r="L3758" s="1" t="s">
        <v>25</v>
      </c>
      <c r="M3758" s="2" t="s">
        <v>2577</v>
      </c>
      <c r="N3758" s="1" t="s">
        <v>26</v>
      </c>
      <c r="O3758" s="1" t="s">
        <v>27</v>
      </c>
      <c r="P3758" s="1" t="s">
        <v>40</v>
      </c>
      <c r="Q3758" s="1">
        <v>38.799999999999997</v>
      </c>
      <c r="R3758" s="1">
        <v>23.45</v>
      </c>
      <c r="S3758" s="1">
        <v>23.6</v>
      </c>
      <c r="X3758" s="1">
        <v>13</v>
      </c>
      <c r="Y3758" s="1">
        <v>156</v>
      </c>
      <c r="Z3758" s="1">
        <f>Y3758-X3758</f>
        <v>143</v>
      </c>
      <c r="AA3758" s="1">
        <f>3+56</f>
        <v>59</v>
      </c>
      <c r="AC3758" s="1" t="s">
        <v>269</v>
      </c>
      <c r="AE3758" s="1">
        <v>540</v>
      </c>
      <c r="AJ3758" s="1" t="s">
        <v>59</v>
      </c>
      <c r="AK3758" s="1" t="s">
        <v>79</v>
      </c>
      <c r="AL3758" s="1" t="s">
        <v>270</v>
      </c>
    </row>
    <row r="3759" spans="1:38">
      <c r="A3759" s="1" t="s">
        <v>1748</v>
      </c>
      <c r="B3759" s="9">
        <v>40978</v>
      </c>
      <c r="C3759" s="7">
        <v>1</v>
      </c>
      <c r="D3759" s="7">
        <v>2</v>
      </c>
      <c r="E3759" s="1">
        <v>7</v>
      </c>
      <c r="F3759" s="1" t="s">
        <v>47</v>
      </c>
      <c r="G3759" s="1" t="s">
        <v>2030</v>
      </c>
      <c r="H3759" s="1" t="s">
        <v>23</v>
      </c>
      <c r="I3759" s="1" t="s">
        <v>23</v>
      </c>
      <c r="AK3759" s="1" t="s">
        <v>79</v>
      </c>
    </row>
    <row r="3760" spans="1:38">
      <c r="A3760" s="1" t="s">
        <v>1748</v>
      </c>
      <c r="B3760" s="9">
        <v>40978</v>
      </c>
      <c r="C3760" s="7">
        <v>1</v>
      </c>
      <c r="D3760" s="7">
        <v>2</v>
      </c>
      <c r="E3760" s="1">
        <v>8</v>
      </c>
      <c r="F3760" s="1" t="s">
        <v>26</v>
      </c>
      <c r="G3760" s="1" t="s">
        <v>2877</v>
      </c>
      <c r="H3760" s="1" t="s">
        <v>23</v>
      </c>
      <c r="I3760" s="1" t="s">
        <v>23</v>
      </c>
      <c r="J3760" s="1" t="s">
        <v>55</v>
      </c>
      <c r="AK3760" s="1" t="s">
        <v>79</v>
      </c>
    </row>
    <row r="3761" spans="1:37">
      <c r="A3761" s="1" t="s">
        <v>1748</v>
      </c>
      <c r="B3761" s="9">
        <v>40978</v>
      </c>
      <c r="C3761" s="7">
        <v>1</v>
      </c>
      <c r="D3761" s="7">
        <v>2</v>
      </c>
      <c r="E3761" s="1">
        <v>8</v>
      </c>
      <c r="F3761" s="1" t="s">
        <v>47</v>
      </c>
      <c r="G3761" s="1" t="s">
        <v>2042</v>
      </c>
      <c r="H3761" s="1" t="s">
        <v>23</v>
      </c>
      <c r="I3761" s="1" t="s">
        <v>23</v>
      </c>
      <c r="J3761" s="1" t="s">
        <v>55</v>
      </c>
      <c r="AK3761" s="1" t="s">
        <v>79</v>
      </c>
    </row>
    <row r="3762" spans="1:37">
      <c r="A3762" s="1" t="s">
        <v>1748</v>
      </c>
      <c r="B3762" s="9">
        <v>40978</v>
      </c>
      <c r="C3762" s="7">
        <v>1</v>
      </c>
      <c r="D3762" s="7">
        <v>2</v>
      </c>
      <c r="E3762" s="1">
        <v>9</v>
      </c>
      <c r="F3762" s="1" t="s">
        <v>26</v>
      </c>
      <c r="G3762" s="1" t="s">
        <v>2878</v>
      </c>
      <c r="H3762" s="1" t="s">
        <v>22</v>
      </c>
      <c r="I3762" s="1" t="s">
        <v>23</v>
      </c>
      <c r="J3762" s="1" t="s">
        <v>55</v>
      </c>
      <c r="AK3762" s="1" t="s">
        <v>79</v>
      </c>
    </row>
    <row r="3763" spans="1:37">
      <c r="A3763" s="1" t="s">
        <v>1748</v>
      </c>
      <c r="B3763" s="9">
        <v>40978</v>
      </c>
      <c r="C3763" s="7">
        <v>1</v>
      </c>
      <c r="D3763" s="7">
        <v>2</v>
      </c>
      <c r="E3763" s="1">
        <v>9</v>
      </c>
      <c r="F3763" s="1" t="s">
        <v>47</v>
      </c>
      <c r="G3763" s="1" t="s">
        <v>2879</v>
      </c>
      <c r="H3763" s="1" t="s">
        <v>23</v>
      </c>
      <c r="I3763" s="1" t="s">
        <v>23</v>
      </c>
      <c r="AK3763" s="1" t="s">
        <v>79</v>
      </c>
    </row>
    <row r="3764" spans="1:37">
      <c r="A3764" s="1" t="s">
        <v>1748</v>
      </c>
      <c r="B3764" s="9">
        <v>40978</v>
      </c>
      <c r="C3764" s="7">
        <v>1</v>
      </c>
      <c r="D3764" s="7">
        <v>2</v>
      </c>
      <c r="E3764" s="1">
        <v>10</v>
      </c>
      <c r="F3764" s="1" t="s">
        <v>26</v>
      </c>
      <c r="G3764" s="1" t="s">
        <v>2880</v>
      </c>
      <c r="H3764" s="1" t="s">
        <v>23</v>
      </c>
      <c r="I3764" s="1" t="s">
        <v>23</v>
      </c>
      <c r="AK3764" s="1" t="s">
        <v>79</v>
      </c>
    </row>
    <row r="3765" spans="1:37">
      <c r="A3765" s="1" t="s">
        <v>1748</v>
      </c>
      <c r="B3765" s="9">
        <v>40978</v>
      </c>
      <c r="C3765" s="7">
        <v>1</v>
      </c>
      <c r="D3765" s="7">
        <v>2</v>
      </c>
      <c r="E3765" s="1">
        <v>10</v>
      </c>
      <c r="F3765" s="1" t="s">
        <v>47</v>
      </c>
      <c r="G3765" s="1" t="s">
        <v>2041</v>
      </c>
      <c r="H3765" s="1" t="s">
        <v>23</v>
      </c>
      <c r="I3765" s="1" t="s">
        <v>23</v>
      </c>
      <c r="AK3765" s="1" t="s">
        <v>79</v>
      </c>
    </row>
    <row r="3766" spans="1:37">
      <c r="A3766" s="1" t="s">
        <v>1748</v>
      </c>
      <c r="B3766" s="9">
        <v>40978</v>
      </c>
      <c r="C3766" s="7">
        <v>1</v>
      </c>
      <c r="D3766" s="7">
        <v>2</v>
      </c>
      <c r="E3766" s="1">
        <v>11</v>
      </c>
      <c r="F3766" s="1" t="s">
        <v>26</v>
      </c>
      <c r="G3766" s="1" t="s">
        <v>2881</v>
      </c>
      <c r="H3766" s="1" t="s">
        <v>22</v>
      </c>
      <c r="I3766" s="1" t="s">
        <v>53</v>
      </c>
      <c r="J3766" s="1" t="s">
        <v>55</v>
      </c>
      <c r="AK3766" s="1" t="s">
        <v>79</v>
      </c>
    </row>
    <row r="3767" spans="1:37">
      <c r="A3767" s="1" t="s">
        <v>1748</v>
      </c>
      <c r="B3767" s="9">
        <v>40978</v>
      </c>
      <c r="C3767" s="7">
        <v>1</v>
      </c>
      <c r="D3767" s="7">
        <v>2</v>
      </c>
      <c r="E3767" s="1">
        <v>11</v>
      </c>
      <c r="F3767" s="1" t="s">
        <v>47</v>
      </c>
      <c r="G3767" s="1" t="s">
        <v>2882</v>
      </c>
      <c r="H3767" s="1" t="s">
        <v>23</v>
      </c>
      <c r="I3767" s="1" t="s">
        <v>23</v>
      </c>
      <c r="AK3767" s="1" t="s">
        <v>79</v>
      </c>
    </row>
    <row r="3768" spans="1:37">
      <c r="A3768" s="1" t="s">
        <v>1748</v>
      </c>
      <c r="B3768" s="9">
        <v>40978</v>
      </c>
      <c r="C3768" s="7">
        <v>1</v>
      </c>
      <c r="D3768" s="7">
        <v>2</v>
      </c>
      <c r="E3768" s="1">
        <v>12</v>
      </c>
      <c r="F3768" s="1" t="s">
        <v>26</v>
      </c>
      <c r="G3768" s="1" t="s">
        <v>2025</v>
      </c>
      <c r="H3768" s="1" t="s">
        <v>22</v>
      </c>
      <c r="I3768" s="1" t="s">
        <v>9</v>
      </c>
      <c r="K3768" s="1" t="s">
        <v>36</v>
      </c>
      <c r="L3768" s="1" t="s">
        <v>25</v>
      </c>
      <c r="M3768" s="2" t="s">
        <v>2572</v>
      </c>
      <c r="N3768" s="1" t="s">
        <v>26</v>
      </c>
      <c r="O3768" s="1" t="s">
        <v>27</v>
      </c>
      <c r="P3768" s="1" t="s">
        <v>40</v>
      </c>
      <c r="Q3768" s="1">
        <v>28.9</v>
      </c>
      <c r="S3768" s="1">
        <v>25.6</v>
      </c>
      <c r="T3768" s="1">
        <v>124.3</v>
      </c>
      <c r="U3768" s="1">
        <v>83.9</v>
      </c>
      <c r="X3768" s="1">
        <v>13</v>
      </c>
      <c r="Y3768" s="1">
        <v>93</v>
      </c>
      <c r="Z3768" s="1">
        <f>Y3768-X3768</f>
        <v>80</v>
      </c>
      <c r="AA3768" s="1">
        <f>3</f>
        <v>3</v>
      </c>
      <c r="AJ3768" s="1" t="s">
        <v>59</v>
      </c>
      <c r="AK3768" s="1" t="s">
        <v>79</v>
      </c>
    </row>
    <row r="3769" spans="1:37">
      <c r="A3769" s="1" t="s">
        <v>1748</v>
      </c>
      <c r="B3769" s="9">
        <v>40978</v>
      </c>
      <c r="C3769" s="7">
        <v>1</v>
      </c>
      <c r="D3769" s="7">
        <v>2</v>
      </c>
      <c r="E3769" s="1">
        <v>12</v>
      </c>
      <c r="F3769" s="1" t="s">
        <v>47</v>
      </c>
      <c r="G3769" s="1" t="s">
        <v>2017</v>
      </c>
      <c r="H3769" s="1" t="s">
        <v>23</v>
      </c>
      <c r="I3769" s="1" t="s">
        <v>23</v>
      </c>
      <c r="AK3769" s="1" t="s">
        <v>79</v>
      </c>
    </row>
    <row r="3770" spans="1:37">
      <c r="A3770" s="1" t="s">
        <v>1748</v>
      </c>
      <c r="B3770" s="9">
        <v>40978</v>
      </c>
      <c r="C3770" s="7">
        <v>1</v>
      </c>
      <c r="D3770" s="7">
        <v>2</v>
      </c>
      <c r="E3770" s="1">
        <v>13</v>
      </c>
      <c r="F3770" s="1" t="s">
        <v>26</v>
      </c>
      <c r="G3770" s="1" t="s">
        <v>2035</v>
      </c>
      <c r="H3770" s="1" t="s">
        <v>23</v>
      </c>
      <c r="I3770" s="1" t="s">
        <v>23</v>
      </c>
      <c r="J3770" s="1" t="s">
        <v>55</v>
      </c>
      <c r="AK3770" s="1" t="s">
        <v>79</v>
      </c>
    </row>
    <row r="3771" spans="1:37">
      <c r="A3771" s="1" t="s">
        <v>1748</v>
      </c>
      <c r="B3771" s="9">
        <v>40978</v>
      </c>
      <c r="C3771" s="7">
        <v>1</v>
      </c>
      <c r="D3771" s="7">
        <v>2</v>
      </c>
      <c r="E3771" s="1">
        <v>13</v>
      </c>
      <c r="F3771" s="1" t="s">
        <v>47</v>
      </c>
      <c r="G3771" s="1" t="s">
        <v>2050</v>
      </c>
      <c r="H3771" s="1" t="s">
        <v>22</v>
      </c>
      <c r="I3771" s="1" t="s">
        <v>9</v>
      </c>
      <c r="K3771" s="1" t="s">
        <v>29</v>
      </c>
      <c r="L3771" s="1" t="s">
        <v>73</v>
      </c>
      <c r="M3771" s="2" t="s">
        <v>2559</v>
      </c>
      <c r="AJ3771" s="1" t="s">
        <v>59</v>
      </c>
      <c r="AK3771" s="1" t="s">
        <v>79</v>
      </c>
    </row>
    <row r="3772" spans="1:37">
      <c r="A3772" s="1" t="s">
        <v>1748</v>
      </c>
      <c r="B3772" s="9">
        <v>40978</v>
      </c>
      <c r="C3772" s="7">
        <v>1</v>
      </c>
      <c r="D3772" s="7">
        <v>2</v>
      </c>
      <c r="E3772" s="1">
        <v>14</v>
      </c>
      <c r="F3772" s="1" t="s">
        <v>26</v>
      </c>
      <c r="G3772" s="1" t="s">
        <v>2040</v>
      </c>
      <c r="H3772" s="1" t="s">
        <v>22</v>
      </c>
      <c r="I3772" s="1" t="s">
        <v>9</v>
      </c>
      <c r="K3772" s="1" t="s">
        <v>35</v>
      </c>
      <c r="L3772" s="1" t="s">
        <v>25</v>
      </c>
      <c r="M3772" s="2" t="s">
        <v>2571</v>
      </c>
      <c r="N3772" s="1" t="s">
        <v>26</v>
      </c>
      <c r="O3772" s="1" t="s">
        <v>27</v>
      </c>
      <c r="P3772" s="1" t="s">
        <v>40</v>
      </c>
      <c r="Q3772" s="1">
        <v>25.1</v>
      </c>
      <c r="R3772" s="1">
        <v>14.35</v>
      </c>
      <c r="S3772" s="1">
        <v>19</v>
      </c>
      <c r="X3772" s="1">
        <v>13</v>
      </c>
      <c r="Y3772" s="1">
        <v>76</v>
      </c>
      <c r="Z3772" s="1">
        <f>Y3772-X3772</f>
        <v>63</v>
      </c>
      <c r="AA3772" s="1">
        <f>6+6</f>
        <v>12</v>
      </c>
      <c r="AE3772" s="1">
        <v>542</v>
      </c>
      <c r="AJ3772" s="1" t="s">
        <v>59</v>
      </c>
      <c r="AK3772" s="1" t="s">
        <v>79</v>
      </c>
    </row>
    <row r="3773" spans="1:37">
      <c r="A3773" s="1" t="s">
        <v>1748</v>
      </c>
      <c r="B3773" s="9">
        <v>40978</v>
      </c>
      <c r="C3773" s="7">
        <v>1</v>
      </c>
      <c r="D3773" s="7">
        <v>2</v>
      </c>
      <c r="E3773" s="1">
        <v>14</v>
      </c>
      <c r="F3773" s="1" t="s">
        <v>47</v>
      </c>
      <c r="G3773" s="1" t="s">
        <v>2883</v>
      </c>
      <c r="H3773" s="1" t="s">
        <v>23</v>
      </c>
      <c r="I3773" s="1" t="s">
        <v>23</v>
      </c>
      <c r="AK3773" s="1" t="s">
        <v>79</v>
      </c>
    </row>
    <row r="3774" spans="1:37">
      <c r="A3774" s="1" t="s">
        <v>1748</v>
      </c>
      <c r="B3774" s="9">
        <v>40978</v>
      </c>
      <c r="C3774" s="7">
        <v>1</v>
      </c>
      <c r="D3774" s="7">
        <v>2</v>
      </c>
      <c r="E3774" s="1">
        <v>15</v>
      </c>
      <c r="F3774" s="1" t="s">
        <v>26</v>
      </c>
      <c r="G3774" s="1" t="s">
        <v>2884</v>
      </c>
      <c r="H3774" s="1" t="s">
        <v>23</v>
      </c>
      <c r="I3774" s="1" t="s">
        <v>23</v>
      </c>
      <c r="J3774" s="1" t="s">
        <v>55</v>
      </c>
      <c r="AK3774" s="1" t="s">
        <v>79</v>
      </c>
    </row>
    <row r="3775" spans="1:37">
      <c r="A3775" s="1" t="s">
        <v>1748</v>
      </c>
      <c r="B3775" s="9">
        <v>40978</v>
      </c>
      <c r="C3775" s="7">
        <v>1</v>
      </c>
      <c r="D3775" s="7">
        <v>2</v>
      </c>
      <c r="E3775" s="1">
        <v>15</v>
      </c>
      <c r="F3775" s="1" t="s">
        <v>47</v>
      </c>
      <c r="G3775" s="1" t="s">
        <v>2885</v>
      </c>
      <c r="H3775" s="1" t="s">
        <v>22</v>
      </c>
      <c r="I3775" s="1" t="s">
        <v>23</v>
      </c>
      <c r="AK3775" s="1" t="s">
        <v>79</v>
      </c>
    </row>
    <row r="3776" spans="1:37">
      <c r="A3776" s="1" t="s">
        <v>1748</v>
      </c>
      <c r="B3776" s="9">
        <v>40978</v>
      </c>
      <c r="C3776" s="7">
        <v>1</v>
      </c>
      <c r="D3776" s="7">
        <v>2</v>
      </c>
      <c r="E3776" s="1">
        <v>16</v>
      </c>
      <c r="F3776" s="1" t="s">
        <v>26</v>
      </c>
      <c r="G3776" s="1" t="s">
        <v>2886</v>
      </c>
      <c r="H3776" s="1" t="s">
        <v>23</v>
      </c>
      <c r="I3776" s="1" t="s">
        <v>9</v>
      </c>
      <c r="AK3776" s="1" t="s">
        <v>79</v>
      </c>
    </row>
    <row r="3777" spans="1:37">
      <c r="A3777" s="1" t="s">
        <v>1748</v>
      </c>
      <c r="B3777" s="9">
        <v>40978</v>
      </c>
      <c r="C3777" s="7">
        <v>1</v>
      </c>
      <c r="D3777" s="7">
        <v>2</v>
      </c>
      <c r="E3777" s="1">
        <v>16</v>
      </c>
      <c r="F3777" s="1" t="s">
        <v>47</v>
      </c>
      <c r="G3777" s="1" t="s">
        <v>2059</v>
      </c>
      <c r="H3777" s="1" t="s">
        <v>23</v>
      </c>
      <c r="I3777" s="1" t="s">
        <v>9</v>
      </c>
      <c r="J3777" s="1" t="s">
        <v>55</v>
      </c>
      <c r="AK3777" s="1" t="s">
        <v>79</v>
      </c>
    </row>
    <row r="3778" spans="1:37">
      <c r="A3778" s="1" t="s">
        <v>1748</v>
      </c>
      <c r="B3778" s="9">
        <v>40978</v>
      </c>
      <c r="C3778" s="7">
        <v>1</v>
      </c>
      <c r="D3778" s="7">
        <v>2</v>
      </c>
      <c r="E3778" s="1">
        <v>17</v>
      </c>
      <c r="F3778" s="1" t="s">
        <v>26</v>
      </c>
      <c r="G3778" s="1" t="s">
        <v>2057</v>
      </c>
      <c r="H3778" s="1" t="s">
        <v>23</v>
      </c>
      <c r="I3778" s="1" t="s">
        <v>53</v>
      </c>
      <c r="AK3778" s="1" t="s">
        <v>105</v>
      </c>
    </row>
    <row r="3779" spans="1:37">
      <c r="A3779" s="1" t="s">
        <v>1748</v>
      </c>
      <c r="B3779" s="9">
        <v>40978</v>
      </c>
      <c r="C3779" s="7">
        <v>1</v>
      </c>
      <c r="D3779" s="7">
        <v>2</v>
      </c>
      <c r="E3779" s="1">
        <v>17</v>
      </c>
      <c r="F3779" s="1" t="s">
        <v>47</v>
      </c>
      <c r="G3779" s="1" t="s">
        <v>2036</v>
      </c>
      <c r="H3779" s="1" t="s">
        <v>22</v>
      </c>
      <c r="I3779" s="1" t="s">
        <v>9</v>
      </c>
      <c r="K3779" s="1" t="s">
        <v>121</v>
      </c>
      <c r="L3779" s="1" t="s">
        <v>25</v>
      </c>
      <c r="M3779" s="2" t="s">
        <v>2570</v>
      </c>
      <c r="N3779" s="1" t="s">
        <v>26</v>
      </c>
      <c r="O3779" s="1" t="s">
        <v>27</v>
      </c>
      <c r="P3779" s="1" t="s">
        <v>40</v>
      </c>
      <c r="Q3779" s="1">
        <v>50.3</v>
      </c>
      <c r="S3779" s="1">
        <v>22.1</v>
      </c>
      <c r="T3779" s="1">
        <f>153+32.4</f>
        <v>185.4</v>
      </c>
      <c r="U3779" s="1">
        <f>153+39.8</f>
        <v>192.8</v>
      </c>
      <c r="W3779" s="1">
        <v>35.35</v>
      </c>
      <c r="X3779" s="1">
        <v>13</v>
      </c>
      <c r="Y3779" s="1">
        <v>199</v>
      </c>
      <c r="Z3779" s="1">
        <f>Y3779-X3779</f>
        <v>186</v>
      </c>
      <c r="AA3779" s="1">
        <v>0</v>
      </c>
      <c r="AJ3779" s="1" t="s">
        <v>59</v>
      </c>
      <c r="AK3779" s="1" t="s">
        <v>105</v>
      </c>
    </row>
    <row r="3780" spans="1:37">
      <c r="A3780" s="1" t="s">
        <v>1748</v>
      </c>
      <c r="B3780" s="9">
        <v>40978</v>
      </c>
      <c r="C3780" s="7">
        <v>1</v>
      </c>
      <c r="D3780" s="7">
        <v>2</v>
      </c>
      <c r="E3780" s="1">
        <v>18</v>
      </c>
      <c r="F3780" s="1" t="s">
        <v>26</v>
      </c>
      <c r="G3780" s="1" t="s">
        <v>2019</v>
      </c>
      <c r="H3780" s="1" t="s">
        <v>23</v>
      </c>
      <c r="I3780" s="1" t="s">
        <v>23</v>
      </c>
      <c r="J3780" s="1" t="s">
        <v>55</v>
      </c>
      <c r="AK3780" s="1" t="s">
        <v>105</v>
      </c>
    </row>
    <row r="3781" spans="1:37">
      <c r="A3781" s="1" t="s">
        <v>1748</v>
      </c>
      <c r="B3781" s="9">
        <v>40978</v>
      </c>
      <c r="C3781" s="7">
        <v>1</v>
      </c>
      <c r="D3781" s="7">
        <v>2</v>
      </c>
      <c r="E3781" s="1">
        <v>18</v>
      </c>
      <c r="F3781" s="1" t="s">
        <v>47</v>
      </c>
      <c r="G3781" s="1" t="s">
        <v>2011</v>
      </c>
      <c r="H3781" s="1" t="s">
        <v>23</v>
      </c>
      <c r="I3781" s="1" t="s">
        <v>23</v>
      </c>
      <c r="J3781" s="1" t="s">
        <v>55</v>
      </c>
      <c r="AK3781" s="1" t="s">
        <v>105</v>
      </c>
    </row>
    <row r="3782" spans="1:37">
      <c r="A3782" s="1" t="s">
        <v>1748</v>
      </c>
      <c r="B3782" s="9">
        <v>40978</v>
      </c>
      <c r="C3782" s="7">
        <v>1</v>
      </c>
      <c r="D3782" s="7">
        <v>2</v>
      </c>
      <c r="E3782" s="1">
        <v>19</v>
      </c>
      <c r="F3782" s="1" t="s">
        <v>26</v>
      </c>
      <c r="G3782" s="1" t="s">
        <v>2029</v>
      </c>
      <c r="H3782" s="1" t="s">
        <v>23</v>
      </c>
      <c r="I3782" s="1" t="s">
        <v>53</v>
      </c>
      <c r="AK3782" s="1" t="s">
        <v>105</v>
      </c>
    </row>
    <row r="3783" spans="1:37">
      <c r="A3783" s="1" t="s">
        <v>1748</v>
      </c>
      <c r="B3783" s="9">
        <v>40978</v>
      </c>
      <c r="C3783" s="7">
        <v>1</v>
      </c>
      <c r="D3783" s="7">
        <v>2</v>
      </c>
      <c r="E3783" s="1">
        <v>19</v>
      </c>
      <c r="F3783" s="1" t="s">
        <v>47</v>
      </c>
      <c r="G3783" s="1" t="s">
        <v>2009</v>
      </c>
      <c r="H3783" s="1" t="s">
        <v>23</v>
      </c>
      <c r="I3783" s="1" t="s">
        <v>23</v>
      </c>
      <c r="AK3783" s="1" t="s">
        <v>105</v>
      </c>
    </row>
    <row r="3784" spans="1:37">
      <c r="A3784" s="1" t="s">
        <v>1748</v>
      </c>
      <c r="B3784" s="9">
        <v>40978</v>
      </c>
      <c r="C3784" s="7">
        <v>1</v>
      </c>
      <c r="D3784" s="7">
        <v>2</v>
      </c>
      <c r="E3784" s="1">
        <v>20</v>
      </c>
      <c r="F3784" s="1" t="s">
        <v>26</v>
      </c>
      <c r="G3784" s="1" t="s">
        <v>2051</v>
      </c>
      <c r="H3784" s="1" t="s">
        <v>22</v>
      </c>
      <c r="I3784" s="1" t="s">
        <v>9</v>
      </c>
      <c r="K3784" s="1" t="s">
        <v>32</v>
      </c>
      <c r="L3784" s="1" t="s">
        <v>73</v>
      </c>
      <c r="M3784" s="2" t="s">
        <v>2552</v>
      </c>
      <c r="AJ3784" s="1" t="s">
        <v>45</v>
      </c>
      <c r="AK3784" s="1" t="s">
        <v>105</v>
      </c>
    </row>
    <row r="3785" spans="1:37">
      <c r="A3785" s="1" t="s">
        <v>1748</v>
      </c>
      <c r="B3785" s="9">
        <v>40978</v>
      </c>
      <c r="C3785" s="7">
        <v>1</v>
      </c>
      <c r="D3785" s="7">
        <v>2</v>
      </c>
      <c r="E3785" s="1">
        <v>20</v>
      </c>
      <c r="F3785" s="1" t="s">
        <v>47</v>
      </c>
      <c r="G3785" s="1" t="s">
        <v>2887</v>
      </c>
      <c r="H3785" s="1" t="s">
        <v>23</v>
      </c>
      <c r="I3785" s="1" t="s">
        <v>23</v>
      </c>
      <c r="J3785" s="1" t="s">
        <v>55</v>
      </c>
      <c r="AK3785" s="1" t="s">
        <v>105</v>
      </c>
    </row>
    <row r="3786" spans="1:37">
      <c r="A3786" s="1" t="s">
        <v>1748</v>
      </c>
      <c r="B3786" s="9">
        <v>40978</v>
      </c>
      <c r="C3786" s="7">
        <v>1</v>
      </c>
      <c r="D3786" s="7">
        <v>2</v>
      </c>
      <c r="E3786" s="10">
        <v>21</v>
      </c>
      <c r="F3786" s="1" t="s">
        <v>26</v>
      </c>
      <c r="G3786" s="1" t="s">
        <v>2033</v>
      </c>
      <c r="H3786" s="1" t="s">
        <v>22</v>
      </c>
      <c r="I3786" s="1" t="s">
        <v>23</v>
      </c>
      <c r="J3786" s="1" t="s">
        <v>55</v>
      </c>
      <c r="AK3786" s="1" t="s">
        <v>105</v>
      </c>
    </row>
    <row r="3787" spans="1:37">
      <c r="A3787" s="1" t="s">
        <v>1748</v>
      </c>
      <c r="B3787" s="9">
        <v>40978</v>
      </c>
      <c r="C3787" s="7">
        <v>1</v>
      </c>
      <c r="D3787" s="7">
        <v>2</v>
      </c>
      <c r="E3787" s="1">
        <v>21</v>
      </c>
      <c r="F3787" s="1" t="s">
        <v>47</v>
      </c>
      <c r="G3787" s="1" t="s">
        <v>2888</v>
      </c>
      <c r="H3787" s="1" t="s">
        <v>23</v>
      </c>
      <c r="I3787" s="1" t="s">
        <v>23</v>
      </c>
      <c r="J3787" s="1" t="s">
        <v>55</v>
      </c>
      <c r="AK3787" s="1" t="s">
        <v>105</v>
      </c>
    </row>
    <row r="3788" spans="1:37">
      <c r="A3788" s="1" t="s">
        <v>1748</v>
      </c>
      <c r="B3788" s="9">
        <v>40978</v>
      </c>
      <c r="C3788" s="7">
        <v>1</v>
      </c>
      <c r="D3788" s="7">
        <v>2</v>
      </c>
      <c r="E3788" s="1">
        <v>22</v>
      </c>
      <c r="F3788" s="1" t="s">
        <v>26</v>
      </c>
      <c r="G3788" s="1" t="s">
        <v>2889</v>
      </c>
      <c r="H3788" s="1" t="s">
        <v>23</v>
      </c>
      <c r="I3788" s="1" t="s">
        <v>53</v>
      </c>
      <c r="AK3788" s="1" t="s">
        <v>105</v>
      </c>
    </row>
    <row r="3789" spans="1:37">
      <c r="A3789" s="1" t="s">
        <v>1748</v>
      </c>
      <c r="B3789" s="9">
        <v>40978</v>
      </c>
      <c r="C3789" s="7">
        <v>1</v>
      </c>
      <c r="D3789" s="7">
        <v>2</v>
      </c>
      <c r="E3789" s="1">
        <v>22</v>
      </c>
      <c r="F3789" s="1" t="s">
        <v>47</v>
      </c>
      <c r="G3789" s="1" t="s">
        <v>2043</v>
      </c>
      <c r="H3789" s="1" t="s">
        <v>23</v>
      </c>
      <c r="I3789" s="1" t="s">
        <v>23</v>
      </c>
      <c r="AK3789" s="1" t="s">
        <v>105</v>
      </c>
    </row>
    <row r="3790" spans="1:37">
      <c r="A3790" s="1" t="s">
        <v>1748</v>
      </c>
      <c r="B3790" s="9">
        <v>40978</v>
      </c>
      <c r="C3790" s="7">
        <v>1</v>
      </c>
      <c r="D3790" s="7">
        <v>2</v>
      </c>
      <c r="E3790" s="1">
        <v>23</v>
      </c>
      <c r="F3790" s="1" t="s">
        <v>26</v>
      </c>
      <c r="G3790" s="1" t="s">
        <v>2890</v>
      </c>
      <c r="H3790" s="1" t="s">
        <v>23</v>
      </c>
      <c r="I3790" s="1" t="s">
        <v>53</v>
      </c>
      <c r="AK3790" s="1" t="s">
        <v>105</v>
      </c>
    </row>
    <row r="3791" spans="1:37">
      <c r="A3791" s="1" t="s">
        <v>1748</v>
      </c>
      <c r="B3791" s="9">
        <v>40978</v>
      </c>
      <c r="C3791" s="7">
        <v>1</v>
      </c>
      <c r="D3791" s="7">
        <v>2</v>
      </c>
      <c r="E3791" s="1">
        <v>23</v>
      </c>
      <c r="F3791" s="1" t="s">
        <v>47</v>
      </c>
      <c r="G3791" s="1" t="s">
        <v>2061</v>
      </c>
      <c r="H3791" s="1" t="s">
        <v>23</v>
      </c>
      <c r="I3791" s="1" t="s">
        <v>23</v>
      </c>
      <c r="AK3791" s="1" t="s">
        <v>105</v>
      </c>
    </row>
    <row r="3792" spans="1:37">
      <c r="A3792" s="1" t="s">
        <v>1748</v>
      </c>
      <c r="B3792" s="9">
        <v>40978</v>
      </c>
      <c r="C3792" s="7">
        <v>1</v>
      </c>
      <c r="D3792" s="7">
        <v>2</v>
      </c>
      <c r="E3792" s="1">
        <v>24</v>
      </c>
      <c r="F3792" s="1" t="s">
        <v>26</v>
      </c>
      <c r="G3792" s="1" t="s">
        <v>2891</v>
      </c>
      <c r="H3792" s="1" t="s">
        <v>23</v>
      </c>
      <c r="I3792" s="1" t="s">
        <v>23</v>
      </c>
      <c r="J3792" s="1" t="s">
        <v>55</v>
      </c>
      <c r="AK3792" s="1" t="s">
        <v>105</v>
      </c>
    </row>
    <row r="3793" spans="1:37">
      <c r="A3793" s="1" t="s">
        <v>1748</v>
      </c>
      <c r="B3793" s="9">
        <v>40978</v>
      </c>
      <c r="C3793" s="7">
        <v>1</v>
      </c>
      <c r="D3793" s="7">
        <v>2</v>
      </c>
      <c r="E3793" s="1">
        <v>24</v>
      </c>
      <c r="F3793" s="1" t="s">
        <v>47</v>
      </c>
      <c r="G3793" s="1" t="s">
        <v>2047</v>
      </c>
      <c r="H3793" s="1" t="s">
        <v>22</v>
      </c>
      <c r="I3793" s="1" t="s">
        <v>9</v>
      </c>
      <c r="K3793" s="1" t="s">
        <v>36</v>
      </c>
      <c r="L3793" s="1" t="s">
        <v>25</v>
      </c>
      <c r="M3793" s="2" t="s">
        <v>2573</v>
      </c>
      <c r="N3793" s="1" t="s">
        <v>26</v>
      </c>
      <c r="O3793" s="1" t="s">
        <v>33</v>
      </c>
      <c r="P3793" s="1" t="s">
        <v>266</v>
      </c>
      <c r="Q3793" s="1">
        <v>33.5</v>
      </c>
      <c r="S3793" s="1">
        <v>8.15</v>
      </c>
      <c r="T3793" s="1">
        <v>145.30000000000001</v>
      </c>
      <c r="U3793" s="1">
        <v>101</v>
      </c>
      <c r="X3793" s="1">
        <v>13</v>
      </c>
      <c r="Y3793" s="1">
        <v>126</v>
      </c>
      <c r="Z3793" s="1">
        <f>Y3793-X3793</f>
        <v>113</v>
      </c>
      <c r="AA3793" s="1">
        <v>0</v>
      </c>
      <c r="AC3793" s="1" t="s">
        <v>267</v>
      </c>
      <c r="AJ3793" s="1" t="s">
        <v>59</v>
      </c>
      <c r="AK3793" s="1" t="s">
        <v>105</v>
      </c>
    </row>
    <row r="3794" spans="1:37">
      <c r="A3794" s="1" t="s">
        <v>1748</v>
      </c>
      <c r="B3794" s="9">
        <v>40978</v>
      </c>
      <c r="C3794" s="7">
        <v>1</v>
      </c>
      <c r="D3794" s="7">
        <v>2</v>
      </c>
      <c r="E3794" s="1">
        <v>25</v>
      </c>
      <c r="F3794" s="1" t="s">
        <v>26</v>
      </c>
      <c r="G3794" s="1" t="s">
        <v>2892</v>
      </c>
      <c r="H3794" s="1" t="s">
        <v>23</v>
      </c>
      <c r="I3794" s="1" t="s">
        <v>23</v>
      </c>
      <c r="J3794" s="1" t="s">
        <v>55</v>
      </c>
      <c r="AK3794" s="1" t="s">
        <v>105</v>
      </c>
    </row>
    <row r="3795" spans="1:37">
      <c r="A3795" s="1" t="s">
        <v>1748</v>
      </c>
      <c r="B3795" s="9">
        <v>40978</v>
      </c>
      <c r="C3795" s="7">
        <v>1</v>
      </c>
      <c r="D3795" s="7">
        <v>2</v>
      </c>
      <c r="E3795" s="1">
        <v>25</v>
      </c>
      <c r="F3795" s="1" t="s">
        <v>47</v>
      </c>
      <c r="G3795" s="1" t="s">
        <v>2893</v>
      </c>
      <c r="H3795" s="1" t="s">
        <v>23</v>
      </c>
      <c r="I3795" s="1" t="s">
        <v>23</v>
      </c>
      <c r="AK3795" s="1" t="s">
        <v>105</v>
      </c>
    </row>
    <row r="3796" spans="1:37">
      <c r="A3796" s="1" t="s">
        <v>1748</v>
      </c>
      <c r="B3796" s="9">
        <v>40978</v>
      </c>
      <c r="C3796" s="7">
        <v>1</v>
      </c>
      <c r="D3796" s="7">
        <v>2</v>
      </c>
      <c r="E3796" s="1">
        <v>26</v>
      </c>
      <c r="F3796" s="1" t="s">
        <v>26</v>
      </c>
      <c r="G3796" s="1" t="s">
        <v>2894</v>
      </c>
      <c r="H3796" s="1" t="s">
        <v>23</v>
      </c>
      <c r="I3796" s="1" t="s">
        <v>23</v>
      </c>
      <c r="J3796" s="1" t="s">
        <v>55</v>
      </c>
      <c r="AK3796" s="1" t="s">
        <v>105</v>
      </c>
    </row>
    <row r="3797" spans="1:37">
      <c r="A3797" s="1" t="s">
        <v>1748</v>
      </c>
      <c r="B3797" s="9">
        <v>40978</v>
      </c>
      <c r="C3797" s="7">
        <v>1</v>
      </c>
      <c r="D3797" s="7">
        <v>2</v>
      </c>
      <c r="E3797" s="1">
        <v>26</v>
      </c>
      <c r="F3797" s="1" t="s">
        <v>47</v>
      </c>
      <c r="G3797" s="1" t="s">
        <v>2028</v>
      </c>
      <c r="H3797" s="1" t="s">
        <v>23</v>
      </c>
      <c r="I3797" s="1" t="s">
        <v>23</v>
      </c>
      <c r="J3797" s="1" t="s">
        <v>55</v>
      </c>
      <c r="AK3797" s="1" t="s">
        <v>105</v>
      </c>
    </row>
    <row r="3798" spans="1:37">
      <c r="A3798" s="1" t="s">
        <v>1748</v>
      </c>
      <c r="B3798" s="9">
        <v>40978</v>
      </c>
      <c r="C3798" s="7">
        <v>1</v>
      </c>
      <c r="D3798" s="7">
        <v>2</v>
      </c>
      <c r="E3798" s="1">
        <v>27</v>
      </c>
      <c r="F3798" s="1" t="s">
        <v>26</v>
      </c>
      <c r="G3798" s="1" t="s">
        <v>2895</v>
      </c>
      <c r="H3798" s="1" t="s">
        <v>23</v>
      </c>
      <c r="I3798" s="1" t="s">
        <v>23</v>
      </c>
      <c r="J3798" s="1" t="s">
        <v>55</v>
      </c>
      <c r="AK3798" s="1" t="s">
        <v>105</v>
      </c>
    </row>
    <row r="3799" spans="1:37">
      <c r="A3799" s="1" t="s">
        <v>1748</v>
      </c>
      <c r="B3799" s="9">
        <v>40978</v>
      </c>
      <c r="C3799" s="7">
        <v>1</v>
      </c>
      <c r="D3799" s="7">
        <v>2</v>
      </c>
      <c r="E3799" s="1">
        <v>27</v>
      </c>
      <c r="F3799" s="1" t="s">
        <v>47</v>
      </c>
      <c r="G3799" s="1" t="s">
        <v>2054</v>
      </c>
      <c r="H3799" s="1" t="s">
        <v>23</v>
      </c>
      <c r="I3799" s="1" t="s">
        <v>53</v>
      </c>
      <c r="AK3799" s="1" t="s">
        <v>105</v>
      </c>
    </row>
    <row r="3800" spans="1:37">
      <c r="A3800" s="1" t="s">
        <v>1748</v>
      </c>
      <c r="B3800" s="9">
        <v>40978</v>
      </c>
      <c r="C3800" s="7">
        <v>1</v>
      </c>
      <c r="D3800" s="7">
        <v>2</v>
      </c>
      <c r="E3800" s="1">
        <v>28</v>
      </c>
      <c r="F3800" s="1" t="s">
        <v>26</v>
      </c>
      <c r="G3800" s="1" t="s">
        <v>2039</v>
      </c>
      <c r="H3800" s="1" t="s">
        <v>22</v>
      </c>
      <c r="I3800" s="1" t="s">
        <v>9</v>
      </c>
      <c r="K3800" s="1" t="s">
        <v>24</v>
      </c>
      <c r="L3800" s="1" t="s">
        <v>73</v>
      </c>
      <c r="M3800" s="2" t="s">
        <v>2557</v>
      </c>
      <c r="AJ3800" s="1" t="s">
        <v>45</v>
      </c>
      <c r="AK3800" s="1" t="s">
        <v>105</v>
      </c>
    </row>
    <row r="3801" spans="1:37">
      <c r="A3801" s="1" t="s">
        <v>1748</v>
      </c>
      <c r="B3801" s="9">
        <v>40978</v>
      </c>
      <c r="C3801" s="7">
        <v>1</v>
      </c>
      <c r="D3801" s="7">
        <v>2</v>
      </c>
      <c r="E3801" s="1">
        <v>28</v>
      </c>
      <c r="F3801" s="1" t="s">
        <v>47</v>
      </c>
      <c r="G3801" s="1" t="s">
        <v>2022</v>
      </c>
      <c r="H3801" s="1" t="s">
        <v>23</v>
      </c>
      <c r="I3801" s="1" t="s">
        <v>53</v>
      </c>
      <c r="AK3801" s="1" t="s">
        <v>105</v>
      </c>
    </row>
    <row r="3802" spans="1:37">
      <c r="A3802" s="1" t="s">
        <v>1748</v>
      </c>
      <c r="B3802" s="9">
        <v>40978</v>
      </c>
      <c r="C3802" s="7">
        <v>1</v>
      </c>
      <c r="D3802" s="7">
        <v>2</v>
      </c>
      <c r="E3802" s="1">
        <v>29</v>
      </c>
      <c r="F3802" s="1" t="s">
        <v>26</v>
      </c>
      <c r="G3802" s="1" t="s">
        <v>2016</v>
      </c>
      <c r="H3802" s="1" t="s">
        <v>23</v>
      </c>
      <c r="I3802" s="1" t="s">
        <v>53</v>
      </c>
      <c r="AK3802" s="1" t="s">
        <v>105</v>
      </c>
    </row>
    <row r="3803" spans="1:37">
      <c r="A3803" s="1" t="s">
        <v>1748</v>
      </c>
      <c r="B3803" s="9">
        <v>40978</v>
      </c>
      <c r="C3803" s="7">
        <v>1</v>
      </c>
      <c r="D3803" s="7">
        <v>2</v>
      </c>
      <c r="E3803" s="1">
        <v>29</v>
      </c>
      <c r="F3803" s="1" t="s">
        <v>47</v>
      </c>
      <c r="G3803" s="1" t="s">
        <v>2896</v>
      </c>
      <c r="H3803" s="1" t="s">
        <v>23</v>
      </c>
      <c r="I3803" s="1" t="s">
        <v>53</v>
      </c>
      <c r="AK3803" s="1" t="s">
        <v>105</v>
      </c>
    </row>
    <row r="3804" spans="1:37">
      <c r="A3804" s="1" t="s">
        <v>1748</v>
      </c>
      <c r="B3804" s="9">
        <v>40978</v>
      </c>
      <c r="C3804" s="7">
        <v>1</v>
      </c>
      <c r="D3804" s="7">
        <v>2</v>
      </c>
      <c r="E3804" s="1">
        <v>30</v>
      </c>
      <c r="F3804" s="1" t="s">
        <v>26</v>
      </c>
      <c r="G3804" s="1" t="s">
        <v>2024</v>
      </c>
      <c r="H3804" s="1" t="s">
        <v>22</v>
      </c>
      <c r="I3804" s="1" t="s">
        <v>9</v>
      </c>
      <c r="K3804" s="1" t="s">
        <v>31</v>
      </c>
      <c r="L3804" s="1" t="s">
        <v>73</v>
      </c>
      <c r="M3804" s="2" t="s">
        <v>2558</v>
      </c>
      <c r="AJ3804" s="1" t="s">
        <v>45</v>
      </c>
      <c r="AK3804" s="1" t="s">
        <v>105</v>
      </c>
    </row>
    <row r="3805" spans="1:37">
      <c r="A3805" s="1" t="s">
        <v>1748</v>
      </c>
      <c r="B3805" s="9">
        <v>40978</v>
      </c>
      <c r="C3805" s="7">
        <v>1</v>
      </c>
      <c r="D3805" s="7">
        <v>2</v>
      </c>
      <c r="E3805" s="1">
        <v>30</v>
      </c>
      <c r="F3805" s="1" t="s">
        <v>47</v>
      </c>
      <c r="G3805" s="1" t="s">
        <v>2897</v>
      </c>
      <c r="H3805" s="1" t="s">
        <v>23</v>
      </c>
      <c r="I3805" s="1" t="s">
        <v>53</v>
      </c>
      <c r="AK3805" s="1" t="s">
        <v>105</v>
      </c>
    </row>
    <row r="3806" spans="1:37">
      <c r="A3806" s="1" t="s">
        <v>1748</v>
      </c>
      <c r="B3806" s="9">
        <v>40978</v>
      </c>
      <c r="C3806" s="7">
        <v>1</v>
      </c>
      <c r="D3806" s="7">
        <v>2</v>
      </c>
      <c r="E3806" s="1">
        <v>31</v>
      </c>
      <c r="F3806" s="1" t="s">
        <v>26</v>
      </c>
      <c r="G3806" s="1" t="s">
        <v>2898</v>
      </c>
      <c r="H3806" s="1" t="s">
        <v>23</v>
      </c>
      <c r="I3806" s="1" t="s">
        <v>23</v>
      </c>
      <c r="J3806" s="1" t="s">
        <v>55</v>
      </c>
      <c r="AK3806" s="1" t="s">
        <v>105</v>
      </c>
    </row>
    <row r="3807" spans="1:37">
      <c r="A3807" s="1" t="s">
        <v>1748</v>
      </c>
      <c r="B3807" s="9">
        <v>40978</v>
      </c>
      <c r="C3807" s="7">
        <v>1</v>
      </c>
      <c r="D3807" s="7">
        <v>2</v>
      </c>
      <c r="E3807" s="1">
        <v>31</v>
      </c>
      <c r="F3807" s="1" t="s">
        <v>47</v>
      </c>
      <c r="G3807" s="1" t="s">
        <v>2899</v>
      </c>
      <c r="H3807" s="1" t="s">
        <v>23</v>
      </c>
      <c r="I3807" s="1" t="s">
        <v>23</v>
      </c>
      <c r="AK3807" s="1" t="s">
        <v>105</v>
      </c>
    </row>
    <row r="3808" spans="1:37">
      <c r="A3808" s="1" t="s">
        <v>1748</v>
      </c>
      <c r="B3808" s="9">
        <v>40978</v>
      </c>
      <c r="C3808" s="7">
        <v>1</v>
      </c>
      <c r="D3808" s="7">
        <v>2</v>
      </c>
      <c r="E3808" s="1">
        <v>32</v>
      </c>
      <c r="F3808" s="1" t="s">
        <v>26</v>
      </c>
      <c r="G3808" s="1" t="s">
        <v>2010</v>
      </c>
      <c r="H3808" s="1" t="s">
        <v>23</v>
      </c>
      <c r="I3808" s="1" t="s">
        <v>53</v>
      </c>
      <c r="AK3808" s="1" t="s">
        <v>105</v>
      </c>
    </row>
    <row r="3809" spans="1:37">
      <c r="A3809" s="1" t="s">
        <v>1748</v>
      </c>
      <c r="B3809" s="9">
        <v>40978</v>
      </c>
      <c r="C3809" s="7">
        <v>1</v>
      </c>
      <c r="D3809" s="7">
        <v>2</v>
      </c>
      <c r="E3809" s="1">
        <v>32</v>
      </c>
      <c r="F3809" s="1" t="s">
        <v>47</v>
      </c>
      <c r="G3809" s="1" t="s">
        <v>2056</v>
      </c>
      <c r="H3809" s="1" t="s">
        <v>23</v>
      </c>
      <c r="I3809" s="1" t="s">
        <v>53</v>
      </c>
      <c r="AK3809" s="1" t="s">
        <v>105</v>
      </c>
    </row>
    <row r="3810" spans="1:37">
      <c r="A3810" s="1" t="s">
        <v>1748</v>
      </c>
      <c r="B3810" s="9">
        <v>40978</v>
      </c>
      <c r="C3810" s="7">
        <v>1</v>
      </c>
      <c r="D3810" s="7">
        <v>2</v>
      </c>
      <c r="E3810" s="1">
        <v>33</v>
      </c>
      <c r="F3810" s="1" t="s">
        <v>26</v>
      </c>
      <c r="G3810" s="1" t="s">
        <v>2031</v>
      </c>
      <c r="H3810" s="1" t="s">
        <v>23</v>
      </c>
      <c r="I3810" s="1" t="s">
        <v>23</v>
      </c>
      <c r="J3810" s="1" t="s">
        <v>55</v>
      </c>
      <c r="AK3810" s="1" t="s">
        <v>59</v>
      </c>
    </row>
    <row r="3811" spans="1:37">
      <c r="A3811" s="1" t="s">
        <v>1748</v>
      </c>
      <c r="B3811" s="9">
        <v>40978</v>
      </c>
      <c r="C3811" s="7">
        <v>1</v>
      </c>
      <c r="D3811" s="7">
        <v>2</v>
      </c>
      <c r="E3811" s="1">
        <v>33</v>
      </c>
      <c r="F3811" s="1" t="s">
        <v>47</v>
      </c>
      <c r="G3811" s="1" t="s">
        <v>2055</v>
      </c>
      <c r="H3811" s="1" t="s">
        <v>23</v>
      </c>
      <c r="I3811" s="1" t="s">
        <v>23</v>
      </c>
      <c r="J3811" s="1" t="s">
        <v>55</v>
      </c>
      <c r="AK3811" s="1" t="s">
        <v>59</v>
      </c>
    </row>
    <row r="3812" spans="1:37">
      <c r="A3812" s="1" t="s">
        <v>1748</v>
      </c>
      <c r="B3812" s="9">
        <v>40978</v>
      </c>
      <c r="C3812" s="7">
        <v>1</v>
      </c>
      <c r="D3812" s="7">
        <v>2</v>
      </c>
      <c r="E3812" s="1">
        <v>34</v>
      </c>
      <c r="F3812" s="1" t="s">
        <v>26</v>
      </c>
      <c r="G3812" s="1" t="s">
        <v>2014</v>
      </c>
      <c r="H3812" s="1" t="s">
        <v>22</v>
      </c>
      <c r="I3812" s="1" t="s">
        <v>9</v>
      </c>
      <c r="K3812" s="1" t="s">
        <v>24</v>
      </c>
      <c r="L3812" s="1" t="s">
        <v>73</v>
      </c>
      <c r="M3812" s="2" t="s">
        <v>2545</v>
      </c>
      <c r="AJ3812" s="1" t="s">
        <v>45</v>
      </c>
      <c r="AK3812" s="1" t="s">
        <v>59</v>
      </c>
    </row>
    <row r="3813" spans="1:37">
      <c r="A3813" s="1" t="s">
        <v>1748</v>
      </c>
      <c r="B3813" s="9">
        <v>40978</v>
      </c>
      <c r="C3813" s="7">
        <v>1</v>
      </c>
      <c r="D3813" s="7">
        <v>2</v>
      </c>
      <c r="E3813" s="1">
        <v>34</v>
      </c>
      <c r="F3813" s="1" t="s">
        <v>47</v>
      </c>
      <c r="G3813" s="1" t="s">
        <v>2026</v>
      </c>
      <c r="H3813" s="1" t="s">
        <v>22</v>
      </c>
      <c r="I3813" s="1" t="s">
        <v>9</v>
      </c>
      <c r="K3813" s="1" t="s">
        <v>31</v>
      </c>
      <c r="L3813" s="1" t="s">
        <v>25</v>
      </c>
      <c r="M3813" s="2" t="s">
        <v>2574</v>
      </c>
      <c r="N3813" s="1" t="s">
        <v>26</v>
      </c>
      <c r="O3813" s="1" t="s">
        <v>27</v>
      </c>
      <c r="P3813" s="1" t="s">
        <v>40</v>
      </c>
      <c r="Q3813" s="1">
        <v>40.1</v>
      </c>
      <c r="R3813" s="1">
        <v>21.5</v>
      </c>
      <c r="S3813" s="1">
        <v>35.799999999999997</v>
      </c>
      <c r="X3813" s="1">
        <v>13</v>
      </c>
      <c r="Y3813" s="1">
        <v>260</v>
      </c>
      <c r="Z3813" s="1">
        <f>Y3813-X3813</f>
        <v>247</v>
      </c>
      <c r="AA3813" s="1">
        <f>2+41</f>
        <v>43</v>
      </c>
      <c r="AC3813" s="1" t="s">
        <v>271</v>
      </c>
      <c r="AE3813" s="1">
        <v>541</v>
      </c>
      <c r="AJ3813" s="1" t="s">
        <v>59</v>
      </c>
      <c r="AK3813" s="1" t="s">
        <v>59</v>
      </c>
    </row>
    <row r="3814" spans="1:37">
      <c r="A3814" s="1" t="s">
        <v>1748</v>
      </c>
      <c r="B3814" s="9">
        <v>40978</v>
      </c>
      <c r="C3814" s="7">
        <v>1</v>
      </c>
      <c r="D3814" s="7">
        <v>2</v>
      </c>
      <c r="E3814" s="1">
        <v>35</v>
      </c>
      <c r="F3814" s="1" t="s">
        <v>26</v>
      </c>
      <c r="G3814" s="1" t="s">
        <v>2058</v>
      </c>
      <c r="H3814" s="1" t="s">
        <v>23</v>
      </c>
      <c r="I3814" s="1" t="s">
        <v>23</v>
      </c>
      <c r="AK3814" s="1" t="s">
        <v>59</v>
      </c>
    </row>
    <row r="3815" spans="1:37">
      <c r="A3815" s="1" t="s">
        <v>1748</v>
      </c>
      <c r="B3815" s="9">
        <v>40978</v>
      </c>
      <c r="C3815" s="7">
        <v>1</v>
      </c>
      <c r="D3815" s="7">
        <v>2</v>
      </c>
      <c r="E3815" s="1">
        <v>35</v>
      </c>
      <c r="F3815" s="1" t="s">
        <v>47</v>
      </c>
      <c r="G3815" s="1" t="s">
        <v>2023</v>
      </c>
      <c r="H3815" s="1" t="s">
        <v>23</v>
      </c>
      <c r="I3815" s="1" t="s">
        <v>53</v>
      </c>
      <c r="AK3815" s="1" t="s">
        <v>59</v>
      </c>
    </row>
    <row r="3816" spans="1:37">
      <c r="A3816" s="1" t="s">
        <v>1748</v>
      </c>
      <c r="B3816" s="9">
        <v>40978</v>
      </c>
      <c r="C3816" s="7">
        <v>1</v>
      </c>
      <c r="D3816" s="7">
        <v>2</v>
      </c>
      <c r="E3816" s="1">
        <v>36</v>
      </c>
      <c r="F3816" s="1" t="s">
        <v>26</v>
      </c>
      <c r="G3816" s="1" t="s">
        <v>2044</v>
      </c>
      <c r="H3816" s="1" t="s">
        <v>23</v>
      </c>
      <c r="I3816" s="1" t="s">
        <v>23</v>
      </c>
      <c r="J3816" s="1" t="s">
        <v>55</v>
      </c>
      <c r="AK3816" s="1" t="s">
        <v>79</v>
      </c>
    </row>
    <row r="3817" spans="1:37">
      <c r="A3817" s="1" t="s">
        <v>1748</v>
      </c>
      <c r="B3817" s="9">
        <v>40978</v>
      </c>
      <c r="C3817" s="7">
        <v>1</v>
      </c>
      <c r="D3817" s="7">
        <v>2</v>
      </c>
      <c r="E3817" s="1">
        <v>36</v>
      </c>
      <c r="F3817" s="1" t="s">
        <v>47</v>
      </c>
      <c r="G3817" s="1" t="s">
        <v>2900</v>
      </c>
      <c r="H3817" s="1" t="s">
        <v>22</v>
      </c>
      <c r="I3817" s="1" t="s">
        <v>23</v>
      </c>
      <c r="J3817" s="1" t="s">
        <v>55</v>
      </c>
      <c r="AK3817" s="1" t="s">
        <v>59</v>
      </c>
    </row>
    <row r="3818" spans="1:37">
      <c r="A3818" s="1" t="s">
        <v>1748</v>
      </c>
      <c r="B3818" s="9">
        <v>40978</v>
      </c>
      <c r="C3818" s="7">
        <v>1</v>
      </c>
      <c r="D3818" s="7">
        <v>2</v>
      </c>
      <c r="E3818" s="1">
        <v>37</v>
      </c>
      <c r="F3818" s="1" t="s">
        <v>26</v>
      </c>
      <c r="G3818" s="1" t="s">
        <v>2053</v>
      </c>
      <c r="H3818" s="1" t="s">
        <v>23</v>
      </c>
      <c r="I3818" s="1" t="s">
        <v>23</v>
      </c>
      <c r="J3818" s="1" t="s">
        <v>55</v>
      </c>
      <c r="AK3818" s="1" t="s">
        <v>59</v>
      </c>
    </row>
    <row r="3819" spans="1:37">
      <c r="A3819" s="1" t="s">
        <v>1748</v>
      </c>
      <c r="B3819" s="9">
        <v>40978</v>
      </c>
      <c r="C3819" s="7">
        <v>1</v>
      </c>
      <c r="D3819" s="7">
        <v>2</v>
      </c>
      <c r="E3819" s="1">
        <v>37</v>
      </c>
      <c r="F3819" s="1" t="s">
        <v>47</v>
      </c>
      <c r="G3819" s="1" t="s">
        <v>2901</v>
      </c>
      <c r="H3819" s="1" t="s">
        <v>23</v>
      </c>
      <c r="I3819" s="1" t="s">
        <v>23</v>
      </c>
      <c r="J3819" s="1" t="s">
        <v>55</v>
      </c>
      <c r="AK3819" s="1" t="s">
        <v>59</v>
      </c>
    </row>
    <row r="3820" spans="1:37">
      <c r="A3820" s="1" t="s">
        <v>1748</v>
      </c>
      <c r="B3820" s="9">
        <v>40978</v>
      </c>
      <c r="C3820" s="7">
        <v>1</v>
      </c>
      <c r="D3820" s="7">
        <v>2</v>
      </c>
      <c r="E3820" s="1">
        <v>38</v>
      </c>
      <c r="F3820" s="1" t="s">
        <v>26</v>
      </c>
      <c r="G3820" s="1" t="s">
        <v>2902</v>
      </c>
      <c r="H3820" s="1" t="s">
        <v>23</v>
      </c>
      <c r="I3820" s="1" t="s">
        <v>23</v>
      </c>
      <c r="J3820" s="1" t="s">
        <v>55</v>
      </c>
      <c r="AK3820" s="1" t="s">
        <v>59</v>
      </c>
    </row>
    <row r="3821" spans="1:37">
      <c r="A3821" s="1" t="s">
        <v>1748</v>
      </c>
      <c r="B3821" s="9">
        <v>40978</v>
      </c>
      <c r="C3821" s="7">
        <v>1</v>
      </c>
      <c r="D3821" s="7">
        <v>2</v>
      </c>
      <c r="E3821" s="1">
        <v>38</v>
      </c>
      <c r="F3821" s="1" t="s">
        <v>47</v>
      </c>
      <c r="G3821" s="1" t="s">
        <v>2903</v>
      </c>
      <c r="H3821" s="1" t="s">
        <v>23</v>
      </c>
      <c r="I3821" s="1" t="s">
        <v>23</v>
      </c>
      <c r="J3821" s="1" t="s">
        <v>55</v>
      </c>
      <c r="AK3821" s="1" t="s">
        <v>59</v>
      </c>
    </row>
    <row r="3822" spans="1:37">
      <c r="A3822" s="1" t="s">
        <v>1748</v>
      </c>
      <c r="B3822" s="9">
        <v>40978</v>
      </c>
      <c r="C3822" s="7">
        <v>1</v>
      </c>
      <c r="D3822" s="7">
        <v>2</v>
      </c>
      <c r="E3822" s="1">
        <v>39</v>
      </c>
      <c r="F3822" s="1" t="s">
        <v>26</v>
      </c>
      <c r="G3822" s="1" t="s">
        <v>2049</v>
      </c>
      <c r="H3822" s="1" t="s">
        <v>22</v>
      </c>
      <c r="I3822" s="1" t="s">
        <v>9</v>
      </c>
      <c r="K3822" s="1" t="s">
        <v>29</v>
      </c>
      <c r="L3822" s="1" t="s">
        <v>73</v>
      </c>
      <c r="M3822" s="2" t="s">
        <v>2549</v>
      </c>
      <c r="AJ3822" s="1" t="s">
        <v>45</v>
      </c>
      <c r="AK3822" s="1" t="s">
        <v>59</v>
      </c>
    </row>
    <row r="3823" spans="1:37">
      <c r="A3823" s="1" t="s">
        <v>1748</v>
      </c>
      <c r="B3823" s="9">
        <v>40978</v>
      </c>
      <c r="C3823" s="7">
        <v>1</v>
      </c>
      <c r="D3823" s="7">
        <v>2</v>
      </c>
      <c r="E3823" s="1">
        <v>39</v>
      </c>
      <c r="F3823" s="1" t="s">
        <v>47</v>
      </c>
      <c r="G3823" s="1" t="s">
        <v>2037</v>
      </c>
      <c r="H3823" s="1" t="s">
        <v>22</v>
      </c>
      <c r="I3823" s="1" t="s">
        <v>9</v>
      </c>
      <c r="K3823" s="1" t="s">
        <v>30</v>
      </c>
      <c r="L3823" s="1" t="s">
        <v>25</v>
      </c>
      <c r="M3823" s="2" t="s">
        <v>2578</v>
      </c>
      <c r="N3823" s="1" t="s">
        <v>26</v>
      </c>
      <c r="O3823" s="1" t="s">
        <v>27</v>
      </c>
      <c r="P3823" s="1" t="s">
        <v>40</v>
      </c>
      <c r="Q3823" s="1">
        <v>27.1</v>
      </c>
      <c r="R3823" s="1">
        <v>16.399999999999999</v>
      </c>
      <c r="S3823" s="1">
        <v>19.399999999999999</v>
      </c>
      <c r="X3823" s="1">
        <v>13</v>
      </c>
      <c r="Y3823" s="1">
        <v>68</v>
      </c>
      <c r="Z3823" s="1">
        <f>Y3823-X3823</f>
        <v>55</v>
      </c>
      <c r="AA3823" s="1">
        <f>3+23</f>
        <v>26</v>
      </c>
      <c r="AC3823" s="1" t="s">
        <v>268</v>
      </c>
      <c r="AE3823" s="1">
        <v>538</v>
      </c>
      <c r="AJ3823" s="1" t="s">
        <v>59</v>
      </c>
      <c r="AK3823" s="1" t="s">
        <v>59</v>
      </c>
    </row>
    <row r="3824" spans="1:37">
      <c r="A3824" s="1" t="s">
        <v>1748</v>
      </c>
      <c r="B3824" s="9">
        <v>40978</v>
      </c>
      <c r="C3824" s="7">
        <v>1</v>
      </c>
      <c r="D3824" s="7">
        <v>2</v>
      </c>
      <c r="E3824" s="1">
        <v>40</v>
      </c>
      <c r="F3824" s="1" t="s">
        <v>26</v>
      </c>
      <c r="G3824" s="1" t="s">
        <v>2904</v>
      </c>
      <c r="H3824" s="1" t="s">
        <v>23</v>
      </c>
      <c r="I3824" s="1" t="s">
        <v>23</v>
      </c>
      <c r="J3824" s="1" t="s">
        <v>55</v>
      </c>
      <c r="AK3824" s="1" t="s">
        <v>45</v>
      </c>
    </row>
    <row r="3825" spans="1:38">
      <c r="A3825" s="1" t="s">
        <v>1748</v>
      </c>
      <c r="B3825" s="9">
        <v>40978</v>
      </c>
      <c r="C3825" s="7">
        <v>1</v>
      </c>
      <c r="D3825" s="7">
        <v>2</v>
      </c>
      <c r="E3825" s="1">
        <v>40</v>
      </c>
      <c r="F3825" s="1" t="s">
        <v>47</v>
      </c>
      <c r="G3825" s="1" t="s">
        <v>2905</v>
      </c>
      <c r="H3825" s="1" t="s">
        <v>23</v>
      </c>
      <c r="I3825" s="1" t="s">
        <v>23</v>
      </c>
      <c r="AK3825" s="1" t="s">
        <v>105</v>
      </c>
    </row>
    <row r="3826" spans="1:38">
      <c r="A3826" s="1" t="s">
        <v>1748</v>
      </c>
      <c r="B3826" s="9">
        <v>40978</v>
      </c>
      <c r="C3826" s="7">
        <v>1</v>
      </c>
      <c r="D3826" s="7">
        <v>2</v>
      </c>
      <c r="E3826" s="1">
        <v>41</v>
      </c>
      <c r="F3826" s="1" t="s">
        <v>26</v>
      </c>
      <c r="G3826" s="1" t="s">
        <v>2027</v>
      </c>
      <c r="H3826" s="1" t="s">
        <v>23</v>
      </c>
      <c r="I3826" s="1" t="s">
        <v>23</v>
      </c>
      <c r="AK3826" s="1" t="s">
        <v>45</v>
      </c>
    </row>
    <row r="3827" spans="1:38">
      <c r="A3827" s="1" t="s">
        <v>1748</v>
      </c>
      <c r="B3827" s="9">
        <v>40978</v>
      </c>
      <c r="C3827" s="7">
        <v>1</v>
      </c>
      <c r="D3827" s="7">
        <v>2</v>
      </c>
      <c r="E3827" s="1">
        <v>41</v>
      </c>
      <c r="F3827" s="1" t="s">
        <v>47</v>
      </c>
      <c r="G3827" s="1" t="s">
        <v>2012</v>
      </c>
      <c r="H3827" s="1" t="s">
        <v>23</v>
      </c>
      <c r="I3827" s="1" t="s">
        <v>23</v>
      </c>
      <c r="AK3827" s="1" t="s">
        <v>45</v>
      </c>
    </row>
    <row r="3828" spans="1:38">
      <c r="A3828" s="1" t="s">
        <v>1748</v>
      </c>
      <c r="B3828" s="9">
        <v>40978</v>
      </c>
      <c r="C3828" s="7">
        <v>1</v>
      </c>
      <c r="D3828" s="7">
        <v>2</v>
      </c>
      <c r="E3828" s="1">
        <v>42</v>
      </c>
      <c r="F3828" s="1" t="s">
        <v>26</v>
      </c>
      <c r="G3828" s="1" t="s">
        <v>2906</v>
      </c>
      <c r="H3828" s="1" t="s">
        <v>23</v>
      </c>
      <c r="I3828" s="1" t="s">
        <v>23</v>
      </c>
      <c r="AK3828" s="1" t="s">
        <v>45</v>
      </c>
    </row>
    <row r="3829" spans="1:38">
      <c r="A3829" s="1" t="s">
        <v>1748</v>
      </c>
      <c r="B3829" s="9">
        <v>40978</v>
      </c>
      <c r="C3829" s="7">
        <v>1</v>
      </c>
      <c r="D3829" s="7">
        <v>2</v>
      </c>
      <c r="E3829" s="1">
        <v>42</v>
      </c>
      <c r="F3829" s="1" t="s">
        <v>47</v>
      </c>
      <c r="G3829" s="1" t="s">
        <v>2907</v>
      </c>
      <c r="H3829" s="1" t="s">
        <v>23</v>
      </c>
      <c r="I3829" s="1" t="s">
        <v>23</v>
      </c>
      <c r="AK3829" s="1" t="s">
        <v>45</v>
      </c>
    </row>
    <row r="3830" spans="1:38">
      <c r="A3830" s="1" t="s">
        <v>1748</v>
      </c>
      <c r="B3830" s="9">
        <v>40978</v>
      </c>
      <c r="C3830" s="7">
        <v>1</v>
      </c>
      <c r="D3830" s="7">
        <v>2</v>
      </c>
      <c r="E3830" s="1">
        <v>43</v>
      </c>
      <c r="F3830" s="1" t="s">
        <v>26</v>
      </c>
      <c r="G3830" s="1" t="s">
        <v>2008</v>
      </c>
      <c r="H3830" s="1" t="s">
        <v>23</v>
      </c>
      <c r="I3830" s="1" t="s">
        <v>23</v>
      </c>
      <c r="AK3830" s="1" t="s">
        <v>45</v>
      </c>
    </row>
    <row r="3831" spans="1:38">
      <c r="A3831" s="1" t="s">
        <v>1748</v>
      </c>
      <c r="B3831" s="9">
        <v>40978</v>
      </c>
      <c r="C3831" s="7">
        <v>1</v>
      </c>
      <c r="D3831" s="7">
        <v>2</v>
      </c>
      <c r="E3831" s="1">
        <v>43</v>
      </c>
      <c r="F3831" s="1" t="s">
        <v>47</v>
      </c>
      <c r="G3831" s="1" t="s">
        <v>2021</v>
      </c>
      <c r="H3831" s="1" t="s">
        <v>22</v>
      </c>
      <c r="I3831" s="1" t="s">
        <v>9</v>
      </c>
      <c r="K3831" s="1" t="s">
        <v>31</v>
      </c>
      <c r="L3831" s="1" t="s">
        <v>25</v>
      </c>
      <c r="AJ3831" s="1" t="s">
        <v>45</v>
      </c>
      <c r="AK3831" s="1" t="s">
        <v>105</v>
      </c>
      <c r="AL3831" s="1" t="s">
        <v>264</v>
      </c>
    </row>
    <row r="3832" spans="1:38">
      <c r="A3832" s="1" t="s">
        <v>1748</v>
      </c>
      <c r="B3832" s="9">
        <v>40978</v>
      </c>
      <c r="C3832" s="7">
        <v>1</v>
      </c>
      <c r="D3832" s="7">
        <v>2</v>
      </c>
      <c r="E3832" s="1">
        <v>44</v>
      </c>
      <c r="F3832" s="1" t="s">
        <v>26</v>
      </c>
      <c r="G3832" s="1" t="s">
        <v>2046</v>
      </c>
      <c r="H3832" s="1" t="s">
        <v>22</v>
      </c>
      <c r="I3832" s="1" t="s">
        <v>9</v>
      </c>
      <c r="K3832" s="1" t="s">
        <v>239</v>
      </c>
      <c r="L3832" s="1" t="s">
        <v>73</v>
      </c>
      <c r="M3832" s="2" t="s">
        <v>2543</v>
      </c>
      <c r="AJ3832" s="1" t="s">
        <v>45</v>
      </c>
      <c r="AK3832" s="1" t="s">
        <v>45</v>
      </c>
    </row>
    <row r="3833" spans="1:38">
      <c r="A3833" s="1" t="s">
        <v>1748</v>
      </c>
      <c r="B3833" s="9">
        <v>40978</v>
      </c>
      <c r="C3833" s="7">
        <v>1</v>
      </c>
      <c r="D3833" s="7">
        <v>2</v>
      </c>
      <c r="E3833" s="1">
        <v>44</v>
      </c>
      <c r="F3833" s="1" t="s">
        <v>47</v>
      </c>
      <c r="G3833" s="1" t="s">
        <v>2908</v>
      </c>
      <c r="H3833" s="1" t="s">
        <v>23</v>
      </c>
      <c r="I3833" s="1" t="s">
        <v>23</v>
      </c>
      <c r="AK3833" s="1" t="s">
        <v>45</v>
      </c>
    </row>
    <row r="3834" spans="1:38">
      <c r="A3834" s="1" t="s">
        <v>1748</v>
      </c>
      <c r="B3834" s="9">
        <v>40978</v>
      </c>
      <c r="C3834" s="7">
        <v>1</v>
      </c>
      <c r="D3834" s="7">
        <v>2</v>
      </c>
      <c r="E3834" s="1">
        <v>45</v>
      </c>
      <c r="F3834" s="1" t="s">
        <v>26</v>
      </c>
      <c r="G3834" s="1" t="s">
        <v>2909</v>
      </c>
      <c r="H3834" s="1" t="s">
        <v>23</v>
      </c>
      <c r="I3834" s="1" t="s">
        <v>23</v>
      </c>
      <c r="AK3834" s="1" t="s">
        <v>45</v>
      </c>
    </row>
    <row r="3835" spans="1:38">
      <c r="A3835" s="1" t="s">
        <v>1748</v>
      </c>
      <c r="B3835" s="9">
        <v>40978</v>
      </c>
      <c r="C3835" s="7">
        <v>1</v>
      </c>
      <c r="D3835" s="7">
        <v>2</v>
      </c>
      <c r="E3835" s="1">
        <v>45</v>
      </c>
      <c r="F3835" s="1" t="s">
        <v>47</v>
      </c>
      <c r="G3835" s="1" t="s">
        <v>2910</v>
      </c>
      <c r="H3835" s="1" t="s">
        <v>23</v>
      </c>
      <c r="I3835" s="1" t="s">
        <v>23</v>
      </c>
      <c r="J3835" s="1" t="s">
        <v>55</v>
      </c>
      <c r="AK3835" s="1" t="s">
        <v>45</v>
      </c>
    </row>
    <row r="3836" spans="1:38">
      <c r="A3836" s="1" t="s">
        <v>1748</v>
      </c>
      <c r="B3836" s="9">
        <v>40978</v>
      </c>
      <c r="C3836" s="7">
        <v>1</v>
      </c>
      <c r="D3836" s="7">
        <v>2</v>
      </c>
      <c r="E3836" s="1">
        <v>46</v>
      </c>
      <c r="F3836" s="1" t="s">
        <v>26</v>
      </c>
      <c r="G3836" s="1" t="s">
        <v>2911</v>
      </c>
      <c r="H3836" s="1" t="s">
        <v>23</v>
      </c>
      <c r="I3836" s="1" t="s">
        <v>53</v>
      </c>
      <c r="AK3836" s="1" t="s">
        <v>45</v>
      </c>
    </row>
    <row r="3837" spans="1:38">
      <c r="A3837" s="1" t="s">
        <v>1748</v>
      </c>
      <c r="B3837" s="9">
        <v>40978</v>
      </c>
      <c r="C3837" s="7">
        <v>1</v>
      </c>
      <c r="D3837" s="7">
        <v>2</v>
      </c>
      <c r="E3837" s="1">
        <v>46</v>
      </c>
      <c r="F3837" s="1" t="s">
        <v>47</v>
      </c>
      <c r="G3837" s="1" t="s">
        <v>2032</v>
      </c>
      <c r="H3837" s="1" t="s">
        <v>23</v>
      </c>
      <c r="I3837" s="1" t="s">
        <v>23</v>
      </c>
      <c r="J3837" s="1" t="s">
        <v>55</v>
      </c>
      <c r="AK3837" s="1" t="s">
        <v>45</v>
      </c>
    </row>
    <row r="3838" spans="1:38">
      <c r="A3838" s="1" t="s">
        <v>1748</v>
      </c>
      <c r="B3838" s="9">
        <v>40978</v>
      </c>
      <c r="C3838" s="7">
        <v>1</v>
      </c>
      <c r="D3838" s="7">
        <v>2</v>
      </c>
      <c r="E3838" s="1">
        <v>47</v>
      </c>
      <c r="F3838" s="1" t="s">
        <v>26</v>
      </c>
      <c r="G3838" s="1" t="s">
        <v>2912</v>
      </c>
      <c r="H3838" s="1" t="s">
        <v>23</v>
      </c>
      <c r="I3838" s="1" t="s">
        <v>9</v>
      </c>
      <c r="J3838" s="1" t="s">
        <v>55</v>
      </c>
      <c r="AK3838" s="1" t="s">
        <v>45</v>
      </c>
    </row>
    <row r="3839" spans="1:38">
      <c r="A3839" s="1" t="s">
        <v>1748</v>
      </c>
      <c r="B3839" s="9">
        <v>40978</v>
      </c>
      <c r="C3839" s="7">
        <v>1</v>
      </c>
      <c r="D3839" s="7">
        <v>2</v>
      </c>
      <c r="E3839" s="1">
        <v>47</v>
      </c>
      <c r="F3839" s="1" t="s">
        <v>47</v>
      </c>
      <c r="G3839" s="1" t="s">
        <v>2913</v>
      </c>
      <c r="H3839" s="1" t="s">
        <v>23</v>
      </c>
      <c r="I3839" s="1" t="s">
        <v>23</v>
      </c>
      <c r="AK3839" s="1" t="s">
        <v>45</v>
      </c>
    </row>
    <row r="3840" spans="1:38">
      <c r="A3840" s="1" t="s">
        <v>1748</v>
      </c>
      <c r="B3840" s="9">
        <v>40978</v>
      </c>
      <c r="C3840" s="7">
        <v>1</v>
      </c>
      <c r="D3840" s="7">
        <v>2</v>
      </c>
      <c r="E3840" s="1">
        <v>48</v>
      </c>
      <c r="F3840" s="1" t="s">
        <v>26</v>
      </c>
      <c r="G3840" s="1" t="s">
        <v>2914</v>
      </c>
      <c r="H3840" s="1" t="s">
        <v>22</v>
      </c>
      <c r="I3840" s="1" t="s">
        <v>23</v>
      </c>
      <c r="J3840" s="1" t="s">
        <v>55</v>
      </c>
      <c r="AK3840" s="1" t="s">
        <v>45</v>
      </c>
    </row>
    <row r="3841" spans="1:38">
      <c r="A3841" s="1" t="s">
        <v>1748</v>
      </c>
      <c r="B3841" s="9">
        <v>40978</v>
      </c>
      <c r="C3841" s="7">
        <v>1</v>
      </c>
      <c r="D3841" s="7">
        <v>2</v>
      </c>
      <c r="E3841" s="1">
        <v>48</v>
      </c>
      <c r="F3841" s="1" t="s">
        <v>47</v>
      </c>
      <c r="G3841" s="1" t="s">
        <v>2915</v>
      </c>
      <c r="H3841" s="1" t="s">
        <v>23</v>
      </c>
      <c r="I3841" s="1" t="s">
        <v>9</v>
      </c>
      <c r="AK3841" s="1" t="s">
        <v>45</v>
      </c>
    </row>
    <row r="3842" spans="1:38">
      <c r="A3842" s="1" t="s">
        <v>1749</v>
      </c>
      <c r="B3842" s="9">
        <v>40979</v>
      </c>
      <c r="C3842" s="7">
        <v>1</v>
      </c>
      <c r="D3842" s="7">
        <v>2</v>
      </c>
      <c r="E3842" s="1">
        <v>1</v>
      </c>
      <c r="F3842" s="1" t="s">
        <v>26</v>
      </c>
      <c r="G3842" s="1" t="s">
        <v>2034</v>
      </c>
      <c r="H3842" s="1" t="s">
        <v>22</v>
      </c>
      <c r="I3842" s="1" t="s">
        <v>9</v>
      </c>
      <c r="K3842" s="1" t="s">
        <v>36</v>
      </c>
      <c r="L3842" s="1" t="s">
        <v>25</v>
      </c>
      <c r="M3842" s="2" t="s">
        <v>2581</v>
      </c>
      <c r="N3842" s="1" t="s">
        <v>26</v>
      </c>
      <c r="O3842" s="1" t="s">
        <v>33</v>
      </c>
      <c r="Q3842" s="1">
        <v>31.9</v>
      </c>
      <c r="S3842" s="1">
        <v>6.4</v>
      </c>
      <c r="T3842" s="1">
        <v>129</v>
      </c>
      <c r="U3842" s="1">
        <v>93</v>
      </c>
      <c r="X3842" s="1">
        <v>13</v>
      </c>
      <c r="Y3842" s="1">
        <v>103</v>
      </c>
      <c r="Z3842" s="1">
        <f>Y3842-X3842</f>
        <v>90</v>
      </c>
      <c r="AA3842" s="1">
        <v>1</v>
      </c>
      <c r="AJ3842" s="1" t="s">
        <v>45</v>
      </c>
      <c r="AK3842" s="1" t="s">
        <v>105</v>
      </c>
    </row>
    <row r="3843" spans="1:38">
      <c r="A3843" s="1" t="s">
        <v>1749</v>
      </c>
      <c r="B3843" s="9">
        <v>40979</v>
      </c>
      <c r="C3843" s="7">
        <v>1</v>
      </c>
      <c r="D3843" s="7">
        <v>2</v>
      </c>
      <c r="E3843" s="1">
        <v>1</v>
      </c>
      <c r="F3843" s="1" t="s">
        <v>47</v>
      </c>
      <c r="G3843" s="1" t="s">
        <v>2874</v>
      </c>
      <c r="H3843" s="1" t="s">
        <v>23</v>
      </c>
      <c r="I3843" s="1" t="s">
        <v>23</v>
      </c>
      <c r="AK3843" s="1" t="s">
        <v>105</v>
      </c>
    </row>
    <row r="3844" spans="1:38">
      <c r="A3844" s="1" t="s">
        <v>1749</v>
      </c>
      <c r="B3844" s="9">
        <v>40979</v>
      </c>
      <c r="C3844" s="7">
        <v>1</v>
      </c>
      <c r="D3844" s="7">
        <v>2</v>
      </c>
      <c r="E3844" s="1">
        <v>2</v>
      </c>
      <c r="F3844" s="1" t="s">
        <v>26</v>
      </c>
      <c r="G3844" s="1" t="s">
        <v>2045</v>
      </c>
      <c r="H3844" s="1" t="s">
        <v>23</v>
      </c>
      <c r="I3844" s="1" t="s">
        <v>53</v>
      </c>
      <c r="J3844" s="1" t="s">
        <v>55</v>
      </c>
      <c r="AK3844" s="1" t="s">
        <v>105</v>
      </c>
    </row>
    <row r="3845" spans="1:38">
      <c r="A3845" s="1" t="s">
        <v>1749</v>
      </c>
      <c r="B3845" s="9">
        <v>40979</v>
      </c>
      <c r="C3845" s="7">
        <v>1</v>
      </c>
      <c r="D3845" s="7">
        <v>2</v>
      </c>
      <c r="E3845" s="1">
        <v>2</v>
      </c>
      <c r="F3845" s="1" t="s">
        <v>47</v>
      </c>
      <c r="G3845" s="1" t="s">
        <v>2018</v>
      </c>
      <c r="H3845" s="1" t="s">
        <v>22</v>
      </c>
      <c r="I3845" s="1" t="s">
        <v>23</v>
      </c>
      <c r="AK3845" s="1" t="s">
        <v>105</v>
      </c>
    </row>
    <row r="3846" spans="1:38">
      <c r="A3846" s="1" t="s">
        <v>1749</v>
      </c>
      <c r="B3846" s="9">
        <v>40979</v>
      </c>
      <c r="C3846" s="7">
        <v>1</v>
      </c>
      <c r="D3846" s="7">
        <v>2</v>
      </c>
      <c r="E3846" s="1">
        <v>3</v>
      </c>
      <c r="F3846" s="1" t="s">
        <v>26</v>
      </c>
      <c r="G3846" s="1" t="s">
        <v>2015</v>
      </c>
      <c r="H3846" s="1" t="s">
        <v>23</v>
      </c>
      <c r="I3846" s="1" t="s">
        <v>53</v>
      </c>
      <c r="AK3846" s="1" t="s">
        <v>105</v>
      </c>
    </row>
    <row r="3847" spans="1:38">
      <c r="A3847" s="1" t="s">
        <v>1749</v>
      </c>
      <c r="B3847" s="9">
        <v>40979</v>
      </c>
      <c r="C3847" s="7">
        <v>1</v>
      </c>
      <c r="D3847" s="7">
        <v>2</v>
      </c>
      <c r="E3847" s="1">
        <v>3</v>
      </c>
      <c r="F3847" s="1" t="s">
        <v>47</v>
      </c>
      <c r="G3847" s="1" t="s">
        <v>2013</v>
      </c>
      <c r="H3847" s="1" t="s">
        <v>22</v>
      </c>
      <c r="I3847" s="1" t="s">
        <v>9</v>
      </c>
      <c r="J3847" s="1" t="s">
        <v>55</v>
      </c>
      <c r="K3847" s="1" t="s">
        <v>30</v>
      </c>
      <c r="L3847" s="1" t="s">
        <v>73</v>
      </c>
      <c r="M3847" s="2" t="s">
        <v>3024</v>
      </c>
      <c r="AJ3847" s="1" t="s">
        <v>59</v>
      </c>
      <c r="AK3847" s="1" t="s">
        <v>105</v>
      </c>
    </row>
    <row r="3848" spans="1:38">
      <c r="A3848" s="1" t="s">
        <v>1749</v>
      </c>
      <c r="B3848" s="9">
        <v>40979</v>
      </c>
      <c r="C3848" s="7">
        <v>1</v>
      </c>
      <c r="D3848" s="7">
        <v>2</v>
      </c>
      <c r="E3848" s="1">
        <v>4</v>
      </c>
      <c r="F3848" s="1" t="s">
        <v>26</v>
      </c>
      <c r="G3848" s="1" t="s">
        <v>2052</v>
      </c>
      <c r="H3848" s="1" t="s">
        <v>22</v>
      </c>
      <c r="I3848" s="1" t="s">
        <v>9</v>
      </c>
      <c r="K3848" s="1" t="s">
        <v>121</v>
      </c>
      <c r="L3848" s="1" t="s">
        <v>25</v>
      </c>
      <c r="M3848" s="2" t="s">
        <v>2579</v>
      </c>
      <c r="N3848" s="1" t="s">
        <v>26</v>
      </c>
      <c r="O3848" s="1" t="s">
        <v>33</v>
      </c>
      <c r="Q3848" s="1">
        <v>46.7</v>
      </c>
      <c r="S3848" s="1">
        <v>8.5</v>
      </c>
      <c r="T3848" s="1">
        <f>130+49.7</f>
        <v>179.7</v>
      </c>
      <c r="U3848" s="1">
        <f>130+40.4</f>
        <v>170.4</v>
      </c>
      <c r="W3848" s="1">
        <v>31.6</v>
      </c>
      <c r="X3848" s="1">
        <v>13</v>
      </c>
      <c r="Y3848" s="1">
        <v>158</v>
      </c>
      <c r="Z3848" s="1">
        <f>Y3848-X3848</f>
        <v>145</v>
      </c>
      <c r="AA3848" s="1">
        <v>0</v>
      </c>
      <c r="AJ3848" s="1" t="s">
        <v>45</v>
      </c>
      <c r="AK3848" s="1" t="s">
        <v>105</v>
      </c>
      <c r="AL3848" s="1" t="s">
        <v>272</v>
      </c>
    </row>
    <row r="3849" spans="1:38">
      <c r="A3849" s="1" t="s">
        <v>1749</v>
      </c>
      <c r="B3849" s="9">
        <v>40979</v>
      </c>
      <c r="C3849" s="7">
        <v>1</v>
      </c>
      <c r="D3849" s="7">
        <v>2</v>
      </c>
      <c r="E3849" s="1">
        <v>4</v>
      </c>
      <c r="F3849" s="1" t="s">
        <v>47</v>
      </c>
      <c r="G3849" s="1" t="s">
        <v>2875</v>
      </c>
      <c r="H3849" s="1" t="s">
        <v>23</v>
      </c>
      <c r="I3849" s="1" t="s">
        <v>53</v>
      </c>
      <c r="AK3849" s="1" t="s">
        <v>105</v>
      </c>
    </row>
    <row r="3850" spans="1:38">
      <c r="A3850" s="1" t="s">
        <v>1749</v>
      </c>
      <c r="B3850" s="9">
        <v>40979</v>
      </c>
      <c r="C3850" s="7">
        <v>1</v>
      </c>
      <c r="D3850" s="7">
        <v>2</v>
      </c>
      <c r="E3850" s="1">
        <v>5</v>
      </c>
      <c r="F3850" s="1" t="s">
        <v>26</v>
      </c>
      <c r="G3850" s="1" t="s">
        <v>2876</v>
      </c>
      <c r="H3850" s="1" t="s">
        <v>22</v>
      </c>
      <c r="I3850" s="1" t="s">
        <v>53</v>
      </c>
      <c r="AK3850" s="1" t="s">
        <v>105</v>
      </c>
      <c r="AL3850" s="1" t="s">
        <v>272</v>
      </c>
    </row>
    <row r="3851" spans="1:38">
      <c r="A3851" s="1" t="s">
        <v>1749</v>
      </c>
      <c r="B3851" s="9">
        <v>40979</v>
      </c>
      <c r="C3851" s="7">
        <v>1</v>
      </c>
      <c r="D3851" s="7">
        <v>2</v>
      </c>
      <c r="E3851" s="1">
        <v>5</v>
      </c>
      <c r="F3851" s="1" t="s">
        <v>47</v>
      </c>
      <c r="G3851" s="1" t="s">
        <v>2060</v>
      </c>
      <c r="H3851" s="1" t="s">
        <v>23</v>
      </c>
      <c r="I3851" s="1" t="s">
        <v>53</v>
      </c>
      <c r="AK3851" s="1" t="s">
        <v>105</v>
      </c>
    </row>
    <row r="3852" spans="1:38">
      <c r="A3852" s="1" t="s">
        <v>1749</v>
      </c>
      <c r="B3852" s="9">
        <v>40979</v>
      </c>
      <c r="C3852" s="7">
        <v>1</v>
      </c>
      <c r="D3852" s="7">
        <v>2</v>
      </c>
      <c r="E3852" s="1">
        <v>6</v>
      </c>
      <c r="F3852" s="1" t="s">
        <v>26</v>
      </c>
      <c r="G3852" s="1" t="s">
        <v>2048</v>
      </c>
      <c r="H3852" s="1" t="s">
        <v>23</v>
      </c>
      <c r="I3852" s="1" t="s">
        <v>23</v>
      </c>
      <c r="J3852" s="1" t="s">
        <v>55</v>
      </c>
      <c r="AK3852" s="1" t="s">
        <v>105</v>
      </c>
    </row>
    <row r="3853" spans="1:38">
      <c r="A3853" s="1" t="s">
        <v>1749</v>
      </c>
      <c r="B3853" s="9">
        <v>40979</v>
      </c>
      <c r="C3853" s="7">
        <v>1</v>
      </c>
      <c r="D3853" s="7">
        <v>2</v>
      </c>
      <c r="E3853" s="1">
        <v>6</v>
      </c>
      <c r="F3853" s="1" t="s">
        <v>47</v>
      </c>
      <c r="G3853" s="1" t="s">
        <v>2020</v>
      </c>
      <c r="H3853" s="1" t="s">
        <v>23</v>
      </c>
      <c r="I3853" s="1" t="s">
        <v>53</v>
      </c>
      <c r="AK3853" s="1" t="s">
        <v>105</v>
      </c>
    </row>
    <row r="3854" spans="1:38">
      <c r="A3854" s="1" t="s">
        <v>1749</v>
      </c>
      <c r="B3854" s="9">
        <v>40979</v>
      </c>
      <c r="C3854" s="7">
        <v>1</v>
      </c>
      <c r="D3854" s="7">
        <v>2</v>
      </c>
      <c r="E3854" s="1">
        <v>7</v>
      </c>
      <c r="F3854" s="1" t="s">
        <v>26</v>
      </c>
      <c r="G3854" s="1" t="s">
        <v>2038</v>
      </c>
      <c r="H3854" s="1" t="s">
        <v>22</v>
      </c>
      <c r="I3854" s="1" t="s">
        <v>9</v>
      </c>
      <c r="K3854" s="1" t="s">
        <v>146</v>
      </c>
      <c r="L3854" s="1" t="s">
        <v>25</v>
      </c>
      <c r="M3854" s="2" t="s">
        <v>522</v>
      </c>
      <c r="AA3854" s="1">
        <v>3</v>
      </c>
      <c r="AJ3854" s="1" t="s">
        <v>45</v>
      </c>
      <c r="AK3854" s="1" t="s">
        <v>105</v>
      </c>
      <c r="AL3854" s="1" t="s">
        <v>277</v>
      </c>
    </row>
    <row r="3855" spans="1:38">
      <c r="A3855" s="1" t="s">
        <v>1749</v>
      </c>
      <c r="B3855" s="9">
        <v>40979</v>
      </c>
      <c r="C3855" s="7">
        <v>1</v>
      </c>
      <c r="D3855" s="7">
        <v>2</v>
      </c>
      <c r="E3855" s="1">
        <v>7</v>
      </c>
      <c r="F3855" s="1" t="s">
        <v>47</v>
      </c>
      <c r="G3855" s="1" t="s">
        <v>2030</v>
      </c>
      <c r="H3855" s="1" t="s">
        <v>23</v>
      </c>
      <c r="I3855" s="1" t="s">
        <v>23</v>
      </c>
      <c r="AK3855" s="1" t="s">
        <v>105</v>
      </c>
    </row>
    <row r="3856" spans="1:38">
      <c r="A3856" s="1" t="s">
        <v>1749</v>
      </c>
      <c r="B3856" s="9">
        <v>40979</v>
      </c>
      <c r="C3856" s="7">
        <v>1</v>
      </c>
      <c r="D3856" s="7">
        <v>2</v>
      </c>
      <c r="E3856" s="1">
        <v>8</v>
      </c>
      <c r="F3856" s="1" t="s">
        <v>26</v>
      </c>
      <c r="G3856" s="1" t="s">
        <v>2877</v>
      </c>
      <c r="H3856" s="1" t="s">
        <v>23</v>
      </c>
      <c r="I3856" s="1" t="s">
        <v>23</v>
      </c>
      <c r="J3856" s="1" t="s">
        <v>55</v>
      </c>
      <c r="AK3856" s="1" t="s">
        <v>105</v>
      </c>
    </row>
    <row r="3857" spans="1:38">
      <c r="A3857" s="1" t="s">
        <v>1749</v>
      </c>
      <c r="B3857" s="9">
        <v>40979</v>
      </c>
      <c r="C3857" s="7">
        <v>1</v>
      </c>
      <c r="D3857" s="7">
        <v>2</v>
      </c>
      <c r="E3857" s="1">
        <v>8</v>
      </c>
      <c r="F3857" s="1" t="s">
        <v>47</v>
      </c>
      <c r="G3857" s="1" t="s">
        <v>2042</v>
      </c>
      <c r="H3857" s="1" t="s">
        <v>22</v>
      </c>
      <c r="I3857" s="1" t="s">
        <v>9</v>
      </c>
      <c r="K3857" s="1" t="s">
        <v>32</v>
      </c>
      <c r="L3857" s="1" t="s">
        <v>73</v>
      </c>
      <c r="M3857" s="2" t="s">
        <v>2550</v>
      </c>
      <c r="AJ3857" s="1" t="s">
        <v>59</v>
      </c>
      <c r="AK3857" s="1" t="s">
        <v>105</v>
      </c>
    </row>
    <row r="3858" spans="1:38">
      <c r="A3858" s="1" t="s">
        <v>1749</v>
      </c>
      <c r="B3858" s="9">
        <v>40979</v>
      </c>
      <c r="C3858" s="7">
        <v>1</v>
      </c>
      <c r="D3858" s="7">
        <v>2</v>
      </c>
      <c r="E3858" s="1">
        <v>9</v>
      </c>
      <c r="F3858" s="1" t="s">
        <v>26</v>
      </c>
      <c r="G3858" s="1" t="s">
        <v>2878</v>
      </c>
      <c r="H3858" s="1" t="s">
        <v>23</v>
      </c>
      <c r="I3858" s="1" t="s">
        <v>23</v>
      </c>
      <c r="J3858" s="1" t="s">
        <v>55</v>
      </c>
      <c r="AK3858" s="1" t="s">
        <v>105</v>
      </c>
    </row>
    <row r="3859" spans="1:38">
      <c r="A3859" s="1" t="s">
        <v>1749</v>
      </c>
      <c r="B3859" s="9">
        <v>40979</v>
      </c>
      <c r="C3859" s="7">
        <v>1</v>
      </c>
      <c r="D3859" s="7">
        <v>2</v>
      </c>
      <c r="E3859" s="1">
        <v>9</v>
      </c>
      <c r="F3859" s="1" t="s">
        <v>47</v>
      </c>
      <c r="G3859" s="1" t="s">
        <v>2879</v>
      </c>
      <c r="H3859" s="1" t="s">
        <v>23</v>
      </c>
      <c r="I3859" s="1" t="s">
        <v>23</v>
      </c>
      <c r="J3859" s="1" t="s">
        <v>55</v>
      </c>
      <c r="AK3859" s="1" t="s">
        <v>105</v>
      </c>
    </row>
    <row r="3860" spans="1:38">
      <c r="A3860" s="1" t="s">
        <v>1749</v>
      </c>
      <c r="B3860" s="9">
        <v>40979</v>
      </c>
      <c r="C3860" s="7">
        <v>1</v>
      </c>
      <c r="D3860" s="7">
        <v>2</v>
      </c>
      <c r="E3860" s="1">
        <v>10</v>
      </c>
      <c r="F3860" s="1" t="s">
        <v>26</v>
      </c>
      <c r="G3860" s="1" t="s">
        <v>2880</v>
      </c>
      <c r="H3860" s="1" t="s">
        <v>23</v>
      </c>
      <c r="I3860" s="1" t="s">
        <v>53</v>
      </c>
      <c r="AK3860" s="1" t="s">
        <v>105</v>
      </c>
    </row>
    <row r="3861" spans="1:38">
      <c r="A3861" s="1" t="s">
        <v>1749</v>
      </c>
      <c r="B3861" s="9">
        <v>40979</v>
      </c>
      <c r="C3861" s="7">
        <v>1</v>
      </c>
      <c r="D3861" s="7">
        <v>2</v>
      </c>
      <c r="E3861" s="1">
        <v>10</v>
      </c>
      <c r="F3861" s="1" t="s">
        <v>47</v>
      </c>
      <c r="G3861" s="1" t="s">
        <v>2041</v>
      </c>
      <c r="H3861" s="1" t="s">
        <v>23</v>
      </c>
      <c r="I3861" s="1" t="s">
        <v>53</v>
      </c>
      <c r="AK3861" s="1" t="s">
        <v>105</v>
      </c>
    </row>
    <row r="3862" spans="1:38">
      <c r="A3862" s="1" t="s">
        <v>1749</v>
      </c>
      <c r="B3862" s="9">
        <v>40979</v>
      </c>
      <c r="C3862" s="7">
        <v>1</v>
      </c>
      <c r="D3862" s="7">
        <v>2</v>
      </c>
      <c r="E3862" s="1">
        <v>11</v>
      </c>
      <c r="F3862" s="1" t="s">
        <v>26</v>
      </c>
      <c r="G3862" s="1" t="s">
        <v>2881</v>
      </c>
      <c r="H3862" s="1" t="s">
        <v>22</v>
      </c>
      <c r="I3862" s="1" t="s">
        <v>23</v>
      </c>
      <c r="J3862" s="1" t="s">
        <v>55</v>
      </c>
      <c r="AK3862" s="1" t="s">
        <v>105</v>
      </c>
      <c r="AL3862" s="1" t="s">
        <v>165</v>
      </c>
    </row>
    <row r="3863" spans="1:38">
      <c r="A3863" s="1" t="s">
        <v>1749</v>
      </c>
      <c r="B3863" s="9">
        <v>40979</v>
      </c>
      <c r="C3863" s="7">
        <v>1</v>
      </c>
      <c r="D3863" s="7">
        <v>2</v>
      </c>
      <c r="E3863" s="1">
        <v>11</v>
      </c>
      <c r="F3863" s="1" t="s">
        <v>47</v>
      </c>
      <c r="G3863" s="1" t="s">
        <v>2882</v>
      </c>
      <c r="H3863" s="1" t="s">
        <v>22</v>
      </c>
      <c r="I3863" s="1" t="s">
        <v>53</v>
      </c>
      <c r="AK3863" s="1" t="s">
        <v>105</v>
      </c>
      <c r="AL3863" s="1" t="s">
        <v>165</v>
      </c>
    </row>
    <row r="3864" spans="1:38">
      <c r="A3864" s="1" t="s">
        <v>1749</v>
      </c>
      <c r="B3864" s="9">
        <v>40979</v>
      </c>
      <c r="C3864" s="7">
        <v>1</v>
      </c>
      <c r="D3864" s="7">
        <v>2</v>
      </c>
      <c r="E3864" s="1">
        <v>12</v>
      </c>
      <c r="F3864" s="1" t="s">
        <v>26</v>
      </c>
      <c r="G3864" s="1" t="s">
        <v>2025</v>
      </c>
      <c r="H3864" s="1" t="s">
        <v>23</v>
      </c>
      <c r="I3864" s="1" t="s">
        <v>23</v>
      </c>
      <c r="AK3864" s="1" t="s">
        <v>105</v>
      </c>
    </row>
    <row r="3865" spans="1:38">
      <c r="A3865" s="1" t="s">
        <v>1749</v>
      </c>
      <c r="B3865" s="9">
        <v>40979</v>
      </c>
      <c r="C3865" s="7">
        <v>1</v>
      </c>
      <c r="D3865" s="7">
        <v>2</v>
      </c>
      <c r="E3865" s="1">
        <v>12</v>
      </c>
      <c r="F3865" s="1" t="s">
        <v>47</v>
      </c>
      <c r="G3865" s="1" t="s">
        <v>2017</v>
      </c>
      <c r="H3865" s="1" t="s">
        <v>22</v>
      </c>
      <c r="I3865" s="1" t="s">
        <v>23</v>
      </c>
      <c r="AK3865" s="1" t="s">
        <v>105</v>
      </c>
      <c r="AL3865" s="1" t="s">
        <v>165</v>
      </c>
    </row>
    <row r="3866" spans="1:38">
      <c r="A3866" s="1" t="s">
        <v>1749</v>
      </c>
      <c r="B3866" s="9">
        <v>40979</v>
      </c>
      <c r="C3866" s="7">
        <v>1</v>
      </c>
      <c r="D3866" s="7">
        <v>2</v>
      </c>
      <c r="E3866" s="1">
        <v>13</v>
      </c>
      <c r="F3866" s="1" t="s">
        <v>26</v>
      </c>
      <c r="G3866" s="1" t="s">
        <v>2035</v>
      </c>
      <c r="H3866" s="1" t="s">
        <v>22</v>
      </c>
      <c r="I3866" s="1" t="s">
        <v>9</v>
      </c>
      <c r="K3866" s="1" t="s">
        <v>32</v>
      </c>
      <c r="L3866" s="1" t="s">
        <v>73</v>
      </c>
      <c r="M3866" s="2" t="s">
        <v>2552</v>
      </c>
      <c r="AJ3866" s="1" t="s">
        <v>45</v>
      </c>
      <c r="AK3866" s="1" t="s">
        <v>59</v>
      </c>
    </row>
    <row r="3867" spans="1:38">
      <c r="A3867" s="1" t="s">
        <v>1749</v>
      </c>
      <c r="B3867" s="9">
        <v>40979</v>
      </c>
      <c r="C3867" s="7">
        <v>1</v>
      </c>
      <c r="D3867" s="7">
        <v>2</v>
      </c>
      <c r="E3867" s="1">
        <v>13</v>
      </c>
      <c r="F3867" s="1" t="s">
        <v>47</v>
      </c>
      <c r="G3867" s="1" t="s">
        <v>2050</v>
      </c>
      <c r="H3867" s="1" t="s">
        <v>22</v>
      </c>
      <c r="I3867" s="1" t="s">
        <v>9</v>
      </c>
      <c r="K3867" s="1" t="s">
        <v>24</v>
      </c>
      <c r="L3867" s="1" t="s">
        <v>73</v>
      </c>
      <c r="M3867" s="2" t="s">
        <v>3025</v>
      </c>
      <c r="AJ3867" s="1" t="s">
        <v>45</v>
      </c>
      <c r="AK3867" s="1" t="s">
        <v>59</v>
      </c>
    </row>
    <row r="3868" spans="1:38">
      <c r="A3868" s="1" t="s">
        <v>1749</v>
      </c>
      <c r="B3868" s="9">
        <v>40979</v>
      </c>
      <c r="C3868" s="7">
        <v>1</v>
      </c>
      <c r="D3868" s="7">
        <v>2</v>
      </c>
      <c r="E3868" s="1">
        <v>14</v>
      </c>
      <c r="F3868" s="1" t="s">
        <v>26</v>
      </c>
      <c r="G3868" s="1" t="s">
        <v>2040</v>
      </c>
      <c r="H3868" s="1" t="s">
        <v>23</v>
      </c>
      <c r="I3868" s="1" t="s">
        <v>23</v>
      </c>
      <c r="AK3868" s="1" t="s">
        <v>59</v>
      </c>
    </row>
    <row r="3869" spans="1:38">
      <c r="A3869" s="1" t="s">
        <v>1749</v>
      </c>
      <c r="B3869" s="9">
        <v>40979</v>
      </c>
      <c r="C3869" s="7">
        <v>1</v>
      </c>
      <c r="D3869" s="7">
        <v>2</v>
      </c>
      <c r="E3869" s="1">
        <v>14</v>
      </c>
      <c r="F3869" s="1" t="s">
        <v>47</v>
      </c>
      <c r="G3869" s="1" t="s">
        <v>2883</v>
      </c>
      <c r="H3869" s="1" t="s">
        <v>23</v>
      </c>
      <c r="I3869" s="1" t="s">
        <v>23</v>
      </c>
      <c r="AK3869" s="1" t="s">
        <v>59</v>
      </c>
      <c r="AL3869" s="1" t="s">
        <v>273</v>
      </c>
    </row>
    <row r="3870" spans="1:38">
      <c r="A3870" s="1" t="s">
        <v>1749</v>
      </c>
      <c r="B3870" s="9">
        <v>40979</v>
      </c>
      <c r="C3870" s="7">
        <v>1</v>
      </c>
      <c r="D3870" s="7">
        <v>2</v>
      </c>
      <c r="E3870" s="1">
        <v>15</v>
      </c>
      <c r="F3870" s="1" t="s">
        <v>26</v>
      </c>
      <c r="G3870" s="1" t="s">
        <v>2884</v>
      </c>
      <c r="H3870" s="1" t="s">
        <v>22</v>
      </c>
      <c r="I3870" s="1" t="s">
        <v>23</v>
      </c>
      <c r="J3870" s="1" t="s">
        <v>55</v>
      </c>
      <c r="AK3870" s="1" t="s">
        <v>59</v>
      </c>
      <c r="AL3870" s="1" t="s">
        <v>274</v>
      </c>
    </row>
    <row r="3871" spans="1:38">
      <c r="A3871" s="1" t="s">
        <v>1749</v>
      </c>
      <c r="B3871" s="9">
        <v>40979</v>
      </c>
      <c r="C3871" s="7">
        <v>1</v>
      </c>
      <c r="D3871" s="7">
        <v>2</v>
      </c>
      <c r="E3871" s="1">
        <v>15</v>
      </c>
      <c r="F3871" s="1" t="s">
        <v>47</v>
      </c>
      <c r="G3871" s="1" t="s">
        <v>2885</v>
      </c>
      <c r="H3871" s="1" t="s">
        <v>23</v>
      </c>
      <c r="I3871" s="1" t="s">
        <v>23</v>
      </c>
      <c r="J3871" s="1" t="s">
        <v>55</v>
      </c>
      <c r="AK3871" s="1" t="s">
        <v>59</v>
      </c>
    </row>
    <row r="3872" spans="1:38">
      <c r="A3872" s="1" t="s">
        <v>1749</v>
      </c>
      <c r="B3872" s="9">
        <v>40979</v>
      </c>
      <c r="C3872" s="7">
        <v>1</v>
      </c>
      <c r="D3872" s="7">
        <v>2</v>
      </c>
      <c r="E3872" s="1">
        <v>16</v>
      </c>
      <c r="F3872" s="1" t="s">
        <v>26</v>
      </c>
      <c r="G3872" s="1" t="s">
        <v>2886</v>
      </c>
      <c r="H3872" s="1" t="s">
        <v>23</v>
      </c>
      <c r="I3872" s="1" t="s">
        <v>53</v>
      </c>
      <c r="AK3872" s="1" t="s">
        <v>59</v>
      </c>
    </row>
    <row r="3873" spans="1:37">
      <c r="A3873" s="1" t="s">
        <v>1749</v>
      </c>
      <c r="B3873" s="9">
        <v>40979</v>
      </c>
      <c r="C3873" s="7">
        <v>1</v>
      </c>
      <c r="D3873" s="7">
        <v>2</v>
      </c>
      <c r="E3873" s="1">
        <v>16</v>
      </c>
      <c r="F3873" s="1" t="s">
        <v>47</v>
      </c>
      <c r="G3873" s="1" t="s">
        <v>2059</v>
      </c>
      <c r="H3873" s="1" t="s">
        <v>23</v>
      </c>
      <c r="I3873" s="1" t="s">
        <v>53</v>
      </c>
      <c r="AK3873" s="1" t="s">
        <v>59</v>
      </c>
    </row>
    <row r="3874" spans="1:37">
      <c r="A3874" s="1" t="s">
        <v>1749</v>
      </c>
      <c r="B3874" s="9">
        <v>40979</v>
      </c>
      <c r="C3874" s="7">
        <v>1</v>
      </c>
      <c r="D3874" s="7">
        <v>2</v>
      </c>
      <c r="E3874" s="1">
        <v>17</v>
      </c>
      <c r="F3874" s="1" t="s">
        <v>26</v>
      </c>
      <c r="G3874" s="1" t="s">
        <v>2057</v>
      </c>
      <c r="H3874" s="1" t="s">
        <v>23</v>
      </c>
      <c r="I3874" s="1" t="s">
        <v>23</v>
      </c>
      <c r="J3874" s="1" t="s">
        <v>55</v>
      </c>
      <c r="AK3874" s="1" t="s">
        <v>59</v>
      </c>
    </row>
    <row r="3875" spans="1:37">
      <c r="A3875" s="1" t="s">
        <v>1749</v>
      </c>
      <c r="B3875" s="9">
        <v>40979</v>
      </c>
      <c r="C3875" s="7">
        <v>1</v>
      </c>
      <c r="D3875" s="7">
        <v>2</v>
      </c>
      <c r="E3875" s="1">
        <v>17</v>
      </c>
      <c r="F3875" s="1" t="s">
        <v>47</v>
      </c>
      <c r="G3875" s="1" t="s">
        <v>2036</v>
      </c>
      <c r="H3875" s="1" t="s">
        <v>23</v>
      </c>
      <c r="I3875" s="1" t="s">
        <v>23</v>
      </c>
      <c r="J3875" s="1" t="s">
        <v>55</v>
      </c>
      <c r="AK3875" s="1" t="s">
        <v>59</v>
      </c>
    </row>
    <row r="3876" spans="1:37">
      <c r="A3876" s="1" t="s">
        <v>1749</v>
      </c>
      <c r="B3876" s="9">
        <v>40979</v>
      </c>
      <c r="C3876" s="7">
        <v>1</v>
      </c>
      <c r="D3876" s="7">
        <v>2</v>
      </c>
      <c r="E3876" s="1">
        <v>18</v>
      </c>
      <c r="F3876" s="1" t="s">
        <v>26</v>
      </c>
      <c r="G3876" s="1" t="s">
        <v>2019</v>
      </c>
      <c r="H3876" s="1" t="s">
        <v>22</v>
      </c>
      <c r="I3876" s="1" t="s">
        <v>9</v>
      </c>
      <c r="K3876" s="1" t="s">
        <v>30</v>
      </c>
      <c r="L3876" s="1" t="s">
        <v>73</v>
      </c>
      <c r="M3876" s="2" t="s">
        <v>2561</v>
      </c>
      <c r="AJ3876" s="1" t="s">
        <v>59</v>
      </c>
      <c r="AK3876" s="1" t="s">
        <v>59</v>
      </c>
    </row>
    <row r="3877" spans="1:37">
      <c r="A3877" s="1" t="s">
        <v>1749</v>
      </c>
      <c r="B3877" s="9">
        <v>40979</v>
      </c>
      <c r="C3877" s="7">
        <v>1</v>
      </c>
      <c r="D3877" s="7">
        <v>2</v>
      </c>
      <c r="E3877" s="1">
        <v>18</v>
      </c>
      <c r="F3877" s="1" t="s">
        <v>47</v>
      </c>
      <c r="G3877" s="1" t="s">
        <v>2011</v>
      </c>
      <c r="H3877" s="1" t="s">
        <v>22</v>
      </c>
      <c r="I3877" s="1" t="s">
        <v>9</v>
      </c>
      <c r="K3877" s="1" t="s">
        <v>146</v>
      </c>
      <c r="L3877" s="1" t="s">
        <v>73</v>
      </c>
      <c r="M3877" s="2" t="s">
        <v>2547</v>
      </c>
      <c r="AJ3877" s="1" t="s">
        <v>59</v>
      </c>
      <c r="AK3877" s="1" t="s">
        <v>59</v>
      </c>
    </row>
    <row r="3878" spans="1:37">
      <c r="A3878" s="1" t="s">
        <v>1749</v>
      </c>
      <c r="B3878" s="9">
        <v>40979</v>
      </c>
      <c r="C3878" s="7">
        <v>1</v>
      </c>
      <c r="D3878" s="7">
        <v>2</v>
      </c>
      <c r="E3878" s="1">
        <v>19</v>
      </c>
      <c r="F3878" s="1" t="s">
        <v>26</v>
      </c>
      <c r="G3878" s="1" t="s">
        <v>2029</v>
      </c>
      <c r="H3878" s="1" t="s">
        <v>23</v>
      </c>
      <c r="I3878" s="1" t="s">
        <v>23</v>
      </c>
      <c r="AK3878" s="1" t="s">
        <v>45</v>
      </c>
    </row>
    <row r="3879" spans="1:37">
      <c r="A3879" s="1" t="s">
        <v>1749</v>
      </c>
      <c r="B3879" s="9">
        <v>40979</v>
      </c>
      <c r="C3879" s="7">
        <v>1</v>
      </c>
      <c r="D3879" s="7">
        <v>2</v>
      </c>
      <c r="E3879" s="1">
        <v>19</v>
      </c>
      <c r="F3879" s="1" t="s">
        <v>47</v>
      </c>
      <c r="G3879" s="1" t="s">
        <v>2009</v>
      </c>
      <c r="H3879" s="1" t="s">
        <v>23</v>
      </c>
      <c r="I3879" s="1" t="s">
        <v>23</v>
      </c>
      <c r="AK3879" s="1" t="s">
        <v>45</v>
      </c>
    </row>
    <row r="3880" spans="1:37">
      <c r="A3880" s="1" t="s">
        <v>1749</v>
      </c>
      <c r="B3880" s="9">
        <v>40979</v>
      </c>
      <c r="C3880" s="7">
        <v>1</v>
      </c>
      <c r="D3880" s="7">
        <v>2</v>
      </c>
      <c r="E3880" s="1">
        <v>20</v>
      </c>
      <c r="F3880" s="1" t="s">
        <v>26</v>
      </c>
      <c r="G3880" s="1" t="s">
        <v>2051</v>
      </c>
      <c r="H3880" s="1" t="s">
        <v>22</v>
      </c>
      <c r="I3880" s="1" t="s">
        <v>23</v>
      </c>
      <c r="AK3880" s="1" t="s">
        <v>45</v>
      </c>
    </row>
    <row r="3881" spans="1:37">
      <c r="A3881" s="1" t="s">
        <v>1749</v>
      </c>
      <c r="B3881" s="9">
        <v>40979</v>
      </c>
      <c r="C3881" s="7">
        <v>1</v>
      </c>
      <c r="D3881" s="7">
        <v>2</v>
      </c>
      <c r="E3881" s="1">
        <v>20</v>
      </c>
      <c r="F3881" s="1" t="s">
        <v>47</v>
      </c>
      <c r="G3881" s="1" t="s">
        <v>2887</v>
      </c>
      <c r="H3881" s="1" t="s">
        <v>23</v>
      </c>
      <c r="I3881" s="1" t="s">
        <v>23</v>
      </c>
      <c r="J3881" s="1" t="s">
        <v>55</v>
      </c>
      <c r="AK3881" s="1" t="s">
        <v>45</v>
      </c>
    </row>
    <row r="3882" spans="1:37">
      <c r="A3882" s="1" t="s">
        <v>1749</v>
      </c>
      <c r="B3882" s="9">
        <v>40979</v>
      </c>
      <c r="C3882" s="7">
        <v>1</v>
      </c>
      <c r="D3882" s="7">
        <v>2</v>
      </c>
      <c r="E3882" s="10">
        <v>21</v>
      </c>
      <c r="F3882" s="1" t="s">
        <v>26</v>
      </c>
      <c r="G3882" s="1" t="s">
        <v>2033</v>
      </c>
      <c r="H3882" s="1" t="s">
        <v>22</v>
      </c>
      <c r="I3882" s="1" t="s">
        <v>9</v>
      </c>
      <c r="K3882" s="1" t="s">
        <v>30</v>
      </c>
      <c r="L3882" s="1" t="s">
        <v>25</v>
      </c>
      <c r="M3882" s="2" t="s">
        <v>2584</v>
      </c>
      <c r="N3882" s="1" t="s">
        <v>26</v>
      </c>
      <c r="O3882" s="1" t="s">
        <v>27</v>
      </c>
      <c r="P3882" s="1" t="s">
        <v>40</v>
      </c>
      <c r="Q3882" s="1">
        <v>28.4</v>
      </c>
      <c r="R3882" s="1">
        <v>11.2</v>
      </c>
      <c r="S3882" s="1">
        <v>10.1</v>
      </c>
      <c r="X3882" s="1">
        <v>13</v>
      </c>
      <c r="Y3882" s="1">
        <v>62</v>
      </c>
      <c r="Z3882" s="1">
        <f>Y3882-X3882</f>
        <v>49</v>
      </c>
      <c r="AA3882" s="1">
        <v>28</v>
      </c>
      <c r="AE3882" s="1">
        <v>545</v>
      </c>
      <c r="AJ3882" s="1" t="s">
        <v>45</v>
      </c>
      <c r="AK3882" s="1" t="s">
        <v>45</v>
      </c>
    </row>
    <row r="3883" spans="1:37">
      <c r="A3883" s="1" t="s">
        <v>1749</v>
      </c>
      <c r="B3883" s="9">
        <v>40979</v>
      </c>
      <c r="C3883" s="7">
        <v>1</v>
      </c>
      <c r="D3883" s="7">
        <v>2</v>
      </c>
      <c r="E3883" s="1">
        <v>21</v>
      </c>
      <c r="F3883" s="1" t="s">
        <v>47</v>
      </c>
      <c r="G3883" s="1" t="s">
        <v>2888</v>
      </c>
      <c r="H3883" s="1" t="s">
        <v>23</v>
      </c>
      <c r="I3883" s="1" t="s">
        <v>23</v>
      </c>
      <c r="J3883" s="1" t="s">
        <v>55</v>
      </c>
      <c r="AK3883" s="1" t="s">
        <v>45</v>
      </c>
    </row>
    <row r="3884" spans="1:37">
      <c r="A3884" s="1" t="s">
        <v>1749</v>
      </c>
      <c r="B3884" s="9">
        <v>40979</v>
      </c>
      <c r="C3884" s="7">
        <v>1</v>
      </c>
      <c r="D3884" s="7">
        <v>2</v>
      </c>
      <c r="E3884" s="1">
        <v>22</v>
      </c>
      <c r="F3884" s="1" t="s">
        <v>26</v>
      </c>
      <c r="G3884" s="1" t="s">
        <v>2889</v>
      </c>
      <c r="H3884" s="1" t="s">
        <v>23</v>
      </c>
      <c r="I3884" s="1" t="s">
        <v>23</v>
      </c>
      <c r="J3884" s="1" t="s">
        <v>55</v>
      </c>
      <c r="AK3884" s="1" t="s">
        <v>45</v>
      </c>
    </row>
    <row r="3885" spans="1:37">
      <c r="A3885" s="1" t="s">
        <v>1749</v>
      </c>
      <c r="B3885" s="9">
        <v>40979</v>
      </c>
      <c r="C3885" s="7">
        <v>1</v>
      </c>
      <c r="D3885" s="7">
        <v>2</v>
      </c>
      <c r="E3885" s="1">
        <v>22</v>
      </c>
      <c r="F3885" s="1" t="s">
        <v>47</v>
      </c>
      <c r="G3885" s="1" t="s">
        <v>2043</v>
      </c>
      <c r="H3885" s="1" t="s">
        <v>23</v>
      </c>
      <c r="I3885" s="1" t="s">
        <v>23</v>
      </c>
      <c r="AK3885" s="1" t="s">
        <v>45</v>
      </c>
    </row>
    <row r="3886" spans="1:37">
      <c r="A3886" s="1" t="s">
        <v>1749</v>
      </c>
      <c r="B3886" s="9">
        <v>40979</v>
      </c>
      <c r="C3886" s="7">
        <v>1</v>
      </c>
      <c r="D3886" s="7">
        <v>2</v>
      </c>
      <c r="E3886" s="1">
        <v>23</v>
      </c>
      <c r="F3886" s="1" t="s">
        <v>26</v>
      </c>
      <c r="G3886" s="1" t="s">
        <v>2890</v>
      </c>
      <c r="H3886" s="1" t="s">
        <v>23</v>
      </c>
      <c r="I3886" s="1" t="s">
        <v>23</v>
      </c>
      <c r="AK3886" s="1" t="s">
        <v>45</v>
      </c>
    </row>
    <row r="3887" spans="1:37">
      <c r="A3887" s="1" t="s">
        <v>1749</v>
      </c>
      <c r="B3887" s="9">
        <v>40979</v>
      </c>
      <c r="C3887" s="7">
        <v>1</v>
      </c>
      <c r="D3887" s="7">
        <v>2</v>
      </c>
      <c r="E3887" s="1">
        <v>23</v>
      </c>
      <c r="F3887" s="1" t="s">
        <v>47</v>
      </c>
      <c r="G3887" s="1" t="s">
        <v>2061</v>
      </c>
      <c r="H3887" s="1" t="s">
        <v>23</v>
      </c>
      <c r="I3887" s="1" t="s">
        <v>23</v>
      </c>
      <c r="AK3887" s="1" t="s">
        <v>45</v>
      </c>
    </row>
    <row r="3888" spans="1:37">
      <c r="A3888" s="1" t="s">
        <v>1749</v>
      </c>
      <c r="B3888" s="9">
        <v>40979</v>
      </c>
      <c r="C3888" s="7">
        <v>1</v>
      </c>
      <c r="D3888" s="7">
        <v>2</v>
      </c>
      <c r="E3888" s="1">
        <v>24</v>
      </c>
      <c r="F3888" s="1" t="s">
        <v>26</v>
      </c>
      <c r="G3888" s="1" t="s">
        <v>2891</v>
      </c>
      <c r="H3888" s="1" t="s">
        <v>23</v>
      </c>
      <c r="I3888" s="1" t="s">
        <v>23</v>
      </c>
      <c r="AK3888" s="1" t="s">
        <v>45</v>
      </c>
    </row>
    <row r="3889" spans="1:37">
      <c r="A3889" s="1" t="s">
        <v>1749</v>
      </c>
      <c r="B3889" s="9">
        <v>40979</v>
      </c>
      <c r="C3889" s="7">
        <v>1</v>
      </c>
      <c r="D3889" s="7">
        <v>2</v>
      </c>
      <c r="E3889" s="1">
        <v>24</v>
      </c>
      <c r="F3889" s="1" t="s">
        <v>47</v>
      </c>
      <c r="G3889" s="1" t="s">
        <v>2047</v>
      </c>
      <c r="H3889" s="1" t="s">
        <v>23</v>
      </c>
      <c r="I3889" s="1" t="s">
        <v>23</v>
      </c>
      <c r="J3889" s="1" t="s">
        <v>55</v>
      </c>
      <c r="AK3889" s="1" t="s">
        <v>45</v>
      </c>
    </row>
    <row r="3890" spans="1:37">
      <c r="A3890" s="1" t="s">
        <v>1749</v>
      </c>
      <c r="B3890" s="9">
        <v>40979</v>
      </c>
      <c r="C3890" s="7">
        <v>1</v>
      </c>
      <c r="D3890" s="7">
        <v>2</v>
      </c>
      <c r="E3890" s="1">
        <v>25</v>
      </c>
      <c r="F3890" s="1" t="s">
        <v>26</v>
      </c>
      <c r="G3890" s="1" t="s">
        <v>2892</v>
      </c>
      <c r="H3890" s="1" t="s">
        <v>23</v>
      </c>
      <c r="I3890" s="1" t="s">
        <v>23</v>
      </c>
      <c r="AK3890" s="1" t="s">
        <v>115</v>
      </c>
    </row>
    <row r="3891" spans="1:37">
      <c r="A3891" s="1" t="s">
        <v>1749</v>
      </c>
      <c r="B3891" s="9">
        <v>40979</v>
      </c>
      <c r="C3891" s="7">
        <v>1</v>
      </c>
      <c r="D3891" s="7">
        <v>2</v>
      </c>
      <c r="E3891" s="1">
        <v>25</v>
      </c>
      <c r="F3891" s="1" t="s">
        <v>47</v>
      </c>
      <c r="G3891" s="1" t="s">
        <v>2893</v>
      </c>
      <c r="H3891" s="1" t="s">
        <v>22</v>
      </c>
      <c r="I3891" s="1" t="s">
        <v>53</v>
      </c>
      <c r="AK3891" s="1" t="s">
        <v>115</v>
      </c>
    </row>
    <row r="3892" spans="1:37">
      <c r="A3892" s="1" t="s">
        <v>1749</v>
      </c>
      <c r="B3892" s="9">
        <v>40979</v>
      </c>
      <c r="C3892" s="7">
        <v>1</v>
      </c>
      <c r="D3892" s="7">
        <v>2</v>
      </c>
      <c r="E3892" s="1">
        <v>26</v>
      </c>
      <c r="F3892" s="1" t="s">
        <v>26</v>
      </c>
      <c r="G3892" s="1" t="s">
        <v>2894</v>
      </c>
      <c r="H3892" s="1" t="s">
        <v>23</v>
      </c>
      <c r="I3892" s="1" t="s">
        <v>23</v>
      </c>
      <c r="J3892" s="1" t="s">
        <v>55</v>
      </c>
      <c r="AK3892" s="1" t="s">
        <v>115</v>
      </c>
    </row>
    <row r="3893" spans="1:37">
      <c r="A3893" s="1" t="s">
        <v>1749</v>
      </c>
      <c r="B3893" s="9">
        <v>40979</v>
      </c>
      <c r="C3893" s="7">
        <v>1</v>
      </c>
      <c r="D3893" s="7">
        <v>2</v>
      </c>
      <c r="E3893" s="1">
        <v>26</v>
      </c>
      <c r="F3893" s="1" t="s">
        <v>47</v>
      </c>
      <c r="G3893" s="1" t="s">
        <v>2028</v>
      </c>
      <c r="H3893" s="1" t="s">
        <v>23</v>
      </c>
      <c r="I3893" s="1" t="s">
        <v>23</v>
      </c>
      <c r="J3893" s="1" t="s">
        <v>55</v>
      </c>
      <c r="AK3893" s="1" t="s">
        <v>115</v>
      </c>
    </row>
    <row r="3894" spans="1:37">
      <c r="A3894" s="1" t="s">
        <v>1749</v>
      </c>
      <c r="B3894" s="9">
        <v>40979</v>
      </c>
      <c r="C3894" s="7">
        <v>1</v>
      </c>
      <c r="D3894" s="7">
        <v>2</v>
      </c>
      <c r="E3894" s="1">
        <v>27</v>
      </c>
      <c r="F3894" s="1" t="s">
        <v>26</v>
      </c>
      <c r="G3894" s="1" t="s">
        <v>2895</v>
      </c>
      <c r="H3894" s="1" t="s">
        <v>23</v>
      </c>
      <c r="I3894" s="1" t="s">
        <v>23</v>
      </c>
      <c r="J3894" s="1" t="s">
        <v>55</v>
      </c>
      <c r="AK3894" s="1" t="s">
        <v>115</v>
      </c>
    </row>
    <row r="3895" spans="1:37">
      <c r="A3895" s="1" t="s">
        <v>1749</v>
      </c>
      <c r="B3895" s="9">
        <v>40979</v>
      </c>
      <c r="C3895" s="7">
        <v>1</v>
      </c>
      <c r="D3895" s="7">
        <v>2</v>
      </c>
      <c r="E3895" s="1">
        <v>27</v>
      </c>
      <c r="F3895" s="1" t="s">
        <v>47</v>
      </c>
      <c r="G3895" s="1" t="s">
        <v>2054</v>
      </c>
      <c r="H3895" s="1" t="s">
        <v>23</v>
      </c>
      <c r="I3895" s="1" t="s">
        <v>53</v>
      </c>
      <c r="AK3895" s="1" t="s">
        <v>115</v>
      </c>
    </row>
    <row r="3896" spans="1:37">
      <c r="A3896" s="1" t="s">
        <v>1749</v>
      </c>
      <c r="B3896" s="9">
        <v>40979</v>
      </c>
      <c r="C3896" s="7">
        <v>1</v>
      </c>
      <c r="D3896" s="7">
        <v>2</v>
      </c>
      <c r="E3896" s="1">
        <v>28</v>
      </c>
      <c r="F3896" s="1" t="s">
        <v>26</v>
      </c>
      <c r="G3896" s="1" t="s">
        <v>2039</v>
      </c>
      <c r="H3896" s="1" t="s">
        <v>23</v>
      </c>
      <c r="I3896" s="1" t="s">
        <v>53</v>
      </c>
      <c r="AK3896" s="1" t="s">
        <v>115</v>
      </c>
    </row>
    <row r="3897" spans="1:37">
      <c r="A3897" s="1" t="s">
        <v>1749</v>
      </c>
      <c r="B3897" s="9">
        <v>40979</v>
      </c>
      <c r="C3897" s="7">
        <v>1</v>
      </c>
      <c r="D3897" s="7">
        <v>2</v>
      </c>
      <c r="E3897" s="1">
        <v>28</v>
      </c>
      <c r="F3897" s="1" t="s">
        <v>47</v>
      </c>
      <c r="G3897" s="1" t="s">
        <v>2022</v>
      </c>
      <c r="H3897" s="1" t="s">
        <v>23</v>
      </c>
      <c r="I3897" s="1" t="s">
        <v>23</v>
      </c>
      <c r="AK3897" s="1" t="s">
        <v>115</v>
      </c>
    </row>
    <row r="3898" spans="1:37">
      <c r="A3898" s="1" t="s">
        <v>1749</v>
      </c>
      <c r="B3898" s="9">
        <v>40979</v>
      </c>
      <c r="C3898" s="7">
        <v>1</v>
      </c>
      <c r="D3898" s="7">
        <v>2</v>
      </c>
      <c r="E3898" s="1">
        <v>29</v>
      </c>
      <c r="F3898" s="1" t="s">
        <v>26</v>
      </c>
      <c r="G3898" s="1" t="s">
        <v>2016</v>
      </c>
      <c r="H3898" s="1" t="s">
        <v>23</v>
      </c>
      <c r="I3898" s="1" t="s">
        <v>53</v>
      </c>
      <c r="AK3898" s="1" t="s">
        <v>115</v>
      </c>
    </row>
    <row r="3899" spans="1:37">
      <c r="A3899" s="1" t="s">
        <v>1749</v>
      </c>
      <c r="B3899" s="9">
        <v>40979</v>
      </c>
      <c r="C3899" s="7">
        <v>1</v>
      </c>
      <c r="D3899" s="7">
        <v>2</v>
      </c>
      <c r="E3899" s="1">
        <v>29</v>
      </c>
      <c r="F3899" s="1" t="s">
        <v>47</v>
      </c>
      <c r="G3899" s="1" t="s">
        <v>2896</v>
      </c>
      <c r="H3899" s="1" t="s">
        <v>23</v>
      </c>
      <c r="I3899" s="1" t="s">
        <v>53</v>
      </c>
      <c r="AK3899" s="1" t="s">
        <v>115</v>
      </c>
    </row>
    <row r="3900" spans="1:37">
      <c r="A3900" s="1" t="s">
        <v>1749</v>
      </c>
      <c r="B3900" s="9">
        <v>40979</v>
      </c>
      <c r="C3900" s="7">
        <v>1</v>
      </c>
      <c r="D3900" s="7">
        <v>2</v>
      </c>
      <c r="E3900" s="1">
        <v>30</v>
      </c>
      <c r="F3900" s="1" t="s">
        <v>26</v>
      </c>
      <c r="G3900" s="1" t="s">
        <v>2024</v>
      </c>
      <c r="H3900" s="1" t="s">
        <v>23</v>
      </c>
      <c r="I3900" s="1" t="s">
        <v>23</v>
      </c>
      <c r="J3900" s="1" t="s">
        <v>55</v>
      </c>
      <c r="AK3900" s="1" t="s">
        <v>115</v>
      </c>
    </row>
    <row r="3901" spans="1:37">
      <c r="A3901" s="1" t="s">
        <v>1749</v>
      </c>
      <c r="B3901" s="9">
        <v>40979</v>
      </c>
      <c r="C3901" s="7">
        <v>1</v>
      </c>
      <c r="D3901" s="7">
        <v>2</v>
      </c>
      <c r="E3901" s="1">
        <v>30</v>
      </c>
      <c r="F3901" s="1" t="s">
        <v>47</v>
      </c>
      <c r="G3901" s="1" t="s">
        <v>2897</v>
      </c>
      <c r="H3901" s="1" t="s">
        <v>23</v>
      </c>
      <c r="I3901" s="1" t="s">
        <v>23</v>
      </c>
      <c r="J3901" s="1" t="s">
        <v>55</v>
      </c>
      <c r="AK3901" s="1" t="s">
        <v>115</v>
      </c>
    </row>
    <row r="3902" spans="1:37">
      <c r="A3902" s="1" t="s">
        <v>1749</v>
      </c>
      <c r="B3902" s="9">
        <v>40979</v>
      </c>
      <c r="C3902" s="7">
        <v>1</v>
      </c>
      <c r="D3902" s="7">
        <v>2</v>
      </c>
      <c r="E3902" s="1">
        <v>31</v>
      </c>
      <c r="F3902" s="1" t="s">
        <v>26</v>
      </c>
      <c r="G3902" s="1" t="s">
        <v>2898</v>
      </c>
      <c r="H3902" s="1" t="s">
        <v>23</v>
      </c>
      <c r="I3902" s="1" t="s">
        <v>23</v>
      </c>
      <c r="J3902" s="1" t="s">
        <v>55</v>
      </c>
      <c r="AK3902" s="1" t="s">
        <v>115</v>
      </c>
    </row>
    <row r="3903" spans="1:37">
      <c r="A3903" s="1" t="s">
        <v>1749</v>
      </c>
      <c r="B3903" s="9">
        <v>40979</v>
      </c>
      <c r="C3903" s="7">
        <v>1</v>
      </c>
      <c r="D3903" s="7">
        <v>2</v>
      </c>
      <c r="E3903" s="1">
        <v>31</v>
      </c>
      <c r="F3903" s="1" t="s">
        <v>47</v>
      </c>
      <c r="G3903" s="1" t="s">
        <v>2899</v>
      </c>
      <c r="H3903" s="1" t="s">
        <v>23</v>
      </c>
      <c r="I3903" s="1" t="s">
        <v>53</v>
      </c>
      <c r="AK3903" s="1" t="s">
        <v>115</v>
      </c>
    </row>
    <row r="3904" spans="1:37">
      <c r="A3904" s="1" t="s">
        <v>1749</v>
      </c>
      <c r="B3904" s="9">
        <v>40979</v>
      </c>
      <c r="C3904" s="7">
        <v>1</v>
      </c>
      <c r="D3904" s="7">
        <v>2</v>
      </c>
      <c r="E3904" s="1">
        <v>32</v>
      </c>
      <c r="F3904" s="1" t="s">
        <v>26</v>
      </c>
      <c r="G3904" s="1" t="s">
        <v>2010</v>
      </c>
      <c r="H3904" s="1" t="s">
        <v>23</v>
      </c>
      <c r="I3904" s="1" t="s">
        <v>23</v>
      </c>
      <c r="AK3904" s="1" t="s">
        <v>115</v>
      </c>
    </row>
    <row r="3905" spans="1:38">
      <c r="A3905" s="1" t="s">
        <v>1749</v>
      </c>
      <c r="B3905" s="9">
        <v>40979</v>
      </c>
      <c r="C3905" s="7">
        <v>1</v>
      </c>
      <c r="D3905" s="7">
        <v>2</v>
      </c>
      <c r="E3905" s="1">
        <v>32</v>
      </c>
      <c r="F3905" s="1" t="s">
        <v>47</v>
      </c>
      <c r="G3905" s="1" t="s">
        <v>2056</v>
      </c>
      <c r="H3905" s="1" t="s">
        <v>23</v>
      </c>
      <c r="I3905" s="1" t="s">
        <v>23</v>
      </c>
      <c r="AK3905" s="1" t="s">
        <v>115</v>
      </c>
    </row>
    <row r="3906" spans="1:38">
      <c r="A3906" s="1" t="s">
        <v>1749</v>
      </c>
      <c r="B3906" s="9">
        <v>40979</v>
      </c>
      <c r="C3906" s="7">
        <v>1</v>
      </c>
      <c r="D3906" s="7">
        <v>2</v>
      </c>
      <c r="E3906" s="1">
        <v>33</v>
      </c>
      <c r="F3906" s="1" t="s">
        <v>26</v>
      </c>
      <c r="G3906" s="1" t="s">
        <v>2031</v>
      </c>
      <c r="H3906" s="1" t="s">
        <v>23</v>
      </c>
      <c r="I3906" s="1" t="s">
        <v>53</v>
      </c>
      <c r="AK3906" s="1" t="s">
        <v>115</v>
      </c>
    </row>
    <row r="3907" spans="1:38">
      <c r="A3907" s="1" t="s">
        <v>1749</v>
      </c>
      <c r="B3907" s="9">
        <v>40979</v>
      </c>
      <c r="C3907" s="7">
        <v>1</v>
      </c>
      <c r="D3907" s="7">
        <v>2</v>
      </c>
      <c r="E3907" s="1">
        <v>33</v>
      </c>
      <c r="F3907" s="1" t="s">
        <v>47</v>
      </c>
      <c r="G3907" s="1" t="s">
        <v>2055</v>
      </c>
      <c r="H3907" s="1" t="s">
        <v>23</v>
      </c>
      <c r="I3907" s="1" t="s">
        <v>23</v>
      </c>
      <c r="AK3907" s="1" t="s">
        <v>115</v>
      </c>
    </row>
    <row r="3908" spans="1:38">
      <c r="A3908" s="1" t="s">
        <v>1749</v>
      </c>
      <c r="B3908" s="9">
        <v>40979</v>
      </c>
      <c r="C3908" s="7">
        <v>1</v>
      </c>
      <c r="D3908" s="7">
        <v>2</v>
      </c>
      <c r="E3908" s="1">
        <v>34</v>
      </c>
      <c r="F3908" s="1" t="s">
        <v>26</v>
      </c>
      <c r="G3908" s="1" t="s">
        <v>2014</v>
      </c>
      <c r="H3908" s="1" t="s">
        <v>23</v>
      </c>
      <c r="I3908" s="1" t="s">
        <v>23</v>
      </c>
      <c r="AK3908" s="1" t="s">
        <v>115</v>
      </c>
    </row>
    <row r="3909" spans="1:38">
      <c r="A3909" s="1" t="s">
        <v>1749</v>
      </c>
      <c r="B3909" s="9">
        <v>40979</v>
      </c>
      <c r="C3909" s="7">
        <v>1</v>
      </c>
      <c r="D3909" s="7">
        <v>2</v>
      </c>
      <c r="E3909" s="1">
        <v>34</v>
      </c>
      <c r="F3909" s="1" t="s">
        <v>47</v>
      </c>
      <c r="G3909" s="1" t="s">
        <v>2026</v>
      </c>
      <c r="H3909" s="1" t="s">
        <v>22</v>
      </c>
      <c r="I3909" s="1" t="s">
        <v>9</v>
      </c>
      <c r="K3909" s="1" t="s">
        <v>35</v>
      </c>
      <c r="L3909" s="1" t="s">
        <v>25</v>
      </c>
      <c r="M3909" s="2" t="s">
        <v>2580</v>
      </c>
      <c r="N3909" s="1" t="s">
        <v>26</v>
      </c>
      <c r="O3909" s="1" t="s">
        <v>27</v>
      </c>
      <c r="P3909" s="1" t="s">
        <v>276</v>
      </c>
      <c r="Q3909" s="1">
        <v>27</v>
      </c>
      <c r="R3909" s="1">
        <v>16.5</v>
      </c>
      <c r="S3909" s="1">
        <v>19.3</v>
      </c>
      <c r="X3909" s="1">
        <v>13</v>
      </c>
      <c r="Y3909" s="1">
        <v>72</v>
      </c>
      <c r="Z3909" s="1">
        <f>Y3909-X3909</f>
        <v>59</v>
      </c>
      <c r="AA3909" s="1">
        <v>7</v>
      </c>
      <c r="AJ3909" s="1" t="s">
        <v>45</v>
      </c>
      <c r="AK3909" s="1" t="s">
        <v>115</v>
      </c>
    </row>
    <row r="3910" spans="1:38">
      <c r="A3910" s="1" t="s">
        <v>1749</v>
      </c>
      <c r="B3910" s="9">
        <v>40979</v>
      </c>
      <c r="C3910" s="7">
        <v>1</v>
      </c>
      <c r="D3910" s="7">
        <v>2</v>
      </c>
      <c r="E3910" s="1">
        <v>35</v>
      </c>
      <c r="F3910" s="1" t="s">
        <v>26</v>
      </c>
      <c r="G3910" s="1" t="s">
        <v>2058</v>
      </c>
      <c r="H3910" s="1" t="s">
        <v>23</v>
      </c>
      <c r="I3910" s="1" t="s">
        <v>23</v>
      </c>
      <c r="AK3910" s="1" t="s">
        <v>115</v>
      </c>
    </row>
    <row r="3911" spans="1:38">
      <c r="A3911" s="1" t="s">
        <v>1749</v>
      </c>
      <c r="B3911" s="9">
        <v>40979</v>
      </c>
      <c r="C3911" s="7">
        <v>1</v>
      </c>
      <c r="D3911" s="7">
        <v>2</v>
      </c>
      <c r="E3911" s="1">
        <v>35</v>
      </c>
      <c r="F3911" s="1" t="s">
        <v>47</v>
      </c>
      <c r="G3911" s="1" t="s">
        <v>2023</v>
      </c>
      <c r="H3911" s="1" t="s">
        <v>22</v>
      </c>
      <c r="I3911" s="1" t="s">
        <v>9</v>
      </c>
      <c r="K3911" s="1" t="s">
        <v>30</v>
      </c>
      <c r="L3911" s="1" t="s">
        <v>25</v>
      </c>
      <c r="M3911" s="2" t="s">
        <v>2585</v>
      </c>
      <c r="N3911" s="1" t="s">
        <v>125</v>
      </c>
      <c r="O3911" s="1" t="s">
        <v>90</v>
      </c>
      <c r="Q3911" s="1">
        <v>25.2</v>
      </c>
      <c r="R3911" s="1">
        <v>16.399999999999999</v>
      </c>
      <c r="S3911" s="1">
        <v>3.7</v>
      </c>
      <c r="X3911" s="1">
        <v>13</v>
      </c>
      <c r="Y3911" s="1">
        <v>40</v>
      </c>
      <c r="Z3911" s="1">
        <f>Y3911-X3911</f>
        <v>27</v>
      </c>
      <c r="AA3911" s="1">
        <v>9</v>
      </c>
      <c r="AE3911" s="1">
        <v>546</v>
      </c>
      <c r="AJ3911" s="1" t="s">
        <v>45</v>
      </c>
      <c r="AK3911" s="1" t="s">
        <v>115</v>
      </c>
      <c r="AL3911" s="1" t="s">
        <v>278</v>
      </c>
    </row>
    <row r="3912" spans="1:38">
      <c r="A3912" s="1" t="s">
        <v>1749</v>
      </c>
      <c r="B3912" s="9">
        <v>40979</v>
      </c>
      <c r="C3912" s="7">
        <v>1</v>
      </c>
      <c r="D3912" s="7">
        <v>2</v>
      </c>
      <c r="E3912" s="1">
        <v>36</v>
      </c>
      <c r="F3912" s="1" t="s">
        <v>26</v>
      </c>
      <c r="G3912" s="1" t="s">
        <v>2044</v>
      </c>
      <c r="H3912" s="1" t="s">
        <v>23</v>
      </c>
      <c r="I3912" s="1" t="s">
        <v>23</v>
      </c>
      <c r="AK3912" s="1" t="s">
        <v>115</v>
      </c>
    </row>
    <row r="3913" spans="1:38">
      <c r="A3913" s="1" t="s">
        <v>1749</v>
      </c>
      <c r="B3913" s="9">
        <v>40979</v>
      </c>
      <c r="C3913" s="7">
        <v>1</v>
      </c>
      <c r="D3913" s="7">
        <v>2</v>
      </c>
      <c r="E3913" s="1">
        <v>36</v>
      </c>
      <c r="F3913" s="1" t="s">
        <v>47</v>
      </c>
      <c r="G3913" s="1" t="s">
        <v>2900</v>
      </c>
      <c r="H3913" s="1" t="s">
        <v>23</v>
      </c>
      <c r="I3913" s="1" t="s">
        <v>23</v>
      </c>
      <c r="AK3913" s="1" t="s">
        <v>115</v>
      </c>
    </row>
    <row r="3914" spans="1:38">
      <c r="A3914" s="1" t="s">
        <v>1749</v>
      </c>
      <c r="B3914" s="9">
        <v>40979</v>
      </c>
      <c r="C3914" s="7">
        <v>1</v>
      </c>
      <c r="D3914" s="7">
        <v>2</v>
      </c>
      <c r="E3914" s="1">
        <v>37</v>
      </c>
      <c r="F3914" s="1" t="s">
        <v>26</v>
      </c>
      <c r="G3914" s="1" t="s">
        <v>2053</v>
      </c>
      <c r="H3914" s="1" t="s">
        <v>22</v>
      </c>
      <c r="I3914" s="1" t="s">
        <v>9</v>
      </c>
      <c r="K3914" s="1" t="s">
        <v>24</v>
      </c>
      <c r="L3914" s="1" t="s">
        <v>25</v>
      </c>
      <c r="M3914" s="2" t="s">
        <v>2582</v>
      </c>
      <c r="N3914" s="1" t="s">
        <v>26</v>
      </c>
      <c r="O3914" s="1" t="s">
        <v>27</v>
      </c>
      <c r="P3914" s="1" t="s">
        <v>40</v>
      </c>
      <c r="Q3914" s="1">
        <v>44.4</v>
      </c>
      <c r="R3914" s="1">
        <v>23.3</v>
      </c>
      <c r="S3914" s="1">
        <v>38.6</v>
      </c>
      <c r="X3914" s="1">
        <v>13</v>
      </c>
      <c r="Y3914" s="1">
        <v>360</v>
      </c>
      <c r="Z3914" s="1">
        <f>Y3914-X3914</f>
        <v>347</v>
      </c>
      <c r="AA3914" s="1">
        <f>9+4</f>
        <v>13</v>
      </c>
      <c r="AC3914" s="1" t="s">
        <v>279</v>
      </c>
      <c r="AE3914" s="1">
        <v>547</v>
      </c>
      <c r="AJ3914" s="1" t="s">
        <v>45</v>
      </c>
      <c r="AK3914" s="1" t="s">
        <v>79</v>
      </c>
      <c r="AL3914" s="1" t="s">
        <v>280</v>
      </c>
    </row>
    <row r="3915" spans="1:38">
      <c r="A3915" s="1" t="s">
        <v>1749</v>
      </c>
      <c r="B3915" s="9">
        <v>40979</v>
      </c>
      <c r="C3915" s="7">
        <v>1</v>
      </c>
      <c r="D3915" s="7">
        <v>2</v>
      </c>
      <c r="E3915" s="1">
        <v>37</v>
      </c>
      <c r="F3915" s="1" t="s">
        <v>47</v>
      </c>
      <c r="G3915" s="1" t="s">
        <v>2901</v>
      </c>
      <c r="H3915" s="1" t="s">
        <v>23</v>
      </c>
      <c r="I3915" s="1" t="s">
        <v>23</v>
      </c>
      <c r="J3915" s="1" t="s">
        <v>55</v>
      </c>
      <c r="AK3915" s="1" t="s">
        <v>79</v>
      </c>
    </row>
    <row r="3916" spans="1:38">
      <c r="A3916" s="1" t="s">
        <v>1749</v>
      </c>
      <c r="B3916" s="9">
        <v>40979</v>
      </c>
      <c r="C3916" s="7">
        <v>1</v>
      </c>
      <c r="D3916" s="7">
        <v>2</v>
      </c>
      <c r="E3916" s="1">
        <v>38</v>
      </c>
      <c r="F3916" s="1" t="s">
        <v>26</v>
      </c>
      <c r="G3916" s="1" t="s">
        <v>2902</v>
      </c>
      <c r="H3916" s="1" t="s">
        <v>23</v>
      </c>
      <c r="I3916" s="1" t="s">
        <v>23</v>
      </c>
      <c r="AK3916" s="1" t="s">
        <v>79</v>
      </c>
    </row>
    <row r="3917" spans="1:38">
      <c r="A3917" s="1" t="s">
        <v>1749</v>
      </c>
      <c r="B3917" s="9">
        <v>40979</v>
      </c>
      <c r="C3917" s="7">
        <v>1</v>
      </c>
      <c r="D3917" s="7">
        <v>2</v>
      </c>
      <c r="E3917" s="1">
        <v>38</v>
      </c>
      <c r="F3917" s="1" t="s">
        <v>47</v>
      </c>
      <c r="G3917" s="1" t="s">
        <v>2903</v>
      </c>
      <c r="H3917" s="1" t="s">
        <v>23</v>
      </c>
      <c r="I3917" s="1" t="s">
        <v>23</v>
      </c>
      <c r="AK3917" s="1" t="s">
        <v>79</v>
      </c>
    </row>
    <row r="3918" spans="1:38">
      <c r="A3918" s="1" t="s">
        <v>1749</v>
      </c>
      <c r="B3918" s="9">
        <v>40979</v>
      </c>
      <c r="C3918" s="7">
        <v>1</v>
      </c>
      <c r="D3918" s="7">
        <v>2</v>
      </c>
      <c r="E3918" s="1">
        <v>39</v>
      </c>
      <c r="F3918" s="1" t="s">
        <v>26</v>
      </c>
      <c r="G3918" s="1" t="s">
        <v>2049</v>
      </c>
      <c r="H3918" s="1" t="s">
        <v>23</v>
      </c>
      <c r="I3918" s="1" t="s">
        <v>23</v>
      </c>
      <c r="AK3918" s="1" t="s">
        <v>79</v>
      </c>
    </row>
    <row r="3919" spans="1:38">
      <c r="A3919" s="1" t="s">
        <v>1749</v>
      </c>
      <c r="B3919" s="9">
        <v>40979</v>
      </c>
      <c r="C3919" s="7">
        <v>1</v>
      </c>
      <c r="D3919" s="7">
        <v>2</v>
      </c>
      <c r="E3919" s="1">
        <v>39</v>
      </c>
      <c r="F3919" s="1" t="s">
        <v>47</v>
      </c>
      <c r="G3919" s="1" t="s">
        <v>2037</v>
      </c>
      <c r="H3919" s="1" t="s">
        <v>22</v>
      </c>
      <c r="I3919" s="1" t="s">
        <v>9</v>
      </c>
      <c r="K3919" s="1" t="s">
        <v>30</v>
      </c>
      <c r="L3919" s="1" t="s">
        <v>73</v>
      </c>
      <c r="M3919" s="2" t="s">
        <v>2564</v>
      </c>
      <c r="AJ3919" s="1" t="s">
        <v>59</v>
      </c>
      <c r="AK3919" s="1" t="s">
        <v>79</v>
      </c>
    </row>
    <row r="3920" spans="1:38">
      <c r="A3920" s="1" t="s">
        <v>1749</v>
      </c>
      <c r="B3920" s="9">
        <v>40979</v>
      </c>
      <c r="C3920" s="7">
        <v>1</v>
      </c>
      <c r="D3920" s="7">
        <v>2</v>
      </c>
      <c r="E3920" s="1">
        <v>40</v>
      </c>
      <c r="F3920" s="1" t="s">
        <v>26</v>
      </c>
      <c r="G3920" s="1" t="s">
        <v>2904</v>
      </c>
      <c r="H3920" s="1" t="s">
        <v>23</v>
      </c>
      <c r="I3920" s="1" t="s">
        <v>23</v>
      </c>
      <c r="AK3920" s="1" t="s">
        <v>79</v>
      </c>
    </row>
    <row r="3921" spans="1:37">
      <c r="A3921" s="1" t="s">
        <v>1749</v>
      </c>
      <c r="B3921" s="9">
        <v>40979</v>
      </c>
      <c r="C3921" s="7">
        <v>1</v>
      </c>
      <c r="D3921" s="7">
        <v>2</v>
      </c>
      <c r="E3921" s="1">
        <v>40</v>
      </c>
      <c r="F3921" s="1" t="s">
        <v>47</v>
      </c>
      <c r="G3921" s="1" t="s">
        <v>2905</v>
      </c>
      <c r="H3921" s="1" t="s">
        <v>23</v>
      </c>
      <c r="I3921" s="1" t="s">
        <v>23</v>
      </c>
      <c r="AK3921" s="1" t="s">
        <v>79</v>
      </c>
    </row>
    <row r="3922" spans="1:37">
      <c r="A3922" s="1" t="s">
        <v>1749</v>
      </c>
      <c r="B3922" s="9">
        <v>40979</v>
      </c>
      <c r="C3922" s="7">
        <v>1</v>
      </c>
      <c r="D3922" s="7">
        <v>2</v>
      </c>
      <c r="E3922" s="1">
        <v>41</v>
      </c>
      <c r="F3922" s="1" t="s">
        <v>26</v>
      </c>
      <c r="G3922" s="1" t="s">
        <v>2027</v>
      </c>
      <c r="H3922" s="1" t="s">
        <v>23</v>
      </c>
      <c r="I3922" s="1" t="s">
        <v>23</v>
      </c>
      <c r="AK3922" s="1" t="s">
        <v>79</v>
      </c>
    </row>
    <row r="3923" spans="1:37">
      <c r="A3923" s="1" t="s">
        <v>1749</v>
      </c>
      <c r="B3923" s="9">
        <v>40979</v>
      </c>
      <c r="C3923" s="7">
        <v>1</v>
      </c>
      <c r="D3923" s="7">
        <v>2</v>
      </c>
      <c r="E3923" s="1">
        <v>41</v>
      </c>
      <c r="F3923" s="1" t="s">
        <v>47</v>
      </c>
      <c r="G3923" s="1" t="s">
        <v>2012</v>
      </c>
      <c r="H3923" s="1" t="s">
        <v>23</v>
      </c>
      <c r="I3923" s="1" t="s">
        <v>23</v>
      </c>
      <c r="AK3923" s="1" t="s">
        <v>79</v>
      </c>
    </row>
    <row r="3924" spans="1:37">
      <c r="A3924" s="1" t="s">
        <v>1749</v>
      </c>
      <c r="B3924" s="9">
        <v>40979</v>
      </c>
      <c r="C3924" s="7">
        <v>1</v>
      </c>
      <c r="D3924" s="7">
        <v>2</v>
      </c>
      <c r="E3924" s="1">
        <v>42</v>
      </c>
      <c r="F3924" s="1" t="s">
        <v>26</v>
      </c>
      <c r="G3924" s="1" t="s">
        <v>2906</v>
      </c>
      <c r="H3924" s="1" t="s">
        <v>23</v>
      </c>
      <c r="I3924" s="1" t="s">
        <v>23</v>
      </c>
      <c r="AK3924" s="1" t="s">
        <v>79</v>
      </c>
    </row>
    <row r="3925" spans="1:37">
      <c r="A3925" s="1" t="s">
        <v>1749</v>
      </c>
      <c r="B3925" s="9">
        <v>40979</v>
      </c>
      <c r="C3925" s="7">
        <v>1</v>
      </c>
      <c r="D3925" s="7">
        <v>2</v>
      </c>
      <c r="E3925" s="1">
        <v>42</v>
      </c>
      <c r="F3925" s="1" t="s">
        <v>47</v>
      </c>
      <c r="G3925" s="1" t="s">
        <v>2907</v>
      </c>
      <c r="H3925" s="1" t="s">
        <v>23</v>
      </c>
      <c r="I3925" s="1" t="s">
        <v>23</v>
      </c>
      <c r="AK3925" s="1" t="s">
        <v>79</v>
      </c>
    </row>
    <row r="3926" spans="1:37">
      <c r="A3926" s="1" t="s">
        <v>1749</v>
      </c>
      <c r="B3926" s="9">
        <v>40979</v>
      </c>
      <c r="C3926" s="7">
        <v>1</v>
      </c>
      <c r="D3926" s="7">
        <v>2</v>
      </c>
      <c r="E3926" s="1">
        <v>43</v>
      </c>
      <c r="F3926" s="1" t="s">
        <v>26</v>
      </c>
      <c r="G3926" s="1" t="s">
        <v>2008</v>
      </c>
      <c r="H3926" s="1" t="s">
        <v>23</v>
      </c>
      <c r="I3926" s="1" t="s">
        <v>23</v>
      </c>
      <c r="AK3926" s="1" t="s">
        <v>79</v>
      </c>
    </row>
    <row r="3927" spans="1:37">
      <c r="A3927" s="1" t="s">
        <v>1749</v>
      </c>
      <c r="B3927" s="9">
        <v>40979</v>
      </c>
      <c r="C3927" s="7">
        <v>1</v>
      </c>
      <c r="D3927" s="7">
        <v>2</v>
      </c>
      <c r="E3927" s="1">
        <v>43</v>
      </c>
      <c r="F3927" s="1" t="s">
        <v>47</v>
      </c>
      <c r="G3927" s="1" t="s">
        <v>2021</v>
      </c>
      <c r="H3927" s="1" t="s">
        <v>23</v>
      </c>
      <c r="I3927" s="1" t="s">
        <v>23</v>
      </c>
      <c r="AK3927" s="1" t="s">
        <v>45</v>
      </c>
    </row>
    <row r="3928" spans="1:37">
      <c r="A3928" s="1" t="s">
        <v>1749</v>
      </c>
      <c r="B3928" s="9">
        <v>40979</v>
      </c>
      <c r="C3928" s="7">
        <v>1</v>
      </c>
      <c r="D3928" s="7">
        <v>2</v>
      </c>
      <c r="E3928" s="1">
        <v>44</v>
      </c>
      <c r="F3928" s="1" t="s">
        <v>26</v>
      </c>
      <c r="G3928" s="1" t="s">
        <v>2046</v>
      </c>
      <c r="H3928" s="1" t="s">
        <v>23</v>
      </c>
      <c r="I3928" s="1" t="s">
        <v>23</v>
      </c>
      <c r="AK3928" s="1" t="s">
        <v>79</v>
      </c>
    </row>
    <row r="3929" spans="1:37">
      <c r="A3929" s="1" t="s">
        <v>1749</v>
      </c>
      <c r="B3929" s="9">
        <v>40979</v>
      </c>
      <c r="C3929" s="7">
        <v>1</v>
      </c>
      <c r="D3929" s="7">
        <v>2</v>
      </c>
      <c r="E3929" s="1">
        <v>44</v>
      </c>
      <c r="F3929" s="1" t="s">
        <v>47</v>
      </c>
      <c r="G3929" s="1" t="s">
        <v>2908</v>
      </c>
      <c r="H3929" s="1" t="s">
        <v>23</v>
      </c>
      <c r="I3929" s="1" t="s">
        <v>23</v>
      </c>
      <c r="AK3929" s="1" t="s">
        <v>79</v>
      </c>
    </row>
    <row r="3930" spans="1:37">
      <c r="A3930" s="1" t="s">
        <v>1749</v>
      </c>
      <c r="B3930" s="9">
        <v>40979</v>
      </c>
      <c r="C3930" s="7">
        <v>1</v>
      </c>
      <c r="D3930" s="7">
        <v>2</v>
      </c>
      <c r="E3930" s="1">
        <v>45</v>
      </c>
      <c r="F3930" s="1" t="s">
        <v>26</v>
      </c>
      <c r="G3930" s="1" t="s">
        <v>2909</v>
      </c>
      <c r="H3930" s="1" t="s">
        <v>23</v>
      </c>
      <c r="I3930" s="1" t="s">
        <v>23</v>
      </c>
      <c r="AK3930" s="1" t="s">
        <v>79</v>
      </c>
    </row>
    <row r="3931" spans="1:37">
      <c r="A3931" s="1" t="s">
        <v>1749</v>
      </c>
      <c r="B3931" s="9">
        <v>40979</v>
      </c>
      <c r="C3931" s="7">
        <v>1</v>
      </c>
      <c r="D3931" s="7">
        <v>2</v>
      </c>
      <c r="E3931" s="1">
        <v>45</v>
      </c>
      <c r="F3931" s="1" t="s">
        <v>47</v>
      </c>
      <c r="G3931" s="1" t="s">
        <v>2910</v>
      </c>
      <c r="H3931" s="1" t="s">
        <v>23</v>
      </c>
      <c r="I3931" s="1" t="s">
        <v>23</v>
      </c>
      <c r="AK3931" s="1" t="s">
        <v>79</v>
      </c>
    </row>
    <row r="3932" spans="1:37">
      <c r="A3932" s="1" t="s">
        <v>1749</v>
      </c>
      <c r="B3932" s="9">
        <v>40979</v>
      </c>
      <c r="C3932" s="7">
        <v>1</v>
      </c>
      <c r="D3932" s="7">
        <v>2</v>
      </c>
      <c r="E3932" s="1">
        <v>46</v>
      </c>
      <c r="F3932" s="1" t="s">
        <v>26</v>
      </c>
      <c r="G3932" s="1" t="s">
        <v>2911</v>
      </c>
      <c r="H3932" s="1" t="s">
        <v>23</v>
      </c>
      <c r="I3932" s="1" t="s">
        <v>23</v>
      </c>
      <c r="AK3932" s="1" t="s">
        <v>79</v>
      </c>
    </row>
    <row r="3933" spans="1:37">
      <c r="A3933" s="1" t="s">
        <v>1749</v>
      </c>
      <c r="B3933" s="9">
        <v>40979</v>
      </c>
      <c r="C3933" s="7">
        <v>1</v>
      </c>
      <c r="D3933" s="7">
        <v>2</v>
      </c>
      <c r="E3933" s="1">
        <v>46</v>
      </c>
      <c r="F3933" s="1" t="s">
        <v>47</v>
      </c>
      <c r="G3933" s="1" t="s">
        <v>2032</v>
      </c>
      <c r="H3933" s="1" t="s">
        <v>22</v>
      </c>
      <c r="I3933" s="1" t="s">
        <v>9</v>
      </c>
      <c r="K3933" s="1" t="s">
        <v>29</v>
      </c>
      <c r="L3933" s="1" t="s">
        <v>25</v>
      </c>
      <c r="M3933" s="2" t="s">
        <v>2583</v>
      </c>
      <c r="N3933" s="1" t="s">
        <v>26</v>
      </c>
      <c r="O3933" s="1" t="s">
        <v>33</v>
      </c>
      <c r="P3933" s="1" t="s">
        <v>63</v>
      </c>
      <c r="Q3933" s="1">
        <v>40.5</v>
      </c>
      <c r="R3933" s="1">
        <v>24.1</v>
      </c>
      <c r="S3933" s="1">
        <v>11.9</v>
      </c>
      <c r="X3933" s="1">
        <v>13</v>
      </c>
      <c r="Y3933" s="1">
        <v>144</v>
      </c>
      <c r="Z3933" s="1">
        <f>Y3933-X3933</f>
        <v>131</v>
      </c>
      <c r="AA3933" s="1">
        <v>52</v>
      </c>
      <c r="AC3933" s="1" t="s">
        <v>275</v>
      </c>
      <c r="AE3933" s="1">
        <v>544</v>
      </c>
      <c r="AJ3933" s="1" t="s">
        <v>45</v>
      </c>
      <c r="AK3933" s="1" t="s">
        <v>79</v>
      </c>
    </row>
    <row r="3934" spans="1:37">
      <c r="A3934" s="1" t="s">
        <v>1749</v>
      </c>
      <c r="B3934" s="9">
        <v>40979</v>
      </c>
      <c r="C3934" s="7">
        <v>1</v>
      </c>
      <c r="D3934" s="7">
        <v>2</v>
      </c>
      <c r="E3934" s="1">
        <v>47</v>
      </c>
      <c r="F3934" s="1" t="s">
        <v>26</v>
      </c>
      <c r="G3934" s="1" t="s">
        <v>2912</v>
      </c>
      <c r="H3934" s="1" t="s">
        <v>23</v>
      </c>
      <c r="I3934" s="1" t="s">
        <v>23</v>
      </c>
      <c r="AK3934" s="1" t="s">
        <v>79</v>
      </c>
    </row>
    <row r="3935" spans="1:37">
      <c r="A3935" s="1" t="s">
        <v>1749</v>
      </c>
      <c r="B3935" s="9">
        <v>40979</v>
      </c>
      <c r="C3935" s="7">
        <v>1</v>
      </c>
      <c r="D3935" s="7">
        <v>2</v>
      </c>
      <c r="E3935" s="1">
        <v>47</v>
      </c>
      <c r="F3935" s="1" t="s">
        <v>47</v>
      </c>
      <c r="G3935" s="1" t="s">
        <v>2913</v>
      </c>
      <c r="H3935" s="1" t="s">
        <v>23</v>
      </c>
      <c r="I3935" s="1" t="s">
        <v>23</v>
      </c>
      <c r="AK3935" s="1" t="s">
        <v>79</v>
      </c>
    </row>
    <row r="3936" spans="1:37">
      <c r="A3936" s="1" t="s">
        <v>1749</v>
      </c>
      <c r="B3936" s="9">
        <v>40979</v>
      </c>
      <c r="C3936" s="7">
        <v>1</v>
      </c>
      <c r="D3936" s="7">
        <v>2</v>
      </c>
      <c r="E3936" s="1">
        <v>48</v>
      </c>
      <c r="F3936" s="1" t="s">
        <v>26</v>
      </c>
      <c r="G3936" s="1" t="s">
        <v>2914</v>
      </c>
      <c r="H3936" s="1" t="s">
        <v>23</v>
      </c>
      <c r="I3936" s="1" t="s">
        <v>23</v>
      </c>
      <c r="J3936" s="1" t="s">
        <v>55</v>
      </c>
      <c r="AK3936" s="1" t="s">
        <v>79</v>
      </c>
    </row>
    <row r="3937" spans="1:38">
      <c r="A3937" s="1" t="s">
        <v>1749</v>
      </c>
      <c r="B3937" s="9">
        <v>40979</v>
      </c>
      <c r="C3937" s="7">
        <v>1</v>
      </c>
      <c r="D3937" s="7">
        <v>2</v>
      </c>
      <c r="E3937" s="1">
        <v>48</v>
      </c>
      <c r="F3937" s="1" t="s">
        <v>47</v>
      </c>
      <c r="G3937" s="1" t="s">
        <v>2915</v>
      </c>
      <c r="H3937" s="1" t="s">
        <v>23</v>
      </c>
      <c r="I3937" s="1" t="s">
        <v>23</v>
      </c>
      <c r="AK3937" s="1" t="s">
        <v>79</v>
      </c>
    </row>
    <row r="3938" spans="1:38">
      <c r="A3938" s="1" t="s">
        <v>1750</v>
      </c>
      <c r="B3938" s="9">
        <v>40980</v>
      </c>
      <c r="C3938" s="7">
        <v>1</v>
      </c>
      <c r="D3938" s="7">
        <v>2</v>
      </c>
      <c r="E3938" s="1">
        <v>1</v>
      </c>
      <c r="F3938" s="1" t="s">
        <v>26</v>
      </c>
      <c r="G3938" s="1" t="s">
        <v>2034</v>
      </c>
      <c r="H3938" s="1" t="s">
        <v>23</v>
      </c>
      <c r="I3938" s="1" t="s">
        <v>23</v>
      </c>
      <c r="AK3938" s="1" t="s">
        <v>45</v>
      </c>
    </row>
    <row r="3939" spans="1:38">
      <c r="A3939" s="1" t="s">
        <v>1750</v>
      </c>
      <c r="B3939" s="9">
        <v>40980</v>
      </c>
      <c r="C3939" s="7">
        <v>1</v>
      </c>
      <c r="D3939" s="7">
        <v>2</v>
      </c>
      <c r="E3939" s="1">
        <v>1</v>
      </c>
      <c r="F3939" s="1" t="s">
        <v>47</v>
      </c>
      <c r="G3939" s="1" t="s">
        <v>2874</v>
      </c>
      <c r="H3939" s="1" t="s">
        <v>23</v>
      </c>
      <c r="I3939" s="1" t="s">
        <v>23</v>
      </c>
      <c r="AK3939" s="1" t="s">
        <v>59</v>
      </c>
    </row>
    <row r="3940" spans="1:38">
      <c r="A3940" s="1" t="s">
        <v>1750</v>
      </c>
      <c r="B3940" s="9">
        <v>40980</v>
      </c>
      <c r="C3940" s="7">
        <v>1</v>
      </c>
      <c r="D3940" s="7">
        <v>2</v>
      </c>
      <c r="E3940" s="1">
        <v>2</v>
      </c>
      <c r="F3940" s="1" t="s">
        <v>26</v>
      </c>
      <c r="G3940" s="1" t="s">
        <v>2045</v>
      </c>
      <c r="H3940" s="1" t="s">
        <v>23</v>
      </c>
      <c r="I3940" s="1" t="s">
        <v>23</v>
      </c>
      <c r="AK3940" s="1" t="s">
        <v>59</v>
      </c>
    </row>
    <row r="3941" spans="1:38">
      <c r="A3941" s="1" t="s">
        <v>1750</v>
      </c>
      <c r="B3941" s="9">
        <v>40980</v>
      </c>
      <c r="C3941" s="7">
        <v>1</v>
      </c>
      <c r="D3941" s="7">
        <v>2</v>
      </c>
      <c r="E3941" s="1">
        <v>2</v>
      </c>
      <c r="F3941" s="1" t="s">
        <v>47</v>
      </c>
      <c r="G3941" s="1" t="s">
        <v>2018</v>
      </c>
      <c r="H3941" s="1" t="s">
        <v>23</v>
      </c>
      <c r="I3941" s="1" t="s">
        <v>23</v>
      </c>
      <c r="AK3941" s="1" t="s">
        <v>59</v>
      </c>
    </row>
    <row r="3942" spans="1:38">
      <c r="A3942" s="1" t="s">
        <v>1750</v>
      </c>
      <c r="B3942" s="9">
        <v>40980</v>
      </c>
      <c r="C3942" s="7">
        <v>1</v>
      </c>
      <c r="D3942" s="7">
        <v>2</v>
      </c>
      <c r="E3942" s="1">
        <v>3</v>
      </c>
      <c r="F3942" s="1" t="s">
        <v>26</v>
      </c>
      <c r="G3942" s="1" t="s">
        <v>2015</v>
      </c>
      <c r="H3942" s="1" t="s">
        <v>23</v>
      </c>
      <c r="I3942" s="1" t="s">
        <v>23</v>
      </c>
      <c r="AK3942" s="1" t="s">
        <v>59</v>
      </c>
    </row>
    <row r="3943" spans="1:38">
      <c r="A3943" s="1" t="s">
        <v>1750</v>
      </c>
      <c r="B3943" s="9">
        <v>40980</v>
      </c>
      <c r="C3943" s="7">
        <v>1</v>
      </c>
      <c r="D3943" s="7">
        <v>2</v>
      </c>
      <c r="E3943" s="1">
        <v>3</v>
      </c>
      <c r="F3943" s="1" t="s">
        <v>47</v>
      </c>
      <c r="G3943" s="1" t="s">
        <v>2013</v>
      </c>
      <c r="H3943" s="1" t="s">
        <v>22</v>
      </c>
      <c r="I3943" s="1" t="s">
        <v>9</v>
      </c>
      <c r="K3943" s="1" t="s">
        <v>146</v>
      </c>
      <c r="L3943" s="1" t="s">
        <v>73</v>
      </c>
      <c r="M3943" s="2" t="s">
        <v>2576</v>
      </c>
      <c r="AJ3943" s="1" t="s">
        <v>45</v>
      </c>
      <c r="AK3943" s="1" t="s">
        <v>59</v>
      </c>
    </row>
    <row r="3944" spans="1:38">
      <c r="A3944" s="1" t="s">
        <v>1750</v>
      </c>
      <c r="B3944" s="9">
        <v>40980</v>
      </c>
      <c r="C3944" s="7">
        <v>1</v>
      </c>
      <c r="D3944" s="7">
        <v>2</v>
      </c>
      <c r="E3944" s="1">
        <v>4</v>
      </c>
      <c r="F3944" s="1" t="s">
        <v>26</v>
      </c>
      <c r="G3944" s="1" t="s">
        <v>2052</v>
      </c>
      <c r="H3944" s="1" t="s">
        <v>23</v>
      </c>
      <c r="I3944" s="1" t="s">
        <v>53</v>
      </c>
      <c r="J3944" s="1" t="s">
        <v>55</v>
      </c>
      <c r="AK3944" s="1" t="s">
        <v>45</v>
      </c>
    </row>
    <row r="3945" spans="1:38">
      <c r="A3945" s="1" t="s">
        <v>1750</v>
      </c>
      <c r="B3945" s="9">
        <v>40980</v>
      </c>
      <c r="C3945" s="7">
        <v>1</v>
      </c>
      <c r="D3945" s="7">
        <v>2</v>
      </c>
      <c r="E3945" s="1">
        <v>4</v>
      </c>
      <c r="F3945" s="1" t="s">
        <v>47</v>
      </c>
      <c r="G3945" s="1" t="s">
        <v>2875</v>
      </c>
      <c r="H3945" s="1" t="s">
        <v>23</v>
      </c>
      <c r="I3945" s="1" t="s">
        <v>53</v>
      </c>
      <c r="AK3945" s="1" t="s">
        <v>59</v>
      </c>
    </row>
    <row r="3946" spans="1:38">
      <c r="A3946" s="1" t="s">
        <v>1750</v>
      </c>
      <c r="B3946" s="9">
        <v>40980</v>
      </c>
      <c r="C3946" s="7">
        <v>1</v>
      </c>
      <c r="D3946" s="7">
        <v>2</v>
      </c>
      <c r="E3946" s="1">
        <v>5</v>
      </c>
      <c r="F3946" s="1" t="s">
        <v>26</v>
      </c>
      <c r="G3946" s="1" t="s">
        <v>2876</v>
      </c>
      <c r="H3946" s="1" t="s">
        <v>23</v>
      </c>
      <c r="I3946" s="1" t="s">
        <v>23</v>
      </c>
      <c r="AK3946" s="1" t="s">
        <v>59</v>
      </c>
    </row>
    <row r="3947" spans="1:38">
      <c r="A3947" s="1" t="s">
        <v>1750</v>
      </c>
      <c r="B3947" s="9">
        <v>40980</v>
      </c>
      <c r="C3947" s="7">
        <v>1</v>
      </c>
      <c r="D3947" s="7">
        <v>2</v>
      </c>
      <c r="E3947" s="1">
        <v>5</v>
      </c>
      <c r="F3947" s="1" t="s">
        <v>47</v>
      </c>
      <c r="G3947" s="1" t="s">
        <v>2060</v>
      </c>
      <c r="H3947" s="1" t="s">
        <v>22</v>
      </c>
      <c r="I3947" s="1" t="s">
        <v>9</v>
      </c>
      <c r="K3947" s="1" t="s">
        <v>29</v>
      </c>
      <c r="L3947" s="1" t="s">
        <v>25</v>
      </c>
      <c r="M3947" s="2" t="s">
        <v>2589</v>
      </c>
      <c r="N3947" s="1" t="s">
        <v>26</v>
      </c>
      <c r="O3947" s="1" t="s">
        <v>33</v>
      </c>
      <c r="P3947" s="1" t="s">
        <v>156</v>
      </c>
      <c r="Q3947" s="1">
        <v>39</v>
      </c>
      <c r="R3947" s="1">
        <v>23.4</v>
      </c>
      <c r="S3947" s="1">
        <v>14.5</v>
      </c>
      <c r="X3947" s="1">
        <v>13</v>
      </c>
      <c r="Y3947" s="1">
        <v>162</v>
      </c>
      <c r="Z3947" s="1">
        <f>Y3947-X3947</f>
        <v>149</v>
      </c>
      <c r="AA3947" s="1">
        <f>10+32</f>
        <v>42</v>
      </c>
      <c r="AE3947" s="1">
        <v>549</v>
      </c>
      <c r="AJ3947" s="1" t="s">
        <v>59</v>
      </c>
      <c r="AK3947" s="1" t="s">
        <v>59</v>
      </c>
      <c r="AL3947" s="1" t="s">
        <v>284</v>
      </c>
    </row>
    <row r="3948" spans="1:38">
      <c r="A3948" s="1" t="s">
        <v>1750</v>
      </c>
      <c r="B3948" s="9">
        <v>40980</v>
      </c>
      <c r="C3948" s="7">
        <v>1</v>
      </c>
      <c r="D3948" s="7">
        <v>2</v>
      </c>
      <c r="E3948" s="1">
        <v>6</v>
      </c>
      <c r="F3948" s="1" t="s">
        <v>26</v>
      </c>
      <c r="G3948" s="1" t="s">
        <v>2048</v>
      </c>
      <c r="H3948" s="1" t="s">
        <v>22</v>
      </c>
      <c r="I3948" s="1" t="s">
        <v>53</v>
      </c>
      <c r="AK3948" s="1" t="s">
        <v>59</v>
      </c>
    </row>
    <row r="3949" spans="1:38">
      <c r="A3949" s="1" t="s">
        <v>1750</v>
      </c>
      <c r="B3949" s="9">
        <v>40980</v>
      </c>
      <c r="C3949" s="7">
        <v>1</v>
      </c>
      <c r="D3949" s="7">
        <v>2</v>
      </c>
      <c r="E3949" s="1">
        <v>6</v>
      </c>
      <c r="F3949" s="1" t="s">
        <v>47</v>
      </c>
      <c r="G3949" s="1" t="s">
        <v>2020</v>
      </c>
      <c r="H3949" s="1" t="s">
        <v>23</v>
      </c>
      <c r="I3949" s="1" t="s">
        <v>53</v>
      </c>
      <c r="AK3949" s="1" t="s">
        <v>59</v>
      </c>
    </row>
    <row r="3950" spans="1:38">
      <c r="A3950" s="1" t="s">
        <v>1750</v>
      </c>
      <c r="B3950" s="9">
        <v>40980</v>
      </c>
      <c r="C3950" s="7">
        <v>1</v>
      </c>
      <c r="D3950" s="7">
        <v>2</v>
      </c>
      <c r="E3950" s="1">
        <v>7</v>
      </c>
      <c r="F3950" s="1" t="s">
        <v>26</v>
      </c>
      <c r="G3950" s="1" t="s">
        <v>2038</v>
      </c>
      <c r="H3950" s="1" t="s">
        <v>22</v>
      </c>
      <c r="I3950" s="1" t="s">
        <v>9</v>
      </c>
      <c r="AK3950" s="1" t="s">
        <v>59</v>
      </c>
    </row>
    <row r="3951" spans="1:38">
      <c r="A3951" s="1" t="s">
        <v>1750</v>
      </c>
      <c r="B3951" s="9">
        <v>40980</v>
      </c>
      <c r="C3951" s="7">
        <v>1</v>
      </c>
      <c r="D3951" s="7">
        <v>2</v>
      </c>
      <c r="E3951" s="1">
        <v>7</v>
      </c>
      <c r="F3951" s="1" t="s">
        <v>47</v>
      </c>
      <c r="G3951" s="1" t="s">
        <v>2030</v>
      </c>
      <c r="H3951" s="1" t="s">
        <v>23</v>
      </c>
      <c r="I3951" s="1" t="s">
        <v>23</v>
      </c>
      <c r="AK3951" s="1" t="s">
        <v>59</v>
      </c>
    </row>
    <row r="3952" spans="1:38">
      <c r="A3952" s="1" t="s">
        <v>1750</v>
      </c>
      <c r="B3952" s="9">
        <v>40980</v>
      </c>
      <c r="C3952" s="7">
        <v>1</v>
      </c>
      <c r="D3952" s="7">
        <v>2</v>
      </c>
      <c r="E3952" s="1">
        <v>8</v>
      </c>
      <c r="F3952" s="1" t="s">
        <v>26</v>
      </c>
      <c r="G3952" s="1" t="s">
        <v>2877</v>
      </c>
      <c r="H3952" s="1" t="s">
        <v>23</v>
      </c>
      <c r="I3952" s="1" t="s">
        <v>23</v>
      </c>
      <c r="AK3952" s="1" t="s">
        <v>59</v>
      </c>
    </row>
    <row r="3953" spans="1:37">
      <c r="A3953" s="1" t="s">
        <v>1750</v>
      </c>
      <c r="B3953" s="9">
        <v>40980</v>
      </c>
      <c r="C3953" s="7">
        <v>1</v>
      </c>
      <c r="D3953" s="7">
        <v>2</v>
      </c>
      <c r="E3953" s="1">
        <v>8</v>
      </c>
      <c r="F3953" s="1" t="s">
        <v>47</v>
      </c>
      <c r="G3953" s="1" t="s">
        <v>2042</v>
      </c>
      <c r="H3953" s="1" t="s">
        <v>22</v>
      </c>
      <c r="I3953" s="1" t="s">
        <v>9</v>
      </c>
      <c r="K3953" s="1" t="s">
        <v>32</v>
      </c>
      <c r="L3953" s="1" t="s">
        <v>73</v>
      </c>
      <c r="M3953" s="2" t="s">
        <v>2550</v>
      </c>
      <c r="AJ3953" s="1" t="s">
        <v>45</v>
      </c>
      <c r="AK3953" s="1" t="s">
        <v>59</v>
      </c>
    </row>
    <row r="3954" spans="1:37">
      <c r="A3954" s="1" t="s">
        <v>1750</v>
      </c>
      <c r="B3954" s="9">
        <v>40980</v>
      </c>
      <c r="C3954" s="7">
        <v>1</v>
      </c>
      <c r="D3954" s="7">
        <v>2</v>
      </c>
      <c r="E3954" s="1">
        <v>9</v>
      </c>
      <c r="F3954" s="1" t="s">
        <v>26</v>
      </c>
      <c r="G3954" s="1" t="s">
        <v>2878</v>
      </c>
      <c r="H3954" s="1" t="s">
        <v>23</v>
      </c>
      <c r="I3954" s="1" t="s">
        <v>23</v>
      </c>
      <c r="AK3954" s="1" t="s">
        <v>45</v>
      </c>
    </row>
    <row r="3955" spans="1:37">
      <c r="A3955" s="1" t="s">
        <v>1750</v>
      </c>
      <c r="B3955" s="9">
        <v>40980</v>
      </c>
      <c r="C3955" s="7">
        <v>1</v>
      </c>
      <c r="D3955" s="7">
        <v>2</v>
      </c>
      <c r="E3955" s="1">
        <v>9</v>
      </c>
      <c r="F3955" s="1" t="s">
        <v>47</v>
      </c>
      <c r="G3955" s="1" t="s">
        <v>2879</v>
      </c>
      <c r="H3955" s="1" t="s">
        <v>23</v>
      </c>
      <c r="I3955" s="1" t="s">
        <v>23</v>
      </c>
      <c r="AK3955" s="1" t="s">
        <v>45</v>
      </c>
    </row>
    <row r="3956" spans="1:37">
      <c r="A3956" s="1" t="s">
        <v>1750</v>
      </c>
      <c r="B3956" s="9">
        <v>40980</v>
      </c>
      <c r="C3956" s="7">
        <v>1</v>
      </c>
      <c r="D3956" s="7">
        <v>2</v>
      </c>
      <c r="E3956" s="1">
        <v>10</v>
      </c>
      <c r="F3956" s="1" t="s">
        <v>26</v>
      </c>
      <c r="G3956" s="1" t="s">
        <v>2880</v>
      </c>
      <c r="H3956" s="1" t="s">
        <v>23</v>
      </c>
      <c r="I3956" s="1" t="s">
        <v>53</v>
      </c>
      <c r="AK3956" s="1" t="s">
        <v>45</v>
      </c>
    </row>
    <row r="3957" spans="1:37">
      <c r="A3957" s="1" t="s">
        <v>1750</v>
      </c>
      <c r="B3957" s="9">
        <v>40980</v>
      </c>
      <c r="C3957" s="7">
        <v>1</v>
      </c>
      <c r="D3957" s="7">
        <v>2</v>
      </c>
      <c r="E3957" s="1">
        <v>10</v>
      </c>
      <c r="F3957" s="1" t="s">
        <v>47</v>
      </c>
      <c r="G3957" s="1" t="s">
        <v>2041</v>
      </c>
      <c r="H3957" s="1" t="s">
        <v>22</v>
      </c>
      <c r="I3957" s="1" t="s">
        <v>23</v>
      </c>
      <c r="AK3957" s="1" t="s">
        <v>45</v>
      </c>
    </row>
    <row r="3958" spans="1:37">
      <c r="A3958" s="1" t="s">
        <v>1750</v>
      </c>
      <c r="B3958" s="9">
        <v>40980</v>
      </c>
      <c r="C3958" s="7">
        <v>1</v>
      </c>
      <c r="D3958" s="7">
        <v>2</v>
      </c>
      <c r="E3958" s="1">
        <v>11</v>
      </c>
      <c r="F3958" s="1" t="s">
        <v>26</v>
      </c>
      <c r="G3958" s="1" t="s">
        <v>2881</v>
      </c>
      <c r="H3958" s="1" t="s">
        <v>23</v>
      </c>
      <c r="I3958" s="1" t="s">
        <v>23</v>
      </c>
      <c r="AK3958" s="1" t="s">
        <v>45</v>
      </c>
    </row>
    <row r="3959" spans="1:37">
      <c r="A3959" s="1" t="s">
        <v>1750</v>
      </c>
      <c r="B3959" s="9">
        <v>40980</v>
      </c>
      <c r="C3959" s="7">
        <v>1</v>
      </c>
      <c r="D3959" s="7">
        <v>2</v>
      </c>
      <c r="E3959" s="1">
        <v>11</v>
      </c>
      <c r="F3959" s="1" t="s">
        <v>47</v>
      </c>
      <c r="G3959" s="1" t="s">
        <v>2882</v>
      </c>
      <c r="H3959" s="1" t="s">
        <v>23</v>
      </c>
      <c r="I3959" s="1" t="s">
        <v>23</v>
      </c>
      <c r="AK3959" s="1" t="s">
        <v>45</v>
      </c>
    </row>
    <row r="3960" spans="1:37">
      <c r="A3960" s="1" t="s">
        <v>1750</v>
      </c>
      <c r="B3960" s="9">
        <v>40980</v>
      </c>
      <c r="C3960" s="7">
        <v>1</v>
      </c>
      <c r="D3960" s="7">
        <v>2</v>
      </c>
      <c r="E3960" s="1">
        <v>12</v>
      </c>
      <c r="F3960" s="1" t="s">
        <v>26</v>
      </c>
      <c r="G3960" s="1" t="s">
        <v>2025</v>
      </c>
      <c r="H3960" s="1" t="s">
        <v>22</v>
      </c>
      <c r="I3960" s="1" t="s">
        <v>9</v>
      </c>
      <c r="K3960" s="1" t="s">
        <v>24</v>
      </c>
      <c r="L3960" s="1" t="s">
        <v>73</v>
      </c>
      <c r="M3960" s="2" t="s">
        <v>2544</v>
      </c>
      <c r="AJ3960" s="1" t="s">
        <v>59</v>
      </c>
      <c r="AK3960" s="1" t="s">
        <v>45</v>
      </c>
    </row>
    <row r="3961" spans="1:37">
      <c r="A3961" s="1" t="s">
        <v>1750</v>
      </c>
      <c r="B3961" s="9">
        <v>40980</v>
      </c>
      <c r="C3961" s="7">
        <v>1</v>
      </c>
      <c r="D3961" s="7">
        <v>2</v>
      </c>
      <c r="E3961" s="1">
        <v>12</v>
      </c>
      <c r="F3961" s="1" t="s">
        <v>47</v>
      </c>
      <c r="G3961" s="1" t="s">
        <v>2017</v>
      </c>
      <c r="H3961" s="1" t="s">
        <v>23</v>
      </c>
      <c r="I3961" s="1" t="s">
        <v>23</v>
      </c>
      <c r="AK3961" s="1" t="s">
        <v>45</v>
      </c>
    </row>
    <row r="3962" spans="1:37">
      <c r="A3962" s="1" t="s">
        <v>1750</v>
      </c>
      <c r="B3962" s="9">
        <v>40980</v>
      </c>
      <c r="C3962" s="7">
        <v>1</v>
      </c>
      <c r="D3962" s="7">
        <v>2</v>
      </c>
      <c r="E3962" s="1">
        <v>13</v>
      </c>
      <c r="F3962" s="1" t="s">
        <v>26</v>
      </c>
      <c r="G3962" s="1" t="s">
        <v>2035</v>
      </c>
      <c r="H3962" s="1" t="s">
        <v>22</v>
      </c>
      <c r="I3962" s="1" t="s">
        <v>9</v>
      </c>
      <c r="K3962" s="1" t="s">
        <v>32</v>
      </c>
      <c r="L3962" s="1" t="s">
        <v>73</v>
      </c>
      <c r="M3962" s="2" t="s">
        <v>2552</v>
      </c>
      <c r="AJ3962" s="1" t="s">
        <v>59</v>
      </c>
      <c r="AK3962" s="1" t="s">
        <v>45</v>
      </c>
    </row>
    <row r="3963" spans="1:37">
      <c r="A3963" s="1" t="s">
        <v>1750</v>
      </c>
      <c r="B3963" s="9">
        <v>40980</v>
      </c>
      <c r="C3963" s="7">
        <v>1</v>
      </c>
      <c r="D3963" s="7">
        <v>2</v>
      </c>
      <c r="E3963" s="1">
        <v>13</v>
      </c>
      <c r="F3963" s="1" t="s">
        <v>47</v>
      </c>
      <c r="G3963" s="1" t="s">
        <v>2050</v>
      </c>
      <c r="H3963" s="1" t="s">
        <v>23</v>
      </c>
      <c r="I3963" s="1" t="s">
        <v>23</v>
      </c>
      <c r="AK3963" s="1" t="s">
        <v>45</v>
      </c>
    </row>
    <row r="3964" spans="1:37">
      <c r="A3964" s="1" t="s">
        <v>1750</v>
      </c>
      <c r="B3964" s="9">
        <v>40980</v>
      </c>
      <c r="C3964" s="7">
        <v>1</v>
      </c>
      <c r="D3964" s="7">
        <v>2</v>
      </c>
      <c r="E3964" s="1">
        <v>14</v>
      </c>
      <c r="F3964" s="1" t="s">
        <v>26</v>
      </c>
      <c r="G3964" s="1" t="s">
        <v>2040</v>
      </c>
      <c r="H3964" s="1" t="s">
        <v>23</v>
      </c>
      <c r="I3964" s="1" t="s">
        <v>23</v>
      </c>
      <c r="AK3964" s="1" t="s">
        <v>45</v>
      </c>
    </row>
    <row r="3965" spans="1:37">
      <c r="A3965" s="1" t="s">
        <v>1750</v>
      </c>
      <c r="B3965" s="9">
        <v>40980</v>
      </c>
      <c r="C3965" s="7">
        <v>1</v>
      </c>
      <c r="D3965" s="7">
        <v>2</v>
      </c>
      <c r="E3965" s="1">
        <v>14</v>
      </c>
      <c r="F3965" s="1" t="s">
        <v>47</v>
      </c>
      <c r="G3965" s="1" t="s">
        <v>2883</v>
      </c>
      <c r="H3965" s="1" t="s">
        <v>23</v>
      </c>
      <c r="I3965" s="1" t="s">
        <v>23</v>
      </c>
      <c r="AK3965" s="1" t="s">
        <v>45</v>
      </c>
    </row>
    <row r="3966" spans="1:37">
      <c r="A3966" s="1" t="s">
        <v>1750</v>
      </c>
      <c r="B3966" s="9">
        <v>40980</v>
      </c>
      <c r="C3966" s="7">
        <v>1</v>
      </c>
      <c r="D3966" s="7">
        <v>2</v>
      </c>
      <c r="E3966" s="1">
        <v>15</v>
      </c>
      <c r="F3966" s="1" t="s">
        <v>26</v>
      </c>
      <c r="G3966" s="1" t="s">
        <v>2884</v>
      </c>
      <c r="H3966" s="1" t="s">
        <v>23</v>
      </c>
      <c r="I3966" s="1" t="s">
        <v>23</v>
      </c>
      <c r="AK3966" s="1" t="s">
        <v>45</v>
      </c>
    </row>
    <row r="3967" spans="1:37">
      <c r="A3967" s="1" t="s">
        <v>1750</v>
      </c>
      <c r="B3967" s="9">
        <v>40980</v>
      </c>
      <c r="C3967" s="7">
        <v>1</v>
      </c>
      <c r="D3967" s="7">
        <v>2</v>
      </c>
      <c r="E3967" s="1">
        <v>15</v>
      </c>
      <c r="F3967" s="1" t="s">
        <v>47</v>
      </c>
      <c r="G3967" s="1" t="s">
        <v>2885</v>
      </c>
      <c r="H3967" s="1" t="s">
        <v>22</v>
      </c>
      <c r="I3967" s="1" t="s">
        <v>23</v>
      </c>
      <c r="AK3967" s="1" t="s">
        <v>45</v>
      </c>
    </row>
    <row r="3968" spans="1:37">
      <c r="A3968" s="1" t="s">
        <v>1750</v>
      </c>
      <c r="B3968" s="9">
        <v>40980</v>
      </c>
      <c r="C3968" s="7">
        <v>1</v>
      </c>
      <c r="D3968" s="7">
        <v>2</v>
      </c>
      <c r="E3968" s="1">
        <v>16</v>
      </c>
      <c r="F3968" s="1" t="s">
        <v>26</v>
      </c>
      <c r="G3968" s="1" t="s">
        <v>2886</v>
      </c>
      <c r="H3968" s="1" t="s">
        <v>23</v>
      </c>
      <c r="I3968" s="1" t="s">
        <v>23</v>
      </c>
      <c r="AK3968" s="1" t="s">
        <v>45</v>
      </c>
    </row>
    <row r="3969" spans="1:37">
      <c r="A3969" s="1" t="s">
        <v>1750</v>
      </c>
      <c r="B3969" s="9">
        <v>40980</v>
      </c>
      <c r="C3969" s="7">
        <v>1</v>
      </c>
      <c r="D3969" s="7">
        <v>2</v>
      </c>
      <c r="E3969" s="1">
        <v>16</v>
      </c>
      <c r="F3969" s="1" t="s">
        <v>47</v>
      </c>
      <c r="G3969" s="1" t="s">
        <v>2059</v>
      </c>
      <c r="H3969" s="1" t="s">
        <v>22</v>
      </c>
      <c r="I3969" s="1" t="s">
        <v>9</v>
      </c>
      <c r="K3969" s="1" t="s">
        <v>146</v>
      </c>
      <c r="L3969" s="1" t="s">
        <v>73</v>
      </c>
      <c r="M3969" s="2" t="s">
        <v>2546</v>
      </c>
      <c r="AJ3969" s="1" t="s">
        <v>59</v>
      </c>
      <c r="AK3969" s="1" t="s">
        <v>45</v>
      </c>
    </row>
    <row r="3970" spans="1:37">
      <c r="A3970" s="1" t="s">
        <v>1750</v>
      </c>
      <c r="B3970" s="9">
        <v>40980</v>
      </c>
      <c r="C3970" s="7">
        <v>1</v>
      </c>
      <c r="D3970" s="7">
        <v>2</v>
      </c>
      <c r="E3970" s="1">
        <v>17</v>
      </c>
      <c r="F3970" s="1" t="s">
        <v>26</v>
      </c>
      <c r="G3970" s="1" t="s">
        <v>2057</v>
      </c>
      <c r="H3970" s="1" t="s">
        <v>22</v>
      </c>
      <c r="I3970" s="1" t="s">
        <v>9</v>
      </c>
      <c r="K3970" s="1" t="s">
        <v>24</v>
      </c>
      <c r="L3970" s="1" t="s">
        <v>73</v>
      </c>
      <c r="M3970" s="2" t="s">
        <v>2567</v>
      </c>
      <c r="AJ3970" s="1" t="s">
        <v>59</v>
      </c>
      <c r="AK3970" s="1" t="s">
        <v>79</v>
      </c>
    </row>
    <row r="3971" spans="1:37">
      <c r="A3971" s="1" t="s">
        <v>1750</v>
      </c>
      <c r="B3971" s="9">
        <v>40980</v>
      </c>
      <c r="C3971" s="7">
        <v>1</v>
      </c>
      <c r="D3971" s="7">
        <v>2</v>
      </c>
      <c r="E3971" s="1">
        <v>17</v>
      </c>
      <c r="F3971" s="1" t="s">
        <v>47</v>
      </c>
      <c r="G3971" s="1" t="s">
        <v>2036</v>
      </c>
      <c r="H3971" s="1" t="s">
        <v>23</v>
      </c>
      <c r="I3971" s="1" t="s">
        <v>23</v>
      </c>
      <c r="AK3971" s="1" t="s">
        <v>79</v>
      </c>
    </row>
    <row r="3972" spans="1:37">
      <c r="A3972" s="1" t="s">
        <v>1750</v>
      </c>
      <c r="B3972" s="9">
        <v>40980</v>
      </c>
      <c r="C3972" s="7">
        <v>1</v>
      </c>
      <c r="D3972" s="7">
        <v>2</v>
      </c>
      <c r="E3972" s="1">
        <v>18</v>
      </c>
      <c r="F3972" s="1" t="s">
        <v>26</v>
      </c>
      <c r="G3972" s="1" t="s">
        <v>2019</v>
      </c>
      <c r="H3972" s="1" t="s">
        <v>23</v>
      </c>
      <c r="I3972" s="1" t="s">
        <v>23</v>
      </c>
      <c r="AK3972" s="1" t="s">
        <v>79</v>
      </c>
    </row>
    <row r="3973" spans="1:37">
      <c r="A3973" s="1" t="s">
        <v>1750</v>
      </c>
      <c r="B3973" s="9">
        <v>40980</v>
      </c>
      <c r="C3973" s="7">
        <v>1</v>
      </c>
      <c r="D3973" s="7">
        <v>2</v>
      </c>
      <c r="E3973" s="1">
        <v>18</v>
      </c>
      <c r="F3973" s="1" t="s">
        <v>47</v>
      </c>
      <c r="G3973" s="1" t="s">
        <v>2011</v>
      </c>
      <c r="H3973" s="1" t="s">
        <v>23</v>
      </c>
      <c r="I3973" s="1" t="s">
        <v>23</v>
      </c>
      <c r="AK3973" s="1" t="s">
        <v>79</v>
      </c>
    </row>
    <row r="3974" spans="1:37">
      <c r="A3974" s="1" t="s">
        <v>1750</v>
      </c>
      <c r="B3974" s="9">
        <v>40980</v>
      </c>
      <c r="C3974" s="7">
        <v>1</v>
      </c>
      <c r="D3974" s="7">
        <v>2</v>
      </c>
      <c r="E3974" s="1">
        <v>19</v>
      </c>
      <c r="F3974" s="1" t="s">
        <v>26</v>
      </c>
      <c r="G3974" s="1" t="s">
        <v>2029</v>
      </c>
      <c r="H3974" s="1" t="s">
        <v>23</v>
      </c>
      <c r="I3974" s="1" t="s">
        <v>23</v>
      </c>
      <c r="AK3974" s="1" t="s">
        <v>79</v>
      </c>
    </row>
    <row r="3975" spans="1:37">
      <c r="A3975" s="1" t="s">
        <v>1750</v>
      </c>
      <c r="B3975" s="9">
        <v>40980</v>
      </c>
      <c r="C3975" s="7">
        <v>1</v>
      </c>
      <c r="D3975" s="7">
        <v>2</v>
      </c>
      <c r="E3975" s="1">
        <v>19</v>
      </c>
      <c r="F3975" s="1" t="s">
        <v>47</v>
      </c>
      <c r="G3975" s="1" t="s">
        <v>2009</v>
      </c>
      <c r="H3975" s="1" t="s">
        <v>23</v>
      </c>
      <c r="I3975" s="1" t="s">
        <v>23</v>
      </c>
      <c r="AK3975" s="1" t="s">
        <v>79</v>
      </c>
    </row>
    <row r="3976" spans="1:37">
      <c r="A3976" s="1" t="s">
        <v>1750</v>
      </c>
      <c r="B3976" s="9">
        <v>40980</v>
      </c>
      <c r="C3976" s="7">
        <v>1</v>
      </c>
      <c r="D3976" s="7">
        <v>2</v>
      </c>
      <c r="E3976" s="1">
        <v>20</v>
      </c>
      <c r="F3976" s="1" t="s">
        <v>26</v>
      </c>
      <c r="G3976" s="1" t="s">
        <v>2051</v>
      </c>
      <c r="H3976" s="1" t="s">
        <v>23</v>
      </c>
      <c r="I3976" s="1" t="s">
        <v>23</v>
      </c>
      <c r="AK3976" s="1" t="s">
        <v>79</v>
      </c>
    </row>
    <row r="3977" spans="1:37">
      <c r="A3977" s="1" t="s">
        <v>1750</v>
      </c>
      <c r="B3977" s="9">
        <v>40980</v>
      </c>
      <c r="C3977" s="7">
        <v>1</v>
      </c>
      <c r="D3977" s="7">
        <v>2</v>
      </c>
      <c r="E3977" s="1">
        <v>20</v>
      </c>
      <c r="F3977" s="1" t="s">
        <v>47</v>
      </c>
      <c r="G3977" s="1" t="s">
        <v>2887</v>
      </c>
      <c r="H3977" s="1" t="s">
        <v>23</v>
      </c>
      <c r="I3977" s="1" t="s">
        <v>23</v>
      </c>
      <c r="AK3977" s="1" t="s">
        <v>79</v>
      </c>
    </row>
    <row r="3978" spans="1:37">
      <c r="A3978" s="1" t="s">
        <v>1750</v>
      </c>
      <c r="B3978" s="9">
        <v>40980</v>
      </c>
      <c r="C3978" s="7">
        <v>1</v>
      </c>
      <c r="D3978" s="7">
        <v>2</v>
      </c>
      <c r="E3978" s="10">
        <v>21</v>
      </c>
      <c r="F3978" s="1" t="s">
        <v>26</v>
      </c>
      <c r="G3978" s="1" t="s">
        <v>2033</v>
      </c>
      <c r="H3978" s="1" t="s">
        <v>22</v>
      </c>
      <c r="I3978" s="1" t="s">
        <v>23</v>
      </c>
      <c r="AK3978" s="1" t="s">
        <v>79</v>
      </c>
    </row>
    <row r="3979" spans="1:37">
      <c r="A3979" s="1" t="s">
        <v>1750</v>
      </c>
      <c r="B3979" s="9">
        <v>40980</v>
      </c>
      <c r="C3979" s="7">
        <v>1</v>
      </c>
      <c r="D3979" s="7">
        <v>2</v>
      </c>
      <c r="E3979" s="1">
        <v>21</v>
      </c>
      <c r="F3979" s="1" t="s">
        <v>47</v>
      </c>
      <c r="G3979" s="1" t="s">
        <v>2888</v>
      </c>
      <c r="H3979" s="1" t="s">
        <v>23</v>
      </c>
      <c r="I3979" s="1" t="s">
        <v>23</v>
      </c>
      <c r="J3979" s="1" t="s">
        <v>55</v>
      </c>
      <c r="AK3979" s="1" t="s">
        <v>79</v>
      </c>
    </row>
    <row r="3980" spans="1:37">
      <c r="A3980" s="1" t="s">
        <v>1750</v>
      </c>
      <c r="B3980" s="9">
        <v>40980</v>
      </c>
      <c r="C3980" s="7">
        <v>1</v>
      </c>
      <c r="D3980" s="7">
        <v>2</v>
      </c>
      <c r="E3980" s="1">
        <v>22</v>
      </c>
      <c r="F3980" s="1" t="s">
        <v>26</v>
      </c>
      <c r="G3980" s="1" t="s">
        <v>2889</v>
      </c>
      <c r="H3980" s="1" t="s">
        <v>23</v>
      </c>
      <c r="I3980" s="1" t="s">
        <v>23</v>
      </c>
      <c r="J3980" s="1" t="s">
        <v>55</v>
      </c>
      <c r="AK3980" s="1" t="s">
        <v>79</v>
      </c>
    </row>
    <row r="3981" spans="1:37">
      <c r="A3981" s="1" t="s">
        <v>1750</v>
      </c>
      <c r="B3981" s="9">
        <v>40980</v>
      </c>
      <c r="C3981" s="7">
        <v>1</v>
      </c>
      <c r="D3981" s="7">
        <v>2</v>
      </c>
      <c r="E3981" s="1">
        <v>22</v>
      </c>
      <c r="F3981" s="1" t="s">
        <v>47</v>
      </c>
      <c r="G3981" s="1" t="s">
        <v>2043</v>
      </c>
      <c r="H3981" s="1" t="s">
        <v>23</v>
      </c>
      <c r="I3981" s="1" t="s">
        <v>23</v>
      </c>
      <c r="J3981" s="1" t="s">
        <v>55</v>
      </c>
      <c r="AK3981" s="1" t="s">
        <v>79</v>
      </c>
    </row>
    <row r="3982" spans="1:37">
      <c r="A3982" s="1" t="s">
        <v>1750</v>
      </c>
      <c r="B3982" s="9">
        <v>40980</v>
      </c>
      <c r="C3982" s="7">
        <v>1</v>
      </c>
      <c r="D3982" s="7">
        <v>2</v>
      </c>
      <c r="E3982" s="1">
        <v>23</v>
      </c>
      <c r="F3982" s="1" t="s">
        <v>26</v>
      </c>
      <c r="G3982" s="1" t="s">
        <v>2890</v>
      </c>
      <c r="H3982" s="1" t="s">
        <v>23</v>
      </c>
      <c r="I3982" s="1" t="s">
        <v>23</v>
      </c>
      <c r="AK3982" s="1" t="s">
        <v>79</v>
      </c>
    </row>
    <row r="3983" spans="1:37">
      <c r="A3983" s="1" t="s">
        <v>1750</v>
      </c>
      <c r="B3983" s="9">
        <v>40980</v>
      </c>
      <c r="C3983" s="7">
        <v>1</v>
      </c>
      <c r="D3983" s="7">
        <v>2</v>
      </c>
      <c r="E3983" s="1">
        <v>23</v>
      </c>
      <c r="F3983" s="1" t="s">
        <v>47</v>
      </c>
      <c r="G3983" s="1" t="s">
        <v>2061</v>
      </c>
      <c r="H3983" s="1" t="s">
        <v>22</v>
      </c>
      <c r="I3983" s="1" t="s">
        <v>9</v>
      </c>
      <c r="K3983" s="1" t="s">
        <v>30</v>
      </c>
      <c r="L3983" s="1" t="s">
        <v>73</v>
      </c>
      <c r="M3983" s="2" t="s">
        <v>2554</v>
      </c>
      <c r="AJ3983" s="1" t="s">
        <v>59</v>
      </c>
      <c r="AK3983" s="1" t="s">
        <v>79</v>
      </c>
    </row>
    <row r="3984" spans="1:37">
      <c r="A3984" s="1" t="s">
        <v>1750</v>
      </c>
      <c r="B3984" s="9">
        <v>40980</v>
      </c>
      <c r="C3984" s="7">
        <v>1</v>
      </c>
      <c r="D3984" s="7">
        <v>2</v>
      </c>
      <c r="E3984" s="1">
        <v>24</v>
      </c>
      <c r="F3984" s="1" t="s">
        <v>26</v>
      </c>
      <c r="G3984" s="1" t="s">
        <v>2891</v>
      </c>
      <c r="H3984" s="1" t="s">
        <v>23</v>
      </c>
      <c r="I3984" s="1" t="s">
        <v>23</v>
      </c>
      <c r="AK3984" s="1" t="s">
        <v>79</v>
      </c>
    </row>
    <row r="3985" spans="1:38">
      <c r="A3985" s="1" t="s">
        <v>1750</v>
      </c>
      <c r="B3985" s="9">
        <v>40980</v>
      </c>
      <c r="C3985" s="7">
        <v>1</v>
      </c>
      <c r="D3985" s="7">
        <v>2</v>
      </c>
      <c r="E3985" s="1">
        <v>24</v>
      </c>
      <c r="F3985" s="1" t="s">
        <v>47</v>
      </c>
      <c r="G3985" s="1" t="s">
        <v>2047</v>
      </c>
      <c r="H3985" s="1" t="s">
        <v>23</v>
      </c>
      <c r="I3985" s="1" t="s">
        <v>23</v>
      </c>
      <c r="J3985" s="1" t="s">
        <v>55</v>
      </c>
      <c r="AK3985" s="1" t="s">
        <v>79</v>
      </c>
    </row>
    <row r="3986" spans="1:38">
      <c r="A3986" s="1" t="s">
        <v>1750</v>
      </c>
      <c r="B3986" s="9">
        <v>40980</v>
      </c>
      <c r="C3986" s="7">
        <v>1</v>
      </c>
      <c r="D3986" s="7">
        <v>2</v>
      </c>
      <c r="E3986" s="1">
        <v>25</v>
      </c>
      <c r="F3986" s="1" t="s">
        <v>26</v>
      </c>
      <c r="G3986" s="1" t="s">
        <v>2892</v>
      </c>
      <c r="H3986" s="1" t="s">
        <v>23</v>
      </c>
      <c r="I3986" s="1" t="s">
        <v>23</v>
      </c>
      <c r="J3986" s="1" t="s">
        <v>55</v>
      </c>
      <c r="AK3986" s="1" t="s">
        <v>79</v>
      </c>
    </row>
    <row r="3987" spans="1:38">
      <c r="A3987" s="1" t="s">
        <v>1750</v>
      </c>
      <c r="B3987" s="9">
        <v>40980</v>
      </c>
      <c r="C3987" s="7">
        <v>1</v>
      </c>
      <c r="D3987" s="7">
        <v>2</v>
      </c>
      <c r="E3987" s="1">
        <v>25</v>
      </c>
      <c r="F3987" s="1" t="s">
        <v>47</v>
      </c>
      <c r="G3987" s="1" t="s">
        <v>2893</v>
      </c>
      <c r="H3987" s="1" t="s">
        <v>22</v>
      </c>
      <c r="I3987" s="1" t="s">
        <v>23</v>
      </c>
      <c r="AK3987" s="1" t="s">
        <v>79</v>
      </c>
    </row>
    <row r="3988" spans="1:38">
      <c r="A3988" s="1" t="s">
        <v>1750</v>
      </c>
      <c r="B3988" s="9">
        <v>40980</v>
      </c>
      <c r="C3988" s="7">
        <v>1</v>
      </c>
      <c r="D3988" s="7">
        <v>2</v>
      </c>
      <c r="E3988" s="1">
        <v>26</v>
      </c>
      <c r="F3988" s="1" t="s">
        <v>26</v>
      </c>
      <c r="G3988" s="1" t="s">
        <v>2894</v>
      </c>
      <c r="H3988" s="1" t="s">
        <v>23</v>
      </c>
      <c r="I3988" s="1" t="s">
        <v>23</v>
      </c>
      <c r="AK3988" s="1" t="s">
        <v>79</v>
      </c>
    </row>
    <row r="3989" spans="1:38">
      <c r="A3989" s="1" t="s">
        <v>1750</v>
      </c>
      <c r="B3989" s="9">
        <v>40980</v>
      </c>
      <c r="C3989" s="7">
        <v>1</v>
      </c>
      <c r="D3989" s="7">
        <v>2</v>
      </c>
      <c r="E3989" s="1">
        <v>26</v>
      </c>
      <c r="F3989" s="1" t="s">
        <v>47</v>
      </c>
      <c r="G3989" s="1" t="s">
        <v>2028</v>
      </c>
      <c r="H3989" s="1" t="s">
        <v>23</v>
      </c>
      <c r="I3989" s="1" t="s">
        <v>23</v>
      </c>
      <c r="AK3989" s="1" t="s">
        <v>79</v>
      </c>
    </row>
    <row r="3990" spans="1:38">
      <c r="A3990" s="1" t="s">
        <v>1750</v>
      </c>
      <c r="B3990" s="9">
        <v>40980</v>
      </c>
      <c r="C3990" s="7">
        <v>1</v>
      </c>
      <c r="D3990" s="7">
        <v>2</v>
      </c>
      <c r="E3990" s="1">
        <v>27</v>
      </c>
      <c r="F3990" s="1" t="s">
        <v>26</v>
      </c>
      <c r="G3990" s="1" t="s">
        <v>2895</v>
      </c>
      <c r="H3990" s="1" t="s">
        <v>23</v>
      </c>
      <c r="I3990" s="1" t="s">
        <v>23</v>
      </c>
      <c r="AK3990" s="1" t="s">
        <v>79</v>
      </c>
    </row>
    <row r="3991" spans="1:38">
      <c r="A3991" s="1" t="s">
        <v>1750</v>
      </c>
      <c r="B3991" s="9">
        <v>40980</v>
      </c>
      <c r="C3991" s="7">
        <v>1</v>
      </c>
      <c r="D3991" s="7">
        <v>2</v>
      </c>
      <c r="E3991" s="1">
        <v>27</v>
      </c>
      <c r="F3991" s="1" t="s">
        <v>47</v>
      </c>
      <c r="G3991" s="1" t="s">
        <v>2054</v>
      </c>
      <c r="H3991" s="1" t="s">
        <v>22</v>
      </c>
      <c r="I3991" s="1" t="s">
        <v>9</v>
      </c>
      <c r="K3991" s="1" t="s">
        <v>35</v>
      </c>
      <c r="L3991" s="1" t="s">
        <v>25</v>
      </c>
      <c r="M3991" s="2" t="s">
        <v>2586</v>
      </c>
      <c r="N3991" s="1" t="s">
        <v>26</v>
      </c>
      <c r="O3991" s="1" t="s">
        <v>33</v>
      </c>
      <c r="P3991" s="1" t="s">
        <v>156</v>
      </c>
      <c r="Q3991" s="1">
        <v>24.15</v>
      </c>
      <c r="R3991" s="1">
        <v>15.9</v>
      </c>
      <c r="S3991" s="1">
        <v>11.9</v>
      </c>
      <c r="X3991" s="1">
        <v>13</v>
      </c>
      <c r="Y3991" s="1">
        <v>72</v>
      </c>
      <c r="Z3991" s="1">
        <f>Y3991-X3991</f>
        <v>59</v>
      </c>
      <c r="AA3991" s="1">
        <f>13+11</f>
        <v>24</v>
      </c>
      <c r="AC3991" s="1" t="s">
        <v>283</v>
      </c>
      <c r="AE3991" s="1">
        <v>548</v>
      </c>
      <c r="AJ3991" s="1" t="s">
        <v>59</v>
      </c>
      <c r="AK3991" s="1" t="s">
        <v>79</v>
      </c>
    </row>
    <row r="3992" spans="1:38">
      <c r="A3992" s="1" t="s">
        <v>1750</v>
      </c>
      <c r="B3992" s="9">
        <v>40980</v>
      </c>
      <c r="C3992" s="7">
        <v>1</v>
      </c>
      <c r="D3992" s="7">
        <v>2</v>
      </c>
      <c r="E3992" s="1">
        <v>28</v>
      </c>
      <c r="F3992" s="1" t="s">
        <v>26</v>
      </c>
      <c r="G3992" s="1" t="s">
        <v>2039</v>
      </c>
      <c r="H3992" s="1" t="s">
        <v>23</v>
      </c>
      <c r="I3992" s="1" t="s">
        <v>23</v>
      </c>
      <c r="AK3992" s="1" t="s">
        <v>79</v>
      </c>
    </row>
    <row r="3993" spans="1:38">
      <c r="A3993" s="1" t="s">
        <v>1750</v>
      </c>
      <c r="B3993" s="9">
        <v>40980</v>
      </c>
      <c r="C3993" s="7">
        <v>1</v>
      </c>
      <c r="D3993" s="7">
        <v>2</v>
      </c>
      <c r="E3993" s="1">
        <v>28</v>
      </c>
      <c r="F3993" s="1" t="s">
        <v>47</v>
      </c>
      <c r="G3993" s="1" t="s">
        <v>2022</v>
      </c>
      <c r="H3993" s="1" t="s">
        <v>23</v>
      </c>
      <c r="I3993" s="1" t="s">
        <v>23</v>
      </c>
      <c r="AK3993" s="1" t="s">
        <v>79</v>
      </c>
    </row>
    <row r="3994" spans="1:38">
      <c r="A3994" s="1" t="s">
        <v>1750</v>
      </c>
      <c r="B3994" s="9">
        <v>40980</v>
      </c>
      <c r="C3994" s="7">
        <v>1</v>
      </c>
      <c r="D3994" s="7">
        <v>2</v>
      </c>
      <c r="E3994" s="1">
        <v>29</v>
      </c>
      <c r="F3994" s="1" t="s">
        <v>26</v>
      </c>
      <c r="G3994" s="1" t="s">
        <v>2016</v>
      </c>
      <c r="H3994" s="1" t="s">
        <v>22</v>
      </c>
      <c r="I3994" s="1" t="s">
        <v>9</v>
      </c>
      <c r="J3994" s="1" t="s">
        <v>55</v>
      </c>
      <c r="K3994" s="1" t="s">
        <v>30</v>
      </c>
      <c r="L3994" s="1" t="s">
        <v>73</v>
      </c>
      <c r="M3994" s="2" t="s">
        <v>2584</v>
      </c>
      <c r="AJ3994" s="1" t="s">
        <v>59</v>
      </c>
      <c r="AK3994" s="1" t="s">
        <v>79</v>
      </c>
    </row>
    <row r="3995" spans="1:38">
      <c r="A3995" s="1" t="s">
        <v>1750</v>
      </c>
      <c r="B3995" s="9">
        <v>40980</v>
      </c>
      <c r="C3995" s="7">
        <v>1</v>
      </c>
      <c r="D3995" s="7">
        <v>2</v>
      </c>
      <c r="E3995" s="1">
        <v>29</v>
      </c>
      <c r="F3995" s="1" t="s">
        <v>47</v>
      </c>
      <c r="G3995" s="1" t="s">
        <v>2896</v>
      </c>
      <c r="H3995" s="1" t="s">
        <v>22</v>
      </c>
      <c r="I3995" s="1" t="s">
        <v>23</v>
      </c>
      <c r="J3995" s="1" t="s">
        <v>55</v>
      </c>
      <c r="AK3995" s="1" t="s">
        <v>79</v>
      </c>
    </row>
    <row r="3996" spans="1:38">
      <c r="A3996" s="1" t="s">
        <v>1750</v>
      </c>
      <c r="B3996" s="9">
        <v>40980</v>
      </c>
      <c r="C3996" s="7">
        <v>1</v>
      </c>
      <c r="D3996" s="7">
        <v>2</v>
      </c>
      <c r="E3996" s="1">
        <v>30</v>
      </c>
      <c r="F3996" s="1" t="s">
        <v>26</v>
      </c>
      <c r="G3996" s="1" t="s">
        <v>2024</v>
      </c>
      <c r="H3996" s="1" t="s">
        <v>23</v>
      </c>
      <c r="I3996" s="1" t="s">
        <v>23</v>
      </c>
      <c r="J3996" s="1" t="s">
        <v>55</v>
      </c>
      <c r="AK3996" s="1" t="s">
        <v>79</v>
      </c>
    </row>
    <row r="3997" spans="1:38">
      <c r="A3997" s="1" t="s">
        <v>1750</v>
      </c>
      <c r="B3997" s="9">
        <v>40980</v>
      </c>
      <c r="C3997" s="7">
        <v>1</v>
      </c>
      <c r="D3997" s="7">
        <v>2</v>
      </c>
      <c r="E3997" s="1">
        <v>30</v>
      </c>
      <c r="F3997" s="1" t="s">
        <v>47</v>
      </c>
      <c r="G3997" s="1" t="s">
        <v>2897</v>
      </c>
      <c r="H3997" s="1" t="s">
        <v>23</v>
      </c>
      <c r="I3997" s="1" t="s">
        <v>9</v>
      </c>
      <c r="AK3997" s="1" t="s">
        <v>79</v>
      </c>
    </row>
    <row r="3998" spans="1:38">
      <c r="A3998" s="1" t="s">
        <v>1750</v>
      </c>
      <c r="B3998" s="9">
        <v>40980</v>
      </c>
      <c r="C3998" s="7">
        <v>1</v>
      </c>
      <c r="D3998" s="7">
        <v>2</v>
      </c>
      <c r="E3998" s="1">
        <v>31</v>
      </c>
      <c r="F3998" s="1" t="s">
        <v>26</v>
      </c>
      <c r="G3998" s="1" t="s">
        <v>2898</v>
      </c>
      <c r="H3998" s="1" t="s">
        <v>22</v>
      </c>
      <c r="I3998" s="1" t="s">
        <v>23</v>
      </c>
      <c r="J3998" s="1" t="s">
        <v>55</v>
      </c>
      <c r="AK3998" s="1" t="s">
        <v>79</v>
      </c>
      <c r="AL3998" s="1" t="s">
        <v>165</v>
      </c>
    </row>
    <row r="3999" spans="1:38">
      <c r="A3999" s="1" t="s">
        <v>1750</v>
      </c>
      <c r="B3999" s="9">
        <v>40980</v>
      </c>
      <c r="C3999" s="7">
        <v>1</v>
      </c>
      <c r="D3999" s="7">
        <v>2</v>
      </c>
      <c r="E3999" s="1">
        <v>31</v>
      </c>
      <c r="F3999" s="1" t="s">
        <v>47</v>
      </c>
      <c r="G3999" s="1" t="s">
        <v>2899</v>
      </c>
      <c r="H3999" s="1" t="s">
        <v>23</v>
      </c>
      <c r="I3999" s="1" t="s">
        <v>53</v>
      </c>
      <c r="AK3999" s="1" t="s">
        <v>79</v>
      </c>
    </row>
    <row r="4000" spans="1:38">
      <c r="A4000" s="1" t="s">
        <v>1750</v>
      </c>
      <c r="B4000" s="9">
        <v>40980</v>
      </c>
      <c r="C4000" s="7">
        <v>1</v>
      </c>
      <c r="D4000" s="7">
        <v>2</v>
      </c>
      <c r="E4000" s="1">
        <v>32</v>
      </c>
      <c r="F4000" s="1" t="s">
        <v>26</v>
      </c>
      <c r="G4000" s="1" t="s">
        <v>2010</v>
      </c>
      <c r="H4000" s="1" t="s">
        <v>23</v>
      </c>
      <c r="I4000" s="1" t="s">
        <v>23</v>
      </c>
      <c r="J4000" s="1" t="s">
        <v>55</v>
      </c>
      <c r="AK4000" s="1" t="s">
        <v>79</v>
      </c>
    </row>
    <row r="4001" spans="1:38">
      <c r="A4001" s="1" t="s">
        <v>1750</v>
      </c>
      <c r="B4001" s="9">
        <v>40980</v>
      </c>
      <c r="C4001" s="7">
        <v>1</v>
      </c>
      <c r="D4001" s="7">
        <v>2</v>
      </c>
      <c r="E4001" s="1">
        <v>32</v>
      </c>
      <c r="F4001" s="1" t="s">
        <v>47</v>
      </c>
      <c r="G4001" s="1" t="s">
        <v>2056</v>
      </c>
      <c r="H4001" s="1" t="s">
        <v>22</v>
      </c>
      <c r="I4001" s="1" t="s">
        <v>9</v>
      </c>
      <c r="K4001" s="1" t="s">
        <v>24</v>
      </c>
      <c r="L4001" s="1" t="s">
        <v>73</v>
      </c>
      <c r="M4001" s="2" t="s">
        <v>2557</v>
      </c>
      <c r="AJ4001" s="1" t="s">
        <v>59</v>
      </c>
      <c r="AK4001" s="1" t="s">
        <v>79</v>
      </c>
    </row>
    <row r="4002" spans="1:38">
      <c r="A4002" s="1" t="s">
        <v>1750</v>
      </c>
      <c r="B4002" s="9">
        <v>40980</v>
      </c>
      <c r="C4002" s="7">
        <v>1</v>
      </c>
      <c r="D4002" s="7">
        <v>2</v>
      </c>
      <c r="E4002" s="1">
        <v>33</v>
      </c>
      <c r="F4002" s="1" t="s">
        <v>26</v>
      </c>
      <c r="G4002" s="1" t="s">
        <v>2031</v>
      </c>
      <c r="H4002" s="1" t="s">
        <v>22</v>
      </c>
      <c r="I4002" s="1" t="s">
        <v>9</v>
      </c>
      <c r="K4002" s="1" t="s">
        <v>24</v>
      </c>
      <c r="L4002" s="1" t="s">
        <v>25</v>
      </c>
      <c r="M4002" s="2" t="s">
        <v>2587</v>
      </c>
      <c r="N4002" s="1" t="s">
        <v>26</v>
      </c>
      <c r="O4002" s="1" t="s">
        <v>27</v>
      </c>
      <c r="P4002" s="1" t="s">
        <v>88</v>
      </c>
      <c r="Q4002" s="1">
        <v>44.35</v>
      </c>
      <c r="R4002" s="1">
        <v>20.9</v>
      </c>
      <c r="S4002" s="1">
        <v>41.2</v>
      </c>
      <c r="X4002" s="1">
        <v>13</v>
      </c>
      <c r="Y4002" s="1">
        <v>335</v>
      </c>
      <c r="Z4002" s="1">
        <f>Y4002-X4002</f>
        <v>322</v>
      </c>
      <c r="AA4002" s="1">
        <f>1</f>
        <v>1</v>
      </c>
      <c r="AE4002" s="1">
        <v>551</v>
      </c>
      <c r="AJ4002" s="1" t="s">
        <v>59</v>
      </c>
      <c r="AK4002" s="1" t="s">
        <v>117</v>
      </c>
    </row>
    <row r="4003" spans="1:38">
      <c r="A4003" s="1" t="s">
        <v>1750</v>
      </c>
      <c r="B4003" s="9">
        <v>40980</v>
      </c>
      <c r="C4003" s="7">
        <v>1</v>
      </c>
      <c r="D4003" s="7">
        <v>2</v>
      </c>
      <c r="E4003" s="1">
        <v>33</v>
      </c>
      <c r="F4003" s="1" t="s">
        <v>47</v>
      </c>
      <c r="G4003" s="1" t="s">
        <v>2055</v>
      </c>
      <c r="H4003" s="1" t="s">
        <v>22</v>
      </c>
      <c r="I4003" s="1" t="s">
        <v>9</v>
      </c>
      <c r="K4003" s="1" t="s">
        <v>239</v>
      </c>
      <c r="L4003" s="1" t="s">
        <v>73</v>
      </c>
      <c r="M4003" s="2" t="s">
        <v>2565</v>
      </c>
      <c r="AC4003" s="1" t="s">
        <v>282</v>
      </c>
      <c r="AD4003" s="1" t="s">
        <v>73</v>
      </c>
      <c r="AJ4003" s="1" t="s">
        <v>59</v>
      </c>
      <c r="AK4003" s="1" t="s">
        <v>117</v>
      </c>
      <c r="AL4003" s="1" t="s">
        <v>281</v>
      </c>
    </row>
    <row r="4004" spans="1:38">
      <c r="A4004" s="1" t="s">
        <v>1750</v>
      </c>
      <c r="B4004" s="9">
        <v>40980</v>
      </c>
      <c r="C4004" s="7">
        <v>1</v>
      </c>
      <c r="D4004" s="7">
        <v>2</v>
      </c>
      <c r="E4004" s="1">
        <v>34</v>
      </c>
      <c r="F4004" s="1" t="s">
        <v>26</v>
      </c>
      <c r="G4004" s="1" t="s">
        <v>2014</v>
      </c>
      <c r="H4004" s="1" t="s">
        <v>23</v>
      </c>
      <c r="I4004" s="1" t="s">
        <v>23</v>
      </c>
      <c r="AK4004" s="1" t="s">
        <v>117</v>
      </c>
    </row>
    <row r="4005" spans="1:38">
      <c r="A4005" s="1" t="s">
        <v>1750</v>
      </c>
      <c r="B4005" s="9">
        <v>40980</v>
      </c>
      <c r="C4005" s="7">
        <v>1</v>
      </c>
      <c r="D4005" s="7">
        <v>2</v>
      </c>
      <c r="E4005" s="1">
        <v>34</v>
      </c>
      <c r="F4005" s="1" t="s">
        <v>47</v>
      </c>
      <c r="G4005" s="1" t="s">
        <v>2026</v>
      </c>
      <c r="H4005" s="1" t="s">
        <v>22</v>
      </c>
      <c r="I4005" s="1" t="s">
        <v>9</v>
      </c>
      <c r="K4005" s="1" t="s">
        <v>32</v>
      </c>
      <c r="L4005" s="1" t="s">
        <v>25</v>
      </c>
      <c r="M4005" s="2" t="s">
        <v>2590</v>
      </c>
      <c r="N4005" s="1" t="s">
        <v>125</v>
      </c>
      <c r="O4005" s="1" t="s">
        <v>66</v>
      </c>
      <c r="Q4005" s="1">
        <v>26.5</v>
      </c>
      <c r="R4005" s="1">
        <v>17.3</v>
      </c>
      <c r="S4005" s="1">
        <v>11.3</v>
      </c>
      <c r="X4005" s="1">
        <v>13</v>
      </c>
      <c r="Y4005" s="1">
        <v>53</v>
      </c>
      <c r="Z4005" s="1">
        <f>Y4005-X4005</f>
        <v>40</v>
      </c>
      <c r="AA4005" s="1">
        <f>7+47</f>
        <v>54</v>
      </c>
      <c r="AC4005" s="1" t="s">
        <v>285</v>
      </c>
      <c r="AE4005" s="1">
        <v>550</v>
      </c>
      <c r="AJ4005" s="1" t="s">
        <v>59</v>
      </c>
      <c r="AK4005" s="1" t="s">
        <v>117</v>
      </c>
    </row>
    <row r="4006" spans="1:38">
      <c r="A4006" s="1" t="s">
        <v>1750</v>
      </c>
      <c r="B4006" s="9">
        <v>40980</v>
      </c>
      <c r="C4006" s="7">
        <v>1</v>
      </c>
      <c r="D4006" s="7">
        <v>2</v>
      </c>
      <c r="E4006" s="1">
        <v>35</v>
      </c>
      <c r="F4006" s="1" t="s">
        <v>26</v>
      </c>
      <c r="G4006" s="1" t="s">
        <v>2058</v>
      </c>
      <c r="H4006" s="1" t="s">
        <v>22</v>
      </c>
      <c r="I4006" s="1" t="s">
        <v>9</v>
      </c>
      <c r="K4006" s="1" t="s">
        <v>31</v>
      </c>
      <c r="L4006" s="1" t="s">
        <v>25</v>
      </c>
      <c r="M4006" s="2" t="s">
        <v>2588</v>
      </c>
      <c r="N4006" s="1" t="s">
        <v>26</v>
      </c>
      <c r="O4006" s="1" t="s">
        <v>33</v>
      </c>
      <c r="P4006" s="1" t="s">
        <v>250</v>
      </c>
      <c r="Q4006" s="1">
        <v>39</v>
      </c>
      <c r="R4006" s="1">
        <v>21.9</v>
      </c>
      <c r="S4006" s="1">
        <v>21</v>
      </c>
      <c r="X4006" s="1">
        <v>13</v>
      </c>
      <c r="Y4006" s="1">
        <v>206</v>
      </c>
      <c r="Z4006" s="1">
        <f>Y4006-X4006</f>
        <v>193</v>
      </c>
      <c r="AA4006" s="1">
        <f>4+21</f>
        <v>25</v>
      </c>
      <c r="AE4006" s="1">
        <v>552</v>
      </c>
      <c r="AJ4006" s="1" t="s">
        <v>59</v>
      </c>
      <c r="AK4006" s="1" t="s">
        <v>117</v>
      </c>
    </row>
    <row r="4007" spans="1:38">
      <c r="A4007" s="1" t="s">
        <v>1750</v>
      </c>
      <c r="B4007" s="9">
        <v>40980</v>
      </c>
      <c r="C4007" s="7">
        <v>1</v>
      </c>
      <c r="D4007" s="7">
        <v>2</v>
      </c>
      <c r="E4007" s="1">
        <v>35</v>
      </c>
      <c r="F4007" s="1" t="s">
        <v>47</v>
      </c>
      <c r="G4007" s="1" t="s">
        <v>2023</v>
      </c>
      <c r="H4007" s="1" t="s">
        <v>23</v>
      </c>
      <c r="I4007" s="1" t="s">
        <v>53</v>
      </c>
      <c r="AK4007" s="1" t="s">
        <v>117</v>
      </c>
    </row>
    <row r="4008" spans="1:38">
      <c r="A4008" s="1" t="s">
        <v>1750</v>
      </c>
      <c r="B4008" s="9">
        <v>40980</v>
      </c>
      <c r="C4008" s="7">
        <v>1</v>
      </c>
      <c r="D4008" s="7">
        <v>2</v>
      </c>
      <c r="E4008" s="1">
        <v>36</v>
      </c>
      <c r="F4008" s="1" t="s">
        <v>26</v>
      </c>
      <c r="G4008" s="1" t="s">
        <v>2044</v>
      </c>
      <c r="H4008" s="1" t="s">
        <v>23</v>
      </c>
      <c r="I4008" s="1" t="s">
        <v>23</v>
      </c>
      <c r="J4008" s="1" t="s">
        <v>55</v>
      </c>
      <c r="AK4008" s="1" t="s">
        <v>117</v>
      </c>
    </row>
    <row r="4009" spans="1:38">
      <c r="A4009" s="1" t="s">
        <v>1750</v>
      </c>
      <c r="B4009" s="9">
        <v>40980</v>
      </c>
      <c r="C4009" s="7">
        <v>1</v>
      </c>
      <c r="D4009" s="7">
        <v>2</v>
      </c>
      <c r="E4009" s="1">
        <v>36</v>
      </c>
      <c r="F4009" s="1" t="s">
        <v>47</v>
      </c>
      <c r="G4009" s="1" t="s">
        <v>2900</v>
      </c>
      <c r="H4009" s="1" t="s">
        <v>23</v>
      </c>
      <c r="I4009" s="1" t="s">
        <v>23</v>
      </c>
      <c r="J4009" s="1" t="s">
        <v>55</v>
      </c>
      <c r="AK4009" s="1" t="s">
        <v>117</v>
      </c>
    </row>
    <row r="4010" spans="1:38">
      <c r="A4010" s="1" t="s">
        <v>1750</v>
      </c>
      <c r="B4010" s="9">
        <v>40980</v>
      </c>
      <c r="C4010" s="7">
        <v>1</v>
      </c>
      <c r="D4010" s="7">
        <v>2</v>
      </c>
      <c r="E4010" s="1">
        <v>37</v>
      </c>
      <c r="F4010" s="1" t="s">
        <v>26</v>
      </c>
      <c r="G4010" s="1" t="s">
        <v>2053</v>
      </c>
      <c r="H4010" s="1" t="s">
        <v>23</v>
      </c>
      <c r="I4010" s="1" t="s">
        <v>23</v>
      </c>
      <c r="AK4010" s="1" t="s">
        <v>117</v>
      </c>
    </row>
    <row r="4011" spans="1:38">
      <c r="A4011" s="1" t="s">
        <v>1750</v>
      </c>
      <c r="B4011" s="9">
        <v>40980</v>
      </c>
      <c r="C4011" s="7">
        <v>1</v>
      </c>
      <c r="D4011" s="7">
        <v>2</v>
      </c>
      <c r="E4011" s="1">
        <v>37</v>
      </c>
      <c r="F4011" s="1" t="s">
        <v>47</v>
      </c>
      <c r="G4011" s="1" t="s">
        <v>2901</v>
      </c>
      <c r="H4011" s="1" t="s">
        <v>23</v>
      </c>
      <c r="I4011" s="1" t="s">
        <v>23</v>
      </c>
      <c r="J4011" s="1" t="s">
        <v>55</v>
      </c>
      <c r="AK4011" s="1" t="s">
        <v>117</v>
      </c>
    </row>
    <row r="4012" spans="1:38">
      <c r="A4012" s="1" t="s">
        <v>1750</v>
      </c>
      <c r="B4012" s="9">
        <v>40980</v>
      </c>
      <c r="C4012" s="7">
        <v>1</v>
      </c>
      <c r="D4012" s="7">
        <v>2</v>
      </c>
      <c r="E4012" s="1">
        <v>38</v>
      </c>
      <c r="F4012" s="1" t="s">
        <v>26</v>
      </c>
      <c r="G4012" s="1" t="s">
        <v>2902</v>
      </c>
      <c r="H4012" s="1" t="s">
        <v>23</v>
      </c>
      <c r="I4012" s="1" t="s">
        <v>23</v>
      </c>
      <c r="J4012" s="1" t="s">
        <v>55</v>
      </c>
      <c r="AK4012" s="1" t="s">
        <v>117</v>
      </c>
    </row>
    <row r="4013" spans="1:38">
      <c r="A4013" s="1" t="s">
        <v>1750</v>
      </c>
      <c r="B4013" s="9">
        <v>40980</v>
      </c>
      <c r="C4013" s="7">
        <v>1</v>
      </c>
      <c r="D4013" s="7">
        <v>2</v>
      </c>
      <c r="E4013" s="1">
        <v>38</v>
      </c>
      <c r="F4013" s="1" t="s">
        <v>47</v>
      </c>
      <c r="G4013" s="1" t="s">
        <v>2903</v>
      </c>
      <c r="H4013" s="1" t="s">
        <v>23</v>
      </c>
      <c r="I4013" s="1" t="s">
        <v>23</v>
      </c>
      <c r="J4013" s="1" t="s">
        <v>55</v>
      </c>
      <c r="AK4013" s="1" t="s">
        <v>117</v>
      </c>
    </row>
    <row r="4014" spans="1:38">
      <c r="A4014" s="1" t="s">
        <v>1750</v>
      </c>
      <c r="B4014" s="9">
        <v>40980</v>
      </c>
      <c r="C4014" s="7">
        <v>1</v>
      </c>
      <c r="D4014" s="7">
        <v>2</v>
      </c>
      <c r="E4014" s="1">
        <v>39</v>
      </c>
      <c r="F4014" s="1" t="s">
        <v>26</v>
      </c>
      <c r="G4014" s="1" t="s">
        <v>2049</v>
      </c>
      <c r="H4014" s="1" t="s">
        <v>23</v>
      </c>
      <c r="I4014" s="1" t="s">
        <v>23</v>
      </c>
      <c r="AK4014" s="1" t="s">
        <v>117</v>
      </c>
    </row>
    <row r="4015" spans="1:38">
      <c r="A4015" s="1" t="s">
        <v>1750</v>
      </c>
      <c r="B4015" s="9">
        <v>40980</v>
      </c>
      <c r="C4015" s="7">
        <v>1</v>
      </c>
      <c r="D4015" s="7">
        <v>2</v>
      </c>
      <c r="E4015" s="1">
        <v>39</v>
      </c>
      <c r="F4015" s="1" t="s">
        <v>47</v>
      </c>
      <c r="G4015" s="1" t="s">
        <v>2037</v>
      </c>
      <c r="H4015" s="1" t="s">
        <v>23</v>
      </c>
      <c r="I4015" s="1" t="s">
        <v>23</v>
      </c>
      <c r="AK4015" s="1" t="s">
        <v>117</v>
      </c>
    </row>
    <row r="4016" spans="1:38">
      <c r="A4016" s="1" t="s">
        <v>1750</v>
      </c>
      <c r="B4016" s="9">
        <v>40980</v>
      </c>
      <c r="C4016" s="7">
        <v>1</v>
      </c>
      <c r="D4016" s="7">
        <v>2</v>
      </c>
      <c r="E4016" s="1">
        <v>40</v>
      </c>
      <c r="F4016" s="1" t="s">
        <v>26</v>
      </c>
      <c r="G4016" s="1" t="s">
        <v>2904</v>
      </c>
      <c r="H4016" s="1" t="s">
        <v>23</v>
      </c>
      <c r="I4016" s="1" t="s">
        <v>53</v>
      </c>
      <c r="AK4016" s="1" t="s">
        <v>117</v>
      </c>
    </row>
    <row r="4017" spans="1:37">
      <c r="A4017" s="1" t="s">
        <v>1750</v>
      </c>
      <c r="B4017" s="9">
        <v>40980</v>
      </c>
      <c r="C4017" s="7">
        <v>1</v>
      </c>
      <c r="D4017" s="7">
        <v>2</v>
      </c>
      <c r="E4017" s="1">
        <v>40</v>
      </c>
      <c r="F4017" s="1" t="s">
        <v>47</v>
      </c>
      <c r="G4017" s="1" t="s">
        <v>2905</v>
      </c>
      <c r="H4017" s="1" t="s">
        <v>23</v>
      </c>
      <c r="I4017" s="1" t="s">
        <v>23</v>
      </c>
      <c r="J4017" s="1" t="s">
        <v>55</v>
      </c>
      <c r="AK4017" s="1" t="s">
        <v>117</v>
      </c>
    </row>
    <row r="4018" spans="1:37">
      <c r="A4018" s="1" t="s">
        <v>1750</v>
      </c>
      <c r="B4018" s="9">
        <v>40980</v>
      </c>
      <c r="C4018" s="7">
        <v>1</v>
      </c>
      <c r="D4018" s="7">
        <v>2</v>
      </c>
      <c r="E4018" s="1">
        <v>41</v>
      </c>
      <c r="F4018" s="1" t="s">
        <v>26</v>
      </c>
      <c r="G4018" s="1" t="s">
        <v>2027</v>
      </c>
      <c r="H4018" s="1" t="s">
        <v>23</v>
      </c>
      <c r="I4018" s="1" t="s">
        <v>23</v>
      </c>
      <c r="AK4018" s="1" t="s">
        <v>117</v>
      </c>
    </row>
    <row r="4019" spans="1:37">
      <c r="A4019" s="1" t="s">
        <v>1750</v>
      </c>
      <c r="B4019" s="9">
        <v>40980</v>
      </c>
      <c r="C4019" s="7">
        <v>1</v>
      </c>
      <c r="D4019" s="7">
        <v>2</v>
      </c>
      <c r="E4019" s="1">
        <v>41</v>
      </c>
      <c r="F4019" s="1" t="s">
        <v>47</v>
      </c>
      <c r="G4019" s="1" t="s">
        <v>2012</v>
      </c>
      <c r="H4019" s="1" t="s">
        <v>22</v>
      </c>
      <c r="I4019" s="1" t="s">
        <v>9</v>
      </c>
      <c r="K4019" s="1" t="s">
        <v>30</v>
      </c>
      <c r="L4019" s="1" t="s">
        <v>73</v>
      </c>
      <c r="M4019" s="2" t="s">
        <v>2560</v>
      </c>
      <c r="AJ4019" s="1" t="s">
        <v>45</v>
      </c>
      <c r="AK4019" s="1" t="s">
        <v>117</v>
      </c>
    </row>
    <row r="4020" spans="1:37">
      <c r="A4020" s="1" t="s">
        <v>1750</v>
      </c>
      <c r="B4020" s="9">
        <v>40980</v>
      </c>
      <c r="C4020" s="7">
        <v>1</v>
      </c>
      <c r="D4020" s="7">
        <v>2</v>
      </c>
      <c r="E4020" s="1">
        <v>42</v>
      </c>
      <c r="F4020" s="1" t="s">
        <v>26</v>
      </c>
      <c r="G4020" s="1" t="s">
        <v>2906</v>
      </c>
      <c r="H4020" s="1" t="s">
        <v>23</v>
      </c>
      <c r="I4020" s="1" t="s">
        <v>23</v>
      </c>
      <c r="J4020" s="1" t="s">
        <v>55</v>
      </c>
      <c r="AK4020" s="1" t="s">
        <v>117</v>
      </c>
    </row>
    <row r="4021" spans="1:37">
      <c r="A4021" s="1" t="s">
        <v>1750</v>
      </c>
      <c r="B4021" s="9">
        <v>40980</v>
      </c>
      <c r="C4021" s="7">
        <v>1</v>
      </c>
      <c r="D4021" s="7">
        <v>2</v>
      </c>
      <c r="E4021" s="1">
        <v>42</v>
      </c>
      <c r="F4021" s="1" t="s">
        <v>47</v>
      </c>
      <c r="G4021" s="1" t="s">
        <v>2907</v>
      </c>
      <c r="H4021" s="1" t="s">
        <v>23</v>
      </c>
      <c r="I4021" s="1" t="s">
        <v>23</v>
      </c>
      <c r="AK4021" s="1" t="s">
        <v>117</v>
      </c>
    </row>
    <row r="4022" spans="1:37">
      <c r="A4022" s="1" t="s">
        <v>1750</v>
      </c>
      <c r="B4022" s="9">
        <v>40980</v>
      </c>
      <c r="C4022" s="7">
        <v>1</v>
      </c>
      <c r="D4022" s="7">
        <v>2</v>
      </c>
      <c r="E4022" s="1">
        <v>43</v>
      </c>
      <c r="F4022" s="1" t="s">
        <v>26</v>
      </c>
      <c r="G4022" s="1" t="s">
        <v>2008</v>
      </c>
      <c r="H4022" s="1" t="s">
        <v>23</v>
      </c>
      <c r="I4022" s="1" t="s">
        <v>23</v>
      </c>
      <c r="AK4022" s="1" t="s">
        <v>117</v>
      </c>
    </row>
    <row r="4023" spans="1:37">
      <c r="A4023" s="1" t="s">
        <v>1750</v>
      </c>
      <c r="B4023" s="9">
        <v>40980</v>
      </c>
      <c r="C4023" s="7">
        <v>1</v>
      </c>
      <c r="D4023" s="7">
        <v>2</v>
      </c>
      <c r="E4023" s="1">
        <v>43</v>
      </c>
      <c r="F4023" s="1" t="s">
        <v>47</v>
      </c>
      <c r="G4023" s="1" t="s">
        <v>2021</v>
      </c>
      <c r="H4023" s="1" t="s">
        <v>23</v>
      </c>
      <c r="I4023" s="1" t="s">
        <v>23</v>
      </c>
      <c r="AK4023" s="1" t="s">
        <v>117</v>
      </c>
    </row>
    <row r="4024" spans="1:37">
      <c r="A4024" s="1" t="s">
        <v>1750</v>
      </c>
      <c r="B4024" s="9">
        <v>40980</v>
      </c>
      <c r="C4024" s="7">
        <v>1</v>
      </c>
      <c r="D4024" s="7">
        <v>2</v>
      </c>
      <c r="E4024" s="1">
        <v>44</v>
      </c>
      <c r="F4024" s="1" t="s">
        <v>26</v>
      </c>
      <c r="G4024" s="1" t="s">
        <v>2046</v>
      </c>
      <c r="H4024" s="1" t="s">
        <v>23</v>
      </c>
      <c r="I4024" s="1" t="s">
        <v>23</v>
      </c>
      <c r="AK4024" s="1" t="s">
        <v>117</v>
      </c>
    </row>
    <row r="4025" spans="1:37">
      <c r="A4025" s="1" t="s">
        <v>1750</v>
      </c>
      <c r="B4025" s="9">
        <v>40980</v>
      </c>
      <c r="C4025" s="7">
        <v>1</v>
      </c>
      <c r="D4025" s="7">
        <v>2</v>
      </c>
      <c r="E4025" s="1">
        <v>44</v>
      </c>
      <c r="F4025" s="1" t="s">
        <v>47</v>
      </c>
      <c r="G4025" s="1" t="s">
        <v>2908</v>
      </c>
      <c r="H4025" s="1" t="s">
        <v>23</v>
      </c>
      <c r="I4025" s="1" t="s">
        <v>23</v>
      </c>
      <c r="J4025" s="1" t="s">
        <v>55</v>
      </c>
      <c r="AK4025" s="1" t="s">
        <v>117</v>
      </c>
    </row>
    <row r="4026" spans="1:37">
      <c r="A4026" s="1" t="s">
        <v>1750</v>
      </c>
      <c r="B4026" s="9">
        <v>40980</v>
      </c>
      <c r="C4026" s="7">
        <v>1</v>
      </c>
      <c r="D4026" s="7">
        <v>2</v>
      </c>
      <c r="E4026" s="1">
        <v>45</v>
      </c>
      <c r="F4026" s="1" t="s">
        <v>26</v>
      </c>
      <c r="G4026" s="1" t="s">
        <v>2909</v>
      </c>
      <c r="H4026" s="1" t="s">
        <v>23</v>
      </c>
      <c r="I4026" s="1" t="s">
        <v>23</v>
      </c>
      <c r="AK4026" s="1" t="s">
        <v>117</v>
      </c>
    </row>
    <row r="4027" spans="1:37">
      <c r="A4027" s="1" t="s">
        <v>1750</v>
      </c>
      <c r="B4027" s="9">
        <v>40980</v>
      </c>
      <c r="C4027" s="7">
        <v>1</v>
      </c>
      <c r="D4027" s="7">
        <v>2</v>
      </c>
      <c r="E4027" s="1">
        <v>45</v>
      </c>
      <c r="F4027" s="1" t="s">
        <v>47</v>
      </c>
      <c r="G4027" s="1" t="s">
        <v>2910</v>
      </c>
      <c r="H4027" s="1" t="s">
        <v>23</v>
      </c>
      <c r="I4027" s="1" t="s">
        <v>23</v>
      </c>
      <c r="AK4027" s="1" t="s">
        <v>117</v>
      </c>
    </row>
    <row r="4028" spans="1:37">
      <c r="A4028" s="1" t="s">
        <v>1750</v>
      </c>
      <c r="B4028" s="9">
        <v>40980</v>
      </c>
      <c r="C4028" s="7">
        <v>1</v>
      </c>
      <c r="D4028" s="7">
        <v>2</v>
      </c>
      <c r="E4028" s="1">
        <v>46</v>
      </c>
      <c r="F4028" s="1" t="s">
        <v>26</v>
      </c>
      <c r="G4028" s="1" t="s">
        <v>2911</v>
      </c>
      <c r="H4028" s="1" t="s">
        <v>23</v>
      </c>
      <c r="I4028" s="1" t="s">
        <v>9</v>
      </c>
      <c r="AK4028" s="1" t="s">
        <v>117</v>
      </c>
    </row>
    <row r="4029" spans="1:37">
      <c r="A4029" s="1" t="s">
        <v>1750</v>
      </c>
      <c r="B4029" s="9">
        <v>40980</v>
      </c>
      <c r="C4029" s="7">
        <v>1</v>
      </c>
      <c r="D4029" s="7">
        <v>2</v>
      </c>
      <c r="E4029" s="1">
        <v>46</v>
      </c>
      <c r="F4029" s="1" t="s">
        <v>47</v>
      </c>
      <c r="G4029" s="1" t="s">
        <v>2032</v>
      </c>
      <c r="H4029" s="1" t="s">
        <v>23</v>
      </c>
      <c r="I4029" s="1" t="s">
        <v>23</v>
      </c>
      <c r="AK4029" s="1" t="s">
        <v>117</v>
      </c>
    </row>
    <row r="4030" spans="1:37">
      <c r="A4030" s="1" t="s">
        <v>1750</v>
      </c>
      <c r="B4030" s="9">
        <v>40980</v>
      </c>
      <c r="C4030" s="7">
        <v>1</v>
      </c>
      <c r="D4030" s="7">
        <v>2</v>
      </c>
      <c r="E4030" s="1">
        <v>47</v>
      </c>
      <c r="F4030" s="1" t="s">
        <v>26</v>
      </c>
      <c r="G4030" s="1" t="s">
        <v>2912</v>
      </c>
      <c r="H4030" s="1" t="s">
        <v>23</v>
      </c>
      <c r="I4030" s="1" t="s">
        <v>23</v>
      </c>
      <c r="AK4030" s="1" t="s">
        <v>117</v>
      </c>
    </row>
    <row r="4031" spans="1:37">
      <c r="A4031" s="1" t="s">
        <v>1750</v>
      </c>
      <c r="B4031" s="9">
        <v>40980</v>
      </c>
      <c r="C4031" s="7">
        <v>1</v>
      </c>
      <c r="D4031" s="7">
        <v>2</v>
      </c>
      <c r="E4031" s="1">
        <v>47</v>
      </c>
      <c r="F4031" s="1" t="s">
        <v>47</v>
      </c>
      <c r="G4031" s="1" t="s">
        <v>2913</v>
      </c>
      <c r="H4031" s="1" t="s">
        <v>23</v>
      </c>
      <c r="I4031" s="1" t="s">
        <v>23</v>
      </c>
      <c r="AK4031" s="1" t="s">
        <v>117</v>
      </c>
    </row>
    <row r="4032" spans="1:37">
      <c r="A4032" s="1" t="s">
        <v>1750</v>
      </c>
      <c r="B4032" s="9">
        <v>40980</v>
      </c>
      <c r="C4032" s="7">
        <v>1</v>
      </c>
      <c r="D4032" s="7">
        <v>2</v>
      </c>
      <c r="E4032" s="1">
        <v>48</v>
      </c>
      <c r="F4032" s="1" t="s">
        <v>26</v>
      </c>
      <c r="G4032" s="1" t="s">
        <v>2914</v>
      </c>
      <c r="H4032" s="1" t="s">
        <v>23</v>
      </c>
      <c r="I4032" s="1" t="s">
        <v>23</v>
      </c>
      <c r="J4032" s="1" t="s">
        <v>55</v>
      </c>
      <c r="AK4032" s="1" t="s">
        <v>117</v>
      </c>
    </row>
    <row r="4033" spans="1:38">
      <c r="A4033" s="1" t="s">
        <v>1750</v>
      </c>
      <c r="B4033" s="9">
        <v>40980</v>
      </c>
      <c r="C4033" s="7">
        <v>1</v>
      </c>
      <c r="D4033" s="7">
        <v>2</v>
      </c>
      <c r="E4033" s="1">
        <v>48</v>
      </c>
      <c r="F4033" s="1" t="s">
        <v>47</v>
      </c>
      <c r="G4033" s="1" t="s">
        <v>2915</v>
      </c>
      <c r="H4033" s="1" t="s">
        <v>23</v>
      </c>
      <c r="I4033" s="1" t="s">
        <v>23</v>
      </c>
      <c r="AK4033" s="1" t="s">
        <v>117</v>
      </c>
    </row>
    <row r="4034" spans="1:38">
      <c r="A4034" s="1" t="s">
        <v>1751</v>
      </c>
      <c r="B4034" s="9">
        <v>41060</v>
      </c>
      <c r="C4034" s="7">
        <v>100</v>
      </c>
      <c r="D4034" s="7">
        <v>1</v>
      </c>
      <c r="E4034" s="1">
        <v>1</v>
      </c>
      <c r="F4034" s="1" t="s">
        <v>26</v>
      </c>
      <c r="G4034" s="1" t="s">
        <v>1823</v>
      </c>
      <c r="H4034" s="1" t="s">
        <v>23</v>
      </c>
      <c r="I4034" s="1" t="s">
        <v>23</v>
      </c>
      <c r="AK4034" s="1" t="s">
        <v>412</v>
      </c>
    </row>
    <row r="4035" spans="1:38">
      <c r="A4035" s="1" t="s">
        <v>1751</v>
      </c>
      <c r="B4035" s="9">
        <v>41060</v>
      </c>
      <c r="C4035" s="7">
        <v>100</v>
      </c>
      <c r="D4035" s="7">
        <v>1</v>
      </c>
      <c r="E4035" s="1">
        <v>1</v>
      </c>
      <c r="F4035" s="1" t="s">
        <v>47</v>
      </c>
      <c r="G4035" s="1" t="s">
        <v>1825</v>
      </c>
      <c r="H4035" s="1" t="s">
        <v>22</v>
      </c>
      <c r="I4035" s="1" t="s">
        <v>9</v>
      </c>
      <c r="K4035" s="1" t="s">
        <v>121</v>
      </c>
      <c r="L4035" s="1" t="s">
        <v>73</v>
      </c>
      <c r="M4035" s="2" t="s">
        <v>2084</v>
      </c>
      <c r="AD4035" s="1" t="s">
        <v>73</v>
      </c>
      <c r="AJ4035" s="1" t="s">
        <v>288</v>
      </c>
      <c r="AK4035" s="1" t="s">
        <v>412</v>
      </c>
      <c r="AL4035" s="1" t="s">
        <v>409</v>
      </c>
    </row>
    <row r="4036" spans="1:38">
      <c r="A4036" s="1" t="s">
        <v>1751</v>
      </c>
      <c r="B4036" s="9">
        <v>41060</v>
      </c>
      <c r="C4036" s="7">
        <v>100</v>
      </c>
      <c r="D4036" s="7">
        <v>1</v>
      </c>
      <c r="E4036" s="1">
        <v>2</v>
      </c>
      <c r="F4036" s="1" t="s">
        <v>26</v>
      </c>
      <c r="G4036" s="1" t="s">
        <v>1833</v>
      </c>
      <c r="H4036" s="1" t="s">
        <v>22</v>
      </c>
      <c r="I4036" s="1" t="s">
        <v>23</v>
      </c>
      <c r="AK4036" s="1" t="s">
        <v>412</v>
      </c>
    </row>
    <row r="4037" spans="1:38">
      <c r="A4037" s="1" t="s">
        <v>1751</v>
      </c>
      <c r="B4037" s="9">
        <v>41060</v>
      </c>
      <c r="C4037" s="7">
        <v>100</v>
      </c>
      <c r="D4037" s="7">
        <v>1</v>
      </c>
      <c r="E4037" s="1">
        <v>2</v>
      </c>
      <c r="F4037" s="1" t="s">
        <v>47</v>
      </c>
      <c r="G4037" s="1" t="s">
        <v>1829</v>
      </c>
      <c r="H4037" s="1" t="s">
        <v>23</v>
      </c>
      <c r="I4037" s="1" t="s">
        <v>23</v>
      </c>
      <c r="J4037" s="1" t="s">
        <v>55</v>
      </c>
      <c r="AK4037" s="1" t="s">
        <v>412</v>
      </c>
    </row>
    <row r="4038" spans="1:38">
      <c r="A4038" s="1" t="s">
        <v>1751</v>
      </c>
      <c r="B4038" s="9">
        <v>41060</v>
      </c>
      <c r="C4038" s="7">
        <v>100</v>
      </c>
      <c r="D4038" s="7">
        <v>1</v>
      </c>
      <c r="E4038" s="1">
        <v>3</v>
      </c>
      <c r="F4038" s="1" t="s">
        <v>26</v>
      </c>
      <c r="G4038" s="1" t="s">
        <v>1813</v>
      </c>
      <c r="H4038" s="1" t="s">
        <v>23</v>
      </c>
      <c r="I4038" s="1" t="s">
        <v>23</v>
      </c>
      <c r="AK4038" s="1" t="s">
        <v>412</v>
      </c>
    </row>
    <row r="4039" spans="1:38">
      <c r="A4039" s="1" t="s">
        <v>1751</v>
      </c>
      <c r="B4039" s="9">
        <v>41060</v>
      </c>
      <c r="C4039" s="7">
        <v>100</v>
      </c>
      <c r="D4039" s="7">
        <v>1</v>
      </c>
      <c r="E4039" s="1">
        <v>3</v>
      </c>
      <c r="F4039" s="1" t="s">
        <v>47</v>
      </c>
      <c r="G4039" s="1" t="s">
        <v>1824</v>
      </c>
      <c r="H4039" s="1" t="s">
        <v>23</v>
      </c>
      <c r="I4039" s="1" t="s">
        <v>23</v>
      </c>
      <c r="AK4039" s="1" t="s">
        <v>412</v>
      </c>
    </row>
    <row r="4040" spans="1:38">
      <c r="A4040" s="1" t="s">
        <v>1751</v>
      </c>
      <c r="B4040" s="9">
        <v>41060</v>
      </c>
      <c r="C4040" s="7">
        <v>100</v>
      </c>
      <c r="D4040" s="7">
        <v>1</v>
      </c>
      <c r="E4040" s="1">
        <v>4</v>
      </c>
      <c r="F4040" s="1" t="s">
        <v>26</v>
      </c>
      <c r="G4040" s="1" t="s">
        <v>1821</v>
      </c>
      <c r="H4040" s="1" t="s">
        <v>22</v>
      </c>
      <c r="I4040" s="1" t="s">
        <v>9</v>
      </c>
      <c r="K4040" s="1" t="s">
        <v>29</v>
      </c>
      <c r="L4040" s="1" t="s">
        <v>73</v>
      </c>
      <c r="M4040" s="2" t="s">
        <v>2107</v>
      </c>
      <c r="AJ4040" s="1" t="s">
        <v>288</v>
      </c>
      <c r="AK4040" s="1" t="s">
        <v>412</v>
      </c>
    </row>
    <row r="4041" spans="1:38">
      <c r="A4041" s="1" t="s">
        <v>1751</v>
      </c>
      <c r="B4041" s="9">
        <v>41060</v>
      </c>
      <c r="C4041" s="7">
        <v>100</v>
      </c>
      <c r="D4041" s="7">
        <v>1</v>
      </c>
      <c r="E4041" s="1">
        <v>4</v>
      </c>
      <c r="F4041" s="1" t="s">
        <v>47</v>
      </c>
      <c r="G4041" s="1" t="s">
        <v>1832</v>
      </c>
      <c r="H4041" s="1" t="s">
        <v>23</v>
      </c>
      <c r="I4041" s="1" t="s">
        <v>23</v>
      </c>
      <c r="J4041" s="1" t="s">
        <v>55</v>
      </c>
      <c r="AK4041" s="1" t="s">
        <v>412</v>
      </c>
    </row>
    <row r="4042" spans="1:38">
      <c r="A4042" s="1" t="s">
        <v>1751</v>
      </c>
      <c r="B4042" s="9">
        <v>41060</v>
      </c>
      <c r="C4042" s="7">
        <v>100</v>
      </c>
      <c r="D4042" s="7">
        <v>1</v>
      </c>
      <c r="E4042" s="1">
        <v>5</v>
      </c>
      <c r="F4042" s="1" t="s">
        <v>26</v>
      </c>
      <c r="G4042" s="1" t="s">
        <v>1828</v>
      </c>
      <c r="H4042" s="1" t="s">
        <v>22</v>
      </c>
      <c r="I4042" s="1" t="s">
        <v>9</v>
      </c>
      <c r="AK4042" s="1" t="s">
        <v>412</v>
      </c>
      <c r="AL4042" s="1" t="s">
        <v>410</v>
      </c>
    </row>
    <row r="4043" spans="1:38">
      <c r="A4043" s="1" t="s">
        <v>1751</v>
      </c>
      <c r="B4043" s="9">
        <v>41060</v>
      </c>
      <c r="C4043" s="7">
        <v>100</v>
      </c>
      <c r="D4043" s="7">
        <v>1</v>
      </c>
      <c r="E4043" s="1">
        <v>5</v>
      </c>
      <c r="F4043" s="1" t="s">
        <v>47</v>
      </c>
      <c r="G4043" s="1" t="s">
        <v>1826</v>
      </c>
      <c r="H4043" s="1" t="s">
        <v>22</v>
      </c>
      <c r="I4043" s="1" t="s">
        <v>9</v>
      </c>
      <c r="K4043" s="1" t="s">
        <v>29</v>
      </c>
      <c r="L4043" s="1" t="s">
        <v>73</v>
      </c>
      <c r="M4043" s="2" t="s">
        <v>2074</v>
      </c>
      <c r="AJ4043" s="1" t="s">
        <v>288</v>
      </c>
      <c r="AK4043" s="1" t="s">
        <v>412</v>
      </c>
    </row>
    <row r="4044" spans="1:38">
      <c r="A4044" s="1" t="s">
        <v>1751</v>
      </c>
      <c r="B4044" s="9">
        <v>41060</v>
      </c>
      <c r="C4044" s="7">
        <v>100</v>
      </c>
      <c r="D4044" s="7">
        <v>1</v>
      </c>
      <c r="E4044" s="1">
        <v>6</v>
      </c>
      <c r="F4044" s="1" t="s">
        <v>26</v>
      </c>
      <c r="G4044" s="1" t="s">
        <v>1834</v>
      </c>
      <c r="H4044" s="1" t="s">
        <v>23</v>
      </c>
      <c r="I4044" s="1" t="s">
        <v>9</v>
      </c>
      <c r="AK4044" s="1" t="s">
        <v>412</v>
      </c>
    </row>
    <row r="4045" spans="1:38">
      <c r="A4045" s="1" t="s">
        <v>1751</v>
      </c>
      <c r="B4045" s="9">
        <v>41060</v>
      </c>
      <c r="C4045" s="7">
        <v>100</v>
      </c>
      <c r="D4045" s="7">
        <v>1</v>
      </c>
      <c r="E4045" s="1">
        <v>6</v>
      </c>
      <c r="F4045" s="1" t="s">
        <v>47</v>
      </c>
      <c r="G4045" s="1" t="s">
        <v>1816</v>
      </c>
      <c r="H4045" s="1" t="s">
        <v>23</v>
      </c>
      <c r="I4045" s="1" t="s">
        <v>23</v>
      </c>
      <c r="AK4045" s="1" t="s">
        <v>412</v>
      </c>
    </row>
    <row r="4046" spans="1:38">
      <c r="A4046" s="1" t="s">
        <v>1751</v>
      </c>
      <c r="B4046" s="9">
        <v>41060</v>
      </c>
      <c r="C4046" s="7">
        <v>100</v>
      </c>
      <c r="D4046" s="7">
        <v>1</v>
      </c>
      <c r="E4046" s="1">
        <v>7</v>
      </c>
      <c r="F4046" s="1" t="s">
        <v>26</v>
      </c>
      <c r="G4046" s="1" t="s">
        <v>1809</v>
      </c>
      <c r="H4046" s="1" t="s">
        <v>23</v>
      </c>
      <c r="I4046" s="1" t="s">
        <v>23</v>
      </c>
      <c r="AK4046" s="1" t="s">
        <v>412</v>
      </c>
    </row>
    <row r="4047" spans="1:38">
      <c r="A4047" s="1" t="s">
        <v>1751</v>
      </c>
      <c r="B4047" s="9">
        <v>41060</v>
      </c>
      <c r="C4047" s="7">
        <v>100</v>
      </c>
      <c r="D4047" s="7">
        <v>1</v>
      </c>
      <c r="E4047" s="1">
        <v>7</v>
      </c>
      <c r="F4047" s="1" t="s">
        <v>47</v>
      </c>
      <c r="G4047" s="1" t="s">
        <v>1822</v>
      </c>
      <c r="H4047" s="1" t="s">
        <v>22</v>
      </c>
      <c r="I4047" s="1" t="s">
        <v>9</v>
      </c>
      <c r="K4047" s="1" t="s">
        <v>36</v>
      </c>
      <c r="L4047" s="1" t="s">
        <v>73</v>
      </c>
      <c r="M4047" s="2" t="s">
        <v>2141</v>
      </c>
      <c r="N4047" s="1" t="s">
        <v>26</v>
      </c>
      <c r="O4047" s="1" t="s">
        <v>33</v>
      </c>
      <c r="Q4047" s="1">
        <v>30.6</v>
      </c>
      <c r="T4047" s="1">
        <v>128</v>
      </c>
      <c r="U4047" s="1">
        <v>86.7</v>
      </c>
      <c r="X4047" s="1">
        <v>13</v>
      </c>
      <c r="Y4047" s="1">
        <v>99</v>
      </c>
      <c r="Z4047" s="1">
        <f>Y4047-X4047</f>
        <v>86</v>
      </c>
      <c r="AA4047" s="1">
        <v>0</v>
      </c>
      <c r="AC4047" s="1" t="s">
        <v>414</v>
      </c>
      <c r="AJ4047" s="1" t="s">
        <v>288</v>
      </c>
      <c r="AK4047" s="1" t="s">
        <v>412</v>
      </c>
    </row>
    <row r="4048" spans="1:38">
      <c r="A4048" s="1" t="s">
        <v>1751</v>
      </c>
      <c r="B4048" s="9">
        <v>41060</v>
      </c>
      <c r="C4048" s="7">
        <v>100</v>
      </c>
      <c r="D4048" s="7">
        <v>1</v>
      </c>
      <c r="E4048" s="1">
        <v>8</v>
      </c>
      <c r="F4048" s="1" t="s">
        <v>26</v>
      </c>
      <c r="G4048" s="1" t="s">
        <v>1808</v>
      </c>
      <c r="H4048" s="1" t="s">
        <v>22</v>
      </c>
      <c r="I4048" s="1" t="s">
        <v>9</v>
      </c>
      <c r="K4048" s="1" t="s">
        <v>29</v>
      </c>
      <c r="L4048" s="1" t="s">
        <v>73</v>
      </c>
      <c r="M4048" s="2" t="s">
        <v>2076</v>
      </c>
      <c r="AJ4048" s="1" t="s">
        <v>288</v>
      </c>
      <c r="AK4048" s="1" t="s">
        <v>412</v>
      </c>
      <c r="AL4048" s="1" t="s">
        <v>419</v>
      </c>
    </row>
    <row r="4049" spans="1:38">
      <c r="A4049" s="1" t="s">
        <v>1751</v>
      </c>
      <c r="B4049" s="9">
        <v>41060</v>
      </c>
      <c r="C4049" s="7">
        <v>100</v>
      </c>
      <c r="D4049" s="7">
        <v>1</v>
      </c>
      <c r="E4049" s="1">
        <v>8</v>
      </c>
      <c r="F4049" s="1" t="s">
        <v>47</v>
      </c>
      <c r="G4049" s="1" t="s">
        <v>1820</v>
      </c>
      <c r="H4049" s="1" t="s">
        <v>22</v>
      </c>
      <c r="I4049" s="1" t="s">
        <v>9</v>
      </c>
      <c r="K4049" s="1" t="s">
        <v>30</v>
      </c>
      <c r="L4049" s="1" t="s">
        <v>25</v>
      </c>
      <c r="M4049" s="2" t="s">
        <v>2147</v>
      </c>
      <c r="N4049" s="1" t="s">
        <v>26</v>
      </c>
      <c r="O4049" s="1" t="s">
        <v>66</v>
      </c>
      <c r="Q4049" s="1">
        <v>25</v>
      </c>
      <c r="R4049" s="1">
        <v>14.2</v>
      </c>
      <c r="S4049" s="1">
        <v>14.1</v>
      </c>
      <c r="X4049" s="1">
        <v>13</v>
      </c>
      <c r="Y4049" s="1">
        <v>49</v>
      </c>
      <c r="Z4049" s="1">
        <v>36</v>
      </c>
      <c r="AA4049" s="1">
        <v>38</v>
      </c>
      <c r="AE4049" s="1">
        <v>729</v>
      </c>
      <c r="AJ4049" s="1" t="s">
        <v>418</v>
      </c>
      <c r="AK4049" s="1" t="s">
        <v>412</v>
      </c>
    </row>
    <row r="4050" spans="1:38">
      <c r="A4050" s="1" t="s">
        <v>1751</v>
      </c>
      <c r="B4050" s="9">
        <v>41060</v>
      </c>
      <c r="C4050" s="7">
        <v>100</v>
      </c>
      <c r="D4050" s="7">
        <v>1</v>
      </c>
      <c r="E4050" s="1">
        <v>9</v>
      </c>
      <c r="F4050" s="1" t="s">
        <v>26</v>
      </c>
      <c r="G4050" s="1" t="s">
        <v>1830</v>
      </c>
      <c r="H4050" s="1" t="s">
        <v>23</v>
      </c>
      <c r="I4050" s="1" t="s">
        <v>23</v>
      </c>
      <c r="AK4050" s="1" t="s">
        <v>412</v>
      </c>
    </row>
    <row r="4051" spans="1:38">
      <c r="A4051" s="1" t="s">
        <v>1751</v>
      </c>
      <c r="B4051" s="9">
        <v>41060</v>
      </c>
      <c r="C4051" s="7">
        <v>100</v>
      </c>
      <c r="D4051" s="7">
        <v>1</v>
      </c>
      <c r="E4051" s="1">
        <v>9</v>
      </c>
      <c r="F4051" s="1" t="s">
        <v>47</v>
      </c>
      <c r="G4051" s="1" t="s">
        <v>1810</v>
      </c>
      <c r="H4051" s="1" t="s">
        <v>22</v>
      </c>
      <c r="I4051" s="1" t="s">
        <v>9</v>
      </c>
      <c r="K4051" s="1" t="s">
        <v>31</v>
      </c>
      <c r="L4051" s="1" t="s">
        <v>25</v>
      </c>
      <c r="M4051" s="2" t="s">
        <v>2143</v>
      </c>
      <c r="N4051" s="1" t="s">
        <v>224</v>
      </c>
      <c r="O4051" s="1" t="s">
        <v>33</v>
      </c>
      <c r="Q4051" s="1">
        <v>37.799999999999997</v>
      </c>
      <c r="R4051" s="1">
        <v>18.75</v>
      </c>
      <c r="S4051" s="1">
        <v>17.100000000000001</v>
      </c>
      <c r="X4051" s="1">
        <v>38</v>
      </c>
      <c r="Y4051" s="1">
        <v>149</v>
      </c>
      <c r="Z4051" s="1">
        <f>Y4051-X4051</f>
        <v>111</v>
      </c>
      <c r="AA4051" s="1">
        <v>6</v>
      </c>
      <c r="AE4051" s="1">
        <v>727</v>
      </c>
      <c r="AJ4051" s="1" t="s">
        <v>288</v>
      </c>
      <c r="AK4051" s="1" t="s">
        <v>412</v>
      </c>
    </row>
    <row r="4052" spans="1:38">
      <c r="A4052" s="1" t="s">
        <v>1751</v>
      </c>
      <c r="B4052" s="9">
        <v>41060</v>
      </c>
      <c r="C4052" s="7">
        <v>100</v>
      </c>
      <c r="D4052" s="7">
        <v>1</v>
      </c>
      <c r="E4052" s="1">
        <v>10</v>
      </c>
      <c r="F4052" s="1" t="s">
        <v>26</v>
      </c>
      <c r="G4052" s="1" t="s">
        <v>1817</v>
      </c>
      <c r="H4052" s="1" t="s">
        <v>22</v>
      </c>
      <c r="I4052" s="1" t="s">
        <v>9</v>
      </c>
      <c r="K4052" s="1" t="s">
        <v>30</v>
      </c>
      <c r="L4052" s="1" t="s">
        <v>73</v>
      </c>
      <c r="M4052" s="2" t="s">
        <v>2091</v>
      </c>
      <c r="AK4052" s="1" t="s">
        <v>412</v>
      </c>
    </row>
    <row r="4053" spans="1:38">
      <c r="A4053" s="1" t="s">
        <v>1751</v>
      </c>
      <c r="B4053" s="9">
        <v>41060</v>
      </c>
      <c r="C4053" s="7">
        <v>100</v>
      </c>
      <c r="D4053" s="7">
        <v>1</v>
      </c>
      <c r="E4053" s="1">
        <v>10</v>
      </c>
      <c r="F4053" s="1" t="s">
        <v>47</v>
      </c>
      <c r="G4053" s="1" t="s">
        <v>1835</v>
      </c>
      <c r="H4053" s="1" t="s">
        <v>23</v>
      </c>
      <c r="I4053" s="1" t="s">
        <v>23</v>
      </c>
      <c r="J4053" s="1" t="s">
        <v>55</v>
      </c>
      <c r="AK4053" s="1" t="s">
        <v>412</v>
      </c>
    </row>
    <row r="4054" spans="1:38">
      <c r="A4054" s="1" t="s">
        <v>1751</v>
      </c>
      <c r="B4054" s="9">
        <v>41060</v>
      </c>
      <c r="C4054" s="7">
        <v>100</v>
      </c>
      <c r="D4054" s="7">
        <v>1</v>
      </c>
      <c r="E4054" s="1">
        <v>11</v>
      </c>
      <c r="F4054" s="1" t="s">
        <v>26</v>
      </c>
      <c r="G4054" s="1" t="s">
        <v>1812</v>
      </c>
      <c r="H4054" s="1" t="s">
        <v>23</v>
      </c>
      <c r="I4054" s="1" t="s">
        <v>23</v>
      </c>
      <c r="J4054" s="1" t="s">
        <v>55</v>
      </c>
      <c r="AK4054" s="1" t="s">
        <v>412</v>
      </c>
    </row>
    <row r="4055" spans="1:38">
      <c r="A4055" s="1" t="s">
        <v>1751</v>
      </c>
      <c r="B4055" s="9">
        <v>41060</v>
      </c>
      <c r="C4055" s="7">
        <v>100</v>
      </c>
      <c r="D4055" s="7">
        <v>1</v>
      </c>
      <c r="E4055" s="1">
        <v>11</v>
      </c>
      <c r="F4055" s="1" t="s">
        <v>47</v>
      </c>
      <c r="G4055" s="1" t="s">
        <v>1807</v>
      </c>
      <c r="H4055" s="1" t="s">
        <v>23</v>
      </c>
      <c r="I4055" s="1" t="s">
        <v>23</v>
      </c>
      <c r="AK4055" s="1" t="s">
        <v>412</v>
      </c>
    </row>
    <row r="4056" spans="1:38">
      <c r="A4056" s="1" t="s">
        <v>1751</v>
      </c>
      <c r="B4056" s="9">
        <v>41060</v>
      </c>
      <c r="C4056" s="7">
        <v>100</v>
      </c>
      <c r="D4056" s="7">
        <v>1</v>
      </c>
      <c r="E4056" s="1">
        <v>12</v>
      </c>
      <c r="F4056" s="1" t="s">
        <v>26</v>
      </c>
      <c r="G4056" s="1" t="s">
        <v>1818</v>
      </c>
      <c r="H4056" s="1" t="s">
        <v>23</v>
      </c>
      <c r="I4056" s="1" t="s">
        <v>23</v>
      </c>
      <c r="AK4056" s="1" t="s">
        <v>412</v>
      </c>
    </row>
    <row r="4057" spans="1:38">
      <c r="A4057" s="1" t="s">
        <v>1751</v>
      </c>
      <c r="B4057" s="9">
        <v>41060</v>
      </c>
      <c r="C4057" s="7">
        <v>100</v>
      </c>
      <c r="D4057" s="7">
        <v>1</v>
      </c>
      <c r="E4057" s="1">
        <v>12</v>
      </c>
      <c r="F4057" s="1" t="s">
        <v>47</v>
      </c>
      <c r="G4057" s="1" t="s">
        <v>1811</v>
      </c>
      <c r="H4057" s="1" t="s">
        <v>22</v>
      </c>
      <c r="I4057" s="1" t="s">
        <v>9</v>
      </c>
      <c r="K4057" s="1" t="s">
        <v>36</v>
      </c>
      <c r="L4057" s="1" t="s">
        <v>25</v>
      </c>
      <c r="M4057" s="2" t="s">
        <v>2139</v>
      </c>
      <c r="N4057" s="1" t="s">
        <v>26</v>
      </c>
      <c r="O4057" s="1" t="s">
        <v>27</v>
      </c>
      <c r="P4057" s="1" t="s">
        <v>40</v>
      </c>
      <c r="Q4057" s="1">
        <v>31.75</v>
      </c>
      <c r="T4057" s="1">
        <v>125.6</v>
      </c>
      <c r="U4057" s="1">
        <v>88.6</v>
      </c>
      <c r="X4057" s="1">
        <v>13</v>
      </c>
      <c r="Y4057" s="1">
        <v>121</v>
      </c>
      <c r="Z4057" s="1">
        <f>Y4057-X4057</f>
        <v>108</v>
      </c>
      <c r="AA4057" s="1">
        <v>0</v>
      </c>
      <c r="AJ4057" s="1" t="s">
        <v>288</v>
      </c>
      <c r="AK4057" s="1" t="s">
        <v>412</v>
      </c>
    </row>
    <row r="4058" spans="1:38">
      <c r="A4058" s="1" t="s">
        <v>1751</v>
      </c>
      <c r="B4058" s="9">
        <v>41060</v>
      </c>
      <c r="C4058" s="7">
        <v>100</v>
      </c>
      <c r="D4058" s="7">
        <v>1</v>
      </c>
      <c r="E4058" s="1">
        <v>13</v>
      </c>
      <c r="F4058" s="1" t="s">
        <v>26</v>
      </c>
      <c r="G4058" s="1" t="s">
        <v>1827</v>
      </c>
      <c r="H4058" s="1" t="s">
        <v>22</v>
      </c>
      <c r="I4058" s="1" t="s">
        <v>9</v>
      </c>
      <c r="K4058" s="1" t="s">
        <v>30</v>
      </c>
      <c r="L4058" s="1" t="s">
        <v>25</v>
      </c>
      <c r="M4058" s="2" t="s">
        <v>2149</v>
      </c>
      <c r="N4058" s="1" t="s">
        <v>26</v>
      </c>
      <c r="O4058" s="1" t="s">
        <v>33</v>
      </c>
      <c r="Q4058" s="1">
        <v>25</v>
      </c>
      <c r="R4058" s="1">
        <v>14.6</v>
      </c>
      <c r="S4058" s="1">
        <v>8.6</v>
      </c>
      <c r="X4058" s="1">
        <v>13</v>
      </c>
      <c r="Y4058" s="1">
        <v>47</v>
      </c>
      <c r="Z4058" s="1">
        <v>34</v>
      </c>
      <c r="AA4058" s="1">
        <v>29</v>
      </c>
      <c r="AE4058" s="1">
        <v>728</v>
      </c>
      <c r="AJ4058" s="1" t="s">
        <v>418</v>
      </c>
      <c r="AK4058" s="1" t="s">
        <v>412</v>
      </c>
      <c r="AL4058" s="1" t="s">
        <v>444</v>
      </c>
    </row>
    <row r="4059" spans="1:38">
      <c r="A4059" s="1" t="s">
        <v>1751</v>
      </c>
      <c r="B4059" s="9">
        <v>41060</v>
      </c>
      <c r="C4059" s="7">
        <v>100</v>
      </c>
      <c r="D4059" s="7">
        <v>1</v>
      </c>
      <c r="E4059" s="1">
        <v>13</v>
      </c>
      <c r="F4059" s="1" t="s">
        <v>47</v>
      </c>
      <c r="G4059" s="1" t="s">
        <v>1815</v>
      </c>
      <c r="H4059" s="1" t="s">
        <v>23</v>
      </c>
      <c r="I4059" s="1" t="s">
        <v>23</v>
      </c>
      <c r="AK4059" s="1" t="s">
        <v>412</v>
      </c>
    </row>
    <row r="4060" spans="1:38">
      <c r="A4060" s="1" t="s">
        <v>1751</v>
      </c>
      <c r="B4060" s="9">
        <v>41060</v>
      </c>
      <c r="C4060" s="7">
        <v>100</v>
      </c>
      <c r="D4060" s="7">
        <v>1</v>
      </c>
      <c r="E4060" s="1">
        <v>14</v>
      </c>
      <c r="F4060" s="1" t="s">
        <v>26</v>
      </c>
      <c r="G4060" s="1" t="s">
        <v>1819</v>
      </c>
      <c r="H4060" s="1" t="s">
        <v>23</v>
      </c>
      <c r="I4060" s="1" t="s">
        <v>23</v>
      </c>
      <c r="AK4060" s="1" t="s">
        <v>412</v>
      </c>
    </row>
    <row r="4061" spans="1:38">
      <c r="A4061" s="1" t="s">
        <v>1751</v>
      </c>
      <c r="B4061" s="9">
        <v>41060</v>
      </c>
      <c r="C4061" s="7">
        <v>100</v>
      </c>
      <c r="D4061" s="7">
        <v>1</v>
      </c>
      <c r="E4061" s="1">
        <v>14</v>
      </c>
      <c r="F4061" s="1" t="s">
        <v>47</v>
      </c>
      <c r="G4061" s="1" t="s">
        <v>1806</v>
      </c>
      <c r="H4061" s="1" t="s">
        <v>23</v>
      </c>
      <c r="I4061" s="1" t="s">
        <v>23</v>
      </c>
      <c r="AK4061" s="1" t="s">
        <v>412</v>
      </c>
    </row>
    <row r="4062" spans="1:38">
      <c r="A4062" s="1" t="s">
        <v>1751</v>
      </c>
      <c r="B4062" s="9">
        <v>41060</v>
      </c>
      <c r="C4062" s="7">
        <v>100</v>
      </c>
      <c r="D4062" s="7">
        <v>1</v>
      </c>
      <c r="E4062" s="1">
        <v>15</v>
      </c>
      <c r="F4062" s="1" t="s">
        <v>26</v>
      </c>
      <c r="G4062" s="1" t="s">
        <v>1836</v>
      </c>
      <c r="H4062" s="1" t="s">
        <v>23</v>
      </c>
      <c r="I4062" s="1" t="s">
        <v>23</v>
      </c>
      <c r="AK4062" s="1" t="s">
        <v>412</v>
      </c>
    </row>
    <row r="4063" spans="1:38">
      <c r="A4063" s="1" t="s">
        <v>1751</v>
      </c>
      <c r="B4063" s="9">
        <v>41060</v>
      </c>
      <c r="C4063" s="7">
        <v>100</v>
      </c>
      <c r="D4063" s="7">
        <v>1</v>
      </c>
      <c r="E4063" s="1">
        <v>15</v>
      </c>
      <c r="F4063" s="1" t="s">
        <v>47</v>
      </c>
      <c r="G4063" s="1" t="s">
        <v>1805</v>
      </c>
      <c r="H4063" s="1" t="s">
        <v>23</v>
      </c>
      <c r="I4063" s="1" t="s">
        <v>23</v>
      </c>
      <c r="AK4063" s="1" t="s">
        <v>412</v>
      </c>
    </row>
    <row r="4064" spans="1:38">
      <c r="A4064" s="1" t="s">
        <v>1751</v>
      </c>
      <c r="B4064" s="9">
        <v>41060</v>
      </c>
      <c r="C4064" s="7">
        <v>100</v>
      </c>
      <c r="D4064" s="7">
        <v>1</v>
      </c>
      <c r="E4064" s="1">
        <v>16</v>
      </c>
      <c r="F4064" s="1" t="s">
        <v>26</v>
      </c>
      <c r="G4064" s="1" t="s">
        <v>1814</v>
      </c>
      <c r="H4064" s="1" t="s">
        <v>23</v>
      </c>
      <c r="I4064" s="1" t="s">
        <v>23</v>
      </c>
      <c r="AK4064" s="1" t="s">
        <v>412</v>
      </c>
    </row>
    <row r="4065" spans="1:37">
      <c r="A4065" s="1" t="s">
        <v>1751</v>
      </c>
      <c r="B4065" s="9">
        <v>41060</v>
      </c>
      <c r="C4065" s="7">
        <v>100</v>
      </c>
      <c r="D4065" s="7">
        <v>1</v>
      </c>
      <c r="E4065" s="1">
        <v>16</v>
      </c>
      <c r="F4065" s="1" t="s">
        <v>47</v>
      </c>
      <c r="G4065" s="1" t="s">
        <v>1831</v>
      </c>
      <c r="H4065" s="1" t="s">
        <v>22</v>
      </c>
      <c r="I4065" s="1" t="s">
        <v>23</v>
      </c>
      <c r="AK4065" s="1" t="s">
        <v>412</v>
      </c>
    </row>
    <row r="4066" spans="1:37">
      <c r="A4066" s="1" t="s">
        <v>1751</v>
      </c>
      <c r="B4066" s="9">
        <v>41060</v>
      </c>
      <c r="C4066" s="7">
        <v>100</v>
      </c>
      <c r="D4066" s="7">
        <v>1</v>
      </c>
      <c r="E4066" s="1">
        <v>17</v>
      </c>
      <c r="F4066" s="1" t="s">
        <v>26</v>
      </c>
      <c r="G4066" s="1" t="s">
        <v>1451</v>
      </c>
      <c r="H4066" s="1" t="s">
        <v>23</v>
      </c>
      <c r="I4066" s="1" t="s">
        <v>23</v>
      </c>
      <c r="J4066" s="1" t="s">
        <v>55</v>
      </c>
      <c r="AK4066" s="1" t="s">
        <v>412</v>
      </c>
    </row>
    <row r="4067" spans="1:37">
      <c r="A4067" s="1" t="s">
        <v>1751</v>
      </c>
      <c r="B4067" s="9">
        <v>41060</v>
      </c>
      <c r="C4067" s="7">
        <v>100</v>
      </c>
      <c r="D4067" s="7">
        <v>1</v>
      </c>
      <c r="E4067" s="1">
        <v>17</v>
      </c>
      <c r="F4067" s="1" t="s">
        <v>47</v>
      </c>
      <c r="G4067" s="1" t="s">
        <v>1452</v>
      </c>
      <c r="H4067" s="1" t="s">
        <v>22</v>
      </c>
      <c r="I4067" s="1" t="s">
        <v>9</v>
      </c>
      <c r="K4067" s="1" t="s">
        <v>29</v>
      </c>
      <c r="L4067" s="1" t="s">
        <v>73</v>
      </c>
      <c r="M4067" s="2" t="s">
        <v>2116</v>
      </c>
      <c r="AJ4067" s="1" t="s">
        <v>288</v>
      </c>
      <c r="AK4067" s="1" t="s">
        <v>412</v>
      </c>
    </row>
    <row r="4068" spans="1:37">
      <c r="A4068" s="1" t="s">
        <v>1751</v>
      </c>
      <c r="B4068" s="9">
        <v>41060</v>
      </c>
      <c r="C4068" s="7">
        <v>100</v>
      </c>
      <c r="D4068" s="7">
        <v>1</v>
      </c>
      <c r="E4068" s="1">
        <v>18</v>
      </c>
      <c r="F4068" s="1" t="s">
        <v>26</v>
      </c>
      <c r="G4068" s="1" t="s">
        <v>1453</v>
      </c>
      <c r="H4068" s="1" t="s">
        <v>23</v>
      </c>
      <c r="I4068" s="1" t="s">
        <v>23</v>
      </c>
      <c r="AK4068" s="1" t="s">
        <v>412</v>
      </c>
    </row>
    <row r="4069" spans="1:37">
      <c r="A4069" s="1" t="s">
        <v>1751</v>
      </c>
      <c r="B4069" s="9">
        <v>41060</v>
      </c>
      <c r="C4069" s="7">
        <v>100</v>
      </c>
      <c r="D4069" s="7">
        <v>1</v>
      </c>
      <c r="E4069" s="1">
        <v>18</v>
      </c>
      <c r="F4069" s="1" t="s">
        <v>47</v>
      </c>
      <c r="G4069" s="1" t="s">
        <v>1454</v>
      </c>
      <c r="H4069" s="1" t="s">
        <v>23</v>
      </c>
      <c r="I4069" s="1" t="s">
        <v>23</v>
      </c>
      <c r="AK4069" s="1" t="s">
        <v>412</v>
      </c>
    </row>
    <row r="4070" spans="1:37">
      <c r="A4070" s="1" t="s">
        <v>1751</v>
      </c>
      <c r="B4070" s="9">
        <v>41060</v>
      </c>
      <c r="C4070" s="7">
        <v>100</v>
      </c>
      <c r="D4070" s="7">
        <v>1</v>
      </c>
      <c r="E4070" s="1">
        <v>19</v>
      </c>
      <c r="F4070" s="1" t="s">
        <v>26</v>
      </c>
      <c r="G4070" s="1" t="s">
        <v>1455</v>
      </c>
      <c r="H4070" s="1" t="s">
        <v>23</v>
      </c>
      <c r="I4070" s="1" t="s">
        <v>23</v>
      </c>
      <c r="AK4070" s="1" t="s">
        <v>412</v>
      </c>
    </row>
    <row r="4071" spans="1:37">
      <c r="A4071" s="1" t="s">
        <v>1751</v>
      </c>
      <c r="B4071" s="9">
        <v>41060</v>
      </c>
      <c r="C4071" s="7">
        <v>100</v>
      </c>
      <c r="D4071" s="7">
        <v>1</v>
      </c>
      <c r="E4071" s="1">
        <v>19</v>
      </c>
      <c r="F4071" s="1" t="s">
        <v>47</v>
      </c>
      <c r="G4071" s="1" t="s">
        <v>1456</v>
      </c>
      <c r="H4071" s="1" t="s">
        <v>23</v>
      </c>
      <c r="I4071" s="1" t="s">
        <v>23</v>
      </c>
      <c r="AK4071" s="1" t="s">
        <v>412</v>
      </c>
    </row>
    <row r="4072" spans="1:37">
      <c r="A4072" s="1" t="s">
        <v>1751</v>
      </c>
      <c r="B4072" s="9">
        <v>41060</v>
      </c>
      <c r="C4072" s="7">
        <v>100</v>
      </c>
      <c r="D4072" s="7">
        <v>1</v>
      </c>
      <c r="E4072" s="1">
        <v>20</v>
      </c>
      <c r="F4072" s="1" t="s">
        <v>26</v>
      </c>
      <c r="G4072" s="1" t="s">
        <v>1457</v>
      </c>
      <c r="H4072" s="1" t="s">
        <v>22</v>
      </c>
      <c r="I4072" s="1" t="s">
        <v>23</v>
      </c>
      <c r="AK4072" s="1" t="s">
        <v>412</v>
      </c>
    </row>
    <row r="4073" spans="1:37">
      <c r="A4073" s="1" t="s">
        <v>1751</v>
      </c>
      <c r="B4073" s="9">
        <v>41060</v>
      </c>
      <c r="C4073" s="7">
        <v>100</v>
      </c>
      <c r="D4073" s="7">
        <v>1</v>
      </c>
      <c r="E4073" s="1">
        <v>20</v>
      </c>
      <c r="F4073" s="1" t="s">
        <v>47</v>
      </c>
      <c r="G4073" s="1" t="s">
        <v>1458</v>
      </c>
      <c r="H4073" s="1" t="s">
        <v>23</v>
      </c>
      <c r="I4073" s="1" t="s">
        <v>23</v>
      </c>
      <c r="AK4073" s="1" t="s">
        <v>412</v>
      </c>
    </row>
    <row r="4074" spans="1:37">
      <c r="A4074" s="1" t="s">
        <v>1751</v>
      </c>
      <c r="B4074" s="9">
        <v>41060</v>
      </c>
      <c r="C4074" s="7">
        <v>100</v>
      </c>
      <c r="D4074" s="7">
        <v>1</v>
      </c>
      <c r="E4074" s="10">
        <v>21</v>
      </c>
      <c r="F4074" s="1" t="s">
        <v>26</v>
      </c>
      <c r="G4074" s="1" t="s">
        <v>1463</v>
      </c>
      <c r="H4074" s="1" t="s">
        <v>23</v>
      </c>
      <c r="I4074" s="1" t="s">
        <v>23</v>
      </c>
      <c r="AK4074" s="1" t="s">
        <v>412</v>
      </c>
    </row>
    <row r="4075" spans="1:37">
      <c r="A4075" s="1" t="s">
        <v>1751</v>
      </c>
      <c r="B4075" s="9">
        <v>41060</v>
      </c>
      <c r="C4075" s="7">
        <v>100</v>
      </c>
      <c r="D4075" s="7">
        <v>1</v>
      </c>
      <c r="E4075" s="1">
        <v>21</v>
      </c>
      <c r="F4075" s="1" t="s">
        <v>47</v>
      </c>
      <c r="G4075" s="1" t="s">
        <v>1464</v>
      </c>
      <c r="H4075" s="1" t="s">
        <v>22</v>
      </c>
      <c r="I4075" s="1" t="s">
        <v>23</v>
      </c>
      <c r="AK4075" s="1" t="s">
        <v>412</v>
      </c>
    </row>
    <row r="4076" spans="1:37">
      <c r="A4076" s="1" t="s">
        <v>1751</v>
      </c>
      <c r="B4076" s="9">
        <v>41060</v>
      </c>
      <c r="C4076" s="7">
        <v>100</v>
      </c>
      <c r="D4076" s="7">
        <v>1</v>
      </c>
      <c r="E4076" s="1">
        <v>22</v>
      </c>
      <c r="F4076" s="1" t="s">
        <v>26</v>
      </c>
      <c r="G4076" s="1" t="s">
        <v>1465</v>
      </c>
      <c r="H4076" s="1" t="s">
        <v>23</v>
      </c>
      <c r="I4076" s="1" t="s">
        <v>23</v>
      </c>
      <c r="AK4076" s="1" t="s">
        <v>412</v>
      </c>
    </row>
    <row r="4077" spans="1:37">
      <c r="A4077" s="1" t="s">
        <v>1751</v>
      </c>
      <c r="B4077" s="9">
        <v>41060</v>
      </c>
      <c r="C4077" s="7">
        <v>100</v>
      </c>
      <c r="D4077" s="7">
        <v>1</v>
      </c>
      <c r="E4077" s="1">
        <v>22</v>
      </c>
      <c r="F4077" s="1" t="s">
        <v>47</v>
      </c>
      <c r="G4077" s="1" t="s">
        <v>1466</v>
      </c>
      <c r="H4077" s="1" t="s">
        <v>23</v>
      </c>
      <c r="I4077" s="1" t="s">
        <v>23</v>
      </c>
      <c r="J4077" s="1" t="s">
        <v>55</v>
      </c>
      <c r="AK4077" s="1" t="s">
        <v>412</v>
      </c>
    </row>
    <row r="4078" spans="1:37">
      <c r="A4078" s="1" t="s">
        <v>1751</v>
      </c>
      <c r="B4078" s="9">
        <v>41060</v>
      </c>
      <c r="C4078" s="7">
        <v>100</v>
      </c>
      <c r="D4078" s="7">
        <v>1</v>
      </c>
      <c r="E4078" s="1">
        <v>23</v>
      </c>
      <c r="F4078" s="1" t="s">
        <v>26</v>
      </c>
      <c r="G4078" s="1" t="s">
        <v>1467</v>
      </c>
      <c r="H4078" s="1" t="s">
        <v>23</v>
      </c>
      <c r="I4078" s="1" t="s">
        <v>23</v>
      </c>
      <c r="AK4078" s="1" t="s">
        <v>412</v>
      </c>
    </row>
    <row r="4079" spans="1:37">
      <c r="A4079" s="1" t="s">
        <v>1751</v>
      </c>
      <c r="B4079" s="9">
        <v>41060</v>
      </c>
      <c r="C4079" s="7">
        <v>100</v>
      </c>
      <c r="D4079" s="7">
        <v>1</v>
      </c>
      <c r="E4079" s="1">
        <v>23</v>
      </c>
      <c r="F4079" s="1" t="s">
        <v>47</v>
      </c>
      <c r="G4079" s="1" t="s">
        <v>1468</v>
      </c>
      <c r="H4079" s="1" t="s">
        <v>23</v>
      </c>
      <c r="I4079" s="1" t="s">
        <v>23</v>
      </c>
      <c r="AK4079" s="1" t="s">
        <v>412</v>
      </c>
    </row>
    <row r="4080" spans="1:37">
      <c r="A4080" s="1" t="s">
        <v>1751</v>
      </c>
      <c r="B4080" s="9">
        <v>41060</v>
      </c>
      <c r="C4080" s="7">
        <v>100</v>
      </c>
      <c r="D4080" s="7">
        <v>1</v>
      </c>
      <c r="E4080" s="1">
        <v>24</v>
      </c>
      <c r="F4080" s="1" t="s">
        <v>26</v>
      </c>
      <c r="G4080" s="1" t="s">
        <v>1469</v>
      </c>
      <c r="H4080" s="1" t="s">
        <v>23</v>
      </c>
      <c r="I4080" s="1" t="s">
        <v>23</v>
      </c>
      <c r="AK4080" s="1" t="s">
        <v>412</v>
      </c>
    </row>
    <row r="4081" spans="1:37">
      <c r="A4081" s="1" t="s">
        <v>1751</v>
      </c>
      <c r="B4081" s="9">
        <v>41060</v>
      </c>
      <c r="C4081" s="7">
        <v>100</v>
      </c>
      <c r="D4081" s="7">
        <v>1</v>
      </c>
      <c r="E4081" s="1">
        <v>24</v>
      </c>
      <c r="F4081" s="1" t="s">
        <v>47</v>
      </c>
      <c r="G4081" s="1" t="s">
        <v>1472</v>
      </c>
      <c r="H4081" s="1" t="s">
        <v>23</v>
      </c>
      <c r="I4081" s="1" t="s">
        <v>23</v>
      </c>
      <c r="AK4081" s="1" t="s">
        <v>412</v>
      </c>
    </row>
    <row r="4082" spans="1:37">
      <c r="A4082" s="1" t="s">
        <v>1751</v>
      </c>
      <c r="B4082" s="9">
        <v>41060</v>
      </c>
      <c r="C4082" s="7">
        <v>100</v>
      </c>
      <c r="D4082" s="7">
        <v>1</v>
      </c>
      <c r="E4082" s="1">
        <v>25</v>
      </c>
      <c r="F4082" s="1" t="s">
        <v>26</v>
      </c>
      <c r="G4082" s="1" t="s">
        <v>1474</v>
      </c>
      <c r="H4082" s="1" t="s">
        <v>23</v>
      </c>
      <c r="I4082" s="1" t="s">
        <v>23</v>
      </c>
      <c r="AK4082" s="1" t="s">
        <v>413</v>
      </c>
    </row>
    <row r="4083" spans="1:37">
      <c r="A4083" s="1" t="s">
        <v>1751</v>
      </c>
      <c r="B4083" s="9">
        <v>41060</v>
      </c>
      <c r="C4083" s="7">
        <v>100</v>
      </c>
      <c r="D4083" s="7">
        <v>1</v>
      </c>
      <c r="E4083" s="1">
        <v>25</v>
      </c>
      <c r="F4083" s="1" t="s">
        <v>47</v>
      </c>
      <c r="G4083" s="1" t="s">
        <v>1475</v>
      </c>
      <c r="H4083" s="1" t="s">
        <v>23</v>
      </c>
      <c r="I4083" s="1" t="s">
        <v>23</v>
      </c>
      <c r="AK4083" s="1" t="s">
        <v>413</v>
      </c>
    </row>
    <row r="4084" spans="1:37">
      <c r="A4084" s="1" t="s">
        <v>1751</v>
      </c>
      <c r="B4084" s="9">
        <v>41060</v>
      </c>
      <c r="C4084" s="7">
        <v>100</v>
      </c>
      <c r="D4084" s="7">
        <v>1</v>
      </c>
      <c r="E4084" s="1">
        <v>26</v>
      </c>
      <c r="F4084" s="1" t="s">
        <v>26</v>
      </c>
      <c r="G4084" s="1" t="s">
        <v>1476</v>
      </c>
      <c r="H4084" s="1" t="s">
        <v>22</v>
      </c>
      <c r="I4084" s="1" t="s">
        <v>9</v>
      </c>
      <c r="K4084" s="1" t="s">
        <v>30</v>
      </c>
      <c r="L4084" s="1" t="s">
        <v>25</v>
      </c>
      <c r="M4084" s="2" t="s">
        <v>2146</v>
      </c>
      <c r="N4084" s="1" t="s">
        <v>26</v>
      </c>
      <c r="O4084" s="1" t="s">
        <v>33</v>
      </c>
      <c r="Q4084" s="1">
        <v>26.9</v>
      </c>
      <c r="R4084" s="1">
        <v>13.9</v>
      </c>
      <c r="S4084" s="1">
        <v>10</v>
      </c>
      <c r="X4084" s="1">
        <v>13</v>
      </c>
      <c r="Y4084" s="1">
        <v>65</v>
      </c>
      <c r="Z4084" s="1">
        <v>52</v>
      </c>
      <c r="AA4084" s="1">
        <v>22</v>
      </c>
      <c r="AE4084" s="1">
        <v>725</v>
      </c>
      <c r="AJ4084" s="1" t="s">
        <v>418</v>
      </c>
      <c r="AK4084" s="1" t="s">
        <v>413</v>
      </c>
    </row>
    <row r="4085" spans="1:37">
      <c r="A4085" s="1" t="s">
        <v>1751</v>
      </c>
      <c r="B4085" s="9">
        <v>41060</v>
      </c>
      <c r="C4085" s="7">
        <v>100</v>
      </c>
      <c r="D4085" s="7">
        <v>1</v>
      </c>
      <c r="E4085" s="1">
        <v>26</v>
      </c>
      <c r="F4085" s="1" t="s">
        <v>47</v>
      </c>
      <c r="G4085" s="1" t="s">
        <v>1477</v>
      </c>
      <c r="H4085" s="1" t="s">
        <v>23</v>
      </c>
      <c r="I4085" s="1" t="s">
        <v>23</v>
      </c>
      <c r="AK4085" s="1" t="s">
        <v>413</v>
      </c>
    </row>
    <row r="4086" spans="1:37">
      <c r="A4086" s="1" t="s">
        <v>1751</v>
      </c>
      <c r="B4086" s="9">
        <v>41060</v>
      </c>
      <c r="C4086" s="7">
        <v>100</v>
      </c>
      <c r="D4086" s="7">
        <v>1</v>
      </c>
      <c r="E4086" s="1">
        <v>27</v>
      </c>
      <c r="F4086" s="1" t="s">
        <v>26</v>
      </c>
      <c r="G4086" s="1" t="s">
        <v>1478</v>
      </c>
      <c r="H4086" s="1" t="s">
        <v>23</v>
      </c>
      <c r="I4086" s="1" t="s">
        <v>23</v>
      </c>
      <c r="AK4086" s="1" t="s">
        <v>413</v>
      </c>
    </row>
    <row r="4087" spans="1:37">
      <c r="A4087" s="1" t="s">
        <v>1751</v>
      </c>
      <c r="B4087" s="9">
        <v>41060</v>
      </c>
      <c r="C4087" s="7">
        <v>100</v>
      </c>
      <c r="D4087" s="7">
        <v>1</v>
      </c>
      <c r="E4087" s="1">
        <v>27</v>
      </c>
      <c r="F4087" s="1" t="s">
        <v>47</v>
      </c>
      <c r="G4087" s="1" t="s">
        <v>1479</v>
      </c>
      <c r="H4087" s="1" t="s">
        <v>22</v>
      </c>
      <c r="I4087" s="1" t="s">
        <v>9</v>
      </c>
      <c r="K4087" s="1" t="s">
        <v>29</v>
      </c>
      <c r="L4087" s="1" t="s">
        <v>73</v>
      </c>
      <c r="M4087" s="2" t="s">
        <v>2097</v>
      </c>
      <c r="AJ4087" s="1" t="s">
        <v>288</v>
      </c>
      <c r="AK4087" s="1" t="s">
        <v>413</v>
      </c>
    </row>
    <row r="4088" spans="1:37">
      <c r="A4088" s="1" t="s">
        <v>1751</v>
      </c>
      <c r="B4088" s="9">
        <v>41060</v>
      </c>
      <c r="C4088" s="7">
        <v>100</v>
      </c>
      <c r="D4088" s="7">
        <v>1</v>
      </c>
      <c r="E4088" s="1">
        <v>28</v>
      </c>
      <c r="F4088" s="1" t="s">
        <v>26</v>
      </c>
      <c r="G4088" s="1" t="s">
        <v>1480</v>
      </c>
      <c r="H4088" s="1" t="s">
        <v>23</v>
      </c>
      <c r="I4088" s="1" t="s">
        <v>23</v>
      </c>
      <c r="AK4088" s="1" t="s">
        <v>413</v>
      </c>
    </row>
    <row r="4089" spans="1:37">
      <c r="A4089" s="1" t="s">
        <v>1751</v>
      </c>
      <c r="B4089" s="9">
        <v>41060</v>
      </c>
      <c r="C4089" s="7">
        <v>100</v>
      </c>
      <c r="D4089" s="7">
        <v>1</v>
      </c>
      <c r="E4089" s="1">
        <v>28</v>
      </c>
      <c r="F4089" s="1" t="s">
        <v>47</v>
      </c>
      <c r="G4089" s="1" t="s">
        <v>1481</v>
      </c>
      <c r="H4089" s="1" t="s">
        <v>22</v>
      </c>
      <c r="I4089" s="1" t="s">
        <v>9</v>
      </c>
      <c r="K4089" s="1" t="s">
        <v>30</v>
      </c>
      <c r="L4089" s="1" t="s">
        <v>73</v>
      </c>
      <c r="M4089" s="2" t="s">
        <v>2093</v>
      </c>
      <c r="AJ4089" s="1" t="s">
        <v>288</v>
      </c>
      <c r="AK4089" s="1" t="s">
        <v>413</v>
      </c>
    </row>
    <row r="4090" spans="1:37">
      <c r="A4090" s="1" t="s">
        <v>1751</v>
      </c>
      <c r="B4090" s="9">
        <v>41060</v>
      </c>
      <c r="C4090" s="7">
        <v>100</v>
      </c>
      <c r="D4090" s="7">
        <v>1</v>
      </c>
      <c r="E4090" s="1">
        <v>29</v>
      </c>
      <c r="F4090" s="1" t="s">
        <v>26</v>
      </c>
      <c r="G4090" s="1" t="s">
        <v>1482</v>
      </c>
      <c r="H4090" s="1" t="s">
        <v>23</v>
      </c>
      <c r="I4090" s="1" t="s">
        <v>23</v>
      </c>
      <c r="AK4090" s="1" t="s">
        <v>413</v>
      </c>
    </row>
    <row r="4091" spans="1:37">
      <c r="A4091" s="1" t="s">
        <v>1751</v>
      </c>
      <c r="B4091" s="9">
        <v>41060</v>
      </c>
      <c r="C4091" s="7">
        <v>100</v>
      </c>
      <c r="D4091" s="7">
        <v>1</v>
      </c>
      <c r="E4091" s="1">
        <v>29</v>
      </c>
      <c r="F4091" s="1" t="s">
        <v>47</v>
      </c>
      <c r="G4091" s="1" t="s">
        <v>1483</v>
      </c>
      <c r="H4091" s="1" t="s">
        <v>23</v>
      </c>
      <c r="I4091" s="1" t="s">
        <v>23</v>
      </c>
      <c r="AK4091" s="1" t="s">
        <v>413</v>
      </c>
    </row>
    <row r="4092" spans="1:37">
      <c r="A4092" s="1" t="s">
        <v>1751</v>
      </c>
      <c r="B4092" s="9">
        <v>41060</v>
      </c>
      <c r="C4092" s="7">
        <v>100</v>
      </c>
      <c r="D4092" s="7">
        <v>1</v>
      </c>
      <c r="E4092" s="1">
        <v>30</v>
      </c>
      <c r="F4092" s="1" t="s">
        <v>26</v>
      </c>
      <c r="G4092" s="1" t="s">
        <v>1484</v>
      </c>
      <c r="H4092" s="1" t="s">
        <v>23</v>
      </c>
      <c r="I4092" s="1" t="s">
        <v>23</v>
      </c>
      <c r="AK4092" s="1" t="s">
        <v>413</v>
      </c>
    </row>
    <row r="4093" spans="1:37">
      <c r="A4093" s="1" t="s">
        <v>1751</v>
      </c>
      <c r="B4093" s="9">
        <v>41060</v>
      </c>
      <c r="C4093" s="7">
        <v>100</v>
      </c>
      <c r="D4093" s="7">
        <v>1</v>
      </c>
      <c r="E4093" s="1">
        <v>30</v>
      </c>
      <c r="F4093" s="1" t="s">
        <v>47</v>
      </c>
      <c r="G4093" s="1" t="s">
        <v>1485</v>
      </c>
      <c r="H4093" s="1" t="s">
        <v>23</v>
      </c>
      <c r="I4093" s="1" t="s">
        <v>23</v>
      </c>
      <c r="AK4093" s="1" t="s">
        <v>413</v>
      </c>
    </row>
    <row r="4094" spans="1:37">
      <c r="A4094" s="1" t="s">
        <v>1751</v>
      </c>
      <c r="B4094" s="9">
        <v>41060</v>
      </c>
      <c r="C4094" s="7">
        <v>100</v>
      </c>
      <c r="D4094" s="7">
        <v>1</v>
      </c>
      <c r="E4094" s="1">
        <v>31</v>
      </c>
      <c r="F4094" s="1" t="s">
        <v>26</v>
      </c>
      <c r="G4094" s="1" t="s">
        <v>1486</v>
      </c>
      <c r="H4094" s="1" t="s">
        <v>23</v>
      </c>
      <c r="I4094" s="1" t="s">
        <v>23</v>
      </c>
      <c r="AK4094" s="1" t="s">
        <v>413</v>
      </c>
    </row>
    <row r="4095" spans="1:37">
      <c r="A4095" s="1" t="s">
        <v>1751</v>
      </c>
      <c r="B4095" s="9">
        <v>41060</v>
      </c>
      <c r="C4095" s="7">
        <v>100</v>
      </c>
      <c r="D4095" s="7">
        <v>1</v>
      </c>
      <c r="E4095" s="1">
        <v>31</v>
      </c>
      <c r="F4095" s="1" t="s">
        <v>47</v>
      </c>
      <c r="G4095" s="1" t="s">
        <v>1487</v>
      </c>
      <c r="H4095" s="1" t="s">
        <v>22</v>
      </c>
      <c r="I4095" s="1" t="s">
        <v>9</v>
      </c>
      <c r="K4095" s="1" t="s">
        <v>32</v>
      </c>
      <c r="L4095" s="1" t="s">
        <v>25</v>
      </c>
      <c r="M4095" s="2" t="s">
        <v>2145</v>
      </c>
      <c r="N4095" s="1" t="s">
        <v>26</v>
      </c>
      <c r="O4095" s="1" t="s">
        <v>27</v>
      </c>
      <c r="Q4095" s="1">
        <v>24.8</v>
      </c>
      <c r="R4095" s="1">
        <v>14.3</v>
      </c>
      <c r="S4095" s="1">
        <v>15.2</v>
      </c>
      <c r="X4095" s="1">
        <v>13</v>
      </c>
      <c r="Y4095" s="1">
        <v>57</v>
      </c>
      <c r="Z4095" s="1">
        <v>44</v>
      </c>
      <c r="AA4095" s="1">
        <v>35</v>
      </c>
      <c r="AE4095" s="1">
        <v>726</v>
      </c>
      <c r="AJ4095" s="1" t="s">
        <v>418</v>
      </c>
      <c r="AK4095" s="1" t="s">
        <v>413</v>
      </c>
    </row>
    <row r="4096" spans="1:37">
      <c r="A4096" s="1" t="s">
        <v>1751</v>
      </c>
      <c r="B4096" s="9">
        <v>41060</v>
      </c>
      <c r="C4096" s="7">
        <v>100</v>
      </c>
      <c r="D4096" s="7">
        <v>1</v>
      </c>
      <c r="E4096" s="1">
        <v>32</v>
      </c>
      <c r="F4096" s="1" t="s">
        <v>26</v>
      </c>
      <c r="G4096" s="1" t="s">
        <v>1488</v>
      </c>
      <c r="H4096" s="1" t="s">
        <v>23</v>
      </c>
      <c r="I4096" s="1" t="s">
        <v>23</v>
      </c>
      <c r="AK4096" s="1" t="s">
        <v>413</v>
      </c>
    </row>
    <row r="4097" spans="1:37">
      <c r="A4097" s="1" t="s">
        <v>1751</v>
      </c>
      <c r="B4097" s="9">
        <v>41060</v>
      </c>
      <c r="C4097" s="7">
        <v>100</v>
      </c>
      <c r="D4097" s="7">
        <v>1</v>
      </c>
      <c r="E4097" s="1">
        <v>32</v>
      </c>
      <c r="F4097" s="1" t="s">
        <v>47</v>
      </c>
      <c r="G4097" s="1" t="s">
        <v>1489</v>
      </c>
      <c r="H4097" s="1" t="s">
        <v>22</v>
      </c>
      <c r="I4097" s="1" t="s">
        <v>9</v>
      </c>
      <c r="K4097" s="1" t="s">
        <v>36</v>
      </c>
      <c r="L4097" s="1" t="s">
        <v>25</v>
      </c>
      <c r="M4097" s="2" t="s">
        <v>2138</v>
      </c>
      <c r="N4097" s="1" t="s">
        <v>26</v>
      </c>
      <c r="O4097" s="1" t="s">
        <v>27</v>
      </c>
      <c r="P4097" s="1" t="s">
        <v>40</v>
      </c>
      <c r="Q4097" s="1">
        <v>30.85</v>
      </c>
      <c r="T4097" s="1">
        <v>136.9</v>
      </c>
      <c r="U4097" s="1">
        <v>92.5</v>
      </c>
      <c r="X4097" s="1">
        <v>13</v>
      </c>
      <c r="Y4097" s="1">
        <v>112</v>
      </c>
      <c r="Z4097" s="1">
        <f>Y4097-X4097</f>
        <v>99</v>
      </c>
      <c r="AA4097" s="1">
        <v>0</v>
      </c>
      <c r="AJ4097" s="1" t="s">
        <v>288</v>
      </c>
      <c r="AK4097" s="1" t="s">
        <v>413</v>
      </c>
    </row>
    <row r="4098" spans="1:37">
      <c r="A4098" s="1" t="s">
        <v>1751</v>
      </c>
      <c r="B4098" s="9">
        <v>41060</v>
      </c>
      <c r="C4098" s="7">
        <v>100</v>
      </c>
      <c r="D4098" s="7">
        <v>1</v>
      </c>
      <c r="E4098" s="1">
        <v>33</v>
      </c>
      <c r="F4098" s="1" t="s">
        <v>26</v>
      </c>
      <c r="G4098" s="1" t="s">
        <v>532</v>
      </c>
      <c r="H4098" s="1" t="s">
        <v>23</v>
      </c>
      <c r="I4098" s="1" t="s">
        <v>23</v>
      </c>
      <c r="AK4098" s="1" t="s">
        <v>413</v>
      </c>
    </row>
    <row r="4099" spans="1:37">
      <c r="A4099" s="1" t="s">
        <v>1751</v>
      </c>
      <c r="B4099" s="9">
        <v>41060</v>
      </c>
      <c r="C4099" s="7">
        <v>100</v>
      </c>
      <c r="D4099" s="7">
        <v>1</v>
      </c>
      <c r="E4099" s="1">
        <v>33</v>
      </c>
      <c r="F4099" s="1" t="s">
        <v>47</v>
      </c>
      <c r="G4099" s="1" t="s">
        <v>1490</v>
      </c>
      <c r="H4099" s="1" t="s">
        <v>23</v>
      </c>
      <c r="I4099" s="1" t="s">
        <v>23</v>
      </c>
      <c r="AK4099" s="1" t="s">
        <v>413</v>
      </c>
    </row>
    <row r="4100" spans="1:37">
      <c r="A4100" s="1" t="s">
        <v>1751</v>
      </c>
      <c r="B4100" s="9">
        <v>41060</v>
      </c>
      <c r="C4100" s="7">
        <v>100</v>
      </c>
      <c r="D4100" s="7">
        <v>1</v>
      </c>
      <c r="E4100" s="1">
        <v>34</v>
      </c>
      <c r="F4100" s="1" t="s">
        <v>26</v>
      </c>
      <c r="G4100" s="1" t="s">
        <v>1491</v>
      </c>
      <c r="H4100" s="1" t="s">
        <v>23</v>
      </c>
      <c r="I4100" s="1" t="s">
        <v>23</v>
      </c>
      <c r="AK4100" s="1" t="s">
        <v>413</v>
      </c>
    </row>
    <row r="4101" spans="1:37">
      <c r="A4101" s="1" t="s">
        <v>1751</v>
      </c>
      <c r="B4101" s="9">
        <v>41060</v>
      </c>
      <c r="C4101" s="7">
        <v>100</v>
      </c>
      <c r="D4101" s="7">
        <v>1</v>
      </c>
      <c r="E4101" s="1">
        <v>34</v>
      </c>
      <c r="F4101" s="1" t="s">
        <v>47</v>
      </c>
      <c r="G4101" s="1" t="s">
        <v>1492</v>
      </c>
      <c r="H4101" s="1" t="s">
        <v>23</v>
      </c>
      <c r="I4101" s="1" t="s">
        <v>23</v>
      </c>
      <c r="AK4101" s="1" t="s">
        <v>413</v>
      </c>
    </row>
    <row r="4102" spans="1:37">
      <c r="A4102" s="1" t="s">
        <v>1751</v>
      </c>
      <c r="B4102" s="9">
        <v>41060</v>
      </c>
      <c r="C4102" s="7">
        <v>100</v>
      </c>
      <c r="D4102" s="7">
        <v>1</v>
      </c>
      <c r="E4102" s="1">
        <v>35</v>
      </c>
      <c r="F4102" s="1" t="s">
        <v>26</v>
      </c>
      <c r="G4102" s="1" t="s">
        <v>1493</v>
      </c>
      <c r="H4102" s="1" t="s">
        <v>23</v>
      </c>
      <c r="I4102" s="1" t="s">
        <v>23</v>
      </c>
      <c r="AK4102" s="1" t="s">
        <v>413</v>
      </c>
    </row>
    <row r="4103" spans="1:37">
      <c r="A4103" s="1" t="s">
        <v>1751</v>
      </c>
      <c r="B4103" s="9">
        <v>41060</v>
      </c>
      <c r="C4103" s="7">
        <v>100</v>
      </c>
      <c r="D4103" s="7">
        <v>1</v>
      </c>
      <c r="E4103" s="1">
        <v>35</v>
      </c>
      <c r="F4103" s="1" t="s">
        <v>47</v>
      </c>
      <c r="G4103" s="1" t="s">
        <v>1494</v>
      </c>
      <c r="H4103" s="1" t="s">
        <v>22</v>
      </c>
      <c r="I4103" s="1" t="s">
        <v>9</v>
      </c>
      <c r="K4103" s="1" t="s">
        <v>29</v>
      </c>
      <c r="L4103" s="1" t="s">
        <v>73</v>
      </c>
      <c r="M4103" s="2" t="s">
        <v>2087</v>
      </c>
      <c r="AJ4103" s="1" t="s">
        <v>288</v>
      </c>
      <c r="AK4103" s="1" t="s">
        <v>413</v>
      </c>
    </row>
    <row r="4104" spans="1:37">
      <c r="A4104" s="1" t="s">
        <v>1751</v>
      </c>
      <c r="B4104" s="9">
        <v>41060</v>
      </c>
      <c r="C4104" s="7">
        <v>100</v>
      </c>
      <c r="D4104" s="7">
        <v>1</v>
      </c>
      <c r="E4104" s="1">
        <v>36</v>
      </c>
      <c r="F4104" s="1" t="s">
        <v>26</v>
      </c>
      <c r="G4104" s="1" t="s">
        <v>1495</v>
      </c>
      <c r="H4104" s="1" t="s">
        <v>22</v>
      </c>
      <c r="I4104" s="1" t="s">
        <v>9</v>
      </c>
      <c r="K4104" s="1" t="s">
        <v>30</v>
      </c>
      <c r="L4104" s="1" t="s">
        <v>73</v>
      </c>
      <c r="M4104" s="2" t="s">
        <v>2126</v>
      </c>
      <c r="AJ4104" s="1" t="s">
        <v>288</v>
      </c>
      <c r="AK4104" s="1" t="s">
        <v>413</v>
      </c>
    </row>
    <row r="4105" spans="1:37">
      <c r="A4105" s="1" t="s">
        <v>1751</v>
      </c>
      <c r="B4105" s="9">
        <v>41060</v>
      </c>
      <c r="C4105" s="7">
        <v>100</v>
      </c>
      <c r="D4105" s="7">
        <v>1</v>
      </c>
      <c r="E4105" s="1">
        <v>36</v>
      </c>
      <c r="F4105" s="1" t="s">
        <v>47</v>
      </c>
      <c r="G4105" s="1" t="s">
        <v>1496</v>
      </c>
      <c r="H4105" s="1" t="s">
        <v>22</v>
      </c>
      <c r="I4105" s="1" t="s">
        <v>9</v>
      </c>
      <c r="K4105" s="1" t="s">
        <v>36</v>
      </c>
      <c r="L4105" s="1" t="s">
        <v>25</v>
      </c>
      <c r="M4105" s="2" t="s">
        <v>2140</v>
      </c>
      <c r="N4105" s="1" t="s">
        <v>26</v>
      </c>
      <c r="O4105" s="1" t="s">
        <v>27</v>
      </c>
      <c r="P4105" s="1" t="s">
        <v>40</v>
      </c>
      <c r="Q4105" s="1">
        <v>32.85</v>
      </c>
      <c r="T4105" s="1">
        <v>135.4</v>
      </c>
      <c r="U4105" s="1">
        <v>87.9</v>
      </c>
      <c r="X4105" s="1">
        <v>13</v>
      </c>
      <c r="Y4105" s="1">
        <v>99</v>
      </c>
      <c r="Z4105" s="1">
        <f>Y4105-X4105</f>
        <v>86</v>
      </c>
      <c r="AA4105" s="1">
        <v>0</v>
      </c>
      <c r="AC4105" s="1" t="s">
        <v>415</v>
      </c>
      <c r="AJ4105" s="1" t="s">
        <v>288</v>
      </c>
      <c r="AK4105" s="1" t="s">
        <v>413</v>
      </c>
    </row>
    <row r="4106" spans="1:37">
      <c r="A4106" s="1" t="s">
        <v>1751</v>
      </c>
      <c r="B4106" s="9">
        <v>41060</v>
      </c>
      <c r="C4106" s="7">
        <v>100</v>
      </c>
      <c r="D4106" s="7">
        <v>1</v>
      </c>
      <c r="E4106" s="1">
        <v>37</v>
      </c>
      <c r="F4106" s="1" t="s">
        <v>26</v>
      </c>
      <c r="G4106" s="1" t="s">
        <v>534</v>
      </c>
      <c r="H4106" s="1" t="s">
        <v>23</v>
      </c>
      <c r="I4106" s="1" t="s">
        <v>23</v>
      </c>
      <c r="AK4106" s="1" t="s">
        <v>413</v>
      </c>
    </row>
    <row r="4107" spans="1:37">
      <c r="A4107" s="1" t="s">
        <v>1751</v>
      </c>
      <c r="B4107" s="9">
        <v>41060</v>
      </c>
      <c r="C4107" s="7">
        <v>100</v>
      </c>
      <c r="D4107" s="7">
        <v>1</v>
      </c>
      <c r="E4107" s="1">
        <v>37</v>
      </c>
      <c r="F4107" s="1" t="s">
        <v>47</v>
      </c>
      <c r="G4107" s="1" t="s">
        <v>1498</v>
      </c>
      <c r="H4107" s="1" t="s">
        <v>23</v>
      </c>
      <c r="I4107" s="1" t="s">
        <v>23</v>
      </c>
      <c r="AK4107" s="1" t="s">
        <v>413</v>
      </c>
    </row>
    <row r="4108" spans="1:37">
      <c r="A4108" s="1" t="s">
        <v>1751</v>
      </c>
      <c r="B4108" s="9">
        <v>41060</v>
      </c>
      <c r="C4108" s="7">
        <v>100</v>
      </c>
      <c r="D4108" s="7">
        <v>1</v>
      </c>
      <c r="E4108" s="1">
        <v>38</v>
      </c>
      <c r="F4108" s="1" t="s">
        <v>26</v>
      </c>
      <c r="G4108" s="1" t="s">
        <v>1499</v>
      </c>
      <c r="H4108" s="1" t="s">
        <v>23</v>
      </c>
      <c r="I4108" s="1" t="s">
        <v>23</v>
      </c>
      <c r="AK4108" s="1" t="s">
        <v>413</v>
      </c>
    </row>
    <row r="4109" spans="1:37">
      <c r="A4109" s="1" t="s">
        <v>1751</v>
      </c>
      <c r="B4109" s="9">
        <v>41060</v>
      </c>
      <c r="C4109" s="7">
        <v>100</v>
      </c>
      <c r="D4109" s="7">
        <v>1</v>
      </c>
      <c r="E4109" s="1">
        <v>38</v>
      </c>
      <c r="F4109" s="1" t="s">
        <v>47</v>
      </c>
      <c r="G4109" s="1" t="s">
        <v>1500</v>
      </c>
      <c r="H4109" s="1" t="s">
        <v>23</v>
      </c>
      <c r="I4109" s="1" t="s">
        <v>23</v>
      </c>
      <c r="AK4109" s="1" t="s">
        <v>413</v>
      </c>
    </row>
    <row r="4110" spans="1:37">
      <c r="A4110" s="1" t="s">
        <v>1751</v>
      </c>
      <c r="B4110" s="9">
        <v>41060</v>
      </c>
      <c r="C4110" s="7">
        <v>100</v>
      </c>
      <c r="D4110" s="7">
        <v>1</v>
      </c>
      <c r="E4110" s="1">
        <v>39</v>
      </c>
      <c r="F4110" s="1" t="s">
        <v>26</v>
      </c>
      <c r="G4110" s="1" t="s">
        <v>1501</v>
      </c>
      <c r="H4110" s="1" t="s">
        <v>22</v>
      </c>
      <c r="I4110" s="1" t="s">
        <v>9</v>
      </c>
      <c r="K4110" s="1" t="s">
        <v>31</v>
      </c>
      <c r="L4110" s="1" t="s">
        <v>25</v>
      </c>
      <c r="M4110" s="2" t="s">
        <v>2144</v>
      </c>
      <c r="N4110" s="1" t="s">
        <v>26</v>
      </c>
      <c r="O4110" s="1" t="s">
        <v>27</v>
      </c>
      <c r="P4110" s="1" t="s">
        <v>40</v>
      </c>
      <c r="Q4110" s="1">
        <v>37.75</v>
      </c>
      <c r="R4110" s="1">
        <v>19.899999999999999</v>
      </c>
      <c r="S4110" s="1">
        <v>28.15</v>
      </c>
      <c r="X4110" s="1">
        <v>13</v>
      </c>
      <c r="Y4110" s="1">
        <v>177</v>
      </c>
      <c r="Z4110" s="1">
        <f>Y4110-X4110</f>
        <v>164</v>
      </c>
      <c r="AE4110" s="1">
        <v>731</v>
      </c>
      <c r="AF4110" s="1">
        <v>106</v>
      </c>
      <c r="AJ4110" s="1" t="s">
        <v>288</v>
      </c>
      <c r="AK4110" s="1" t="s">
        <v>413</v>
      </c>
    </row>
    <row r="4111" spans="1:37">
      <c r="A4111" s="1" t="s">
        <v>1751</v>
      </c>
      <c r="B4111" s="9">
        <v>41060</v>
      </c>
      <c r="C4111" s="7">
        <v>100</v>
      </c>
      <c r="D4111" s="7">
        <v>1</v>
      </c>
      <c r="E4111" s="1">
        <v>39</v>
      </c>
      <c r="F4111" s="1" t="s">
        <v>47</v>
      </c>
      <c r="G4111" s="1" t="s">
        <v>1503</v>
      </c>
      <c r="H4111" s="1" t="s">
        <v>23</v>
      </c>
      <c r="I4111" s="1" t="s">
        <v>23</v>
      </c>
      <c r="AK4111" s="1" t="s">
        <v>413</v>
      </c>
    </row>
    <row r="4112" spans="1:37">
      <c r="A4112" s="1" t="s">
        <v>1751</v>
      </c>
      <c r="B4112" s="9">
        <v>41060</v>
      </c>
      <c r="C4112" s="7">
        <v>100</v>
      </c>
      <c r="D4112" s="7">
        <v>1</v>
      </c>
      <c r="E4112" s="1">
        <v>40</v>
      </c>
      <c r="F4112" s="1" t="s">
        <v>26</v>
      </c>
      <c r="G4112" s="1" t="s">
        <v>1504</v>
      </c>
      <c r="H4112" s="1" t="s">
        <v>23</v>
      </c>
      <c r="I4112" s="1" t="s">
        <v>23</v>
      </c>
      <c r="AK4112" s="1" t="s">
        <v>413</v>
      </c>
    </row>
    <row r="4113" spans="1:37">
      <c r="A4113" s="1" t="s">
        <v>1751</v>
      </c>
      <c r="B4113" s="9">
        <v>41060</v>
      </c>
      <c r="C4113" s="7">
        <v>100</v>
      </c>
      <c r="D4113" s="7">
        <v>1</v>
      </c>
      <c r="E4113" s="1">
        <v>40</v>
      </c>
      <c r="F4113" s="1" t="s">
        <v>47</v>
      </c>
      <c r="G4113" s="1" t="s">
        <v>1507</v>
      </c>
      <c r="H4113" s="1" t="s">
        <v>23</v>
      </c>
      <c r="I4113" s="1" t="s">
        <v>23</v>
      </c>
      <c r="AK4113" s="1" t="s">
        <v>413</v>
      </c>
    </row>
    <row r="4114" spans="1:37">
      <c r="A4114" s="1" t="s">
        <v>1751</v>
      </c>
      <c r="B4114" s="9">
        <v>41060</v>
      </c>
      <c r="C4114" s="7">
        <v>100</v>
      </c>
      <c r="D4114" s="7">
        <v>1</v>
      </c>
      <c r="E4114" s="1">
        <v>41</v>
      </c>
      <c r="F4114" s="1" t="s">
        <v>26</v>
      </c>
      <c r="G4114" s="1" t="s">
        <v>1508</v>
      </c>
      <c r="H4114" s="1" t="s">
        <v>22</v>
      </c>
      <c r="I4114" s="1" t="s">
        <v>9</v>
      </c>
      <c r="K4114" s="1" t="s">
        <v>32</v>
      </c>
      <c r="L4114" s="1" t="s">
        <v>73</v>
      </c>
      <c r="M4114" s="2" t="s">
        <v>2110</v>
      </c>
      <c r="N4114" s="1" t="s">
        <v>26</v>
      </c>
      <c r="O4114" s="1" t="s">
        <v>66</v>
      </c>
      <c r="Q4114" s="1">
        <v>27.3</v>
      </c>
      <c r="R4114" s="1">
        <v>17.5</v>
      </c>
      <c r="S4114" s="1">
        <v>13</v>
      </c>
      <c r="X4114" s="1">
        <v>13</v>
      </c>
      <c r="Y4114" s="1">
        <v>81</v>
      </c>
      <c r="Z4114" s="1">
        <v>68</v>
      </c>
      <c r="AA4114" s="1">
        <v>28</v>
      </c>
      <c r="AE4114" s="1">
        <v>732</v>
      </c>
      <c r="AJ4114" s="1" t="s">
        <v>418</v>
      </c>
      <c r="AK4114" s="1" t="s">
        <v>413</v>
      </c>
    </row>
    <row r="4115" spans="1:37">
      <c r="A4115" s="1" t="s">
        <v>1751</v>
      </c>
      <c r="B4115" s="9">
        <v>41060</v>
      </c>
      <c r="C4115" s="7">
        <v>100</v>
      </c>
      <c r="D4115" s="7">
        <v>1</v>
      </c>
      <c r="E4115" s="1">
        <v>41</v>
      </c>
      <c r="F4115" s="1" t="s">
        <v>47</v>
      </c>
      <c r="G4115" s="1" t="s">
        <v>1509</v>
      </c>
      <c r="H4115" s="1" t="s">
        <v>22</v>
      </c>
      <c r="I4115" s="1" t="s">
        <v>9</v>
      </c>
      <c r="K4115" s="1" t="s">
        <v>30</v>
      </c>
      <c r="L4115" s="1" t="s">
        <v>73</v>
      </c>
      <c r="M4115" s="2" t="s">
        <v>2081</v>
      </c>
      <c r="AJ4115" s="1" t="s">
        <v>288</v>
      </c>
      <c r="AK4115" s="1" t="s">
        <v>413</v>
      </c>
    </row>
    <row r="4116" spans="1:37">
      <c r="A4116" s="1" t="s">
        <v>1751</v>
      </c>
      <c r="B4116" s="9">
        <v>41060</v>
      </c>
      <c r="C4116" s="7">
        <v>100</v>
      </c>
      <c r="D4116" s="7">
        <v>1</v>
      </c>
      <c r="E4116" s="1">
        <v>42</v>
      </c>
      <c r="F4116" s="1" t="s">
        <v>26</v>
      </c>
      <c r="G4116" s="1" t="s">
        <v>1510</v>
      </c>
      <c r="H4116" s="1" t="s">
        <v>22</v>
      </c>
      <c r="I4116" s="1" t="s">
        <v>9</v>
      </c>
      <c r="J4116" s="1" t="s">
        <v>55</v>
      </c>
      <c r="AK4116" s="1" t="s">
        <v>413</v>
      </c>
    </row>
    <row r="4117" spans="1:37">
      <c r="A4117" s="1" t="s">
        <v>1751</v>
      </c>
      <c r="B4117" s="9">
        <v>41060</v>
      </c>
      <c r="C4117" s="7">
        <v>100</v>
      </c>
      <c r="D4117" s="7">
        <v>1</v>
      </c>
      <c r="E4117" s="1">
        <v>42</v>
      </c>
      <c r="F4117" s="1" t="s">
        <v>47</v>
      </c>
      <c r="G4117" s="1" t="s">
        <v>1511</v>
      </c>
      <c r="H4117" s="1" t="s">
        <v>23</v>
      </c>
      <c r="I4117" s="1" t="s">
        <v>23</v>
      </c>
      <c r="AK4117" s="1" t="s">
        <v>413</v>
      </c>
    </row>
    <row r="4118" spans="1:37">
      <c r="A4118" s="1" t="s">
        <v>1751</v>
      </c>
      <c r="B4118" s="9">
        <v>41060</v>
      </c>
      <c r="C4118" s="7">
        <v>100</v>
      </c>
      <c r="D4118" s="7">
        <v>1</v>
      </c>
      <c r="E4118" s="1">
        <v>43</v>
      </c>
      <c r="F4118" s="1" t="s">
        <v>26</v>
      </c>
      <c r="G4118" s="1" t="s">
        <v>1512</v>
      </c>
      <c r="H4118" s="1" t="s">
        <v>23</v>
      </c>
      <c r="I4118" s="1" t="s">
        <v>23</v>
      </c>
      <c r="AK4118" s="1" t="s">
        <v>413</v>
      </c>
    </row>
    <row r="4119" spans="1:37">
      <c r="A4119" s="1" t="s">
        <v>1751</v>
      </c>
      <c r="B4119" s="9">
        <v>41060</v>
      </c>
      <c r="C4119" s="7">
        <v>100</v>
      </c>
      <c r="D4119" s="7">
        <v>1</v>
      </c>
      <c r="E4119" s="1">
        <v>43</v>
      </c>
      <c r="F4119" s="1" t="s">
        <v>47</v>
      </c>
      <c r="G4119" s="1" t="s">
        <v>1513</v>
      </c>
      <c r="H4119" s="1" t="s">
        <v>22</v>
      </c>
      <c r="I4119" s="1" t="s">
        <v>9</v>
      </c>
      <c r="K4119" s="1" t="s">
        <v>30</v>
      </c>
      <c r="L4119" s="1" t="s">
        <v>25</v>
      </c>
      <c r="M4119" s="2" t="s">
        <v>2148</v>
      </c>
      <c r="N4119" s="1" t="s">
        <v>224</v>
      </c>
      <c r="O4119" s="1" t="s">
        <v>66</v>
      </c>
      <c r="Q4119" s="1">
        <v>24.4</v>
      </c>
      <c r="R4119" s="1">
        <v>14.4</v>
      </c>
      <c r="S4119" s="1">
        <v>11</v>
      </c>
      <c r="X4119" s="1">
        <v>13</v>
      </c>
      <c r="Y4119" s="1">
        <v>47</v>
      </c>
      <c r="Z4119" s="1">
        <v>34</v>
      </c>
      <c r="AA4119" s="1">
        <v>32</v>
      </c>
      <c r="AE4119" s="1">
        <v>733</v>
      </c>
      <c r="AJ4119" s="1" t="s">
        <v>418</v>
      </c>
      <c r="AK4119" s="1" t="s">
        <v>413</v>
      </c>
    </row>
    <row r="4120" spans="1:37">
      <c r="A4120" s="1" t="s">
        <v>1751</v>
      </c>
      <c r="B4120" s="9">
        <v>41060</v>
      </c>
      <c r="C4120" s="7">
        <v>100</v>
      </c>
      <c r="D4120" s="7">
        <v>1</v>
      </c>
      <c r="E4120" s="1">
        <v>44</v>
      </c>
      <c r="F4120" s="1" t="s">
        <v>26</v>
      </c>
      <c r="G4120" s="1" t="s">
        <v>1514</v>
      </c>
      <c r="H4120" s="1" t="s">
        <v>23</v>
      </c>
      <c r="I4120" s="1" t="s">
        <v>23</v>
      </c>
      <c r="AK4120" s="1" t="s">
        <v>413</v>
      </c>
    </row>
    <row r="4121" spans="1:37">
      <c r="A4121" s="1" t="s">
        <v>1751</v>
      </c>
      <c r="B4121" s="9">
        <v>41060</v>
      </c>
      <c r="C4121" s="7">
        <v>100</v>
      </c>
      <c r="D4121" s="7">
        <v>1</v>
      </c>
      <c r="E4121" s="1">
        <v>44</v>
      </c>
      <c r="F4121" s="1" t="s">
        <v>47</v>
      </c>
      <c r="G4121" s="1" t="s">
        <v>1515</v>
      </c>
      <c r="H4121" s="1" t="s">
        <v>22</v>
      </c>
      <c r="I4121" s="1" t="s">
        <v>9</v>
      </c>
      <c r="K4121" s="1" t="s">
        <v>36</v>
      </c>
      <c r="L4121" s="1" t="s">
        <v>25</v>
      </c>
      <c r="M4121" s="2" t="s">
        <v>2142</v>
      </c>
      <c r="N4121" s="1" t="s">
        <v>26</v>
      </c>
      <c r="O4121" s="1" t="s">
        <v>33</v>
      </c>
      <c r="Q4121" s="1">
        <v>31.4</v>
      </c>
      <c r="T4121" s="1">
        <v>136.80000000000001</v>
      </c>
      <c r="U4121" s="1">
        <v>72.25</v>
      </c>
      <c r="X4121" s="1">
        <v>12</v>
      </c>
      <c r="Y4121" s="1">
        <v>109</v>
      </c>
      <c r="Z4121" s="1">
        <f>Y4121-X4121</f>
        <v>97</v>
      </c>
      <c r="AA4121" s="1">
        <v>0</v>
      </c>
      <c r="AC4121" s="1" t="s">
        <v>416</v>
      </c>
      <c r="AJ4121" s="1" t="s">
        <v>288</v>
      </c>
      <c r="AK4121" s="1" t="s">
        <v>413</v>
      </c>
    </row>
    <row r="4122" spans="1:37">
      <c r="A4122" s="1" t="s">
        <v>1751</v>
      </c>
      <c r="B4122" s="9">
        <v>41060</v>
      </c>
      <c r="C4122" s="7">
        <v>100</v>
      </c>
      <c r="D4122" s="7">
        <v>1</v>
      </c>
      <c r="E4122" s="1">
        <v>45</v>
      </c>
      <c r="F4122" s="1" t="s">
        <v>26</v>
      </c>
      <c r="G4122" s="1" t="s">
        <v>1516</v>
      </c>
      <c r="H4122" s="1" t="s">
        <v>23</v>
      </c>
      <c r="I4122" s="1" t="s">
        <v>23</v>
      </c>
      <c r="AK4122" s="1" t="s">
        <v>413</v>
      </c>
    </row>
    <row r="4123" spans="1:37">
      <c r="A4123" s="1" t="s">
        <v>1751</v>
      </c>
      <c r="B4123" s="9">
        <v>41060</v>
      </c>
      <c r="C4123" s="7">
        <v>100</v>
      </c>
      <c r="D4123" s="7">
        <v>1</v>
      </c>
      <c r="E4123" s="1">
        <v>45</v>
      </c>
      <c r="F4123" s="1" t="s">
        <v>47</v>
      </c>
      <c r="G4123" s="1" t="s">
        <v>1517</v>
      </c>
      <c r="H4123" s="1" t="s">
        <v>23</v>
      </c>
      <c r="I4123" s="1" t="s">
        <v>23</v>
      </c>
      <c r="AK4123" s="1" t="s">
        <v>413</v>
      </c>
    </row>
    <row r="4124" spans="1:37">
      <c r="A4124" s="1" t="s">
        <v>1751</v>
      </c>
      <c r="B4124" s="9">
        <v>41060</v>
      </c>
      <c r="C4124" s="7">
        <v>100</v>
      </c>
      <c r="D4124" s="7">
        <v>1</v>
      </c>
      <c r="E4124" s="1">
        <v>46</v>
      </c>
      <c r="F4124" s="1" t="s">
        <v>26</v>
      </c>
      <c r="G4124" s="1" t="s">
        <v>1518</v>
      </c>
      <c r="H4124" s="1" t="s">
        <v>23</v>
      </c>
      <c r="I4124" s="1" t="s">
        <v>23</v>
      </c>
      <c r="AK4124" s="1" t="s">
        <v>413</v>
      </c>
    </row>
    <row r="4125" spans="1:37">
      <c r="A4125" s="1" t="s">
        <v>1751</v>
      </c>
      <c r="B4125" s="9">
        <v>41060</v>
      </c>
      <c r="C4125" s="7">
        <v>100</v>
      </c>
      <c r="D4125" s="7">
        <v>1</v>
      </c>
      <c r="E4125" s="1">
        <v>46</v>
      </c>
      <c r="F4125" s="1" t="s">
        <v>47</v>
      </c>
      <c r="G4125" s="1" t="s">
        <v>1519</v>
      </c>
      <c r="H4125" s="1" t="s">
        <v>23</v>
      </c>
      <c r="I4125" s="1" t="s">
        <v>23</v>
      </c>
      <c r="AK4125" s="1" t="s">
        <v>413</v>
      </c>
    </row>
    <row r="4126" spans="1:37">
      <c r="A4126" s="1" t="s">
        <v>1751</v>
      </c>
      <c r="B4126" s="9">
        <v>41060</v>
      </c>
      <c r="C4126" s="7">
        <v>100</v>
      </c>
      <c r="D4126" s="7">
        <v>1</v>
      </c>
      <c r="E4126" s="1">
        <v>47</v>
      </c>
      <c r="F4126" s="1" t="s">
        <v>26</v>
      </c>
      <c r="G4126" s="1" t="s">
        <v>1520</v>
      </c>
      <c r="H4126" s="1" t="s">
        <v>23</v>
      </c>
      <c r="I4126" s="1" t="s">
        <v>23</v>
      </c>
      <c r="AK4126" s="1" t="s">
        <v>413</v>
      </c>
    </row>
    <row r="4127" spans="1:37">
      <c r="A4127" s="1" t="s">
        <v>1751</v>
      </c>
      <c r="B4127" s="9">
        <v>41060</v>
      </c>
      <c r="C4127" s="7">
        <v>100</v>
      </c>
      <c r="D4127" s="7">
        <v>1</v>
      </c>
      <c r="E4127" s="1">
        <v>47</v>
      </c>
      <c r="F4127" s="1" t="s">
        <v>47</v>
      </c>
      <c r="G4127" s="1" t="s">
        <v>1521</v>
      </c>
      <c r="H4127" s="1" t="s">
        <v>23</v>
      </c>
      <c r="I4127" s="1" t="s">
        <v>23</v>
      </c>
      <c r="AK4127" s="1" t="s">
        <v>413</v>
      </c>
    </row>
    <row r="4128" spans="1:37">
      <c r="A4128" s="1" t="s">
        <v>1751</v>
      </c>
      <c r="B4128" s="9">
        <v>41060</v>
      </c>
      <c r="C4128" s="7">
        <v>100</v>
      </c>
      <c r="D4128" s="7">
        <v>1</v>
      </c>
      <c r="E4128" s="1">
        <v>48</v>
      </c>
      <c r="F4128" s="1" t="s">
        <v>26</v>
      </c>
      <c r="G4128" s="1" t="s">
        <v>1522</v>
      </c>
      <c r="H4128" s="1" t="s">
        <v>22</v>
      </c>
      <c r="I4128" s="1" t="s">
        <v>9</v>
      </c>
      <c r="K4128" s="1" t="s">
        <v>32</v>
      </c>
      <c r="L4128" s="1" t="s">
        <v>73</v>
      </c>
      <c r="M4128" s="2" t="s">
        <v>2109</v>
      </c>
      <c r="N4128" s="1" t="s">
        <v>26</v>
      </c>
      <c r="O4128" s="1" t="s">
        <v>27</v>
      </c>
      <c r="X4128" s="1">
        <v>15</v>
      </c>
      <c r="Y4128" s="1">
        <v>60</v>
      </c>
      <c r="Z4128" s="1">
        <f>Y4128-X4128</f>
        <v>45</v>
      </c>
      <c r="AA4128" s="1">
        <v>20</v>
      </c>
      <c r="AE4128" s="1">
        <v>732</v>
      </c>
      <c r="AF4128" s="1">
        <v>107</v>
      </c>
      <c r="AJ4128" s="1" t="s">
        <v>288</v>
      </c>
      <c r="AK4128" s="1" t="s">
        <v>413</v>
      </c>
    </row>
    <row r="4129" spans="1:37">
      <c r="A4129" s="1" t="s">
        <v>1751</v>
      </c>
      <c r="B4129" s="9">
        <v>41060</v>
      </c>
      <c r="C4129" s="7">
        <v>100</v>
      </c>
      <c r="D4129" s="7">
        <v>1</v>
      </c>
      <c r="E4129" s="1">
        <v>48</v>
      </c>
      <c r="F4129" s="1" t="s">
        <v>47</v>
      </c>
      <c r="G4129" s="1" t="s">
        <v>1523</v>
      </c>
      <c r="H4129" s="1" t="s">
        <v>23</v>
      </c>
      <c r="I4129" s="1" t="s">
        <v>23</v>
      </c>
      <c r="AK4129" s="1" t="s">
        <v>413</v>
      </c>
    </row>
    <row r="4130" spans="1:37">
      <c r="A4130" s="1" t="s">
        <v>1752</v>
      </c>
      <c r="B4130" s="9">
        <v>41061</v>
      </c>
      <c r="C4130" s="7">
        <v>100</v>
      </c>
      <c r="D4130" s="7">
        <v>1</v>
      </c>
      <c r="E4130" s="1">
        <v>1</v>
      </c>
      <c r="F4130" s="1" t="s">
        <v>26</v>
      </c>
      <c r="G4130" s="1" t="s">
        <v>1823</v>
      </c>
      <c r="H4130" s="1" t="s">
        <v>23</v>
      </c>
      <c r="I4130" s="1" t="s">
        <v>23</v>
      </c>
      <c r="AK4130" s="1" t="s">
        <v>288</v>
      </c>
    </row>
    <row r="4131" spans="1:37">
      <c r="A4131" s="1" t="s">
        <v>1752</v>
      </c>
      <c r="B4131" s="9">
        <v>41061</v>
      </c>
      <c r="C4131" s="7">
        <v>100</v>
      </c>
      <c r="D4131" s="7">
        <v>1</v>
      </c>
      <c r="E4131" s="1">
        <v>1</v>
      </c>
      <c r="F4131" s="1" t="s">
        <v>47</v>
      </c>
      <c r="G4131" s="1" t="s">
        <v>1825</v>
      </c>
      <c r="H4131" s="1" t="s">
        <v>23</v>
      </c>
      <c r="I4131" s="1" t="s">
        <v>23</v>
      </c>
      <c r="AK4131" s="1" t="s">
        <v>288</v>
      </c>
    </row>
    <row r="4132" spans="1:37">
      <c r="A4132" s="1" t="s">
        <v>1752</v>
      </c>
      <c r="B4132" s="9">
        <v>41061</v>
      </c>
      <c r="C4132" s="7">
        <v>100</v>
      </c>
      <c r="D4132" s="7">
        <v>1</v>
      </c>
      <c r="E4132" s="1">
        <v>2</v>
      </c>
      <c r="F4132" s="1" t="s">
        <v>26</v>
      </c>
      <c r="G4132" s="1" t="s">
        <v>1833</v>
      </c>
      <c r="H4132" s="1" t="s">
        <v>22</v>
      </c>
      <c r="I4132" s="1" t="s">
        <v>9</v>
      </c>
      <c r="J4132" s="1" t="s">
        <v>55</v>
      </c>
      <c r="AK4132" s="1" t="s">
        <v>288</v>
      </c>
    </row>
    <row r="4133" spans="1:37">
      <c r="A4133" s="1" t="s">
        <v>1752</v>
      </c>
      <c r="B4133" s="9">
        <v>41061</v>
      </c>
      <c r="C4133" s="7">
        <v>100</v>
      </c>
      <c r="D4133" s="7">
        <v>1</v>
      </c>
      <c r="E4133" s="1">
        <v>2</v>
      </c>
      <c r="F4133" s="1" t="s">
        <v>47</v>
      </c>
      <c r="G4133" s="1" t="s">
        <v>1829</v>
      </c>
      <c r="H4133" s="1" t="s">
        <v>23</v>
      </c>
      <c r="I4133" s="1" t="s">
        <v>9</v>
      </c>
      <c r="J4133" s="1" t="s">
        <v>55</v>
      </c>
      <c r="AK4133" s="1" t="s">
        <v>288</v>
      </c>
    </row>
    <row r="4134" spans="1:37">
      <c r="A4134" s="1" t="s">
        <v>1752</v>
      </c>
      <c r="B4134" s="9">
        <v>41061</v>
      </c>
      <c r="C4134" s="7">
        <v>100</v>
      </c>
      <c r="D4134" s="7">
        <v>1</v>
      </c>
      <c r="E4134" s="1">
        <v>3</v>
      </c>
      <c r="F4134" s="1" t="s">
        <v>26</v>
      </c>
      <c r="G4134" s="1" t="s">
        <v>1813</v>
      </c>
      <c r="H4134" s="1" t="s">
        <v>23</v>
      </c>
      <c r="I4134" s="1" t="s">
        <v>9</v>
      </c>
      <c r="J4134" s="1" t="s">
        <v>55</v>
      </c>
      <c r="AK4134" s="1" t="s">
        <v>288</v>
      </c>
    </row>
    <row r="4135" spans="1:37">
      <c r="A4135" s="1" t="s">
        <v>1752</v>
      </c>
      <c r="B4135" s="9">
        <v>41061</v>
      </c>
      <c r="C4135" s="7">
        <v>100</v>
      </c>
      <c r="D4135" s="7">
        <v>1</v>
      </c>
      <c r="E4135" s="1">
        <v>3</v>
      </c>
      <c r="F4135" s="1" t="s">
        <v>47</v>
      </c>
      <c r="G4135" s="1" t="s">
        <v>1824</v>
      </c>
      <c r="H4135" s="1" t="s">
        <v>22</v>
      </c>
      <c r="I4135" s="1" t="s">
        <v>23</v>
      </c>
      <c r="AK4135" s="1" t="s">
        <v>288</v>
      </c>
    </row>
    <row r="4136" spans="1:37">
      <c r="A4136" s="1" t="s">
        <v>1752</v>
      </c>
      <c r="B4136" s="9">
        <v>41061</v>
      </c>
      <c r="C4136" s="7">
        <v>100</v>
      </c>
      <c r="D4136" s="7">
        <v>1</v>
      </c>
      <c r="E4136" s="1">
        <v>4</v>
      </c>
      <c r="F4136" s="1" t="s">
        <v>26</v>
      </c>
      <c r="G4136" s="1" t="s">
        <v>1821</v>
      </c>
      <c r="H4136" s="1" t="s">
        <v>23</v>
      </c>
      <c r="I4136" s="1" t="s">
        <v>23</v>
      </c>
      <c r="AK4136" s="1" t="s">
        <v>190</v>
      </c>
    </row>
    <row r="4137" spans="1:37">
      <c r="A4137" s="1" t="s">
        <v>1752</v>
      </c>
      <c r="B4137" s="9">
        <v>41061</v>
      </c>
      <c r="C4137" s="7">
        <v>100</v>
      </c>
      <c r="D4137" s="7">
        <v>1</v>
      </c>
      <c r="E4137" s="1">
        <v>4</v>
      </c>
      <c r="F4137" s="1" t="s">
        <v>47</v>
      </c>
      <c r="G4137" s="1" t="s">
        <v>1832</v>
      </c>
      <c r="H4137" s="1" t="s">
        <v>22</v>
      </c>
      <c r="I4137" s="1" t="s">
        <v>9</v>
      </c>
      <c r="K4137" s="1" t="s">
        <v>30</v>
      </c>
      <c r="L4137" s="1" t="s">
        <v>73</v>
      </c>
      <c r="M4137" s="2" t="s">
        <v>2100</v>
      </c>
      <c r="AJ4137" s="1" t="s">
        <v>288</v>
      </c>
      <c r="AK4137" s="1" t="s">
        <v>288</v>
      </c>
    </row>
    <row r="4138" spans="1:37">
      <c r="A4138" s="1" t="s">
        <v>1752</v>
      </c>
      <c r="B4138" s="9">
        <v>41061</v>
      </c>
      <c r="C4138" s="7">
        <v>100</v>
      </c>
      <c r="D4138" s="7">
        <v>1</v>
      </c>
      <c r="E4138" s="1">
        <v>5</v>
      </c>
      <c r="F4138" s="1" t="s">
        <v>26</v>
      </c>
      <c r="G4138" s="1" t="s">
        <v>1828</v>
      </c>
      <c r="H4138" s="1" t="s">
        <v>23</v>
      </c>
      <c r="I4138" s="1" t="s">
        <v>23</v>
      </c>
      <c r="AK4138" s="1" t="s">
        <v>288</v>
      </c>
    </row>
    <row r="4139" spans="1:37">
      <c r="A4139" s="1" t="s">
        <v>1752</v>
      </c>
      <c r="B4139" s="9">
        <v>41061</v>
      </c>
      <c r="C4139" s="7">
        <v>100</v>
      </c>
      <c r="D4139" s="7">
        <v>1</v>
      </c>
      <c r="E4139" s="1">
        <v>5</v>
      </c>
      <c r="F4139" s="1" t="s">
        <v>47</v>
      </c>
      <c r="G4139" s="1" t="s">
        <v>1826</v>
      </c>
      <c r="H4139" s="1" t="s">
        <v>22</v>
      </c>
      <c r="I4139" s="1" t="s">
        <v>9</v>
      </c>
      <c r="K4139" s="1" t="s">
        <v>29</v>
      </c>
      <c r="L4139" s="1" t="s">
        <v>73</v>
      </c>
      <c r="M4139" s="2" t="s">
        <v>2074</v>
      </c>
      <c r="AJ4139" s="1" t="s">
        <v>288</v>
      </c>
      <c r="AK4139" s="1" t="s">
        <v>190</v>
      </c>
    </row>
    <row r="4140" spans="1:37">
      <c r="A4140" s="1" t="s">
        <v>1752</v>
      </c>
      <c r="B4140" s="9">
        <v>41061</v>
      </c>
      <c r="C4140" s="7">
        <v>100</v>
      </c>
      <c r="D4140" s="7">
        <v>1</v>
      </c>
      <c r="E4140" s="1">
        <v>6</v>
      </c>
      <c r="F4140" s="1" t="s">
        <v>26</v>
      </c>
      <c r="G4140" s="1" t="s">
        <v>1834</v>
      </c>
      <c r="H4140" s="1" t="s">
        <v>23</v>
      </c>
      <c r="I4140" s="1" t="s">
        <v>9</v>
      </c>
      <c r="J4140" s="1" t="s">
        <v>55</v>
      </c>
      <c r="AK4140" s="1" t="s">
        <v>288</v>
      </c>
    </row>
    <row r="4141" spans="1:37">
      <c r="A4141" s="1" t="s">
        <v>1752</v>
      </c>
      <c r="B4141" s="9">
        <v>41061</v>
      </c>
      <c r="C4141" s="7">
        <v>100</v>
      </c>
      <c r="D4141" s="7">
        <v>1</v>
      </c>
      <c r="E4141" s="1">
        <v>6</v>
      </c>
      <c r="F4141" s="1" t="s">
        <v>47</v>
      </c>
      <c r="G4141" s="1" t="s">
        <v>1816</v>
      </c>
      <c r="H4141" s="1" t="s">
        <v>23</v>
      </c>
      <c r="I4141" s="1" t="s">
        <v>9</v>
      </c>
      <c r="J4141" s="1" t="s">
        <v>55</v>
      </c>
      <c r="AK4141" s="1" t="s">
        <v>288</v>
      </c>
    </row>
    <row r="4142" spans="1:37">
      <c r="A4142" s="1" t="s">
        <v>1752</v>
      </c>
      <c r="B4142" s="9">
        <v>41061</v>
      </c>
      <c r="C4142" s="7">
        <v>100</v>
      </c>
      <c r="D4142" s="7">
        <v>1</v>
      </c>
      <c r="E4142" s="1">
        <v>7</v>
      </c>
      <c r="F4142" s="1" t="s">
        <v>26</v>
      </c>
      <c r="G4142" s="1" t="s">
        <v>1809</v>
      </c>
      <c r="H4142" s="1" t="s">
        <v>23</v>
      </c>
      <c r="I4142" s="1" t="s">
        <v>23</v>
      </c>
      <c r="AK4142" s="1" t="s">
        <v>288</v>
      </c>
    </row>
    <row r="4143" spans="1:37">
      <c r="A4143" s="1" t="s">
        <v>1752</v>
      </c>
      <c r="B4143" s="9">
        <v>41061</v>
      </c>
      <c r="C4143" s="7">
        <v>100</v>
      </c>
      <c r="D4143" s="7">
        <v>1</v>
      </c>
      <c r="E4143" s="1">
        <v>7</v>
      </c>
      <c r="F4143" s="1" t="s">
        <v>47</v>
      </c>
      <c r="G4143" s="1" t="s">
        <v>1822</v>
      </c>
      <c r="H4143" s="1" t="s">
        <v>22</v>
      </c>
      <c r="I4143" s="1" t="s">
        <v>23</v>
      </c>
      <c r="AK4143" s="1" t="s">
        <v>411</v>
      </c>
    </row>
    <row r="4144" spans="1:37">
      <c r="A4144" s="1" t="s">
        <v>1752</v>
      </c>
      <c r="B4144" s="9">
        <v>41061</v>
      </c>
      <c r="C4144" s="7">
        <v>100</v>
      </c>
      <c r="D4144" s="7">
        <v>1</v>
      </c>
      <c r="E4144" s="1">
        <v>8</v>
      </c>
      <c r="F4144" s="1" t="s">
        <v>26</v>
      </c>
      <c r="G4144" s="1" t="s">
        <v>1808</v>
      </c>
      <c r="H4144" s="1" t="s">
        <v>23</v>
      </c>
      <c r="I4144" s="1" t="s">
        <v>23</v>
      </c>
      <c r="AK4144" s="1" t="s">
        <v>288</v>
      </c>
    </row>
    <row r="4145" spans="1:37">
      <c r="A4145" s="1" t="s">
        <v>1752</v>
      </c>
      <c r="B4145" s="9">
        <v>41061</v>
      </c>
      <c r="C4145" s="7">
        <v>100</v>
      </c>
      <c r="D4145" s="7">
        <v>1</v>
      </c>
      <c r="E4145" s="1">
        <v>8</v>
      </c>
      <c r="F4145" s="1" t="s">
        <v>47</v>
      </c>
      <c r="G4145" s="1" t="s">
        <v>1820</v>
      </c>
      <c r="H4145" s="1" t="s">
        <v>22</v>
      </c>
      <c r="I4145" s="1" t="s">
        <v>9</v>
      </c>
      <c r="K4145" s="1" t="s">
        <v>32</v>
      </c>
      <c r="L4145" s="1" t="s">
        <v>25</v>
      </c>
      <c r="M4145" s="2" t="s">
        <v>2165</v>
      </c>
      <c r="N4145" s="1" t="s">
        <v>26</v>
      </c>
      <c r="O4145" s="1" t="s">
        <v>66</v>
      </c>
      <c r="Q4145" s="1">
        <v>26.2</v>
      </c>
      <c r="R4145" s="1">
        <v>15.5</v>
      </c>
      <c r="S4145" s="1">
        <v>12</v>
      </c>
      <c r="X4145" s="1">
        <v>13</v>
      </c>
      <c r="Y4145" s="1">
        <v>69</v>
      </c>
      <c r="Z4145" s="1">
        <f>Y4145-X4145</f>
        <v>56</v>
      </c>
      <c r="AA4145" s="1">
        <v>34</v>
      </c>
      <c r="AE4145" s="1">
        <v>736</v>
      </c>
      <c r="AJ4145" s="1" t="s">
        <v>418</v>
      </c>
      <c r="AK4145" s="1" t="s">
        <v>288</v>
      </c>
    </row>
    <row r="4146" spans="1:37">
      <c r="A4146" s="1" t="s">
        <v>1752</v>
      </c>
      <c r="B4146" s="9">
        <v>41061</v>
      </c>
      <c r="C4146" s="7">
        <v>100</v>
      </c>
      <c r="D4146" s="7">
        <v>1</v>
      </c>
      <c r="E4146" s="1">
        <v>9</v>
      </c>
      <c r="F4146" s="1" t="s">
        <v>26</v>
      </c>
      <c r="G4146" s="1" t="s">
        <v>1830</v>
      </c>
      <c r="H4146" s="1" t="s">
        <v>23</v>
      </c>
      <c r="I4146" s="1" t="s">
        <v>23</v>
      </c>
      <c r="AK4146" s="1" t="s">
        <v>288</v>
      </c>
    </row>
    <row r="4147" spans="1:37">
      <c r="A4147" s="1" t="s">
        <v>1752</v>
      </c>
      <c r="B4147" s="9">
        <v>41061</v>
      </c>
      <c r="C4147" s="7">
        <v>100</v>
      </c>
      <c r="D4147" s="7">
        <v>1</v>
      </c>
      <c r="E4147" s="1">
        <v>9</v>
      </c>
      <c r="F4147" s="1" t="s">
        <v>47</v>
      </c>
      <c r="G4147" s="1" t="s">
        <v>1810</v>
      </c>
      <c r="H4147" s="1" t="s">
        <v>22</v>
      </c>
      <c r="I4147" s="1" t="s">
        <v>9</v>
      </c>
      <c r="K4147" s="1" t="s">
        <v>31</v>
      </c>
      <c r="L4147" s="1" t="s">
        <v>73</v>
      </c>
      <c r="M4147" s="2" t="s">
        <v>2143</v>
      </c>
      <c r="AJ4147" s="1" t="s">
        <v>288</v>
      </c>
      <c r="AK4147" s="1" t="s">
        <v>288</v>
      </c>
    </row>
    <row r="4148" spans="1:37">
      <c r="A4148" s="1" t="s">
        <v>1752</v>
      </c>
      <c r="B4148" s="9">
        <v>41061</v>
      </c>
      <c r="C4148" s="7">
        <v>100</v>
      </c>
      <c r="D4148" s="7">
        <v>1</v>
      </c>
      <c r="E4148" s="1">
        <v>10</v>
      </c>
      <c r="F4148" s="1" t="s">
        <v>26</v>
      </c>
      <c r="G4148" s="1" t="s">
        <v>1817</v>
      </c>
      <c r="H4148" s="1" t="s">
        <v>23</v>
      </c>
      <c r="I4148" s="1" t="s">
        <v>23</v>
      </c>
      <c r="AK4148" s="1" t="s">
        <v>411</v>
      </c>
    </row>
    <row r="4149" spans="1:37">
      <c r="A4149" s="1" t="s">
        <v>1752</v>
      </c>
      <c r="B4149" s="9">
        <v>41061</v>
      </c>
      <c r="C4149" s="7">
        <v>100</v>
      </c>
      <c r="D4149" s="7">
        <v>1</v>
      </c>
      <c r="E4149" s="1">
        <v>10</v>
      </c>
      <c r="F4149" s="1" t="s">
        <v>47</v>
      </c>
      <c r="G4149" s="1" t="s">
        <v>1835</v>
      </c>
      <c r="H4149" s="1" t="s">
        <v>22</v>
      </c>
      <c r="I4149" s="1" t="s">
        <v>23</v>
      </c>
      <c r="AK4149" s="1" t="s">
        <v>288</v>
      </c>
    </row>
    <row r="4150" spans="1:37">
      <c r="A4150" s="1" t="s">
        <v>1752</v>
      </c>
      <c r="B4150" s="9">
        <v>41061</v>
      </c>
      <c r="C4150" s="7">
        <v>100</v>
      </c>
      <c r="D4150" s="7">
        <v>1</v>
      </c>
      <c r="E4150" s="1">
        <v>11</v>
      </c>
      <c r="F4150" s="1" t="s">
        <v>26</v>
      </c>
      <c r="G4150" s="1" t="s">
        <v>1812</v>
      </c>
      <c r="H4150" s="1" t="s">
        <v>23</v>
      </c>
      <c r="I4150" s="1" t="s">
        <v>23</v>
      </c>
      <c r="AK4150" s="1" t="s">
        <v>288</v>
      </c>
    </row>
    <row r="4151" spans="1:37">
      <c r="A4151" s="1" t="s">
        <v>1752</v>
      </c>
      <c r="B4151" s="9">
        <v>41061</v>
      </c>
      <c r="C4151" s="7">
        <v>100</v>
      </c>
      <c r="D4151" s="7">
        <v>1</v>
      </c>
      <c r="E4151" s="1">
        <v>11</v>
      </c>
      <c r="F4151" s="1" t="s">
        <v>47</v>
      </c>
      <c r="G4151" s="1" t="s">
        <v>1807</v>
      </c>
      <c r="H4151" s="1" t="s">
        <v>23</v>
      </c>
      <c r="I4151" s="1" t="s">
        <v>23</v>
      </c>
      <c r="AK4151" s="1" t="s">
        <v>288</v>
      </c>
    </row>
    <row r="4152" spans="1:37">
      <c r="A4152" s="1" t="s">
        <v>1752</v>
      </c>
      <c r="B4152" s="9">
        <v>41061</v>
      </c>
      <c r="C4152" s="7">
        <v>100</v>
      </c>
      <c r="D4152" s="7">
        <v>1</v>
      </c>
      <c r="E4152" s="1">
        <v>12</v>
      </c>
      <c r="F4152" s="1" t="s">
        <v>26</v>
      </c>
      <c r="G4152" s="1" t="s">
        <v>1818</v>
      </c>
      <c r="H4152" s="1" t="s">
        <v>23</v>
      </c>
      <c r="I4152" s="1" t="s">
        <v>9</v>
      </c>
      <c r="AK4152" s="1" t="s">
        <v>190</v>
      </c>
    </row>
    <row r="4153" spans="1:37">
      <c r="A4153" s="1" t="s">
        <v>1752</v>
      </c>
      <c r="B4153" s="9">
        <v>41061</v>
      </c>
      <c r="C4153" s="7">
        <v>100</v>
      </c>
      <c r="D4153" s="7">
        <v>1</v>
      </c>
      <c r="E4153" s="1">
        <v>12</v>
      </c>
      <c r="F4153" s="1" t="s">
        <v>47</v>
      </c>
      <c r="G4153" s="1" t="s">
        <v>1811</v>
      </c>
      <c r="H4153" s="1" t="s">
        <v>23</v>
      </c>
      <c r="I4153" s="1" t="s">
        <v>23</v>
      </c>
      <c r="AK4153" s="1" t="s">
        <v>288</v>
      </c>
    </row>
    <row r="4154" spans="1:37">
      <c r="A4154" s="1" t="s">
        <v>1752</v>
      </c>
      <c r="B4154" s="9">
        <v>41061</v>
      </c>
      <c r="C4154" s="7">
        <v>100</v>
      </c>
      <c r="D4154" s="7">
        <v>1</v>
      </c>
      <c r="E4154" s="1">
        <v>13</v>
      </c>
      <c r="F4154" s="1" t="s">
        <v>26</v>
      </c>
      <c r="G4154" s="1" t="s">
        <v>1827</v>
      </c>
      <c r="H4154" s="1" t="s">
        <v>23</v>
      </c>
      <c r="I4154" s="1" t="s">
        <v>53</v>
      </c>
      <c r="AK4154" s="1" t="s">
        <v>190</v>
      </c>
    </row>
    <row r="4155" spans="1:37">
      <c r="A4155" s="1" t="s">
        <v>1752</v>
      </c>
      <c r="B4155" s="9">
        <v>41061</v>
      </c>
      <c r="C4155" s="7">
        <v>100</v>
      </c>
      <c r="D4155" s="7">
        <v>1</v>
      </c>
      <c r="E4155" s="1">
        <v>13</v>
      </c>
      <c r="F4155" s="1" t="s">
        <v>47</v>
      </c>
      <c r="G4155" s="1" t="s">
        <v>1815</v>
      </c>
      <c r="H4155" s="1" t="s">
        <v>23</v>
      </c>
      <c r="I4155" s="1" t="s">
        <v>53</v>
      </c>
      <c r="AK4155" s="1" t="s">
        <v>190</v>
      </c>
    </row>
    <row r="4156" spans="1:37">
      <c r="A4156" s="1" t="s">
        <v>1752</v>
      </c>
      <c r="B4156" s="9">
        <v>41061</v>
      </c>
      <c r="C4156" s="7">
        <v>100</v>
      </c>
      <c r="D4156" s="7">
        <v>1</v>
      </c>
      <c r="E4156" s="1">
        <v>14</v>
      </c>
      <c r="F4156" s="1" t="s">
        <v>26</v>
      </c>
      <c r="G4156" s="1" t="s">
        <v>1819</v>
      </c>
      <c r="H4156" s="1" t="s">
        <v>23</v>
      </c>
      <c r="I4156" s="1" t="s">
        <v>23</v>
      </c>
      <c r="J4156" s="1" t="s">
        <v>55</v>
      </c>
      <c r="AK4156" s="1" t="s">
        <v>190</v>
      </c>
    </row>
    <row r="4157" spans="1:37">
      <c r="A4157" s="1" t="s">
        <v>1752</v>
      </c>
      <c r="B4157" s="9">
        <v>41061</v>
      </c>
      <c r="C4157" s="7">
        <v>100</v>
      </c>
      <c r="D4157" s="7">
        <v>1</v>
      </c>
      <c r="E4157" s="1">
        <v>14</v>
      </c>
      <c r="F4157" s="1" t="s">
        <v>47</v>
      </c>
      <c r="G4157" s="1" t="s">
        <v>1806</v>
      </c>
      <c r="H4157" s="1" t="s">
        <v>23</v>
      </c>
      <c r="I4157" s="1" t="s">
        <v>23</v>
      </c>
      <c r="AK4157" s="1" t="s">
        <v>190</v>
      </c>
    </row>
    <row r="4158" spans="1:37">
      <c r="A4158" s="1" t="s">
        <v>1752</v>
      </c>
      <c r="B4158" s="9">
        <v>41061</v>
      </c>
      <c r="C4158" s="7">
        <v>100</v>
      </c>
      <c r="D4158" s="7">
        <v>1</v>
      </c>
      <c r="E4158" s="1">
        <v>15</v>
      </c>
      <c r="F4158" s="1" t="s">
        <v>26</v>
      </c>
      <c r="G4158" s="1" t="s">
        <v>1836</v>
      </c>
      <c r="H4158" s="1" t="s">
        <v>23</v>
      </c>
      <c r="I4158" s="1" t="s">
        <v>23</v>
      </c>
      <c r="AK4158" s="1" t="s">
        <v>190</v>
      </c>
    </row>
    <row r="4159" spans="1:37">
      <c r="A4159" s="1" t="s">
        <v>1752</v>
      </c>
      <c r="B4159" s="9">
        <v>41061</v>
      </c>
      <c r="C4159" s="7">
        <v>100</v>
      </c>
      <c r="D4159" s="7">
        <v>1</v>
      </c>
      <c r="E4159" s="1">
        <v>15</v>
      </c>
      <c r="F4159" s="1" t="s">
        <v>47</v>
      </c>
      <c r="G4159" s="1" t="s">
        <v>1805</v>
      </c>
      <c r="H4159" s="1" t="s">
        <v>23</v>
      </c>
      <c r="I4159" s="1" t="s">
        <v>23</v>
      </c>
      <c r="AK4159" s="1" t="s">
        <v>190</v>
      </c>
    </row>
    <row r="4160" spans="1:37">
      <c r="A4160" s="1" t="s">
        <v>1752</v>
      </c>
      <c r="B4160" s="9">
        <v>41061</v>
      </c>
      <c r="C4160" s="7">
        <v>100</v>
      </c>
      <c r="D4160" s="7">
        <v>1</v>
      </c>
      <c r="E4160" s="1">
        <v>16</v>
      </c>
      <c r="F4160" s="1" t="s">
        <v>26</v>
      </c>
      <c r="G4160" s="1" t="s">
        <v>1814</v>
      </c>
      <c r="H4160" s="1" t="s">
        <v>22</v>
      </c>
      <c r="I4160" s="1" t="s">
        <v>9</v>
      </c>
      <c r="K4160" s="1" t="s">
        <v>29</v>
      </c>
      <c r="L4160" s="1" t="s">
        <v>25</v>
      </c>
      <c r="M4160" s="2" t="s">
        <v>2156</v>
      </c>
      <c r="N4160" s="1" t="s">
        <v>224</v>
      </c>
      <c r="O4160" s="1" t="s">
        <v>33</v>
      </c>
      <c r="Q4160" s="1">
        <v>35</v>
      </c>
      <c r="R4160" s="1">
        <v>19.5</v>
      </c>
      <c r="S4160" s="1">
        <v>7.8</v>
      </c>
      <c r="X4160" s="1">
        <v>13</v>
      </c>
      <c r="Y4160" s="1">
        <v>95</v>
      </c>
      <c r="Z4160" s="1">
        <f>Y4160-X4160</f>
        <v>82</v>
      </c>
      <c r="AA4160" s="1">
        <v>36</v>
      </c>
      <c r="AE4160" s="1">
        <v>737</v>
      </c>
      <c r="AJ4160" s="1" t="s">
        <v>418</v>
      </c>
      <c r="AK4160" s="1" t="s">
        <v>190</v>
      </c>
    </row>
    <row r="4161" spans="1:38">
      <c r="A4161" s="1" t="s">
        <v>1752</v>
      </c>
      <c r="B4161" s="9">
        <v>41061</v>
      </c>
      <c r="C4161" s="7">
        <v>100</v>
      </c>
      <c r="D4161" s="7">
        <v>1</v>
      </c>
      <c r="E4161" s="1">
        <v>16</v>
      </c>
      <c r="F4161" s="1" t="s">
        <v>47</v>
      </c>
      <c r="G4161" s="1" t="s">
        <v>1831</v>
      </c>
      <c r="H4161" s="1" t="s">
        <v>22</v>
      </c>
      <c r="I4161" s="1" t="s">
        <v>9</v>
      </c>
      <c r="K4161" s="1" t="s">
        <v>29</v>
      </c>
      <c r="L4161" s="1" t="s">
        <v>73</v>
      </c>
      <c r="M4161" s="2" t="s">
        <v>2116</v>
      </c>
      <c r="AC4161" s="1" t="s">
        <v>421</v>
      </c>
      <c r="AJ4161" s="1" t="s">
        <v>288</v>
      </c>
      <c r="AK4161" s="1" t="s">
        <v>190</v>
      </c>
    </row>
    <row r="4162" spans="1:38">
      <c r="A4162" s="1" t="s">
        <v>1752</v>
      </c>
      <c r="B4162" s="9">
        <v>41061</v>
      </c>
      <c r="C4162" s="7">
        <v>100</v>
      </c>
      <c r="D4162" s="7">
        <v>1</v>
      </c>
      <c r="E4162" s="1">
        <v>17</v>
      </c>
      <c r="F4162" s="1" t="s">
        <v>26</v>
      </c>
      <c r="G4162" s="1" t="s">
        <v>1451</v>
      </c>
      <c r="H4162" s="1" t="s">
        <v>23</v>
      </c>
      <c r="I4162" s="1" t="s">
        <v>23</v>
      </c>
      <c r="J4162" s="1" t="s">
        <v>55</v>
      </c>
      <c r="AK4162" s="1" t="s">
        <v>190</v>
      </c>
    </row>
    <row r="4163" spans="1:38">
      <c r="A4163" s="1" t="s">
        <v>1752</v>
      </c>
      <c r="B4163" s="9">
        <v>41061</v>
      </c>
      <c r="C4163" s="7">
        <v>100</v>
      </c>
      <c r="D4163" s="7">
        <v>1</v>
      </c>
      <c r="E4163" s="1">
        <v>17</v>
      </c>
      <c r="F4163" s="1" t="s">
        <v>47</v>
      </c>
      <c r="G4163" s="1" t="s">
        <v>1452</v>
      </c>
      <c r="H4163" s="1" t="s">
        <v>22</v>
      </c>
      <c r="I4163" s="1" t="s">
        <v>9</v>
      </c>
      <c r="K4163" s="1" t="s">
        <v>30</v>
      </c>
      <c r="L4163" s="1" t="s">
        <v>73</v>
      </c>
      <c r="M4163" s="2" t="s">
        <v>2090</v>
      </c>
      <c r="AJ4163" s="1" t="s">
        <v>288</v>
      </c>
      <c r="AK4163" s="1" t="s">
        <v>190</v>
      </c>
    </row>
    <row r="4164" spans="1:38">
      <c r="A4164" s="1" t="s">
        <v>1752</v>
      </c>
      <c r="B4164" s="9">
        <v>41061</v>
      </c>
      <c r="C4164" s="7">
        <v>100</v>
      </c>
      <c r="D4164" s="7">
        <v>1</v>
      </c>
      <c r="E4164" s="1">
        <v>18</v>
      </c>
      <c r="F4164" s="1" t="s">
        <v>26</v>
      </c>
      <c r="G4164" s="1" t="s">
        <v>1453</v>
      </c>
      <c r="H4164" s="1" t="s">
        <v>22</v>
      </c>
      <c r="I4164" s="1" t="s">
        <v>9</v>
      </c>
      <c r="K4164" s="1" t="s">
        <v>35</v>
      </c>
      <c r="L4164" s="1" t="s">
        <v>25</v>
      </c>
      <c r="M4164" s="2" t="s">
        <v>2166</v>
      </c>
      <c r="N4164" s="1" t="s">
        <v>125</v>
      </c>
      <c r="O4164" s="1" t="s">
        <v>33</v>
      </c>
      <c r="Q4164" s="1">
        <v>20.2</v>
      </c>
      <c r="R4164" s="1">
        <v>11.8</v>
      </c>
      <c r="S4164" s="1">
        <v>5.9</v>
      </c>
      <c r="X4164" s="1">
        <v>13</v>
      </c>
      <c r="Y4164" s="1">
        <v>38</v>
      </c>
      <c r="Z4164" s="1">
        <f>Y4164-X4164</f>
        <v>25</v>
      </c>
      <c r="AA4164" s="1">
        <v>5</v>
      </c>
      <c r="AE4164" s="1">
        <v>735</v>
      </c>
      <c r="AJ4164" s="1" t="s">
        <v>418</v>
      </c>
      <c r="AK4164" s="1" t="s">
        <v>190</v>
      </c>
    </row>
    <row r="4165" spans="1:38">
      <c r="A4165" s="1" t="s">
        <v>1752</v>
      </c>
      <c r="B4165" s="9">
        <v>41061</v>
      </c>
      <c r="C4165" s="7">
        <v>100</v>
      </c>
      <c r="D4165" s="7">
        <v>1</v>
      </c>
      <c r="E4165" s="1">
        <v>18</v>
      </c>
      <c r="F4165" s="1" t="s">
        <v>47</v>
      </c>
      <c r="G4165" s="1" t="s">
        <v>1454</v>
      </c>
      <c r="H4165" s="1" t="s">
        <v>22</v>
      </c>
      <c r="I4165" s="1" t="s">
        <v>9</v>
      </c>
      <c r="K4165" s="1" t="s">
        <v>30</v>
      </c>
      <c r="L4165" s="1" t="s">
        <v>73</v>
      </c>
      <c r="M4165" s="2" t="s">
        <v>2149</v>
      </c>
      <c r="AJ4165" s="1" t="s">
        <v>288</v>
      </c>
      <c r="AK4165" s="1" t="s">
        <v>190</v>
      </c>
      <c r="AL4165" s="1" t="s">
        <v>432</v>
      </c>
    </row>
    <row r="4166" spans="1:38">
      <c r="A4166" s="1" t="s">
        <v>1752</v>
      </c>
      <c r="B4166" s="9">
        <v>41061</v>
      </c>
      <c r="C4166" s="7">
        <v>100</v>
      </c>
      <c r="D4166" s="7">
        <v>1</v>
      </c>
      <c r="E4166" s="1">
        <v>19</v>
      </c>
      <c r="F4166" s="1" t="s">
        <v>26</v>
      </c>
      <c r="G4166" s="1" t="s">
        <v>1455</v>
      </c>
      <c r="H4166" s="1" t="s">
        <v>23</v>
      </c>
      <c r="I4166" s="1" t="s">
        <v>23</v>
      </c>
      <c r="J4166" s="1" t="s">
        <v>55</v>
      </c>
      <c r="AK4166" s="1" t="s">
        <v>190</v>
      </c>
    </row>
    <row r="4167" spans="1:38">
      <c r="A4167" s="1" t="s">
        <v>1752</v>
      </c>
      <c r="B4167" s="9">
        <v>41061</v>
      </c>
      <c r="C4167" s="7">
        <v>100</v>
      </c>
      <c r="D4167" s="7">
        <v>1</v>
      </c>
      <c r="E4167" s="1">
        <v>19</v>
      </c>
      <c r="F4167" s="1" t="s">
        <v>47</v>
      </c>
      <c r="G4167" s="1" t="s">
        <v>1456</v>
      </c>
      <c r="H4167" s="1" t="s">
        <v>430</v>
      </c>
      <c r="I4167" s="1" t="s">
        <v>9</v>
      </c>
      <c r="AK4167" s="1" t="s">
        <v>190</v>
      </c>
      <c r="AL4167" s="1" t="s">
        <v>422</v>
      </c>
    </row>
    <row r="4168" spans="1:38">
      <c r="A4168" s="1" t="s">
        <v>1752</v>
      </c>
      <c r="B4168" s="9">
        <v>41061</v>
      </c>
      <c r="C4168" s="7">
        <v>100</v>
      </c>
      <c r="D4168" s="7">
        <v>1</v>
      </c>
      <c r="E4168" s="1">
        <v>20</v>
      </c>
      <c r="F4168" s="1" t="s">
        <v>26</v>
      </c>
      <c r="G4168" s="1" t="s">
        <v>1457</v>
      </c>
      <c r="H4168" s="1" t="s">
        <v>23</v>
      </c>
      <c r="I4168" s="1" t="s">
        <v>23</v>
      </c>
      <c r="J4168" s="1" t="s">
        <v>423</v>
      </c>
      <c r="AK4168" s="1" t="s">
        <v>190</v>
      </c>
    </row>
    <row r="4169" spans="1:38">
      <c r="A4169" s="1" t="s">
        <v>1752</v>
      </c>
      <c r="B4169" s="9">
        <v>41061</v>
      </c>
      <c r="C4169" s="7">
        <v>100</v>
      </c>
      <c r="D4169" s="7">
        <v>1</v>
      </c>
      <c r="E4169" s="1">
        <v>20</v>
      </c>
      <c r="F4169" s="1" t="s">
        <v>47</v>
      </c>
      <c r="G4169" s="1" t="s">
        <v>1458</v>
      </c>
      <c r="H4169" s="1" t="s">
        <v>23</v>
      </c>
      <c r="I4169" s="1" t="s">
        <v>23</v>
      </c>
      <c r="J4169" s="1" t="s">
        <v>55</v>
      </c>
      <c r="AK4169" s="1" t="s">
        <v>190</v>
      </c>
      <c r="AL4169" s="1" t="s">
        <v>424</v>
      </c>
    </row>
    <row r="4170" spans="1:38">
      <c r="A4170" s="1" t="s">
        <v>1752</v>
      </c>
      <c r="B4170" s="9">
        <v>41061</v>
      </c>
      <c r="C4170" s="7">
        <v>100</v>
      </c>
      <c r="D4170" s="7">
        <v>1</v>
      </c>
      <c r="E4170" s="10">
        <v>21</v>
      </c>
      <c r="F4170" s="1" t="s">
        <v>26</v>
      </c>
      <c r="G4170" s="1" t="s">
        <v>1463</v>
      </c>
      <c r="H4170" s="1" t="s">
        <v>23</v>
      </c>
      <c r="I4170" s="1" t="s">
        <v>23</v>
      </c>
      <c r="AK4170" s="1" t="s">
        <v>190</v>
      </c>
    </row>
    <row r="4171" spans="1:38">
      <c r="A4171" s="1" t="s">
        <v>1752</v>
      </c>
      <c r="B4171" s="9">
        <v>41061</v>
      </c>
      <c r="C4171" s="7">
        <v>100</v>
      </c>
      <c r="D4171" s="7">
        <v>1</v>
      </c>
      <c r="E4171" s="1">
        <v>21</v>
      </c>
      <c r="F4171" s="1" t="s">
        <v>47</v>
      </c>
      <c r="G4171" s="1" t="s">
        <v>1464</v>
      </c>
      <c r="H4171" s="1" t="s">
        <v>430</v>
      </c>
      <c r="I4171" s="1" t="s">
        <v>9</v>
      </c>
      <c r="M4171" s="1"/>
      <c r="AK4171" s="1" t="s">
        <v>190</v>
      </c>
      <c r="AL4171" s="1" t="s">
        <v>425</v>
      </c>
    </row>
    <row r="4172" spans="1:38">
      <c r="A4172" s="1" t="s">
        <v>1752</v>
      </c>
      <c r="B4172" s="9">
        <v>41061</v>
      </c>
      <c r="C4172" s="7">
        <v>100</v>
      </c>
      <c r="D4172" s="7">
        <v>1</v>
      </c>
      <c r="E4172" s="1">
        <v>22</v>
      </c>
      <c r="F4172" s="1" t="s">
        <v>26</v>
      </c>
      <c r="G4172" s="1" t="s">
        <v>1465</v>
      </c>
      <c r="H4172" s="1" t="s">
        <v>23</v>
      </c>
      <c r="I4172" s="1" t="s">
        <v>23</v>
      </c>
      <c r="J4172" s="1" t="s">
        <v>55</v>
      </c>
      <c r="AK4172" s="1" t="s">
        <v>190</v>
      </c>
    </row>
    <row r="4173" spans="1:38">
      <c r="A4173" s="1" t="s">
        <v>1752</v>
      </c>
      <c r="B4173" s="9">
        <v>41061</v>
      </c>
      <c r="C4173" s="7">
        <v>100</v>
      </c>
      <c r="D4173" s="7">
        <v>1</v>
      </c>
      <c r="E4173" s="1">
        <v>22</v>
      </c>
      <c r="F4173" s="1" t="s">
        <v>47</v>
      </c>
      <c r="G4173" s="1" t="s">
        <v>1466</v>
      </c>
      <c r="H4173" s="1" t="s">
        <v>22</v>
      </c>
      <c r="I4173" s="1" t="s">
        <v>9</v>
      </c>
      <c r="K4173" s="1" t="s">
        <v>24</v>
      </c>
      <c r="L4173" s="1" t="s">
        <v>166</v>
      </c>
      <c r="M4173" s="2" t="s">
        <v>426</v>
      </c>
      <c r="AD4173" s="1" t="s">
        <v>73</v>
      </c>
      <c r="AJ4173" s="1" t="s">
        <v>288</v>
      </c>
      <c r="AK4173" s="1" t="s">
        <v>190</v>
      </c>
      <c r="AL4173" s="1" t="s">
        <v>427</v>
      </c>
    </row>
    <row r="4174" spans="1:38">
      <c r="A4174" s="1" t="s">
        <v>1752</v>
      </c>
      <c r="B4174" s="9">
        <v>41061</v>
      </c>
      <c r="C4174" s="7">
        <v>100</v>
      </c>
      <c r="D4174" s="7">
        <v>1</v>
      </c>
      <c r="E4174" s="1">
        <v>23</v>
      </c>
      <c r="F4174" s="1" t="s">
        <v>26</v>
      </c>
      <c r="G4174" s="1" t="s">
        <v>1467</v>
      </c>
      <c r="H4174" s="1" t="s">
        <v>23</v>
      </c>
      <c r="I4174" s="1" t="s">
        <v>23</v>
      </c>
      <c r="AK4174" s="1" t="s">
        <v>190</v>
      </c>
    </row>
    <row r="4175" spans="1:38">
      <c r="A4175" s="1" t="s">
        <v>1752</v>
      </c>
      <c r="B4175" s="9">
        <v>41061</v>
      </c>
      <c r="C4175" s="7">
        <v>100</v>
      </c>
      <c r="D4175" s="7">
        <v>1</v>
      </c>
      <c r="E4175" s="1">
        <v>23</v>
      </c>
      <c r="F4175" s="1" t="s">
        <v>47</v>
      </c>
      <c r="G4175" s="1" t="s">
        <v>1468</v>
      </c>
      <c r="H4175" s="1" t="s">
        <v>22</v>
      </c>
      <c r="I4175" s="1" t="s">
        <v>9</v>
      </c>
      <c r="K4175" s="1" t="s">
        <v>30</v>
      </c>
      <c r="L4175" s="1" t="s">
        <v>25</v>
      </c>
      <c r="M4175" s="2" t="s">
        <v>428</v>
      </c>
      <c r="AD4175" s="1" t="s">
        <v>73</v>
      </c>
      <c r="AJ4175" s="1" t="s">
        <v>288</v>
      </c>
      <c r="AK4175" s="1" t="s">
        <v>190</v>
      </c>
      <c r="AL4175" s="1" t="s">
        <v>429</v>
      </c>
    </row>
    <row r="4176" spans="1:38">
      <c r="A4176" s="1" t="s">
        <v>1752</v>
      </c>
      <c r="B4176" s="9">
        <v>41061</v>
      </c>
      <c r="C4176" s="7">
        <v>100</v>
      </c>
      <c r="D4176" s="7">
        <v>1</v>
      </c>
      <c r="E4176" s="1">
        <v>24</v>
      </c>
      <c r="F4176" s="1" t="s">
        <v>26</v>
      </c>
      <c r="G4176" s="1" t="s">
        <v>1469</v>
      </c>
      <c r="H4176" s="1" t="s">
        <v>23</v>
      </c>
      <c r="I4176" s="1" t="s">
        <v>9</v>
      </c>
      <c r="AK4176" s="1" t="s">
        <v>190</v>
      </c>
      <c r="AL4176" s="1" t="s">
        <v>424</v>
      </c>
    </row>
    <row r="4177" spans="1:37">
      <c r="A4177" s="1" t="s">
        <v>1752</v>
      </c>
      <c r="B4177" s="9">
        <v>41061</v>
      </c>
      <c r="C4177" s="7">
        <v>100</v>
      </c>
      <c r="D4177" s="7">
        <v>1</v>
      </c>
      <c r="E4177" s="1">
        <v>24</v>
      </c>
      <c r="F4177" s="1" t="s">
        <v>47</v>
      </c>
      <c r="G4177" s="1" t="s">
        <v>1472</v>
      </c>
      <c r="H4177" s="1" t="s">
        <v>23</v>
      </c>
      <c r="I4177" s="1" t="s">
        <v>53</v>
      </c>
      <c r="AK4177" s="1" t="s">
        <v>190</v>
      </c>
    </row>
    <row r="4178" spans="1:37">
      <c r="A4178" s="1" t="s">
        <v>1752</v>
      </c>
      <c r="B4178" s="9">
        <v>41061</v>
      </c>
      <c r="C4178" s="7">
        <v>100</v>
      </c>
      <c r="D4178" s="7">
        <v>1</v>
      </c>
      <c r="E4178" s="1">
        <v>25</v>
      </c>
      <c r="F4178" s="1" t="s">
        <v>26</v>
      </c>
      <c r="G4178" s="1" t="s">
        <v>1474</v>
      </c>
      <c r="H4178" s="1" t="s">
        <v>23</v>
      </c>
      <c r="I4178" s="1" t="s">
        <v>23</v>
      </c>
      <c r="J4178" s="1" t="s">
        <v>55</v>
      </c>
      <c r="AK4178" s="1" t="s">
        <v>418</v>
      </c>
    </row>
    <row r="4179" spans="1:37">
      <c r="A4179" s="1" t="s">
        <v>1752</v>
      </c>
      <c r="B4179" s="9">
        <v>41061</v>
      </c>
      <c r="C4179" s="7">
        <v>100</v>
      </c>
      <c r="D4179" s="7">
        <v>1</v>
      </c>
      <c r="E4179" s="1">
        <v>25</v>
      </c>
      <c r="F4179" s="1" t="s">
        <v>47</v>
      </c>
      <c r="G4179" s="1" t="s">
        <v>1475</v>
      </c>
      <c r="H4179" s="1" t="s">
        <v>23</v>
      </c>
      <c r="I4179" s="1" t="s">
        <v>53</v>
      </c>
      <c r="AK4179" s="1" t="s">
        <v>418</v>
      </c>
    </row>
    <row r="4180" spans="1:37">
      <c r="A4180" s="1" t="s">
        <v>1752</v>
      </c>
      <c r="B4180" s="9">
        <v>41061</v>
      </c>
      <c r="C4180" s="7">
        <v>100</v>
      </c>
      <c r="D4180" s="7">
        <v>1</v>
      </c>
      <c r="E4180" s="1">
        <v>26</v>
      </c>
      <c r="F4180" s="1" t="s">
        <v>26</v>
      </c>
      <c r="G4180" s="1" t="s">
        <v>1476</v>
      </c>
      <c r="H4180" s="1" t="s">
        <v>22</v>
      </c>
      <c r="I4180" s="1" t="s">
        <v>23</v>
      </c>
      <c r="J4180" s="1" t="s">
        <v>55</v>
      </c>
      <c r="AK4180" s="1" t="s">
        <v>418</v>
      </c>
    </row>
    <row r="4181" spans="1:37">
      <c r="A4181" s="1" t="s">
        <v>1752</v>
      </c>
      <c r="B4181" s="9">
        <v>41061</v>
      </c>
      <c r="C4181" s="7">
        <v>100</v>
      </c>
      <c r="D4181" s="7">
        <v>1</v>
      </c>
      <c r="E4181" s="1">
        <v>26</v>
      </c>
      <c r="F4181" s="1" t="s">
        <v>47</v>
      </c>
      <c r="G4181" s="1" t="s">
        <v>1477</v>
      </c>
      <c r="H4181" s="1" t="s">
        <v>23</v>
      </c>
      <c r="I4181" s="1" t="s">
        <v>23</v>
      </c>
      <c r="J4181" s="1" t="s">
        <v>55</v>
      </c>
      <c r="AK4181" s="1" t="s">
        <v>418</v>
      </c>
    </row>
    <row r="4182" spans="1:37">
      <c r="A4182" s="1" t="s">
        <v>1752</v>
      </c>
      <c r="B4182" s="9">
        <v>41061</v>
      </c>
      <c r="C4182" s="7">
        <v>100</v>
      </c>
      <c r="D4182" s="7">
        <v>1</v>
      </c>
      <c r="E4182" s="1">
        <v>27</v>
      </c>
      <c r="F4182" s="1" t="s">
        <v>26</v>
      </c>
      <c r="G4182" s="1" t="s">
        <v>1478</v>
      </c>
      <c r="H4182" s="1" t="s">
        <v>23</v>
      </c>
      <c r="I4182" s="1" t="s">
        <v>53</v>
      </c>
      <c r="AK4182" s="1" t="s">
        <v>418</v>
      </c>
    </row>
    <row r="4183" spans="1:37">
      <c r="A4183" s="1" t="s">
        <v>1752</v>
      </c>
      <c r="B4183" s="9">
        <v>41061</v>
      </c>
      <c r="C4183" s="7">
        <v>100</v>
      </c>
      <c r="D4183" s="7">
        <v>1</v>
      </c>
      <c r="E4183" s="1">
        <v>27</v>
      </c>
      <c r="F4183" s="1" t="s">
        <v>47</v>
      </c>
      <c r="G4183" s="1" t="s">
        <v>1479</v>
      </c>
      <c r="H4183" s="1" t="s">
        <v>23</v>
      </c>
      <c r="I4183" s="1" t="s">
        <v>9</v>
      </c>
      <c r="J4183" s="1" t="s">
        <v>55</v>
      </c>
      <c r="AK4183" s="1" t="s">
        <v>418</v>
      </c>
    </row>
    <row r="4184" spans="1:37">
      <c r="A4184" s="1" t="s">
        <v>1752</v>
      </c>
      <c r="B4184" s="9">
        <v>41061</v>
      </c>
      <c r="C4184" s="7">
        <v>100</v>
      </c>
      <c r="D4184" s="7">
        <v>1</v>
      </c>
      <c r="E4184" s="1">
        <v>28</v>
      </c>
      <c r="F4184" s="1" t="s">
        <v>26</v>
      </c>
      <c r="G4184" s="1" t="s">
        <v>1480</v>
      </c>
      <c r="H4184" s="1" t="s">
        <v>23</v>
      </c>
      <c r="I4184" s="1" t="s">
        <v>53</v>
      </c>
      <c r="AK4184" s="1" t="s">
        <v>418</v>
      </c>
    </row>
    <row r="4185" spans="1:37">
      <c r="A4185" s="1" t="s">
        <v>1752</v>
      </c>
      <c r="B4185" s="9">
        <v>41061</v>
      </c>
      <c r="C4185" s="7">
        <v>100</v>
      </c>
      <c r="D4185" s="7">
        <v>1</v>
      </c>
      <c r="E4185" s="1">
        <v>28</v>
      </c>
      <c r="F4185" s="1" t="s">
        <v>47</v>
      </c>
      <c r="G4185" s="1" t="s">
        <v>1481</v>
      </c>
      <c r="H4185" s="1" t="s">
        <v>22</v>
      </c>
      <c r="I4185" s="1" t="s">
        <v>23</v>
      </c>
      <c r="AK4185" s="1" t="s">
        <v>288</v>
      </c>
    </row>
    <row r="4186" spans="1:37">
      <c r="A4186" s="1" t="s">
        <v>1752</v>
      </c>
      <c r="B4186" s="9">
        <v>41061</v>
      </c>
      <c r="C4186" s="7">
        <v>100</v>
      </c>
      <c r="D4186" s="7">
        <v>1</v>
      </c>
      <c r="E4186" s="1">
        <v>29</v>
      </c>
      <c r="F4186" s="1" t="s">
        <v>26</v>
      </c>
      <c r="G4186" s="1" t="s">
        <v>1482</v>
      </c>
      <c r="H4186" s="1" t="s">
        <v>22</v>
      </c>
      <c r="I4186" s="1" t="s">
        <v>23</v>
      </c>
      <c r="J4186" s="1" t="s">
        <v>55</v>
      </c>
      <c r="AK4186" s="1" t="s">
        <v>288</v>
      </c>
    </row>
    <row r="4187" spans="1:37">
      <c r="A4187" s="1" t="s">
        <v>1752</v>
      </c>
      <c r="B4187" s="9">
        <v>41061</v>
      </c>
      <c r="C4187" s="7">
        <v>100</v>
      </c>
      <c r="D4187" s="7">
        <v>1</v>
      </c>
      <c r="E4187" s="1">
        <v>29</v>
      </c>
      <c r="F4187" s="1" t="s">
        <v>47</v>
      </c>
      <c r="G4187" s="1" t="s">
        <v>1483</v>
      </c>
      <c r="H4187" s="1" t="s">
        <v>23</v>
      </c>
      <c r="I4187" s="1" t="s">
        <v>53</v>
      </c>
      <c r="AK4187" s="1" t="s">
        <v>418</v>
      </c>
    </row>
    <row r="4188" spans="1:37">
      <c r="A4188" s="1" t="s">
        <v>1752</v>
      </c>
      <c r="B4188" s="9">
        <v>41061</v>
      </c>
      <c r="C4188" s="7">
        <v>100</v>
      </c>
      <c r="D4188" s="7">
        <v>1</v>
      </c>
      <c r="E4188" s="1">
        <v>30</v>
      </c>
      <c r="F4188" s="1" t="s">
        <v>26</v>
      </c>
      <c r="G4188" s="1" t="s">
        <v>1484</v>
      </c>
      <c r="H4188" s="1" t="s">
        <v>23</v>
      </c>
      <c r="I4188" s="1" t="s">
        <v>53</v>
      </c>
      <c r="AK4188" s="1" t="s">
        <v>418</v>
      </c>
    </row>
    <row r="4189" spans="1:37">
      <c r="A4189" s="1" t="s">
        <v>1752</v>
      </c>
      <c r="B4189" s="9">
        <v>41061</v>
      </c>
      <c r="C4189" s="7">
        <v>100</v>
      </c>
      <c r="D4189" s="7">
        <v>1</v>
      </c>
      <c r="E4189" s="1">
        <v>30</v>
      </c>
      <c r="F4189" s="1" t="s">
        <v>47</v>
      </c>
      <c r="G4189" s="1" t="s">
        <v>1485</v>
      </c>
      <c r="H4189" s="1" t="s">
        <v>23</v>
      </c>
      <c r="I4189" s="1" t="s">
        <v>53</v>
      </c>
      <c r="AK4189" s="1" t="s">
        <v>418</v>
      </c>
    </row>
    <row r="4190" spans="1:37">
      <c r="A4190" s="1" t="s">
        <v>1752</v>
      </c>
      <c r="B4190" s="9">
        <v>41061</v>
      </c>
      <c r="C4190" s="7">
        <v>100</v>
      </c>
      <c r="D4190" s="7">
        <v>1</v>
      </c>
      <c r="E4190" s="1">
        <v>31</v>
      </c>
      <c r="F4190" s="1" t="s">
        <v>26</v>
      </c>
      <c r="G4190" s="1" t="s">
        <v>1486</v>
      </c>
      <c r="H4190" s="1" t="s">
        <v>23</v>
      </c>
      <c r="I4190" s="1" t="s">
        <v>53</v>
      </c>
      <c r="AK4190" s="1" t="s">
        <v>418</v>
      </c>
    </row>
    <row r="4191" spans="1:37">
      <c r="A4191" s="1" t="s">
        <v>1752</v>
      </c>
      <c r="B4191" s="9">
        <v>41061</v>
      </c>
      <c r="C4191" s="7">
        <v>100</v>
      </c>
      <c r="D4191" s="7">
        <v>1</v>
      </c>
      <c r="E4191" s="1">
        <v>31</v>
      </c>
      <c r="F4191" s="1" t="s">
        <v>47</v>
      </c>
      <c r="G4191" s="1" t="s">
        <v>1487</v>
      </c>
      <c r="H4191" s="1" t="s">
        <v>23</v>
      </c>
      <c r="I4191" s="1" t="s">
        <v>53</v>
      </c>
      <c r="AK4191" s="1" t="s">
        <v>418</v>
      </c>
    </row>
    <row r="4192" spans="1:37">
      <c r="A4192" s="1" t="s">
        <v>1752</v>
      </c>
      <c r="B4192" s="9">
        <v>41061</v>
      </c>
      <c r="C4192" s="7">
        <v>100</v>
      </c>
      <c r="D4192" s="7">
        <v>1</v>
      </c>
      <c r="E4192" s="1">
        <v>32</v>
      </c>
      <c r="F4192" s="1" t="s">
        <v>26</v>
      </c>
      <c r="G4192" s="1" t="s">
        <v>1488</v>
      </c>
      <c r="H4192" s="1" t="s">
        <v>23</v>
      </c>
      <c r="I4192" s="1" t="s">
        <v>53</v>
      </c>
      <c r="AK4192" s="1" t="s">
        <v>418</v>
      </c>
    </row>
    <row r="4193" spans="1:38">
      <c r="A4193" s="1" t="s">
        <v>1752</v>
      </c>
      <c r="B4193" s="9">
        <v>41061</v>
      </c>
      <c r="C4193" s="7">
        <v>100</v>
      </c>
      <c r="D4193" s="7">
        <v>1</v>
      </c>
      <c r="E4193" s="1">
        <v>32</v>
      </c>
      <c r="F4193" s="1" t="s">
        <v>47</v>
      </c>
      <c r="G4193" s="1" t="s">
        <v>1489</v>
      </c>
      <c r="H4193" s="1" t="s">
        <v>23</v>
      </c>
      <c r="I4193" s="1" t="s">
        <v>23</v>
      </c>
      <c r="J4193" s="1" t="s">
        <v>55</v>
      </c>
      <c r="AK4193" s="1" t="s">
        <v>288</v>
      </c>
    </row>
    <row r="4194" spans="1:38">
      <c r="A4194" s="1" t="s">
        <v>1752</v>
      </c>
      <c r="B4194" s="9">
        <v>41061</v>
      </c>
      <c r="C4194" s="7">
        <v>100</v>
      </c>
      <c r="D4194" s="7">
        <v>1</v>
      </c>
      <c r="E4194" s="1">
        <v>33</v>
      </c>
      <c r="F4194" s="1" t="s">
        <v>26</v>
      </c>
      <c r="G4194" s="1" t="s">
        <v>532</v>
      </c>
      <c r="H4194" s="1" t="s">
        <v>22</v>
      </c>
      <c r="I4194" s="1" t="s">
        <v>9</v>
      </c>
      <c r="K4194" s="1" t="s">
        <v>32</v>
      </c>
      <c r="L4194" s="1" t="s">
        <v>25</v>
      </c>
      <c r="M4194" s="2" t="s">
        <v>2157</v>
      </c>
      <c r="N4194" s="1" t="s">
        <v>26</v>
      </c>
      <c r="O4194" s="1" t="s">
        <v>90</v>
      </c>
      <c r="Q4194" s="1">
        <v>27.2</v>
      </c>
      <c r="R4194" s="1">
        <v>12</v>
      </c>
      <c r="S4194" s="1">
        <v>11.1</v>
      </c>
      <c r="X4194" s="1">
        <v>13</v>
      </c>
      <c r="Y4194" s="1">
        <v>65</v>
      </c>
      <c r="Z4194" s="1">
        <f>Y4194-X4194</f>
        <v>52</v>
      </c>
      <c r="AA4194" s="1">
        <v>18</v>
      </c>
      <c r="AE4194" s="1">
        <v>734</v>
      </c>
      <c r="AJ4194" s="1" t="s">
        <v>418</v>
      </c>
      <c r="AK4194" s="1" t="s">
        <v>418</v>
      </c>
      <c r="AL4194" s="1" t="s">
        <v>457</v>
      </c>
    </row>
    <row r="4195" spans="1:38">
      <c r="A4195" s="1" t="s">
        <v>1752</v>
      </c>
      <c r="B4195" s="9">
        <v>41061</v>
      </c>
      <c r="C4195" s="7">
        <v>100</v>
      </c>
      <c r="D4195" s="7">
        <v>1</v>
      </c>
      <c r="E4195" s="1">
        <v>33</v>
      </c>
      <c r="F4195" s="1" t="s">
        <v>47</v>
      </c>
      <c r="G4195" s="1" t="s">
        <v>1490</v>
      </c>
      <c r="H4195" s="1" t="s">
        <v>23</v>
      </c>
      <c r="I4195" s="1" t="s">
        <v>9</v>
      </c>
      <c r="AK4195" s="1" t="s">
        <v>418</v>
      </c>
    </row>
    <row r="4196" spans="1:38">
      <c r="A4196" s="1" t="s">
        <v>1752</v>
      </c>
      <c r="B4196" s="9">
        <v>41061</v>
      </c>
      <c r="C4196" s="7">
        <v>100</v>
      </c>
      <c r="D4196" s="7">
        <v>1</v>
      </c>
      <c r="E4196" s="1">
        <v>34</v>
      </c>
      <c r="F4196" s="1" t="s">
        <v>26</v>
      </c>
      <c r="G4196" s="1" t="s">
        <v>1491</v>
      </c>
      <c r="H4196" s="1" t="s">
        <v>23</v>
      </c>
      <c r="I4196" s="1" t="s">
        <v>9</v>
      </c>
      <c r="AK4196" s="1" t="s">
        <v>418</v>
      </c>
    </row>
    <row r="4197" spans="1:38">
      <c r="A4197" s="1" t="s">
        <v>1752</v>
      </c>
      <c r="B4197" s="9">
        <v>41061</v>
      </c>
      <c r="C4197" s="7">
        <v>100</v>
      </c>
      <c r="D4197" s="7">
        <v>1</v>
      </c>
      <c r="E4197" s="1">
        <v>34</v>
      </c>
      <c r="F4197" s="1" t="s">
        <v>47</v>
      </c>
      <c r="G4197" s="1" t="s">
        <v>1492</v>
      </c>
      <c r="H4197" s="1" t="s">
        <v>23</v>
      </c>
      <c r="I4197" s="1" t="s">
        <v>9</v>
      </c>
      <c r="AK4197" s="1" t="s">
        <v>418</v>
      </c>
    </row>
    <row r="4198" spans="1:38">
      <c r="A4198" s="1" t="s">
        <v>1752</v>
      </c>
      <c r="B4198" s="9">
        <v>41061</v>
      </c>
      <c r="C4198" s="7">
        <v>100</v>
      </c>
      <c r="D4198" s="7">
        <v>1</v>
      </c>
      <c r="E4198" s="1">
        <v>35</v>
      </c>
      <c r="F4198" s="1" t="s">
        <v>26</v>
      </c>
      <c r="G4198" s="1" t="s">
        <v>1493</v>
      </c>
      <c r="H4198" s="1" t="s">
        <v>166</v>
      </c>
      <c r="I4198" s="1" t="s">
        <v>166</v>
      </c>
      <c r="AK4198" s="1" t="s">
        <v>418</v>
      </c>
      <c r="AL4198" s="1" t="s">
        <v>420</v>
      </c>
    </row>
    <row r="4199" spans="1:38">
      <c r="A4199" s="1" t="s">
        <v>1752</v>
      </c>
      <c r="B4199" s="9">
        <v>41061</v>
      </c>
      <c r="C4199" s="7">
        <v>100</v>
      </c>
      <c r="D4199" s="7">
        <v>1</v>
      </c>
      <c r="E4199" s="1">
        <v>35</v>
      </c>
      <c r="F4199" s="1" t="s">
        <v>47</v>
      </c>
      <c r="G4199" s="1" t="s">
        <v>1494</v>
      </c>
      <c r="H4199" s="1" t="s">
        <v>23</v>
      </c>
      <c r="I4199" s="1" t="s">
        <v>9</v>
      </c>
      <c r="AK4199" s="1" t="s">
        <v>418</v>
      </c>
    </row>
    <row r="4200" spans="1:38">
      <c r="A4200" s="1" t="s">
        <v>1752</v>
      </c>
      <c r="B4200" s="9">
        <v>41061</v>
      </c>
      <c r="C4200" s="7">
        <v>100</v>
      </c>
      <c r="D4200" s="7">
        <v>1</v>
      </c>
      <c r="E4200" s="1">
        <v>36</v>
      </c>
      <c r="F4200" s="1" t="s">
        <v>26</v>
      </c>
      <c r="G4200" s="1" t="s">
        <v>1495</v>
      </c>
      <c r="H4200" s="1" t="s">
        <v>22</v>
      </c>
      <c r="I4200" s="1" t="s">
        <v>9</v>
      </c>
      <c r="J4200" s="1" t="s">
        <v>55</v>
      </c>
      <c r="AK4200" s="1" t="s">
        <v>418</v>
      </c>
    </row>
    <row r="4201" spans="1:38">
      <c r="A4201" s="1" t="s">
        <v>1752</v>
      </c>
      <c r="B4201" s="9">
        <v>41061</v>
      </c>
      <c r="C4201" s="7">
        <v>100</v>
      </c>
      <c r="D4201" s="7">
        <v>1</v>
      </c>
      <c r="E4201" s="1">
        <v>36</v>
      </c>
      <c r="F4201" s="1" t="s">
        <v>47</v>
      </c>
      <c r="G4201" s="1" t="s">
        <v>1496</v>
      </c>
      <c r="H4201" s="1" t="s">
        <v>22</v>
      </c>
      <c r="I4201" s="1" t="s">
        <v>9</v>
      </c>
      <c r="AK4201" s="1" t="s">
        <v>418</v>
      </c>
    </row>
    <row r="4202" spans="1:38">
      <c r="A4202" s="1" t="s">
        <v>1752</v>
      </c>
      <c r="B4202" s="9">
        <v>41061</v>
      </c>
      <c r="C4202" s="7">
        <v>100</v>
      </c>
      <c r="D4202" s="7">
        <v>1</v>
      </c>
      <c r="E4202" s="1">
        <v>37</v>
      </c>
      <c r="F4202" s="1" t="s">
        <v>26</v>
      </c>
      <c r="G4202" s="1" t="s">
        <v>534</v>
      </c>
      <c r="H4202" s="1" t="s">
        <v>23</v>
      </c>
      <c r="I4202" s="1" t="s">
        <v>53</v>
      </c>
      <c r="AK4202" s="1" t="s">
        <v>411</v>
      </c>
    </row>
    <row r="4203" spans="1:38">
      <c r="A4203" s="1" t="s">
        <v>1752</v>
      </c>
      <c r="B4203" s="9">
        <v>41061</v>
      </c>
      <c r="C4203" s="7">
        <v>100</v>
      </c>
      <c r="D4203" s="7">
        <v>1</v>
      </c>
      <c r="E4203" s="1">
        <v>37</v>
      </c>
      <c r="F4203" s="1" t="s">
        <v>47</v>
      </c>
      <c r="G4203" s="1" t="s">
        <v>1498</v>
      </c>
      <c r="H4203" s="1" t="s">
        <v>23</v>
      </c>
      <c r="I4203" s="1" t="s">
        <v>53</v>
      </c>
      <c r="AK4203" s="1" t="s">
        <v>411</v>
      </c>
    </row>
    <row r="4204" spans="1:38">
      <c r="A4204" s="1" t="s">
        <v>1752</v>
      </c>
      <c r="B4204" s="9">
        <v>41061</v>
      </c>
      <c r="C4204" s="7">
        <v>100</v>
      </c>
      <c r="D4204" s="7">
        <v>1</v>
      </c>
      <c r="E4204" s="1">
        <v>38</v>
      </c>
      <c r="F4204" s="1" t="s">
        <v>26</v>
      </c>
      <c r="G4204" s="1" t="s">
        <v>1499</v>
      </c>
      <c r="H4204" s="1" t="s">
        <v>23</v>
      </c>
      <c r="I4204" s="1" t="s">
        <v>53</v>
      </c>
      <c r="AK4204" s="1" t="s">
        <v>411</v>
      </c>
    </row>
    <row r="4205" spans="1:38">
      <c r="A4205" s="1" t="s">
        <v>1752</v>
      </c>
      <c r="B4205" s="9">
        <v>41061</v>
      </c>
      <c r="C4205" s="7">
        <v>100</v>
      </c>
      <c r="D4205" s="7">
        <v>1</v>
      </c>
      <c r="E4205" s="1">
        <v>38</v>
      </c>
      <c r="F4205" s="1" t="s">
        <v>47</v>
      </c>
      <c r="G4205" s="1" t="s">
        <v>1500</v>
      </c>
      <c r="H4205" s="1" t="s">
        <v>23</v>
      </c>
      <c r="I4205" s="1" t="s">
        <v>23</v>
      </c>
      <c r="J4205" s="1" t="s">
        <v>55</v>
      </c>
      <c r="AK4205" s="1" t="s">
        <v>411</v>
      </c>
    </row>
    <row r="4206" spans="1:38">
      <c r="A4206" s="1" t="s">
        <v>1752</v>
      </c>
      <c r="B4206" s="9">
        <v>41061</v>
      </c>
      <c r="C4206" s="7">
        <v>100</v>
      </c>
      <c r="D4206" s="7">
        <v>1</v>
      </c>
      <c r="E4206" s="1">
        <v>39</v>
      </c>
      <c r="F4206" s="1" t="s">
        <v>26</v>
      </c>
      <c r="G4206" s="1" t="s">
        <v>1501</v>
      </c>
      <c r="H4206" s="1" t="s">
        <v>23</v>
      </c>
      <c r="I4206" s="1" t="s">
        <v>23</v>
      </c>
      <c r="AK4206" s="1" t="s">
        <v>411</v>
      </c>
    </row>
    <row r="4207" spans="1:38">
      <c r="A4207" s="1" t="s">
        <v>1752</v>
      </c>
      <c r="B4207" s="9">
        <v>41061</v>
      </c>
      <c r="C4207" s="7">
        <v>100</v>
      </c>
      <c r="D4207" s="7">
        <v>1</v>
      </c>
      <c r="E4207" s="1">
        <v>39</v>
      </c>
      <c r="F4207" s="1" t="s">
        <v>47</v>
      </c>
      <c r="G4207" s="1" t="s">
        <v>1503</v>
      </c>
      <c r="H4207" s="1" t="s">
        <v>22</v>
      </c>
      <c r="I4207" s="1" t="s">
        <v>23</v>
      </c>
      <c r="AK4207" s="1" t="s">
        <v>411</v>
      </c>
    </row>
    <row r="4208" spans="1:38">
      <c r="A4208" s="1" t="s">
        <v>1752</v>
      </c>
      <c r="B4208" s="9">
        <v>41061</v>
      </c>
      <c r="C4208" s="7">
        <v>100</v>
      </c>
      <c r="D4208" s="7">
        <v>1</v>
      </c>
      <c r="E4208" s="1">
        <v>40</v>
      </c>
      <c r="F4208" s="1" t="s">
        <v>26</v>
      </c>
      <c r="G4208" s="1" t="s">
        <v>1504</v>
      </c>
      <c r="H4208" s="1" t="s">
        <v>22</v>
      </c>
      <c r="I4208" s="1" t="s">
        <v>53</v>
      </c>
      <c r="AK4208" s="1" t="s">
        <v>411</v>
      </c>
    </row>
    <row r="4209" spans="1:38">
      <c r="A4209" s="1" t="s">
        <v>1752</v>
      </c>
      <c r="B4209" s="9">
        <v>41061</v>
      </c>
      <c r="C4209" s="7">
        <v>100</v>
      </c>
      <c r="D4209" s="7">
        <v>1</v>
      </c>
      <c r="E4209" s="1">
        <v>40</v>
      </c>
      <c r="F4209" s="1" t="s">
        <v>47</v>
      </c>
      <c r="G4209" s="1" t="s">
        <v>1507</v>
      </c>
      <c r="H4209" s="1" t="s">
        <v>22</v>
      </c>
      <c r="I4209" s="1" t="s">
        <v>9</v>
      </c>
      <c r="K4209" s="1" t="s">
        <v>32</v>
      </c>
      <c r="L4209" s="1" t="s">
        <v>73</v>
      </c>
      <c r="M4209" s="2" t="s">
        <v>2110</v>
      </c>
      <c r="AJ4209" s="1" t="s">
        <v>418</v>
      </c>
      <c r="AK4209" s="1" t="s">
        <v>411</v>
      </c>
    </row>
    <row r="4210" spans="1:38">
      <c r="A4210" s="1" t="s">
        <v>1752</v>
      </c>
      <c r="B4210" s="9">
        <v>41061</v>
      </c>
      <c r="C4210" s="7">
        <v>100</v>
      </c>
      <c r="D4210" s="7">
        <v>1</v>
      </c>
      <c r="E4210" s="1">
        <v>41</v>
      </c>
      <c r="F4210" s="1" t="s">
        <v>26</v>
      </c>
      <c r="G4210" s="1" t="s">
        <v>1508</v>
      </c>
      <c r="H4210" s="1" t="s">
        <v>23</v>
      </c>
      <c r="I4210" s="1" t="s">
        <v>9</v>
      </c>
      <c r="AK4210" s="1" t="s">
        <v>411</v>
      </c>
    </row>
    <row r="4211" spans="1:38">
      <c r="A4211" s="1" t="s">
        <v>1752</v>
      </c>
      <c r="B4211" s="9">
        <v>41061</v>
      </c>
      <c r="C4211" s="7">
        <v>100</v>
      </c>
      <c r="D4211" s="7">
        <v>1</v>
      </c>
      <c r="E4211" s="1">
        <v>41</v>
      </c>
      <c r="F4211" s="1" t="s">
        <v>47</v>
      </c>
      <c r="G4211" s="1" t="s">
        <v>1509</v>
      </c>
      <c r="H4211" s="1" t="s">
        <v>23</v>
      </c>
      <c r="I4211" s="1" t="s">
        <v>23</v>
      </c>
      <c r="AK4211" s="1" t="s">
        <v>411</v>
      </c>
    </row>
    <row r="4212" spans="1:38">
      <c r="A4212" s="1" t="s">
        <v>1752</v>
      </c>
      <c r="B4212" s="9">
        <v>41061</v>
      </c>
      <c r="C4212" s="7">
        <v>100</v>
      </c>
      <c r="D4212" s="7">
        <v>1</v>
      </c>
      <c r="E4212" s="1">
        <v>42</v>
      </c>
      <c r="F4212" s="1" t="s">
        <v>26</v>
      </c>
      <c r="G4212" s="1" t="s">
        <v>1510</v>
      </c>
      <c r="H4212" s="1" t="s">
        <v>22</v>
      </c>
      <c r="I4212" s="1" t="s">
        <v>23</v>
      </c>
      <c r="J4212" s="1" t="s">
        <v>55</v>
      </c>
      <c r="AK4212" s="1" t="s">
        <v>411</v>
      </c>
    </row>
    <row r="4213" spans="1:38">
      <c r="A4213" s="1" t="s">
        <v>1752</v>
      </c>
      <c r="B4213" s="9">
        <v>41061</v>
      </c>
      <c r="C4213" s="7">
        <v>100</v>
      </c>
      <c r="D4213" s="7">
        <v>1</v>
      </c>
      <c r="E4213" s="1">
        <v>42</v>
      </c>
      <c r="F4213" s="1" t="s">
        <v>47</v>
      </c>
      <c r="G4213" s="1" t="s">
        <v>1511</v>
      </c>
      <c r="H4213" s="1" t="s">
        <v>22</v>
      </c>
      <c r="I4213" s="1" t="s">
        <v>23</v>
      </c>
      <c r="AK4213" s="1" t="s">
        <v>411</v>
      </c>
    </row>
    <row r="4214" spans="1:38">
      <c r="A4214" s="1" t="s">
        <v>1752</v>
      </c>
      <c r="B4214" s="9">
        <v>41061</v>
      </c>
      <c r="C4214" s="7">
        <v>100</v>
      </c>
      <c r="D4214" s="7">
        <v>1</v>
      </c>
      <c r="E4214" s="1">
        <v>43</v>
      </c>
      <c r="F4214" s="1" t="s">
        <v>26</v>
      </c>
      <c r="G4214" s="1" t="s">
        <v>1512</v>
      </c>
      <c r="H4214" s="1" t="s">
        <v>23</v>
      </c>
      <c r="I4214" s="1" t="s">
        <v>23</v>
      </c>
      <c r="AK4214" s="1" t="s">
        <v>411</v>
      </c>
    </row>
    <row r="4215" spans="1:38">
      <c r="A4215" s="1" t="s">
        <v>1752</v>
      </c>
      <c r="B4215" s="9">
        <v>41061</v>
      </c>
      <c r="C4215" s="7">
        <v>100</v>
      </c>
      <c r="D4215" s="7">
        <v>1</v>
      </c>
      <c r="E4215" s="1">
        <v>43</v>
      </c>
      <c r="F4215" s="1" t="s">
        <v>47</v>
      </c>
      <c r="G4215" s="1" t="s">
        <v>1513</v>
      </c>
      <c r="H4215" s="1" t="s">
        <v>430</v>
      </c>
      <c r="I4215" s="1" t="s">
        <v>9</v>
      </c>
      <c r="AK4215" s="1" t="s">
        <v>411</v>
      </c>
      <c r="AL4215" s="1" t="s">
        <v>431</v>
      </c>
    </row>
    <row r="4216" spans="1:38">
      <c r="A4216" s="1" t="s">
        <v>1752</v>
      </c>
      <c r="B4216" s="9">
        <v>41061</v>
      </c>
      <c r="C4216" s="7">
        <v>100</v>
      </c>
      <c r="D4216" s="7">
        <v>1</v>
      </c>
      <c r="E4216" s="1">
        <v>44</v>
      </c>
      <c r="F4216" s="1" t="s">
        <v>26</v>
      </c>
      <c r="G4216" s="1" t="s">
        <v>1514</v>
      </c>
      <c r="H4216" s="1" t="s">
        <v>23</v>
      </c>
      <c r="I4216" s="1" t="s">
        <v>53</v>
      </c>
      <c r="AK4216" s="1" t="s">
        <v>411</v>
      </c>
    </row>
    <row r="4217" spans="1:38">
      <c r="A4217" s="1" t="s">
        <v>1752</v>
      </c>
      <c r="B4217" s="9">
        <v>41061</v>
      </c>
      <c r="C4217" s="7">
        <v>100</v>
      </c>
      <c r="D4217" s="7">
        <v>1</v>
      </c>
      <c r="E4217" s="1">
        <v>44</v>
      </c>
      <c r="F4217" s="1" t="s">
        <v>47</v>
      </c>
      <c r="G4217" s="1" t="s">
        <v>1515</v>
      </c>
      <c r="H4217" s="1" t="s">
        <v>23</v>
      </c>
      <c r="I4217" s="1" t="s">
        <v>53</v>
      </c>
      <c r="AK4217" s="1" t="s">
        <v>411</v>
      </c>
    </row>
    <row r="4218" spans="1:38">
      <c r="A4218" s="1" t="s">
        <v>1752</v>
      </c>
      <c r="B4218" s="9">
        <v>41061</v>
      </c>
      <c r="C4218" s="7">
        <v>100</v>
      </c>
      <c r="D4218" s="7">
        <v>1</v>
      </c>
      <c r="E4218" s="1">
        <v>45</v>
      </c>
      <c r="F4218" s="1" t="s">
        <v>26</v>
      </c>
      <c r="G4218" s="1" t="s">
        <v>1516</v>
      </c>
      <c r="H4218" s="1" t="s">
        <v>23</v>
      </c>
      <c r="I4218" s="1" t="s">
        <v>9</v>
      </c>
      <c r="AK4218" s="1" t="s">
        <v>411</v>
      </c>
      <c r="AL4218" s="1" t="s">
        <v>424</v>
      </c>
    </row>
    <row r="4219" spans="1:38">
      <c r="A4219" s="1" t="s">
        <v>1752</v>
      </c>
      <c r="B4219" s="9">
        <v>41061</v>
      </c>
      <c r="C4219" s="7">
        <v>100</v>
      </c>
      <c r="D4219" s="7">
        <v>1</v>
      </c>
      <c r="E4219" s="1">
        <v>45</v>
      </c>
      <c r="F4219" s="1" t="s">
        <v>47</v>
      </c>
      <c r="G4219" s="1" t="s">
        <v>1517</v>
      </c>
      <c r="H4219" s="1" t="s">
        <v>23</v>
      </c>
      <c r="I4219" s="1" t="s">
        <v>53</v>
      </c>
      <c r="AK4219" s="1" t="s">
        <v>411</v>
      </c>
    </row>
    <row r="4220" spans="1:38">
      <c r="A4220" s="1" t="s">
        <v>1752</v>
      </c>
      <c r="B4220" s="9">
        <v>41061</v>
      </c>
      <c r="C4220" s="7">
        <v>100</v>
      </c>
      <c r="D4220" s="7">
        <v>1</v>
      </c>
      <c r="E4220" s="1">
        <v>46</v>
      </c>
      <c r="F4220" s="1" t="s">
        <v>26</v>
      </c>
      <c r="G4220" s="1" t="s">
        <v>1518</v>
      </c>
      <c r="H4220" s="1" t="s">
        <v>23</v>
      </c>
      <c r="I4220" s="1" t="s">
        <v>53</v>
      </c>
      <c r="AK4220" s="1" t="s">
        <v>411</v>
      </c>
    </row>
    <row r="4221" spans="1:38">
      <c r="A4221" s="1" t="s">
        <v>1752</v>
      </c>
      <c r="B4221" s="9">
        <v>41061</v>
      </c>
      <c r="C4221" s="7">
        <v>100</v>
      </c>
      <c r="D4221" s="7">
        <v>1</v>
      </c>
      <c r="E4221" s="1">
        <v>46</v>
      </c>
      <c r="F4221" s="1" t="s">
        <v>47</v>
      </c>
      <c r="G4221" s="1" t="s">
        <v>1519</v>
      </c>
      <c r="H4221" s="1" t="s">
        <v>22</v>
      </c>
      <c r="I4221" s="1" t="s">
        <v>9</v>
      </c>
      <c r="K4221" s="1" t="s">
        <v>29</v>
      </c>
      <c r="L4221" s="1" t="s">
        <v>73</v>
      </c>
      <c r="M4221" s="2" t="s">
        <v>2088</v>
      </c>
      <c r="AJ4221" s="1" t="s">
        <v>418</v>
      </c>
      <c r="AK4221" s="1" t="s">
        <v>411</v>
      </c>
    </row>
    <row r="4222" spans="1:38">
      <c r="A4222" s="1" t="s">
        <v>1752</v>
      </c>
      <c r="B4222" s="9">
        <v>41061</v>
      </c>
      <c r="C4222" s="7">
        <v>100</v>
      </c>
      <c r="D4222" s="7">
        <v>1</v>
      </c>
      <c r="E4222" s="1">
        <v>47</v>
      </c>
      <c r="F4222" s="1" t="s">
        <v>26</v>
      </c>
      <c r="G4222" s="1" t="s">
        <v>1520</v>
      </c>
      <c r="H4222" s="1" t="s">
        <v>23</v>
      </c>
      <c r="I4222" s="1" t="s">
        <v>23</v>
      </c>
      <c r="AK4222" s="1" t="s">
        <v>411</v>
      </c>
    </row>
    <row r="4223" spans="1:38">
      <c r="A4223" s="1" t="s">
        <v>1752</v>
      </c>
      <c r="B4223" s="9">
        <v>41061</v>
      </c>
      <c r="C4223" s="7">
        <v>100</v>
      </c>
      <c r="D4223" s="7">
        <v>1</v>
      </c>
      <c r="E4223" s="1">
        <v>47</v>
      </c>
      <c r="F4223" s="1" t="s">
        <v>47</v>
      </c>
      <c r="G4223" s="1" t="s">
        <v>1521</v>
      </c>
      <c r="H4223" s="1" t="s">
        <v>23</v>
      </c>
      <c r="I4223" s="1" t="s">
        <v>23</v>
      </c>
      <c r="AK4223" s="1" t="s">
        <v>411</v>
      </c>
    </row>
    <row r="4224" spans="1:38">
      <c r="A4224" s="1" t="s">
        <v>1752</v>
      </c>
      <c r="B4224" s="9">
        <v>41061</v>
      </c>
      <c r="C4224" s="7">
        <v>100</v>
      </c>
      <c r="D4224" s="7">
        <v>1</v>
      </c>
      <c r="E4224" s="1">
        <v>48</v>
      </c>
      <c r="F4224" s="1" t="s">
        <v>26</v>
      </c>
      <c r="G4224" s="1" t="s">
        <v>1522</v>
      </c>
      <c r="H4224" s="1" t="s">
        <v>23</v>
      </c>
      <c r="I4224" s="1" t="s">
        <v>23</v>
      </c>
      <c r="AK4224" s="1" t="s">
        <v>411</v>
      </c>
    </row>
    <row r="4225" spans="1:37">
      <c r="A4225" s="1" t="s">
        <v>1752</v>
      </c>
      <c r="B4225" s="9">
        <v>41061</v>
      </c>
      <c r="C4225" s="7">
        <v>100</v>
      </c>
      <c r="D4225" s="7">
        <v>1</v>
      </c>
      <c r="E4225" s="1">
        <v>48</v>
      </c>
      <c r="F4225" s="1" t="s">
        <v>47</v>
      </c>
      <c r="G4225" s="1" t="s">
        <v>1523</v>
      </c>
      <c r="H4225" s="1" t="s">
        <v>430</v>
      </c>
      <c r="I4225" s="1" t="s">
        <v>9</v>
      </c>
      <c r="AK4225" s="1" t="s">
        <v>411</v>
      </c>
    </row>
    <row r="4226" spans="1:37">
      <c r="A4226" s="1" t="s">
        <v>1753</v>
      </c>
      <c r="B4226" s="9">
        <v>41062</v>
      </c>
      <c r="C4226" s="7">
        <v>100</v>
      </c>
      <c r="D4226" s="7">
        <v>1</v>
      </c>
      <c r="E4226" s="1">
        <v>1</v>
      </c>
      <c r="F4226" s="1" t="s">
        <v>26</v>
      </c>
      <c r="G4226" s="1" t="s">
        <v>1823</v>
      </c>
      <c r="H4226" s="1" t="s">
        <v>23</v>
      </c>
      <c r="I4226" s="1" t="s">
        <v>23</v>
      </c>
      <c r="AK4226" s="1" t="s">
        <v>411</v>
      </c>
    </row>
    <row r="4227" spans="1:37">
      <c r="A4227" s="1" t="s">
        <v>1753</v>
      </c>
      <c r="B4227" s="9">
        <v>41062</v>
      </c>
      <c r="C4227" s="7">
        <v>100</v>
      </c>
      <c r="D4227" s="7">
        <v>1</v>
      </c>
      <c r="E4227" s="1">
        <v>1</v>
      </c>
      <c r="F4227" s="1" t="s">
        <v>47</v>
      </c>
      <c r="G4227" s="1" t="s">
        <v>1825</v>
      </c>
      <c r="H4227" s="1" t="s">
        <v>23</v>
      </c>
      <c r="I4227" s="1" t="s">
        <v>23</v>
      </c>
      <c r="J4227" s="1" t="s">
        <v>55</v>
      </c>
      <c r="AK4227" s="1" t="s">
        <v>411</v>
      </c>
    </row>
    <row r="4228" spans="1:37">
      <c r="A4228" s="1" t="s">
        <v>1753</v>
      </c>
      <c r="B4228" s="9">
        <v>41062</v>
      </c>
      <c r="C4228" s="7">
        <v>100</v>
      </c>
      <c r="D4228" s="7">
        <v>1</v>
      </c>
      <c r="E4228" s="1">
        <v>2</v>
      </c>
      <c r="F4228" s="1" t="s">
        <v>26</v>
      </c>
      <c r="G4228" s="1" t="s">
        <v>1833</v>
      </c>
      <c r="H4228" s="13" t="s">
        <v>23</v>
      </c>
      <c r="I4228" s="13" t="s">
        <v>23</v>
      </c>
      <c r="J4228" s="1" t="s">
        <v>55</v>
      </c>
      <c r="AK4228" s="1" t="s">
        <v>411</v>
      </c>
    </row>
    <row r="4229" spans="1:37">
      <c r="A4229" s="1" t="s">
        <v>1753</v>
      </c>
      <c r="B4229" s="9">
        <v>41062</v>
      </c>
      <c r="C4229" s="7">
        <v>100</v>
      </c>
      <c r="D4229" s="7">
        <v>1</v>
      </c>
      <c r="E4229" s="1">
        <v>2</v>
      </c>
      <c r="F4229" s="1" t="s">
        <v>47</v>
      </c>
      <c r="G4229" s="1" t="s">
        <v>1829</v>
      </c>
      <c r="H4229" s="13" t="s">
        <v>23</v>
      </c>
      <c r="I4229" s="13" t="s">
        <v>23</v>
      </c>
      <c r="AK4229" s="1" t="s">
        <v>411</v>
      </c>
    </row>
    <row r="4230" spans="1:37">
      <c r="A4230" s="1" t="s">
        <v>1753</v>
      </c>
      <c r="B4230" s="9">
        <v>41062</v>
      </c>
      <c r="C4230" s="7">
        <v>100</v>
      </c>
      <c r="D4230" s="7">
        <v>1</v>
      </c>
      <c r="E4230" s="1">
        <v>3</v>
      </c>
      <c r="F4230" s="1" t="s">
        <v>26</v>
      </c>
      <c r="G4230" s="1" t="s">
        <v>1813</v>
      </c>
      <c r="H4230" s="1" t="s">
        <v>22</v>
      </c>
      <c r="I4230" s="1" t="s">
        <v>9</v>
      </c>
      <c r="K4230" s="1" t="s">
        <v>239</v>
      </c>
      <c r="L4230" s="1" t="s">
        <v>73</v>
      </c>
      <c r="M4230" s="2" t="s">
        <v>2132</v>
      </c>
      <c r="N4230" s="1" t="s">
        <v>26</v>
      </c>
      <c r="O4230" s="1" t="s">
        <v>27</v>
      </c>
      <c r="T4230" s="1">
        <f>150+35.5</f>
        <v>185.5</v>
      </c>
      <c r="U4230" s="1">
        <f>150+16.55</f>
        <v>166.55</v>
      </c>
      <c r="W4230" s="1">
        <v>41.45</v>
      </c>
      <c r="X4230" s="1">
        <v>40</v>
      </c>
      <c r="Y4230" s="1">
        <v>226</v>
      </c>
      <c r="Z4230" s="1">
        <f>Y4230-X4230</f>
        <v>186</v>
      </c>
      <c r="AJ4230" s="1" t="s">
        <v>288</v>
      </c>
      <c r="AK4230" s="1" t="s">
        <v>411</v>
      </c>
    </row>
    <row r="4231" spans="1:37">
      <c r="A4231" s="1" t="s">
        <v>1753</v>
      </c>
      <c r="B4231" s="9">
        <v>41062</v>
      </c>
      <c r="C4231" s="7">
        <v>100</v>
      </c>
      <c r="D4231" s="7">
        <v>1</v>
      </c>
      <c r="E4231" s="1">
        <v>3</v>
      </c>
      <c r="F4231" s="1" t="s">
        <v>47</v>
      </c>
      <c r="G4231" s="1" t="s">
        <v>1824</v>
      </c>
      <c r="H4231" s="1" t="s">
        <v>22</v>
      </c>
      <c r="I4231" s="1" t="s">
        <v>9</v>
      </c>
      <c r="K4231" s="1" t="s">
        <v>30</v>
      </c>
      <c r="L4231" s="1" t="s">
        <v>25</v>
      </c>
      <c r="M4231" s="2" t="s">
        <v>2174</v>
      </c>
      <c r="N4231" s="1" t="s">
        <v>26</v>
      </c>
      <c r="O4231" s="1" t="s">
        <v>90</v>
      </c>
      <c r="Q4231" s="1">
        <v>25.6</v>
      </c>
      <c r="R4231" s="1">
        <v>17.399999999999999</v>
      </c>
      <c r="S4231" s="1">
        <v>9.1</v>
      </c>
      <c r="X4231" s="1">
        <v>14</v>
      </c>
      <c r="Y4231" s="1">
        <v>62</v>
      </c>
      <c r="Z4231" s="1">
        <f>Y4231-X4231</f>
        <v>48</v>
      </c>
      <c r="AA4231" s="1">
        <v>57</v>
      </c>
      <c r="AE4231" s="1">
        <v>740</v>
      </c>
      <c r="AF4231" s="1">
        <v>109</v>
      </c>
      <c r="AJ4231" s="1" t="s">
        <v>288</v>
      </c>
      <c r="AK4231" s="1" t="s">
        <v>411</v>
      </c>
    </row>
    <row r="4232" spans="1:37">
      <c r="A4232" s="1" t="s">
        <v>1753</v>
      </c>
      <c r="B4232" s="9">
        <v>41062</v>
      </c>
      <c r="C4232" s="7">
        <v>100</v>
      </c>
      <c r="D4232" s="7">
        <v>1</v>
      </c>
      <c r="E4232" s="1">
        <v>4</v>
      </c>
      <c r="F4232" s="1" t="s">
        <v>26</v>
      </c>
      <c r="G4232" s="1" t="s">
        <v>1821</v>
      </c>
      <c r="H4232" s="1" t="s">
        <v>23</v>
      </c>
      <c r="I4232" s="1" t="s">
        <v>9</v>
      </c>
      <c r="AK4232" s="1" t="s">
        <v>411</v>
      </c>
    </row>
    <row r="4233" spans="1:37">
      <c r="A4233" s="1" t="s">
        <v>1753</v>
      </c>
      <c r="B4233" s="9">
        <v>41062</v>
      </c>
      <c r="C4233" s="7">
        <v>100</v>
      </c>
      <c r="D4233" s="7">
        <v>1</v>
      </c>
      <c r="E4233" s="1">
        <v>4</v>
      </c>
      <c r="F4233" s="1" t="s">
        <v>47</v>
      </c>
      <c r="G4233" s="1" t="s">
        <v>1832</v>
      </c>
      <c r="H4233" s="1" t="s">
        <v>430</v>
      </c>
      <c r="I4233" s="1" t="s">
        <v>23</v>
      </c>
      <c r="AK4233" s="1" t="s">
        <v>418</v>
      </c>
    </row>
    <row r="4234" spans="1:37">
      <c r="A4234" s="1" t="s">
        <v>1753</v>
      </c>
      <c r="B4234" s="9">
        <v>41062</v>
      </c>
      <c r="C4234" s="7">
        <v>100</v>
      </c>
      <c r="D4234" s="7">
        <v>1</v>
      </c>
      <c r="E4234" s="1">
        <v>5</v>
      </c>
      <c r="F4234" s="1" t="s">
        <v>26</v>
      </c>
      <c r="G4234" s="1" t="s">
        <v>1828</v>
      </c>
      <c r="H4234" s="1" t="s">
        <v>23</v>
      </c>
      <c r="I4234" s="1" t="s">
        <v>23</v>
      </c>
      <c r="AK4234" s="1" t="s">
        <v>411</v>
      </c>
    </row>
    <row r="4235" spans="1:37">
      <c r="A4235" s="1" t="s">
        <v>1753</v>
      </c>
      <c r="B4235" s="9">
        <v>41062</v>
      </c>
      <c r="C4235" s="7">
        <v>100</v>
      </c>
      <c r="D4235" s="7">
        <v>1</v>
      </c>
      <c r="E4235" s="1">
        <v>5</v>
      </c>
      <c r="F4235" s="1" t="s">
        <v>47</v>
      </c>
      <c r="G4235" s="1" t="s">
        <v>1826</v>
      </c>
      <c r="H4235" s="1" t="s">
        <v>430</v>
      </c>
      <c r="I4235" s="1" t="s">
        <v>9</v>
      </c>
      <c r="AK4235" s="1" t="s">
        <v>418</v>
      </c>
    </row>
    <row r="4236" spans="1:37">
      <c r="A4236" s="1" t="s">
        <v>1753</v>
      </c>
      <c r="B4236" s="9">
        <v>41062</v>
      </c>
      <c r="C4236" s="7">
        <v>100</v>
      </c>
      <c r="D4236" s="7">
        <v>1</v>
      </c>
      <c r="E4236" s="1">
        <v>6</v>
      </c>
      <c r="F4236" s="1" t="s">
        <v>26</v>
      </c>
      <c r="G4236" s="1" t="s">
        <v>1834</v>
      </c>
      <c r="H4236" s="1" t="s">
        <v>23</v>
      </c>
      <c r="I4236" s="1" t="s">
        <v>23</v>
      </c>
      <c r="AK4236" s="1" t="s">
        <v>411</v>
      </c>
    </row>
    <row r="4237" spans="1:37">
      <c r="A4237" s="1" t="s">
        <v>1753</v>
      </c>
      <c r="B4237" s="9">
        <v>41062</v>
      </c>
      <c r="C4237" s="7">
        <v>100</v>
      </c>
      <c r="D4237" s="7">
        <v>1</v>
      </c>
      <c r="E4237" s="1">
        <v>6</v>
      </c>
      <c r="F4237" s="1" t="s">
        <v>47</v>
      </c>
      <c r="G4237" s="1" t="s">
        <v>1816</v>
      </c>
      <c r="H4237" s="1" t="s">
        <v>22</v>
      </c>
      <c r="I4237" s="1" t="s">
        <v>23</v>
      </c>
      <c r="AK4237" s="1" t="s">
        <v>411</v>
      </c>
    </row>
    <row r="4238" spans="1:37">
      <c r="A4238" s="1" t="s">
        <v>1753</v>
      </c>
      <c r="B4238" s="9">
        <v>41062</v>
      </c>
      <c r="C4238" s="7">
        <v>100</v>
      </c>
      <c r="D4238" s="7">
        <v>1</v>
      </c>
      <c r="E4238" s="1">
        <v>7</v>
      </c>
      <c r="F4238" s="1" t="s">
        <v>26</v>
      </c>
      <c r="G4238" s="1" t="s">
        <v>1809</v>
      </c>
      <c r="H4238" s="1" t="s">
        <v>23</v>
      </c>
      <c r="I4238" s="1" t="s">
        <v>23</v>
      </c>
      <c r="J4238" s="1" t="s">
        <v>55</v>
      </c>
      <c r="AK4238" s="1" t="s">
        <v>411</v>
      </c>
    </row>
    <row r="4239" spans="1:37">
      <c r="A4239" s="1" t="s">
        <v>1753</v>
      </c>
      <c r="B4239" s="9">
        <v>41062</v>
      </c>
      <c r="C4239" s="7">
        <v>100</v>
      </c>
      <c r="D4239" s="7">
        <v>1</v>
      </c>
      <c r="E4239" s="1">
        <v>7</v>
      </c>
      <c r="F4239" s="1" t="s">
        <v>47</v>
      </c>
      <c r="G4239" s="1" t="s">
        <v>1822</v>
      </c>
      <c r="H4239" s="1" t="s">
        <v>23</v>
      </c>
      <c r="I4239" s="1" t="s">
        <v>23</v>
      </c>
      <c r="AK4239" s="1" t="s">
        <v>411</v>
      </c>
    </row>
    <row r="4240" spans="1:37">
      <c r="A4240" s="1" t="s">
        <v>1753</v>
      </c>
      <c r="B4240" s="9">
        <v>41062</v>
      </c>
      <c r="C4240" s="7">
        <v>100</v>
      </c>
      <c r="D4240" s="7">
        <v>1</v>
      </c>
      <c r="E4240" s="1">
        <v>8</v>
      </c>
      <c r="F4240" s="1" t="s">
        <v>26</v>
      </c>
      <c r="G4240" s="1" t="s">
        <v>1808</v>
      </c>
      <c r="H4240" s="1" t="s">
        <v>22</v>
      </c>
      <c r="I4240" s="1" t="s">
        <v>9</v>
      </c>
      <c r="K4240" s="1" t="s">
        <v>30</v>
      </c>
      <c r="L4240" s="1" t="s">
        <v>73</v>
      </c>
      <c r="M4240" s="2" t="s">
        <v>2147</v>
      </c>
      <c r="AJ4240" s="1" t="s">
        <v>288</v>
      </c>
      <c r="AK4240" s="1" t="s">
        <v>411</v>
      </c>
    </row>
    <row r="4241" spans="1:37">
      <c r="A4241" s="1" t="s">
        <v>1753</v>
      </c>
      <c r="B4241" s="9">
        <v>41062</v>
      </c>
      <c r="C4241" s="7">
        <v>100</v>
      </c>
      <c r="D4241" s="7">
        <v>1</v>
      </c>
      <c r="E4241" s="1">
        <v>8</v>
      </c>
      <c r="F4241" s="1" t="s">
        <v>47</v>
      </c>
      <c r="G4241" s="1" t="s">
        <v>1820</v>
      </c>
      <c r="H4241" s="1" t="s">
        <v>22</v>
      </c>
      <c r="I4241" s="1" t="s">
        <v>9</v>
      </c>
      <c r="K4241" s="1" t="s">
        <v>29</v>
      </c>
      <c r="L4241" s="1" t="s">
        <v>73</v>
      </c>
      <c r="M4241" s="2" t="s">
        <v>2076</v>
      </c>
      <c r="AJ4241" s="1" t="s">
        <v>288</v>
      </c>
      <c r="AK4241" s="1" t="s">
        <v>411</v>
      </c>
    </row>
    <row r="4242" spans="1:37">
      <c r="A4242" s="1" t="s">
        <v>1753</v>
      </c>
      <c r="B4242" s="9">
        <v>41062</v>
      </c>
      <c r="C4242" s="7">
        <v>100</v>
      </c>
      <c r="D4242" s="7">
        <v>1</v>
      </c>
      <c r="E4242" s="1">
        <v>9</v>
      </c>
      <c r="F4242" s="1" t="s">
        <v>26</v>
      </c>
      <c r="G4242" s="1" t="s">
        <v>1830</v>
      </c>
      <c r="H4242" s="1" t="s">
        <v>22</v>
      </c>
      <c r="I4242" s="1" t="s">
        <v>9</v>
      </c>
      <c r="K4242" s="1" t="s">
        <v>36</v>
      </c>
      <c r="L4242" s="1" t="s">
        <v>25</v>
      </c>
      <c r="M4242" s="2" t="s">
        <v>2168</v>
      </c>
      <c r="N4242" s="1" t="s">
        <v>26</v>
      </c>
      <c r="O4242" s="1" t="s">
        <v>33</v>
      </c>
      <c r="P4242" s="1" t="s">
        <v>40</v>
      </c>
      <c r="Q4242" s="1">
        <v>31.4</v>
      </c>
      <c r="T4242" s="1">
        <v>133.1</v>
      </c>
      <c r="U4242" s="1">
        <v>91.6</v>
      </c>
      <c r="X4242" s="1">
        <v>38</v>
      </c>
      <c r="Y4242" s="1">
        <v>138</v>
      </c>
      <c r="Z4242" s="1">
        <v>100</v>
      </c>
      <c r="AA4242" s="1">
        <v>4</v>
      </c>
      <c r="AC4242" s="1" t="s">
        <v>441</v>
      </c>
      <c r="AJ4242" s="1" t="s">
        <v>418</v>
      </c>
      <c r="AK4242" s="1" t="s">
        <v>411</v>
      </c>
    </row>
    <row r="4243" spans="1:37">
      <c r="A4243" s="1" t="s">
        <v>1753</v>
      </c>
      <c r="B4243" s="9">
        <v>41062</v>
      </c>
      <c r="C4243" s="7">
        <v>100</v>
      </c>
      <c r="D4243" s="7">
        <v>1</v>
      </c>
      <c r="E4243" s="1">
        <v>9</v>
      </c>
      <c r="F4243" s="1" t="s">
        <v>47</v>
      </c>
      <c r="G4243" s="1" t="s">
        <v>1810</v>
      </c>
      <c r="H4243" s="1" t="s">
        <v>23</v>
      </c>
      <c r="I4243" s="1" t="s">
        <v>23</v>
      </c>
      <c r="AK4243" s="1" t="s">
        <v>411</v>
      </c>
    </row>
    <row r="4244" spans="1:37">
      <c r="A4244" s="1" t="s">
        <v>1753</v>
      </c>
      <c r="B4244" s="9">
        <v>41062</v>
      </c>
      <c r="C4244" s="7">
        <v>100</v>
      </c>
      <c r="D4244" s="7">
        <v>1</v>
      </c>
      <c r="E4244" s="1">
        <v>10</v>
      </c>
      <c r="F4244" s="1" t="s">
        <v>26</v>
      </c>
      <c r="G4244" s="1" t="s">
        <v>1817</v>
      </c>
      <c r="H4244" s="1" t="s">
        <v>23</v>
      </c>
      <c r="I4244" s="1" t="s">
        <v>53</v>
      </c>
      <c r="AK4244" s="1" t="s">
        <v>411</v>
      </c>
    </row>
    <row r="4245" spans="1:37">
      <c r="A4245" s="1" t="s">
        <v>1753</v>
      </c>
      <c r="B4245" s="9">
        <v>41062</v>
      </c>
      <c r="C4245" s="7">
        <v>100</v>
      </c>
      <c r="D4245" s="7">
        <v>1</v>
      </c>
      <c r="E4245" s="1">
        <v>10</v>
      </c>
      <c r="F4245" s="1" t="s">
        <v>47</v>
      </c>
      <c r="G4245" s="1" t="s">
        <v>1835</v>
      </c>
      <c r="H4245" s="13" t="s">
        <v>23</v>
      </c>
      <c r="I4245" s="13" t="s">
        <v>23</v>
      </c>
      <c r="AK4245" s="1" t="s">
        <v>411</v>
      </c>
    </row>
    <row r="4246" spans="1:37">
      <c r="A4246" s="1" t="s">
        <v>1753</v>
      </c>
      <c r="B4246" s="9">
        <v>41062</v>
      </c>
      <c r="C4246" s="7">
        <v>100</v>
      </c>
      <c r="D4246" s="7">
        <v>1</v>
      </c>
      <c r="E4246" s="1">
        <v>11</v>
      </c>
      <c r="F4246" s="1" t="s">
        <v>26</v>
      </c>
      <c r="G4246" s="1" t="s">
        <v>1812</v>
      </c>
      <c r="H4246" s="13" t="s">
        <v>23</v>
      </c>
      <c r="I4246" s="13" t="s">
        <v>23</v>
      </c>
      <c r="AK4246" s="1" t="s">
        <v>411</v>
      </c>
    </row>
    <row r="4247" spans="1:37">
      <c r="A4247" s="1" t="s">
        <v>1753</v>
      </c>
      <c r="B4247" s="9">
        <v>41062</v>
      </c>
      <c r="C4247" s="7">
        <v>100</v>
      </c>
      <c r="D4247" s="7">
        <v>1</v>
      </c>
      <c r="E4247" s="1">
        <v>11</v>
      </c>
      <c r="F4247" s="1" t="s">
        <v>47</v>
      </c>
      <c r="G4247" s="1" t="s">
        <v>1807</v>
      </c>
      <c r="H4247" s="13" t="s">
        <v>23</v>
      </c>
      <c r="I4247" s="13" t="s">
        <v>23</v>
      </c>
      <c r="J4247" s="1" t="s">
        <v>55</v>
      </c>
      <c r="AK4247" s="1" t="s">
        <v>411</v>
      </c>
    </row>
    <row r="4248" spans="1:37">
      <c r="A4248" s="1" t="s">
        <v>1753</v>
      </c>
      <c r="B4248" s="9">
        <v>41062</v>
      </c>
      <c r="C4248" s="7">
        <v>100</v>
      </c>
      <c r="D4248" s="7">
        <v>1</v>
      </c>
      <c r="E4248" s="1">
        <v>12</v>
      </c>
      <c r="F4248" s="1" t="s">
        <v>26</v>
      </c>
      <c r="G4248" s="1" t="s">
        <v>1818</v>
      </c>
      <c r="H4248" s="13" t="s">
        <v>23</v>
      </c>
      <c r="I4248" s="13" t="s">
        <v>23</v>
      </c>
      <c r="AK4248" s="1" t="s">
        <v>411</v>
      </c>
    </row>
    <row r="4249" spans="1:37">
      <c r="A4249" s="1" t="s">
        <v>1753</v>
      </c>
      <c r="B4249" s="9">
        <v>41062</v>
      </c>
      <c r="C4249" s="7">
        <v>100</v>
      </c>
      <c r="D4249" s="7">
        <v>1</v>
      </c>
      <c r="E4249" s="1">
        <v>12</v>
      </c>
      <c r="F4249" s="1" t="s">
        <v>47</v>
      </c>
      <c r="G4249" s="1" t="s">
        <v>1811</v>
      </c>
      <c r="H4249" s="1" t="s">
        <v>22</v>
      </c>
      <c r="I4249" s="1" t="s">
        <v>9</v>
      </c>
      <c r="K4249" s="1" t="s">
        <v>30</v>
      </c>
      <c r="L4249" s="1" t="s">
        <v>73</v>
      </c>
      <c r="M4249" s="2" t="s">
        <v>2091</v>
      </c>
      <c r="AJ4249" s="1" t="s">
        <v>288</v>
      </c>
      <c r="AK4249" s="1" t="s">
        <v>411</v>
      </c>
    </row>
    <row r="4250" spans="1:37">
      <c r="A4250" s="1" t="s">
        <v>1753</v>
      </c>
      <c r="B4250" s="9">
        <v>41062</v>
      </c>
      <c r="C4250" s="7">
        <v>100</v>
      </c>
      <c r="D4250" s="7">
        <v>1</v>
      </c>
      <c r="E4250" s="1">
        <v>13</v>
      </c>
      <c r="F4250" s="1" t="s">
        <v>26</v>
      </c>
      <c r="G4250" s="1" t="s">
        <v>1827</v>
      </c>
      <c r="H4250" s="1" t="s">
        <v>23</v>
      </c>
      <c r="I4250" s="1" t="s">
        <v>53</v>
      </c>
      <c r="AK4250" s="1" t="s">
        <v>288</v>
      </c>
    </row>
    <row r="4251" spans="1:37">
      <c r="A4251" s="1" t="s">
        <v>1753</v>
      </c>
      <c r="B4251" s="9">
        <v>41062</v>
      </c>
      <c r="C4251" s="7">
        <v>100</v>
      </c>
      <c r="D4251" s="7">
        <v>1</v>
      </c>
      <c r="E4251" s="1">
        <v>13</v>
      </c>
      <c r="F4251" s="1" t="s">
        <v>47</v>
      </c>
      <c r="G4251" s="1" t="s">
        <v>1815</v>
      </c>
      <c r="H4251" s="1" t="s">
        <v>23</v>
      </c>
      <c r="I4251" s="1" t="s">
        <v>9</v>
      </c>
      <c r="J4251" s="1" t="s">
        <v>55</v>
      </c>
      <c r="AK4251" s="1" t="s">
        <v>288</v>
      </c>
    </row>
    <row r="4252" spans="1:37">
      <c r="A4252" s="1" t="s">
        <v>1753</v>
      </c>
      <c r="B4252" s="9">
        <v>41062</v>
      </c>
      <c r="C4252" s="7">
        <v>100</v>
      </c>
      <c r="D4252" s="7">
        <v>1</v>
      </c>
      <c r="E4252" s="1">
        <v>14</v>
      </c>
      <c r="F4252" s="1" t="s">
        <v>26</v>
      </c>
      <c r="G4252" s="1" t="s">
        <v>1819</v>
      </c>
      <c r="H4252" s="1" t="s">
        <v>22</v>
      </c>
      <c r="I4252" s="1" t="s">
        <v>9</v>
      </c>
      <c r="K4252" s="1" t="s">
        <v>30</v>
      </c>
      <c r="L4252" s="1" t="s">
        <v>25</v>
      </c>
      <c r="M4252" s="2" t="s">
        <v>2172</v>
      </c>
      <c r="N4252" s="1" t="s">
        <v>26</v>
      </c>
      <c r="O4252" s="1" t="s">
        <v>27</v>
      </c>
      <c r="P4252" s="1" t="s">
        <v>40</v>
      </c>
      <c r="Q4252" s="1">
        <v>25.5</v>
      </c>
      <c r="R4252" s="1">
        <v>15.2</v>
      </c>
      <c r="S4252" s="1">
        <v>14.2</v>
      </c>
      <c r="X4252" s="1">
        <v>14</v>
      </c>
      <c r="Y4252" s="1">
        <v>62</v>
      </c>
      <c r="Z4252" s="1">
        <v>48</v>
      </c>
      <c r="AA4252" s="1">
        <v>23</v>
      </c>
      <c r="AE4252" s="1">
        <v>741</v>
      </c>
      <c r="AK4252" s="1" t="s">
        <v>288</v>
      </c>
    </row>
    <row r="4253" spans="1:37">
      <c r="A4253" s="1" t="s">
        <v>1753</v>
      </c>
      <c r="B4253" s="9">
        <v>41062</v>
      </c>
      <c r="C4253" s="7">
        <v>100</v>
      </c>
      <c r="D4253" s="7">
        <v>1</v>
      </c>
      <c r="E4253" s="1">
        <v>14</v>
      </c>
      <c r="F4253" s="1" t="s">
        <v>47</v>
      </c>
      <c r="G4253" s="1" t="s">
        <v>1806</v>
      </c>
      <c r="H4253" s="1" t="s">
        <v>23</v>
      </c>
      <c r="I4253" s="1" t="s">
        <v>23</v>
      </c>
      <c r="AK4253" s="1" t="s">
        <v>288</v>
      </c>
    </row>
    <row r="4254" spans="1:37">
      <c r="A4254" s="1" t="s">
        <v>1753</v>
      </c>
      <c r="B4254" s="9">
        <v>41062</v>
      </c>
      <c r="C4254" s="7">
        <v>100</v>
      </c>
      <c r="D4254" s="7">
        <v>1</v>
      </c>
      <c r="E4254" s="1">
        <v>15</v>
      </c>
      <c r="F4254" s="1" t="s">
        <v>26</v>
      </c>
      <c r="G4254" s="1" t="s">
        <v>1836</v>
      </c>
      <c r="H4254" s="1" t="s">
        <v>23</v>
      </c>
      <c r="I4254" s="1" t="s">
        <v>23</v>
      </c>
      <c r="AK4254" s="1" t="s">
        <v>288</v>
      </c>
    </row>
    <row r="4255" spans="1:37">
      <c r="A4255" s="1" t="s">
        <v>1753</v>
      </c>
      <c r="B4255" s="9">
        <v>41062</v>
      </c>
      <c r="C4255" s="7">
        <v>100</v>
      </c>
      <c r="D4255" s="7">
        <v>1</v>
      </c>
      <c r="E4255" s="1">
        <v>15</v>
      </c>
      <c r="F4255" s="1" t="s">
        <v>47</v>
      </c>
      <c r="G4255" s="1" t="s">
        <v>1805</v>
      </c>
      <c r="H4255" s="1" t="s">
        <v>22</v>
      </c>
      <c r="I4255" s="1" t="s">
        <v>23</v>
      </c>
      <c r="AK4255" s="1" t="s">
        <v>288</v>
      </c>
    </row>
    <row r="4256" spans="1:37">
      <c r="A4256" s="1" t="s">
        <v>1753</v>
      </c>
      <c r="B4256" s="9">
        <v>41062</v>
      </c>
      <c r="C4256" s="7">
        <v>100</v>
      </c>
      <c r="D4256" s="7">
        <v>1</v>
      </c>
      <c r="E4256" s="1">
        <v>16</v>
      </c>
      <c r="F4256" s="1" t="s">
        <v>26</v>
      </c>
      <c r="G4256" s="1" t="s">
        <v>1814</v>
      </c>
      <c r="H4256" s="1" t="s">
        <v>22</v>
      </c>
      <c r="I4256" s="1" t="s">
        <v>9</v>
      </c>
      <c r="K4256" s="1" t="s">
        <v>29</v>
      </c>
      <c r="L4256" s="1" t="s">
        <v>73</v>
      </c>
      <c r="M4256" s="2" t="s">
        <v>2116</v>
      </c>
      <c r="AJ4256" s="1" t="s">
        <v>288</v>
      </c>
      <c r="AK4256" s="1" t="s">
        <v>418</v>
      </c>
    </row>
    <row r="4257" spans="1:38">
      <c r="A4257" s="1" t="s">
        <v>1753</v>
      </c>
      <c r="B4257" s="9">
        <v>41062</v>
      </c>
      <c r="C4257" s="7">
        <v>100</v>
      </c>
      <c r="D4257" s="7">
        <v>1</v>
      </c>
      <c r="E4257" s="1">
        <v>16</v>
      </c>
      <c r="F4257" s="1" t="s">
        <v>47</v>
      </c>
      <c r="G4257" s="1" t="s">
        <v>1831</v>
      </c>
      <c r="H4257" s="1" t="s">
        <v>23</v>
      </c>
      <c r="I4257" s="1" t="s">
        <v>9</v>
      </c>
      <c r="J4257" s="1" t="s">
        <v>55</v>
      </c>
      <c r="AK4257" s="1" t="s">
        <v>288</v>
      </c>
    </row>
    <row r="4258" spans="1:38">
      <c r="A4258" s="1" t="s">
        <v>1753</v>
      </c>
      <c r="B4258" s="9">
        <v>41062</v>
      </c>
      <c r="C4258" s="7">
        <v>100</v>
      </c>
      <c r="D4258" s="7">
        <v>1</v>
      </c>
      <c r="E4258" s="1">
        <v>17</v>
      </c>
      <c r="F4258" s="1" t="s">
        <v>26</v>
      </c>
      <c r="G4258" s="1" t="s">
        <v>1451</v>
      </c>
      <c r="H4258" s="1" t="s">
        <v>22</v>
      </c>
      <c r="I4258" s="1" t="s">
        <v>9</v>
      </c>
      <c r="K4258" s="1" t="s">
        <v>32</v>
      </c>
      <c r="L4258" s="1" t="s">
        <v>25</v>
      </c>
      <c r="M4258" s="2" t="s">
        <v>2159</v>
      </c>
      <c r="N4258" s="1" t="s">
        <v>26</v>
      </c>
      <c r="O4258" s="1" t="s">
        <v>27</v>
      </c>
      <c r="Q4258" s="1">
        <v>27.2</v>
      </c>
      <c r="R4258" s="1">
        <v>13.8</v>
      </c>
      <c r="S4258" s="1">
        <v>14.5</v>
      </c>
      <c r="X4258" s="1">
        <v>14</v>
      </c>
      <c r="Y4258" s="1">
        <v>73</v>
      </c>
      <c r="Z4258" s="1">
        <v>59</v>
      </c>
      <c r="AA4258" s="1">
        <v>58</v>
      </c>
      <c r="AC4258" s="1" t="s">
        <v>442</v>
      </c>
      <c r="AE4258" s="1">
        <v>743</v>
      </c>
      <c r="AK4258" s="1" t="s">
        <v>288</v>
      </c>
    </row>
    <row r="4259" spans="1:38">
      <c r="A4259" s="1" t="s">
        <v>1753</v>
      </c>
      <c r="B4259" s="9">
        <v>41062</v>
      </c>
      <c r="C4259" s="7">
        <v>100</v>
      </c>
      <c r="D4259" s="7">
        <v>1</v>
      </c>
      <c r="E4259" s="1">
        <v>17</v>
      </c>
      <c r="F4259" s="1" t="s">
        <v>47</v>
      </c>
      <c r="G4259" s="1" t="s">
        <v>1452</v>
      </c>
      <c r="H4259" s="1" t="s">
        <v>23</v>
      </c>
      <c r="I4259" s="1" t="s">
        <v>53</v>
      </c>
      <c r="AK4259" s="1" t="s">
        <v>288</v>
      </c>
    </row>
    <row r="4260" spans="1:38">
      <c r="A4260" s="1" t="s">
        <v>1753</v>
      </c>
      <c r="B4260" s="9">
        <v>41062</v>
      </c>
      <c r="C4260" s="7">
        <v>100</v>
      </c>
      <c r="D4260" s="7">
        <v>1</v>
      </c>
      <c r="E4260" s="1">
        <v>18</v>
      </c>
      <c r="F4260" s="1" t="s">
        <v>26</v>
      </c>
      <c r="G4260" s="1" t="s">
        <v>1453</v>
      </c>
      <c r="H4260" s="1" t="s">
        <v>23</v>
      </c>
      <c r="I4260" s="1" t="s">
        <v>23</v>
      </c>
      <c r="AK4260" s="1" t="s">
        <v>288</v>
      </c>
    </row>
    <row r="4261" spans="1:38">
      <c r="A4261" s="1" t="s">
        <v>1753</v>
      </c>
      <c r="B4261" s="9">
        <v>41062</v>
      </c>
      <c r="C4261" s="7">
        <v>100</v>
      </c>
      <c r="D4261" s="7">
        <v>1</v>
      </c>
      <c r="E4261" s="1">
        <v>18</v>
      </c>
      <c r="F4261" s="1" t="s">
        <v>47</v>
      </c>
      <c r="G4261" s="1" t="s">
        <v>1454</v>
      </c>
      <c r="H4261" s="1" t="s">
        <v>22</v>
      </c>
      <c r="I4261" s="1" t="s">
        <v>9</v>
      </c>
      <c r="K4261" s="1" t="s">
        <v>30</v>
      </c>
      <c r="L4261" s="1" t="s">
        <v>73</v>
      </c>
      <c r="M4261" s="2" t="s">
        <v>2149</v>
      </c>
      <c r="AJ4261" s="1" t="s">
        <v>288</v>
      </c>
      <c r="AK4261" s="1" t="s">
        <v>288</v>
      </c>
      <c r="AL4261" s="1" t="s">
        <v>443</v>
      </c>
    </row>
    <row r="4262" spans="1:38">
      <c r="A4262" s="1" t="s">
        <v>1753</v>
      </c>
      <c r="B4262" s="9">
        <v>41062</v>
      </c>
      <c r="C4262" s="7">
        <v>100</v>
      </c>
      <c r="D4262" s="7">
        <v>1</v>
      </c>
      <c r="E4262" s="1">
        <v>19</v>
      </c>
      <c r="F4262" s="1" t="s">
        <v>26</v>
      </c>
      <c r="G4262" s="1" t="s">
        <v>1455</v>
      </c>
      <c r="H4262" s="1" t="s">
        <v>22</v>
      </c>
      <c r="I4262" s="1" t="s">
        <v>9</v>
      </c>
      <c r="K4262" s="1" t="s">
        <v>239</v>
      </c>
      <c r="L4262" s="1" t="s">
        <v>25</v>
      </c>
      <c r="M4262" s="2" t="s">
        <v>2167</v>
      </c>
      <c r="N4262" s="1" t="s">
        <v>26</v>
      </c>
      <c r="O4262" s="1" t="s">
        <v>33</v>
      </c>
      <c r="Q4262" s="1">
        <v>42.8</v>
      </c>
      <c r="T4262" s="1">
        <v>200.4</v>
      </c>
      <c r="U4262" s="1">
        <v>173.2</v>
      </c>
      <c r="W4262" s="1">
        <v>40.200000000000003</v>
      </c>
      <c r="X4262" s="1">
        <v>38</v>
      </c>
      <c r="Y4262" s="1">
        <v>223</v>
      </c>
      <c r="Z4262" s="1">
        <f>Y4262-X4262</f>
        <v>185</v>
      </c>
      <c r="AA4262" s="1">
        <v>11</v>
      </c>
      <c r="AC4262" s="1" t="s">
        <v>440</v>
      </c>
      <c r="AJ4262" s="1" t="s">
        <v>418</v>
      </c>
      <c r="AK4262" s="1" t="s">
        <v>288</v>
      </c>
    </row>
    <row r="4263" spans="1:38">
      <c r="A4263" s="1" t="s">
        <v>1753</v>
      </c>
      <c r="B4263" s="9">
        <v>41062</v>
      </c>
      <c r="C4263" s="7">
        <v>100</v>
      </c>
      <c r="D4263" s="7">
        <v>1</v>
      </c>
      <c r="E4263" s="1">
        <v>19</v>
      </c>
      <c r="F4263" s="1" t="s">
        <v>47</v>
      </c>
      <c r="G4263" s="1" t="s">
        <v>1456</v>
      </c>
      <c r="H4263" s="1" t="s">
        <v>23</v>
      </c>
      <c r="I4263" s="1" t="s">
        <v>23</v>
      </c>
      <c r="AK4263" s="1" t="s">
        <v>288</v>
      </c>
    </row>
    <row r="4264" spans="1:38">
      <c r="A4264" s="1" t="s">
        <v>1753</v>
      </c>
      <c r="B4264" s="9">
        <v>41062</v>
      </c>
      <c r="C4264" s="7">
        <v>100</v>
      </c>
      <c r="D4264" s="7">
        <v>1</v>
      </c>
      <c r="E4264" s="1">
        <v>20</v>
      </c>
      <c r="F4264" s="1" t="s">
        <v>26</v>
      </c>
      <c r="G4264" s="1" t="s">
        <v>1457</v>
      </c>
      <c r="H4264" s="1" t="s">
        <v>23</v>
      </c>
      <c r="I4264" s="1" t="s">
        <v>23</v>
      </c>
      <c r="AK4264" s="1" t="s">
        <v>288</v>
      </c>
    </row>
    <row r="4265" spans="1:38">
      <c r="A4265" s="1" t="s">
        <v>1753</v>
      </c>
      <c r="B4265" s="9">
        <v>41062</v>
      </c>
      <c r="C4265" s="7">
        <v>100</v>
      </c>
      <c r="D4265" s="7">
        <v>1</v>
      </c>
      <c r="E4265" s="1">
        <v>20</v>
      </c>
      <c r="F4265" s="1" t="s">
        <v>47</v>
      </c>
      <c r="G4265" s="1" t="s">
        <v>1458</v>
      </c>
      <c r="H4265" s="1" t="s">
        <v>23</v>
      </c>
      <c r="I4265" s="1" t="s">
        <v>53</v>
      </c>
      <c r="AK4265" s="1" t="s">
        <v>288</v>
      </c>
    </row>
    <row r="4266" spans="1:38">
      <c r="A4266" s="1" t="s">
        <v>1753</v>
      </c>
      <c r="B4266" s="9">
        <v>41062</v>
      </c>
      <c r="C4266" s="7">
        <v>100</v>
      </c>
      <c r="D4266" s="7">
        <v>1</v>
      </c>
      <c r="E4266" s="10">
        <v>21</v>
      </c>
      <c r="F4266" s="1" t="s">
        <v>26</v>
      </c>
      <c r="G4266" s="1" t="s">
        <v>1463</v>
      </c>
      <c r="H4266" s="1" t="s">
        <v>22</v>
      </c>
      <c r="I4266" s="1" t="s">
        <v>9</v>
      </c>
      <c r="K4266" s="1" t="s">
        <v>35</v>
      </c>
      <c r="L4266" s="1" t="s">
        <v>73</v>
      </c>
      <c r="M4266" s="2" t="s">
        <v>2166</v>
      </c>
      <c r="AJ4266" s="1" t="s">
        <v>288</v>
      </c>
      <c r="AK4266" s="1" t="s">
        <v>288</v>
      </c>
    </row>
    <row r="4267" spans="1:38">
      <c r="A4267" s="1" t="s">
        <v>1753</v>
      </c>
      <c r="B4267" s="9">
        <v>41062</v>
      </c>
      <c r="C4267" s="7">
        <v>100</v>
      </c>
      <c r="D4267" s="7">
        <v>1</v>
      </c>
      <c r="E4267" s="1">
        <v>21</v>
      </c>
      <c r="F4267" s="1" t="s">
        <v>47</v>
      </c>
      <c r="G4267" s="1" t="s">
        <v>1464</v>
      </c>
      <c r="H4267" s="1" t="s">
        <v>22</v>
      </c>
      <c r="I4267" s="1" t="s">
        <v>9</v>
      </c>
      <c r="K4267" s="1" t="s">
        <v>29</v>
      </c>
      <c r="L4267" s="1" t="s">
        <v>73</v>
      </c>
      <c r="M4267" s="2" t="s">
        <v>2097</v>
      </c>
      <c r="AJ4267" s="1" t="s">
        <v>288</v>
      </c>
      <c r="AK4267" s="1" t="s">
        <v>288</v>
      </c>
    </row>
    <row r="4268" spans="1:38">
      <c r="A4268" s="1" t="s">
        <v>1753</v>
      </c>
      <c r="B4268" s="9">
        <v>41062</v>
      </c>
      <c r="C4268" s="7">
        <v>100</v>
      </c>
      <c r="D4268" s="7">
        <v>1</v>
      </c>
      <c r="E4268" s="1">
        <v>22</v>
      </c>
      <c r="F4268" s="1" t="s">
        <v>26</v>
      </c>
      <c r="G4268" s="1" t="s">
        <v>1465</v>
      </c>
      <c r="H4268" s="1" t="s">
        <v>23</v>
      </c>
      <c r="I4268" s="1" t="s">
        <v>23</v>
      </c>
      <c r="AK4268" s="1" t="s">
        <v>288</v>
      </c>
    </row>
    <row r="4269" spans="1:38">
      <c r="A4269" s="1" t="s">
        <v>1753</v>
      </c>
      <c r="B4269" s="9">
        <v>41062</v>
      </c>
      <c r="C4269" s="7">
        <v>100</v>
      </c>
      <c r="D4269" s="7">
        <v>1</v>
      </c>
      <c r="E4269" s="1">
        <v>22</v>
      </c>
      <c r="F4269" s="1" t="s">
        <v>47</v>
      </c>
      <c r="G4269" s="1" t="s">
        <v>1466</v>
      </c>
      <c r="H4269" s="1" t="s">
        <v>23</v>
      </c>
      <c r="I4269" s="1" t="s">
        <v>23</v>
      </c>
      <c r="AK4269" s="1" t="s">
        <v>288</v>
      </c>
    </row>
    <row r="4270" spans="1:38">
      <c r="A4270" s="1" t="s">
        <v>1753</v>
      </c>
      <c r="B4270" s="9">
        <v>41062</v>
      </c>
      <c r="C4270" s="7">
        <v>100</v>
      </c>
      <c r="D4270" s="7">
        <v>1</v>
      </c>
      <c r="E4270" s="1">
        <v>23</v>
      </c>
      <c r="F4270" s="1" t="s">
        <v>26</v>
      </c>
      <c r="G4270" s="1" t="s">
        <v>1467</v>
      </c>
      <c r="H4270" s="1" t="s">
        <v>22</v>
      </c>
      <c r="I4270" s="1" t="s">
        <v>23</v>
      </c>
      <c r="AK4270" s="1" t="s">
        <v>288</v>
      </c>
    </row>
    <row r="4271" spans="1:38">
      <c r="A4271" s="1" t="s">
        <v>1753</v>
      </c>
      <c r="B4271" s="9">
        <v>41062</v>
      </c>
      <c r="C4271" s="7">
        <v>100</v>
      </c>
      <c r="D4271" s="7">
        <v>1</v>
      </c>
      <c r="E4271" s="1">
        <v>23</v>
      </c>
      <c r="F4271" s="1" t="s">
        <v>47</v>
      </c>
      <c r="G4271" s="1" t="s">
        <v>1468</v>
      </c>
      <c r="H4271" s="1" t="s">
        <v>22</v>
      </c>
      <c r="I4271" s="1" t="s">
        <v>9</v>
      </c>
      <c r="K4271" s="1" t="s">
        <v>30</v>
      </c>
      <c r="L4271" s="1" t="s">
        <v>73</v>
      </c>
      <c r="M4271" s="2" t="s">
        <v>2090</v>
      </c>
      <c r="AJ4271" s="1" t="s">
        <v>288</v>
      </c>
      <c r="AK4271" s="1" t="s">
        <v>288</v>
      </c>
    </row>
    <row r="4272" spans="1:38">
      <c r="A4272" s="1" t="s">
        <v>1753</v>
      </c>
      <c r="B4272" s="9">
        <v>41062</v>
      </c>
      <c r="C4272" s="7">
        <v>100</v>
      </c>
      <c r="D4272" s="7">
        <v>1</v>
      </c>
      <c r="E4272" s="1">
        <v>24</v>
      </c>
      <c r="F4272" s="1" t="s">
        <v>26</v>
      </c>
      <c r="G4272" s="1" t="s">
        <v>1469</v>
      </c>
      <c r="H4272" s="1" t="s">
        <v>23</v>
      </c>
      <c r="I4272" s="1" t="s">
        <v>53</v>
      </c>
      <c r="AK4272" s="1" t="s">
        <v>288</v>
      </c>
    </row>
    <row r="4273" spans="1:38">
      <c r="A4273" s="1" t="s">
        <v>1753</v>
      </c>
      <c r="B4273" s="9">
        <v>41062</v>
      </c>
      <c r="C4273" s="7">
        <v>100</v>
      </c>
      <c r="D4273" s="7">
        <v>1</v>
      </c>
      <c r="E4273" s="1">
        <v>24</v>
      </c>
      <c r="F4273" s="1" t="s">
        <v>47</v>
      </c>
      <c r="G4273" s="1" t="s">
        <v>1472</v>
      </c>
      <c r="H4273" s="1" t="s">
        <v>22</v>
      </c>
      <c r="I4273" s="1" t="s">
        <v>53</v>
      </c>
      <c r="AK4273" s="1" t="s">
        <v>288</v>
      </c>
    </row>
    <row r="4274" spans="1:38">
      <c r="A4274" s="1" t="s">
        <v>1753</v>
      </c>
      <c r="B4274" s="9">
        <v>41062</v>
      </c>
      <c r="C4274" s="7">
        <v>100</v>
      </c>
      <c r="D4274" s="7">
        <v>1</v>
      </c>
      <c r="E4274" s="1">
        <v>25</v>
      </c>
      <c r="F4274" s="1" t="s">
        <v>26</v>
      </c>
      <c r="G4274" s="1" t="s">
        <v>1474</v>
      </c>
      <c r="H4274" s="1" t="s">
        <v>23</v>
      </c>
      <c r="I4274" s="1" t="s">
        <v>23</v>
      </c>
      <c r="AK4274" s="1" t="s">
        <v>79</v>
      </c>
    </row>
    <row r="4275" spans="1:38">
      <c r="A4275" s="1" t="s">
        <v>1753</v>
      </c>
      <c r="B4275" s="9">
        <v>41062</v>
      </c>
      <c r="C4275" s="7">
        <v>100</v>
      </c>
      <c r="D4275" s="7">
        <v>1</v>
      </c>
      <c r="E4275" s="1">
        <v>25</v>
      </c>
      <c r="F4275" s="1" t="s">
        <v>47</v>
      </c>
      <c r="G4275" s="1" t="s">
        <v>1475</v>
      </c>
      <c r="H4275" s="1" t="s">
        <v>22</v>
      </c>
      <c r="I4275" s="1" t="s">
        <v>9</v>
      </c>
      <c r="K4275" s="1" t="s">
        <v>30</v>
      </c>
      <c r="L4275" s="1" t="s">
        <v>73</v>
      </c>
      <c r="M4275" s="2" t="s">
        <v>2146</v>
      </c>
      <c r="AJ4275" s="1" t="s">
        <v>288</v>
      </c>
      <c r="AK4275" s="1" t="s">
        <v>79</v>
      </c>
    </row>
    <row r="4276" spans="1:38">
      <c r="A4276" s="1" t="s">
        <v>1753</v>
      </c>
      <c r="B4276" s="9">
        <v>41062</v>
      </c>
      <c r="C4276" s="7">
        <v>100</v>
      </c>
      <c r="D4276" s="7">
        <v>1</v>
      </c>
      <c r="E4276" s="1">
        <v>26</v>
      </c>
      <c r="F4276" s="1" t="s">
        <v>26</v>
      </c>
      <c r="G4276" s="1" t="s">
        <v>1476</v>
      </c>
      <c r="H4276" s="1" t="s">
        <v>22</v>
      </c>
      <c r="I4276" s="1" t="s">
        <v>23</v>
      </c>
      <c r="J4276" s="1" t="s">
        <v>433</v>
      </c>
      <c r="AK4276" s="1" t="s">
        <v>79</v>
      </c>
    </row>
    <row r="4277" spans="1:38">
      <c r="A4277" s="1" t="s">
        <v>1753</v>
      </c>
      <c r="B4277" s="9">
        <v>41062</v>
      </c>
      <c r="C4277" s="7">
        <v>100</v>
      </c>
      <c r="D4277" s="7">
        <v>1</v>
      </c>
      <c r="E4277" s="1">
        <v>26</v>
      </c>
      <c r="F4277" s="1" t="s">
        <v>47</v>
      </c>
      <c r="G4277" s="1" t="s">
        <v>1477</v>
      </c>
      <c r="H4277" s="1" t="s">
        <v>22</v>
      </c>
      <c r="I4277" s="1" t="s">
        <v>23</v>
      </c>
      <c r="AK4277" s="1" t="s">
        <v>79</v>
      </c>
      <c r="AL4277" s="1" t="s">
        <v>374</v>
      </c>
    </row>
    <row r="4278" spans="1:38">
      <c r="A4278" s="1" t="s">
        <v>1753</v>
      </c>
      <c r="B4278" s="9">
        <v>41062</v>
      </c>
      <c r="C4278" s="7">
        <v>100</v>
      </c>
      <c r="D4278" s="7">
        <v>1</v>
      </c>
      <c r="E4278" s="1">
        <v>27</v>
      </c>
      <c r="F4278" s="1" t="s">
        <v>26</v>
      </c>
      <c r="G4278" s="1" t="s">
        <v>1478</v>
      </c>
      <c r="H4278" s="1" t="s">
        <v>23</v>
      </c>
      <c r="I4278" s="1" t="s">
        <v>23</v>
      </c>
      <c r="AK4278" s="1" t="s">
        <v>79</v>
      </c>
    </row>
    <row r="4279" spans="1:38">
      <c r="A4279" s="1" t="s">
        <v>1753</v>
      </c>
      <c r="B4279" s="9">
        <v>41062</v>
      </c>
      <c r="C4279" s="7">
        <v>100</v>
      </c>
      <c r="D4279" s="7">
        <v>1</v>
      </c>
      <c r="E4279" s="1">
        <v>27</v>
      </c>
      <c r="F4279" s="1" t="s">
        <v>47</v>
      </c>
      <c r="G4279" s="1" t="s">
        <v>1479</v>
      </c>
      <c r="H4279" s="1" t="s">
        <v>22</v>
      </c>
      <c r="I4279" s="1" t="s">
        <v>9</v>
      </c>
      <c r="K4279" s="1" t="s">
        <v>30</v>
      </c>
      <c r="L4279" s="1" t="s">
        <v>73</v>
      </c>
      <c r="M4279" s="2" t="s">
        <v>2093</v>
      </c>
      <c r="AJ4279" s="1" t="s">
        <v>288</v>
      </c>
      <c r="AK4279" s="1" t="s">
        <v>79</v>
      </c>
    </row>
    <row r="4280" spans="1:38">
      <c r="A4280" s="1" t="s">
        <v>1753</v>
      </c>
      <c r="B4280" s="9">
        <v>41062</v>
      </c>
      <c r="C4280" s="7">
        <v>100</v>
      </c>
      <c r="D4280" s="7">
        <v>1</v>
      </c>
      <c r="E4280" s="1">
        <v>28</v>
      </c>
      <c r="F4280" s="1" t="s">
        <v>26</v>
      </c>
      <c r="G4280" s="1" t="s">
        <v>1480</v>
      </c>
      <c r="H4280" s="1" t="s">
        <v>23</v>
      </c>
      <c r="I4280" s="1" t="s">
        <v>23</v>
      </c>
      <c r="J4280" s="1" t="s">
        <v>55</v>
      </c>
      <c r="AK4280" s="1" t="s">
        <v>79</v>
      </c>
    </row>
    <row r="4281" spans="1:38">
      <c r="A4281" s="1" t="s">
        <v>1753</v>
      </c>
      <c r="B4281" s="9">
        <v>41062</v>
      </c>
      <c r="C4281" s="7">
        <v>100</v>
      </c>
      <c r="D4281" s="7">
        <v>1</v>
      </c>
      <c r="E4281" s="1">
        <v>28</v>
      </c>
      <c r="F4281" s="1" t="s">
        <v>47</v>
      </c>
      <c r="G4281" s="1" t="s">
        <v>1481</v>
      </c>
      <c r="H4281" s="1" t="s">
        <v>23</v>
      </c>
      <c r="I4281" s="1" t="s">
        <v>23</v>
      </c>
      <c r="AK4281" s="1" t="s">
        <v>79</v>
      </c>
    </row>
    <row r="4282" spans="1:38">
      <c r="A4282" s="1" t="s">
        <v>1753</v>
      </c>
      <c r="B4282" s="9">
        <v>41062</v>
      </c>
      <c r="C4282" s="7">
        <v>100</v>
      </c>
      <c r="D4282" s="7">
        <v>1</v>
      </c>
      <c r="E4282" s="1">
        <v>29</v>
      </c>
      <c r="F4282" s="1" t="s">
        <v>26</v>
      </c>
      <c r="G4282" s="1" t="s">
        <v>1482</v>
      </c>
      <c r="H4282" s="1" t="s">
        <v>430</v>
      </c>
      <c r="I4282" s="1" t="s">
        <v>9</v>
      </c>
      <c r="AK4282" s="1" t="s">
        <v>79</v>
      </c>
      <c r="AL4282" s="1" t="s">
        <v>434</v>
      </c>
    </row>
    <row r="4283" spans="1:38">
      <c r="A4283" s="1" t="s">
        <v>1753</v>
      </c>
      <c r="B4283" s="9">
        <v>41062</v>
      </c>
      <c r="C4283" s="7">
        <v>100</v>
      </c>
      <c r="D4283" s="7">
        <v>1</v>
      </c>
      <c r="E4283" s="1">
        <v>29</v>
      </c>
      <c r="F4283" s="1" t="s">
        <v>47</v>
      </c>
      <c r="G4283" s="1" t="s">
        <v>1483</v>
      </c>
      <c r="H4283" s="1" t="s">
        <v>23</v>
      </c>
      <c r="I4283" s="1" t="s">
        <v>23</v>
      </c>
      <c r="AK4283" s="1" t="s">
        <v>79</v>
      </c>
    </row>
    <row r="4284" spans="1:38">
      <c r="A4284" s="1" t="s">
        <v>1753</v>
      </c>
      <c r="B4284" s="9">
        <v>41062</v>
      </c>
      <c r="C4284" s="7">
        <v>100</v>
      </c>
      <c r="D4284" s="7">
        <v>1</v>
      </c>
      <c r="E4284" s="1">
        <v>30</v>
      </c>
      <c r="F4284" s="1" t="s">
        <v>26</v>
      </c>
      <c r="G4284" s="1" t="s">
        <v>1484</v>
      </c>
      <c r="H4284" s="1" t="s">
        <v>23</v>
      </c>
      <c r="I4284" s="1" t="s">
        <v>23</v>
      </c>
      <c r="AK4284" s="1" t="s">
        <v>79</v>
      </c>
    </row>
    <row r="4285" spans="1:38">
      <c r="A4285" s="1" t="s">
        <v>1753</v>
      </c>
      <c r="B4285" s="9">
        <v>41062</v>
      </c>
      <c r="C4285" s="7">
        <v>100</v>
      </c>
      <c r="D4285" s="7">
        <v>1</v>
      </c>
      <c r="E4285" s="1">
        <v>30</v>
      </c>
      <c r="F4285" s="1" t="s">
        <v>47</v>
      </c>
      <c r="G4285" s="1" t="s">
        <v>1485</v>
      </c>
      <c r="H4285" s="1" t="s">
        <v>23</v>
      </c>
      <c r="I4285" s="1" t="s">
        <v>23</v>
      </c>
      <c r="AK4285" s="1" t="s">
        <v>79</v>
      </c>
    </row>
    <row r="4286" spans="1:38">
      <c r="A4286" s="1" t="s">
        <v>1753</v>
      </c>
      <c r="B4286" s="9">
        <v>41062</v>
      </c>
      <c r="C4286" s="7">
        <v>100</v>
      </c>
      <c r="D4286" s="7">
        <v>1</v>
      </c>
      <c r="E4286" s="1">
        <v>31</v>
      </c>
      <c r="F4286" s="1" t="s">
        <v>26</v>
      </c>
      <c r="G4286" s="1" t="s">
        <v>1486</v>
      </c>
      <c r="H4286" s="1" t="s">
        <v>23</v>
      </c>
      <c r="I4286" s="1" t="s">
        <v>23</v>
      </c>
      <c r="AK4286" s="1" t="s">
        <v>79</v>
      </c>
    </row>
    <row r="4287" spans="1:38">
      <c r="A4287" s="1" t="s">
        <v>1753</v>
      </c>
      <c r="B4287" s="9">
        <v>41062</v>
      </c>
      <c r="C4287" s="7">
        <v>100</v>
      </c>
      <c r="D4287" s="7">
        <v>1</v>
      </c>
      <c r="E4287" s="1">
        <v>31</v>
      </c>
      <c r="F4287" s="1" t="s">
        <v>47</v>
      </c>
      <c r="G4287" s="1" t="s">
        <v>1487</v>
      </c>
      <c r="H4287" s="1" t="s">
        <v>23</v>
      </c>
      <c r="I4287" s="1" t="s">
        <v>23</v>
      </c>
      <c r="AK4287" s="1" t="s">
        <v>79</v>
      </c>
    </row>
    <row r="4288" spans="1:38">
      <c r="A4288" s="1" t="s">
        <v>1753</v>
      </c>
      <c r="B4288" s="9">
        <v>41062</v>
      </c>
      <c r="C4288" s="7">
        <v>100</v>
      </c>
      <c r="D4288" s="7">
        <v>1</v>
      </c>
      <c r="E4288" s="1">
        <v>32</v>
      </c>
      <c r="F4288" s="1" t="s">
        <v>26</v>
      </c>
      <c r="G4288" s="1" t="s">
        <v>1488</v>
      </c>
      <c r="H4288" s="1" t="s">
        <v>22</v>
      </c>
      <c r="I4288" s="1" t="s">
        <v>9</v>
      </c>
      <c r="K4288" s="1" t="s">
        <v>32</v>
      </c>
      <c r="L4288" s="1" t="s">
        <v>73</v>
      </c>
      <c r="M4288" s="2" t="s">
        <v>2157</v>
      </c>
      <c r="AJ4288" s="1" t="s">
        <v>288</v>
      </c>
      <c r="AK4288" s="1" t="s">
        <v>79</v>
      </c>
    </row>
    <row r="4289" spans="1:38">
      <c r="A4289" s="1" t="s">
        <v>1753</v>
      </c>
      <c r="B4289" s="9">
        <v>41062</v>
      </c>
      <c r="C4289" s="7">
        <v>100</v>
      </c>
      <c r="D4289" s="7">
        <v>1</v>
      </c>
      <c r="E4289" s="1">
        <v>32</v>
      </c>
      <c r="F4289" s="1" t="s">
        <v>47</v>
      </c>
      <c r="G4289" s="1" t="s">
        <v>1489</v>
      </c>
      <c r="H4289" s="1" t="s">
        <v>23</v>
      </c>
      <c r="I4289" s="1" t="s">
        <v>23</v>
      </c>
      <c r="AK4289" s="1" t="s">
        <v>79</v>
      </c>
    </row>
    <row r="4290" spans="1:38">
      <c r="A4290" s="1" t="s">
        <v>1753</v>
      </c>
      <c r="B4290" s="9">
        <v>41062</v>
      </c>
      <c r="C4290" s="7">
        <v>100</v>
      </c>
      <c r="D4290" s="7">
        <v>1</v>
      </c>
      <c r="E4290" s="1">
        <v>33</v>
      </c>
      <c r="F4290" s="1" t="s">
        <v>26</v>
      </c>
      <c r="G4290" s="1" t="s">
        <v>532</v>
      </c>
      <c r="H4290" s="1" t="s">
        <v>23</v>
      </c>
      <c r="I4290" s="1" t="s">
        <v>23</v>
      </c>
      <c r="AK4290" s="1" t="s">
        <v>79</v>
      </c>
    </row>
    <row r="4291" spans="1:38">
      <c r="A4291" s="1" t="s">
        <v>1753</v>
      </c>
      <c r="B4291" s="9">
        <v>41062</v>
      </c>
      <c r="C4291" s="7">
        <v>100</v>
      </c>
      <c r="D4291" s="7">
        <v>1</v>
      </c>
      <c r="E4291" s="1">
        <v>33</v>
      </c>
      <c r="F4291" s="1" t="s">
        <v>47</v>
      </c>
      <c r="G4291" s="1" t="s">
        <v>1490</v>
      </c>
      <c r="H4291" s="1" t="s">
        <v>23</v>
      </c>
      <c r="I4291" s="1" t="s">
        <v>23</v>
      </c>
      <c r="AK4291" s="1" t="s">
        <v>79</v>
      </c>
    </row>
    <row r="4292" spans="1:38">
      <c r="A4292" s="1" t="s">
        <v>1753</v>
      </c>
      <c r="B4292" s="9">
        <v>41062</v>
      </c>
      <c r="C4292" s="7">
        <v>100</v>
      </c>
      <c r="D4292" s="7">
        <v>1</v>
      </c>
      <c r="E4292" s="1">
        <v>34</v>
      </c>
      <c r="F4292" s="1" t="s">
        <v>26</v>
      </c>
      <c r="G4292" s="1" t="s">
        <v>1491</v>
      </c>
      <c r="H4292" s="1" t="s">
        <v>22</v>
      </c>
      <c r="I4292" s="1" t="s">
        <v>9</v>
      </c>
      <c r="K4292" s="1" t="s">
        <v>29</v>
      </c>
      <c r="L4292" s="1" t="s">
        <v>73</v>
      </c>
      <c r="M4292" s="2" t="s">
        <v>2087</v>
      </c>
      <c r="AJ4292" s="1" t="s">
        <v>288</v>
      </c>
      <c r="AK4292" s="1" t="s">
        <v>79</v>
      </c>
      <c r="AL4292" s="1" t="s">
        <v>435</v>
      </c>
    </row>
    <row r="4293" spans="1:38">
      <c r="A4293" s="1" t="s">
        <v>1753</v>
      </c>
      <c r="B4293" s="9">
        <v>41062</v>
      </c>
      <c r="C4293" s="7">
        <v>100</v>
      </c>
      <c r="D4293" s="7">
        <v>1</v>
      </c>
      <c r="E4293" s="1">
        <v>34</v>
      </c>
      <c r="F4293" s="1" t="s">
        <v>47</v>
      </c>
      <c r="G4293" s="1" t="s">
        <v>1492</v>
      </c>
      <c r="H4293" s="1" t="s">
        <v>23</v>
      </c>
      <c r="I4293" s="1" t="s">
        <v>53</v>
      </c>
      <c r="AK4293" s="1" t="s">
        <v>79</v>
      </c>
    </row>
    <row r="4294" spans="1:38">
      <c r="A4294" s="1" t="s">
        <v>1753</v>
      </c>
      <c r="B4294" s="9">
        <v>41062</v>
      </c>
      <c r="C4294" s="7">
        <v>100</v>
      </c>
      <c r="D4294" s="7">
        <v>1</v>
      </c>
      <c r="E4294" s="1">
        <v>35</v>
      </c>
      <c r="F4294" s="1" t="s">
        <v>26</v>
      </c>
      <c r="G4294" s="1" t="s">
        <v>1493</v>
      </c>
      <c r="H4294" s="1" t="s">
        <v>430</v>
      </c>
      <c r="AK4294" s="1" t="s">
        <v>79</v>
      </c>
      <c r="AL4294" s="1" t="s">
        <v>436</v>
      </c>
    </row>
    <row r="4295" spans="1:38">
      <c r="A4295" s="1" t="s">
        <v>1753</v>
      </c>
      <c r="B4295" s="9">
        <v>41062</v>
      </c>
      <c r="C4295" s="7">
        <v>100</v>
      </c>
      <c r="D4295" s="7">
        <v>1</v>
      </c>
      <c r="E4295" s="1">
        <v>35</v>
      </c>
      <c r="F4295" s="1" t="s">
        <v>47</v>
      </c>
      <c r="G4295" s="1" t="s">
        <v>1494</v>
      </c>
      <c r="H4295" s="1" t="s">
        <v>23</v>
      </c>
      <c r="I4295" s="1" t="s">
        <v>23</v>
      </c>
      <c r="AK4295" s="1" t="s">
        <v>79</v>
      </c>
      <c r="AL4295" s="1" t="s">
        <v>374</v>
      </c>
    </row>
    <row r="4296" spans="1:38">
      <c r="A4296" s="1" t="s">
        <v>1753</v>
      </c>
      <c r="B4296" s="9">
        <v>41062</v>
      </c>
      <c r="C4296" s="7">
        <v>100</v>
      </c>
      <c r="D4296" s="7">
        <v>1</v>
      </c>
      <c r="E4296" s="1">
        <v>36</v>
      </c>
      <c r="F4296" s="1" t="s">
        <v>26</v>
      </c>
      <c r="G4296" s="1" t="s">
        <v>1495</v>
      </c>
      <c r="H4296" s="1" t="s">
        <v>23</v>
      </c>
      <c r="I4296" s="1" t="s">
        <v>23</v>
      </c>
      <c r="AK4296" s="1" t="s">
        <v>79</v>
      </c>
    </row>
    <row r="4297" spans="1:38">
      <c r="A4297" s="1" t="s">
        <v>1753</v>
      </c>
      <c r="B4297" s="9">
        <v>41062</v>
      </c>
      <c r="C4297" s="7">
        <v>100</v>
      </c>
      <c r="D4297" s="7">
        <v>1</v>
      </c>
      <c r="E4297" s="1">
        <v>36</v>
      </c>
      <c r="F4297" s="1" t="s">
        <v>47</v>
      </c>
      <c r="G4297" s="1" t="s">
        <v>1496</v>
      </c>
      <c r="H4297" s="1" t="s">
        <v>22</v>
      </c>
      <c r="I4297" s="1" t="s">
        <v>9</v>
      </c>
      <c r="K4297" s="1" t="s">
        <v>239</v>
      </c>
      <c r="L4297" s="1" t="s">
        <v>25</v>
      </c>
      <c r="M4297" s="2" t="s">
        <v>2162</v>
      </c>
      <c r="N4297" s="1" t="s">
        <v>26</v>
      </c>
      <c r="O4297" s="1" t="s">
        <v>33</v>
      </c>
      <c r="Q4297" s="1">
        <v>38.9</v>
      </c>
      <c r="T4297" s="1">
        <f>153+29.8</f>
        <v>182.8</v>
      </c>
      <c r="U4297" s="1">
        <f>153+27.7</f>
        <v>180.7</v>
      </c>
      <c r="W4297" s="1">
        <v>40.4</v>
      </c>
      <c r="X4297" s="1">
        <v>40</v>
      </c>
      <c r="Y4297" s="1">
        <v>250</v>
      </c>
      <c r="Z4297" s="1">
        <f>Y4297-X4297</f>
        <v>210</v>
      </c>
      <c r="AA4297" s="1">
        <v>0</v>
      </c>
      <c r="AJ4297" s="1" t="s">
        <v>288</v>
      </c>
      <c r="AK4297" s="1" t="s">
        <v>79</v>
      </c>
      <c r="AL4297" s="1" t="s">
        <v>439</v>
      </c>
    </row>
    <row r="4298" spans="1:38">
      <c r="A4298" s="1" t="s">
        <v>1753</v>
      </c>
      <c r="B4298" s="9">
        <v>41062</v>
      </c>
      <c r="C4298" s="7">
        <v>100</v>
      </c>
      <c r="D4298" s="7">
        <v>1</v>
      </c>
      <c r="E4298" s="1">
        <v>37</v>
      </c>
      <c r="F4298" s="1" t="s">
        <v>26</v>
      </c>
      <c r="G4298" s="1" t="s">
        <v>534</v>
      </c>
      <c r="H4298" s="1" t="s">
        <v>23</v>
      </c>
      <c r="I4298" s="1" t="s">
        <v>23</v>
      </c>
      <c r="J4298" s="1" t="s">
        <v>55</v>
      </c>
      <c r="AK4298" s="1" t="s">
        <v>418</v>
      </c>
    </row>
    <row r="4299" spans="1:38">
      <c r="A4299" s="1" t="s">
        <v>1753</v>
      </c>
      <c r="B4299" s="9">
        <v>41062</v>
      </c>
      <c r="C4299" s="7">
        <v>100</v>
      </c>
      <c r="D4299" s="7">
        <v>1</v>
      </c>
      <c r="E4299" s="1">
        <v>37</v>
      </c>
      <c r="F4299" s="1" t="s">
        <v>47</v>
      </c>
      <c r="G4299" s="1" t="s">
        <v>1498</v>
      </c>
      <c r="H4299" s="1" t="s">
        <v>22</v>
      </c>
      <c r="I4299" s="1" t="s">
        <v>9</v>
      </c>
      <c r="K4299" s="1" t="s">
        <v>29</v>
      </c>
      <c r="L4299" s="1" t="s">
        <v>25</v>
      </c>
      <c r="M4299" s="2" t="s">
        <v>2170</v>
      </c>
      <c r="N4299" s="1" t="s">
        <v>26</v>
      </c>
      <c r="O4299" s="1" t="s">
        <v>66</v>
      </c>
      <c r="Q4299" s="1">
        <v>40.5</v>
      </c>
      <c r="R4299" s="1">
        <v>22.85</v>
      </c>
      <c r="S4299" s="1">
        <v>19.25</v>
      </c>
      <c r="X4299" s="1">
        <v>13</v>
      </c>
      <c r="Y4299" s="1">
        <v>108</v>
      </c>
      <c r="Z4299" s="1">
        <f>Y4299-X4299</f>
        <v>95</v>
      </c>
      <c r="AE4299" s="1">
        <v>738</v>
      </c>
      <c r="AF4299" s="1">
        <v>108</v>
      </c>
      <c r="AJ4299" s="1" t="s">
        <v>288</v>
      </c>
      <c r="AK4299" s="1" t="s">
        <v>418</v>
      </c>
      <c r="AL4299" s="1" t="s">
        <v>438</v>
      </c>
    </row>
    <row r="4300" spans="1:38">
      <c r="A4300" s="1" t="s">
        <v>1753</v>
      </c>
      <c r="B4300" s="9">
        <v>41062</v>
      </c>
      <c r="C4300" s="7">
        <v>100</v>
      </c>
      <c r="D4300" s="7">
        <v>1</v>
      </c>
      <c r="E4300" s="1">
        <v>38</v>
      </c>
      <c r="F4300" s="1" t="s">
        <v>26</v>
      </c>
      <c r="G4300" s="1" t="s">
        <v>1499</v>
      </c>
      <c r="H4300" s="1" t="s">
        <v>22</v>
      </c>
      <c r="I4300" s="1" t="s">
        <v>9</v>
      </c>
      <c r="K4300" s="1" t="s">
        <v>29</v>
      </c>
      <c r="L4300" s="1" t="s">
        <v>73</v>
      </c>
      <c r="M4300" s="2" t="s">
        <v>2135</v>
      </c>
      <c r="AC4300" s="1" t="s">
        <v>437</v>
      </c>
      <c r="AJ4300" s="1" t="s">
        <v>288</v>
      </c>
      <c r="AK4300" s="1" t="s">
        <v>418</v>
      </c>
    </row>
    <row r="4301" spans="1:38">
      <c r="A4301" s="1" t="s">
        <v>1753</v>
      </c>
      <c r="B4301" s="9">
        <v>41062</v>
      </c>
      <c r="C4301" s="7">
        <v>100</v>
      </c>
      <c r="D4301" s="7">
        <v>1</v>
      </c>
      <c r="E4301" s="1">
        <v>38</v>
      </c>
      <c r="F4301" s="1" t="s">
        <v>47</v>
      </c>
      <c r="G4301" s="1" t="s">
        <v>1500</v>
      </c>
      <c r="H4301" s="1" t="s">
        <v>23</v>
      </c>
      <c r="I4301" s="1" t="s">
        <v>23</v>
      </c>
      <c r="J4301" s="1" t="s">
        <v>55</v>
      </c>
      <c r="AK4301" s="1" t="s">
        <v>418</v>
      </c>
    </row>
    <row r="4302" spans="1:38">
      <c r="A4302" s="1" t="s">
        <v>1753</v>
      </c>
      <c r="B4302" s="9">
        <v>41062</v>
      </c>
      <c r="C4302" s="7">
        <v>100</v>
      </c>
      <c r="D4302" s="7">
        <v>1</v>
      </c>
      <c r="E4302" s="1">
        <v>39</v>
      </c>
      <c r="F4302" s="1" t="s">
        <v>26</v>
      </c>
      <c r="G4302" s="1" t="s">
        <v>1501</v>
      </c>
      <c r="H4302" s="1" t="s">
        <v>22</v>
      </c>
      <c r="I4302" s="1" t="s">
        <v>9</v>
      </c>
      <c r="K4302" s="1" t="s">
        <v>32</v>
      </c>
      <c r="L4302" s="1" t="s">
        <v>73</v>
      </c>
      <c r="M4302" s="2" t="s">
        <v>2109</v>
      </c>
      <c r="AJ4302" s="1" t="s">
        <v>288</v>
      </c>
      <c r="AK4302" s="1" t="s">
        <v>418</v>
      </c>
    </row>
    <row r="4303" spans="1:38">
      <c r="A4303" s="1" t="s">
        <v>1753</v>
      </c>
      <c r="B4303" s="9">
        <v>41062</v>
      </c>
      <c r="C4303" s="7">
        <v>100</v>
      </c>
      <c r="D4303" s="7">
        <v>1</v>
      </c>
      <c r="E4303" s="1">
        <v>39</v>
      </c>
      <c r="F4303" s="1" t="s">
        <v>47</v>
      </c>
      <c r="G4303" s="1" t="s">
        <v>1503</v>
      </c>
      <c r="H4303" s="1" t="s">
        <v>22</v>
      </c>
      <c r="I4303" s="1" t="s">
        <v>9</v>
      </c>
      <c r="K4303" s="1" t="s">
        <v>32</v>
      </c>
      <c r="L4303" s="1" t="s">
        <v>25</v>
      </c>
      <c r="M4303" s="2" t="s">
        <v>2171</v>
      </c>
      <c r="N4303" s="1" t="s">
        <v>26</v>
      </c>
      <c r="O4303" s="1" t="s">
        <v>90</v>
      </c>
      <c r="Q4303" s="1">
        <v>25.9</v>
      </c>
      <c r="R4303" s="1">
        <v>14.9</v>
      </c>
      <c r="S4303" s="1">
        <v>9.6</v>
      </c>
      <c r="X4303" s="1">
        <v>14</v>
      </c>
      <c r="Y4303" s="1">
        <v>61</v>
      </c>
      <c r="Z4303" s="1">
        <f>Y4303-X4303</f>
        <v>47</v>
      </c>
      <c r="AA4303" s="1">
        <f>19+53</f>
        <v>72</v>
      </c>
      <c r="AE4303" s="1">
        <v>742</v>
      </c>
      <c r="AF4303" s="1">
        <v>110</v>
      </c>
      <c r="AJ4303" s="1" t="s">
        <v>288</v>
      </c>
      <c r="AK4303" s="1" t="s">
        <v>418</v>
      </c>
      <c r="AL4303" s="1" t="s">
        <v>514</v>
      </c>
    </row>
    <row r="4304" spans="1:38">
      <c r="A4304" s="1" t="s">
        <v>1753</v>
      </c>
      <c r="B4304" s="9">
        <v>41062</v>
      </c>
      <c r="C4304" s="7">
        <v>100</v>
      </c>
      <c r="D4304" s="7">
        <v>1</v>
      </c>
      <c r="E4304" s="1">
        <v>40</v>
      </c>
      <c r="F4304" s="1" t="s">
        <v>26</v>
      </c>
      <c r="G4304" s="1" t="s">
        <v>1504</v>
      </c>
      <c r="H4304" s="1" t="s">
        <v>22</v>
      </c>
      <c r="I4304" s="1" t="s">
        <v>23</v>
      </c>
      <c r="J4304" s="1" t="s">
        <v>55</v>
      </c>
      <c r="AK4304" s="1" t="s">
        <v>418</v>
      </c>
    </row>
    <row r="4305" spans="1:37">
      <c r="A4305" s="1" t="s">
        <v>1753</v>
      </c>
      <c r="B4305" s="9">
        <v>41062</v>
      </c>
      <c r="C4305" s="7">
        <v>100</v>
      </c>
      <c r="D4305" s="7">
        <v>1</v>
      </c>
      <c r="E4305" s="1">
        <v>40</v>
      </c>
      <c r="F4305" s="1" t="s">
        <v>47</v>
      </c>
      <c r="G4305" s="1" t="s">
        <v>1507</v>
      </c>
      <c r="H4305" s="1" t="s">
        <v>22</v>
      </c>
      <c r="I4305" s="1" t="s">
        <v>23</v>
      </c>
      <c r="J4305" s="1" t="s">
        <v>55</v>
      </c>
      <c r="AK4305" s="1" t="s">
        <v>418</v>
      </c>
    </row>
    <row r="4306" spans="1:37">
      <c r="A4306" s="1" t="s">
        <v>1753</v>
      </c>
      <c r="B4306" s="9">
        <v>41062</v>
      </c>
      <c r="C4306" s="7">
        <v>100</v>
      </c>
      <c r="D4306" s="7">
        <v>1</v>
      </c>
      <c r="E4306" s="1">
        <v>41</v>
      </c>
      <c r="F4306" s="1" t="s">
        <v>26</v>
      </c>
      <c r="G4306" s="1" t="s">
        <v>1508</v>
      </c>
      <c r="H4306" s="1" t="s">
        <v>22</v>
      </c>
      <c r="I4306" s="1" t="s">
        <v>9</v>
      </c>
      <c r="K4306" s="1" t="s">
        <v>37</v>
      </c>
      <c r="L4306" s="1" t="s">
        <v>25</v>
      </c>
      <c r="M4306" s="2" t="s">
        <v>2169</v>
      </c>
      <c r="N4306" s="1" t="s">
        <v>26</v>
      </c>
      <c r="O4306" s="1" t="s">
        <v>27</v>
      </c>
      <c r="P4306" s="1" t="s">
        <v>40</v>
      </c>
      <c r="Q4306" s="1">
        <v>33.9</v>
      </c>
      <c r="R4306" s="1">
        <v>17.3</v>
      </c>
      <c r="S4306" s="1">
        <v>25.4</v>
      </c>
      <c r="X4306" s="1">
        <v>14</v>
      </c>
      <c r="Y4306" s="1">
        <v>112</v>
      </c>
      <c r="Z4306" s="1">
        <v>98</v>
      </c>
      <c r="AA4306" s="1">
        <v>11</v>
      </c>
      <c r="AE4306" s="1">
        <v>744</v>
      </c>
      <c r="AJ4306" s="1" t="s">
        <v>418</v>
      </c>
      <c r="AK4306" s="1" t="s">
        <v>418</v>
      </c>
    </row>
    <row r="4307" spans="1:37">
      <c r="A4307" s="1" t="s">
        <v>1753</v>
      </c>
      <c r="B4307" s="9">
        <v>41062</v>
      </c>
      <c r="C4307" s="7">
        <v>100</v>
      </c>
      <c r="D4307" s="7">
        <v>1</v>
      </c>
      <c r="E4307" s="1">
        <v>41</v>
      </c>
      <c r="F4307" s="1" t="s">
        <v>47</v>
      </c>
      <c r="G4307" s="1" t="s">
        <v>1509</v>
      </c>
      <c r="H4307" s="1" t="s">
        <v>23</v>
      </c>
      <c r="I4307" s="1" t="s">
        <v>23</v>
      </c>
      <c r="J4307" s="1" t="s">
        <v>55</v>
      </c>
      <c r="AK4307" s="1" t="s">
        <v>418</v>
      </c>
    </row>
    <row r="4308" spans="1:37">
      <c r="A4308" s="1" t="s">
        <v>1753</v>
      </c>
      <c r="B4308" s="9">
        <v>41062</v>
      </c>
      <c r="C4308" s="7">
        <v>100</v>
      </c>
      <c r="D4308" s="7">
        <v>1</v>
      </c>
      <c r="E4308" s="1">
        <v>42</v>
      </c>
      <c r="F4308" s="1" t="s">
        <v>26</v>
      </c>
      <c r="G4308" s="1" t="s">
        <v>1510</v>
      </c>
      <c r="H4308" s="1" t="s">
        <v>22</v>
      </c>
      <c r="I4308" s="1" t="s">
        <v>23</v>
      </c>
      <c r="AK4308" s="1" t="s">
        <v>418</v>
      </c>
    </row>
    <row r="4309" spans="1:37">
      <c r="A4309" s="1" t="s">
        <v>1753</v>
      </c>
      <c r="B4309" s="9">
        <v>41062</v>
      </c>
      <c r="C4309" s="7">
        <v>100</v>
      </c>
      <c r="D4309" s="7">
        <v>1</v>
      </c>
      <c r="E4309" s="1">
        <v>42</v>
      </c>
      <c r="F4309" s="1" t="s">
        <v>47</v>
      </c>
      <c r="G4309" s="1" t="s">
        <v>1511</v>
      </c>
      <c r="H4309" s="1" t="s">
        <v>23</v>
      </c>
      <c r="I4309" s="1" t="s">
        <v>23</v>
      </c>
      <c r="J4309" s="1" t="s">
        <v>55</v>
      </c>
      <c r="AK4309" s="1" t="s">
        <v>418</v>
      </c>
    </row>
    <row r="4310" spans="1:37">
      <c r="A4310" s="1" t="s">
        <v>1753</v>
      </c>
      <c r="B4310" s="9">
        <v>41062</v>
      </c>
      <c r="C4310" s="7">
        <v>100</v>
      </c>
      <c r="D4310" s="7">
        <v>1</v>
      </c>
      <c r="E4310" s="1">
        <v>43</v>
      </c>
      <c r="F4310" s="1" t="s">
        <v>26</v>
      </c>
      <c r="G4310" s="1" t="s">
        <v>1512</v>
      </c>
      <c r="H4310" s="1" t="s">
        <v>22</v>
      </c>
      <c r="I4310" s="1" t="s">
        <v>23</v>
      </c>
      <c r="AK4310" s="1" t="s">
        <v>418</v>
      </c>
    </row>
    <row r="4311" spans="1:37">
      <c r="A4311" s="1" t="s">
        <v>1753</v>
      </c>
      <c r="B4311" s="9">
        <v>41062</v>
      </c>
      <c r="C4311" s="7">
        <v>100</v>
      </c>
      <c r="D4311" s="7">
        <v>1</v>
      </c>
      <c r="E4311" s="1">
        <v>43</v>
      </c>
      <c r="F4311" s="1" t="s">
        <v>47</v>
      </c>
      <c r="G4311" s="1" t="s">
        <v>1513</v>
      </c>
      <c r="H4311" s="1" t="s">
        <v>23</v>
      </c>
      <c r="I4311" s="1" t="s">
        <v>23</v>
      </c>
      <c r="AK4311" s="1" t="s">
        <v>418</v>
      </c>
    </row>
    <row r="4312" spans="1:37">
      <c r="A4312" s="1" t="s">
        <v>1753</v>
      </c>
      <c r="B4312" s="9">
        <v>41062</v>
      </c>
      <c r="C4312" s="7">
        <v>100</v>
      </c>
      <c r="D4312" s="7">
        <v>1</v>
      </c>
      <c r="E4312" s="1">
        <v>44</v>
      </c>
      <c r="F4312" s="1" t="s">
        <v>26</v>
      </c>
      <c r="G4312" s="1" t="s">
        <v>1514</v>
      </c>
      <c r="H4312" s="1" t="s">
        <v>22</v>
      </c>
      <c r="I4312" s="1" t="s">
        <v>53</v>
      </c>
      <c r="AK4312" s="1" t="s">
        <v>418</v>
      </c>
    </row>
    <row r="4313" spans="1:37">
      <c r="A4313" s="1" t="s">
        <v>1753</v>
      </c>
      <c r="B4313" s="9">
        <v>41062</v>
      </c>
      <c r="C4313" s="7">
        <v>100</v>
      </c>
      <c r="D4313" s="7">
        <v>1</v>
      </c>
      <c r="E4313" s="1">
        <v>44</v>
      </c>
      <c r="F4313" s="1" t="s">
        <v>47</v>
      </c>
      <c r="G4313" s="1" t="s">
        <v>1515</v>
      </c>
      <c r="H4313" s="1" t="s">
        <v>23</v>
      </c>
      <c r="I4313" s="1" t="s">
        <v>53</v>
      </c>
      <c r="AK4313" s="1" t="s">
        <v>418</v>
      </c>
    </row>
    <row r="4314" spans="1:37">
      <c r="A4314" s="1" t="s">
        <v>1753</v>
      </c>
      <c r="B4314" s="9">
        <v>41062</v>
      </c>
      <c r="C4314" s="7">
        <v>100</v>
      </c>
      <c r="D4314" s="7">
        <v>1</v>
      </c>
      <c r="E4314" s="1">
        <v>45</v>
      </c>
      <c r="F4314" s="1" t="s">
        <v>26</v>
      </c>
      <c r="G4314" s="1" t="s">
        <v>1516</v>
      </c>
      <c r="H4314" s="1" t="s">
        <v>22</v>
      </c>
      <c r="I4314" s="1" t="s">
        <v>23</v>
      </c>
      <c r="AK4314" s="1" t="s">
        <v>418</v>
      </c>
    </row>
    <row r="4315" spans="1:37">
      <c r="A4315" s="1" t="s">
        <v>1753</v>
      </c>
      <c r="B4315" s="9">
        <v>41062</v>
      </c>
      <c r="C4315" s="7">
        <v>100</v>
      </c>
      <c r="D4315" s="7">
        <v>1</v>
      </c>
      <c r="E4315" s="1">
        <v>45</v>
      </c>
      <c r="F4315" s="1" t="s">
        <v>47</v>
      </c>
      <c r="G4315" s="1" t="s">
        <v>1517</v>
      </c>
      <c r="H4315" s="1" t="s">
        <v>23</v>
      </c>
      <c r="I4315" s="1" t="s">
        <v>23</v>
      </c>
      <c r="J4315" s="1" t="s">
        <v>55</v>
      </c>
      <c r="AK4315" s="1" t="s">
        <v>418</v>
      </c>
    </row>
    <row r="4316" spans="1:37">
      <c r="A4316" s="1" t="s">
        <v>1753</v>
      </c>
      <c r="B4316" s="9">
        <v>41062</v>
      </c>
      <c r="C4316" s="7">
        <v>100</v>
      </c>
      <c r="D4316" s="7">
        <v>1</v>
      </c>
      <c r="E4316" s="1">
        <v>46</v>
      </c>
      <c r="F4316" s="1" t="s">
        <v>26</v>
      </c>
      <c r="G4316" s="1" t="s">
        <v>1518</v>
      </c>
      <c r="H4316" s="1" t="s">
        <v>22</v>
      </c>
      <c r="I4316" s="1" t="s">
        <v>23</v>
      </c>
      <c r="J4316" s="1" t="s">
        <v>55</v>
      </c>
      <c r="AK4316" s="1" t="s">
        <v>418</v>
      </c>
    </row>
    <row r="4317" spans="1:37">
      <c r="A4317" s="1" t="s">
        <v>1753</v>
      </c>
      <c r="B4317" s="9">
        <v>41062</v>
      </c>
      <c r="C4317" s="7">
        <v>100</v>
      </c>
      <c r="D4317" s="7">
        <v>1</v>
      </c>
      <c r="E4317" s="1">
        <v>46</v>
      </c>
      <c r="F4317" s="1" t="s">
        <v>47</v>
      </c>
      <c r="G4317" s="1" t="s">
        <v>1519</v>
      </c>
      <c r="H4317" s="1" t="s">
        <v>23</v>
      </c>
      <c r="I4317" s="1" t="s">
        <v>23</v>
      </c>
      <c r="AK4317" s="1" t="s">
        <v>418</v>
      </c>
    </row>
    <row r="4318" spans="1:37">
      <c r="A4318" s="1" t="s">
        <v>1753</v>
      </c>
      <c r="B4318" s="9">
        <v>41062</v>
      </c>
      <c r="C4318" s="7">
        <v>100</v>
      </c>
      <c r="D4318" s="7">
        <v>1</v>
      </c>
      <c r="E4318" s="1">
        <v>47</v>
      </c>
      <c r="F4318" s="1" t="s">
        <v>26</v>
      </c>
      <c r="G4318" s="1" t="s">
        <v>1520</v>
      </c>
      <c r="H4318" s="1" t="s">
        <v>23</v>
      </c>
      <c r="I4318" s="1" t="s">
        <v>53</v>
      </c>
      <c r="AK4318" s="1" t="s">
        <v>418</v>
      </c>
    </row>
    <row r="4319" spans="1:37">
      <c r="A4319" s="1" t="s">
        <v>1753</v>
      </c>
      <c r="B4319" s="9">
        <v>41062</v>
      </c>
      <c r="C4319" s="7">
        <v>100</v>
      </c>
      <c r="D4319" s="7">
        <v>1</v>
      </c>
      <c r="E4319" s="1">
        <v>47</v>
      </c>
      <c r="F4319" s="1" t="s">
        <v>47</v>
      </c>
      <c r="G4319" s="1" t="s">
        <v>1521</v>
      </c>
      <c r="H4319" s="1" t="s">
        <v>23</v>
      </c>
      <c r="I4319" s="1" t="s">
        <v>23</v>
      </c>
      <c r="J4319" s="1" t="s">
        <v>55</v>
      </c>
      <c r="AK4319" s="1" t="s">
        <v>418</v>
      </c>
    </row>
    <row r="4320" spans="1:37">
      <c r="A4320" s="1" t="s">
        <v>1753</v>
      </c>
      <c r="B4320" s="9">
        <v>41062</v>
      </c>
      <c r="C4320" s="7">
        <v>100</v>
      </c>
      <c r="D4320" s="7">
        <v>1</v>
      </c>
      <c r="E4320" s="1">
        <v>48</v>
      </c>
      <c r="F4320" s="1" t="s">
        <v>26</v>
      </c>
      <c r="G4320" s="1" t="s">
        <v>1522</v>
      </c>
      <c r="H4320" s="1" t="s">
        <v>22</v>
      </c>
      <c r="I4320" s="1" t="s">
        <v>9</v>
      </c>
      <c r="J4320" s="1" t="s">
        <v>55</v>
      </c>
      <c r="K4320" s="1" t="s">
        <v>30</v>
      </c>
      <c r="L4320" s="1" t="s">
        <v>25</v>
      </c>
      <c r="M4320" s="2" t="s">
        <v>2173</v>
      </c>
      <c r="N4320" s="1" t="s">
        <v>26</v>
      </c>
      <c r="O4320" s="1" t="s">
        <v>27</v>
      </c>
      <c r="P4320" s="1" t="s">
        <v>40</v>
      </c>
      <c r="Q4320" s="1">
        <v>28</v>
      </c>
      <c r="R4320" s="1">
        <v>17</v>
      </c>
      <c r="S4320" s="1">
        <v>18.7</v>
      </c>
      <c r="X4320" s="1">
        <v>14</v>
      </c>
      <c r="Y4320" s="1">
        <v>68</v>
      </c>
      <c r="Z4320" s="1">
        <v>54</v>
      </c>
      <c r="AA4320" s="1">
        <v>16</v>
      </c>
      <c r="AE4320" s="1">
        <v>739</v>
      </c>
      <c r="AJ4320" s="1" t="s">
        <v>418</v>
      </c>
      <c r="AK4320" s="1" t="s">
        <v>418</v>
      </c>
    </row>
    <row r="4321" spans="1:38">
      <c r="A4321" s="1" t="s">
        <v>1753</v>
      </c>
      <c r="B4321" s="9">
        <v>41062</v>
      </c>
      <c r="C4321" s="7">
        <v>100</v>
      </c>
      <c r="D4321" s="7">
        <v>1</v>
      </c>
      <c r="E4321" s="1">
        <v>48</v>
      </c>
      <c r="F4321" s="1" t="s">
        <v>47</v>
      </c>
      <c r="G4321" s="1" t="s">
        <v>1523</v>
      </c>
      <c r="H4321" s="1" t="s">
        <v>22</v>
      </c>
      <c r="I4321" s="1" t="s">
        <v>23</v>
      </c>
      <c r="J4321" s="1" t="s">
        <v>55</v>
      </c>
      <c r="AK4321" s="1" t="s">
        <v>418</v>
      </c>
    </row>
    <row r="4322" spans="1:38">
      <c r="A4322" s="1" t="s">
        <v>1754</v>
      </c>
      <c r="B4322" s="9">
        <v>41063</v>
      </c>
      <c r="C4322" s="7">
        <v>100</v>
      </c>
      <c r="D4322" s="7">
        <v>1</v>
      </c>
      <c r="E4322" s="1">
        <v>1</v>
      </c>
      <c r="F4322" s="1" t="s">
        <v>26</v>
      </c>
      <c r="G4322" s="1" t="s">
        <v>1823</v>
      </c>
      <c r="H4322" s="1" t="s">
        <v>22</v>
      </c>
      <c r="I4322" s="1" t="s">
        <v>9</v>
      </c>
      <c r="K4322" s="1" t="s">
        <v>36</v>
      </c>
      <c r="L4322" s="1" t="s">
        <v>25</v>
      </c>
      <c r="M4322" s="2" t="s">
        <v>2175</v>
      </c>
      <c r="N4322" s="1" t="s">
        <v>26</v>
      </c>
      <c r="O4322" s="1" t="s">
        <v>33</v>
      </c>
      <c r="Q4322" s="1">
        <v>31.8</v>
      </c>
      <c r="T4322" s="1">
        <v>134.5</v>
      </c>
      <c r="U4322" s="1">
        <v>90.2</v>
      </c>
      <c r="X4322" s="1">
        <v>39</v>
      </c>
      <c r="Y4322" s="1">
        <v>137</v>
      </c>
      <c r="Z4322" s="1">
        <f>Y4322-X4322</f>
        <v>98</v>
      </c>
      <c r="AA4322" s="1">
        <v>8</v>
      </c>
      <c r="AJ4322" s="1" t="s">
        <v>418</v>
      </c>
      <c r="AK4322" s="1" t="s">
        <v>418</v>
      </c>
    </row>
    <row r="4323" spans="1:38">
      <c r="A4323" s="1" t="s">
        <v>1754</v>
      </c>
      <c r="B4323" s="9">
        <v>41063</v>
      </c>
      <c r="C4323" s="7">
        <v>100</v>
      </c>
      <c r="D4323" s="7">
        <v>1</v>
      </c>
      <c r="E4323" s="1">
        <v>1</v>
      </c>
      <c r="F4323" s="1" t="s">
        <v>47</v>
      </c>
      <c r="G4323" s="1" t="s">
        <v>1825</v>
      </c>
      <c r="H4323" s="1" t="s">
        <v>23</v>
      </c>
      <c r="I4323" s="1" t="s">
        <v>23</v>
      </c>
      <c r="AK4323" s="1" t="s">
        <v>418</v>
      </c>
    </row>
    <row r="4324" spans="1:38">
      <c r="A4324" s="1" t="s">
        <v>1754</v>
      </c>
      <c r="B4324" s="9">
        <v>41063</v>
      </c>
      <c r="C4324" s="7">
        <v>100</v>
      </c>
      <c r="D4324" s="7">
        <v>1</v>
      </c>
      <c r="E4324" s="1">
        <v>2</v>
      </c>
      <c r="F4324" s="1" t="s">
        <v>26</v>
      </c>
      <c r="G4324" s="1" t="s">
        <v>1833</v>
      </c>
      <c r="H4324" s="1" t="s">
        <v>23</v>
      </c>
      <c r="I4324" s="1" t="s">
        <v>9</v>
      </c>
      <c r="AK4324" s="1" t="s">
        <v>418</v>
      </c>
    </row>
    <row r="4325" spans="1:38">
      <c r="A4325" s="1" t="s">
        <v>1754</v>
      </c>
      <c r="B4325" s="9">
        <v>41063</v>
      </c>
      <c r="C4325" s="7">
        <v>100</v>
      </c>
      <c r="D4325" s="7">
        <v>1</v>
      </c>
      <c r="E4325" s="1">
        <v>2</v>
      </c>
      <c r="F4325" s="1" t="s">
        <v>47</v>
      </c>
      <c r="G4325" s="1" t="s">
        <v>1829</v>
      </c>
      <c r="H4325" s="1" t="s">
        <v>22</v>
      </c>
      <c r="I4325" s="1" t="s">
        <v>9</v>
      </c>
      <c r="K4325" s="1" t="s">
        <v>32</v>
      </c>
      <c r="L4325" s="1" t="s">
        <v>25</v>
      </c>
      <c r="M4325" s="2" t="s">
        <v>2178</v>
      </c>
      <c r="N4325" s="1" t="s">
        <v>26</v>
      </c>
      <c r="O4325" s="1" t="s">
        <v>27</v>
      </c>
      <c r="P4325" s="1" t="s">
        <v>450</v>
      </c>
      <c r="Q4325" s="1">
        <v>24.8</v>
      </c>
      <c r="R4325" s="1">
        <v>14.5</v>
      </c>
      <c r="S4325" s="1">
        <v>13.9</v>
      </c>
      <c r="X4325" s="1">
        <v>18</v>
      </c>
      <c r="Y4325" s="1">
        <v>54</v>
      </c>
      <c r="Z4325" s="1">
        <f>Y4325-X4325</f>
        <v>36</v>
      </c>
      <c r="AA4325" s="1">
        <v>54</v>
      </c>
      <c r="AE4325" s="1">
        <v>745</v>
      </c>
      <c r="AF4325" s="1">
        <v>121</v>
      </c>
      <c r="AJ4325" s="1" t="s">
        <v>288</v>
      </c>
      <c r="AK4325" s="1" t="s">
        <v>418</v>
      </c>
      <c r="AL4325" s="1" t="s">
        <v>510</v>
      </c>
    </row>
    <row r="4326" spans="1:38">
      <c r="A4326" s="1" t="s">
        <v>1754</v>
      </c>
      <c r="B4326" s="9">
        <v>41063</v>
      </c>
      <c r="C4326" s="7">
        <v>100</v>
      </c>
      <c r="D4326" s="7">
        <v>1</v>
      </c>
      <c r="E4326" s="1">
        <v>3</v>
      </c>
      <c r="F4326" s="1" t="s">
        <v>26</v>
      </c>
      <c r="G4326" s="1" t="s">
        <v>1813</v>
      </c>
      <c r="H4326" s="1" t="s">
        <v>23</v>
      </c>
      <c r="I4326" s="1" t="s">
        <v>9</v>
      </c>
      <c r="AK4326" s="1" t="s">
        <v>79</v>
      </c>
    </row>
    <row r="4327" spans="1:38">
      <c r="A4327" s="1" t="s">
        <v>1754</v>
      </c>
      <c r="B4327" s="9">
        <v>41063</v>
      </c>
      <c r="C4327" s="7">
        <v>100</v>
      </c>
      <c r="D4327" s="7">
        <v>1</v>
      </c>
      <c r="E4327" s="1">
        <v>3</v>
      </c>
      <c r="F4327" s="1" t="s">
        <v>47</v>
      </c>
      <c r="G4327" s="1" t="s">
        <v>1824</v>
      </c>
      <c r="H4327" s="1" t="s">
        <v>22</v>
      </c>
      <c r="I4327" s="1" t="s">
        <v>9</v>
      </c>
      <c r="K4327" s="1" t="s">
        <v>29</v>
      </c>
      <c r="L4327" s="1" t="s">
        <v>73</v>
      </c>
      <c r="M4327" s="2" t="s">
        <v>2074</v>
      </c>
      <c r="AJ4327" s="1" t="s">
        <v>288</v>
      </c>
      <c r="AK4327" s="1" t="s">
        <v>418</v>
      </c>
    </row>
    <row r="4328" spans="1:38">
      <c r="A4328" s="1" t="s">
        <v>1754</v>
      </c>
      <c r="B4328" s="9">
        <v>41063</v>
      </c>
      <c r="C4328" s="7">
        <v>100</v>
      </c>
      <c r="D4328" s="7">
        <v>1</v>
      </c>
      <c r="E4328" s="1">
        <v>4</v>
      </c>
      <c r="F4328" s="1" t="s">
        <v>26</v>
      </c>
      <c r="G4328" s="1" t="s">
        <v>1821</v>
      </c>
      <c r="H4328" s="1" t="s">
        <v>22</v>
      </c>
      <c r="I4328" s="1" t="s">
        <v>9</v>
      </c>
      <c r="K4328" s="1" t="s">
        <v>30</v>
      </c>
      <c r="L4328" s="1" t="s">
        <v>25</v>
      </c>
      <c r="M4328" s="2" t="s">
        <v>2154</v>
      </c>
      <c r="N4328" s="1" t="s">
        <v>26</v>
      </c>
      <c r="O4328" s="1" t="s">
        <v>33</v>
      </c>
      <c r="Q4328" s="1">
        <v>26.6</v>
      </c>
      <c r="R4328" s="1">
        <v>17</v>
      </c>
      <c r="S4328" s="1">
        <v>9.0500000000000007</v>
      </c>
      <c r="X4328" s="1">
        <v>18</v>
      </c>
      <c r="Y4328" s="1">
        <v>63</v>
      </c>
      <c r="Z4328" s="1">
        <f>Y4328-X4328</f>
        <v>45</v>
      </c>
      <c r="AE4328" s="1">
        <v>746</v>
      </c>
      <c r="AF4328" s="1">
        <v>111</v>
      </c>
      <c r="AJ4328" s="1" t="s">
        <v>288</v>
      </c>
      <c r="AK4328" s="1" t="s">
        <v>418</v>
      </c>
    </row>
    <row r="4329" spans="1:38">
      <c r="A4329" s="1" t="s">
        <v>1754</v>
      </c>
      <c r="B4329" s="9">
        <v>41063</v>
      </c>
      <c r="C4329" s="7">
        <v>100</v>
      </c>
      <c r="D4329" s="7">
        <v>1</v>
      </c>
      <c r="E4329" s="1">
        <v>4</v>
      </c>
      <c r="F4329" s="1" t="s">
        <v>47</v>
      </c>
      <c r="G4329" s="1" t="s">
        <v>1832</v>
      </c>
      <c r="H4329" s="1" t="s">
        <v>22</v>
      </c>
      <c r="I4329" s="1" t="s">
        <v>9</v>
      </c>
      <c r="K4329" s="1" t="s">
        <v>29</v>
      </c>
      <c r="L4329" s="1" t="s">
        <v>73</v>
      </c>
      <c r="M4329" s="2" t="s">
        <v>2107</v>
      </c>
      <c r="AJ4329" s="1" t="s">
        <v>288</v>
      </c>
      <c r="AK4329" s="1" t="s">
        <v>418</v>
      </c>
    </row>
    <row r="4330" spans="1:38">
      <c r="A4330" s="1" t="s">
        <v>1754</v>
      </c>
      <c r="B4330" s="9">
        <v>41063</v>
      </c>
      <c r="C4330" s="7">
        <v>100</v>
      </c>
      <c r="D4330" s="7">
        <v>1</v>
      </c>
      <c r="E4330" s="1">
        <v>5</v>
      </c>
      <c r="F4330" s="1" t="s">
        <v>26</v>
      </c>
      <c r="G4330" s="1" t="s">
        <v>1828</v>
      </c>
      <c r="H4330" s="1" t="s">
        <v>23</v>
      </c>
      <c r="I4330" s="1" t="s">
        <v>23</v>
      </c>
      <c r="AK4330" s="1" t="s">
        <v>418</v>
      </c>
    </row>
    <row r="4331" spans="1:38">
      <c r="A4331" s="1" t="s">
        <v>1754</v>
      </c>
      <c r="B4331" s="9">
        <v>41063</v>
      </c>
      <c r="C4331" s="7">
        <v>100</v>
      </c>
      <c r="D4331" s="7">
        <v>1</v>
      </c>
      <c r="E4331" s="1">
        <v>5</v>
      </c>
      <c r="F4331" s="1" t="s">
        <v>47</v>
      </c>
      <c r="G4331" s="1" t="s">
        <v>1826</v>
      </c>
      <c r="H4331" s="1" t="s">
        <v>23</v>
      </c>
      <c r="I4331" s="1" t="s">
        <v>23</v>
      </c>
      <c r="AK4331" s="1" t="s">
        <v>418</v>
      </c>
    </row>
    <row r="4332" spans="1:38">
      <c r="A4332" s="1" t="s">
        <v>1754</v>
      </c>
      <c r="B4332" s="9">
        <v>41063</v>
      </c>
      <c r="C4332" s="7">
        <v>100</v>
      </c>
      <c r="D4332" s="7">
        <v>1</v>
      </c>
      <c r="E4332" s="1">
        <v>6</v>
      </c>
      <c r="F4332" s="1" t="s">
        <v>26</v>
      </c>
      <c r="G4332" s="1" t="s">
        <v>1834</v>
      </c>
      <c r="H4332" s="1" t="s">
        <v>23</v>
      </c>
      <c r="I4332" s="1" t="s">
        <v>23</v>
      </c>
      <c r="J4332" s="1" t="s">
        <v>55</v>
      </c>
      <c r="AK4332" s="1" t="s">
        <v>418</v>
      </c>
    </row>
    <row r="4333" spans="1:38">
      <c r="A4333" s="1" t="s">
        <v>1754</v>
      </c>
      <c r="B4333" s="9">
        <v>41063</v>
      </c>
      <c r="C4333" s="7">
        <v>100</v>
      </c>
      <c r="D4333" s="7">
        <v>1</v>
      </c>
      <c r="E4333" s="1">
        <v>6</v>
      </c>
      <c r="F4333" s="1" t="s">
        <v>47</v>
      </c>
      <c r="G4333" s="1" t="s">
        <v>1816</v>
      </c>
      <c r="H4333" s="1" t="s">
        <v>23</v>
      </c>
      <c r="I4333" s="1" t="s">
        <v>9</v>
      </c>
      <c r="J4333" s="1" t="s">
        <v>55</v>
      </c>
      <c r="AK4333" s="1" t="s">
        <v>418</v>
      </c>
    </row>
    <row r="4334" spans="1:38">
      <c r="A4334" s="1" t="s">
        <v>1754</v>
      </c>
      <c r="B4334" s="9">
        <v>41063</v>
      </c>
      <c r="C4334" s="7">
        <v>100</v>
      </c>
      <c r="D4334" s="7">
        <v>1</v>
      </c>
      <c r="E4334" s="1">
        <v>7</v>
      </c>
      <c r="F4334" s="1" t="s">
        <v>26</v>
      </c>
      <c r="G4334" s="1" t="s">
        <v>1809</v>
      </c>
      <c r="H4334" s="1" t="s">
        <v>23</v>
      </c>
      <c r="I4334" s="1" t="s">
        <v>23</v>
      </c>
      <c r="AK4334" s="1" t="s">
        <v>418</v>
      </c>
    </row>
    <row r="4335" spans="1:38">
      <c r="A4335" s="1" t="s">
        <v>1754</v>
      </c>
      <c r="B4335" s="9">
        <v>41063</v>
      </c>
      <c r="C4335" s="7">
        <v>100</v>
      </c>
      <c r="D4335" s="7">
        <v>1</v>
      </c>
      <c r="E4335" s="1">
        <v>7</v>
      </c>
      <c r="F4335" s="1" t="s">
        <v>47</v>
      </c>
      <c r="G4335" s="1" t="s">
        <v>1822</v>
      </c>
      <c r="H4335" s="1" t="s">
        <v>23</v>
      </c>
      <c r="I4335" s="1" t="s">
        <v>23</v>
      </c>
      <c r="J4335" s="1" t="s">
        <v>55</v>
      </c>
      <c r="AK4335" s="1" t="s">
        <v>418</v>
      </c>
    </row>
    <row r="4336" spans="1:38">
      <c r="A4336" s="1" t="s">
        <v>1754</v>
      </c>
      <c r="B4336" s="9">
        <v>41063</v>
      </c>
      <c r="C4336" s="7">
        <v>100</v>
      </c>
      <c r="D4336" s="7">
        <v>1</v>
      </c>
      <c r="E4336" s="1">
        <v>8</v>
      </c>
      <c r="F4336" s="1" t="s">
        <v>26</v>
      </c>
      <c r="G4336" s="1" t="s">
        <v>1808</v>
      </c>
      <c r="H4336" s="1" t="s">
        <v>23</v>
      </c>
      <c r="I4336" s="1" t="s">
        <v>23</v>
      </c>
      <c r="AK4336" s="1" t="s">
        <v>79</v>
      </c>
    </row>
    <row r="4337" spans="1:38">
      <c r="A4337" s="1" t="s">
        <v>1754</v>
      </c>
      <c r="B4337" s="9">
        <v>41063</v>
      </c>
      <c r="C4337" s="7">
        <v>100</v>
      </c>
      <c r="D4337" s="7">
        <v>1</v>
      </c>
      <c r="E4337" s="1">
        <v>8</v>
      </c>
      <c r="F4337" s="1" t="s">
        <v>47</v>
      </c>
      <c r="G4337" s="1" t="s">
        <v>1820</v>
      </c>
      <c r="H4337" s="1" t="s">
        <v>23</v>
      </c>
      <c r="I4337" s="1" t="s">
        <v>23</v>
      </c>
      <c r="AK4337" s="1" t="s">
        <v>79</v>
      </c>
    </row>
    <row r="4338" spans="1:38">
      <c r="A4338" s="1" t="s">
        <v>1754</v>
      </c>
      <c r="B4338" s="9">
        <v>41063</v>
      </c>
      <c r="C4338" s="7">
        <v>100</v>
      </c>
      <c r="D4338" s="7">
        <v>1</v>
      </c>
      <c r="E4338" s="1">
        <v>9</v>
      </c>
      <c r="F4338" s="1" t="s">
        <v>26</v>
      </c>
      <c r="G4338" s="1" t="s">
        <v>1830</v>
      </c>
      <c r="H4338" s="1" t="s">
        <v>23</v>
      </c>
      <c r="I4338" s="1" t="s">
        <v>23</v>
      </c>
      <c r="AK4338" s="1" t="s">
        <v>418</v>
      </c>
    </row>
    <row r="4339" spans="1:38">
      <c r="A4339" s="1" t="s">
        <v>1754</v>
      </c>
      <c r="B4339" s="9">
        <v>41063</v>
      </c>
      <c r="C4339" s="7">
        <v>100</v>
      </c>
      <c r="D4339" s="7">
        <v>1</v>
      </c>
      <c r="E4339" s="1">
        <v>9</v>
      </c>
      <c r="F4339" s="1" t="s">
        <v>47</v>
      </c>
      <c r="G4339" s="1" t="s">
        <v>1810</v>
      </c>
      <c r="H4339" s="1" t="s">
        <v>23</v>
      </c>
      <c r="I4339" s="1" t="s">
        <v>23</v>
      </c>
      <c r="AK4339" s="1" t="s">
        <v>79</v>
      </c>
    </row>
    <row r="4340" spans="1:38">
      <c r="A4340" s="1" t="s">
        <v>1754</v>
      </c>
      <c r="B4340" s="9">
        <v>41063</v>
      </c>
      <c r="C4340" s="7">
        <v>100</v>
      </c>
      <c r="D4340" s="7">
        <v>1</v>
      </c>
      <c r="E4340" s="1">
        <v>10</v>
      </c>
      <c r="F4340" s="1" t="s">
        <v>26</v>
      </c>
      <c r="G4340" s="1" t="s">
        <v>1817</v>
      </c>
      <c r="H4340" s="1" t="s">
        <v>23</v>
      </c>
      <c r="I4340" s="1" t="s">
        <v>23</v>
      </c>
      <c r="AK4340" s="1" t="s">
        <v>418</v>
      </c>
    </row>
    <row r="4341" spans="1:38">
      <c r="A4341" s="1" t="s">
        <v>1754</v>
      </c>
      <c r="B4341" s="9">
        <v>41063</v>
      </c>
      <c r="C4341" s="7">
        <v>100</v>
      </c>
      <c r="D4341" s="7">
        <v>1</v>
      </c>
      <c r="E4341" s="1">
        <v>10</v>
      </c>
      <c r="F4341" s="1" t="s">
        <v>47</v>
      </c>
      <c r="G4341" s="1" t="s">
        <v>1835</v>
      </c>
      <c r="H4341" s="1" t="s">
        <v>23</v>
      </c>
      <c r="I4341" s="1" t="s">
        <v>23</v>
      </c>
      <c r="AK4341" s="1" t="s">
        <v>418</v>
      </c>
    </row>
    <row r="4342" spans="1:38">
      <c r="A4342" s="1" t="s">
        <v>1754</v>
      </c>
      <c r="B4342" s="9">
        <v>41063</v>
      </c>
      <c r="C4342" s="7">
        <v>100</v>
      </c>
      <c r="D4342" s="7">
        <v>1</v>
      </c>
      <c r="E4342" s="1">
        <v>11</v>
      </c>
      <c r="F4342" s="1" t="s">
        <v>26</v>
      </c>
      <c r="G4342" s="1" t="s">
        <v>1812</v>
      </c>
      <c r="H4342" s="1" t="s">
        <v>23</v>
      </c>
      <c r="I4342" s="1" t="s">
        <v>23</v>
      </c>
      <c r="AK4342" s="1" t="s">
        <v>418</v>
      </c>
    </row>
    <row r="4343" spans="1:38">
      <c r="A4343" s="1" t="s">
        <v>1754</v>
      </c>
      <c r="B4343" s="9">
        <v>41063</v>
      </c>
      <c r="C4343" s="7">
        <v>100</v>
      </c>
      <c r="D4343" s="7">
        <v>1</v>
      </c>
      <c r="E4343" s="1">
        <v>11</v>
      </c>
      <c r="F4343" s="1" t="s">
        <v>47</v>
      </c>
      <c r="G4343" s="1" t="s">
        <v>1807</v>
      </c>
      <c r="H4343" s="1" t="s">
        <v>23</v>
      </c>
      <c r="I4343" s="1" t="s">
        <v>23</v>
      </c>
      <c r="AK4343" s="1" t="s">
        <v>418</v>
      </c>
    </row>
    <row r="4344" spans="1:38">
      <c r="A4344" s="1" t="s">
        <v>1754</v>
      </c>
      <c r="B4344" s="9">
        <v>41063</v>
      </c>
      <c r="C4344" s="7">
        <v>100</v>
      </c>
      <c r="D4344" s="7">
        <v>1</v>
      </c>
      <c r="E4344" s="1">
        <v>12</v>
      </c>
      <c r="F4344" s="1" t="s">
        <v>26</v>
      </c>
      <c r="G4344" s="1" t="s">
        <v>1818</v>
      </c>
      <c r="H4344" s="1" t="s">
        <v>23</v>
      </c>
      <c r="I4344" s="1" t="s">
        <v>23</v>
      </c>
      <c r="J4344" s="1" t="s">
        <v>55</v>
      </c>
      <c r="AK4344" s="1" t="s">
        <v>418</v>
      </c>
    </row>
    <row r="4345" spans="1:38">
      <c r="A4345" s="1" t="s">
        <v>1754</v>
      </c>
      <c r="B4345" s="9">
        <v>41063</v>
      </c>
      <c r="C4345" s="7">
        <v>100</v>
      </c>
      <c r="D4345" s="7">
        <v>1</v>
      </c>
      <c r="E4345" s="1">
        <v>12</v>
      </c>
      <c r="F4345" s="1" t="s">
        <v>47</v>
      </c>
      <c r="G4345" s="1" t="s">
        <v>1811</v>
      </c>
      <c r="H4345" s="1" t="s">
        <v>23</v>
      </c>
      <c r="I4345" s="1" t="s">
        <v>23</v>
      </c>
      <c r="AK4345" s="1" t="s">
        <v>411</v>
      </c>
    </row>
    <row r="4346" spans="1:38">
      <c r="A4346" s="1" t="s">
        <v>1754</v>
      </c>
      <c r="B4346" s="9">
        <v>41063</v>
      </c>
      <c r="C4346" s="7">
        <v>100</v>
      </c>
      <c r="D4346" s="7">
        <v>1</v>
      </c>
      <c r="E4346" s="1">
        <v>13</v>
      </c>
      <c r="F4346" s="1" t="s">
        <v>26</v>
      </c>
      <c r="G4346" s="1" t="s">
        <v>1827</v>
      </c>
      <c r="H4346" s="1" t="s">
        <v>22</v>
      </c>
      <c r="I4346" s="1" t="s">
        <v>9</v>
      </c>
      <c r="K4346" s="1" t="s">
        <v>32</v>
      </c>
      <c r="L4346" s="1" t="s">
        <v>25</v>
      </c>
      <c r="M4346" s="2" t="s">
        <v>2177</v>
      </c>
      <c r="N4346" s="1" t="s">
        <v>125</v>
      </c>
      <c r="O4346" s="1" t="s">
        <v>90</v>
      </c>
      <c r="Q4346" s="1">
        <v>23.15</v>
      </c>
      <c r="R4346" s="1">
        <v>15</v>
      </c>
      <c r="S4346" s="1">
        <v>7.05</v>
      </c>
      <c r="X4346" s="1">
        <v>18</v>
      </c>
      <c r="Y4346" s="1">
        <v>43</v>
      </c>
      <c r="Z4346" s="1">
        <f>Y4346-X4346</f>
        <v>25</v>
      </c>
      <c r="AA4346" s="1">
        <f>9+17</f>
        <v>26</v>
      </c>
      <c r="AD4346" s="1" t="s">
        <v>73</v>
      </c>
      <c r="AJ4346" s="1" t="s">
        <v>288</v>
      </c>
      <c r="AK4346" s="1" t="s">
        <v>411</v>
      </c>
      <c r="AL4346" s="1" t="s">
        <v>515</v>
      </c>
    </row>
    <row r="4347" spans="1:38">
      <c r="A4347" s="1" t="s">
        <v>1754</v>
      </c>
      <c r="B4347" s="9">
        <v>41063</v>
      </c>
      <c r="C4347" s="7">
        <v>100</v>
      </c>
      <c r="D4347" s="7">
        <v>1</v>
      </c>
      <c r="E4347" s="1">
        <v>13</v>
      </c>
      <c r="F4347" s="1" t="s">
        <v>47</v>
      </c>
      <c r="G4347" s="1" t="s">
        <v>1815</v>
      </c>
      <c r="H4347" s="1" t="s">
        <v>23</v>
      </c>
      <c r="I4347" s="1" t="s">
        <v>23</v>
      </c>
      <c r="J4347" s="1" t="s">
        <v>55</v>
      </c>
      <c r="AK4347" s="1" t="s">
        <v>411</v>
      </c>
    </row>
    <row r="4348" spans="1:38">
      <c r="A4348" s="1" t="s">
        <v>1754</v>
      </c>
      <c r="B4348" s="9">
        <v>41063</v>
      </c>
      <c r="C4348" s="7">
        <v>100</v>
      </c>
      <c r="D4348" s="7">
        <v>1</v>
      </c>
      <c r="E4348" s="1">
        <v>14</v>
      </c>
      <c r="F4348" s="1" t="s">
        <v>26</v>
      </c>
      <c r="G4348" s="1" t="s">
        <v>1819</v>
      </c>
      <c r="H4348" s="1" t="s">
        <v>23</v>
      </c>
      <c r="I4348" s="1" t="s">
        <v>23</v>
      </c>
      <c r="J4348" s="1" t="s">
        <v>55</v>
      </c>
      <c r="AK4348" s="1" t="s">
        <v>411</v>
      </c>
    </row>
    <row r="4349" spans="1:38">
      <c r="A4349" s="1" t="s">
        <v>1754</v>
      </c>
      <c r="B4349" s="9">
        <v>41063</v>
      </c>
      <c r="C4349" s="7">
        <v>100</v>
      </c>
      <c r="D4349" s="7">
        <v>1</v>
      </c>
      <c r="E4349" s="1">
        <v>14</v>
      </c>
      <c r="F4349" s="1" t="s">
        <v>47</v>
      </c>
      <c r="G4349" s="1" t="s">
        <v>1806</v>
      </c>
      <c r="H4349" s="1" t="s">
        <v>22</v>
      </c>
      <c r="I4349" s="1" t="s">
        <v>9</v>
      </c>
      <c r="K4349" s="1" t="s">
        <v>29</v>
      </c>
      <c r="L4349" s="1" t="s">
        <v>73</v>
      </c>
      <c r="M4349" s="2" t="s">
        <v>2156</v>
      </c>
      <c r="AC4349" s="1" t="s">
        <v>449</v>
      </c>
      <c r="AJ4349" s="1" t="s">
        <v>288</v>
      </c>
      <c r="AK4349" s="1" t="s">
        <v>411</v>
      </c>
      <c r="AL4349" s="1" t="s">
        <v>458</v>
      </c>
    </row>
    <row r="4350" spans="1:38">
      <c r="A4350" s="1" t="s">
        <v>1754</v>
      </c>
      <c r="B4350" s="9">
        <v>41063</v>
      </c>
      <c r="C4350" s="7">
        <v>100</v>
      </c>
      <c r="D4350" s="7">
        <v>1</v>
      </c>
      <c r="E4350" s="1">
        <v>15</v>
      </c>
      <c r="F4350" s="1" t="s">
        <v>26</v>
      </c>
      <c r="G4350" s="1" t="s">
        <v>1836</v>
      </c>
      <c r="H4350" s="1" t="s">
        <v>23</v>
      </c>
      <c r="I4350" s="1" t="s">
        <v>23</v>
      </c>
      <c r="AK4350" s="1" t="s">
        <v>411</v>
      </c>
    </row>
    <row r="4351" spans="1:38">
      <c r="A4351" s="1" t="s">
        <v>1754</v>
      </c>
      <c r="B4351" s="9">
        <v>41063</v>
      </c>
      <c r="C4351" s="7">
        <v>100</v>
      </c>
      <c r="D4351" s="7">
        <v>1</v>
      </c>
      <c r="E4351" s="1">
        <v>15</v>
      </c>
      <c r="F4351" s="1" t="s">
        <v>47</v>
      </c>
      <c r="G4351" s="1" t="s">
        <v>1805</v>
      </c>
      <c r="H4351" s="1" t="s">
        <v>23</v>
      </c>
      <c r="I4351" s="1" t="s">
        <v>53</v>
      </c>
      <c r="AK4351" s="1" t="s">
        <v>411</v>
      </c>
    </row>
    <row r="4352" spans="1:38">
      <c r="A4352" s="1" t="s">
        <v>1754</v>
      </c>
      <c r="B4352" s="9">
        <v>41063</v>
      </c>
      <c r="C4352" s="7">
        <v>100</v>
      </c>
      <c r="D4352" s="7">
        <v>1</v>
      </c>
      <c r="E4352" s="1">
        <v>16</v>
      </c>
      <c r="F4352" s="1" t="s">
        <v>26</v>
      </c>
      <c r="G4352" s="1" t="s">
        <v>1814</v>
      </c>
      <c r="H4352" s="1" t="s">
        <v>23</v>
      </c>
      <c r="I4352" s="1" t="s">
        <v>23</v>
      </c>
      <c r="AK4352" s="1" t="s">
        <v>411</v>
      </c>
    </row>
    <row r="4353" spans="1:38">
      <c r="A4353" s="1" t="s">
        <v>1754</v>
      </c>
      <c r="B4353" s="9">
        <v>41063</v>
      </c>
      <c r="C4353" s="7">
        <v>100</v>
      </c>
      <c r="D4353" s="7">
        <v>1</v>
      </c>
      <c r="E4353" s="1">
        <v>16</v>
      </c>
      <c r="F4353" s="1" t="s">
        <v>47</v>
      </c>
      <c r="G4353" s="1" t="s">
        <v>1831</v>
      </c>
      <c r="H4353" s="1" t="s">
        <v>22</v>
      </c>
      <c r="I4353" s="1" t="s">
        <v>9</v>
      </c>
      <c r="K4353" s="1" t="s">
        <v>31</v>
      </c>
      <c r="L4353" s="1" t="s">
        <v>73</v>
      </c>
      <c r="M4353" s="2" t="s">
        <v>2143</v>
      </c>
      <c r="AC4353" s="1" t="s">
        <v>451</v>
      </c>
      <c r="AJ4353" s="1" t="s">
        <v>288</v>
      </c>
      <c r="AK4353" s="1" t="s">
        <v>411</v>
      </c>
    </row>
    <row r="4354" spans="1:38">
      <c r="A4354" s="1" t="s">
        <v>1754</v>
      </c>
      <c r="B4354" s="9">
        <v>41063</v>
      </c>
      <c r="C4354" s="7">
        <v>100</v>
      </c>
      <c r="D4354" s="7">
        <v>1</v>
      </c>
      <c r="E4354" s="1">
        <v>17</v>
      </c>
      <c r="F4354" s="1" t="s">
        <v>26</v>
      </c>
      <c r="G4354" s="1" t="s">
        <v>1451</v>
      </c>
      <c r="H4354" s="1" t="s">
        <v>23</v>
      </c>
      <c r="I4354" s="1" t="s">
        <v>23</v>
      </c>
      <c r="AK4354" s="1" t="s">
        <v>411</v>
      </c>
    </row>
    <row r="4355" spans="1:38">
      <c r="A4355" s="1" t="s">
        <v>1754</v>
      </c>
      <c r="B4355" s="9">
        <v>41063</v>
      </c>
      <c r="C4355" s="7">
        <v>100</v>
      </c>
      <c r="D4355" s="7">
        <v>1</v>
      </c>
      <c r="E4355" s="1">
        <v>17</v>
      </c>
      <c r="F4355" s="1" t="s">
        <v>47</v>
      </c>
      <c r="G4355" s="1" t="s">
        <v>1452</v>
      </c>
      <c r="H4355" s="1" t="s">
        <v>23</v>
      </c>
      <c r="I4355" s="1" t="s">
        <v>23</v>
      </c>
      <c r="AK4355" s="1" t="s">
        <v>411</v>
      </c>
    </row>
    <row r="4356" spans="1:38">
      <c r="A4356" s="1" t="s">
        <v>1754</v>
      </c>
      <c r="B4356" s="9">
        <v>41063</v>
      </c>
      <c r="C4356" s="7">
        <v>100</v>
      </c>
      <c r="D4356" s="7">
        <v>1</v>
      </c>
      <c r="E4356" s="1">
        <v>18</v>
      </c>
      <c r="F4356" s="1" t="s">
        <v>26</v>
      </c>
      <c r="G4356" s="1" t="s">
        <v>1453</v>
      </c>
      <c r="H4356" s="1" t="s">
        <v>23</v>
      </c>
      <c r="I4356" s="1" t="s">
        <v>23</v>
      </c>
      <c r="AK4356" s="1" t="s">
        <v>411</v>
      </c>
    </row>
    <row r="4357" spans="1:38">
      <c r="A4357" s="1" t="s">
        <v>1754</v>
      </c>
      <c r="B4357" s="9">
        <v>41063</v>
      </c>
      <c r="C4357" s="7">
        <v>100</v>
      </c>
      <c r="D4357" s="7">
        <v>1</v>
      </c>
      <c r="E4357" s="1">
        <v>18</v>
      </c>
      <c r="F4357" s="1" t="s">
        <v>47</v>
      </c>
      <c r="G4357" s="1" t="s">
        <v>1454</v>
      </c>
      <c r="H4357" s="1" t="s">
        <v>22</v>
      </c>
      <c r="I4357" s="1" t="s">
        <v>9</v>
      </c>
      <c r="K4357" s="1" t="s">
        <v>30</v>
      </c>
      <c r="L4357" s="1" t="s">
        <v>73</v>
      </c>
      <c r="M4357" s="2" t="s">
        <v>2149</v>
      </c>
      <c r="AK4357" s="1" t="s">
        <v>411</v>
      </c>
      <c r="AL4357" s="1" t="s">
        <v>448</v>
      </c>
    </row>
    <row r="4358" spans="1:38">
      <c r="A4358" s="1" t="s">
        <v>1754</v>
      </c>
      <c r="B4358" s="9">
        <v>41063</v>
      </c>
      <c r="C4358" s="7">
        <v>100</v>
      </c>
      <c r="D4358" s="7">
        <v>1</v>
      </c>
      <c r="E4358" s="1">
        <v>19</v>
      </c>
      <c r="F4358" s="1" t="s">
        <v>26</v>
      </c>
      <c r="G4358" s="1" t="s">
        <v>1455</v>
      </c>
      <c r="H4358" s="1" t="s">
        <v>23</v>
      </c>
      <c r="I4358" s="1" t="s">
        <v>23</v>
      </c>
      <c r="J4358" s="1" t="s">
        <v>55</v>
      </c>
      <c r="AK4358" s="1" t="s">
        <v>411</v>
      </c>
    </row>
    <row r="4359" spans="1:38">
      <c r="A4359" s="1" t="s">
        <v>1754</v>
      </c>
      <c r="B4359" s="9">
        <v>41063</v>
      </c>
      <c r="C4359" s="7">
        <v>100</v>
      </c>
      <c r="D4359" s="7">
        <v>1</v>
      </c>
      <c r="E4359" s="1">
        <v>19</v>
      </c>
      <c r="F4359" s="1" t="s">
        <v>47</v>
      </c>
      <c r="G4359" s="1" t="s">
        <v>1456</v>
      </c>
      <c r="H4359" s="1" t="s">
        <v>23</v>
      </c>
      <c r="I4359" s="1" t="s">
        <v>23</v>
      </c>
      <c r="AK4359" s="1" t="s">
        <v>411</v>
      </c>
    </row>
    <row r="4360" spans="1:38">
      <c r="A4360" s="1" t="s">
        <v>1754</v>
      </c>
      <c r="B4360" s="9">
        <v>41063</v>
      </c>
      <c r="C4360" s="7">
        <v>100</v>
      </c>
      <c r="D4360" s="7">
        <v>1</v>
      </c>
      <c r="E4360" s="1">
        <v>20</v>
      </c>
      <c r="F4360" s="1" t="s">
        <v>26</v>
      </c>
      <c r="G4360" s="1" t="s">
        <v>1457</v>
      </c>
      <c r="H4360" s="1" t="s">
        <v>23</v>
      </c>
      <c r="I4360" s="1" t="s">
        <v>23</v>
      </c>
      <c r="AK4360" s="1" t="s">
        <v>411</v>
      </c>
    </row>
    <row r="4361" spans="1:38">
      <c r="A4361" s="1" t="s">
        <v>1754</v>
      </c>
      <c r="B4361" s="9">
        <v>41063</v>
      </c>
      <c r="C4361" s="7">
        <v>100</v>
      </c>
      <c r="D4361" s="7">
        <v>1</v>
      </c>
      <c r="E4361" s="1">
        <v>20</v>
      </c>
      <c r="F4361" s="1" t="s">
        <v>47</v>
      </c>
      <c r="G4361" s="1" t="s">
        <v>1458</v>
      </c>
      <c r="H4361" s="1" t="s">
        <v>23</v>
      </c>
      <c r="I4361" s="1" t="s">
        <v>23</v>
      </c>
      <c r="J4361" s="1" t="s">
        <v>55</v>
      </c>
      <c r="AK4361" s="1" t="s">
        <v>411</v>
      </c>
    </row>
    <row r="4362" spans="1:38">
      <c r="A4362" s="1" t="s">
        <v>1754</v>
      </c>
      <c r="B4362" s="9">
        <v>41063</v>
      </c>
      <c r="C4362" s="7">
        <v>100</v>
      </c>
      <c r="D4362" s="7">
        <v>1</v>
      </c>
      <c r="E4362" s="10">
        <v>21</v>
      </c>
      <c r="F4362" s="1" t="s">
        <v>26</v>
      </c>
      <c r="G4362" s="1" t="s">
        <v>1463</v>
      </c>
      <c r="H4362" s="1" t="s">
        <v>23</v>
      </c>
      <c r="I4362" s="1" t="s">
        <v>23</v>
      </c>
      <c r="AK4362" s="1" t="s">
        <v>411</v>
      </c>
    </row>
    <row r="4363" spans="1:38">
      <c r="A4363" s="1" t="s">
        <v>1754</v>
      </c>
      <c r="B4363" s="9">
        <v>41063</v>
      </c>
      <c r="C4363" s="7">
        <v>100</v>
      </c>
      <c r="D4363" s="7">
        <v>1</v>
      </c>
      <c r="E4363" s="1">
        <v>21</v>
      </c>
      <c r="F4363" s="1" t="s">
        <v>47</v>
      </c>
      <c r="G4363" s="1" t="s">
        <v>1464</v>
      </c>
      <c r="H4363" s="1" t="s">
        <v>22</v>
      </c>
      <c r="I4363" s="1" t="s">
        <v>53</v>
      </c>
      <c r="AK4363" s="1" t="s">
        <v>411</v>
      </c>
    </row>
    <row r="4364" spans="1:38">
      <c r="A4364" s="1" t="s">
        <v>1754</v>
      </c>
      <c r="B4364" s="9">
        <v>41063</v>
      </c>
      <c r="C4364" s="7">
        <v>100</v>
      </c>
      <c r="D4364" s="7">
        <v>1</v>
      </c>
      <c r="E4364" s="1">
        <v>22</v>
      </c>
      <c r="F4364" s="1" t="s">
        <v>26</v>
      </c>
      <c r="G4364" s="1" t="s">
        <v>1465</v>
      </c>
      <c r="H4364" s="1" t="s">
        <v>22</v>
      </c>
      <c r="I4364" s="1" t="s">
        <v>9</v>
      </c>
      <c r="K4364" s="1" t="s">
        <v>29</v>
      </c>
      <c r="L4364" s="1" t="s">
        <v>73</v>
      </c>
      <c r="M4364" s="2" t="s">
        <v>2097</v>
      </c>
      <c r="AJ4364" s="1" t="s">
        <v>288</v>
      </c>
      <c r="AK4364" s="1" t="s">
        <v>411</v>
      </c>
    </row>
    <row r="4365" spans="1:38">
      <c r="A4365" s="1" t="s">
        <v>1754</v>
      </c>
      <c r="B4365" s="9">
        <v>41063</v>
      </c>
      <c r="C4365" s="7">
        <v>100</v>
      </c>
      <c r="D4365" s="7">
        <v>1</v>
      </c>
      <c r="E4365" s="1">
        <v>22</v>
      </c>
      <c r="F4365" s="1" t="s">
        <v>47</v>
      </c>
      <c r="G4365" s="1" t="s">
        <v>1466</v>
      </c>
      <c r="H4365" s="1" t="s">
        <v>23</v>
      </c>
      <c r="I4365" s="1" t="s">
        <v>23</v>
      </c>
      <c r="AK4365" s="1" t="s">
        <v>411</v>
      </c>
    </row>
    <row r="4366" spans="1:38">
      <c r="A4366" s="1" t="s">
        <v>1754</v>
      </c>
      <c r="B4366" s="9">
        <v>41063</v>
      </c>
      <c r="C4366" s="7">
        <v>100</v>
      </c>
      <c r="D4366" s="7">
        <v>1</v>
      </c>
      <c r="E4366" s="1">
        <v>23</v>
      </c>
      <c r="F4366" s="1" t="s">
        <v>26</v>
      </c>
      <c r="G4366" s="1" t="s">
        <v>1467</v>
      </c>
      <c r="H4366" s="1" t="s">
        <v>23</v>
      </c>
      <c r="I4366" s="1" t="s">
        <v>53</v>
      </c>
      <c r="AK4366" s="1" t="s">
        <v>411</v>
      </c>
    </row>
    <row r="4367" spans="1:38">
      <c r="A4367" s="1" t="s">
        <v>1754</v>
      </c>
      <c r="B4367" s="9">
        <v>41063</v>
      </c>
      <c r="C4367" s="7">
        <v>100</v>
      </c>
      <c r="D4367" s="7">
        <v>1</v>
      </c>
      <c r="E4367" s="1">
        <v>23</v>
      </c>
      <c r="F4367" s="1" t="s">
        <v>47</v>
      </c>
      <c r="G4367" s="1" t="s">
        <v>1468</v>
      </c>
      <c r="H4367" s="1" t="s">
        <v>23</v>
      </c>
      <c r="I4367" s="1" t="s">
        <v>53</v>
      </c>
      <c r="AK4367" s="1" t="s">
        <v>411</v>
      </c>
    </row>
    <row r="4368" spans="1:38">
      <c r="A4368" s="1" t="s">
        <v>1754</v>
      </c>
      <c r="B4368" s="9">
        <v>41063</v>
      </c>
      <c r="C4368" s="7">
        <v>100</v>
      </c>
      <c r="D4368" s="7">
        <v>1</v>
      </c>
      <c r="E4368" s="1">
        <v>24</v>
      </c>
      <c r="F4368" s="1" t="s">
        <v>26</v>
      </c>
      <c r="G4368" s="1" t="s">
        <v>1469</v>
      </c>
      <c r="H4368" s="1" t="s">
        <v>23</v>
      </c>
      <c r="I4368" s="1" t="s">
        <v>23</v>
      </c>
      <c r="AK4368" s="1" t="s">
        <v>411</v>
      </c>
    </row>
    <row r="4369" spans="1:37">
      <c r="A4369" s="1" t="s">
        <v>1754</v>
      </c>
      <c r="B4369" s="9">
        <v>41063</v>
      </c>
      <c r="C4369" s="7">
        <v>100</v>
      </c>
      <c r="D4369" s="7">
        <v>1</v>
      </c>
      <c r="E4369" s="1">
        <v>24</v>
      </c>
      <c r="F4369" s="1" t="s">
        <v>47</v>
      </c>
      <c r="G4369" s="1" t="s">
        <v>1472</v>
      </c>
      <c r="H4369" s="1" t="s">
        <v>23</v>
      </c>
      <c r="I4369" s="1" t="s">
        <v>23</v>
      </c>
      <c r="AK4369" s="1" t="s">
        <v>411</v>
      </c>
    </row>
    <row r="4370" spans="1:37">
      <c r="A4370" s="1" t="s">
        <v>1754</v>
      </c>
      <c r="B4370" s="9">
        <v>41063</v>
      </c>
      <c r="C4370" s="7">
        <v>100</v>
      </c>
      <c r="D4370" s="7">
        <v>1</v>
      </c>
      <c r="E4370" s="1">
        <v>25</v>
      </c>
      <c r="F4370" s="1" t="s">
        <v>26</v>
      </c>
      <c r="G4370" s="1" t="s">
        <v>1474</v>
      </c>
      <c r="H4370" s="1" t="s">
        <v>22</v>
      </c>
      <c r="I4370" s="1" t="s">
        <v>9</v>
      </c>
      <c r="K4370" s="1" t="s">
        <v>32</v>
      </c>
      <c r="L4370" s="1" t="s">
        <v>73</v>
      </c>
      <c r="M4370" s="2" t="s">
        <v>2145</v>
      </c>
      <c r="AJ4370" s="1" t="s">
        <v>288</v>
      </c>
      <c r="AK4370" s="1" t="s">
        <v>288</v>
      </c>
    </row>
    <row r="4371" spans="1:37">
      <c r="A4371" s="1" t="s">
        <v>1754</v>
      </c>
      <c r="B4371" s="9">
        <v>41063</v>
      </c>
      <c r="C4371" s="7">
        <v>100</v>
      </c>
      <c r="D4371" s="7">
        <v>1</v>
      </c>
      <c r="E4371" s="1">
        <v>25</v>
      </c>
      <c r="F4371" s="1" t="s">
        <v>47</v>
      </c>
      <c r="G4371" s="1" t="s">
        <v>1475</v>
      </c>
      <c r="H4371" s="1" t="s">
        <v>23</v>
      </c>
      <c r="I4371" s="1" t="s">
        <v>23</v>
      </c>
      <c r="AK4371" s="1" t="s">
        <v>288</v>
      </c>
    </row>
    <row r="4372" spans="1:37">
      <c r="A4372" s="1" t="s">
        <v>1754</v>
      </c>
      <c r="B4372" s="9">
        <v>41063</v>
      </c>
      <c r="C4372" s="7">
        <v>100</v>
      </c>
      <c r="D4372" s="7">
        <v>1</v>
      </c>
      <c r="E4372" s="1">
        <v>26</v>
      </c>
      <c r="F4372" s="1" t="s">
        <v>26</v>
      </c>
      <c r="G4372" s="1" t="s">
        <v>1476</v>
      </c>
      <c r="H4372" s="1" t="s">
        <v>23</v>
      </c>
      <c r="I4372" s="1" t="s">
        <v>23</v>
      </c>
      <c r="AK4372" s="1" t="s">
        <v>288</v>
      </c>
    </row>
    <row r="4373" spans="1:37">
      <c r="A4373" s="1" t="s">
        <v>1754</v>
      </c>
      <c r="B4373" s="9">
        <v>41063</v>
      </c>
      <c r="C4373" s="7">
        <v>100</v>
      </c>
      <c r="D4373" s="7">
        <v>1</v>
      </c>
      <c r="E4373" s="1">
        <v>26</v>
      </c>
      <c r="F4373" s="1" t="s">
        <v>47</v>
      </c>
      <c r="G4373" s="1" t="s">
        <v>1477</v>
      </c>
      <c r="H4373" s="1" t="s">
        <v>23</v>
      </c>
      <c r="I4373" s="1" t="s">
        <v>23</v>
      </c>
      <c r="J4373" s="1" t="s">
        <v>55</v>
      </c>
      <c r="AK4373" s="1" t="s">
        <v>288</v>
      </c>
    </row>
    <row r="4374" spans="1:37">
      <c r="A4374" s="1" t="s">
        <v>1754</v>
      </c>
      <c r="B4374" s="9">
        <v>41063</v>
      </c>
      <c r="C4374" s="7">
        <v>100</v>
      </c>
      <c r="D4374" s="7">
        <v>1</v>
      </c>
      <c r="E4374" s="1">
        <v>27</v>
      </c>
      <c r="F4374" s="1" t="s">
        <v>26</v>
      </c>
      <c r="G4374" s="1" t="s">
        <v>1478</v>
      </c>
      <c r="H4374" s="1" t="s">
        <v>22</v>
      </c>
      <c r="I4374" s="1" t="s">
        <v>23</v>
      </c>
      <c r="AK4374" s="1" t="s">
        <v>288</v>
      </c>
    </row>
    <row r="4375" spans="1:37">
      <c r="A4375" s="1" t="s">
        <v>1754</v>
      </c>
      <c r="B4375" s="9">
        <v>41063</v>
      </c>
      <c r="C4375" s="7">
        <v>100</v>
      </c>
      <c r="D4375" s="7">
        <v>1</v>
      </c>
      <c r="E4375" s="1">
        <v>27</v>
      </c>
      <c r="F4375" s="1" t="s">
        <v>47</v>
      </c>
      <c r="G4375" s="1" t="s">
        <v>1479</v>
      </c>
      <c r="H4375" s="1" t="s">
        <v>22</v>
      </c>
      <c r="I4375" s="1" t="s">
        <v>9</v>
      </c>
      <c r="K4375" s="1" t="s">
        <v>35</v>
      </c>
      <c r="L4375" s="1" t="s">
        <v>25</v>
      </c>
      <c r="M4375" s="2" t="s">
        <v>2150</v>
      </c>
      <c r="N4375" s="1" t="s">
        <v>26</v>
      </c>
      <c r="O4375" s="1" t="s">
        <v>90</v>
      </c>
      <c r="Q4375" s="1">
        <v>25.7</v>
      </c>
      <c r="R4375" s="1">
        <v>15.3</v>
      </c>
      <c r="S4375" s="1">
        <v>12.6</v>
      </c>
      <c r="X4375" s="1">
        <v>39</v>
      </c>
      <c r="Y4375" s="1">
        <v>117</v>
      </c>
      <c r="Z4375" s="1">
        <f>Y4375-X4375</f>
        <v>78</v>
      </c>
      <c r="AA4375" s="1">
        <v>7</v>
      </c>
      <c r="AC4375" s="1" t="s">
        <v>452</v>
      </c>
      <c r="AE4375" s="1">
        <v>747</v>
      </c>
      <c r="AJ4375" s="1" t="s">
        <v>418</v>
      </c>
      <c r="AK4375" s="1" t="s">
        <v>288</v>
      </c>
    </row>
    <row r="4376" spans="1:37">
      <c r="A4376" s="1" t="s">
        <v>1754</v>
      </c>
      <c r="B4376" s="9">
        <v>41063</v>
      </c>
      <c r="C4376" s="7">
        <v>100</v>
      </c>
      <c r="D4376" s="7">
        <v>1</v>
      </c>
      <c r="E4376" s="1">
        <v>28</v>
      </c>
      <c r="F4376" s="1" t="s">
        <v>26</v>
      </c>
      <c r="G4376" s="1" t="s">
        <v>1480</v>
      </c>
      <c r="H4376" s="1" t="s">
        <v>23</v>
      </c>
      <c r="I4376" s="1" t="s">
        <v>23</v>
      </c>
      <c r="J4376" s="1" t="s">
        <v>55</v>
      </c>
      <c r="AK4376" s="1" t="s">
        <v>288</v>
      </c>
    </row>
    <row r="4377" spans="1:37">
      <c r="A4377" s="1" t="s">
        <v>1754</v>
      </c>
      <c r="B4377" s="9">
        <v>41063</v>
      </c>
      <c r="C4377" s="7">
        <v>100</v>
      </c>
      <c r="D4377" s="7">
        <v>1</v>
      </c>
      <c r="E4377" s="1">
        <v>28</v>
      </c>
      <c r="F4377" s="1" t="s">
        <v>47</v>
      </c>
      <c r="G4377" s="1" t="s">
        <v>1481</v>
      </c>
      <c r="H4377" s="1" t="s">
        <v>23</v>
      </c>
      <c r="I4377" s="1" t="s">
        <v>23</v>
      </c>
      <c r="J4377" s="1" t="s">
        <v>55</v>
      </c>
      <c r="AK4377" s="1" t="s">
        <v>288</v>
      </c>
    </row>
    <row r="4378" spans="1:37">
      <c r="A4378" s="1" t="s">
        <v>1754</v>
      </c>
      <c r="B4378" s="9">
        <v>41063</v>
      </c>
      <c r="C4378" s="7">
        <v>100</v>
      </c>
      <c r="D4378" s="7">
        <v>1</v>
      </c>
      <c r="E4378" s="1">
        <v>29</v>
      </c>
      <c r="F4378" s="1" t="s">
        <v>26</v>
      </c>
      <c r="G4378" s="1" t="s">
        <v>1482</v>
      </c>
      <c r="H4378" s="1" t="s">
        <v>23</v>
      </c>
      <c r="I4378" s="1" t="s">
        <v>23</v>
      </c>
      <c r="AK4378" s="1" t="s">
        <v>288</v>
      </c>
    </row>
    <row r="4379" spans="1:37">
      <c r="A4379" s="1" t="s">
        <v>1754</v>
      </c>
      <c r="B4379" s="9">
        <v>41063</v>
      </c>
      <c r="C4379" s="7">
        <v>100</v>
      </c>
      <c r="D4379" s="7">
        <v>1</v>
      </c>
      <c r="E4379" s="1">
        <v>29</v>
      </c>
      <c r="F4379" s="1" t="s">
        <v>47</v>
      </c>
      <c r="G4379" s="1" t="s">
        <v>1483</v>
      </c>
      <c r="H4379" s="1" t="s">
        <v>23</v>
      </c>
      <c r="I4379" s="1" t="s">
        <v>23</v>
      </c>
      <c r="J4379" s="1" t="s">
        <v>55</v>
      </c>
      <c r="AK4379" s="1" t="s">
        <v>288</v>
      </c>
    </row>
    <row r="4380" spans="1:37">
      <c r="A4380" s="1" t="s">
        <v>1754</v>
      </c>
      <c r="B4380" s="9">
        <v>41063</v>
      </c>
      <c r="C4380" s="7">
        <v>100</v>
      </c>
      <c r="D4380" s="7">
        <v>1</v>
      </c>
      <c r="E4380" s="1">
        <v>30</v>
      </c>
      <c r="F4380" s="1" t="s">
        <v>26</v>
      </c>
      <c r="G4380" s="1" t="s">
        <v>1484</v>
      </c>
      <c r="H4380" s="1" t="s">
        <v>23</v>
      </c>
      <c r="I4380" s="1" t="s">
        <v>23</v>
      </c>
      <c r="AK4380" s="1" t="s">
        <v>288</v>
      </c>
    </row>
    <row r="4381" spans="1:37">
      <c r="A4381" s="1" t="s">
        <v>1754</v>
      </c>
      <c r="B4381" s="9">
        <v>41063</v>
      </c>
      <c r="C4381" s="7">
        <v>100</v>
      </c>
      <c r="D4381" s="7">
        <v>1</v>
      </c>
      <c r="E4381" s="1">
        <v>30</v>
      </c>
      <c r="F4381" s="1" t="s">
        <v>47</v>
      </c>
      <c r="G4381" s="1" t="s">
        <v>1485</v>
      </c>
      <c r="H4381" s="1" t="s">
        <v>23</v>
      </c>
      <c r="I4381" s="1" t="s">
        <v>23</v>
      </c>
      <c r="AK4381" s="1" t="s">
        <v>288</v>
      </c>
    </row>
    <row r="4382" spans="1:37">
      <c r="A4382" s="1" t="s">
        <v>1754</v>
      </c>
      <c r="B4382" s="9">
        <v>41063</v>
      </c>
      <c r="C4382" s="7">
        <v>100</v>
      </c>
      <c r="D4382" s="7">
        <v>1</v>
      </c>
      <c r="E4382" s="1">
        <v>31</v>
      </c>
      <c r="F4382" s="1" t="s">
        <v>26</v>
      </c>
      <c r="G4382" s="1" t="s">
        <v>1486</v>
      </c>
      <c r="H4382" s="1" t="s">
        <v>23</v>
      </c>
      <c r="I4382" s="1" t="s">
        <v>23</v>
      </c>
      <c r="AK4382" s="1" t="s">
        <v>288</v>
      </c>
    </row>
    <row r="4383" spans="1:37">
      <c r="A4383" s="1" t="s">
        <v>1754</v>
      </c>
      <c r="B4383" s="9">
        <v>41063</v>
      </c>
      <c r="C4383" s="7">
        <v>100</v>
      </c>
      <c r="D4383" s="7">
        <v>1</v>
      </c>
      <c r="E4383" s="1">
        <v>31</v>
      </c>
      <c r="F4383" s="1" t="s">
        <v>47</v>
      </c>
      <c r="G4383" s="1" t="s">
        <v>1487</v>
      </c>
      <c r="H4383" s="1" t="s">
        <v>23</v>
      </c>
      <c r="I4383" s="1" t="s">
        <v>23</v>
      </c>
      <c r="AK4383" s="1" t="s">
        <v>288</v>
      </c>
    </row>
    <row r="4384" spans="1:37">
      <c r="A4384" s="1" t="s">
        <v>1754</v>
      </c>
      <c r="B4384" s="9">
        <v>41063</v>
      </c>
      <c r="C4384" s="7">
        <v>100</v>
      </c>
      <c r="D4384" s="7">
        <v>1</v>
      </c>
      <c r="E4384" s="1">
        <v>32</v>
      </c>
      <c r="F4384" s="1" t="s">
        <v>26</v>
      </c>
      <c r="G4384" s="1" t="s">
        <v>1488</v>
      </c>
      <c r="H4384" s="1" t="s">
        <v>23</v>
      </c>
      <c r="I4384" s="1" t="s">
        <v>23</v>
      </c>
      <c r="AK4384" s="1" t="s">
        <v>288</v>
      </c>
    </row>
    <row r="4385" spans="1:38">
      <c r="A4385" s="1" t="s">
        <v>1754</v>
      </c>
      <c r="B4385" s="9">
        <v>41063</v>
      </c>
      <c r="C4385" s="7">
        <v>100</v>
      </c>
      <c r="D4385" s="7">
        <v>1</v>
      </c>
      <c r="E4385" s="1">
        <v>32</v>
      </c>
      <c r="F4385" s="1" t="s">
        <v>47</v>
      </c>
      <c r="G4385" s="1" t="s">
        <v>1489</v>
      </c>
      <c r="H4385" s="1" t="s">
        <v>23</v>
      </c>
      <c r="I4385" s="1" t="s">
        <v>23</v>
      </c>
      <c r="AK4385" s="1" t="s">
        <v>288</v>
      </c>
    </row>
    <row r="4386" spans="1:38">
      <c r="A4386" s="1" t="s">
        <v>1754</v>
      </c>
      <c r="B4386" s="9">
        <v>41063</v>
      </c>
      <c r="C4386" s="7">
        <v>100</v>
      </c>
      <c r="D4386" s="7">
        <v>1</v>
      </c>
      <c r="E4386" s="1">
        <v>33</v>
      </c>
      <c r="F4386" s="1" t="s">
        <v>26</v>
      </c>
      <c r="G4386" s="1" t="s">
        <v>532</v>
      </c>
      <c r="H4386" s="1" t="s">
        <v>23</v>
      </c>
      <c r="I4386" s="1" t="s">
        <v>23</v>
      </c>
      <c r="AK4386" s="1" t="s">
        <v>288</v>
      </c>
    </row>
    <row r="4387" spans="1:38">
      <c r="A4387" s="1" t="s">
        <v>1754</v>
      </c>
      <c r="B4387" s="9">
        <v>41063</v>
      </c>
      <c r="C4387" s="7">
        <v>100</v>
      </c>
      <c r="D4387" s="7">
        <v>1</v>
      </c>
      <c r="E4387" s="1">
        <v>33</v>
      </c>
      <c r="F4387" s="1" t="s">
        <v>47</v>
      </c>
      <c r="G4387" s="1" t="s">
        <v>1490</v>
      </c>
      <c r="H4387" s="1" t="s">
        <v>23</v>
      </c>
      <c r="I4387" s="1" t="s">
        <v>23</v>
      </c>
      <c r="AK4387" s="1" t="s">
        <v>288</v>
      </c>
    </row>
    <row r="4388" spans="1:38">
      <c r="A4388" s="1" t="s">
        <v>1754</v>
      </c>
      <c r="B4388" s="9">
        <v>41063</v>
      </c>
      <c r="C4388" s="7">
        <v>100</v>
      </c>
      <c r="D4388" s="7">
        <v>1</v>
      </c>
      <c r="E4388" s="1">
        <v>34</v>
      </c>
      <c r="F4388" s="1" t="s">
        <v>26</v>
      </c>
      <c r="G4388" s="1" t="s">
        <v>1491</v>
      </c>
      <c r="H4388" s="1" t="s">
        <v>23</v>
      </c>
      <c r="I4388" s="1" t="s">
        <v>23</v>
      </c>
      <c r="AK4388" s="1" t="s">
        <v>288</v>
      </c>
    </row>
    <row r="4389" spans="1:38">
      <c r="A4389" s="1" t="s">
        <v>1754</v>
      </c>
      <c r="B4389" s="9">
        <v>41063</v>
      </c>
      <c r="C4389" s="7">
        <v>100</v>
      </c>
      <c r="D4389" s="7">
        <v>1</v>
      </c>
      <c r="E4389" s="1">
        <v>34</v>
      </c>
      <c r="F4389" s="1" t="s">
        <v>47</v>
      </c>
      <c r="G4389" s="1" t="s">
        <v>1492</v>
      </c>
      <c r="H4389" s="1" t="s">
        <v>23</v>
      </c>
      <c r="I4389" s="1" t="s">
        <v>23</v>
      </c>
      <c r="AK4389" s="1" t="s">
        <v>288</v>
      </c>
    </row>
    <row r="4390" spans="1:38">
      <c r="A4390" s="1" t="s">
        <v>1754</v>
      </c>
      <c r="B4390" s="9">
        <v>41063</v>
      </c>
      <c r="C4390" s="7">
        <v>100</v>
      </c>
      <c r="D4390" s="7">
        <v>1</v>
      </c>
      <c r="E4390" s="1">
        <v>35</v>
      </c>
      <c r="F4390" s="1" t="s">
        <v>26</v>
      </c>
      <c r="G4390" s="1" t="s">
        <v>1493</v>
      </c>
      <c r="H4390" s="1" t="s">
        <v>23</v>
      </c>
      <c r="I4390" s="1" t="s">
        <v>23</v>
      </c>
      <c r="AK4390" s="1" t="s">
        <v>288</v>
      </c>
    </row>
    <row r="4391" spans="1:38">
      <c r="A4391" s="1" t="s">
        <v>1754</v>
      </c>
      <c r="B4391" s="9">
        <v>41063</v>
      </c>
      <c r="C4391" s="7">
        <v>100</v>
      </c>
      <c r="D4391" s="7">
        <v>1</v>
      </c>
      <c r="E4391" s="1">
        <v>35</v>
      </c>
      <c r="F4391" s="1" t="s">
        <v>47</v>
      </c>
      <c r="G4391" s="1" t="s">
        <v>1494</v>
      </c>
      <c r="H4391" s="1" t="s">
        <v>23</v>
      </c>
      <c r="I4391" s="1" t="s">
        <v>9</v>
      </c>
      <c r="AK4391" s="1" t="s">
        <v>288</v>
      </c>
    </row>
    <row r="4392" spans="1:38">
      <c r="A4392" s="1" t="s">
        <v>1754</v>
      </c>
      <c r="B4392" s="9">
        <v>41063</v>
      </c>
      <c r="C4392" s="7">
        <v>100</v>
      </c>
      <c r="D4392" s="7">
        <v>1</v>
      </c>
      <c r="E4392" s="1">
        <v>36</v>
      </c>
      <c r="F4392" s="1" t="s">
        <v>26</v>
      </c>
      <c r="G4392" s="1" t="s">
        <v>1495</v>
      </c>
      <c r="H4392" s="1" t="s">
        <v>430</v>
      </c>
      <c r="I4392" s="1" t="s">
        <v>9</v>
      </c>
      <c r="AK4392" s="1" t="s">
        <v>288</v>
      </c>
      <c r="AL4392" s="1" t="s">
        <v>445</v>
      </c>
    </row>
    <row r="4393" spans="1:38">
      <c r="A4393" s="1" t="s">
        <v>1754</v>
      </c>
      <c r="B4393" s="9">
        <v>41063</v>
      </c>
      <c r="C4393" s="7">
        <v>100</v>
      </c>
      <c r="D4393" s="7">
        <v>1</v>
      </c>
      <c r="E4393" s="1">
        <v>36</v>
      </c>
      <c r="F4393" s="1" t="s">
        <v>47</v>
      </c>
      <c r="G4393" s="1" t="s">
        <v>1496</v>
      </c>
      <c r="H4393" s="1" t="s">
        <v>23</v>
      </c>
      <c r="I4393" s="1" t="s">
        <v>23</v>
      </c>
      <c r="J4393" s="1" t="s">
        <v>55</v>
      </c>
      <c r="AK4393" s="1" t="s">
        <v>288</v>
      </c>
    </row>
    <row r="4394" spans="1:38">
      <c r="A4394" s="1" t="s">
        <v>1754</v>
      </c>
      <c r="B4394" s="9">
        <v>41063</v>
      </c>
      <c r="C4394" s="7">
        <v>100</v>
      </c>
      <c r="D4394" s="7">
        <v>1</v>
      </c>
      <c r="E4394" s="1">
        <v>37</v>
      </c>
      <c r="F4394" s="1" t="s">
        <v>26</v>
      </c>
      <c r="G4394" s="1" t="s">
        <v>534</v>
      </c>
      <c r="H4394" s="1" t="s">
        <v>23</v>
      </c>
      <c r="I4394" s="1" t="s">
        <v>23</v>
      </c>
      <c r="J4394" s="1" t="s">
        <v>55</v>
      </c>
      <c r="AK4394" s="1" t="s">
        <v>79</v>
      </c>
    </row>
    <row r="4395" spans="1:38">
      <c r="A4395" s="1" t="s">
        <v>1754</v>
      </c>
      <c r="B4395" s="9">
        <v>41063</v>
      </c>
      <c r="C4395" s="7">
        <v>100</v>
      </c>
      <c r="D4395" s="7">
        <v>1</v>
      </c>
      <c r="E4395" s="1">
        <v>37</v>
      </c>
      <c r="F4395" s="1" t="s">
        <v>47</v>
      </c>
      <c r="G4395" s="1" t="s">
        <v>1498</v>
      </c>
      <c r="H4395" s="1" t="s">
        <v>23</v>
      </c>
      <c r="I4395" s="1" t="s">
        <v>23</v>
      </c>
      <c r="J4395" s="1" t="s">
        <v>55</v>
      </c>
      <c r="AK4395" s="1" t="s">
        <v>79</v>
      </c>
    </row>
    <row r="4396" spans="1:38">
      <c r="A4396" s="1" t="s">
        <v>1754</v>
      </c>
      <c r="B4396" s="9">
        <v>41063</v>
      </c>
      <c r="C4396" s="7">
        <v>100</v>
      </c>
      <c r="D4396" s="7">
        <v>1</v>
      </c>
      <c r="E4396" s="1">
        <v>38</v>
      </c>
      <c r="F4396" s="1" t="s">
        <v>26</v>
      </c>
      <c r="G4396" s="1" t="s">
        <v>1499</v>
      </c>
      <c r="H4396" s="1" t="s">
        <v>23</v>
      </c>
      <c r="I4396" s="1" t="s">
        <v>23</v>
      </c>
      <c r="AK4396" s="1" t="s">
        <v>79</v>
      </c>
    </row>
    <row r="4397" spans="1:38">
      <c r="A4397" s="1" t="s">
        <v>1754</v>
      </c>
      <c r="B4397" s="9">
        <v>41063</v>
      </c>
      <c r="C4397" s="7">
        <v>100</v>
      </c>
      <c r="D4397" s="7">
        <v>1</v>
      </c>
      <c r="E4397" s="1">
        <v>38</v>
      </c>
      <c r="F4397" s="1" t="s">
        <v>47</v>
      </c>
      <c r="G4397" s="1" t="s">
        <v>1500</v>
      </c>
      <c r="H4397" s="1" t="s">
        <v>23</v>
      </c>
      <c r="I4397" s="1" t="s">
        <v>23</v>
      </c>
      <c r="AK4397" s="1" t="s">
        <v>79</v>
      </c>
    </row>
    <row r="4398" spans="1:38">
      <c r="A4398" s="1" t="s">
        <v>1754</v>
      </c>
      <c r="B4398" s="9">
        <v>41063</v>
      </c>
      <c r="C4398" s="7">
        <v>100</v>
      </c>
      <c r="D4398" s="7">
        <v>1</v>
      </c>
      <c r="E4398" s="1">
        <v>39</v>
      </c>
      <c r="F4398" s="1" t="s">
        <v>26</v>
      </c>
      <c r="G4398" s="1" t="s">
        <v>1501</v>
      </c>
      <c r="H4398" s="1" t="s">
        <v>23</v>
      </c>
      <c r="I4398" s="1" t="s">
        <v>23</v>
      </c>
      <c r="J4398" s="1" t="s">
        <v>55</v>
      </c>
      <c r="AK4398" s="1" t="s">
        <v>79</v>
      </c>
    </row>
    <row r="4399" spans="1:38">
      <c r="A4399" s="1" t="s">
        <v>1754</v>
      </c>
      <c r="B4399" s="9">
        <v>41063</v>
      </c>
      <c r="C4399" s="7">
        <v>100</v>
      </c>
      <c r="D4399" s="7">
        <v>1</v>
      </c>
      <c r="E4399" s="1">
        <v>39</v>
      </c>
      <c r="F4399" s="1" t="s">
        <v>47</v>
      </c>
      <c r="G4399" s="1" t="s">
        <v>1503</v>
      </c>
      <c r="H4399" s="1" t="s">
        <v>23</v>
      </c>
      <c r="I4399" s="1" t="s">
        <v>23</v>
      </c>
      <c r="AK4399" s="1" t="s">
        <v>79</v>
      </c>
    </row>
    <row r="4400" spans="1:38">
      <c r="A4400" s="1" t="s">
        <v>1754</v>
      </c>
      <c r="B4400" s="9">
        <v>41063</v>
      </c>
      <c r="C4400" s="7">
        <v>100</v>
      </c>
      <c r="D4400" s="7">
        <v>1</v>
      </c>
      <c r="E4400" s="1">
        <v>40</v>
      </c>
      <c r="F4400" s="1" t="s">
        <v>26</v>
      </c>
      <c r="G4400" s="1" t="s">
        <v>1504</v>
      </c>
      <c r="H4400" s="1" t="s">
        <v>22</v>
      </c>
      <c r="I4400" s="1" t="s">
        <v>9</v>
      </c>
      <c r="K4400" s="1" t="s">
        <v>30</v>
      </c>
      <c r="L4400" s="1" t="s">
        <v>73</v>
      </c>
      <c r="M4400" s="2" t="s">
        <v>2081</v>
      </c>
      <c r="AJ4400" s="1" t="s">
        <v>288</v>
      </c>
      <c r="AK4400" s="1" t="s">
        <v>79</v>
      </c>
    </row>
    <row r="4401" spans="1:38">
      <c r="A4401" s="1" t="s">
        <v>1754</v>
      </c>
      <c r="B4401" s="9">
        <v>41063</v>
      </c>
      <c r="C4401" s="7">
        <v>100</v>
      </c>
      <c r="D4401" s="7">
        <v>1</v>
      </c>
      <c r="E4401" s="1">
        <v>40</v>
      </c>
      <c r="F4401" s="1" t="s">
        <v>47</v>
      </c>
      <c r="G4401" s="1" t="s">
        <v>1507</v>
      </c>
      <c r="H4401" s="1" t="s">
        <v>23</v>
      </c>
      <c r="I4401" s="1" t="s">
        <v>23</v>
      </c>
      <c r="AK4401" s="1" t="s">
        <v>79</v>
      </c>
    </row>
    <row r="4402" spans="1:38">
      <c r="A4402" s="1" t="s">
        <v>1754</v>
      </c>
      <c r="B4402" s="9">
        <v>41063</v>
      </c>
      <c r="C4402" s="7">
        <v>100</v>
      </c>
      <c r="D4402" s="7">
        <v>1</v>
      </c>
      <c r="E4402" s="1">
        <v>41</v>
      </c>
      <c r="F4402" s="1" t="s">
        <v>26</v>
      </c>
      <c r="G4402" s="1" t="s">
        <v>1508</v>
      </c>
      <c r="H4402" s="1" t="s">
        <v>22</v>
      </c>
      <c r="I4402" s="1" t="s">
        <v>9</v>
      </c>
      <c r="K4402" s="1" t="s">
        <v>30</v>
      </c>
      <c r="L4402" s="1" t="s">
        <v>73</v>
      </c>
      <c r="M4402" s="1" t="s">
        <v>2173</v>
      </c>
      <c r="AJ4402" s="1" t="s">
        <v>288</v>
      </c>
      <c r="AK4402" s="1" t="s">
        <v>418</v>
      </c>
    </row>
    <row r="4403" spans="1:38">
      <c r="A4403" s="1" t="s">
        <v>1754</v>
      </c>
      <c r="B4403" s="9">
        <v>41063</v>
      </c>
      <c r="C4403" s="7">
        <v>100</v>
      </c>
      <c r="D4403" s="7">
        <v>1</v>
      </c>
      <c r="E4403" s="1">
        <v>41</v>
      </c>
      <c r="F4403" s="1" t="s">
        <v>47</v>
      </c>
      <c r="G4403" s="1" t="s">
        <v>1509</v>
      </c>
      <c r="H4403" s="1" t="s">
        <v>22</v>
      </c>
      <c r="I4403" s="1" t="s">
        <v>9</v>
      </c>
      <c r="K4403" s="1" t="s">
        <v>32</v>
      </c>
      <c r="L4403" s="1" t="s">
        <v>73</v>
      </c>
      <c r="M4403" s="2" t="s">
        <v>2109</v>
      </c>
      <c r="AJ4403" s="1" t="s">
        <v>288</v>
      </c>
      <c r="AK4403" s="1" t="s">
        <v>79</v>
      </c>
    </row>
    <row r="4404" spans="1:38">
      <c r="A4404" s="1" t="s">
        <v>1754</v>
      </c>
      <c r="B4404" s="9">
        <v>41063</v>
      </c>
      <c r="C4404" s="7">
        <v>100</v>
      </c>
      <c r="D4404" s="7">
        <v>1</v>
      </c>
      <c r="E4404" s="1">
        <v>42</v>
      </c>
      <c r="F4404" s="1" t="s">
        <v>26</v>
      </c>
      <c r="G4404" s="1" t="s">
        <v>1510</v>
      </c>
      <c r="H4404" s="1" t="s">
        <v>22</v>
      </c>
      <c r="I4404" s="1" t="s">
        <v>23</v>
      </c>
      <c r="AK4404" s="1" t="s">
        <v>79</v>
      </c>
    </row>
    <row r="4405" spans="1:38">
      <c r="A4405" s="1" t="s">
        <v>1754</v>
      </c>
      <c r="B4405" s="9">
        <v>41063</v>
      </c>
      <c r="C4405" s="7">
        <v>100</v>
      </c>
      <c r="D4405" s="7">
        <v>1</v>
      </c>
      <c r="E4405" s="1">
        <v>42</v>
      </c>
      <c r="F4405" s="1" t="s">
        <v>47</v>
      </c>
      <c r="G4405" s="1" t="s">
        <v>1511</v>
      </c>
      <c r="H4405" s="1" t="s">
        <v>23</v>
      </c>
      <c r="I4405" s="1" t="s">
        <v>23</v>
      </c>
      <c r="AK4405" s="1" t="s">
        <v>79</v>
      </c>
    </row>
    <row r="4406" spans="1:38">
      <c r="A4406" s="1" t="s">
        <v>1754</v>
      </c>
      <c r="B4406" s="9">
        <v>41063</v>
      </c>
      <c r="C4406" s="7">
        <v>100</v>
      </c>
      <c r="D4406" s="7">
        <v>1</v>
      </c>
      <c r="E4406" s="1">
        <v>43</v>
      </c>
      <c r="F4406" s="1" t="s">
        <v>26</v>
      </c>
      <c r="G4406" s="1" t="s">
        <v>1512</v>
      </c>
      <c r="H4406" s="1" t="s">
        <v>23</v>
      </c>
      <c r="I4406" s="1" t="s">
        <v>53</v>
      </c>
      <c r="AK4406" s="1" t="s">
        <v>79</v>
      </c>
    </row>
    <row r="4407" spans="1:38">
      <c r="A4407" s="1" t="s">
        <v>1754</v>
      </c>
      <c r="B4407" s="9">
        <v>41063</v>
      </c>
      <c r="C4407" s="7">
        <v>100</v>
      </c>
      <c r="D4407" s="7">
        <v>1</v>
      </c>
      <c r="E4407" s="1">
        <v>43</v>
      </c>
      <c r="F4407" s="1" t="s">
        <v>47</v>
      </c>
      <c r="G4407" s="1" t="s">
        <v>1513</v>
      </c>
      <c r="H4407" s="1" t="s">
        <v>430</v>
      </c>
      <c r="I4407" s="1" t="s">
        <v>9</v>
      </c>
      <c r="AK4407" s="1" t="s">
        <v>79</v>
      </c>
      <c r="AL4407" s="1" t="s">
        <v>446</v>
      </c>
    </row>
    <row r="4408" spans="1:38">
      <c r="A4408" s="1" t="s">
        <v>1754</v>
      </c>
      <c r="B4408" s="9">
        <v>41063</v>
      </c>
      <c r="C4408" s="7">
        <v>100</v>
      </c>
      <c r="D4408" s="7">
        <v>1</v>
      </c>
      <c r="E4408" s="1">
        <v>44</v>
      </c>
      <c r="F4408" s="1" t="s">
        <v>26</v>
      </c>
      <c r="G4408" s="1" t="s">
        <v>1514</v>
      </c>
      <c r="H4408" s="1" t="s">
        <v>22</v>
      </c>
      <c r="I4408" s="1" t="s">
        <v>9</v>
      </c>
      <c r="AK4408" s="1" t="s">
        <v>79</v>
      </c>
      <c r="AL4408" s="1" t="s">
        <v>447</v>
      </c>
    </row>
    <row r="4409" spans="1:38">
      <c r="A4409" s="1" t="s">
        <v>1754</v>
      </c>
      <c r="B4409" s="9">
        <v>41063</v>
      </c>
      <c r="C4409" s="7">
        <v>100</v>
      </c>
      <c r="D4409" s="7">
        <v>1</v>
      </c>
      <c r="E4409" s="1">
        <v>44</v>
      </c>
      <c r="F4409" s="1" t="s">
        <v>47</v>
      </c>
      <c r="G4409" s="1" t="s">
        <v>1515</v>
      </c>
      <c r="H4409" s="1" t="s">
        <v>22</v>
      </c>
      <c r="I4409" s="1" t="s">
        <v>9</v>
      </c>
      <c r="K4409" s="1" t="s">
        <v>36</v>
      </c>
      <c r="L4409" s="1" t="s">
        <v>25</v>
      </c>
      <c r="M4409" s="2" t="s">
        <v>2176</v>
      </c>
      <c r="N4409" s="1" t="s">
        <v>26</v>
      </c>
      <c r="O4409" s="1" t="s">
        <v>33</v>
      </c>
      <c r="Q4409" s="1">
        <v>31.75</v>
      </c>
      <c r="T4409" s="1">
        <v>116.15</v>
      </c>
      <c r="U4409" s="1">
        <v>96.4</v>
      </c>
      <c r="X4409" s="1">
        <v>18</v>
      </c>
      <c r="Y4409" s="1">
        <v>77</v>
      </c>
      <c r="Z4409" s="1">
        <f>Y4409-X4409</f>
        <v>59</v>
      </c>
      <c r="AA4409" s="1">
        <v>0</v>
      </c>
      <c r="AJ4409" s="1" t="s">
        <v>288</v>
      </c>
      <c r="AK4409" s="1" t="s">
        <v>79</v>
      </c>
    </row>
    <row r="4410" spans="1:38">
      <c r="A4410" s="1" t="s">
        <v>1754</v>
      </c>
      <c r="B4410" s="9">
        <v>41063</v>
      </c>
      <c r="C4410" s="7">
        <v>100</v>
      </c>
      <c r="D4410" s="7">
        <v>1</v>
      </c>
      <c r="E4410" s="1">
        <v>45</v>
      </c>
      <c r="F4410" s="1" t="s">
        <v>26</v>
      </c>
      <c r="G4410" s="1" t="s">
        <v>1516</v>
      </c>
      <c r="H4410" s="1" t="s">
        <v>22</v>
      </c>
      <c r="I4410" s="1" t="s">
        <v>23</v>
      </c>
      <c r="AK4410" s="1" t="s">
        <v>79</v>
      </c>
    </row>
    <row r="4411" spans="1:38">
      <c r="A4411" s="1" t="s">
        <v>1754</v>
      </c>
      <c r="B4411" s="9">
        <v>41063</v>
      </c>
      <c r="C4411" s="7">
        <v>100</v>
      </c>
      <c r="D4411" s="7">
        <v>1</v>
      </c>
      <c r="E4411" s="1">
        <v>45</v>
      </c>
      <c r="F4411" s="1" t="s">
        <v>47</v>
      </c>
      <c r="G4411" s="1" t="s">
        <v>1517</v>
      </c>
      <c r="H4411" s="1" t="s">
        <v>23</v>
      </c>
      <c r="I4411" s="1" t="s">
        <v>53</v>
      </c>
      <c r="AK4411" s="1" t="s">
        <v>79</v>
      </c>
    </row>
    <row r="4412" spans="1:38">
      <c r="A4412" s="1" t="s">
        <v>1754</v>
      </c>
      <c r="B4412" s="9">
        <v>41063</v>
      </c>
      <c r="C4412" s="7">
        <v>100</v>
      </c>
      <c r="D4412" s="7">
        <v>1</v>
      </c>
      <c r="E4412" s="1">
        <v>46</v>
      </c>
      <c r="F4412" s="1" t="s">
        <v>26</v>
      </c>
      <c r="G4412" s="1" t="s">
        <v>1518</v>
      </c>
      <c r="H4412" s="1" t="s">
        <v>23</v>
      </c>
      <c r="I4412" s="1" t="s">
        <v>23</v>
      </c>
      <c r="J4412" s="1" t="s">
        <v>55</v>
      </c>
      <c r="AK4412" s="1" t="s">
        <v>79</v>
      </c>
    </row>
    <row r="4413" spans="1:38">
      <c r="A4413" s="1" t="s">
        <v>1754</v>
      </c>
      <c r="B4413" s="9">
        <v>41063</v>
      </c>
      <c r="C4413" s="7">
        <v>100</v>
      </c>
      <c r="D4413" s="7">
        <v>1</v>
      </c>
      <c r="E4413" s="1">
        <v>46</v>
      </c>
      <c r="F4413" s="1" t="s">
        <v>47</v>
      </c>
      <c r="G4413" s="1" t="s">
        <v>1519</v>
      </c>
      <c r="H4413" s="1" t="s">
        <v>22</v>
      </c>
      <c r="I4413" s="1" t="s">
        <v>9</v>
      </c>
      <c r="K4413" s="1" t="s">
        <v>32</v>
      </c>
      <c r="L4413" s="1" t="s">
        <v>73</v>
      </c>
      <c r="M4413" s="2" t="s">
        <v>2171</v>
      </c>
      <c r="AJ4413" s="1" t="s">
        <v>288</v>
      </c>
      <c r="AK4413" s="1" t="s">
        <v>79</v>
      </c>
    </row>
    <row r="4414" spans="1:38">
      <c r="A4414" s="1" t="s">
        <v>1754</v>
      </c>
      <c r="B4414" s="9">
        <v>41063</v>
      </c>
      <c r="C4414" s="7">
        <v>100</v>
      </c>
      <c r="D4414" s="7">
        <v>1</v>
      </c>
      <c r="E4414" s="1">
        <v>47</v>
      </c>
      <c r="F4414" s="1" t="s">
        <v>26</v>
      </c>
      <c r="G4414" s="1" t="s">
        <v>1520</v>
      </c>
      <c r="H4414" s="1" t="s">
        <v>22</v>
      </c>
      <c r="I4414" s="1" t="s">
        <v>9</v>
      </c>
      <c r="K4414" s="1" t="s">
        <v>29</v>
      </c>
      <c r="L4414" s="1" t="s">
        <v>73</v>
      </c>
      <c r="M4414" s="2" t="s">
        <v>2088</v>
      </c>
      <c r="AJ4414" s="1" t="s">
        <v>288</v>
      </c>
      <c r="AK4414" s="1" t="s">
        <v>79</v>
      </c>
    </row>
    <row r="4415" spans="1:38">
      <c r="A4415" s="1" t="s">
        <v>1754</v>
      </c>
      <c r="B4415" s="9">
        <v>41063</v>
      </c>
      <c r="C4415" s="7">
        <v>100</v>
      </c>
      <c r="D4415" s="7">
        <v>1</v>
      </c>
      <c r="E4415" s="1">
        <v>47</v>
      </c>
      <c r="F4415" s="1" t="s">
        <v>47</v>
      </c>
      <c r="G4415" s="1" t="s">
        <v>1521</v>
      </c>
      <c r="H4415" s="1" t="s">
        <v>22</v>
      </c>
      <c r="I4415" s="1" t="s">
        <v>23</v>
      </c>
      <c r="J4415" s="1" t="s">
        <v>55</v>
      </c>
      <c r="AK4415" s="1" t="s">
        <v>79</v>
      </c>
    </row>
    <row r="4416" spans="1:38">
      <c r="A4416" s="1" t="s">
        <v>1754</v>
      </c>
      <c r="B4416" s="9">
        <v>41063</v>
      </c>
      <c r="C4416" s="7">
        <v>100</v>
      </c>
      <c r="D4416" s="7">
        <v>1</v>
      </c>
      <c r="E4416" s="1">
        <v>48</v>
      </c>
      <c r="F4416" s="1" t="s">
        <v>26</v>
      </c>
      <c r="G4416" s="1" t="s">
        <v>1522</v>
      </c>
      <c r="H4416" s="1" t="s">
        <v>23</v>
      </c>
      <c r="I4416" s="1" t="s">
        <v>23</v>
      </c>
      <c r="J4416" s="1" t="s">
        <v>55</v>
      </c>
      <c r="AK4416" s="1" t="s">
        <v>79</v>
      </c>
    </row>
    <row r="4417" spans="1:38">
      <c r="A4417" s="1" t="s">
        <v>1754</v>
      </c>
      <c r="B4417" s="9">
        <v>41063</v>
      </c>
      <c r="C4417" s="7">
        <v>100</v>
      </c>
      <c r="D4417" s="7">
        <v>1</v>
      </c>
      <c r="E4417" s="1">
        <v>48</v>
      </c>
      <c r="F4417" s="1" t="s">
        <v>47</v>
      </c>
      <c r="G4417" s="1" t="s">
        <v>1523</v>
      </c>
      <c r="H4417" s="1" t="s">
        <v>23</v>
      </c>
      <c r="I4417" s="1" t="s">
        <v>23</v>
      </c>
      <c r="AK4417" s="1" t="s">
        <v>79</v>
      </c>
    </row>
    <row r="4418" spans="1:38">
      <c r="A4418" s="1" t="s">
        <v>1755</v>
      </c>
      <c r="B4418" s="9">
        <v>41064</v>
      </c>
      <c r="C4418" s="7">
        <v>100</v>
      </c>
      <c r="D4418" s="7">
        <v>1</v>
      </c>
      <c r="E4418" s="1">
        <v>1</v>
      </c>
      <c r="F4418" s="1" t="s">
        <v>26</v>
      </c>
      <c r="G4418" s="1" t="s">
        <v>1823</v>
      </c>
      <c r="H4418" s="1" t="s">
        <v>23</v>
      </c>
      <c r="I4418" s="1" t="s">
        <v>23</v>
      </c>
      <c r="AK4418" s="1" t="s">
        <v>244</v>
      </c>
      <c r="AL4418" s="1" t="s">
        <v>424</v>
      </c>
    </row>
    <row r="4419" spans="1:38">
      <c r="A4419" s="1" t="s">
        <v>1755</v>
      </c>
      <c r="B4419" s="9">
        <v>41064</v>
      </c>
      <c r="C4419" s="7">
        <v>100</v>
      </c>
      <c r="D4419" s="7">
        <v>1</v>
      </c>
      <c r="E4419" s="1">
        <v>1</v>
      </c>
      <c r="F4419" s="1" t="s">
        <v>47</v>
      </c>
      <c r="G4419" s="1" t="s">
        <v>1825</v>
      </c>
      <c r="H4419" s="1" t="s">
        <v>23</v>
      </c>
      <c r="I4419" s="1" t="s">
        <v>53</v>
      </c>
      <c r="AK4419" s="1" t="s">
        <v>244</v>
      </c>
    </row>
    <row r="4420" spans="1:38">
      <c r="A4420" s="1" t="s">
        <v>1755</v>
      </c>
      <c r="B4420" s="9">
        <v>41064</v>
      </c>
      <c r="C4420" s="7">
        <v>100</v>
      </c>
      <c r="D4420" s="7">
        <v>1</v>
      </c>
      <c r="E4420" s="1">
        <v>2</v>
      </c>
      <c r="F4420" s="1" t="s">
        <v>26</v>
      </c>
      <c r="G4420" s="1" t="s">
        <v>1833</v>
      </c>
      <c r="H4420" s="1" t="s">
        <v>23</v>
      </c>
      <c r="I4420" s="1" t="s">
        <v>23</v>
      </c>
      <c r="AK4420" s="1" t="s">
        <v>244</v>
      </c>
    </row>
    <row r="4421" spans="1:38">
      <c r="A4421" s="1" t="s">
        <v>1755</v>
      </c>
      <c r="B4421" s="9">
        <v>41064</v>
      </c>
      <c r="C4421" s="7">
        <v>100</v>
      </c>
      <c r="D4421" s="7">
        <v>1</v>
      </c>
      <c r="E4421" s="1">
        <v>2</v>
      </c>
      <c r="F4421" s="1" t="s">
        <v>47</v>
      </c>
      <c r="G4421" s="1" t="s">
        <v>1829</v>
      </c>
      <c r="H4421" s="1" t="s">
        <v>23</v>
      </c>
      <c r="I4421" s="1" t="s">
        <v>23</v>
      </c>
      <c r="AK4421" s="1" t="s">
        <v>244</v>
      </c>
    </row>
    <row r="4422" spans="1:38">
      <c r="A4422" s="1" t="s">
        <v>1755</v>
      </c>
      <c r="B4422" s="9">
        <v>41064</v>
      </c>
      <c r="C4422" s="7">
        <v>100</v>
      </c>
      <c r="D4422" s="7">
        <v>1</v>
      </c>
      <c r="E4422" s="1">
        <v>3</v>
      </c>
      <c r="F4422" s="1" t="s">
        <v>26</v>
      </c>
      <c r="G4422" s="1" t="s">
        <v>1813</v>
      </c>
      <c r="H4422" s="1" t="s">
        <v>23</v>
      </c>
      <c r="I4422" s="1" t="s">
        <v>23</v>
      </c>
      <c r="AK4422" s="1" t="s">
        <v>244</v>
      </c>
    </row>
    <row r="4423" spans="1:38">
      <c r="A4423" s="1" t="s">
        <v>1755</v>
      </c>
      <c r="B4423" s="9">
        <v>41064</v>
      </c>
      <c r="C4423" s="7">
        <v>100</v>
      </c>
      <c r="D4423" s="7">
        <v>1</v>
      </c>
      <c r="E4423" s="1">
        <v>3</v>
      </c>
      <c r="F4423" s="1" t="s">
        <v>47</v>
      </c>
      <c r="G4423" s="1" t="s">
        <v>1824</v>
      </c>
      <c r="H4423" s="1" t="s">
        <v>22</v>
      </c>
      <c r="I4423" s="1" t="s">
        <v>9</v>
      </c>
      <c r="K4423" s="1" t="s">
        <v>30</v>
      </c>
      <c r="L4423" s="1" t="s">
        <v>73</v>
      </c>
      <c r="M4423" s="2" t="s">
        <v>2174</v>
      </c>
      <c r="AJ4423" s="1" t="s">
        <v>288</v>
      </c>
      <c r="AK4423" s="1" t="s">
        <v>244</v>
      </c>
      <c r="AL4423" s="1" t="s">
        <v>453</v>
      </c>
    </row>
    <row r="4424" spans="1:38">
      <c r="A4424" s="1" t="s">
        <v>1755</v>
      </c>
      <c r="B4424" s="9">
        <v>41064</v>
      </c>
      <c r="C4424" s="7">
        <v>100</v>
      </c>
      <c r="D4424" s="7">
        <v>1</v>
      </c>
      <c r="E4424" s="1">
        <v>4</v>
      </c>
      <c r="F4424" s="1" t="s">
        <v>26</v>
      </c>
      <c r="G4424" s="1" t="s">
        <v>1821</v>
      </c>
      <c r="H4424" s="1" t="s">
        <v>22</v>
      </c>
      <c r="I4424" s="1" t="s">
        <v>9</v>
      </c>
      <c r="J4424" s="1" t="s">
        <v>55</v>
      </c>
      <c r="K4424" s="1" t="s">
        <v>30</v>
      </c>
      <c r="L4424" s="1" t="s">
        <v>73</v>
      </c>
      <c r="M4424" s="2" t="s">
        <v>2100</v>
      </c>
      <c r="AJ4424" s="1" t="s">
        <v>288</v>
      </c>
      <c r="AK4424" s="1" t="s">
        <v>244</v>
      </c>
    </row>
    <row r="4425" spans="1:38">
      <c r="A4425" s="1" t="s">
        <v>1755</v>
      </c>
      <c r="B4425" s="9">
        <v>41064</v>
      </c>
      <c r="C4425" s="7">
        <v>100</v>
      </c>
      <c r="D4425" s="7">
        <v>1</v>
      </c>
      <c r="E4425" s="1">
        <v>4</v>
      </c>
      <c r="F4425" s="1" t="s">
        <v>47</v>
      </c>
      <c r="G4425" s="1" t="s">
        <v>1832</v>
      </c>
      <c r="H4425" s="1" t="s">
        <v>23</v>
      </c>
      <c r="I4425" s="1" t="s">
        <v>23</v>
      </c>
      <c r="J4425" s="1" t="s">
        <v>55</v>
      </c>
      <c r="AK4425" s="1" t="s">
        <v>244</v>
      </c>
    </row>
    <row r="4426" spans="1:38">
      <c r="A4426" s="1" t="s">
        <v>1755</v>
      </c>
      <c r="B4426" s="9">
        <v>41064</v>
      </c>
      <c r="C4426" s="7">
        <v>100</v>
      </c>
      <c r="D4426" s="7">
        <v>1</v>
      </c>
      <c r="E4426" s="1">
        <v>5</v>
      </c>
      <c r="F4426" s="1" t="s">
        <v>26</v>
      </c>
      <c r="G4426" s="1" t="s">
        <v>1828</v>
      </c>
      <c r="H4426" s="1" t="s">
        <v>22</v>
      </c>
      <c r="I4426" s="1" t="s">
        <v>9</v>
      </c>
      <c r="K4426" s="1" t="s">
        <v>32</v>
      </c>
      <c r="L4426" s="1" t="s">
        <v>25</v>
      </c>
      <c r="M4426" s="2" t="s">
        <v>2181</v>
      </c>
      <c r="N4426" s="1" t="s">
        <v>26</v>
      </c>
      <c r="O4426" s="1" t="s">
        <v>27</v>
      </c>
      <c r="P4426" s="1" t="s">
        <v>461</v>
      </c>
      <c r="Q4426" s="1">
        <v>25.2</v>
      </c>
      <c r="R4426" s="1">
        <v>15.85</v>
      </c>
      <c r="S4426" s="1">
        <v>13.15</v>
      </c>
      <c r="X4426" s="1">
        <v>18</v>
      </c>
      <c r="Y4426" s="1">
        <v>70</v>
      </c>
      <c r="Z4426" s="1">
        <f>Y4426-X4426</f>
        <v>52</v>
      </c>
      <c r="AA4426" s="1">
        <v>39</v>
      </c>
      <c r="AE4426" s="1">
        <v>748</v>
      </c>
      <c r="AF4426" s="1">
        <v>112</v>
      </c>
      <c r="AJ4426" s="1" t="s">
        <v>288</v>
      </c>
      <c r="AK4426" s="1" t="s">
        <v>244</v>
      </c>
    </row>
    <row r="4427" spans="1:38">
      <c r="A4427" s="1" t="s">
        <v>1755</v>
      </c>
      <c r="B4427" s="9">
        <v>41064</v>
      </c>
      <c r="C4427" s="7">
        <v>100</v>
      </c>
      <c r="D4427" s="7">
        <v>1</v>
      </c>
      <c r="E4427" s="1">
        <v>5</v>
      </c>
      <c r="F4427" s="1" t="s">
        <v>47</v>
      </c>
      <c r="G4427" s="1" t="s">
        <v>1826</v>
      </c>
      <c r="H4427" s="1" t="s">
        <v>23</v>
      </c>
      <c r="I4427" s="1" t="s">
        <v>23</v>
      </c>
      <c r="AK4427" s="1" t="s">
        <v>244</v>
      </c>
    </row>
    <row r="4428" spans="1:38">
      <c r="A4428" s="1" t="s">
        <v>1755</v>
      </c>
      <c r="B4428" s="9">
        <v>41064</v>
      </c>
      <c r="C4428" s="7">
        <v>100</v>
      </c>
      <c r="D4428" s="7">
        <v>1</v>
      </c>
      <c r="E4428" s="1">
        <v>6</v>
      </c>
      <c r="F4428" s="1" t="s">
        <v>26</v>
      </c>
      <c r="G4428" s="1" t="s">
        <v>1834</v>
      </c>
      <c r="H4428" s="1" t="s">
        <v>23</v>
      </c>
      <c r="I4428" s="1" t="s">
        <v>23</v>
      </c>
      <c r="AK4428" s="1" t="s">
        <v>244</v>
      </c>
    </row>
    <row r="4429" spans="1:38">
      <c r="A4429" s="1" t="s">
        <v>1755</v>
      </c>
      <c r="B4429" s="9">
        <v>41064</v>
      </c>
      <c r="C4429" s="7">
        <v>100</v>
      </c>
      <c r="D4429" s="7">
        <v>1</v>
      </c>
      <c r="E4429" s="1">
        <v>6</v>
      </c>
      <c r="F4429" s="1" t="s">
        <v>47</v>
      </c>
      <c r="G4429" s="1" t="s">
        <v>1816</v>
      </c>
      <c r="H4429" s="1" t="s">
        <v>23</v>
      </c>
      <c r="I4429" s="1" t="s">
        <v>23</v>
      </c>
      <c r="J4429" s="1" t="s">
        <v>55</v>
      </c>
      <c r="AK4429" s="1" t="s">
        <v>244</v>
      </c>
    </row>
    <row r="4430" spans="1:38">
      <c r="A4430" s="1" t="s">
        <v>1755</v>
      </c>
      <c r="B4430" s="9">
        <v>41064</v>
      </c>
      <c r="C4430" s="7">
        <v>100</v>
      </c>
      <c r="D4430" s="7">
        <v>1</v>
      </c>
      <c r="E4430" s="1">
        <v>7</v>
      </c>
      <c r="F4430" s="1" t="s">
        <v>26</v>
      </c>
      <c r="G4430" s="1" t="s">
        <v>1809</v>
      </c>
      <c r="H4430" s="1" t="s">
        <v>23</v>
      </c>
      <c r="I4430" s="1" t="s">
        <v>23</v>
      </c>
      <c r="AK4430" s="1" t="s">
        <v>244</v>
      </c>
    </row>
    <row r="4431" spans="1:38">
      <c r="A4431" s="1" t="s">
        <v>1755</v>
      </c>
      <c r="B4431" s="9">
        <v>41064</v>
      </c>
      <c r="C4431" s="7">
        <v>100</v>
      </c>
      <c r="D4431" s="7">
        <v>1</v>
      </c>
      <c r="E4431" s="1">
        <v>7</v>
      </c>
      <c r="F4431" s="1" t="s">
        <v>47</v>
      </c>
      <c r="G4431" s="1" t="s">
        <v>1822</v>
      </c>
      <c r="H4431" s="1" t="s">
        <v>23</v>
      </c>
      <c r="I4431" s="1" t="s">
        <v>23</v>
      </c>
      <c r="J4431" s="1" t="s">
        <v>55</v>
      </c>
      <c r="AK4431" s="1" t="s">
        <v>244</v>
      </c>
    </row>
    <row r="4432" spans="1:38">
      <c r="A4432" s="1" t="s">
        <v>1755</v>
      </c>
      <c r="B4432" s="9">
        <v>41064</v>
      </c>
      <c r="C4432" s="7">
        <v>100</v>
      </c>
      <c r="D4432" s="7">
        <v>1</v>
      </c>
      <c r="E4432" s="1">
        <v>8</v>
      </c>
      <c r="F4432" s="1" t="s">
        <v>26</v>
      </c>
      <c r="G4432" s="1" t="s">
        <v>1808</v>
      </c>
      <c r="H4432" s="1" t="s">
        <v>22</v>
      </c>
      <c r="I4432" s="1" t="s">
        <v>23</v>
      </c>
      <c r="J4432" s="1" t="s">
        <v>55</v>
      </c>
      <c r="AK4432" s="1" t="s">
        <v>244</v>
      </c>
    </row>
    <row r="4433" spans="1:38">
      <c r="A4433" s="1" t="s">
        <v>1755</v>
      </c>
      <c r="B4433" s="9">
        <v>41064</v>
      </c>
      <c r="C4433" s="7">
        <v>100</v>
      </c>
      <c r="D4433" s="7">
        <v>1</v>
      </c>
      <c r="E4433" s="1">
        <v>8</v>
      </c>
      <c r="F4433" s="1" t="s">
        <v>47</v>
      </c>
      <c r="G4433" s="1" t="s">
        <v>1820</v>
      </c>
      <c r="H4433" s="1" t="s">
        <v>22</v>
      </c>
      <c r="I4433" s="1" t="s">
        <v>9</v>
      </c>
      <c r="K4433" s="1" t="s">
        <v>29</v>
      </c>
      <c r="L4433" s="1" t="s">
        <v>73</v>
      </c>
      <c r="M4433" s="2" t="s">
        <v>2076</v>
      </c>
      <c r="AJ4433" s="1" t="s">
        <v>288</v>
      </c>
      <c r="AK4433" s="1" t="s">
        <v>244</v>
      </c>
    </row>
    <row r="4434" spans="1:38">
      <c r="A4434" s="1" t="s">
        <v>1755</v>
      </c>
      <c r="B4434" s="9">
        <v>41064</v>
      </c>
      <c r="C4434" s="7">
        <v>100</v>
      </c>
      <c r="D4434" s="7">
        <v>1</v>
      </c>
      <c r="E4434" s="1">
        <v>9</v>
      </c>
      <c r="F4434" s="1" t="s">
        <v>26</v>
      </c>
      <c r="G4434" s="1" t="s">
        <v>1830</v>
      </c>
      <c r="H4434" s="1" t="s">
        <v>22</v>
      </c>
      <c r="I4434" s="1" t="s">
        <v>9</v>
      </c>
      <c r="J4434" s="1" t="s">
        <v>55</v>
      </c>
      <c r="K4434" s="1" t="s">
        <v>32</v>
      </c>
      <c r="L4434" s="1" t="s">
        <v>73</v>
      </c>
      <c r="M4434" s="2" t="s">
        <v>2165</v>
      </c>
      <c r="AC4434" s="1" t="s">
        <v>454</v>
      </c>
      <c r="AJ4434" s="1" t="s">
        <v>288</v>
      </c>
      <c r="AK4434" s="1" t="s">
        <v>244</v>
      </c>
    </row>
    <row r="4435" spans="1:38">
      <c r="A4435" s="1" t="s">
        <v>1755</v>
      </c>
      <c r="B4435" s="9">
        <v>41064</v>
      </c>
      <c r="C4435" s="7">
        <v>100</v>
      </c>
      <c r="D4435" s="7">
        <v>1</v>
      </c>
      <c r="E4435" s="1">
        <v>9</v>
      </c>
      <c r="F4435" s="1" t="s">
        <v>47</v>
      </c>
      <c r="G4435" s="1" t="s">
        <v>1810</v>
      </c>
      <c r="H4435" s="1" t="s">
        <v>22</v>
      </c>
      <c r="I4435" s="1" t="s">
        <v>9</v>
      </c>
      <c r="K4435" s="1" t="s">
        <v>29</v>
      </c>
      <c r="L4435" s="1" t="s">
        <v>73</v>
      </c>
      <c r="M4435" s="2" t="s">
        <v>2116</v>
      </c>
      <c r="AJ4435" s="1" t="s">
        <v>288</v>
      </c>
      <c r="AK4435" s="1" t="s">
        <v>244</v>
      </c>
    </row>
    <row r="4436" spans="1:38">
      <c r="A4436" s="1" t="s">
        <v>1755</v>
      </c>
      <c r="B4436" s="9">
        <v>41064</v>
      </c>
      <c r="C4436" s="7">
        <v>100</v>
      </c>
      <c r="D4436" s="7">
        <v>1</v>
      </c>
      <c r="E4436" s="1">
        <v>10</v>
      </c>
      <c r="F4436" s="1" t="s">
        <v>26</v>
      </c>
      <c r="G4436" s="1" t="s">
        <v>1817</v>
      </c>
      <c r="H4436" s="1" t="s">
        <v>23</v>
      </c>
      <c r="I4436" s="1" t="s">
        <v>23</v>
      </c>
      <c r="AK4436" s="1" t="s">
        <v>244</v>
      </c>
    </row>
    <row r="4437" spans="1:38">
      <c r="A4437" s="1" t="s">
        <v>1755</v>
      </c>
      <c r="B4437" s="9">
        <v>41064</v>
      </c>
      <c r="C4437" s="7">
        <v>100</v>
      </c>
      <c r="D4437" s="7">
        <v>1</v>
      </c>
      <c r="E4437" s="1">
        <v>10</v>
      </c>
      <c r="F4437" s="1" t="s">
        <v>47</v>
      </c>
      <c r="G4437" s="1" t="s">
        <v>1835</v>
      </c>
      <c r="H4437" s="1" t="s">
        <v>23</v>
      </c>
      <c r="I4437" s="1" t="s">
        <v>23</v>
      </c>
      <c r="AK4437" s="1" t="s">
        <v>244</v>
      </c>
    </row>
    <row r="4438" spans="1:38">
      <c r="A4438" s="1" t="s">
        <v>1755</v>
      </c>
      <c r="B4438" s="9">
        <v>41064</v>
      </c>
      <c r="C4438" s="7">
        <v>100</v>
      </c>
      <c r="D4438" s="7">
        <v>1</v>
      </c>
      <c r="E4438" s="1">
        <v>11</v>
      </c>
      <c r="F4438" s="1" t="s">
        <v>26</v>
      </c>
      <c r="G4438" s="1" t="s">
        <v>1812</v>
      </c>
      <c r="H4438" s="1" t="s">
        <v>22</v>
      </c>
      <c r="I4438" s="1" t="s">
        <v>9</v>
      </c>
      <c r="J4438" s="1" t="s">
        <v>55</v>
      </c>
      <c r="K4438" s="1" t="s">
        <v>30</v>
      </c>
      <c r="L4438" s="1" t="s">
        <v>73</v>
      </c>
      <c r="M4438" s="2" t="s">
        <v>2172</v>
      </c>
      <c r="AJ4438" s="1" t="s">
        <v>288</v>
      </c>
      <c r="AK4438" s="1" t="s">
        <v>244</v>
      </c>
    </row>
    <row r="4439" spans="1:38">
      <c r="A4439" s="1" t="s">
        <v>1755</v>
      </c>
      <c r="B4439" s="9">
        <v>41064</v>
      </c>
      <c r="C4439" s="7">
        <v>100</v>
      </c>
      <c r="D4439" s="7">
        <v>1</v>
      </c>
      <c r="E4439" s="1">
        <v>11</v>
      </c>
      <c r="F4439" s="1" t="s">
        <v>47</v>
      </c>
      <c r="G4439" s="1" t="s">
        <v>1807</v>
      </c>
      <c r="H4439" s="1" t="s">
        <v>22</v>
      </c>
      <c r="I4439" s="1" t="s">
        <v>9</v>
      </c>
      <c r="K4439" s="1" t="s">
        <v>30</v>
      </c>
      <c r="L4439" s="1" t="s">
        <v>73</v>
      </c>
      <c r="M4439" s="2" t="s">
        <v>2091</v>
      </c>
      <c r="AJ4439" s="1" t="s">
        <v>288</v>
      </c>
      <c r="AK4439" s="1" t="s">
        <v>244</v>
      </c>
    </row>
    <row r="4440" spans="1:38">
      <c r="A4440" s="1" t="s">
        <v>1755</v>
      </c>
      <c r="B4440" s="9">
        <v>41064</v>
      </c>
      <c r="C4440" s="7">
        <v>100</v>
      </c>
      <c r="D4440" s="7">
        <v>1</v>
      </c>
      <c r="E4440" s="1">
        <v>12</v>
      </c>
      <c r="F4440" s="1" t="s">
        <v>26</v>
      </c>
      <c r="G4440" s="1" t="s">
        <v>1818</v>
      </c>
      <c r="H4440" s="1" t="s">
        <v>22</v>
      </c>
      <c r="I4440" s="1" t="s">
        <v>9</v>
      </c>
      <c r="K4440" s="1" t="s">
        <v>31</v>
      </c>
      <c r="L4440" s="1" t="s">
        <v>73</v>
      </c>
      <c r="M4440" s="2" t="s">
        <v>2086</v>
      </c>
      <c r="X4440" s="1">
        <v>18</v>
      </c>
      <c r="Y4440" s="1">
        <v>197</v>
      </c>
      <c r="Z4440" s="1">
        <f>Y4440-X4440</f>
        <v>179</v>
      </c>
      <c r="AA4440" s="1">
        <v>0</v>
      </c>
      <c r="AE4440" s="1">
        <v>750</v>
      </c>
      <c r="AJ4440" s="1" t="s">
        <v>288</v>
      </c>
      <c r="AK4440" s="1" t="s">
        <v>244</v>
      </c>
      <c r="AL4440" s="1" t="s">
        <v>455</v>
      </c>
    </row>
    <row r="4441" spans="1:38">
      <c r="A4441" s="1" t="s">
        <v>1755</v>
      </c>
      <c r="B4441" s="9">
        <v>41064</v>
      </c>
      <c r="C4441" s="7">
        <v>100</v>
      </c>
      <c r="D4441" s="7">
        <v>1</v>
      </c>
      <c r="E4441" s="1">
        <v>12</v>
      </c>
      <c r="F4441" s="1" t="s">
        <v>47</v>
      </c>
      <c r="G4441" s="1" t="s">
        <v>1811</v>
      </c>
      <c r="H4441" s="1" t="s">
        <v>22</v>
      </c>
      <c r="I4441" s="1" t="s">
        <v>9</v>
      </c>
      <c r="K4441" s="1" t="s">
        <v>146</v>
      </c>
      <c r="L4441" s="1" t="s">
        <v>25</v>
      </c>
      <c r="M4441" s="2" t="s">
        <v>2180</v>
      </c>
      <c r="N4441" s="1" t="s">
        <v>26</v>
      </c>
      <c r="O4441" s="1" t="s">
        <v>33</v>
      </c>
      <c r="Q4441" s="1">
        <v>21.9</v>
      </c>
      <c r="R4441" s="1">
        <v>13.8</v>
      </c>
      <c r="S4441" s="1">
        <v>9.8000000000000007</v>
      </c>
      <c r="X4441" s="1">
        <v>43</v>
      </c>
      <c r="Y4441" s="1">
        <v>82</v>
      </c>
      <c r="Z4441" s="1">
        <f>Y4441-X4441</f>
        <v>39</v>
      </c>
      <c r="AA4441" s="1">
        <v>2</v>
      </c>
      <c r="AE4441" s="1">
        <v>749</v>
      </c>
      <c r="AF4441" s="1">
        <v>120</v>
      </c>
      <c r="AJ4441" s="1" t="s">
        <v>288</v>
      </c>
      <c r="AK4441" s="1" t="s">
        <v>244</v>
      </c>
      <c r="AL4441" s="1" t="s">
        <v>509</v>
      </c>
    </row>
    <row r="4442" spans="1:38">
      <c r="A4442" s="1" t="s">
        <v>1755</v>
      </c>
      <c r="B4442" s="9">
        <v>41064</v>
      </c>
      <c r="C4442" s="7">
        <v>100</v>
      </c>
      <c r="D4442" s="7">
        <v>1</v>
      </c>
      <c r="E4442" s="1">
        <v>13</v>
      </c>
      <c r="F4442" s="1" t="s">
        <v>26</v>
      </c>
      <c r="G4442" s="1" t="s">
        <v>1827</v>
      </c>
      <c r="H4442" s="1" t="s">
        <v>23</v>
      </c>
      <c r="I4442" s="1" t="s">
        <v>9</v>
      </c>
      <c r="AK4442" s="1" t="s">
        <v>244</v>
      </c>
    </row>
    <row r="4443" spans="1:38">
      <c r="A4443" s="1" t="s">
        <v>1755</v>
      </c>
      <c r="B4443" s="9">
        <v>41064</v>
      </c>
      <c r="C4443" s="7">
        <v>100</v>
      </c>
      <c r="D4443" s="7">
        <v>1</v>
      </c>
      <c r="E4443" s="1">
        <v>13</v>
      </c>
      <c r="F4443" s="1" t="s">
        <v>47</v>
      </c>
      <c r="G4443" s="1" t="s">
        <v>1815</v>
      </c>
      <c r="H4443" s="1" t="s">
        <v>23</v>
      </c>
      <c r="I4443" s="1" t="s">
        <v>23</v>
      </c>
      <c r="J4443" s="1" t="s">
        <v>55</v>
      </c>
      <c r="AK4443" s="1" t="s">
        <v>244</v>
      </c>
    </row>
    <row r="4444" spans="1:38">
      <c r="A4444" s="1" t="s">
        <v>1755</v>
      </c>
      <c r="B4444" s="9">
        <v>41064</v>
      </c>
      <c r="C4444" s="7">
        <v>100</v>
      </c>
      <c r="D4444" s="7">
        <v>1</v>
      </c>
      <c r="E4444" s="1">
        <v>14</v>
      </c>
      <c r="F4444" s="1" t="s">
        <v>26</v>
      </c>
      <c r="G4444" s="1" t="s">
        <v>1819</v>
      </c>
      <c r="H4444" s="1" t="s">
        <v>23</v>
      </c>
      <c r="I4444" s="1" t="s">
        <v>23</v>
      </c>
      <c r="AK4444" s="1" t="s">
        <v>244</v>
      </c>
    </row>
    <row r="4445" spans="1:38">
      <c r="A4445" s="1" t="s">
        <v>1755</v>
      </c>
      <c r="B4445" s="9">
        <v>41064</v>
      </c>
      <c r="C4445" s="7">
        <v>100</v>
      </c>
      <c r="D4445" s="7">
        <v>1</v>
      </c>
      <c r="E4445" s="1">
        <v>14</v>
      </c>
      <c r="F4445" s="1" t="s">
        <v>47</v>
      </c>
      <c r="G4445" s="1" t="s">
        <v>1806</v>
      </c>
      <c r="H4445" s="1" t="s">
        <v>22</v>
      </c>
      <c r="I4445" s="1" t="s">
        <v>23</v>
      </c>
      <c r="AK4445" s="1" t="s">
        <v>244</v>
      </c>
    </row>
    <row r="4446" spans="1:38">
      <c r="A4446" s="1" t="s">
        <v>1755</v>
      </c>
      <c r="B4446" s="9">
        <v>41064</v>
      </c>
      <c r="C4446" s="7">
        <v>100</v>
      </c>
      <c r="D4446" s="7">
        <v>1</v>
      </c>
      <c r="E4446" s="1">
        <v>15</v>
      </c>
      <c r="F4446" s="1" t="s">
        <v>26</v>
      </c>
      <c r="G4446" s="1" t="s">
        <v>1836</v>
      </c>
      <c r="H4446" s="1" t="s">
        <v>23</v>
      </c>
      <c r="I4446" s="1" t="s">
        <v>23</v>
      </c>
      <c r="AK4446" s="1" t="s">
        <v>244</v>
      </c>
    </row>
    <row r="4447" spans="1:38">
      <c r="A4447" s="1" t="s">
        <v>1755</v>
      </c>
      <c r="B4447" s="9">
        <v>41064</v>
      </c>
      <c r="C4447" s="7">
        <v>100</v>
      </c>
      <c r="D4447" s="7">
        <v>1</v>
      </c>
      <c r="E4447" s="1">
        <v>15</v>
      </c>
      <c r="F4447" s="1" t="s">
        <v>47</v>
      </c>
      <c r="G4447" s="1" t="s">
        <v>1805</v>
      </c>
      <c r="H4447" s="1" t="s">
        <v>23</v>
      </c>
      <c r="I4447" s="1" t="s">
        <v>23</v>
      </c>
      <c r="AK4447" s="1" t="s">
        <v>244</v>
      </c>
    </row>
    <row r="4448" spans="1:38">
      <c r="A4448" s="1" t="s">
        <v>1755</v>
      </c>
      <c r="B4448" s="9">
        <v>41064</v>
      </c>
      <c r="C4448" s="7">
        <v>100</v>
      </c>
      <c r="D4448" s="7">
        <v>1</v>
      </c>
      <c r="E4448" s="1">
        <v>16</v>
      </c>
      <c r="F4448" s="1" t="s">
        <v>26</v>
      </c>
      <c r="G4448" s="1" t="s">
        <v>1814</v>
      </c>
      <c r="H4448" s="1" t="s">
        <v>22</v>
      </c>
      <c r="I4448" s="1" t="s">
        <v>9</v>
      </c>
      <c r="J4448" s="1" t="s">
        <v>55</v>
      </c>
      <c r="K4448" s="1" t="s">
        <v>30</v>
      </c>
      <c r="L4448" s="1" t="s">
        <v>25</v>
      </c>
      <c r="M4448" s="2" t="s">
        <v>428</v>
      </c>
      <c r="N4448" s="1" t="s">
        <v>26</v>
      </c>
      <c r="O4448" s="1" t="s">
        <v>33</v>
      </c>
      <c r="AC4448" s="1" t="s">
        <v>460</v>
      </c>
      <c r="AD4448" s="1" t="s">
        <v>73</v>
      </c>
      <c r="AJ4448" s="1" t="s">
        <v>288</v>
      </c>
      <c r="AK4448" s="1" t="s">
        <v>244</v>
      </c>
      <c r="AL4448" s="1" t="s">
        <v>459</v>
      </c>
    </row>
    <row r="4449" spans="1:38">
      <c r="A4449" s="1" t="s">
        <v>1755</v>
      </c>
      <c r="B4449" s="9">
        <v>41064</v>
      </c>
      <c r="C4449" s="7">
        <v>100</v>
      </c>
      <c r="D4449" s="7">
        <v>1</v>
      </c>
      <c r="E4449" s="1">
        <v>16</v>
      </c>
      <c r="F4449" s="1" t="s">
        <v>47</v>
      </c>
      <c r="G4449" s="1" t="s">
        <v>1831</v>
      </c>
      <c r="H4449" s="1" t="s">
        <v>23</v>
      </c>
      <c r="I4449" s="1" t="s">
        <v>23</v>
      </c>
      <c r="AK4449" s="1" t="s">
        <v>244</v>
      </c>
    </row>
    <row r="4450" spans="1:38">
      <c r="A4450" s="1" t="s">
        <v>1755</v>
      </c>
      <c r="B4450" s="9">
        <v>41064</v>
      </c>
      <c r="C4450" s="7">
        <v>100</v>
      </c>
      <c r="D4450" s="7">
        <v>1</v>
      </c>
      <c r="E4450" s="1">
        <v>17</v>
      </c>
      <c r="F4450" s="1" t="s">
        <v>26</v>
      </c>
      <c r="G4450" s="1" t="s">
        <v>1451</v>
      </c>
      <c r="H4450" s="1" t="s">
        <v>23</v>
      </c>
      <c r="I4450" s="1" t="s">
        <v>23</v>
      </c>
      <c r="AK4450" s="1" t="s">
        <v>411</v>
      </c>
    </row>
    <row r="4451" spans="1:38">
      <c r="A4451" s="1" t="s">
        <v>1755</v>
      </c>
      <c r="B4451" s="9">
        <v>41064</v>
      </c>
      <c r="C4451" s="7">
        <v>100</v>
      </c>
      <c r="D4451" s="7">
        <v>1</v>
      </c>
      <c r="E4451" s="1">
        <v>17</v>
      </c>
      <c r="F4451" s="1" t="s">
        <v>47</v>
      </c>
      <c r="G4451" s="1" t="s">
        <v>1452</v>
      </c>
      <c r="H4451" s="1" t="s">
        <v>23</v>
      </c>
      <c r="I4451" s="1" t="s">
        <v>9</v>
      </c>
      <c r="AK4451" s="1" t="s">
        <v>411</v>
      </c>
    </row>
    <row r="4452" spans="1:38">
      <c r="A4452" s="1" t="s">
        <v>1755</v>
      </c>
      <c r="B4452" s="9">
        <v>41064</v>
      </c>
      <c r="C4452" s="7">
        <v>100</v>
      </c>
      <c r="D4452" s="7">
        <v>1</v>
      </c>
      <c r="E4452" s="1">
        <v>18</v>
      </c>
      <c r="F4452" s="1" t="s">
        <v>26</v>
      </c>
      <c r="G4452" s="1" t="s">
        <v>1453</v>
      </c>
      <c r="H4452" s="1" t="s">
        <v>23</v>
      </c>
      <c r="I4452" s="1" t="s">
        <v>23</v>
      </c>
      <c r="J4452" s="1" t="s">
        <v>55</v>
      </c>
      <c r="AK4452" s="1" t="s">
        <v>411</v>
      </c>
    </row>
    <row r="4453" spans="1:38">
      <c r="A4453" s="1" t="s">
        <v>1755</v>
      </c>
      <c r="B4453" s="9">
        <v>41064</v>
      </c>
      <c r="C4453" s="7">
        <v>100</v>
      </c>
      <c r="D4453" s="7">
        <v>1</v>
      </c>
      <c r="E4453" s="1">
        <v>18</v>
      </c>
      <c r="F4453" s="1" t="s">
        <v>47</v>
      </c>
      <c r="G4453" s="1" t="s">
        <v>1454</v>
      </c>
      <c r="H4453" s="1" t="s">
        <v>22</v>
      </c>
      <c r="I4453" s="1" t="s">
        <v>9</v>
      </c>
      <c r="K4453" s="1" t="s">
        <v>30</v>
      </c>
      <c r="L4453" s="1" t="s">
        <v>73</v>
      </c>
      <c r="M4453" s="2" t="s">
        <v>2149</v>
      </c>
      <c r="AJ4453" s="1" t="s">
        <v>288</v>
      </c>
      <c r="AK4453" s="1" t="s">
        <v>411</v>
      </c>
    </row>
    <row r="4454" spans="1:38">
      <c r="A4454" s="1" t="s">
        <v>1755</v>
      </c>
      <c r="B4454" s="9">
        <v>41064</v>
      </c>
      <c r="C4454" s="7">
        <v>100</v>
      </c>
      <c r="D4454" s="7">
        <v>1</v>
      </c>
      <c r="E4454" s="1">
        <v>19</v>
      </c>
      <c r="F4454" s="1" t="s">
        <v>26</v>
      </c>
      <c r="G4454" s="1" t="s">
        <v>1455</v>
      </c>
      <c r="H4454" s="1" t="s">
        <v>22</v>
      </c>
      <c r="I4454" s="1" t="s">
        <v>9</v>
      </c>
      <c r="K4454" s="1" t="s">
        <v>29</v>
      </c>
      <c r="L4454" s="1" t="s">
        <v>73</v>
      </c>
      <c r="M4454" s="2" t="s">
        <v>2156</v>
      </c>
      <c r="AJ4454" s="1" t="s">
        <v>288</v>
      </c>
      <c r="AK4454" s="1" t="s">
        <v>411</v>
      </c>
    </row>
    <row r="4455" spans="1:38">
      <c r="A4455" s="1" t="s">
        <v>1755</v>
      </c>
      <c r="B4455" s="9">
        <v>41064</v>
      </c>
      <c r="C4455" s="7">
        <v>100</v>
      </c>
      <c r="D4455" s="7">
        <v>1</v>
      </c>
      <c r="E4455" s="1">
        <v>19</v>
      </c>
      <c r="F4455" s="1" t="s">
        <v>47</v>
      </c>
      <c r="G4455" s="1" t="s">
        <v>1456</v>
      </c>
      <c r="H4455" s="1" t="s">
        <v>23</v>
      </c>
      <c r="I4455" s="1" t="s">
        <v>23</v>
      </c>
      <c r="AK4455" s="1" t="s">
        <v>411</v>
      </c>
    </row>
    <row r="4456" spans="1:38">
      <c r="A4456" s="1" t="s">
        <v>1755</v>
      </c>
      <c r="B4456" s="9">
        <v>41064</v>
      </c>
      <c r="C4456" s="7">
        <v>100</v>
      </c>
      <c r="D4456" s="7">
        <v>1</v>
      </c>
      <c r="E4456" s="1">
        <v>20</v>
      </c>
      <c r="F4456" s="1" t="s">
        <v>26</v>
      </c>
      <c r="G4456" s="1" t="s">
        <v>1457</v>
      </c>
      <c r="H4456" s="1" t="s">
        <v>22</v>
      </c>
      <c r="I4456" s="1" t="s">
        <v>9</v>
      </c>
      <c r="K4456" s="1" t="s">
        <v>30</v>
      </c>
      <c r="L4456" s="1" t="s">
        <v>25</v>
      </c>
      <c r="M4456" s="2" t="s">
        <v>2182</v>
      </c>
      <c r="N4456" s="1" t="s">
        <v>125</v>
      </c>
      <c r="O4456" s="1" t="s">
        <v>90</v>
      </c>
      <c r="Q4456" s="1">
        <v>24.4</v>
      </c>
      <c r="R4456" s="1">
        <v>15.7</v>
      </c>
      <c r="S4456" s="1">
        <v>6.1</v>
      </c>
      <c r="X4456" s="1">
        <v>18</v>
      </c>
      <c r="Y4456" s="1">
        <v>39</v>
      </c>
      <c r="Z4456" s="1">
        <f>Y4456-X4456</f>
        <v>21</v>
      </c>
      <c r="AD4456" s="1" t="s">
        <v>73</v>
      </c>
      <c r="AE4456" s="1">
        <v>751</v>
      </c>
      <c r="AJ4456" s="1" t="s">
        <v>288</v>
      </c>
      <c r="AK4456" s="1" t="s">
        <v>411</v>
      </c>
      <c r="AL4456" s="1" t="s">
        <v>462</v>
      </c>
    </row>
    <row r="4457" spans="1:38">
      <c r="A4457" s="1" t="s">
        <v>1755</v>
      </c>
      <c r="B4457" s="9">
        <v>41064</v>
      </c>
      <c r="C4457" s="7">
        <v>100</v>
      </c>
      <c r="D4457" s="7">
        <v>1</v>
      </c>
      <c r="E4457" s="1">
        <v>20</v>
      </c>
      <c r="F4457" s="1" t="s">
        <v>47</v>
      </c>
      <c r="G4457" s="1" t="s">
        <v>1458</v>
      </c>
      <c r="H4457" s="1" t="s">
        <v>23</v>
      </c>
      <c r="I4457" s="1" t="s">
        <v>23</v>
      </c>
      <c r="AK4457" s="1" t="s">
        <v>411</v>
      </c>
    </row>
    <row r="4458" spans="1:38">
      <c r="A4458" s="1" t="s">
        <v>1755</v>
      </c>
      <c r="B4458" s="9">
        <v>41064</v>
      </c>
      <c r="C4458" s="7">
        <v>100</v>
      </c>
      <c r="D4458" s="7">
        <v>1</v>
      </c>
      <c r="E4458" s="10">
        <v>21</v>
      </c>
      <c r="F4458" s="1" t="s">
        <v>26</v>
      </c>
      <c r="G4458" s="1" t="s">
        <v>1463</v>
      </c>
      <c r="H4458" s="1" t="s">
        <v>23</v>
      </c>
      <c r="I4458" s="1" t="s">
        <v>23</v>
      </c>
      <c r="J4458" s="1" t="s">
        <v>55</v>
      </c>
      <c r="AK4458" s="1" t="s">
        <v>411</v>
      </c>
    </row>
    <row r="4459" spans="1:38">
      <c r="A4459" s="1" t="s">
        <v>1755</v>
      </c>
      <c r="B4459" s="9">
        <v>41064</v>
      </c>
      <c r="C4459" s="7">
        <v>100</v>
      </c>
      <c r="D4459" s="7">
        <v>1</v>
      </c>
      <c r="E4459" s="1">
        <v>21</v>
      </c>
      <c r="F4459" s="1" t="s">
        <v>47</v>
      </c>
      <c r="G4459" s="1" t="s">
        <v>1464</v>
      </c>
      <c r="H4459" s="1" t="s">
        <v>23</v>
      </c>
      <c r="I4459" s="1" t="s">
        <v>23</v>
      </c>
      <c r="AK4459" s="1" t="s">
        <v>411</v>
      </c>
    </row>
    <row r="4460" spans="1:38">
      <c r="A4460" s="1" t="s">
        <v>1755</v>
      </c>
      <c r="B4460" s="9">
        <v>41064</v>
      </c>
      <c r="C4460" s="7">
        <v>100</v>
      </c>
      <c r="D4460" s="7">
        <v>1</v>
      </c>
      <c r="E4460" s="1">
        <v>22</v>
      </c>
      <c r="F4460" s="1" t="s">
        <v>26</v>
      </c>
      <c r="G4460" s="1" t="s">
        <v>1465</v>
      </c>
      <c r="H4460" s="1" t="s">
        <v>23</v>
      </c>
      <c r="I4460" s="1" t="s">
        <v>53</v>
      </c>
      <c r="AK4460" s="1" t="s">
        <v>411</v>
      </c>
    </row>
    <row r="4461" spans="1:38">
      <c r="A4461" s="1" t="s">
        <v>1755</v>
      </c>
      <c r="B4461" s="9">
        <v>41064</v>
      </c>
      <c r="C4461" s="7">
        <v>100</v>
      </c>
      <c r="D4461" s="7">
        <v>1</v>
      </c>
      <c r="E4461" s="1">
        <v>22</v>
      </c>
      <c r="F4461" s="1" t="s">
        <v>47</v>
      </c>
      <c r="G4461" s="1" t="s">
        <v>1466</v>
      </c>
      <c r="H4461" s="1" t="s">
        <v>23</v>
      </c>
      <c r="I4461" s="1" t="s">
        <v>23</v>
      </c>
      <c r="AK4461" s="1" t="s">
        <v>411</v>
      </c>
    </row>
    <row r="4462" spans="1:38">
      <c r="A4462" s="1" t="s">
        <v>1755</v>
      </c>
      <c r="B4462" s="9">
        <v>41064</v>
      </c>
      <c r="C4462" s="7">
        <v>100</v>
      </c>
      <c r="D4462" s="7">
        <v>1</v>
      </c>
      <c r="E4462" s="1">
        <v>23</v>
      </c>
      <c r="F4462" s="1" t="s">
        <v>26</v>
      </c>
      <c r="G4462" s="1" t="s">
        <v>1467</v>
      </c>
      <c r="H4462" s="1" t="s">
        <v>23</v>
      </c>
      <c r="I4462" s="1" t="s">
        <v>23</v>
      </c>
      <c r="AK4462" s="1" t="s">
        <v>411</v>
      </c>
    </row>
    <row r="4463" spans="1:38">
      <c r="A4463" s="1" t="s">
        <v>1755</v>
      </c>
      <c r="B4463" s="9">
        <v>41064</v>
      </c>
      <c r="C4463" s="7">
        <v>100</v>
      </c>
      <c r="D4463" s="7">
        <v>1</v>
      </c>
      <c r="E4463" s="1">
        <v>23</v>
      </c>
      <c r="F4463" s="1" t="s">
        <v>47</v>
      </c>
      <c r="G4463" s="1" t="s">
        <v>1468</v>
      </c>
      <c r="H4463" s="1" t="s">
        <v>23</v>
      </c>
      <c r="I4463" s="1" t="s">
        <v>23</v>
      </c>
      <c r="AK4463" s="1" t="s">
        <v>411</v>
      </c>
    </row>
    <row r="4464" spans="1:38">
      <c r="A4464" s="1" t="s">
        <v>1755</v>
      </c>
      <c r="B4464" s="9">
        <v>41064</v>
      </c>
      <c r="C4464" s="7">
        <v>100</v>
      </c>
      <c r="D4464" s="7">
        <v>1</v>
      </c>
      <c r="E4464" s="1">
        <v>24</v>
      </c>
      <c r="F4464" s="1" t="s">
        <v>26</v>
      </c>
      <c r="G4464" s="1" t="s">
        <v>1469</v>
      </c>
      <c r="H4464" s="1" t="s">
        <v>23</v>
      </c>
      <c r="I4464" s="1" t="s">
        <v>9</v>
      </c>
      <c r="AK4464" s="1" t="s">
        <v>411</v>
      </c>
    </row>
    <row r="4465" spans="1:37">
      <c r="A4465" s="1" t="s">
        <v>1755</v>
      </c>
      <c r="B4465" s="9">
        <v>41064</v>
      </c>
      <c r="C4465" s="7">
        <v>100</v>
      </c>
      <c r="D4465" s="7">
        <v>1</v>
      </c>
      <c r="E4465" s="1">
        <v>24</v>
      </c>
      <c r="F4465" s="1" t="s">
        <v>47</v>
      </c>
      <c r="G4465" s="1" t="s">
        <v>1472</v>
      </c>
      <c r="H4465" s="1" t="s">
        <v>23</v>
      </c>
      <c r="I4465" s="1" t="s">
        <v>23</v>
      </c>
      <c r="AK4465" s="1" t="s">
        <v>411</v>
      </c>
    </row>
    <row r="4466" spans="1:37">
      <c r="A4466" s="1" t="s">
        <v>1755</v>
      </c>
      <c r="B4466" s="9">
        <v>41064</v>
      </c>
      <c r="C4466" s="7">
        <v>100</v>
      </c>
      <c r="D4466" s="7">
        <v>1</v>
      </c>
      <c r="E4466" s="1">
        <v>25</v>
      </c>
      <c r="F4466" s="1" t="s">
        <v>26</v>
      </c>
      <c r="G4466" s="1" t="s">
        <v>1474</v>
      </c>
      <c r="H4466" s="1" t="s">
        <v>23</v>
      </c>
      <c r="I4466" s="1" t="s">
        <v>23</v>
      </c>
      <c r="AK4466" s="1" t="s">
        <v>411</v>
      </c>
    </row>
    <row r="4467" spans="1:37">
      <c r="A4467" s="1" t="s">
        <v>1755</v>
      </c>
      <c r="B4467" s="9">
        <v>41064</v>
      </c>
      <c r="C4467" s="7">
        <v>100</v>
      </c>
      <c r="D4467" s="7">
        <v>1</v>
      </c>
      <c r="E4467" s="1">
        <v>25</v>
      </c>
      <c r="F4467" s="1" t="s">
        <v>47</v>
      </c>
      <c r="G4467" s="1" t="s">
        <v>1475</v>
      </c>
      <c r="H4467" s="1" t="s">
        <v>22</v>
      </c>
      <c r="I4467" s="1" t="s">
        <v>9</v>
      </c>
      <c r="K4467" s="1" t="s">
        <v>30</v>
      </c>
      <c r="L4467" s="1" t="s">
        <v>73</v>
      </c>
      <c r="M4467" s="2" t="s">
        <v>2146</v>
      </c>
      <c r="AJ4467" s="1" t="s">
        <v>288</v>
      </c>
      <c r="AK4467" s="1" t="s">
        <v>411</v>
      </c>
    </row>
    <row r="4468" spans="1:37">
      <c r="A4468" s="1" t="s">
        <v>1755</v>
      </c>
      <c r="B4468" s="9">
        <v>41064</v>
      </c>
      <c r="C4468" s="7">
        <v>100</v>
      </c>
      <c r="D4468" s="7">
        <v>1</v>
      </c>
      <c r="E4468" s="1">
        <v>26</v>
      </c>
      <c r="F4468" s="1" t="s">
        <v>26</v>
      </c>
      <c r="G4468" s="1" t="s">
        <v>1476</v>
      </c>
      <c r="H4468" s="1" t="s">
        <v>23</v>
      </c>
      <c r="I4468" s="1" t="s">
        <v>23</v>
      </c>
      <c r="AK4468" s="1" t="s">
        <v>411</v>
      </c>
    </row>
    <row r="4469" spans="1:37">
      <c r="A4469" s="1" t="s">
        <v>1755</v>
      </c>
      <c r="B4469" s="9">
        <v>41064</v>
      </c>
      <c r="C4469" s="7">
        <v>100</v>
      </c>
      <c r="D4469" s="7">
        <v>1</v>
      </c>
      <c r="E4469" s="1">
        <v>26</v>
      </c>
      <c r="F4469" s="1" t="s">
        <v>47</v>
      </c>
      <c r="G4469" s="1" t="s">
        <v>1477</v>
      </c>
      <c r="H4469" s="1" t="s">
        <v>23</v>
      </c>
      <c r="I4469" s="1" t="s">
        <v>23</v>
      </c>
      <c r="AK4469" s="1" t="s">
        <v>411</v>
      </c>
    </row>
    <row r="4470" spans="1:37">
      <c r="A4470" s="1" t="s">
        <v>1755</v>
      </c>
      <c r="B4470" s="9">
        <v>41064</v>
      </c>
      <c r="C4470" s="7">
        <v>100</v>
      </c>
      <c r="D4470" s="7">
        <v>1</v>
      </c>
      <c r="E4470" s="1">
        <v>27</v>
      </c>
      <c r="F4470" s="1" t="s">
        <v>26</v>
      </c>
      <c r="G4470" s="1" t="s">
        <v>1478</v>
      </c>
      <c r="H4470" s="1" t="s">
        <v>23</v>
      </c>
      <c r="I4470" s="1" t="s">
        <v>23</v>
      </c>
      <c r="AK4470" s="1" t="s">
        <v>411</v>
      </c>
    </row>
    <row r="4471" spans="1:37">
      <c r="A4471" s="1" t="s">
        <v>1755</v>
      </c>
      <c r="B4471" s="9">
        <v>41064</v>
      </c>
      <c r="C4471" s="7">
        <v>100</v>
      </c>
      <c r="D4471" s="7">
        <v>1</v>
      </c>
      <c r="E4471" s="1">
        <v>27</v>
      </c>
      <c r="F4471" s="1" t="s">
        <v>47</v>
      </c>
      <c r="G4471" s="1" t="s">
        <v>1479</v>
      </c>
      <c r="H4471" s="1" t="s">
        <v>23</v>
      </c>
      <c r="I4471" s="1" t="s">
        <v>23</v>
      </c>
      <c r="J4471" s="11"/>
      <c r="AK4471" s="1" t="s">
        <v>411</v>
      </c>
    </row>
    <row r="4472" spans="1:37">
      <c r="A4472" s="1" t="s">
        <v>1755</v>
      </c>
      <c r="B4472" s="9">
        <v>41064</v>
      </c>
      <c r="C4472" s="7">
        <v>100</v>
      </c>
      <c r="D4472" s="7">
        <v>1</v>
      </c>
      <c r="E4472" s="1">
        <v>28</v>
      </c>
      <c r="F4472" s="1" t="s">
        <v>26</v>
      </c>
      <c r="G4472" s="1" t="s">
        <v>1480</v>
      </c>
      <c r="H4472" s="1" t="s">
        <v>23</v>
      </c>
      <c r="I4472" s="1" t="s">
        <v>23</v>
      </c>
      <c r="AK4472" s="1" t="s">
        <v>411</v>
      </c>
    </row>
    <row r="4473" spans="1:37">
      <c r="A4473" s="1" t="s">
        <v>1755</v>
      </c>
      <c r="B4473" s="9">
        <v>41064</v>
      </c>
      <c r="C4473" s="7">
        <v>100</v>
      </c>
      <c r="D4473" s="7">
        <v>1</v>
      </c>
      <c r="E4473" s="1">
        <v>28</v>
      </c>
      <c r="F4473" s="1" t="s">
        <v>47</v>
      </c>
      <c r="G4473" s="1" t="s">
        <v>1481</v>
      </c>
      <c r="H4473" s="1" t="s">
        <v>23</v>
      </c>
      <c r="I4473" s="1" t="s">
        <v>23</v>
      </c>
      <c r="AK4473" s="1" t="s">
        <v>411</v>
      </c>
    </row>
    <row r="4474" spans="1:37">
      <c r="A4474" s="1" t="s">
        <v>1755</v>
      </c>
      <c r="B4474" s="9">
        <v>41064</v>
      </c>
      <c r="C4474" s="7">
        <v>100</v>
      </c>
      <c r="D4474" s="7">
        <v>1</v>
      </c>
      <c r="E4474" s="1">
        <v>29</v>
      </c>
      <c r="F4474" s="1" t="s">
        <v>26</v>
      </c>
      <c r="G4474" s="1" t="s">
        <v>1482</v>
      </c>
      <c r="H4474" s="1" t="s">
        <v>23</v>
      </c>
      <c r="I4474" s="1" t="s">
        <v>23</v>
      </c>
      <c r="AK4474" s="1" t="s">
        <v>411</v>
      </c>
    </row>
    <row r="4475" spans="1:37">
      <c r="A4475" s="1" t="s">
        <v>1755</v>
      </c>
      <c r="B4475" s="9">
        <v>41064</v>
      </c>
      <c r="C4475" s="7">
        <v>100</v>
      </c>
      <c r="D4475" s="7">
        <v>1</v>
      </c>
      <c r="E4475" s="1">
        <v>29</v>
      </c>
      <c r="F4475" s="1" t="s">
        <v>47</v>
      </c>
      <c r="G4475" s="1" t="s">
        <v>1483</v>
      </c>
      <c r="H4475" s="1" t="s">
        <v>23</v>
      </c>
      <c r="I4475" s="1" t="s">
        <v>23</v>
      </c>
      <c r="AK4475" s="1" t="s">
        <v>411</v>
      </c>
    </row>
    <row r="4476" spans="1:37">
      <c r="A4476" s="1" t="s">
        <v>1755</v>
      </c>
      <c r="B4476" s="9">
        <v>41064</v>
      </c>
      <c r="C4476" s="7">
        <v>100</v>
      </c>
      <c r="D4476" s="7">
        <v>1</v>
      </c>
      <c r="E4476" s="1">
        <v>30</v>
      </c>
      <c r="F4476" s="1" t="s">
        <v>26</v>
      </c>
      <c r="G4476" s="1" t="s">
        <v>1484</v>
      </c>
      <c r="H4476" s="1" t="s">
        <v>23</v>
      </c>
      <c r="I4476" s="1" t="s">
        <v>23</v>
      </c>
      <c r="AK4476" s="1" t="s">
        <v>411</v>
      </c>
    </row>
    <row r="4477" spans="1:37">
      <c r="A4477" s="1" t="s">
        <v>1755</v>
      </c>
      <c r="B4477" s="9">
        <v>41064</v>
      </c>
      <c r="C4477" s="7">
        <v>100</v>
      </c>
      <c r="D4477" s="7">
        <v>1</v>
      </c>
      <c r="E4477" s="1">
        <v>30</v>
      </c>
      <c r="F4477" s="1" t="s">
        <v>47</v>
      </c>
      <c r="G4477" s="1" t="s">
        <v>1485</v>
      </c>
      <c r="H4477" s="1" t="s">
        <v>23</v>
      </c>
      <c r="I4477" s="1" t="s">
        <v>23</v>
      </c>
      <c r="J4477" s="11"/>
      <c r="AK4477" s="1" t="s">
        <v>411</v>
      </c>
    </row>
    <row r="4478" spans="1:37">
      <c r="A4478" s="1" t="s">
        <v>1755</v>
      </c>
      <c r="B4478" s="9">
        <v>41064</v>
      </c>
      <c r="C4478" s="7">
        <v>100</v>
      </c>
      <c r="D4478" s="7">
        <v>1</v>
      </c>
      <c r="E4478" s="1">
        <v>31</v>
      </c>
      <c r="F4478" s="1" t="s">
        <v>26</v>
      </c>
      <c r="G4478" s="1" t="s">
        <v>1486</v>
      </c>
      <c r="H4478" s="1" t="s">
        <v>23</v>
      </c>
      <c r="I4478" s="1" t="s">
        <v>23</v>
      </c>
      <c r="AK4478" s="1" t="s">
        <v>411</v>
      </c>
    </row>
    <row r="4479" spans="1:37">
      <c r="A4479" s="1" t="s">
        <v>1755</v>
      </c>
      <c r="B4479" s="9">
        <v>41064</v>
      </c>
      <c r="C4479" s="7">
        <v>100</v>
      </c>
      <c r="D4479" s="7">
        <v>1</v>
      </c>
      <c r="E4479" s="1">
        <v>31</v>
      </c>
      <c r="F4479" s="1" t="s">
        <v>47</v>
      </c>
      <c r="G4479" s="1" t="s">
        <v>1487</v>
      </c>
      <c r="H4479" s="1" t="s">
        <v>23</v>
      </c>
      <c r="I4479" s="1" t="s">
        <v>23</v>
      </c>
      <c r="AK4479" s="1" t="s">
        <v>411</v>
      </c>
    </row>
    <row r="4480" spans="1:37">
      <c r="A4480" s="1" t="s">
        <v>1755</v>
      </c>
      <c r="B4480" s="9">
        <v>41064</v>
      </c>
      <c r="C4480" s="7">
        <v>100</v>
      </c>
      <c r="D4480" s="7">
        <v>1</v>
      </c>
      <c r="E4480" s="1">
        <v>32</v>
      </c>
      <c r="F4480" s="1" t="s">
        <v>26</v>
      </c>
      <c r="G4480" s="1" t="s">
        <v>1488</v>
      </c>
      <c r="H4480" s="1" t="s">
        <v>23</v>
      </c>
      <c r="I4480" s="1" t="s">
        <v>23</v>
      </c>
      <c r="J4480" s="11"/>
      <c r="AK4480" s="1" t="s">
        <v>411</v>
      </c>
    </row>
    <row r="4481" spans="1:37">
      <c r="A4481" s="1" t="s">
        <v>1755</v>
      </c>
      <c r="B4481" s="9">
        <v>41064</v>
      </c>
      <c r="C4481" s="7">
        <v>100</v>
      </c>
      <c r="D4481" s="7">
        <v>1</v>
      </c>
      <c r="E4481" s="1">
        <v>32</v>
      </c>
      <c r="F4481" s="1" t="s">
        <v>47</v>
      </c>
      <c r="G4481" s="1" t="s">
        <v>1489</v>
      </c>
      <c r="H4481" s="1" t="s">
        <v>23</v>
      </c>
      <c r="I4481" s="1" t="s">
        <v>9</v>
      </c>
      <c r="AK4481" s="1" t="s">
        <v>411</v>
      </c>
    </row>
    <row r="4482" spans="1:37">
      <c r="A4482" s="1" t="s">
        <v>1755</v>
      </c>
      <c r="B4482" s="9">
        <v>41064</v>
      </c>
      <c r="C4482" s="7">
        <v>100</v>
      </c>
      <c r="D4482" s="7">
        <v>1</v>
      </c>
      <c r="E4482" s="1">
        <v>33</v>
      </c>
      <c r="F4482" s="1" t="s">
        <v>26</v>
      </c>
      <c r="G4482" s="1" t="s">
        <v>532</v>
      </c>
      <c r="H4482" s="1" t="s">
        <v>23</v>
      </c>
      <c r="I4482" s="1" t="s">
        <v>23</v>
      </c>
      <c r="AK4482" s="1" t="s">
        <v>411</v>
      </c>
    </row>
    <row r="4483" spans="1:37">
      <c r="A4483" s="1" t="s">
        <v>1755</v>
      </c>
      <c r="B4483" s="9">
        <v>41064</v>
      </c>
      <c r="C4483" s="7">
        <v>100</v>
      </c>
      <c r="D4483" s="7">
        <v>1</v>
      </c>
      <c r="E4483" s="1">
        <v>33</v>
      </c>
      <c r="F4483" s="1" t="s">
        <v>47</v>
      </c>
      <c r="G4483" s="1" t="s">
        <v>1490</v>
      </c>
      <c r="H4483" s="1" t="s">
        <v>23</v>
      </c>
      <c r="I4483" s="1" t="s">
        <v>9</v>
      </c>
      <c r="J4483" s="1" t="s">
        <v>55</v>
      </c>
      <c r="AK4483" s="1" t="s">
        <v>411</v>
      </c>
    </row>
    <row r="4484" spans="1:37">
      <c r="A4484" s="1" t="s">
        <v>1755</v>
      </c>
      <c r="B4484" s="9">
        <v>41064</v>
      </c>
      <c r="C4484" s="7">
        <v>100</v>
      </c>
      <c r="D4484" s="7">
        <v>1</v>
      </c>
      <c r="E4484" s="1">
        <v>34</v>
      </c>
      <c r="F4484" s="1" t="s">
        <v>26</v>
      </c>
      <c r="G4484" s="1" t="s">
        <v>1491</v>
      </c>
      <c r="H4484" s="1" t="s">
        <v>22</v>
      </c>
      <c r="I4484" s="1" t="s">
        <v>9</v>
      </c>
      <c r="K4484" s="1" t="s">
        <v>32</v>
      </c>
      <c r="L4484" s="1" t="s">
        <v>73</v>
      </c>
      <c r="M4484" s="2" t="s">
        <v>2157</v>
      </c>
      <c r="AK4484" s="1" t="s">
        <v>411</v>
      </c>
    </row>
    <row r="4485" spans="1:37">
      <c r="A4485" s="1" t="s">
        <v>1755</v>
      </c>
      <c r="B4485" s="9">
        <v>41064</v>
      </c>
      <c r="C4485" s="7">
        <v>100</v>
      </c>
      <c r="D4485" s="7">
        <v>1</v>
      </c>
      <c r="E4485" s="1">
        <v>34</v>
      </c>
      <c r="F4485" s="1" t="s">
        <v>47</v>
      </c>
      <c r="G4485" s="1" t="s">
        <v>1492</v>
      </c>
      <c r="H4485" s="1" t="s">
        <v>22</v>
      </c>
      <c r="I4485" s="1" t="s">
        <v>9</v>
      </c>
      <c r="K4485" s="1" t="s">
        <v>29</v>
      </c>
      <c r="L4485" s="1" t="s">
        <v>73</v>
      </c>
      <c r="M4485" s="2" t="s">
        <v>2087</v>
      </c>
      <c r="AJ4485" s="1" t="s">
        <v>288</v>
      </c>
      <c r="AK4485" s="1" t="s">
        <v>411</v>
      </c>
    </row>
    <row r="4486" spans="1:37">
      <c r="A4486" s="1" t="s">
        <v>1755</v>
      </c>
      <c r="B4486" s="9">
        <v>41064</v>
      </c>
      <c r="C4486" s="7">
        <v>100</v>
      </c>
      <c r="D4486" s="7">
        <v>1</v>
      </c>
      <c r="E4486" s="1">
        <v>35</v>
      </c>
      <c r="F4486" s="1" t="s">
        <v>26</v>
      </c>
      <c r="G4486" s="1" t="s">
        <v>1493</v>
      </c>
      <c r="H4486" s="1" t="s">
        <v>23</v>
      </c>
      <c r="I4486" s="1" t="s">
        <v>23</v>
      </c>
      <c r="AK4486" s="1" t="s">
        <v>288</v>
      </c>
    </row>
    <row r="4487" spans="1:37">
      <c r="A4487" s="1" t="s">
        <v>1755</v>
      </c>
      <c r="B4487" s="9">
        <v>41064</v>
      </c>
      <c r="C4487" s="7">
        <v>100</v>
      </c>
      <c r="D4487" s="7">
        <v>1</v>
      </c>
      <c r="E4487" s="1">
        <v>35</v>
      </c>
      <c r="F4487" s="1" t="s">
        <v>47</v>
      </c>
      <c r="G4487" s="1" t="s">
        <v>1494</v>
      </c>
      <c r="H4487" s="1" t="s">
        <v>23</v>
      </c>
      <c r="I4487" s="1" t="s">
        <v>23</v>
      </c>
      <c r="AK4487" s="1" t="s">
        <v>288</v>
      </c>
    </row>
    <row r="4488" spans="1:37">
      <c r="A4488" s="1" t="s">
        <v>1755</v>
      </c>
      <c r="B4488" s="9">
        <v>41064</v>
      </c>
      <c r="C4488" s="7">
        <v>100</v>
      </c>
      <c r="D4488" s="7">
        <v>1</v>
      </c>
      <c r="E4488" s="1">
        <v>36</v>
      </c>
      <c r="F4488" s="1" t="s">
        <v>26</v>
      </c>
      <c r="G4488" s="1" t="s">
        <v>1495</v>
      </c>
      <c r="H4488" s="1" t="s">
        <v>23</v>
      </c>
      <c r="I4488" s="1" t="s">
        <v>23</v>
      </c>
      <c r="AK4488" s="1" t="s">
        <v>288</v>
      </c>
    </row>
    <row r="4489" spans="1:37">
      <c r="A4489" s="1" t="s">
        <v>1755</v>
      </c>
      <c r="B4489" s="9">
        <v>41064</v>
      </c>
      <c r="C4489" s="7">
        <v>100</v>
      </c>
      <c r="D4489" s="7">
        <v>1</v>
      </c>
      <c r="E4489" s="1">
        <v>36</v>
      </c>
      <c r="F4489" s="1" t="s">
        <v>47</v>
      </c>
      <c r="G4489" s="1" t="s">
        <v>1496</v>
      </c>
      <c r="H4489" s="1" t="s">
        <v>23</v>
      </c>
      <c r="I4489" s="1" t="s">
        <v>23</v>
      </c>
      <c r="AK4489" s="1" t="s">
        <v>288</v>
      </c>
    </row>
    <row r="4490" spans="1:37">
      <c r="A4490" s="1" t="s">
        <v>1755</v>
      </c>
      <c r="B4490" s="9">
        <v>41064</v>
      </c>
      <c r="C4490" s="7">
        <v>100</v>
      </c>
      <c r="D4490" s="7">
        <v>1</v>
      </c>
      <c r="E4490" s="1">
        <v>37</v>
      </c>
      <c r="F4490" s="1" t="s">
        <v>26</v>
      </c>
      <c r="G4490" s="1" t="s">
        <v>534</v>
      </c>
      <c r="H4490" s="1" t="s">
        <v>23</v>
      </c>
      <c r="I4490" s="1" t="s">
        <v>23</v>
      </c>
      <c r="AK4490" s="1" t="s">
        <v>288</v>
      </c>
    </row>
    <row r="4491" spans="1:37">
      <c r="A4491" s="1" t="s">
        <v>1755</v>
      </c>
      <c r="B4491" s="9">
        <v>41064</v>
      </c>
      <c r="C4491" s="7">
        <v>100</v>
      </c>
      <c r="D4491" s="7">
        <v>1</v>
      </c>
      <c r="E4491" s="1">
        <v>37</v>
      </c>
      <c r="F4491" s="1" t="s">
        <v>47</v>
      </c>
      <c r="G4491" s="1" t="s">
        <v>1498</v>
      </c>
      <c r="H4491" s="1" t="s">
        <v>22</v>
      </c>
      <c r="I4491" s="1" t="s">
        <v>9</v>
      </c>
      <c r="K4491" s="1" t="s">
        <v>36</v>
      </c>
      <c r="L4491" s="1" t="s">
        <v>25</v>
      </c>
      <c r="M4491" s="2" t="s">
        <v>2179</v>
      </c>
      <c r="N4491" s="1" t="s">
        <v>26</v>
      </c>
      <c r="O4491" s="1" t="s">
        <v>27</v>
      </c>
      <c r="P4491" s="1" t="s">
        <v>40</v>
      </c>
      <c r="Q4491" s="1">
        <v>34.4</v>
      </c>
      <c r="T4491" s="1">
        <v>134</v>
      </c>
      <c r="U4491" s="1">
        <v>97.15</v>
      </c>
      <c r="X4491" s="1">
        <v>43</v>
      </c>
      <c r="Y4491" s="1">
        <v>148</v>
      </c>
      <c r="Z4491" s="1">
        <f>Y4491-X4491</f>
        <v>105</v>
      </c>
      <c r="AA4491" s="1">
        <v>0</v>
      </c>
      <c r="AJ4491" s="1" t="s">
        <v>288</v>
      </c>
      <c r="AK4491" s="1" t="s">
        <v>288</v>
      </c>
    </row>
    <row r="4492" spans="1:37">
      <c r="A4492" s="1" t="s">
        <v>1755</v>
      </c>
      <c r="B4492" s="9">
        <v>41064</v>
      </c>
      <c r="C4492" s="7">
        <v>100</v>
      </c>
      <c r="D4492" s="7">
        <v>1</v>
      </c>
      <c r="E4492" s="1">
        <v>38</v>
      </c>
      <c r="F4492" s="1" t="s">
        <v>26</v>
      </c>
      <c r="G4492" s="1" t="s">
        <v>1499</v>
      </c>
      <c r="H4492" s="1" t="s">
        <v>23</v>
      </c>
      <c r="I4492" s="1" t="s">
        <v>23</v>
      </c>
      <c r="AK4492" s="1" t="s">
        <v>288</v>
      </c>
    </row>
    <row r="4493" spans="1:37">
      <c r="A4493" s="1" t="s">
        <v>1755</v>
      </c>
      <c r="B4493" s="9">
        <v>41064</v>
      </c>
      <c r="C4493" s="7">
        <v>100</v>
      </c>
      <c r="D4493" s="7">
        <v>1</v>
      </c>
      <c r="E4493" s="1">
        <v>38</v>
      </c>
      <c r="F4493" s="1" t="s">
        <v>47</v>
      </c>
      <c r="G4493" s="1" t="s">
        <v>1500</v>
      </c>
      <c r="H4493" s="1" t="s">
        <v>23</v>
      </c>
      <c r="I4493" s="1" t="s">
        <v>23</v>
      </c>
      <c r="AK4493" s="1" t="s">
        <v>288</v>
      </c>
    </row>
    <row r="4494" spans="1:37">
      <c r="A4494" s="1" t="s">
        <v>1755</v>
      </c>
      <c r="B4494" s="9">
        <v>41064</v>
      </c>
      <c r="C4494" s="7">
        <v>100</v>
      </c>
      <c r="D4494" s="7">
        <v>1</v>
      </c>
      <c r="E4494" s="1">
        <v>39</v>
      </c>
      <c r="F4494" s="1" t="s">
        <v>26</v>
      </c>
      <c r="G4494" s="1" t="s">
        <v>1501</v>
      </c>
      <c r="H4494" s="1" t="s">
        <v>23</v>
      </c>
      <c r="I4494" s="1" t="s">
        <v>23</v>
      </c>
      <c r="AK4494" s="1" t="s">
        <v>288</v>
      </c>
    </row>
    <row r="4495" spans="1:37">
      <c r="A4495" s="1" t="s">
        <v>1755</v>
      </c>
      <c r="B4495" s="9">
        <v>41064</v>
      </c>
      <c r="C4495" s="7">
        <v>100</v>
      </c>
      <c r="D4495" s="7">
        <v>1</v>
      </c>
      <c r="E4495" s="1">
        <v>39</v>
      </c>
      <c r="F4495" s="1" t="s">
        <v>47</v>
      </c>
      <c r="G4495" s="1" t="s">
        <v>1503</v>
      </c>
      <c r="H4495" s="1" t="s">
        <v>23</v>
      </c>
      <c r="I4495" s="1" t="s">
        <v>23</v>
      </c>
      <c r="AK4495" s="1" t="s">
        <v>288</v>
      </c>
    </row>
    <row r="4496" spans="1:37">
      <c r="A4496" s="1" t="s">
        <v>1755</v>
      </c>
      <c r="B4496" s="9">
        <v>41064</v>
      </c>
      <c r="C4496" s="7">
        <v>100</v>
      </c>
      <c r="D4496" s="7">
        <v>1</v>
      </c>
      <c r="E4496" s="1">
        <v>40</v>
      </c>
      <c r="F4496" s="1" t="s">
        <v>26</v>
      </c>
      <c r="G4496" s="1" t="s">
        <v>1504</v>
      </c>
      <c r="H4496" s="1" t="s">
        <v>23</v>
      </c>
      <c r="I4496" s="1" t="s">
        <v>23</v>
      </c>
      <c r="AK4496" s="1" t="s">
        <v>288</v>
      </c>
    </row>
    <row r="4497" spans="1:37">
      <c r="A4497" s="1" t="s">
        <v>1755</v>
      </c>
      <c r="B4497" s="9">
        <v>41064</v>
      </c>
      <c r="C4497" s="7">
        <v>100</v>
      </c>
      <c r="D4497" s="7">
        <v>1</v>
      </c>
      <c r="E4497" s="1">
        <v>40</v>
      </c>
      <c r="F4497" s="1" t="s">
        <v>47</v>
      </c>
      <c r="G4497" s="1" t="s">
        <v>1507</v>
      </c>
      <c r="H4497" s="1" t="s">
        <v>23</v>
      </c>
      <c r="I4497" s="1" t="s">
        <v>23</v>
      </c>
      <c r="AK4497" s="1" t="s">
        <v>288</v>
      </c>
    </row>
    <row r="4498" spans="1:37">
      <c r="A4498" s="1" t="s">
        <v>1755</v>
      </c>
      <c r="B4498" s="9">
        <v>41064</v>
      </c>
      <c r="C4498" s="7">
        <v>100</v>
      </c>
      <c r="D4498" s="7">
        <v>1</v>
      </c>
      <c r="E4498" s="1">
        <v>41</v>
      </c>
      <c r="F4498" s="1" t="s">
        <v>26</v>
      </c>
      <c r="G4498" s="1" t="s">
        <v>1508</v>
      </c>
      <c r="H4498" s="1" t="s">
        <v>23</v>
      </c>
      <c r="I4498" s="1" t="s">
        <v>23</v>
      </c>
      <c r="AK4498" s="1" t="s">
        <v>288</v>
      </c>
    </row>
    <row r="4499" spans="1:37">
      <c r="A4499" s="1" t="s">
        <v>1755</v>
      </c>
      <c r="B4499" s="9">
        <v>41064</v>
      </c>
      <c r="C4499" s="7">
        <v>100</v>
      </c>
      <c r="D4499" s="7">
        <v>1</v>
      </c>
      <c r="E4499" s="1">
        <v>41</v>
      </c>
      <c r="F4499" s="1" t="s">
        <v>47</v>
      </c>
      <c r="G4499" s="1" t="s">
        <v>1509</v>
      </c>
      <c r="H4499" s="1" t="s">
        <v>23</v>
      </c>
      <c r="I4499" s="1" t="s">
        <v>23</v>
      </c>
      <c r="AK4499" s="1" t="s">
        <v>288</v>
      </c>
    </row>
    <row r="4500" spans="1:37">
      <c r="A4500" s="1" t="s">
        <v>1755</v>
      </c>
      <c r="B4500" s="9">
        <v>41064</v>
      </c>
      <c r="C4500" s="7">
        <v>100</v>
      </c>
      <c r="D4500" s="7">
        <v>1</v>
      </c>
      <c r="E4500" s="1">
        <v>42</v>
      </c>
      <c r="F4500" s="1" t="s">
        <v>26</v>
      </c>
      <c r="G4500" s="1" t="s">
        <v>1510</v>
      </c>
      <c r="H4500" s="1" t="s">
        <v>22</v>
      </c>
      <c r="I4500" s="1" t="s">
        <v>9</v>
      </c>
      <c r="K4500" s="1" t="s">
        <v>30</v>
      </c>
      <c r="L4500" s="1" t="s">
        <v>73</v>
      </c>
      <c r="M4500" s="2" t="s">
        <v>2081</v>
      </c>
      <c r="AJ4500" s="1" t="s">
        <v>288</v>
      </c>
      <c r="AK4500" s="1" t="s">
        <v>288</v>
      </c>
    </row>
    <row r="4501" spans="1:37">
      <c r="A4501" s="1" t="s">
        <v>1755</v>
      </c>
      <c r="B4501" s="9">
        <v>41064</v>
      </c>
      <c r="C4501" s="7">
        <v>100</v>
      </c>
      <c r="D4501" s="7">
        <v>1</v>
      </c>
      <c r="E4501" s="1">
        <v>42</v>
      </c>
      <c r="F4501" s="1" t="s">
        <v>47</v>
      </c>
      <c r="G4501" s="1" t="s">
        <v>1511</v>
      </c>
      <c r="H4501" s="1" t="s">
        <v>23</v>
      </c>
      <c r="I4501" s="1" t="s">
        <v>23</v>
      </c>
      <c r="AK4501" s="1" t="s">
        <v>288</v>
      </c>
    </row>
    <row r="4502" spans="1:37">
      <c r="A4502" s="1" t="s">
        <v>1755</v>
      </c>
      <c r="B4502" s="9">
        <v>41064</v>
      </c>
      <c r="C4502" s="7">
        <v>100</v>
      </c>
      <c r="D4502" s="7">
        <v>1</v>
      </c>
      <c r="E4502" s="1">
        <v>43</v>
      </c>
      <c r="F4502" s="1" t="s">
        <v>26</v>
      </c>
      <c r="G4502" s="1" t="s">
        <v>1512</v>
      </c>
      <c r="H4502" s="1" t="s">
        <v>23</v>
      </c>
      <c r="I4502" s="1" t="s">
        <v>23</v>
      </c>
      <c r="AK4502" s="1" t="s">
        <v>288</v>
      </c>
    </row>
    <row r="4503" spans="1:37">
      <c r="A4503" s="1" t="s">
        <v>1755</v>
      </c>
      <c r="B4503" s="9">
        <v>41064</v>
      </c>
      <c r="C4503" s="7">
        <v>100</v>
      </c>
      <c r="D4503" s="7">
        <v>1</v>
      </c>
      <c r="E4503" s="1">
        <v>43</v>
      </c>
      <c r="F4503" s="1" t="s">
        <v>47</v>
      </c>
      <c r="G4503" s="1" t="s">
        <v>1513</v>
      </c>
      <c r="H4503" s="1" t="s">
        <v>23</v>
      </c>
      <c r="I4503" s="1" t="s">
        <v>23</v>
      </c>
      <c r="AK4503" s="1" t="s">
        <v>288</v>
      </c>
    </row>
    <row r="4504" spans="1:37">
      <c r="A4504" s="1" t="s">
        <v>1755</v>
      </c>
      <c r="B4504" s="9">
        <v>41064</v>
      </c>
      <c r="C4504" s="7">
        <v>100</v>
      </c>
      <c r="D4504" s="7">
        <v>1</v>
      </c>
      <c r="E4504" s="1">
        <v>44</v>
      </c>
      <c r="F4504" s="1" t="s">
        <v>26</v>
      </c>
      <c r="G4504" s="1" t="s">
        <v>1514</v>
      </c>
      <c r="H4504" s="1" t="s">
        <v>23</v>
      </c>
      <c r="I4504" s="1" t="s">
        <v>23</v>
      </c>
      <c r="AK4504" s="1" t="s">
        <v>288</v>
      </c>
    </row>
    <row r="4505" spans="1:37">
      <c r="A4505" s="1" t="s">
        <v>1755</v>
      </c>
      <c r="B4505" s="9">
        <v>41064</v>
      </c>
      <c r="C4505" s="7">
        <v>100</v>
      </c>
      <c r="D4505" s="7">
        <v>1</v>
      </c>
      <c r="E4505" s="1">
        <v>44</v>
      </c>
      <c r="F4505" s="1" t="s">
        <v>47</v>
      </c>
      <c r="G4505" s="1" t="s">
        <v>1515</v>
      </c>
      <c r="H4505" s="1" t="s">
        <v>23</v>
      </c>
      <c r="I4505" s="1" t="s">
        <v>23</v>
      </c>
      <c r="AK4505" s="1" t="s">
        <v>411</v>
      </c>
    </row>
    <row r="4506" spans="1:37">
      <c r="A4506" s="1" t="s">
        <v>1755</v>
      </c>
      <c r="B4506" s="9">
        <v>41064</v>
      </c>
      <c r="C4506" s="7">
        <v>100</v>
      </c>
      <c r="D4506" s="7">
        <v>1</v>
      </c>
      <c r="E4506" s="1">
        <v>45</v>
      </c>
      <c r="F4506" s="1" t="s">
        <v>26</v>
      </c>
      <c r="G4506" s="1" t="s">
        <v>1516</v>
      </c>
      <c r="H4506" s="1" t="s">
        <v>23</v>
      </c>
      <c r="I4506" s="1" t="s">
        <v>23</v>
      </c>
      <c r="AK4506" s="1" t="s">
        <v>288</v>
      </c>
    </row>
    <row r="4507" spans="1:37">
      <c r="A4507" s="1" t="s">
        <v>1755</v>
      </c>
      <c r="B4507" s="9">
        <v>41064</v>
      </c>
      <c r="C4507" s="7">
        <v>100</v>
      </c>
      <c r="D4507" s="7">
        <v>1</v>
      </c>
      <c r="E4507" s="1">
        <v>45</v>
      </c>
      <c r="F4507" s="1" t="s">
        <v>47</v>
      </c>
      <c r="G4507" s="1" t="s">
        <v>1517</v>
      </c>
      <c r="H4507" s="1" t="s">
        <v>23</v>
      </c>
      <c r="I4507" s="1" t="s">
        <v>23</v>
      </c>
      <c r="AK4507" s="1" t="s">
        <v>288</v>
      </c>
    </row>
    <row r="4508" spans="1:37">
      <c r="A4508" s="1" t="s">
        <v>1755</v>
      </c>
      <c r="B4508" s="9">
        <v>41064</v>
      </c>
      <c r="C4508" s="7">
        <v>100</v>
      </c>
      <c r="D4508" s="7">
        <v>1</v>
      </c>
      <c r="E4508" s="1">
        <v>46</v>
      </c>
      <c r="F4508" s="1" t="s">
        <v>26</v>
      </c>
      <c r="G4508" s="1" t="s">
        <v>1518</v>
      </c>
      <c r="H4508" s="1" t="s">
        <v>23</v>
      </c>
      <c r="I4508" s="1" t="s">
        <v>9</v>
      </c>
      <c r="J4508" s="1" t="s">
        <v>55</v>
      </c>
      <c r="AK4508" s="1" t="s">
        <v>288</v>
      </c>
    </row>
    <row r="4509" spans="1:37">
      <c r="A4509" s="1" t="s">
        <v>1755</v>
      </c>
      <c r="B4509" s="9">
        <v>41064</v>
      </c>
      <c r="C4509" s="7">
        <v>100</v>
      </c>
      <c r="D4509" s="7">
        <v>1</v>
      </c>
      <c r="E4509" s="1">
        <v>46</v>
      </c>
      <c r="F4509" s="1" t="s">
        <v>47</v>
      </c>
      <c r="G4509" s="1" t="s">
        <v>1519</v>
      </c>
      <c r="H4509" s="1" t="s">
        <v>23</v>
      </c>
      <c r="I4509" s="1" t="s">
        <v>23</v>
      </c>
      <c r="AK4509" s="1" t="s">
        <v>288</v>
      </c>
    </row>
    <row r="4510" spans="1:37">
      <c r="A4510" s="1" t="s">
        <v>1755</v>
      </c>
      <c r="B4510" s="9">
        <v>41064</v>
      </c>
      <c r="C4510" s="7">
        <v>100</v>
      </c>
      <c r="D4510" s="7">
        <v>1</v>
      </c>
      <c r="E4510" s="1">
        <v>47</v>
      </c>
      <c r="F4510" s="1" t="s">
        <v>26</v>
      </c>
      <c r="G4510" s="1" t="s">
        <v>1520</v>
      </c>
      <c r="H4510" s="1" t="s">
        <v>23</v>
      </c>
      <c r="I4510" s="1" t="s">
        <v>23</v>
      </c>
      <c r="AK4510" s="1" t="s">
        <v>288</v>
      </c>
    </row>
    <row r="4511" spans="1:37">
      <c r="A4511" s="1" t="s">
        <v>1755</v>
      </c>
      <c r="B4511" s="9">
        <v>41064</v>
      </c>
      <c r="C4511" s="7">
        <v>100</v>
      </c>
      <c r="D4511" s="7">
        <v>1</v>
      </c>
      <c r="E4511" s="1">
        <v>47</v>
      </c>
      <c r="F4511" s="1" t="s">
        <v>47</v>
      </c>
      <c r="G4511" s="1" t="s">
        <v>1521</v>
      </c>
      <c r="H4511" s="1" t="s">
        <v>23</v>
      </c>
      <c r="I4511" s="1" t="s">
        <v>23</v>
      </c>
      <c r="AK4511" s="1" t="s">
        <v>288</v>
      </c>
    </row>
    <row r="4512" spans="1:37">
      <c r="A4512" s="1" t="s">
        <v>1755</v>
      </c>
      <c r="B4512" s="9">
        <v>41064</v>
      </c>
      <c r="C4512" s="7">
        <v>100</v>
      </c>
      <c r="D4512" s="7">
        <v>1</v>
      </c>
      <c r="E4512" s="1">
        <v>48</v>
      </c>
      <c r="F4512" s="1" t="s">
        <v>26</v>
      </c>
      <c r="G4512" s="1" t="s">
        <v>1522</v>
      </c>
      <c r="H4512" s="1" t="s">
        <v>22</v>
      </c>
      <c r="I4512" s="1" t="s">
        <v>9</v>
      </c>
      <c r="K4512" s="1" t="s">
        <v>29</v>
      </c>
      <c r="L4512" s="1" t="s">
        <v>73</v>
      </c>
      <c r="M4512" s="2" t="s">
        <v>2088</v>
      </c>
      <c r="AJ4512" s="1" t="s">
        <v>288</v>
      </c>
      <c r="AK4512" s="1" t="s">
        <v>288</v>
      </c>
    </row>
    <row r="4513" spans="1:38">
      <c r="A4513" s="1" t="s">
        <v>1755</v>
      </c>
      <c r="B4513" s="9">
        <v>41064</v>
      </c>
      <c r="C4513" s="7">
        <v>100</v>
      </c>
      <c r="D4513" s="7">
        <v>1</v>
      </c>
      <c r="E4513" s="1">
        <v>48</v>
      </c>
      <c r="F4513" s="1" t="s">
        <v>47</v>
      </c>
      <c r="G4513" s="1" t="s">
        <v>1523</v>
      </c>
      <c r="H4513" s="1" t="s">
        <v>23</v>
      </c>
      <c r="I4513" s="1" t="s">
        <v>23</v>
      </c>
      <c r="AK4513" s="1" t="s">
        <v>288</v>
      </c>
    </row>
    <row r="4514" spans="1:38">
      <c r="A4514" s="1" t="s">
        <v>1756</v>
      </c>
      <c r="B4514" s="9">
        <v>41065</v>
      </c>
      <c r="C4514" s="7">
        <v>100</v>
      </c>
      <c r="D4514" s="7">
        <v>1</v>
      </c>
      <c r="E4514" s="1">
        <v>1</v>
      </c>
      <c r="F4514" s="1" t="s">
        <v>26</v>
      </c>
      <c r="G4514" s="1" t="s">
        <v>1823</v>
      </c>
      <c r="H4514" s="1" t="s">
        <v>23</v>
      </c>
      <c r="I4514" s="1" t="s">
        <v>23</v>
      </c>
      <c r="AK4514" s="1" t="s">
        <v>288</v>
      </c>
    </row>
    <row r="4515" spans="1:38">
      <c r="A4515" s="1" t="s">
        <v>1756</v>
      </c>
      <c r="B4515" s="9">
        <v>41065</v>
      </c>
      <c r="C4515" s="7">
        <v>100</v>
      </c>
      <c r="D4515" s="7">
        <v>1</v>
      </c>
      <c r="E4515" s="1">
        <v>1</v>
      </c>
      <c r="F4515" s="1" t="s">
        <v>47</v>
      </c>
      <c r="G4515" s="1" t="s">
        <v>1825</v>
      </c>
      <c r="H4515" s="1" t="s">
        <v>23</v>
      </c>
      <c r="I4515" s="1" t="s">
        <v>23</v>
      </c>
      <c r="AK4515" s="1" t="s">
        <v>288</v>
      </c>
    </row>
    <row r="4516" spans="1:38">
      <c r="A4516" s="1" t="s">
        <v>1756</v>
      </c>
      <c r="B4516" s="9">
        <v>41065</v>
      </c>
      <c r="C4516" s="7">
        <v>100</v>
      </c>
      <c r="D4516" s="7">
        <v>1</v>
      </c>
      <c r="E4516" s="1">
        <v>2</v>
      </c>
      <c r="F4516" s="1" t="s">
        <v>26</v>
      </c>
      <c r="G4516" s="1" t="s">
        <v>1833</v>
      </c>
      <c r="H4516" s="1" t="s">
        <v>23</v>
      </c>
      <c r="I4516" s="1" t="s">
        <v>23</v>
      </c>
      <c r="AK4516" s="1" t="s">
        <v>288</v>
      </c>
    </row>
    <row r="4517" spans="1:38">
      <c r="A4517" s="1" t="s">
        <v>1756</v>
      </c>
      <c r="B4517" s="9">
        <v>41065</v>
      </c>
      <c r="C4517" s="7">
        <v>100</v>
      </c>
      <c r="D4517" s="7">
        <v>1</v>
      </c>
      <c r="E4517" s="1">
        <v>2</v>
      </c>
      <c r="F4517" s="1" t="s">
        <v>47</v>
      </c>
      <c r="G4517" s="1" t="s">
        <v>1829</v>
      </c>
      <c r="H4517" s="1" t="s">
        <v>23</v>
      </c>
      <c r="I4517" s="1" t="s">
        <v>23</v>
      </c>
      <c r="J4517" s="1" t="s">
        <v>55</v>
      </c>
      <c r="AK4517" s="1" t="s">
        <v>288</v>
      </c>
    </row>
    <row r="4518" spans="1:38">
      <c r="A4518" s="1" t="s">
        <v>1756</v>
      </c>
      <c r="B4518" s="9">
        <v>41065</v>
      </c>
      <c r="C4518" s="7">
        <v>100</v>
      </c>
      <c r="D4518" s="7">
        <v>1</v>
      </c>
      <c r="E4518" s="1">
        <v>3</v>
      </c>
      <c r="F4518" s="1" t="s">
        <v>26</v>
      </c>
      <c r="G4518" s="1" t="s">
        <v>1813</v>
      </c>
      <c r="H4518" s="1" t="s">
        <v>23</v>
      </c>
      <c r="I4518" s="1" t="s">
        <v>23</v>
      </c>
      <c r="AK4518" s="1" t="s">
        <v>288</v>
      </c>
    </row>
    <row r="4519" spans="1:38">
      <c r="A4519" s="1" t="s">
        <v>1756</v>
      </c>
      <c r="B4519" s="9">
        <v>41065</v>
      </c>
      <c r="C4519" s="7">
        <v>100</v>
      </c>
      <c r="D4519" s="7">
        <v>1</v>
      </c>
      <c r="E4519" s="1">
        <v>3</v>
      </c>
      <c r="F4519" s="1" t="s">
        <v>47</v>
      </c>
      <c r="G4519" s="1" t="s">
        <v>1824</v>
      </c>
      <c r="H4519" s="1" t="s">
        <v>23</v>
      </c>
      <c r="I4519" s="1" t="s">
        <v>23</v>
      </c>
      <c r="AK4519" s="1" t="s">
        <v>288</v>
      </c>
    </row>
    <row r="4520" spans="1:38">
      <c r="A4520" s="1" t="s">
        <v>1756</v>
      </c>
      <c r="B4520" s="9">
        <v>41065</v>
      </c>
      <c r="C4520" s="7">
        <v>100</v>
      </c>
      <c r="D4520" s="7">
        <v>1</v>
      </c>
      <c r="E4520" s="1">
        <v>4</v>
      </c>
      <c r="F4520" s="1" t="s">
        <v>26</v>
      </c>
      <c r="G4520" s="1" t="s">
        <v>1821</v>
      </c>
      <c r="H4520" s="1" t="s">
        <v>23</v>
      </c>
      <c r="I4520" s="1" t="s">
        <v>23</v>
      </c>
      <c r="J4520" s="1" t="s">
        <v>55</v>
      </c>
      <c r="AK4520" s="1" t="s">
        <v>288</v>
      </c>
    </row>
    <row r="4521" spans="1:38">
      <c r="A4521" s="1" t="s">
        <v>1756</v>
      </c>
      <c r="B4521" s="9">
        <v>41065</v>
      </c>
      <c r="C4521" s="7">
        <v>100</v>
      </c>
      <c r="D4521" s="7">
        <v>1</v>
      </c>
      <c r="E4521" s="1">
        <v>4</v>
      </c>
      <c r="F4521" s="1" t="s">
        <v>47</v>
      </c>
      <c r="G4521" s="1" t="s">
        <v>1832</v>
      </c>
      <c r="H4521" s="1" t="s">
        <v>22</v>
      </c>
      <c r="I4521" s="1" t="s">
        <v>23</v>
      </c>
      <c r="AK4521" s="1" t="s">
        <v>288</v>
      </c>
    </row>
    <row r="4522" spans="1:38">
      <c r="A4522" s="1" t="s">
        <v>1756</v>
      </c>
      <c r="B4522" s="9">
        <v>41065</v>
      </c>
      <c r="C4522" s="7">
        <v>100</v>
      </c>
      <c r="D4522" s="7">
        <v>1</v>
      </c>
      <c r="E4522" s="1">
        <v>5</v>
      </c>
      <c r="F4522" s="1" t="s">
        <v>26</v>
      </c>
      <c r="G4522" s="1" t="s">
        <v>1828</v>
      </c>
      <c r="H4522" s="1" t="s">
        <v>23</v>
      </c>
      <c r="I4522" s="1" t="s">
        <v>23</v>
      </c>
      <c r="AK4522" s="1" t="s">
        <v>288</v>
      </c>
    </row>
    <row r="4523" spans="1:38">
      <c r="A4523" s="1" t="s">
        <v>1756</v>
      </c>
      <c r="B4523" s="9">
        <v>41065</v>
      </c>
      <c r="C4523" s="7">
        <v>100</v>
      </c>
      <c r="D4523" s="7">
        <v>1</v>
      </c>
      <c r="E4523" s="1">
        <v>5</v>
      </c>
      <c r="F4523" s="1" t="s">
        <v>47</v>
      </c>
      <c r="G4523" s="1" t="s">
        <v>1826</v>
      </c>
      <c r="H4523" s="1" t="s">
        <v>23</v>
      </c>
      <c r="I4523" s="1" t="s">
        <v>23</v>
      </c>
      <c r="AK4523" s="1" t="s">
        <v>288</v>
      </c>
    </row>
    <row r="4524" spans="1:38">
      <c r="A4524" s="1" t="s">
        <v>1756</v>
      </c>
      <c r="B4524" s="9">
        <v>41065</v>
      </c>
      <c r="C4524" s="7">
        <v>100</v>
      </c>
      <c r="D4524" s="7">
        <v>1</v>
      </c>
      <c r="E4524" s="1">
        <v>6</v>
      </c>
      <c r="F4524" s="1" t="s">
        <v>26</v>
      </c>
      <c r="G4524" s="1" t="s">
        <v>1834</v>
      </c>
      <c r="H4524" s="1" t="s">
        <v>23</v>
      </c>
      <c r="I4524" s="1" t="s">
        <v>23</v>
      </c>
      <c r="AK4524" s="1" t="s">
        <v>288</v>
      </c>
    </row>
    <row r="4525" spans="1:38">
      <c r="A4525" s="1" t="s">
        <v>1756</v>
      </c>
      <c r="B4525" s="9">
        <v>41065</v>
      </c>
      <c r="C4525" s="7">
        <v>100</v>
      </c>
      <c r="D4525" s="7">
        <v>1</v>
      </c>
      <c r="E4525" s="1">
        <v>6</v>
      </c>
      <c r="F4525" s="1" t="s">
        <v>47</v>
      </c>
      <c r="G4525" s="1" t="s">
        <v>1816</v>
      </c>
      <c r="H4525" s="1" t="s">
        <v>22</v>
      </c>
      <c r="I4525" s="1" t="s">
        <v>9</v>
      </c>
      <c r="K4525" s="1" t="s">
        <v>31</v>
      </c>
      <c r="L4525" s="1" t="s">
        <v>73</v>
      </c>
      <c r="M4525" s="2" t="s">
        <v>2143</v>
      </c>
      <c r="AJ4525" s="1" t="s">
        <v>288</v>
      </c>
      <c r="AK4525" s="1" t="s">
        <v>288</v>
      </c>
    </row>
    <row r="4526" spans="1:38">
      <c r="A4526" s="1" t="s">
        <v>1756</v>
      </c>
      <c r="B4526" s="9">
        <v>41065</v>
      </c>
      <c r="C4526" s="7">
        <v>100</v>
      </c>
      <c r="D4526" s="7">
        <v>1</v>
      </c>
      <c r="E4526" s="1">
        <v>7</v>
      </c>
      <c r="F4526" s="1" t="s">
        <v>26</v>
      </c>
      <c r="G4526" s="1" t="s">
        <v>1809</v>
      </c>
      <c r="H4526" s="1" t="s">
        <v>23</v>
      </c>
      <c r="I4526" s="1" t="s">
        <v>23</v>
      </c>
      <c r="AK4526" s="1" t="s">
        <v>288</v>
      </c>
    </row>
    <row r="4527" spans="1:38">
      <c r="A4527" s="1" t="s">
        <v>1756</v>
      </c>
      <c r="B4527" s="9">
        <v>41065</v>
      </c>
      <c r="C4527" s="7">
        <v>100</v>
      </c>
      <c r="D4527" s="7">
        <v>1</v>
      </c>
      <c r="E4527" s="1">
        <v>7</v>
      </c>
      <c r="F4527" s="1" t="s">
        <v>47</v>
      </c>
      <c r="G4527" s="1" t="s">
        <v>1822</v>
      </c>
      <c r="H4527" s="1" t="s">
        <v>22</v>
      </c>
      <c r="I4527" s="1" t="s">
        <v>9</v>
      </c>
      <c r="K4527" s="1" t="s">
        <v>121</v>
      </c>
      <c r="L4527" s="1" t="s">
        <v>25</v>
      </c>
      <c r="M4527" s="2" t="s">
        <v>2183</v>
      </c>
      <c r="N4527" s="1" t="s">
        <v>26</v>
      </c>
      <c r="O4527" s="1" t="s">
        <v>33</v>
      </c>
      <c r="Q4527" s="1">
        <v>48.7</v>
      </c>
      <c r="T4527" s="1">
        <f>152.9+55.5</f>
        <v>208.4</v>
      </c>
      <c r="U4527" s="1">
        <f>152.9+29.7</f>
        <v>182.6</v>
      </c>
      <c r="W4527" s="1">
        <v>35.5</v>
      </c>
      <c r="X4527" s="1">
        <v>41</v>
      </c>
      <c r="Y4527" s="1">
        <v>206</v>
      </c>
      <c r="Z4527" s="1">
        <f>206-41</f>
        <v>165</v>
      </c>
      <c r="AA4527" s="1">
        <v>6</v>
      </c>
      <c r="AJ4527" s="1" t="s">
        <v>418</v>
      </c>
      <c r="AK4527" s="1" t="s">
        <v>288</v>
      </c>
      <c r="AL4527" s="1" t="s">
        <v>521</v>
      </c>
    </row>
    <row r="4528" spans="1:38">
      <c r="A4528" s="1" t="s">
        <v>1756</v>
      </c>
      <c r="B4528" s="9">
        <v>41065</v>
      </c>
      <c r="C4528" s="7">
        <v>100</v>
      </c>
      <c r="D4528" s="7">
        <v>1</v>
      </c>
      <c r="E4528" s="1">
        <v>8</v>
      </c>
      <c r="F4528" s="1" t="s">
        <v>26</v>
      </c>
      <c r="G4528" s="1" t="s">
        <v>1808</v>
      </c>
      <c r="H4528" s="1" t="s">
        <v>23</v>
      </c>
      <c r="I4528" s="1" t="s">
        <v>23</v>
      </c>
      <c r="J4528" s="1" t="s">
        <v>55</v>
      </c>
      <c r="AK4528" s="1" t="s">
        <v>288</v>
      </c>
    </row>
    <row r="4529" spans="1:37">
      <c r="A4529" s="1" t="s">
        <v>1756</v>
      </c>
      <c r="B4529" s="9">
        <v>41065</v>
      </c>
      <c r="C4529" s="7">
        <v>100</v>
      </c>
      <c r="D4529" s="7">
        <v>1</v>
      </c>
      <c r="E4529" s="1">
        <v>8</v>
      </c>
      <c r="F4529" s="1" t="s">
        <v>47</v>
      </c>
      <c r="G4529" s="1" t="s">
        <v>1820</v>
      </c>
      <c r="H4529" s="1" t="s">
        <v>23</v>
      </c>
      <c r="I4529" s="1" t="s">
        <v>23</v>
      </c>
      <c r="J4529" s="1" t="s">
        <v>55</v>
      </c>
      <c r="AK4529" s="1" t="s">
        <v>288</v>
      </c>
    </row>
    <row r="4530" spans="1:37">
      <c r="A4530" s="1" t="s">
        <v>1756</v>
      </c>
      <c r="B4530" s="9">
        <v>41065</v>
      </c>
      <c r="C4530" s="7">
        <v>100</v>
      </c>
      <c r="D4530" s="7">
        <v>1</v>
      </c>
      <c r="E4530" s="1">
        <v>9</v>
      </c>
      <c r="F4530" s="1" t="s">
        <v>26</v>
      </c>
      <c r="G4530" s="1" t="s">
        <v>1830</v>
      </c>
      <c r="H4530" s="1" t="s">
        <v>23</v>
      </c>
      <c r="I4530" s="1" t="s">
        <v>53</v>
      </c>
      <c r="AK4530" s="1" t="s">
        <v>288</v>
      </c>
    </row>
    <row r="4531" spans="1:37">
      <c r="A4531" s="1" t="s">
        <v>1756</v>
      </c>
      <c r="B4531" s="9">
        <v>41065</v>
      </c>
      <c r="C4531" s="7">
        <v>100</v>
      </c>
      <c r="D4531" s="7">
        <v>1</v>
      </c>
      <c r="E4531" s="1">
        <v>9</v>
      </c>
      <c r="F4531" s="1" t="s">
        <v>47</v>
      </c>
      <c r="G4531" s="1" t="s">
        <v>1810</v>
      </c>
      <c r="H4531" s="1" t="s">
        <v>23</v>
      </c>
      <c r="I4531" s="1" t="s">
        <v>23</v>
      </c>
      <c r="J4531" s="1" t="s">
        <v>55</v>
      </c>
      <c r="AK4531" s="1" t="s">
        <v>288</v>
      </c>
    </row>
    <row r="4532" spans="1:37">
      <c r="A4532" s="1" t="s">
        <v>1756</v>
      </c>
      <c r="B4532" s="9">
        <v>41065</v>
      </c>
      <c r="C4532" s="7">
        <v>100</v>
      </c>
      <c r="D4532" s="7">
        <v>1</v>
      </c>
      <c r="E4532" s="1">
        <v>10</v>
      </c>
      <c r="F4532" s="1" t="s">
        <v>26</v>
      </c>
      <c r="G4532" s="1" t="s">
        <v>1817</v>
      </c>
      <c r="H4532" s="1" t="s">
        <v>22</v>
      </c>
      <c r="I4532" s="1" t="s">
        <v>9</v>
      </c>
      <c r="K4532" s="1" t="s">
        <v>32</v>
      </c>
      <c r="L4532" s="1" t="s">
        <v>73</v>
      </c>
      <c r="M4532" s="2" t="s">
        <v>2165</v>
      </c>
      <c r="AJ4532" s="1" t="s">
        <v>288</v>
      </c>
      <c r="AK4532" s="1" t="s">
        <v>288</v>
      </c>
    </row>
    <row r="4533" spans="1:37">
      <c r="A4533" s="1" t="s">
        <v>1756</v>
      </c>
      <c r="B4533" s="9">
        <v>41065</v>
      </c>
      <c r="C4533" s="7">
        <v>100</v>
      </c>
      <c r="D4533" s="7">
        <v>1</v>
      </c>
      <c r="E4533" s="1">
        <v>10</v>
      </c>
      <c r="F4533" s="1" t="s">
        <v>47</v>
      </c>
      <c r="G4533" s="1" t="s">
        <v>1835</v>
      </c>
      <c r="H4533" s="1" t="s">
        <v>23</v>
      </c>
      <c r="I4533" s="1" t="s">
        <v>23</v>
      </c>
      <c r="J4533" s="1" t="s">
        <v>55</v>
      </c>
      <c r="AK4533" s="1" t="s">
        <v>288</v>
      </c>
    </row>
    <row r="4534" spans="1:37">
      <c r="A4534" s="1" t="s">
        <v>1756</v>
      </c>
      <c r="B4534" s="9">
        <v>41065</v>
      </c>
      <c r="C4534" s="7">
        <v>100</v>
      </c>
      <c r="D4534" s="7">
        <v>1</v>
      </c>
      <c r="E4534" s="1">
        <v>11</v>
      </c>
      <c r="F4534" s="1" t="s">
        <v>26</v>
      </c>
      <c r="G4534" s="1" t="s">
        <v>1812</v>
      </c>
      <c r="H4534" s="1" t="s">
        <v>23</v>
      </c>
      <c r="I4534" s="1" t="s">
        <v>23</v>
      </c>
      <c r="J4534" s="1" t="s">
        <v>55</v>
      </c>
      <c r="AK4534" s="1" t="s">
        <v>288</v>
      </c>
    </row>
    <row r="4535" spans="1:37">
      <c r="A4535" s="1" t="s">
        <v>1756</v>
      </c>
      <c r="B4535" s="9">
        <v>41065</v>
      </c>
      <c r="C4535" s="7">
        <v>100</v>
      </c>
      <c r="D4535" s="7">
        <v>1</v>
      </c>
      <c r="E4535" s="1">
        <v>11</v>
      </c>
      <c r="F4535" s="1" t="s">
        <v>47</v>
      </c>
      <c r="G4535" s="1" t="s">
        <v>1807</v>
      </c>
      <c r="H4535" s="1" t="s">
        <v>22</v>
      </c>
      <c r="I4535" s="1" t="s">
        <v>9</v>
      </c>
      <c r="K4535" s="1" t="s">
        <v>29</v>
      </c>
      <c r="L4535" s="1" t="s">
        <v>73</v>
      </c>
      <c r="M4535" s="2" t="s">
        <v>2074</v>
      </c>
      <c r="AJ4535" s="1" t="s">
        <v>418</v>
      </c>
      <c r="AK4535" s="1" t="s">
        <v>288</v>
      </c>
    </row>
    <row r="4536" spans="1:37">
      <c r="A4536" s="1" t="s">
        <v>1756</v>
      </c>
      <c r="B4536" s="9">
        <v>41065</v>
      </c>
      <c r="C4536" s="7">
        <v>100</v>
      </c>
      <c r="D4536" s="7">
        <v>1</v>
      </c>
      <c r="E4536" s="1">
        <v>12</v>
      </c>
      <c r="F4536" s="1" t="s">
        <v>26</v>
      </c>
      <c r="G4536" s="1" t="s">
        <v>1818</v>
      </c>
      <c r="H4536" s="1" t="s">
        <v>23</v>
      </c>
      <c r="I4536" s="1" t="s">
        <v>23</v>
      </c>
      <c r="AK4536" s="1" t="s">
        <v>288</v>
      </c>
    </row>
    <row r="4537" spans="1:37">
      <c r="A4537" s="1" t="s">
        <v>1756</v>
      </c>
      <c r="B4537" s="9">
        <v>41065</v>
      </c>
      <c r="C4537" s="7">
        <v>100</v>
      </c>
      <c r="D4537" s="7">
        <v>1</v>
      </c>
      <c r="E4537" s="1">
        <v>12</v>
      </c>
      <c r="F4537" s="1" t="s">
        <v>47</v>
      </c>
      <c r="G4537" s="1" t="s">
        <v>1811</v>
      </c>
      <c r="H4537" s="1" t="s">
        <v>22</v>
      </c>
      <c r="I4537" s="1" t="s">
        <v>9</v>
      </c>
      <c r="K4537" s="1" t="s">
        <v>30</v>
      </c>
      <c r="L4537" s="1" t="s">
        <v>73</v>
      </c>
      <c r="M4537" s="2" t="s">
        <v>2091</v>
      </c>
      <c r="AJ4537" s="1" t="s">
        <v>288</v>
      </c>
      <c r="AK4537" s="1" t="s">
        <v>288</v>
      </c>
    </row>
    <row r="4538" spans="1:37">
      <c r="A4538" s="1" t="s">
        <v>1756</v>
      </c>
      <c r="B4538" s="9">
        <v>41065</v>
      </c>
      <c r="C4538" s="7">
        <v>100</v>
      </c>
      <c r="D4538" s="7">
        <v>1</v>
      </c>
      <c r="E4538" s="1">
        <v>13</v>
      </c>
      <c r="F4538" s="1" t="s">
        <v>26</v>
      </c>
      <c r="G4538" s="1" t="s">
        <v>1827</v>
      </c>
      <c r="H4538" s="1" t="s">
        <v>23</v>
      </c>
      <c r="I4538" s="1" t="s">
        <v>23</v>
      </c>
      <c r="AK4538" s="1" t="s">
        <v>288</v>
      </c>
    </row>
    <row r="4539" spans="1:37">
      <c r="A4539" s="1" t="s">
        <v>1756</v>
      </c>
      <c r="B4539" s="9">
        <v>41065</v>
      </c>
      <c r="C4539" s="7">
        <v>100</v>
      </c>
      <c r="D4539" s="7">
        <v>1</v>
      </c>
      <c r="E4539" s="1">
        <v>13</v>
      </c>
      <c r="F4539" s="1" t="s">
        <v>47</v>
      </c>
      <c r="G4539" s="1" t="s">
        <v>1815</v>
      </c>
      <c r="H4539" s="1" t="s">
        <v>23</v>
      </c>
      <c r="I4539" s="1" t="s">
        <v>23</v>
      </c>
      <c r="AK4539" s="1" t="s">
        <v>288</v>
      </c>
    </row>
    <row r="4540" spans="1:37">
      <c r="A4540" s="1" t="s">
        <v>1756</v>
      </c>
      <c r="B4540" s="9">
        <v>41065</v>
      </c>
      <c r="C4540" s="7">
        <v>100</v>
      </c>
      <c r="D4540" s="7">
        <v>1</v>
      </c>
      <c r="E4540" s="1">
        <v>14</v>
      </c>
      <c r="F4540" s="1" t="s">
        <v>26</v>
      </c>
      <c r="G4540" s="1" t="s">
        <v>1819</v>
      </c>
      <c r="H4540" s="1" t="s">
        <v>23</v>
      </c>
      <c r="I4540" s="1" t="s">
        <v>23</v>
      </c>
      <c r="J4540" s="1" t="s">
        <v>55</v>
      </c>
      <c r="AK4540" s="1" t="s">
        <v>288</v>
      </c>
    </row>
    <row r="4541" spans="1:37">
      <c r="A4541" s="1" t="s">
        <v>1756</v>
      </c>
      <c r="B4541" s="9">
        <v>41065</v>
      </c>
      <c r="C4541" s="7">
        <v>100</v>
      </c>
      <c r="D4541" s="7">
        <v>1</v>
      </c>
      <c r="E4541" s="1">
        <v>14</v>
      </c>
      <c r="F4541" s="1" t="s">
        <v>47</v>
      </c>
      <c r="G4541" s="1" t="s">
        <v>1806</v>
      </c>
      <c r="H4541" s="1" t="s">
        <v>23</v>
      </c>
      <c r="I4541" s="1" t="s">
        <v>23</v>
      </c>
      <c r="AK4541" s="1" t="s">
        <v>288</v>
      </c>
    </row>
    <row r="4542" spans="1:37">
      <c r="A4542" s="1" t="s">
        <v>1756</v>
      </c>
      <c r="B4542" s="9">
        <v>41065</v>
      </c>
      <c r="C4542" s="7">
        <v>100</v>
      </c>
      <c r="D4542" s="7">
        <v>1</v>
      </c>
      <c r="E4542" s="1">
        <v>15</v>
      </c>
      <c r="F4542" s="1" t="s">
        <v>26</v>
      </c>
      <c r="G4542" s="1" t="s">
        <v>1836</v>
      </c>
      <c r="H4542" s="1" t="s">
        <v>23</v>
      </c>
      <c r="I4542" s="1" t="s">
        <v>23</v>
      </c>
      <c r="AK4542" s="1" t="s">
        <v>288</v>
      </c>
    </row>
    <row r="4543" spans="1:37">
      <c r="A4543" s="1" t="s">
        <v>1756</v>
      </c>
      <c r="B4543" s="9">
        <v>41065</v>
      </c>
      <c r="C4543" s="7">
        <v>100</v>
      </c>
      <c r="D4543" s="7">
        <v>1</v>
      </c>
      <c r="E4543" s="1">
        <v>15</v>
      </c>
      <c r="F4543" s="1" t="s">
        <v>47</v>
      </c>
      <c r="G4543" s="1" t="s">
        <v>1805</v>
      </c>
      <c r="H4543" s="1" t="s">
        <v>23</v>
      </c>
      <c r="I4543" s="1" t="s">
        <v>23</v>
      </c>
      <c r="J4543" s="1" t="s">
        <v>55</v>
      </c>
      <c r="AK4543" s="1" t="s">
        <v>288</v>
      </c>
    </row>
    <row r="4544" spans="1:37">
      <c r="A4544" s="1" t="s">
        <v>1756</v>
      </c>
      <c r="B4544" s="9">
        <v>41065</v>
      </c>
      <c r="C4544" s="7">
        <v>100</v>
      </c>
      <c r="D4544" s="7">
        <v>1</v>
      </c>
      <c r="E4544" s="1">
        <v>16</v>
      </c>
      <c r="F4544" s="1" t="s">
        <v>26</v>
      </c>
      <c r="G4544" s="1" t="s">
        <v>1814</v>
      </c>
      <c r="H4544" s="1" t="s">
        <v>23</v>
      </c>
      <c r="I4544" s="1" t="s">
        <v>23</v>
      </c>
      <c r="J4544" s="1" t="s">
        <v>55</v>
      </c>
      <c r="AK4544" s="1" t="s">
        <v>456</v>
      </c>
    </row>
    <row r="4545" spans="1:38">
      <c r="A4545" s="1" t="s">
        <v>1756</v>
      </c>
      <c r="B4545" s="9">
        <v>41065</v>
      </c>
      <c r="C4545" s="7">
        <v>100</v>
      </c>
      <c r="D4545" s="7">
        <v>1</v>
      </c>
      <c r="E4545" s="1">
        <v>16</v>
      </c>
      <c r="F4545" s="1" t="s">
        <v>47</v>
      </c>
      <c r="G4545" s="1" t="s">
        <v>1831</v>
      </c>
      <c r="H4545" s="1" t="s">
        <v>22</v>
      </c>
      <c r="I4545" s="1" t="s">
        <v>23</v>
      </c>
      <c r="AK4545" s="1" t="s">
        <v>288</v>
      </c>
      <c r="AL4545" s="1" t="s">
        <v>463</v>
      </c>
    </row>
    <row r="4546" spans="1:38">
      <c r="A4546" s="1" t="s">
        <v>1756</v>
      </c>
      <c r="B4546" s="9">
        <v>41065</v>
      </c>
      <c r="C4546" s="7">
        <v>100</v>
      </c>
      <c r="D4546" s="7">
        <v>1</v>
      </c>
      <c r="E4546" s="1">
        <v>17</v>
      </c>
      <c r="F4546" s="1" t="s">
        <v>26</v>
      </c>
      <c r="G4546" s="1" t="s">
        <v>1451</v>
      </c>
      <c r="H4546" s="1" t="s">
        <v>23</v>
      </c>
      <c r="I4546" s="1" t="s">
        <v>23</v>
      </c>
      <c r="J4546" s="1" t="s">
        <v>55</v>
      </c>
      <c r="AK4546" s="1" t="s">
        <v>456</v>
      </c>
    </row>
    <row r="4547" spans="1:38">
      <c r="A4547" s="1" t="s">
        <v>1756</v>
      </c>
      <c r="B4547" s="9">
        <v>41065</v>
      </c>
      <c r="C4547" s="7">
        <v>100</v>
      </c>
      <c r="D4547" s="7">
        <v>1</v>
      </c>
      <c r="E4547" s="1">
        <v>17</v>
      </c>
      <c r="F4547" s="1" t="s">
        <v>47</v>
      </c>
      <c r="G4547" s="1" t="s">
        <v>1452</v>
      </c>
      <c r="H4547" s="1" t="s">
        <v>22</v>
      </c>
      <c r="I4547" s="1" t="s">
        <v>23</v>
      </c>
      <c r="J4547" s="1" t="s">
        <v>55</v>
      </c>
      <c r="AK4547" s="1" t="s">
        <v>456</v>
      </c>
    </row>
    <row r="4548" spans="1:38">
      <c r="A4548" s="1" t="s">
        <v>1756</v>
      </c>
      <c r="B4548" s="9">
        <v>41065</v>
      </c>
      <c r="C4548" s="7">
        <v>100</v>
      </c>
      <c r="D4548" s="7">
        <v>1</v>
      </c>
      <c r="E4548" s="1">
        <v>18</v>
      </c>
      <c r="F4548" s="1" t="s">
        <v>26</v>
      </c>
      <c r="G4548" s="1" t="s">
        <v>1453</v>
      </c>
      <c r="H4548" s="1" t="s">
        <v>23</v>
      </c>
      <c r="I4548" s="1" t="s">
        <v>23</v>
      </c>
      <c r="J4548" s="1" t="s">
        <v>55</v>
      </c>
      <c r="AK4548" s="1" t="s">
        <v>456</v>
      </c>
    </row>
    <row r="4549" spans="1:38">
      <c r="A4549" s="1" t="s">
        <v>1756</v>
      </c>
      <c r="B4549" s="9">
        <v>41065</v>
      </c>
      <c r="C4549" s="7">
        <v>100</v>
      </c>
      <c r="D4549" s="7">
        <v>1</v>
      </c>
      <c r="E4549" s="1">
        <v>18</v>
      </c>
      <c r="F4549" s="1" t="s">
        <v>47</v>
      </c>
      <c r="G4549" s="1" t="s">
        <v>1454</v>
      </c>
      <c r="H4549" s="1" t="s">
        <v>23</v>
      </c>
      <c r="I4549" s="1" t="s">
        <v>23</v>
      </c>
      <c r="AK4549" s="1" t="s">
        <v>456</v>
      </c>
    </row>
    <row r="4550" spans="1:38">
      <c r="A4550" s="1" t="s">
        <v>1756</v>
      </c>
      <c r="B4550" s="9">
        <v>41065</v>
      </c>
      <c r="C4550" s="7">
        <v>100</v>
      </c>
      <c r="D4550" s="7">
        <v>1</v>
      </c>
      <c r="E4550" s="1">
        <v>19</v>
      </c>
      <c r="F4550" s="1" t="s">
        <v>26</v>
      </c>
      <c r="G4550" s="1" t="s">
        <v>1455</v>
      </c>
      <c r="H4550" s="1" t="s">
        <v>22</v>
      </c>
      <c r="I4550" s="1" t="s">
        <v>9</v>
      </c>
      <c r="K4550" s="1" t="s">
        <v>29</v>
      </c>
      <c r="L4550" s="1" t="s">
        <v>73</v>
      </c>
      <c r="M4550" s="2" t="s">
        <v>2156</v>
      </c>
      <c r="AC4550" s="1" t="s">
        <v>464</v>
      </c>
      <c r="AJ4550" s="1" t="s">
        <v>288</v>
      </c>
      <c r="AK4550" s="1" t="s">
        <v>456</v>
      </c>
    </row>
    <row r="4551" spans="1:38">
      <c r="A4551" s="1" t="s">
        <v>1756</v>
      </c>
      <c r="B4551" s="9">
        <v>41065</v>
      </c>
      <c r="C4551" s="7">
        <v>100</v>
      </c>
      <c r="D4551" s="7">
        <v>1</v>
      </c>
      <c r="E4551" s="1">
        <v>19</v>
      </c>
      <c r="F4551" s="1" t="s">
        <v>47</v>
      </c>
      <c r="G4551" s="1" t="s">
        <v>1456</v>
      </c>
      <c r="H4551" s="1" t="s">
        <v>22</v>
      </c>
      <c r="I4551" s="1" t="s">
        <v>23</v>
      </c>
      <c r="AK4551" s="1" t="s">
        <v>456</v>
      </c>
    </row>
    <row r="4552" spans="1:38">
      <c r="A4552" s="1" t="s">
        <v>1756</v>
      </c>
      <c r="B4552" s="9">
        <v>41065</v>
      </c>
      <c r="C4552" s="7">
        <v>100</v>
      </c>
      <c r="D4552" s="7">
        <v>1</v>
      </c>
      <c r="E4552" s="1">
        <v>20</v>
      </c>
      <c r="F4552" s="1" t="s">
        <v>26</v>
      </c>
      <c r="G4552" s="1" t="s">
        <v>1457</v>
      </c>
      <c r="H4552" s="1" t="s">
        <v>23</v>
      </c>
      <c r="I4552" s="1" t="s">
        <v>23</v>
      </c>
      <c r="AK4552" s="1" t="s">
        <v>456</v>
      </c>
    </row>
    <row r="4553" spans="1:38">
      <c r="A4553" s="1" t="s">
        <v>1756</v>
      </c>
      <c r="B4553" s="9">
        <v>41065</v>
      </c>
      <c r="C4553" s="7">
        <v>100</v>
      </c>
      <c r="D4553" s="7">
        <v>1</v>
      </c>
      <c r="E4553" s="1">
        <v>20</v>
      </c>
      <c r="F4553" s="1" t="s">
        <v>47</v>
      </c>
      <c r="G4553" s="1" t="s">
        <v>1458</v>
      </c>
      <c r="H4553" s="1" t="s">
        <v>23</v>
      </c>
      <c r="I4553" s="1" t="s">
        <v>23</v>
      </c>
      <c r="AK4553" s="1" t="s">
        <v>456</v>
      </c>
    </row>
    <row r="4554" spans="1:38">
      <c r="A4554" s="1" t="s">
        <v>1756</v>
      </c>
      <c r="B4554" s="9">
        <v>41065</v>
      </c>
      <c r="C4554" s="7">
        <v>100</v>
      </c>
      <c r="D4554" s="7">
        <v>1</v>
      </c>
      <c r="E4554" s="10">
        <v>21</v>
      </c>
      <c r="F4554" s="1" t="s">
        <v>26</v>
      </c>
      <c r="G4554" s="1" t="s">
        <v>1463</v>
      </c>
      <c r="H4554" s="1" t="s">
        <v>23</v>
      </c>
      <c r="I4554" s="1" t="s">
        <v>23</v>
      </c>
      <c r="J4554" s="1" t="s">
        <v>55</v>
      </c>
      <c r="AK4554" s="1" t="s">
        <v>456</v>
      </c>
    </row>
    <row r="4555" spans="1:38">
      <c r="A4555" s="1" t="s">
        <v>1756</v>
      </c>
      <c r="B4555" s="9">
        <v>41065</v>
      </c>
      <c r="C4555" s="7">
        <v>100</v>
      </c>
      <c r="D4555" s="7">
        <v>1</v>
      </c>
      <c r="E4555" s="1">
        <v>21</v>
      </c>
      <c r="F4555" s="1" t="s">
        <v>47</v>
      </c>
      <c r="G4555" s="1" t="s">
        <v>1464</v>
      </c>
      <c r="H4555" s="1" t="s">
        <v>22</v>
      </c>
      <c r="I4555" s="1" t="s">
        <v>9</v>
      </c>
      <c r="K4555" s="1" t="s">
        <v>35</v>
      </c>
      <c r="L4555" s="1" t="s">
        <v>73</v>
      </c>
      <c r="M4555" s="2" t="s">
        <v>2166</v>
      </c>
      <c r="AJ4555" s="1" t="s">
        <v>288</v>
      </c>
      <c r="AK4555" s="1" t="s">
        <v>456</v>
      </c>
      <c r="AL4555" s="1" t="s">
        <v>523</v>
      </c>
    </row>
    <row r="4556" spans="1:38">
      <c r="A4556" s="1" t="s">
        <v>1756</v>
      </c>
      <c r="B4556" s="9">
        <v>41065</v>
      </c>
      <c r="C4556" s="7">
        <v>100</v>
      </c>
      <c r="D4556" s="7">
        <v>1</v>
      </c>
      <c r="E4556" s="1">
        <v>22</v>
      </c>
      <c r="F4556" s="1" t="s">
        <v>26</v>
      </c>
      <c r="G4556" s="1" t="s">
        <v>1465</v>
      </c>
      <c r="H4556" s="1" t="s">
        <v>23</v>
      </c>
      <c r="I4556" s="1" t="s">
        <v>23</v>
      </c>
      <c r="AK4556" s="1" t="s">
        <v>456</v>
      </c>
    </row>
    <row r="4557" spans="1:38">
      <c r="A4557" s="1" t="s">
        <v>1756</v>
      </c>
      <c r="B4557" s="9">
        <v>41065</v>
      </c>
      <c r="C4557" s="7">
        <v>100</v>
      </c>
      <c r="D4557" s="7">
        <v>1</v>
      </c>
      <c r="E4557" s="1">
        <v>22</v>
      </c>
      <c r="F4557" s="1" t="s">
        <v>47</v>
      </c>
      <c r="G4557" s="1" t="s">
        <v>1466</v>
      </c>
      <c r="H4557" s="1" t="s">
        <v>23</v>
      </c>
      <c r="I4557" s="1" t="s">
        <v>23</v>
      </c>
      <c r="AK4557" s="1" t="s">
        <v>456</v>
      </c>
    </row>
    <row r="4558" spans="1:38">
      <c r="A4558" s="1" t="s">
        <v>1756</v>
      </c>
      <c r="B4558" s="9">
        <v>41065</v>
      </c>
      <c r="C4558" s="7">
        <v>100</v>
      </c>
      <c r="D4558" s="7">
        <v>1</v>
      </c>
      <c r="E4558" s="1">
        <v>23</v>
      </c>
      <c r="F4558" s="1" t="s">
        <v>26</v>
      </c>
      <c r="G4558" s="1" t="s">
        <v>1467</v>
      </c>
      <c r="H4558" s="1" t="s">
        <v>23</v>
      </c>
      <c r="I4558" s="1" t="s">
        <v>23</v>
      </c>
      <c r="AK4558" s="1" t="s">
        <v>456</v>
      </c>
    </row>
    <row r="4559" spans="1:38">
      <c r="A4559" s="1" t="s">
        <v>1756</v>
      </c>
      <c r="B4559" s="9">
        <v>41065</v>
      </c>
      <c r="C4559" s="7">
        <v>100</v>
      </c>
      <c r="D4559" s="7">
        <v>1</v>
      </c>
      <c r="E4559" s="1">
        <v>23</v>
      </c>
      <c r="F4559" s="1" t="s">
        <v>47</v>
      </c>
      <c r="G4559" s="1" t="s">
        <v>1468</v>
      </c>
      <c r="H4559" s="1" t="s">
        <v>23</v>
      </c>
      <c r="I4559" s="1" t="s">
        <v>23</v>
      </c>
      <c r="AK4559" s="1" t="s">
        <v>456</v>
      </c>
    </row>
    <row r="4560" spans="1:38">
      <c r="A4560" s="1" t="s">
        <v>1756</v>
      </c>
      <c r="B4560" s="9">
        <v>41065</v>
      </c>
      <c r="C4560" s="7">
        <v>100</v>
      </c>
      <c r="D4560" s="7">
        <v>1</v>
      </c>
      <c r="E4560" s="1">
        <v>24</v>
      </c>
      <c r="F4560" s="1" t="s">
        <v>26</v>
      </c>
      <c r="G4560" s="1" t="s">
        <v>1469</v>
      </c>
      <c r="H4560" s="1" t="s">
        <v>23</v>
      </c>
      <c r="I4560" s="1" t="s">
        <v>23</v>
      </c>
      <c r="AK4560" s="1" t="s">
        <v>456</v>
      </c>
    </row>
    <row r="4561" spans="1:37">
      <c r="A4561" s="1" t="s">
        <v>1756</v>
      </c>
      <c r="B4561" s="9">
        <v>41065</v>
      </c>
      <c r="C4561" s="7">
        <v>100</v>
      </c>
      <c r="D4561" s="7">
        <v>1</v>
      </c>
      <c r="E4561" s="1">
        <v>24</v>
      </c>
      <c r="F4561" s="1" t="s">
        <v>47</v>
      </c>
      <c r="G4561" s="1" t="s">
        <v>1472</v>
      </c>
      <c r="H4561" s="1" t="s">
        <v>23</v>
      </c>
      <c r="I4561" s="1" t="s">
        <v>23</v>
      </c>
      <c r="AK4561" s="1" t="s">
        <v>456</v>
      </c>
    </row>
    <row r="4562" spans="1:37">
      <c r="A4562" s="1" t="s">
        <v>1756</v>
      </c>
      <c r="B4562" s="9">
        <v>41065</v>
      </c>
      <c r="C4562" s="7">
        <v>100</v>
      </c>
      <c r="D4562" s="7">
        <v>1</v>
      </c>
      <c r="E4562" s="1">
        <v>25</v>
      </c>
      <c r="F4562" s="1" t="s">
        <v>26</v>
      </c>
      <c r="G4562" s="1" t="s">
        <v>1474</v>
      </c>
      <c r="H4562" s="1" t="s">
        <v>22</v>
      </c>
      <c r="I4562" s="1" t="s">
        <v>9</v>
      </c>
      <c r="K4562" s="1" t="s">
        <v>30</v>
      </c>
      <c r="L4562" s="1" t="s">
        <v>73</v>
      </c>
      <c r="M4562" s="2" t="s">
        <v>2090</v>
      </c>
      <c r="AJ4562" s="1" t="s">
        <v>288</v>
      </c>
      <c r="AK4562" s="1" t="s">
        <v>456</v>
      </c>
    </row>
    <row r="4563" spans="1:37">
      <c r="A4563" s="1" t="s">
        <v>1756</v>
      </c>
      <c r="B4563" s="9">
        <v>41065</v>
      </c>
      <c r="C4563" s="7">
        <v>100</v>
      </c>
      <c r="D4563" s="7">
        <v>1</v>
      </c>
      <c r="E4563" s="1">
        <v>25</v>
      </c>
      <c r="F4563" s="1" t="s">
        <v>47</v>
      </c>
      <c r="G4563" s="1" t="s">
        <v>1475</v>
      </c>
      <c r="H4563" s="1" t="s">
        <v>23</v>
      </c>
      <c r="I4563" s="1" t="s">
        <v>23</v>
      </c>
      <c r="AK4563" s="1" t="s">
        <v>456</v>
      </c>
    </row>
    <row r="4564" spans="1:37">
      <c r="A4564" s="1" t="s">
        <v>1756</v>
      </c>
      <c r="B4564" s="9">
        <v>41065</v>
      </c>
      <c r="C4564" s="7">
        <v>100</v>
      </c>
      <c r="D4564" s="7">
        <v>1</v>
      </c>
      <c r="E4564" s="1">
        <v>26</v>
      </c>
      <c r="F4564" s="1" t="s">
        <v>26</v>
      </c>
      <c r="G4564" s="1" t="s">
        <v>1476</v>
      </c>
      <c r="H4564" s="1" t="s">
        <v>22</v>
      </c>
      <c r="I4564" s="1" t="s">
        <v>23</v>
      </c>
      <c r="J4564" s="1" t="s">
        <v>465</v>
      </c>
      <c r="AK4564" s="1" t="s">
        <v>456</v>
      </c>
    </row>
    <row r="4565" spans="1:37">
      <c r="A4565" s="1" t="s">
        <v>1756</v>
      </c>
      <c r="B4565" s="9">
        <v>41065</v>
      </c>
      <c r="C4565" s="7">
        <v>100</v>
      </c>
      <c r="D4565" s="7">
        <v>1</v>
      </c>
      <c r="E4565" s="1">
        <v>26</v>
      </c>
      <c r="F4565" s="1" t="s">
        <v>47</v>
      </c>
      <c r="G4565" s="1" t="s">
        <v>1477</v>
      </c>
      <c r="H4565" s="1" t="s">
        <v>23</v>
      </c>
      <c r="I4565" s="1" t="s">
        <v>23</v>
      </c>
      <c r="AK4565" s="1" t="s">
        <v>456</v>
      </c>
    </row>
    <row r="4566" spans="1:37">
      <c r="A4566" s="1" t="s">
        <v>1756</v>
      </c>
      <c r="B4566" s="9">
        <v>41065</v>
      </c>
      <c r="C4566" s="7">
        <v>100</v>
      </c>
      <c r="D4566" s="7">
        <v>1</v>
      </c>
      <c r="E4566" s="1">
        <v>27</v>
      </c>
      <c r="F4566" s="1" t="s">
        <v>26</v>
      </c>
      <c r="G4566" s="1" t="s">
        <v>1478</v>
      </c>
      <c r="H4566" s="1" t="s">
        <v>23</v>
      </c>
      <c r="I4566" s="1" t="s">
        <v>9</v>
      </c>
      <c r="AK4566" s="1" t="s">
        <v>456</v>
      </c>
    </row>
    <row r="4567" spans="1:37">
      <c r="A4567" s="1" t="s">
        <v>1756</v>
      </c>
      <c r="B4567" s="9">
        <v>41065</v>
      </c>
      <c r="C4567" s="7">
        <v>100</v>
      </c>
      <c r="D4567" s="7">
        <v>1</v>
      </c>
      <c r="E4567" s="1">
        <v>27</v>
      </c>
      <c r="F4567" s="1" t="s">
        <v>47</v>
      </c>
      <c r="G4567" s="1" t="s">
        <v>1479</v>
      </c>
      <c r="H4567" s="1" t="s">
        <v>23</v>
      </c>
      <c r="I4567" s="1" t="s">
        <v>23</v>
      </c>
      <c r="AK4567" s="1" t="s">
        <v>456</v>
      </c>
    </row>
    <row r="4568" spans="1:37">
      <c r="A4568" s="1" t="s">
        <v>1756</v>
      </c>
      <c r="B4568" s="9">
        <v>41065</v>
      </c>
      <c r="C4568" s="7">
        <v>100</v>
      </c>
      <c r="D4568" s="7">
        <v>1</v>
      </c>
      <c r="E4568" s="1">
        <v>28</v>
      </c>
      <c r="F4568" s="1" t="s">
        <v>26</v>
      </c>
      <c r="G4568" s="1" t="s">
        <v>1480</v>
      </c>
      <c r="H4568" s="1" t="s">
        <v>22</v>
      </c>
      <c r="I4568" s="1" t="s">
        <v>9</v>
      </c>
      <c r="K4568" s="1" t="s">
        <v>29</v>
      </c>
      <c r="L4568" s="1" t="s">
        <v>73</v>
      </c>
      <c r="M4568" s="2" t="s">
        <v>2097</v>
      </c>
      <c r="AJ4568" s="1" t="s">
        <v>288</v>
      </c>
      <c r="AK4568" s="1" t="s">
        <v>456</v>
      </c>
    </row>
    <row r="4569" spans="1:37">
      <c r="A4569" s="1" t="s">
        <v>1756</v>
      </c>
      <c r="B4569" s="9">
        <v>41065</v>
      </c>
      <c r="C4569" s="7">
        <v>100</v>
      </c>
      <c r="D4569" s="7">
        <v>1</v>
      </c>
      <c r="E4569" s="1">
        <v>28</v>
      </c>
      <c r="F4569" s="1" t="s">
        <v>47</v>
      </c>
      <c r="G4569" s="1" t="s">
        <v>1481</v>
      </c>
      <c r="H4569" s="1" t="s">
        <v>23</v>
      </c>
      <c r="I4569" s="1" t="s">
        <v>23</v>
      </c>
      <c r="AK4569" s="1" t="s">
        <v>456</v>
      </c>
    </row>
    <row r="4570" spans="1:37">
      <c r="A4570" s="1" t="s">
        <v>1756</v>
      </c>
      <c r="B4570" s="9">
        <v>41065</v>
      </c>
      <c r="C4570" s="7">
        <v>100</v>
      </c>
      <c r="D4570" s="7">
        <v>1</v>
      </c>
      <c r="E4570" s="1">
        <v>29</v>
      </c>
      <c r="F4570" s="1" t="s">
        <v>26</v>
      </c>
      <c r="G4570" s="1" t="s">
        <v>1482</v>
      </c>
      <c r="H4570" s="1" t="s">
        <v>22</v>
      </c>
      <c r="I4570" s="1" t="s">
        <v>23</v>
      </c>
      <c r="AK4570" s="1" t="s">
        <v>456</v>
      </c>
    </row>
    <row r="4571" spans="1:37">
      <c r="A4571" s="1" t="s">
        <v>1756</v>
      </c>
      <c r="B4571" s="9">
        <v>41065</v>
      </c>
      <c r="C4571" s="7">
        <v>100</v>
      </c>
      <c r="D4571" s="7">
        <v>1</v>
      </c>
      <c r="E4571" s="1">
        <v>29</v>
      </c>
      <c r="F4571" s="1" t="s">
        <v>47</v>
      </c>
      <c r="G4571" s="1" t="s">
        <v>1483</v>
      </c>
      <c r="H4571" s="1" t="s">
        <v>23</v>
      </c>
      <c r="I4571" s="1" t="s">
        <v>23</v>
      </c>
      <c r="AK4571" s="1" t="s">
        <v>456</v>
      </c>
    </row>
    <row r="4572" spans="1:37">
      <c r="A4572" s="1" t="s">
        <v>1756</v>
      </c>
      <c r="B4572" s="9">
        <v>41065</v>
      </c>
      <c r="C4572" s="7">
        <v>100</v>
      </c>
      <c r="D4572" s="7">
        <v>1</v>
      </c>
      <c r="E4572" s="1">
        <v>30</v>
      </c>
      <c r="F4572" s="1" t="s">
        <v>26</v>
      </c>
      <c r="G4572" s="1" t="s">
        <v>1484</v>
      </c>
      <c r="H4572" s="1" t="s">
        <v>22</v>
      </c>
      <c r="I4572" s="1" t="s">
        <v>9</v>
      </c>
      <c r="K4572" s="1" t="s">
        <v>30</v>
      </c>
      <c r="L4572" s="1" t="s">
        <v>73</v>
      </c>
      <c r="M4572" s="2" t="s">
        <v>2093</v>
      </c>
      <c r="AK4572" s="1" t="s">
        <v>456</v>
      </c>
    </row>
    <row r="4573" spans="1:37">
      <c r="A4573" s="1" t="s">
        <v>1756</v>
      </c>
      <c r="B4573" s="9">
        <v>41065</v>
      </c>
      <c r="C4573" s="7">
        <v>100</v>
      </c>
      <c r="D4573" s="7">
        <v>1</v>
      </c>
      <c r="E4573" s="1">
        <v>30</v>
      </c>
      <c r="F4573" s="1" t="s">
        <v>47</v>
      </c>
      <c r="G4573" s="1" t="s">
        <v>1485</v>
      </c>
      <c r="H4573" s="1" t="s">
        <v>23</v>
      </c>
      <c r="I4573" s="1" t="s">
        <v>23</v>
      </c>
      <c r="AK4573" s="1" t="s">
        <v>456</v>
      </c>
    </row>
    <row r="4574" spans="1:37">
      <c r="A4574" s="1" t="s">
        <v>1756</v>
      </c>
      <c r="B4574" s="9">
        <v>41065</v>
      </c>
      <c r="C4574" s="7">
        <v>100</v>
      </c>
      <c r="D4574" s="7">
        <v>1</v>
      </c>
      <c r="E4574" s="1">
        <v>31</v>
      </c>
      <c r="F4574" s="1" t="s">
        <v>26</v>
      </c>
      <c r="G4574" s="1" t="s">
        <v>1486</v>
      </c>
      <c r="H4574" s="1" t="s">
        <v>23</v>
      </c>
      <c r="I4574" s="1" t="s">
        <v>53</v>
      </c>
      <c r="AK4574" s="1" t="s">
        <v>456</v>
      </c>
    </row>
    <row r="4575" spans="1:37">
      <c r="A4575" s="1" t="s">
        <v>1756</v>
      </c>
      <c r="B4575" s="9">
        <v>41065</v>
      </c>
      <c r="C4575" s="7">
        <v>100</v>
      </c>
      <c r="D4575" s="7">
        <v>1</v>
      </c>
      <c r="E4575" s="1">
        <v>31</v>
      </c>
      <c r="F4575" s="1" t="s">
        <v>47</v>
      </c>
      <c r="G4575" s="1" t="s">
        <v>1487</v>
      </c>
      <c r="H4575" s="1" t="s">
        <v>430</v>
      </c>
      <c r="I4575" s="1" t="s">
        <v>9</v>
      </c>
      <c r="AK4575" s="1" t="s">
        <v>456</v>
      </c>
    </row>
    <row r="4576" spans="1:37">
      <c r="A4576" s="1" t="s">
        <v>1756</v>
      </c>
      <c r="B4576" s="9">
        <v>41065</v>
      </c>
      <c r="C4576" s="7">
        <v>100</v>
      </c>
      <c r="D4576" s="7">
        <v>1</v>
      </c>
      <c r="E4576" s="1">
        <v>32</v>
      </c>
      <c r="F4576" s="1" t="s">
        <v>26</v>
      </c>
      <c r="G4576" s="1" t="s">
        <v>1488</v>
      </c>
      <c r="H4576" s="1" t="s">
        <v>23</v>
      </c>
      <c r="I4576" s="1" t="s">
        <v>23</v>
      </c>
      <c r="AK4576" s="1" t="s">
        <v>456</v>
      </c>
    </row>
    <row r="4577" spans="1:37">
      <c r="A4577" s="1" t="s">
        <v>1756</v>
      </c>
      <c r="B4577" s="9">
        <v>41065</v>
      </c>
      <c r="C4577" s="7">
        <v>100</v>
      </c>
      <c r="D4577" s="7">
        <v>1</v>
      </c>
      <c r="E4577" s="1">
        <v>32</v>
      </c>
      <c r="F4577" s="1" t="s">
        <v>47</v>
      </c>
      <c r="G4577" s="1" t="s">
        <v>1489</v>
      </c>
      <c r="H4577" s="1" t="s">
        <v>23</v>
      </c>
      <c r="I4577" s="1" t="s">
        <v>23</v>
      </c>
      <c r="AK4577" s="1" t="s">
        <v>456</v>
      </c>
    </row>
    <row r="4578" spans="1:37">
      <c r="A4578" s="1" t="s">
        <v>1756</v>
      </c>
      <c r="B4578" s="9">
        <v>41065</v>
      </c>
      <c r="C4578" s="7">
        <v>100</v>
      </c>
      <c r="D4578" s="7">
        <v>1</v>
      </c>
      <c r="E4578" s="1">
        <v>33</v>
      </c>
      <c r="F4578" s="1" t="s">
        <v>26</v>
      </c>
      <c r="G4578" s="1" t="s">
        <v>532</v>
      </c>
      <c r="H4578" s="1" t="s">
        <v>23</v>
      </c>
      <c r="I4578" s="1" t="s">
        <v>23</v>
      </c>
      <c r="J4578" s="1" t="s">
        <v>55</v>
      </c>
      <c r="AK4578" s="1" t="s">
        <v>411</v>
      </c>
    </row>
    <row r="4579" spans="1:37">
      <c r="A4579" s="1" t="s">
        <v>1756</v>
      </c>
      <c r="B4579" s="9">
        <v>41065</v>
      </c>
      <c r="C4579" s="7">
        <v>100</v>
      </c>
      <c r="D4579" s="7">
        <v>1</v>
      </c>
      <c r="E4579" s="1">
        <v>33</v>
      </c>
      <c r="F4579" s="1" t="s">
        <v>47</v>
      </c>
      <c r="G4579" s="1" t="s">
        <v>1490</v>
      </c>
      <c r="H4579" s="1" t="s">
        <v>23</v>
      </c>
      <c r="I4579" s="1" t="s">
        <v>23</v>
      </c>
      <c r="AK4579" s="1" t="s">
        <v>411</v>
      </c>
    </row>
    <row r="4580" spans="1:37">
      <c r="A4580" s="1" t="s">
        <v>1756</v>
      </c>
      <c r="B4580" s="9">
        <v>41065</v>
      </c>
      <c r="C4580" s="7">
        <v>100</v>
      </c>
      <c r="D4580" s="7">
        <v>1</v>
      </c>
      <c r="E4580" s="1">
        <v>34</v>
      </c>
      <c r="F4580" s="1" t="s">
        <v>26</v>
      </c>
      <c r="G4580" s="1" t="s">
        <v>1491</v>
      </c>
      <c r="H4580" s="1" t="s">
        <v>430</v>
      </c>
      <c r="I4580" s="1" t="s">
        <v>23</v>
      </c>
      <c r="AK4580" s="1" t="s">
        <v>411</v>
      </c>
    </row>
    <row r="4581" spans="1:37">
      <c r="A4581" s="1" t="s">
        <v>1756</v>
      </c>
      <c r="B4581" s="9">
        <v>41065</v>
      </c>
      <c r="C4581" s="7">
        <v>100</v>
      </c>
      <c r="D4581" s="7">
        <v>1</v>
      </c>
      <c r="E4581" s="1">
        <v>34</v>
      </c>
      <c r="F4581" s="1" t="s">
        <v>47</v>
      </c>
      <c r="G4581" s="1" t="s">
        <v>1492</v>
      </c>
      <c r="H4581" s="1" t="s">
        <v>23</v>
      </c>
      <c r="I4581" s="1" t="s">
        <v>23</v>
      </c>
      <c r="AK4581" s="1" t="s">
        <v>411</v>
      </c>
    </row>
    <row r="4582" spans="1:37">
      <c r="A4582" s="1" t="s">
        <v>1756</v>
      </c>
      <c r="B4582" s="9">
        <v>41065</v>
      </c>
      <c r="C4582" s="7">
        <v>100</v>
      </c>
      <c r="D4582" s="7">
        <v>1</v>
      </c>
      <c r="E4582" s="1">
        <v>35</v>
      </c>
      <c r="F4582" s="1" t="s">
        <v>26</v>
      </c>
      <c r="G4582" s="1" t="s">
        <v>1493</v>
      </c>
      <c r="H4582" s="1" t="s">
        <v>23</v>
      </c>
      <c r="I4582" s="1" t="s">
        <v>23</v>
      </c>
      <c r="AK4582" s="1" t="s">
        <v>411</v>
      </c>
    </row>
    <row r="4583" spans="1:37">
      <c r="A4583" s="1" t="s">
        <v>1756</v>
      </c>
      <c r="B4583" s="9">
        <v>41065</v>
      </c>
      <c r="C4583" s="7">
        <v>100</v>
      </c>
      <c r="D4583" s="7">
        <v>1</v>
      </c>
      <c r="E4583" s="1">
        <v>35</v>
      </c>
      <c r="F4583" s="1" t="s">
        <v>47</v>
      </c>
      <c r="G4583" s="1" t="s">
        <v>1494</v>
      </c>
      <c r="H4583" s="1" t="s">
        <v>23</v>
      </c>
      <c r="I4583" s="1" t="s">
        <v>23</v>
      </c>
      <c r="J4583" s="1" t="s">
        <v>55</v>
      </c>
      <c r="AK4583" s="1" t="s">
        <v>411</v>
      </c>
    </row>
    <row r="4584" spans="1:37">
      <c r="A4584" s="1" t="s">
        <v>1756</v>
      </c>
      <c r="B4584" s="9">
        <v>41065</v>
      </c>
      <c r="C4584" s="7">
        <v>100</v>
      </c>
      <c r="D4584" s="7">
        <v>1</v>
      </c>
      <c r="E4584" s="1">
        <v>36</v>
      </c>
      <c r="F4584" s="1" t="s">
        <v>26</v>
      </c>
      <c r="G4584" s="1" t="s">
        <v>1495</v>
      </c>
      <c r="H4584" s="1" t="s">
        <v>23</v>
      </c>
      <c r="I4584" s="1" t="s">
        <v>23</v>
      </c>
      <c r="AK4584" s="1" t="s">
        <v>411</v>
      </c>
    </row>
    <row r="4585" spans="1:37">
      <c r="A4585" s="1" t="s">
        <v>1756</v>
      </c>
      <c r="B4585" s="9">
        <v>41065</v>
      </c>
      <c r="C4585" s="7">
        <v>100</v>
      </c>
      <c r="D4585" s="7">
        <v>1</v>
      </c>
      <c r="E4585" s="1">
        <v>36</v>
      </c>
      <c r="F4585" s="1" t="s">
        <v>47</v>
      </c>
      <c r="G4585" s="1" t="s">
        <v>1496</v>
      </c>
      <c r="H4585" s="1" t="s">
        <v>23</v>
      </c>
      <c r="I4585" s="1" t="s">
        <v>23</v>
      </c>
      <c r="AK4585" s="1" t="s">
        <v>411</v>
      </c>
    </row>
    <row r="4586" spans="1:37">
      <c r="A4586" s="1" t="s">
        <v>1756</v>
      </c>
      <c r="B4586" s="9">
        <v>41065</v>
      </c>
      <c r="C4586" s="7">
        <v>100</v>
      </c>
      <c r="D4586" s="7">
        <v>1</v>
      </c>
      <c r="E4586" s="1">
        <v>37</v>
      </c>
      <c r="F4586" s="1" t="s">
        <v>26</v>
      </c>
      <c r="G4586" s="1" t="s">
        <v>534</v>
      </c>
      <c r="H4586" s="1" t="s">
        <v>23</v>
      </c>
      <c r="I4586" s="1" t="s">
        <v>23</v>
      </c>
      <c r="AK4586" s="1" t="s">
        <v>411</v>
      </c>
    </row>
    <row r="4587" spans="1:37">
      <c r="A4587" s="1" t="s">
        <v>1756</v>
      </c>
      <c r="B4587" s="9">
        <v>41065</v>
      </c>
      <c r="C4587" s="7">
        <v>100</v>
      </c>
      <c r="D4587" s="7">
        <v>1</v>
      </c>
      <c r="E4587" s="1">
        <v>37</v>
      </c>
      <c r="F4587" s="1" t="s">
        <v>47</v>
      </c>
      <c r="G4587" s="1" t="s">
        <v>1498</v>
      </c>
      <c r="H4587" s="1" t="s">
        <v>23</v>
      </c>
      <c r="I4587" s="1" t="s">
        <v>23</v>
      </c>
      <c r="AK4587" s="1" t="s">
        <v>411</v>
      </c>
    </row>
    <row r="4588" spans="1:37">
      <c r="A4588" s="1" t="s">
        <v>1756</v>
      </c>
      <c r="B4588" s="9">
        <v>41065</v>
      </c>
      <c r="C4588" s="7">
        <v>100</v>
      </c>
      <c r="D4588" s="7">
        <v>1</v>
      </c>
      <c r="E4588" s="1">
        <v>38</v>
      </c>
      <c r="F4588" s="1" t="s">
        <v>26</v>
      </c>
      <c r="G4588" s="1" t="s">
        <v>1499</v>
      </c>
      <c r="H4588" s="1" t="s">
        <v>23</v>
      </c>
      <c r="I4588" s="1" t="s">
        <v>23</v>
      </c>
      <c r="AK4588" s="1" t="s">
        <v>411</v>
      </c>
    </row>
    <row r="4589" spans="1:37">
      <c r="A4589" s="1" t="s">
        <v>1756</v>
      </c>
      <c r="B4589" s="9">
        <v>41065</v>
      </c>
      <c r="C4589" s="7">
        <v>100</v>
      </c>
      <c r="D4589" s="7">
        <v>1</v>
      </c>
      <c r="E4589" s="1">
        <v>38</v>
      </c>
      <c r="F4589" s="1" t="s">
        <v>47</v>
      </c>
      <c r="G4589" s="1" t="s">
        <v>1500</v>
      </c>
      <c r="H4589" s="1" t="s">
        <v>23</v>
      </c>
      <c r="I4589" s="1" t="s">
        <v>23</v>
      </c>
      <c r="AK4589" s="1" t="s">
        <v>411</v>
      </c>
    </row>
    <row r="4590" spans="1:37">
      <c r="A4590" s="1" t="s">
        <v>1756</v>
      </c>
      <c r="B4590" s="9">
        <v>41065</v>
      </c>
      <c r="C4590" s="7">
        <v>100</v>
      </c>
      <c r="D4590" s="7">
        <v>1</v>
      </c>
      <c r="E4590" s="1">
        <v>39</v>
      </c>
      <c r="F4590" s="1" t="s">
        <v>26</v>
      </c>
      <c r="G4590" s="1" t="s">
        <v>1501</v>
      </c>
      <c r="H4590" s="1" t="s">
        <v>22</v>
      </c>
      <c r="I4590" s="1" t="s">
        <v>9</v>
      </c>
      <c r="K4590" s="1" t="s">
        <v>32</v>
      </c>
      <c r="L4590" s="1" t="s">
        <v>73</v>
      </c>
      <c r="M4590" s="2" t="s">
        <v>2109</v>
      </c>
      <c r="AJ4590" s="1" t="s">
        <v>288</v>
      </c>
      <c r="AK4590" s="1" t="s">
        <v>411</v>
      </c>
    </row>
    <row r="4591" spans="1:37">
      <c r="A4591" s="1" t="s">
        <v>1756</v>
      </c>
      <c r="B4591" s="9">
        <v>41065</v>
      </c>
      <c r="C4591" s="7">
        <v>100</v>
      </c>
      <c r="D4591" s="7">
        <v>1</v>
      </c>
      <c r="E4591" s="1">
        <v>39</v>
      </c>
      <c r="F4591" s="1" t="s">
        <v>47</v>
      </c>
      <c r="G4591" s="1" t="s">
        <v>1503</v>
      </c>
      <c r="H4591" s="1" t="s">
        <v>23</v>
      </c>
      <c r="I4591" s="1" t="s">
        <v>23</v>
      </c>
      <c r="AK4591" s="1" t="s">
        <v>411</v>
      </c>
    </row>
    <row r="4592" spans="1:37">
      <c r="A4592" s="1" t="s">
        <v>1756</v>
      </c>
      <c r="B4592" s="9">
        <v>41065</v>
      </c>
      <c r="C4592" s="7">
        <v>100</v>
      </c>
      <c r="D4592" s="7">
        <v>1</v>
      </c>
      <c r="E4592" s="1">
        <v>40</v>
      </c>
      <c r="F4592" s="1" t="s">
        <v>26</v>
      </c>
      <c r="G4592" s="1" t="s">
        <v>1504</v>
      </c>
      <c r="H4592" s="1" t="s">
        <v>23</v>
      </c>
      <c r="I4592" s="1" t="s">
        <v>9</v>
      </c>
      <c r="AK4592" s="1" t="s">
        <v>411</v>
      </c>
    </row>
    <row r="4593" spans="1:38">
      <c r="A4593" s="1" t="s">
        <v>1756</v>
      </c>
      <c r="B4593" s="9">
        <v>41065</v>
      </c>
      <c r="C4593" s="7">
        <v>100</v>
      </c>
      <c r="D4593" s="7">
        <v>1</v>
      </c>
      <c r="E4593" s="1">
        <v>40</v>
      </c>
      <c r="F4593" s="1" t="s">
        <v>47</v>
      </c>
      <c r="G4593" s="1" t="s">
        <v>1507</v>
      </c>
      <c r="H4593" s="1" t="s">
        <v>23</v>
      </c>
      <c r="I4593" s="1" t="s">
        <v>23</v>
      </c>
      <c r="AK4593" s="1" t="s">
        <v>411</v>
      </c>
    </row>
    <row r="4594" spans="1:38">
      <c r="A4594" s="1" t="s">
        <v>1756</v>
      </c>
      <c r="B4594" s="9">
        <v>41065</v>
      </c>
      <c r="C4594" s="7">
        <v>100</v>
      </c>
      <c r="D4594" s="7">
        <v>1</v>
      </c>
      <c r="E4594" s="1">
        <v>41</v>
      </c>
      <c r="F4594" s="1" t="s">
        <v>26</v>
      </c>
      <c r="G4594" s="1" t="s">
        <v>1508</v>
      </c>
      <c r="H4594" s="1" t="s">
        <v>23</v>
      </c>
      <c r="I4594" s="1" t="s">
        <v>23</v>
      </c>
      <c r="AK4594" s="1" t="s">
        <v>411</v>
      </c>
    </row>
    <row r="4595" spans="1:38">
      <c r="A4595" s="1" t="s">
        <v>1756</v>
      </c>
      <c r="B4595" s="9">
        <v>41065</v>
      </c>
      <c r="C4595" s="7">
        <v>100</v>
      </c>
      <c r="D4595" s="7">
        <v>1</v>
      </c>
      <c r="E4595" s="1">
        <v>41</v>
      </c>
      <c r="F4595" s="1" t="s">
        <v>47</v>
      </c>
      <c r="G4595" s="1" t="s">
        <v>1509</v>
      </c>
      <c r="H4595" s="1" t="s">
        <v>23</v>
      </c>
      <c r="I4595" s="1" t="s">
        <v>23</v>
      </c>
      <c r="AK4595" s="1" t="s">
        <v>411</v>
      </c>
    </row>
    <row r="4596" spans="1:38">
      <c r="A4596" s="1" t="s">
        <v>1756</v>
      </c>
      <c r="B4596" s="9">
        <v>41065</v>
      </c>
      <c r="C4596" s="7">
        <v>100</v>
      </c>
      <c r="D4596" s="7">
        <v>1</v>
      </c>
      <c r="E4596" s="1">
        <v>42</v>
      </c>
      <c r="F4596" s="1" t="s">
        <v>26</v>
      </c>
      <c r="G4596" s="1" t="s">
        <v>1510</v>
      </c>
      <c r="H4596" s="1" t="s">
        <v>23</v>
      </c>
      <c r="I4596" s="1" t="s">
        <v>23</v>
      </c>
      <c r="AK4596" s="1" t="s">
        <v>411</v>
      </c>
    </row>
    <row r="4597" spans="1:38">
      <c r="A4597" s="1" t="s">
        <v>1756</v>
      </c>
      <c r="B4597" s="9">
        <v>41065</v>
      </c>
      <c r="C4597" s="7">
        <v>100</v>
      </c>
      <c r="D4597" s="7">
        <v>1</v>
      </c>
      <c r="E4597" s="1">
        <v>42</v>
      </c>
      <c r="F4597" s="1" t="s">
        <v>47</v>
      </c>
      <c r="G4597" s="1" t="s">
        <v>1511</v>
      </c>
      <c r="H4597" s="1" t="s">
        <v>23</v>
      </c>
      <c r="I4597" s="1" t="s">
        <v>23</v>
      </c>
      <c r="AK4597" s="1" t="s">
        <v>411</v>
      </c>
    </row>
    <row r="4598" spans="1:38">
      <c r="A4598" s="1" t="s">
        <v>1756</v>
      </c>
      <c r="B4598" s="9">
        <v>41065</v>
      </c>
      <c r="C4598" s="7">
        <v>100</v>
      </c>
      <c r="D4598" s="7">
        <v>1</v>
      </c>
      <c r="E4598" s="1">
        <v>43</v>
      </c>
      <c r="F4598" s="1" t="s">
        <v>26</v>
      </c>
      <c r="G4598" s="1" t="s">
        <v>1512</v>
      </c>
      <c r="H4598" s="1" t="s">
        <v>23</v>
      </c>
      <c r="I4598" s="1" t="s">
        <v>23</v>
      </c>
      <c r="AK4598" s="1" t="s">
        <v>411</v>
      </c>
    </row>
    <row r="4599" spans="1:38">
      <c r="A4599" s="1" t="s">
        <v>1756</v>
      </c>
      <c r="B4599" s="9">
        <v>41065</v>
      </c>
      <c r="C4599" s="7">
        <v>100</v>
      </c>
      <c r="D4599" s="7">
        <v>1</v>
      </c>
      <c r="E4599" s="1">
        <v>43</v>
      </c>
      <c r="F4599" s="1" t="s">
        <v>47</v>
      </c>
      <c r="G4599" s="1" t="s">
        <v>1513</v>
      </c>
      <c r="H4599" s="1" t="s">
        <v>23</v>
      </c>
      <c r="I4599" s="1" t="s">
        <v>23</v>
      </c>
      <c r="AK4599" s="1" t="s">
        <v>411</v>
      </c>
    </row>
    <row r="4600" spans="1:38">
      <c r="A4600" s="1" t="s">
        <v>1756</v>
      </c>
      <c r="B4600" s="9">
        <v>41065</v>
      </c>
      <c r="C4600" s="7">
        <v>100</v>
      </c>
      <c r="D4600" s="7">
        <v>1</v>
      </c>
      <c r="E4600" s="1">
        <v>44</v>
      </c>
      <c r="F4600" s="1" t="s">
        <v>26</v>
      </c>
      <c r="G4600" s="1" t="s">
        <v>1514</v>
      </c>
      <c r="H4600" s="1" t="s">
        <v>22</v>
      </c>
      <c r="I4600" s="1" t="s">
        <v>9</v>
      </c>
      <c r="K4600" s="1" t="s">
        <v>31</v>
      </c>
      <c r="L4600" s="1" t="s">
        <v>25</v>
      </c>
      <c r="M4600" s="2" t="s">
        <v>2184</v>
      </c>
      <c r="N4600" s="1" t="s">
        <v>224</v>
      </c>
      <c r="O4600" s="1" t="s">
        <v>33</v>
      </c>
      <c r="Q4600" s="1">
        <v>36</v>
      </c>
      <c r="R4600" s="1">
        <v>18.5</v>
      </c>
      <c r="S4600" s="1">
        <v>13.2</v>
      </c>
      <c r="X4600" s="1">
        <v>17</v>
      </c>
      <c r="Y4600" s="1">
        <v>127</v>
      </c>
      <c r="Z4600" s="1">
        <v>110</v>
      </c>
      <c r="AA4600" s="1">
        <v>25</v>
      </c>
      <c r="AE4600" s="1">
        <v>753</v>
      </c>
      <c r="AJ4600" s="1" t="s">
        <v>418</v>
      </c>
      <c r="AK4600" s="1" t="s">
        <v>411</v>
      </c>
      <c r="AL4600" s="1" t="s">
        <v>467</v>
      </c>
    </row>
    <row r="4601" spans="1:38">
      <c r="A4601" s="1" t="s">
        <v>1756</v>
      </c>
      <c r="B4601" s="9">
        <v>41065</v>
      </c>
      <c r="C4601" s="7">
        <v>100</v>
      </c>
      <c r="D4601" s="7">
        <v>1</v>
      </c>
      <c r="E4601" s="1">
        <v>44</v>
      </c>
      <c r="F4601" s="1" t="s">
        <v>47</v>
      </c>
      <c r="G4601" s="1" t="s">
        <v>1515</v>
      </c>
      <c r="H4601" s="1" t="s">
        <v>23</v>
      </c>
      <c r="I4601" s="1" t="s">
        <v>23</v>
      </c>
      <c r="AK4601" s="1" t="s">
        <v>411</v>
      </c>
    </row>
    <row r="4602" spans="1:38">
      <c r="A4602" s="1" t="s">
        <v>1756</v>
      </c>
      <c r="B4602" s="9">
        <v>41065</v>
      </c>
      <c r="C4602" s="7">
        <v>100</v>
      </c>
      <c r="D4602" s="7">
        <v>1</v>
      </c>
      <c r="E4602" s="1">
        <v>45</v>
      </c>
      <c r="F4602" s="1" t="s">
        <v>26</v>
      </c>
      <c r="G4602" s="1" t="s">
        <v>1516</v>
      </c>
      <c r="H4602" s="1" t="s">
        <v>23</v>
      </c>
      <c r="I4602" s="1" t="s">
        <v>23</v>
      </c>
      <c r="J4602" s="1" t="s">
        <v>55</v>
      </c>
      <c r="AK4602" s="1" t="s">
        <v>411</v>
      </c>
    </row>
    <row r="4603" spans="1:38">
      <c r="A4603" s="1" t="s">
        <v>1756</v>
      </c>
      <c r="B4603" s="9">
        <v>41065</v>
      </c>
      <c r="C4603" s="7">
        <v>100</v>
      </c>
      <c r="D4603" s="7">
        <v>1</v>
      </c>
      <c r="E4603" s="1">
        <v>45</v>
      </c>
      <c r="F4603" s="1" t="s">
        <v>47</v>
      </c>
      <c r="G4603" s="1" t="s">
        <v>1517</v>
      </c>
      <c r="H4603" s="1" t="s">
        <v>22</v>
      </c>
      <c r="I4603" s="1" t="s">
        <v>9</v>
      </c>
      <c r="K4603" s="1" t="s">
        <v>29</v>
      </c>
      <c r="L4603" s="1" t="s">
        <v>25</v>
      </c>
      <c r="M4603" s="2" t="s">
        <v>2160</v>
      </c>
      <c r="N4603" s="1" t="s">
        <v>26</v>
      </c>
      <c r="O4603" s="1" t="s">
        <v>66</v>
      </c>
      <c r="Q4603" s="1">
        <v>44.4</v>
      </c>
      <c r="R4603" s="1">
        <v>21.5</v>
      </c>
      <c r="S4603" s="1">
        <v>18.5</v>
      </c>
      <c r="X4603" s="1">
        <v>17</v>
      </c>
      <c r="Y4603" s="1">
        <v>168</v>
      </c>
      <c r="Z4603" s="1">
        <v>151</v>
      </c>
      <c r="AA4603" s="1">
        <v>71</v>
      </c>
      <c r="AE4603" s="1">
        <v>752</v>
      </c>
      <c r="AJ4603" s="1" t="s">
        <v>418</v>
      </c>
      <c r="AK4603" s="1" t="s">
        <v>411</v>
      </c>
      <c r="AL4603" s="1" t="s">
        <v>466</v>
      </c>
    </row>
    <row r="4604" spans="1:38">
      <c r="A4604" s="1" t="s">
        <v>1756</v>
      </c>
      <c r="B4604" s="9">
        <v>41065</v>
      </c>
      <c r="C4604" s="7">
        <v>100</v>
      </c>
      <c r="D4604" s="7">
        <v>1</v>
      </c>
      <c r="E4604" s="1">
        <v>46</v>
      </c>
      <c r="F4604" s="1" t="s">
        <v>26</v>
      </c>
      <c r="G4604" s="1" t="s">
        <v>1518</v>
      </c>
      <c r="H4604" s="1" t="s">
        <v>23</v>
      </c>
      <c r="I4604" s="1" t="s">
        <v>23</v>
      </c>
      <c r="J4604" s="1" t="s">
        <v>55</v>
      </c>
      <c r="AK4604" s="1" t="s">
        <v>411</v>
      </c>
    </row>
    <row r="4605" spans="1:38">
      <c r="A4605" s="1" t="s">
        <v>1756</v>
      </c>
      <c r="B4605" s="9">
        <v>41065</v>
      </c>
      <c r="C4605" s="7">
        <v>100</v>
      </c>
      <c r="D4605" s="7">
        <v>1</v>
      </c>
      <c r="E4605" s="1">
        <v>46</v>
      </c>
      <c r="F4605" s="1" t="s">
        <v>47</v>
      </c>
      <c r="G4605" s="1" t="s">
        <v>1519</v>
      </c>
      <c r="H4605" s="1" t="s">
        <v>23</v>
      </c>
      <c r="I4605" s="1" t="s">
        <v>23</v>
      </c>
      <c r="AK4605" s="1" t="s">
        <v>411</v>
      </c>
    </row>
    <row r="4606" spans="1:38">
      <c r="A4606" s="1" t="s">
        <v>1756</v>
      </c>
      <c r="B4606" s="9">
        <v>41065</v>
      </c>
      <c r="C4606" s="7">
        <v>100</v>
      </c>
      <c r="D4606" s="7">
        <v>1</v>
      </c>
      <c r="E4606" s="1">
        <v>47</v>
      </c>
      <c r="F4606" s="1" t="s">
        <v>26</v>
      </c>
      <c r="G4606" s="1" t="s">
        <v>1520</v>
      </c>
      <c r="H4606" s="1" t="s">
        <v>23</v>
      </c>
      <c r="I4606" s="1" t="s">
        <v>23</v>
      </c>
      <c r="AK4606" s="1" t="s">
        <v>411</v>
      </c>
    </row>
    <row r="4607" spans="1:38">
      <c r="A4607" s="1" t="s">
        <v>1756</v>
      </c>
      <c r="B4607" s="9">
        <v>41065</v>
      </c>
      <c r="C4607" s="7">
        <v>100</v>
      </c>
      <c r="D4607" s="7">
        <v>1</v>
      </c>
      <c r="E4607" s="1">
        <v>47</v>
      </c>
      <c r="F4607" s="1" t="s">
        <v>47</v>
      </c>
      <c r="G4607" s="1" t="s">
        <v>1521</v>
      </c>
      <c r="H4607" s="1" t="s">
        <v>23</v>
      </c>
      <c r="I4607" s="1" t="s">
        <v>23</v>
      </c>
      <c r="J4607" s="1" t="s">
        <v>55</v>
      </c>
      <c r="AK4607" s="1" t="s">
        <v>411</v>
      </c>
    </row>
    <row r="4608" spans="1:38">
      <c r="A4608" s="1" t="s">
        <v>1756</v>
      </c>
      <c r="B4608" s="9">
        <v>41065</v>
      </c>
      <c r="C4608" s="7">
        <v>100</v>
      </c>
      <c r="D4608" s="7">
        <v>1</v>
      </c>
      <c r="E4608" s="1">
        <v>48</v>
      </c>
      <c r="F4608" s="1" t="s">
        <v>26</v>
      </c>
      <c r="G4608" s="1" t="s">
        <v>1522</v>
      </c>
      <c r="H4608" s="1" t="s">
        <v>23</v>
      </c>
      <c r="I4608" s="1" t="s">
        <v>23</v>
      </c>
      <c r="AK4608" s="1" t="s">
        <v>411</v>
      </c>
    </row>
    <row r="4609" spans="1:37">
      <c r="A4609" s="1" t="s">
        <v>1756</v>
      </c>
      <c r="B4609" s="9">
        <v>41065</v>
      </c>
      <c r="C4609" s="7">
        <v>100</v>
      </c>
      <c r="D4609" s="7">
        <v>1</v>
      </c>
      <c r="E4609" s="1">
        <v>48</v>
      </c>
      <c r="F4609" s="1" t="s">
        <v>47</v>
      </c>
      <c r="G4609" s="1" t="s">
        <v>1523</v>
      </c>
      <c r="H4609" s="1" t="s">
        <v>23</v>
      </c>
      <c r="I4609" s="1" t="s">
        <v>53</v>
      </c>
      <c r="AK4609" s="1" t="s">
        <v>411</v>
      </c>
    </row>
    <row r="4610" spans="1:37">
      <c r="A4610" s="1" t="s">
        <v>1757</v>
      </c>
      <c r="B4610" s="9">
        <v>41067</v>
      </c>
      <c r="C4610" s="7">
        <v>100</v>
      </c>
      <c r="D4610" s="7">
        <v>1</v>
      </c>
      <c r="E4610" s="1">
        <v>1</v>
      </c>
      <c r="F4610" s="1" t="s">
        <v>26</v>
      </c>
      <c r="G4610" s="1" t="s">
        <v>1823</v>
      </c>
      <c r="H4610" s="1" t="s">
        <v>23</v>
      </c>
      <c r="I4610" s="1" t="s">
        <v>23</v>
      </c>
      <c r="AK4610" s="1" t="s">
        <v>411</v>
      </c>
    </row>
    <row r="4611" spans="1:37">
      <c r="A4611" s="1" t="s">
        <v>1757</v>
      </c>
      <c r="B4611" s="9">
        <v>41067</v>
      </c>
      <c r="C4611" s="7">
        <v>100</v>
      </c>
      <c r="D4611" s="7">
        <v>1</v>
      </c>
      <c r="E4611" s="1">
        <v>1</v>
      </c>
      <c r="F4611" s="1" t="s">
        <v>47</v>
      </c>
      <c r="G4611" s="1" t="s">
        <v>1825</v>
      </c>
      <c r="H4611" s="1" t="s">
        <v>23</v>
      </c>
      <c r="I4611" s="1" t="s">
        <v>23</v>
      </c>
      <c r="AK4611" s="1" t="s">
        <v>411</v>
      </c>
    </row>
    <row r="4612" spans="1:37">
      <c r="A4612" s="1" t="s">
        <v>1757</v>
      </c>
      <c r="B4612" s="9">
        <v>41067</v>
      </c>
      <c r="C4612" s="7">
        <v>100</v>
      </c>
      <c r="D4612" s="7">
        <v>1</v>
      </c>
      <c r="E4612" s="1">
        <v>2</v>
      </c>
      <c r="F4612" s="1" t="s">
        <v>26</v>
      </c>
      <c r="G4612" s="1" t="s">
        <v>1833</v>
      </c>
      <c r="H4612" s="1" t="s">
        <v>22</v>
      </c>
      <c r="I4612" s="1" t="s">
        <v>9</v>
      </c>
      <c r="K4612" s="1" t="s">
        <v>30</v>
      </c>
      <c r="L4612" s="1" t="s">
        <v>25</v>
      </c>
      <c r="M4612" s="2" t="s">
        <v>2161</v>
      </c>
      <c r="N4612" s="1" t="s">
        <v>26</v>
      </c>
      <c r="O4612" s="1" t="s">
        <v>33</v>
      </c>
      <c r="Q4612" s="1">
        <v>26</v>
      </c>
      <c r="R4612" s="1">
        <v>17.3</v>
      </c>
      <c r="S4612" s="1">
        <v>8.6</v>
      </c>
      <c r="X4612" s="1">
        <v>18</v>
      </c>
      <c r="Y4612" s="1">
        <v>61</v>
      </c>
      <c r="Z4612" s="1">
        <f>Y4612-X4612</f>
        <v>43</v>
      </c>
      <c r="AA4612" s="1">
        <v>22</v>
      </c>
      <c r="AE4612" s="1">
        <v>754</v>
      </c>
      <c r="AF4612" s="1">
        <v>114</v>
      </c>
      <c r="AJ4612" s="1" t="s">
        <v>288</v>
      </c>
      <c r="AK4612" s="1" t="s">
        <v>411</v>
      </c>
    </row>
    <row r="4613" spans="1:37">
      <c r="A4613" s="1" t="s">
        <v>1757</v>
      </c>
      <c r="B4613" s="9">
        <v>41067</v>
      </c>
      <c r="C4613" s="7">
        <v>100</v>
      </c>
      <c r="D4613" s="7">
        <v>1</v>
      </c>
      <c r="E4613" s="1">
        <v>2</v>
      </c>
      <c r="F4613" s="1" t="s">
        <v>47</v>
      </c>
      <c r="G4613" s="1" t="s">
        <v>1829</v>
      </c>
      <c r="H4613" s="1" t="s">
        <v>22</v>
      </c>
      <c r="I4613" s="1" t="s">
        <v>9</v>
      </c>
      <c r="K4613" s="1" t="s">
        <v>29</v>
      </c>
      <c r="L4613" s="1" t="s">
        <v>73</v>
      </c>
      <c r="M4613" s="2" t="s">
        <v>2076</v>
      </c>
      <c r="AJ4613" s="1" t="s">
        <v>288</v>
      </c>
      <c r="AK4613" s="1" t="s">
        <v>411</v>
      </c>
    </row>
    <row r="4614" spans="1:37">
      <c r="A4614" s="1" t="s">
        <v>1757</v>
      </c>
      <c r="B4614" s="9">
        <v>41067</v>
      </c>
      <c r="C4614" s="7">
        <v>100</v>
      </c>
      <c r="D4614" s="7">
        <v>1</v>
      </c>
      <c r="E4614" s="1">
        <v>3</v>
      </c>
      <c r="F4614" s="1" t="s">
        <v>26</v>
      </c>
      <c r="G4614" s="1" t="s">
        <v>1813</v>
      </c>
      <c r="H4614" s="1" t="s">
        <v>23</v>
      </c>
      <c r="I4614" s="1" t="s">
        <v>23</v>
      </c>
      <c r="AK4614" s="1" t="s">
        <v>411</v>
      </c>
    </row>
    <row r="4615" spans="1:37">
      <c r="A4615" s="1" t="s">
        <v>1757</v>
      </c>
      <c r="B4615" s="9">
        <v>41067</v>
      </c>
      <c r="C4615" s="7">
        <v>100</v>
      </c>
      <c r="D4615" s="7">
        <v>1</v>
      </c>
      <c r="E4615" s="1">
        <v>3</v>
      </c>
      <c r="F4615" s="1" t="s">
        <v>47</v>
      </c>
      <c r="G4615" s="1" t="s">
        <v>1824</v>
      </c>
      <c r="H4615" s="1" t="s">
        <v>23</v>
      </c>
      <c r="I4615" s="1" t="s">
        <v>23</v>
      </c>
      <c r="AK4615" s="1" t="s">
        <v>411</v>
      </c>
    </row>
    <row r="4616" spans="1:37">
      <c r="A4616" s="1" t="s">
        <v>1757</v>
      </c>
      <c r="B4616" s="9">
        <v>41067</v>
      </c>
      <c r="C4616" s="7">
        <v>100</v>
      </c>
      <c r="D4616" s="7">
        <v>1</v>
      </c>
      <c r="E4616" s="1">
        <v>4</v>
      </c>
      <c r="F4616" s="1" t="s">
        <v>26</v>
      </c>
      <c r="G4616" s="1" t="s">
        <v>1821</v>
      </c>
      <c r="H4616" s="1" t="s">
        <v>22</v>
      </c>
      <c r="I4616" s="1" t="s">
        <v>9</v>
      </c>
      <c r="K4616" s="1" t="s">
        <v>30</v>
      </c>
      <c r="L4616" s="1" t="s">
        <v>73</v>
      </c>
      <c r="M4616" s="2" t="s">
        <v>2100</v>
      </c>
      <c r="AJ4616" s="1" t="s">
        <v>288</v>
      </c>
      <c r="AK4616" s="1" t="s">
        <v>411</v>
      </c>
    </row>
    <row r="4617" spans="1:37">
      <c r="A4617" s="1" t="s">
        <v>1757</v>
      </c>
      <c r="B4617" s="9">
        <v>41067</v>
      </c>
      <c r="C4617" s="7">
        <v>100</v>
      </c>
      <c r="D4617" s="7">
        <v>1</v>
      </c>
      <c r="E4617" s="1">
        <v>4</v>
      </c>
      <c r="F4617" s="1" t="s">
        <v>47</v>
      </c>
      <c r="G4617" s="1" t="s">
        <v>1832</v>
      </c>
      <c r="H4617" s="1" t="s">
        <v>22</v>
      </c>
      <c r="I4617" s="1" t="s">
        <v>9</v>
      </c>
      <c r="K4617" s="1" t="s">
        <v>29</v>
      </c>
      <c r="L4617" s="1" t="s">
        <v>73</v>
      </c>
      <c r="M4617" s="2" t="s">
        <v>2074</v>
      </c>
      <c r="AJ4617" s="1" t="s">
        <v>288</v>
      </c>
      <c r="AK4617" s="1" t="s">
        <v>411</v>
      </c>
    </row>
    <row r="4618" spans="1:37">
      <c r="A4618" s="1" t="s">
        <v>1757</v>
      </c>
      <c r="B4618" s="9">
        <v>41067</v>
      </c>
      <c r="C4618" s="7">
        <v>100</v>
      </c>
      <c r="D4618" s="7">
        <v>1</v>
      </c>
      <c r="E4618" s="1">
        <v>5</v>
      </c>
      <c r="F4618" s="1" t="s">
        <v>26</v>
      </c>
      <c r="G4618" s="1" t="s">
        <v>1828</v>
      </c>
      <c r="H4618" s="1" t="s">
        <v>22</v>
      </c>
      <c r="I4618" s="1" t="s">
        <v>53</v>
      </c>
      <c r="AK4618" s="1" t="s">
        <v>411</v>
      </c>
    </row>
    <row r="4619" spans="1:37">
      <c r="A4619" s="1" t="s">
        <v>1757</v>
      </c>
      <c r="B4619" s="9">
        <v>41067</v>
      </c>
      <c r="C4619" s="7">
        <v>100</v>
      </c>
      <c r="D4619" s="7">
        <v>1</v>
      </c>
      <c r="E4619" s="1">
        <v>5</v>
      </c>
      <c r="F4619" s="1" t="s">
        <v>47</v>
      </c>
      <c r="G4619" s="1" t="s">
        <v>1826</v>
      </c>
      <c r="H4619" s="1" t="s">
        <v>23</v>
      </c>
      <c r="I4619" s="1" t="s">
        <v>23</v>
      </c>
      <c r="AK4619" s="1" t="s">
        <v>411</v>
      </c>
    </row>
    <row r="4620" spans="1:37">
      <c r="A4620" s="1" t="s">
        <v>1757</v>
      </c>
      <c r="B4620" s="9">
        <v>41067</v>
      </c>
      <c r="C4620" s="7">
        <v>100</v>
      </c>
      <c r="D4620" s="7">
        <v>1</v>
      </c>
      <c r="E4620" s="1">
        <v>6</v>
      </c>
      <c r="F4620" s="1" t="s">
        <v>26</v>
      </c>
      <c r="G4620" s="1" t="s">
        <v>1834</v>
      </c>
      <c r="H4620" s="1" t="s">
        <v>23</v>
      </c>
      <c r="I4620" s="1" t="s">
        <v>23</v>
      </c>
      <c r="AK4620" s="1" t="s">
        <v>411</v>
      </c>
    </row>
    <row r="4621" spans="1:37">
      <c r="A4621" s="1" t="s">
        <v>1757</v>
      </c>
      <c r="B4621" s="9">
        <v>41067</v>
      </c>
      <c r="C4621" s="7">
        <v>100</v>
      </c>
      <c r="D4621" s="7">
        <v>1</v>
      </c>
      <c r="E4621" s="1">
        <v>6</v>
      </c>
      <c r="F4621" s="1" t="s">
        <v>47</v>
      </c>
      <c r="G4621" s="1" t="s">
        <v>1816</v>
      </c>
      <c r="H4621" s="1" t="s">
        <v>22</v>
      </c>
      <c r="I4621" s="1" t="s">
        <v>9</v>
      </c>
      <c r="K4621" s="1" t="s">
        <v>36</v>
      </c>
      <c r="L4621" s="1" t="s">
        <v>73</v>
      </c>
      <c r="M4621" s="2" t="s">
        <v>2141</v>
      </c>
      <c r="AJ4621" s="1" t="s">
        <v>288</v>
      </c>
      <c r="AK4621" s="1" t="s">
        <v>411</v>
      </c>
    </row>
    <row r="4622" spans="1:37">
      <c r="A4622" s="1" t="s">
        <v>1757</v>
      </c>
      <c r="B4622" s="9">
        <v>41067</v>
      </c>
      <c r="C4622" s="7">
        <v>100</v>
      </c>
      <c r="D4622" s="7">
        <v>1</v>
      </c>
      <c r="E4622" s="1">
        <v>7</v>
      </c>
      <c r="F4622" s="1" t="s">
        <v>26</v>
      </c>
      <c r="G4622" s="1" t="s">
        <v>1809</v>
      </c>
      <c r="H4622" s="1" t="s">
        <v>23</v>
      </c>
      <c r="I4622" s="1" t="s">
        <v>23</v>
      </c>
      <c r="AK4622" s="1" t="s">
        <v>411</v>
      </c>
    </row>
    <row r="4623" spans="1:37">
      <c r="A4623" s="1" t="s">
        <v>1757</v>
      </c>
      <c r="B4623" s="9">
        <v>41067</v>
      </c>
      <c r="C4623" s="7">
        <v>100</v>
      </c>
      <c r="D4623" s="7">
        <v>1</v>
      </c>
      <c r="E4623" s="1">
        <v>7</v>
      </c>
      <c r="F4623" s="1" t="s">
        <v>47</v>
      </c>
      <c r="G4623" s="1" t="s">
        <v>1822</v>
      </c>
      <c r="H4623" s="1" t="s">
        <v>23</v>
      </c>
      <c r="I4623" s="1" t="s">
        <v>23</v>
      </c>
      <c r="AK4623" s="1" t="s">
        <v>411</v>
      </c>
    </row>
    <row r="4624" spans="1:37">
      <c r="A4624" s="1" t="s">
        <v>1757</v>
      </c>
      <c r="B4624" s="9">
        <v>41067</v>
      </c>
      <c r="C4624" s="7">
        <v>100</v>
      </c>
      <c r="D4624" s="7">
        <v>1</v>
      </c>
      <c r="E4624" s="1">
        <v>8</v>
      </c>
      <c r="F4624" s="1" t="s">
        <v>26</v>
      </c>
      <c r="G4624" s="1" t="s">
        <v>1808</v>
      </c>
      <c r="H4624" s="1" t="s">
        <v>23</v>
      </c>
      <c r="I4624" s="1" t="s">
        <v>23</v>
      </c>
      <c r="J4624" s="1" t="s">
        <v>55</v>
      </c>
      <c r="AK4624" s="1" t="s">
        <v>411</v>
      </c>
    </row>
    <row r="4625" spans="1:37">
      <c r="A4625" s="1" t="s">
        <v>1757</v>
      </c>
      <c r="B4625" s="9">
        <v>41067</v>
      </c>
      <c r="C4625" s="7">
        <v>100</v>
      </c>
      <c r="D4625" s="7">
        <v>1</v>
      </c>
      <c r="E4625" s="1">
        <v>8</v>
      </c>
      <c r="F4625" s="1" t="s">
        <v>47</v>
      </c>
      <c r="G4625" s="1" t="s">
        <v>1820</v>
      </c>
      <c r="H4625" s="1" t="s">
        <v>23</v>
      </c>
      <c r="I4625" s="1" t="s">
        <v>23</v>
      </c>
      <c r="AK4625" s="1" t="s">
        <v>411</v>
      </c>
    </row>
    <row r="4626" spans="1:37">
      <c r="A4626" s="1" t="s">
        <v>1757</v>
      </c>
      <c r="B4626" s="9">
        <v>41067</v>
      </c>
      <c r="C4626" s="7">
        <v>100</v>
      </c>
      <c r="D4626" s="7">
        <v>1</v>
      </c>
      <c r="E4626" s="1">
        <v>9</v>
      </c>
      <c r="F4626" s="1" t="s">
        <v>26</v>
      </c>
      <c r="G4626" s="1" t="s">
        <v>1830</v>
      </c>
      <c r="H4626" s="1" t="s">
        <v>23</v>
      </c>
      <c r="I4626" s="1" t="s">
        <v>23</v>
      </c>
      <c r="AK4626" s="1" t="s">
        <v>411</v>
      </c>
    </row>
    <row r="4627" spans="1:37">
      <c r="A4627" s="1" t="s">
        <v>1757</v>
      </c>
      <c r="B4627" s="9">
        <v>41067</v>
      </c>
      <c r="C4627" s="7">
        <v>100</v>
      </c>
      <c r="D4627" s="7">
        <v>1</v>
      </c>
      <c r="E4627" s="1">
        <v>9</v>
      </c>
      <c r="F4627" s="1" t="s">
        <v>47</v>
      </c>
      <c r="G4627" s="1" t="s">
        <v>1810</v>
      </c>
      <c r="H4627" s="1" t="s">
        <v>23</v>
      </c>
      <c r="I4627" s="1" t="s">
        <v>23</v>
      </c>
      <c r="AK4627" s="1" t="s">
        <v>411</v>
      </c>
    </row>
    <row r="4628" spans="1:37">
      <c r="A4628" s="1" t="s">
        <v>1757</v>
      </c>
      <c r="B4628" s="9">
        <v>41067</v>
      </c>
      <c r="C4628" s="7">
        <v>100</v>
      </c>
      <c r="D4628" s="7">
        <v>1</v>
      </c>
      <c r="E4628" s="1">
        <v>10</v>
      </c>
      <c r="F4628" s="1" t="s">
        <v>26</v>
      </c>
      <c r="G4628" s="1" t="s">
        <v>1817</v>
      </c>
      <c r="H4628" s="1" t="s">
        <v>23</v>
      </c>
      <c r="I4628" s="1" t="s">
        <v>23</v>
      </c>
      <c r="AK4628" s="1" t="s">
        <v>411</v>
      </c>
    </row>
    <row r="4629" spans="1:37">
      <c r="A4629" s="1" t="s">
        <v>1757</v>
      </c>
      <c r="B4629" s="9">
        <v>41067</v>
      </c>
      <c r="C4629" s="7">
        <v>100</v>
      </c>
      <c r="D4629" s="7">
        <v>1</v>
      </c>
      <c r="E4629" s="1">
        <v>10</v>
      </c>
      <c r="F4629" s="1" t="s">
        <v>47</v>
      </c>
      <c r="G4629" s="1" t="s">
        <v>1835</v>
      </c>
      <c r="H4629" s="1" t="s">
        <v>23</v>
      </c>
      <c r="I4629" s="1" t="s">
        <v>23</v>
      </c>
      <c r="AK4629" s="1" t="s">
        <v>411</v>
      </c>
    </row>
    <row r="4630" spans="1:37">
      <c r="A4630" s="1" t="s">
        <v>1757</v>
      </c>
      <c r="B4630" s="9">
        <v>41067</v>
      </c>
      <c r="C4630" s="7">
        <v>100</v>
      </c>
      <c r="D4630" s="7">
        <v>1</v>
      </c>
      <c r="E4630" s="1">
        <v>11</v>
      </c>
      <c r="F4630" s="1" t="s">
        <v>26</v>
      </c>
      <c r="G4630" s="1" t="s">
        <v>1812</v>
      </c>
      <c r="H4630" s="1" t="s">
        <v>23</v>
      </c>
      <c r="I4630" s="1" t="s">
        <v>23</v>
      </c>
      <c r="AK4630" s="1" t="s">
        <v>411</v>
      </c>
    </row>
    <row r="4631" spans="1:37">
      <c r="A4631" s="1" t="s">
        <v>1757</v>
      </c>
      <c r="B4631" s="9">
        <v>41067</v>
      </c>
      <c r="C4631" s="7">
        <v>100</v>
      </c>
      <c r="D4631" s="7">
        <v>1</v>
      </c>
      <c r="E4631" s="1">
        <v>11</v>
      </c>
      <c r="F4631" s="1" t="s">
        <v>47</v>
      </c>
      <c r="G4631" s="1" t="s">
        <v>1807</v>
      </c>
      <c r="H4631" s="1" t="s">
        <v>23</v>
      </c>
      <c r="I4631" s="1" t="s">
        <v>23</v>
      </c>
      <c r="J4631" s="1" t="s">
        <v>55</v>
      </c>
      <c r="AK4631" s="1" t="s">
        <v>411</v>
      </c>
    </row>
    <row r="4632" spans="1:37">
      <c r="A4632" s="1" t="s">
        <v>1757</v>
      </c>
      <c r="B4632" s="9">
        <v>41067</v>
      </c>
      <c r="C4632" s="7">
        <v>100</v>
      </c>
      <c r="D4632" s="7">
        <v>1</v>
      </c>
      <c r="E4632" s="1">
        <v>12</v>
      </c>
      <c r="F4632" s="1" t="s">
        <v>26</v>
      </c>
      <c r="G4632" s="1" t="s">
        <v>1818</v>
      </c>
      <c r="H4632" s="1" t="s">
        <v>23</v>
      </c>
      <c r="I4632" s="1" t="s">
        <v>23</v>
      </c>
      <c r="AK4632" s="1" t="s">
        <v>411</v>
      </c>
    </row>
    <row r="4633" spans="1:37">
      <c r="A4633" s="1" t="s">
        <v>1757</v>
      </c>
      <c r="B4633" s="9">
        <v>41067</v>
      </c>
      <c r="C4633" s="7">
        <v>100</v>
      </c>
      <c r="D4633" s="7">
        <v>1</v>
      </c>
      <c r="E4633" s="1">
        <v>12</v>
      </c>
      <c r="F4633" s="1" t="s">
        <v>47</v>
      </c>
      <c r="G4633" s="1" t="s">
        <v>1811</v>
      </c>
      <c r="H4633" s="1" t="s">
        <v>23</v>
      </c>
      <c r="I4633" s="1" t="s">
        <v>23</v>
      </c>
      <c r="AK4633" s="1" t="s">
        <v>411</v>
      </c>
    </row>
    <row r="4634" spans="1:37">
      <c r="A4634" s="1" t="s">
        <v>1757</v>
      </c>
      <c r="B4634" s="9">
        <v>41067</v>
      </c>
      <c r="C4634" s="7">
        <v>100</v>
      </c>
      <c r="D4634" s="7">
        <v>1</v>
      </c>
      <c r="E4634" s="1">
        <v>13</v>
      </c>
      <c r="F4634" s="1" t="s">
        <v>26</v>
      </c>
      <c r="G4634" s="1" t="s">
        <v>1827</v>
      </c>
      <c r="H4634" s="1" t="s">
        <v>23</v>
      </c>
      <c r="I4634" s="1" t="s">
        <v>23</v>
      </c>
      <c r="AK4634" s="1" t="s">
        <v>411</v>
      </c>
    </row>
    <row r="4635" spans="1:37">
      <c r="A4635" s="1" t="s">
        <v>1757</v>
      </c>
      <c r="B4635" s="9">
        <v>41067</v>
      </c>
      <c r="C4635" s="7">
        <v>100</v>
      </c>
      <c r="D4635" s="7">
        <v>1</v>
      </c>
      <c r="E4635" s="1">
        <v>13</v>
      </c>
      <c r="F4635" s="1" t="s">
        <v>47</v>
      </c>
      <c r="G4635" s="1" t="s">
        <v>1815</v>
      </c>
      <c r="H4635" s="1" t="s">
        <v>23</v>
      </c>
      <c r="I4635" s="1" t="s">
        <v>23</v>
      </c>
      <c r="J4635" s="1" t="s">
        <v>55</v>
      </c>
      <c r="AK4635" s="1" t="s">
        <v>411</v>
      </c>
    </row>
    <row r="4636" spans="1:37">
      <c r="A4636" s="1" t="s">
        <v>1757</v>
      </c>
      <c r="B4636" s="9">
        <v>41067</v>
      </c>
      <c r="C4636" s="7">
        <v>100</v>
      </c>
      <c r="D4636" s="7">
        <v>1</v>
      </c>
      <c r="E4636" s="1">
        <v>14</v>
      </c>
      <c r="F4636" s="1" t="s">
        <v>26</v>
      </c>
      <c r="G4636" s="1" t="s">
        <v>1819</v>
      </c>
      <c r="H4636" s="1" t="s">
        <v>23</v>
      </c>
      <c r="I4636" s="1" t="s">
        <v>23</v>
      </c>
      <c r="AK4636" s="1" t="s">
        <v>411</v>
      </c>
    </row>
    <row r="4637" spans="1:37">
      <c r="A4637" s="1" t="s">
        <v>1757</v>
      </c>
      <c r="B4637" s="9">
        <v>41067</v>
      </c>
      <c r="C4637" s="7">
        <v>100</v>
      </c>
      <c r="D4637" s="7">
        <v>1</v>
      </c>
      <c r="E4637" s="1">
        <v>14</v>
      </c>
      <c r="F4637" s="1" t="s">
        <v>47</v>
      </c>
      <c r="G4637" s="1" t="s">
        <v>1806</v>
      </c>
      <c r="H4637" s="1" t="s">
        <v>23</v>
      </c>
      <c r="I4637" s="1" t="s">
        <v>23</v>
      </c>
      <c r="AK4637" s="1" t="s">
        <v>411</v>
      </c>
    </row>
    <row r="4638" spans="1:37">
      <c r="A4638" s="1" t="s">
        <v>1757</v>
      </c>
      <c r="B4638" s="9">
        <v>41067</v>
      </c>
      <c r="C4638" s="7">
        <v>100</v>
      </c>
      <c r="D4638" s="7">
        <v>1</v>
      </c>
      <c r="E4638" s="1">
        <v>15</v>
      </c>
      <c r="F4638" s="1" t="s">
        <v>26</v>
      </c>
      <c r="G4638" s="1" t="s">
        <v>1836</v>
      </c>
      <c r="H4638" s="1" t="s">
        <v>23</v>
      </c>
      <c r="I4638" s="1" t="s">
        <v>23</v>
      </c>
      <c r="AK4638" s="1" t="s">
        <v>411</v>
      </c>
    </row>
    <row r="4639" spans="1:37">
      <c r="A4639" s="1" t="s">
        <v>1757</v>
      </c>
      <c r="B4639" s="9">
        <v>41067</v>
      </c>
      <c r="C4639" s="7">
        <v>100</v>
      </c>
      <c r="D4639" s="7">
        <v>1</v>
      </c>
      <c r="E4639" s="1">
        <v>15</v>
      </c>
      <c r="F4639" s="1" t="s">
        <v>47</v>
      </c>
      <c r="G4639" s="1" t="s">
        <v>1805</v>
      </c>
      <c r="H4639" s="1" t="s">
        <v>23</v>
      </c>
      <c r="I4639" s="1" t="s">
        <v>23</v>
      </c>
      <c r="AK4639" s="1" t="s">
        <v>411</v>
      </c>
    </row>
    <row r="4640" spans="1:37">
      <c r="A4640" s="1" t="s">
        <v>1757</v>
      </c>
      <c r="B4640" s="9">
        <v>41067</v>
      </c>
      <c r="C4640" s="7">
        <v>100</v>
      </c>
      <c r="D4640" s="7">
        <v>1</v>
      </c>
      <c r="E4640" s="1">
        <v>16</v>
      </c>
      <c r="F4640" s="1" t="s">
        <v>26</v>
      </c>
      <c r="G4640" s="1" t="s">
        <v>1814</v>
      </c>
      <c r="H4640" s="1" t="s">
        <v>23</v>
      </c>
      <c r="I4640" s="1" t="s">
        <v>23</v>
      </c>
      <c r="AK4640" s="1" t="s">
        <v>411</v>
      </c>
    </row>
    <row r="4641" spans="1:38">
      <c r="A4641" s="1" t="s">
        <v>1757</v>
      </c>
      <c r="B4641" s="9">
        <v>41067</v>
      </c>
      <c r="C4641" s="7">
        <v>100</v>
      </c>
      <c r="D4641" s="7">
        <v>1</v>
      </c>
      <c r="E4641" s="1">
        <v>16</v>
      </c>
      <c r="F4641" s="1" t="s">
        <v>47</v>
      </c>
      <c r="G4641" s="1" t="s">
        <v>1831</v>
      </c>
      <c r="H4641" s="1" t="s">
        <v>22</v>
      </c>
      <c r="I4641" s="1" t="s">
        <v>9</v>
      </c>
      <c r="K4641" s="1" t="s">
        <v>29</v>
      </c>
      <c r="L4641" s="1" t="s">
        <v>73</v>
      </c>
      <c r="M4641" s="2" t="s">
        <v>2156</v>
      </c>
      <c r="AC4641" s="1" t="s">
        <v>449</v>
      </c>
      <c r="AJ4641" s="1" t="s">
        <v>288</v>
      </c>
      <c r="AK4641" s="1" t="s">
        <v>411</v>
      </c>
    </row>
    <row r="4642" spans="1:38">
      <c r="A4642" s="1" t="s">
        <v>1757</v>
      </c>
      <c r="B4642" s="9">
        <v>41067</v>
      </c>
      <c r="C4642" s="7">
        <v>100</v>
      </c>
      <c r="D4642" s="7">
        <v>1</v>
      </c>
      <c r="E4642" s="1">
        <v>17</v>
      </c>
      <c r="F4642" s="1" t="s">
        <v>26</v>
      </c>
      <c r="G4642" s="1" t="s">
        <v>1451</v>
      </c>
      <c r="H4642" s="1" t="s">
        <v>22</v>
      </c>
      <c r="I4642" s="1" t="s">
        <v>9</v>
      </c>
      <c r="K4642" s="1" t="s">
        <v>32</v>
      </c>
      <c r="L4642" s="1" t="s">
        <v>73</v>
      </c>
      <c r="M4642" s="2" t="s">
        <v>2159</v>
      </c>
      <c r="AC4642" s="1" t="s">
        <v>474</v>
      </c>
      <c r="AJ4642" s="1" t="s">
        <v>288</v>
      </c>
      <c r="AK4642" s="1" t="s">
        <v>411</v>
      </c>
    </row>
    <row r="4643" spans="1:38">
      <c r="A4643" s="1" t="s">
        <v>1757</v>
      </c>
      <c r="B4643" s="9">
        <v>41067</v>
      </c>
      <c r="C4643" s="7">
        <v>100</v>
      </c>
      <c r="D4643" s="7">
        <v>1</v>
      </c>
      <c r="E4643" s="1">
        <v>17</v>
      </c>
      <c r="F4643" s="1" t="s">
        <v>47</v>
      </c>
      <c r="G4643" s="1" t="s">
        <v>1452</v>
      </c>
      <c r="H4643" s="1" t="s">
        <v>23</v>
      </c>
      <c r="I4643" s="1" t="s">
        <v>23</v>
      </c>
      <c r="AK4643" s="1" t="s">
        <v>411</v>
      </c>
    </row>
    <row r="4644" spans="1:38">
      <c r="A4644" s="1" t="s">
        <v>1757</v>
      </c>
      <c r="B4644" s="9">
        <v>41067</v>
      </c>
      <c r="C4644" s="7">
        <v>100</v>
      </c>
      <c r="D4644" s="7">
        <v>1</v>
      </c>
      <c r="E4644" s="1">
        <v>18</v>
      </c>
      <c r="F4644" s="1" t="s">
        <v>26</v>
      </c>
      <c r="G4644" s="1" t="s">
        <v>1453</v>
      </c>
      <c r="H4644" s="1" t="s">
        <v>22</v>
      </c>
      <c r="I4644" s="1" t="s">
        <v>9</v>
      </c>
      <c r="K4644" s="1" t="s">
        <v>30</v>
      </c>
      <c r="L4644" s="1" t="s">
        <v>73</v>
      </c>
      <c r="M4644" s="2" t="s">
        <v>2149</v>
      </c>
      <c r="AJ4644" s="1" t="s">
        <v>288</v>
      </c>
      <c r="AK4644" s="1" t="s">
        <v>411</v>
      </c>
    </row>
    <row r="4645" spans="1:38">
      <c r="A4645" s="1" t="s">
        <v>1757</v>
      </c>
      <c r="B4645" s="9">
        <v>41067</v>
      </c>
      <c r="C4645" s="7">
        <v>100</v>
      </c>
      <c r="D4645" s="7">
        <v>1</v>
      </c>
      <c r="E4645" s="1">
        <v>18</v>
      </c>
      <c r="F4645" s="1" t="s">
        <v>47</v>
      </c>
      <c r="G4645" s="1" t="s">
        <v>1454</v>
      </c>
      <c r="H4645" s="1" t="s">
        <v>23</v>
      </c>
      <c r="I4645" s="1" t="s">
        <v>23</v>
      </c>
      <c r="AK4645" s="1" t="s">
        <v>411</v>
      </c>
    </row>
    <row r="4646" spans="1:38">
      <c r="A4646" s="1" t="s">
        <v>1757</v>
      </c>
      <c r="B4646" s="9">
        <v>41067</v>
      </c>
      <c r="C4646" s="7">
        <v>100</v>
      </c>
      <c r="D4646" s="7">
        <v>1</v>
      </c>
      <c r="E4646" s="1">
        <v>19</v>
      </c>
      <c r="F4646" s="1" t="s">
        <v>26</v>
      </c>
      <c r="G4646" s="1" t="s">
        <v>1455</v>
      </c>
      <c r="H4646" s="1" t="s">
        <v>23</v>
      </c>
      <c r="I4646" s="1" t="s">
        <v>23</v>
      </c>
      <c r="AK4646" s="1" t="s">
        <v>411</v>
      </c>
    </row>
    <row r="4647" spans="1:38">
      <c r="A4647" s="1" t="s">
        <v>1757</v>
      </c>
      <c r="B4647" s="9">
        <v>41067</v>
      </c>
      <c r="C4647" s="7">
        <v>100</v>
      </c>
      <c r="D4647" s="7">
        <v>1</v>
      </c>
      <c r="E4647" s="1">
        <v>19</v>
      </c>
      <c r="F4647" s="1" t="s">
        <v>47</v>
      </c>
      <c r="G4647" s="1" t="s">
        <v>1456</v>
      </c>
      <c r="H4647" s="1" t="s">
        <v>23</v>
      </c>
      <c r="I4647" s="1" t="s">
        <v>23</v>
      </c>
      <c r="AK4647" s="1" t="s">
        <v>411</v>
      </c>
    </row>
    <row r="4648" spans="1:38">
      <c r="A4648" s="1" t="s">
        <v>1757</v>
      </c>
      <c r="B4648" s="9">
        <v>41067</v>
      </c>
      <c r="C4648" s="7">
        <v>100</v>
      </c>
      <c r="D4648" s="7">
        <v>1</v>
      </c>
      <c r="E4648" s="1">
        <v>20</v>
      </c>
      <c r="F4648" s="1" t="s">
        <v>26</v>
      </c>
      <c r="G4648" s="1" t="s">
        <v>1457</v>
      </c>
      <c r="H4648" s="1" t="s">
        <v>22</v>
      </c>
      <c r="I4648" s="1" t="s">
        <v>9</v>
      </c>
      <c r="K4648" s="1" t="s">
        <v>35</v>
      </c>
      <c r="L4648" s="1" t="s">
        <v>73</v>
      </c>
      <c r="M4648" s="2" t="s">
        <v>2166</v>
      </c>
      <c r="AJ4648" s="1" t="s">
        <v>288</v>
      </c>
      <c r="AK4648" s="1" t="s">
        <v>411</v>
      </c>
      <c r="AL4648" s="1" t="s">
        <v>475</v>
      </c>
    </row>
    <row r="4649" spans="1:38">
      <c r="A4649" s="1" t="s">
        <v>1757</v>
      </c>
      <c r="B4649" s="9">
        <v>41067</v>
      </c>
      <c r="C4649" s="7">
        <v>100</v>
      </c>
      <c r="D4649" s="7">
        <v>1</v>
      </c>
      <c r="E4649" s="1">
        <v>20</v>
      </c>
      <c r="F4649" s="1" t="s">
        <v>47</v>
      </c>
      <c r="G4649" s="1" t="s">
        <v>1458</v>
      </c>
      <c r="H4649" s="1" t="s">
        <v>22</v>
      </c>
      <c r="I4649" s="1" t="s">
        <v>9</v>
      </c>
      <c r="K4649" s="1" t="s">
        <v>29</v>
      </c>
      <c r="L4649" s="1" t="s">
        <v>73</v>
      </c>
      <c r="M4649" s="2" t="s">
        <v>2097</v>
      </c>
      <c r="AJ4649" s="1" t="s">
        <v>288</v>
      </c>
      <c r="AK4649" s="1" t="s">
        <v>411</v>
      </c>
    </row>
    <row r="4650" spans="1:38">
      <c r="A4650" s="1" t="s">
        <v>1757</v>
      </c>
      <c r="B4650" s="9">
        <v>41067</v>
      </c>
      <c r="C4650" s="7">
        <v>100</v>
      </c>
      <c r="D4650" s="7">
        <v>1</v>
      </c>
      <c r="E4650" s="10">
        <v>21</v>
      </c>
      <c r="F4650" s="1" t="s">
        <v>26</v>
      </c>
      <c r="G4650" s="1" t="s">
        <v>1463</v>
      </c>
      <c r="H4650" s="1" t="s">
        <v>23</v>
      </c>
      <c r="I4650" s="1" t="s">
        <v>9</v>
      </c>
      <c r="AK4650" s="1" t="s">
        <v>411</v>
      </c>
    </row>
    <row r="4651" spans="1:38">
      <c r="A4651" s="1" t="s">
        <v>1757</v>
      </c>
      <c r="B4651" s="9">
        <v>41067</v>
      </c>
      <c r="C4651" s="7">
        <v>100</v>
      </c>
      <c r="D4651" s="7">
        <v>1</v>
      </c>
      <c r="E4651" s="1">
        <v>21</v>
      </c>
      <c r="F4651" s="1" t="s">
        <v>47</v>
      </c>
      <c r="G4651" s="1" t="s">
        <v>1464</v>
      </c>
      <c r="H4651" s="1" t="s">
        <v>23</v>
      </c>
      <c r="I4651" s="1" t="s">
        <v>23</v>
      </c>
      <c r="AK4651" s="1" t="s">
        <v>411</v>
      </c>
    </row>
    <row r="4652" spans="1:38">
      <c r="A4652" s="1" t="s">
        <v>1757</v>
      </c>
      <c r="B4652" s="9">
        <v>41067</v>
      </c>
      <c r="C4652" s="7">
        <v>100</v>
      </c>
      <c r="D4652" s="7">
        <v>1</v>
      </c>
      <c r="E4652" s="1">
        <v>22</v>
      </c>
      <c r="F4652" s="1" t="s">
        <v>26</v>
      </c>
      <c r="G4652" s="1" t="s">
        <v>1465</v>
      </c>
      <c r="H4652" s="1" t="s">
        <v>23</v>
      </c>
      <c r="I4652" s="1" t="s">
        <v>23</v>
      </c>
      <c r="AK4652" s="1" t="s">
        <v>411</v>
      </c>
    </row>
    <row r="4653" spans="1:38">
      <c r="A4653" s="1" t="s">
        <v>1757</v>
      </c>
      <c r="B4653" s="9">
        <v>41067</v>
      </c>
      <c r="C4653" s="7">
        <v>100</v>
      </c>
      <c r="D4653" s="7">
        <v>1</v>
      </c>
      <c r="E4653" s="1">
        <v>22</v>
      </c>
      <c r="F4653" s="1" t="s">
        <v>47</v>
      </c>
      <c r="G4653" s="1" t="s">
        <v>1466</v>
      </c>
      <c r="H4653" s="1" t="s">
        <v>23</v>
      </c>
      <c r="I4653" s="1" t="s">
        <v>23</v>
      </c>
      <c r="AK4653" s="1" t="s">
        <v>411</v>
      </c>
    </row>
    <row r="4654" spans="1:38">
      <c r="A4654" s="1" t="s">
        <v>1757</v>
      </c>
      <c r="B4654" s="9">
        <v>41067</v>
      </c>
      <c r="C4654" s="7">
        <v>100</v>
      </c>
      <c r="D4654" s="7">
        <v>1</v>
      </c>
      <c r="E4654" s="1">
        <v>23</v>
      </c>
      <c r="F4654" s="1" t="s">
        <v>26</v>
      </c>
      <c r="G4654" s="1" t="s">
        <v>1467</v>
      </c>
      <c r="H4654" s="1" t="s">
        <v>23</v>
      </c>
      <c r="I4654" s="1" t="s">
        <v>23</v>
      </c>
      <c r="AK4654" s="1" t="s">
        <v>411</v>
      </c>
    </row>
    <row r="4655" spans="1:38">
      <c r="A4655" s="1" t="s">
        <v>1757</v>
      </c>
      <c r="B4655" s="9">
        <v>41067</v>
      </c>
      <c r="C4655" s="7">
        <v>100</v>
      </c>
      <c r="D4655" s="7">
        <v>1</v>
      </c>
      <c r="E4655" s="1">
        <v>23</v>
      </c>
      <c r="F4655" s="1" t="s">
        <v>47</v>
      </c>
      <c r="G4655" s="1" t="s">
        <v>1468</v>
      </c>
      <c r="H4655" s="1" t="s">
        <v>23</v>
      </c>
      <c r="I4655" s="1" t="s">
        <v>23</v>
      </c>
      <c r="AK4655" s="1" t="s">
        <v>411</v>
      </c>
    </row>
    <row r="4656" spans="1:38">
      <c r="A4656" s="1" t="s">
        <v>1757</v>
      </c>
      <c r="B4656" s="9">
        <v>41067</v>
      </c>
      <c r="C4656" s="7">
        <v>100</v>
      </c>
      <c r="D4656" s="7">
        <v>1</v>
      </c>
      <c r="E4656" s="1">
        <v>24</v>
      </c>
      <c r="F4656" s="1" t="s">
        <v>26</v>
      </c>
      <c r="G4656" s="1" t="s">
        <v>1469</v>
      </c>
      <c r="H4656" s="1" t="s">
        <v>23</v>
      </c>
      <c r="I4656" s="1" t="s">
        <v>23</v>
      </c>
      <c r="AK4656" s="1" t="s">
        <v>411</v>
      </c>
    </row>
    <row r="4657" spans="1:37">
      <c r="A4657" s="1" t="s">
        <v>1757</v>
      </c>
      <c r="B4657" s="9">
        <v>41067</v>
      </c>
      <c r="C4657" s="7">
        <v>100</v>
      </c>
      <c r="D4657" s="7">
        <v>1</v>
      </c>
      <c r="E4657" s="1">
        <v>24</v>
      </c>
      <c r="F4657" s="1" t="s">
        <v>47</v>
      </c>
      <c r="G4657" s="1" t="s">
        <v>1472</v>
      </c>
      <c r="H4657" s="1" t="s">
        <v>23</v>
      </c>
      <c r="I4657" s="1" t="s">
        <v>23</v>
      </c>
      <c r="AK4657" s="1" t="s">
        <v>411</v>
      </c>
    </row>
    <row r="4658" spans="1:37">
      <c r="A4658" s="1" t="s">
        <v>1757</v>
      </c>
      <c r="B4658" s="9">
        <v>41067</v>
      </c>
      <c r="C4658" s="7">
        <v>100</v>
      </c>
      <c r="D4658" s="7">
        <v>1</v>
      </c>
      <c r="E4658" s="1">
        <v>25</v>
      </c>
      <c r="F4658" s="1" t="s">
        <v>26</v>
      </c>
      <c r="G4658" s="1" t="s">
        <v>1474</v>
      </c>
      <c r="H4658" s="1" t="s">
        <v>22</v>
      </c>
      <c r="I4658" s="1" t="s">
        <v>23</v>
      </c>
      <c r="AK4658" s="1" t="s">
        <v>411</v>
      </c>
    </row>
    <row r="4659" spans="1:37">
      <c r="A4659" s="1" t="s">
        <v>1757</v>
      </c>
      <c r="B4659" s="9">
        <v>41067</v>
      </c>
      <c r="C4659" s="7">
        <v>100</v>
      </c>
      <c r="D4659" s="7">
        <v>1</v>
      </c>
      <c r="E4659" s="1">
        <v>25</v>
      </c>
      <c r="F4659" s="1" t="s">
        <v>47</v>
      </c>
      <c r="G4659" s="1" t="s">
        <v>1475</v>
      </c>
      <c r="H4659" s="1" t="s">
        <v>23</v>
      </c>
      <c r="I4659" s="1" t="s">
        <v>23</v>
      </c>
      <c r="AK4659" s="1" t="s">
        <v>411</v>
      </c>
    </row>
    <row r="4660" spans="1:37">
      <c r="A4660" s="1" t="s">
        <v>1757</v>
      </c>
      <c r="B4660" s="9">
        <v>41067</v>
      </c>
      <c r="C4660" s="7">
        <v>100</v>
      </c>
      <c r="D4660" s="7">
        <v>1</v>
      </c>
      <c r="E4660" s="1">
        <v>26</v>
      </c>
      <c r="F4660" s="1" t="s">
        <v>26</v>
      </c>
      <c r="G4660" s="1" t="s">
        <v>1476</v>
      </c>
      <c r="H4660" s="1" t="s">
        <v>23</v>
      </c>
      <c r="I4660" s="1" t="s">
        <v>9</v>
      </c>
      <c r="J4660" s="1" t="s">
        <v>55</v>
      </c>
      <c r="AK4660" s="1" t="s">
        <v>411</v>
      </c>
    </row>
    <row r="4661" spans="1:37">
      <c r="A4661" s="1" t="s">
        <v>1757</v>
      </c>
      <c r="B4661" s="9">
        <v>41067</v>
      </c>
      <c r="C4661" s="7">
        <v>100</v>
      </c>
      <c r="D4661" s="7">
        <v>1</v>
      </c>
      <c r="E4661" s="1">
        <v>26</v>
      </c>
      <c r="F4661" s="1" t="s">
        <v>47</v>
      </c>
      <c r="G4661" s="1" t="s">
        <v>1477</v>
      </c>
      <c r="H4661" s="1" t="s">
        <v>23</v>
      </c>
      <c r="I4661" s="1" t="s">
        <v>23</v>
      </c>
      <c r="AK4661" s="1" t="s">
        <v>411</v>
      </c>
    </row>
    <row r="4662" spans="1:37">
      <c r="A4662" s="1" t="s">
        <v>1757</v>
      </c>
      <c r="B4662" s="9">
        <v>41067</v>
      </c>
      <c r="C4662" s="7">
        <v>100</v>
      </c>
      <c r="D4662" s="7">
        <v>1</v>
      </c>
      <c r="E4662" s="1">
        <v>27</v>
      </c>
      <c r="F4662" s="1" t="s">
        <v>26</v>
      </c>
      <c r="G4662" s="1" t="s">
        <v>1478</v>
      </c>
      <c r="H4662" s="1" t="s">
        <v>23</v>
      </c>
      <c r="I4662" s="1" t="s">
        <v>23</v>
      </c>
      <c r="AK4662" s="1" t="s">
        <v>411</v>
      </c>
    </row>
    <row r="4663" spans="1:37">
      <c r="A4663" s="1" t="s">
        <v>1757</v>
      </c>
      <c r="B4663" s="9">
        <v>41067</v>
      </c>
      <c r="C4663" s="7">
        <v>100</v>
      </c>
      <c r="D4663" s="7">
        <v>1</v>
      </c>
      <c r="E4663" s="1">
        <v>27</v>
      </c>
      <c r="F4663" s="1" t="s">
        <v>47</v>
      </c>
      <c r="G4663" s="1" t="s">
        <v>1479</v>
      </c>
      <c r="H4663" s="1" t="s">
        <v>23</v>
      </c>
      <c r="I4663" s="1" t="s">
        <v>23</v>
      </c>
      <c r="AK4663" s="1" t="s">
        <v>411</v>
      </c>
    </row>
    <row r="4664" spans="1:37">
      <c r="A4664" s="1" t="s">
        <v>1757</v>
      </c>
      <c r="B4664" s="9">
        <v>41067</v>
      </c>
      <c r="C4664" s="7">
        <v>100</v>
      </c>
      <c r="D4664" s="7">
        <v>1</v>
      </c>
      <c r="E4664" s="1">
        <v>28</v>
      </c>
      <c r="F4664" s="1" t="s">
        <v>26</v>
      </c>
      <c r="G4664" s="1" t="s">
        <v>1480</v>
      </c>
      <c r="H4664" s="1" t="s">
        <v>23</v>
      </c>
      <c r="I4664" s="1" t="s">
        <v>23</v>
      </c>
      <c r="AK4664" s="1" t="s">
        <v>411</v>
      </c>
    </row>
    <row r="4665" spans="1:37">
      <c r="A4665" s="1" t="s">
        <v>1757</v>
      </c>
      <c r="B4665" s="9">
        <v>41067</v>
      </c>
      <c r="C4665" s="7">
        <v>100</v>
      </c>
      <c r="D4665" s="7">
        <v>1</v>
      </c>
      <c r="E4665" s="1">
        <v>28</v>
      </c>
      <c r="F4665" s="1" t="s">
        <v>47</v>
      </c>
      <c r="G4665" s="1" t="s">
        <v>1481</v>
      </c>
      <c r="H4665" s="1" t="s">
        <v>23</v>
      </c>
      <c r="I4665" s="1" t="s">
        <v>23</v>
      </c>
      <c r="AK4665" s="1" t="s">
        <v>411</v>
      </c>
    </row>
    <row r="4666" spans="1:37">
      <c r="A4666" s="1" t="s">
        <v>1757</v>
      </c>
      <c r="B4666" s="9">
        <v>41067</v>
      </c>
      <c r="C4666" s="7">
        <v>100</v>
      </c>
      <c r="D4666" s="7">
        <v>1</v>
      </c>
      <c r="E4666" s="1">
        <v>29</v>
      </c>
      <c r="F4666" s="1" t="s">
        <v>26</v>
      </c>
      <c r="G4666" s="1" t="s">
        <v>1482</v>
      </c>
      <c r="H4666" s="1" t="s">
        <v>23</v>
      </c>
      <c r="I4666" s="1" t="s">
        <v>23</v>
      </c>
      <c r="AK4666" s="1" t="s">
        <v>411</v>
      </c>
    </row>
    <row r="4667" spans="1:37">
      <c r="A4667" s="1" t="s">
        <v>1757</v>
      </c>
      <c r="B4667" s="9">
        <v>41067</v>
      </c>
      <c r="C4667" s="7">
        <v>100</v>
      </c>
      <c r="D4667" s="7">
        <v>1</v>
      </c>
      <c r="E4667" s="1">
        <v>29</v>
      </c>
      <c r="F4667" s="1" t="s">
        <v>47</v>
      </c>
      <c r="G4667" s="1" t="s">
        <v>1483</v>
      </c>
      <c r="H4667" s="1" t="s">
        <v>23</v>
      </c>
      <c r="I4667" s="1" t="s">
        <v>23</v>
      </c>
      <c r="AK4667" s="1" t="s">
        <v>411</v>
      </c>
    </row>
    <row r="4668" spans="1:37">
      <c r="A4668" s="1" t="s">
        <v>1757</v>
      </c>
      <c r="B4668" s="9">
        <v>41067</v>
      </c>
      <c r="C4668" s="7">
        <v>100</v>
      </c>
      <c r="D4668" s="7">
        <v>1</v>
      </c>
      <c r="E4668" s="1">
        <v>30</v>
      </c>
      <c r="F4668" s="1" t="s">
        <v>26</v>
      </c>
      <c r="G4668" s="1" t="s">
        <v>1484</v>
      </c>
      <c r="H4668" s="1" t="s">
        <v>22</v>
      </c>
      <c r="I4668" s="1" t="s">
        <v>9</v>
      </c>
      <c r="AK4668" s="1" t="s">
        <v>411</v>
      </c>
    </row>
    <row r="4669" spans="1:37">
      <c r="A4669" s="1" t="s">
        <v>1757</v>
      </c>
      <c r="B4669" s="9">
        <v>41067</v>
      </c>
      <c r="C4669" s="7">
        <v>100</v>
      </c>
      <c r="D4669" s="7">
        <v>1</v>
      </c>
      <c r="E4669" s="1">
        <v>30</v>
      </c>
      <c r="F4669" s="1" t="s">
        <v>47</v>
      </c>
      <c r="G4669" s="1" t="s">
        <v>1485</v>
      </c>
      <c r="H4669" s="1" t="s">
        <v>23</v>
      </c>
      <c r="I4669" s="1" t="s">
        <v>23</v>
      </c>
      <c r="M4669" s="1"/>
      <c r="AK4669" s="1" t="s">
        <v>411</v>
      </c>
    </row>
    <row r="4670" spans="1:37">
      <c r="A4670" s="1" t="s">
        <v>1757</v>
      </c>
      <c r="B4670" s="9">
        <v>41067</v>
      </c>
      <c r="C4670" s="7">
        <v>100</v>
      </c>
      <c r="D4670" s="7">
        <v>1</v>
      </c>
      <c r="E4670" s="1">
        <v>31</v>
      </c>
      <c r="F4670" s="1" t="s">
        <v>26</v>
      </c>
      <c r="G4670" s="1" t="s">
        <v>1486</v>
      </c>
      <c r="H4670" s="1" t="s">
        <v>23</v>
      </c>
      <c r="I4670" s="1" t="s">
        <v>9</v>
      </c>
      <c r="J4670" s="1" t="s">
        <v>55</v>
      </c>
      <c r="AK4670" s="1" t="s">
        <v>411</v>
      </c>
    </row>
    <row r="4671" spans="1:37">
      <c r="A4671" s="1" t="s">
        <v>1757</v>
      </c>
      <c r="B4671" s="9">
        <v>41067</v>
      </c>
      <c r="C4671" s="7">
        <v>100</v>
      </c>
      <c r="D4671" s="7">
        <v>1</v>
      </c>
      <c r="E4671" s="1">
        <v>31</v>
      </c>
      <c r="F4671" s="1" t="s">
        <v>47</v>
      </c>
      <c r="G4671" s="1" t="s">
        <v>1487</v>
      </c>
      <c r="H4671" s="1" t="s">
        <v>23</v>
      </c>
      <c r="I4671" s="1" t="s">
        <v>23</v>
      </c>
      <c r="AK4671" s="1" t="s">
        <v>411</v>
      </c>
    </row>
    <row r="4672" spans="1:37">
      <c r="A4672" s="1" t="s">
        <v>1757</v>
      </c>
      <c r="B4672" s="9">
        <v>41067</v>
      </c>
      <c r="C4672" s="7">
        <v>100</v>
      </c>
      <c r="D4672" s="7">
        <v>1</v>
      </c>
      <c r="E4672" s="1">
        <v>32</v>
      </c>
      <c r="F4672" s="1" t="s">
        <v>26</v>
      </c>
      <c r="G4672" s="1" t="s">
        <v>1488</v>
      </c>
      <c r="H4672" s="1" t="s">
        <v>22</v>
      </c>
      <c r="I4672" s="1" t="s">
        <v>23</v>
      </c>
      <c r="AK4672" s="1" t="s">
        <v>411</v>
      </c>
    </row>
    <row r="4673" spans="1:38">
      <c r="A4673" s="1" t="s">
        <v>1757</v>
      </c>
      <c r="B4673" s="9">
        <v>41067</v>
      </c>
      <c r="C4673" s="7">
        <v>100</v>
      </c>
      <c r="D4673" s="7">
        <v>1</v>
      </c>
      <c r="E4673" s="1">
        <v>32</v>
      </c>
      <c r="F4673" s="1" t="s">
        <v>47</v>
      </c>
      <c r="G4673" s="1" t="s">
        <v>1489</v>
      </c>
      <c r="H4673" s="1" t="s">
        <v>23</v>
      </c>
      <c r="I4673" s="1" t="s">
        <v>23</v>
      </c>
      <c r="AK4673" s="1" t="s">
        <v>411</v>
      </c>
    </row>
    <row r="4674" spans="1:38">
      <c r="A4674" s="1" t="s">
        <v>1757</v>
      </c>
      <c r="B4674" s="9">
        <v>41067</v>
      </c>
      <c r="C4674" s="7">
        <v>100</v>
      </c>
      <c r="D4674" s="7">
        <v>1</v>
      </c>
      <c r="E4674" s="1">
        <v>33</v>
      </c>
      <c r="F4674" s="1" t="s">
        <v>26</v>
      </c>
      <c r="G4674" s="1" t="s">
        <v>532</v>
      </c>
      <c r="H4674" s="1" t="s">
        <v>23</v>
      </c>
      <c r="I4674" s="1" t="s">
        <v>23</v>
      </c>
      <c r="J4674" s="1" t="s">
        <v>55</v>
      </c>
      <c r="AK4674" s="1" t="s">
        <v>411</v>
      </c>
    </row>
    <row r="4675" spans="1:38">
      <c r="A4675" s="1" t="s">
        <v>1757</v>
      </c>
      <c r="B4675" s="9">
        <v>41067</v>
      </c>
      <c r="C4675" s="7">
        <v>100</v>
      </c>
      <c r="D4675" s="7">
        <v>1</v>
      </c>
      <c r="E4675" s="1">
        <v>33</v>
      </c>
      <c r="F4675" s="1" t="s">
        <v>47</v>
      </c>
      <c r="G4675" s="1" t="s">
        <v>1490</v>
      </c>
      <c r="H4675" s="1" t="s">
        <v>22</v>
      </c>
      <c r="I4675" s="1" t="s">
        <v>53</v>
      </c>
      <c r="AK4675" s="1" t="s">
        <v>411</v>
      </c>
      <c r="AL4675" s="1" t="s">
        <v>473</v>
      </c>
    </row>
    <row r="4676" spans="1:38">
      <c r="A4676" s="1" t="s">
        <v>1757</v>
      </c>
      <c r="B4676" s="9">
        <v>41067</v>
      </c>
      <c r="C4676" s="7">
        <v>100</v>
      </c>
      <c r="D4676" s="7">
        <v>1</v>
      </c>
      <c r="E4676" s="1">
        <v>34</v>
      </c>
      <c r="F4676" s="1" t="s">
        <v>26</v>
      </c>
      <c r="G4676" s="1" t="s">
        <v>1491</v>
      </c>
      <c r="H4676" s="1" t="s">
        <v>22</v>
      </c>
      <c r="I4676" s="1" t="s">
        <v>9</v>
      </c>
      <c r="K4676" s="1" t="s">
        <v>29</v>
      </c>
      <c r="L4676" s="1" t="s">
        <v>73</v>
      </c>
      <c r="M4676" s="2" t="s">
        <v>2087</v>
      </c>
      <c r="AJ4676" s="1" t="s">
        <v>288</v>
      </c>
      <c r="AK4676" s="1" t="s">
        <v>411</v>
      </c>
    </row>
    <row r="4677" spans="1:38">
      <c r="A4677" s="1" t="s">
        <v>1757</v>
      </c>
      <c r="B4677" s="9">
        <v>41067</v>
      </c>
      <c r="C4677" s="7">
        <v>100</v>
      </c>
      <c r="D4677" s="7">
        <v>1</v>
      </c>
      <c r="E4677" s="1">
        <v>34</v>
      </c>
      <c r="F4677" s="1" t="s">
        <v>47</v>
      </c>
      <c r="G4677" s="1" t="s">
        <v>1492</v>
      </c>
      <c r="H4677" s="1" t="s">
        <v>23</v>
      </c>
      <c r="I4677" s="1" t="s">
        <v>9</v>
      </c>
      <c r="AK4677" s="1" t="s">
        <v>411</v>
      </c>
    </row>
    <row r="4678" spans="1:38">
      <c r="A4678" s="1" t="s">
        <v>1757</v>
      </c>
      <c r="B4678" s="9">
        <v>41067</v>
      </c>
      <c r="C4678" s="7">
        <v>100</v>
      </c>
      <c r="D4678" s="7">
        <v>1</v>
      </c>
      <c r="E4678" s="1">
        <v>35</v>
      </c>
      <c r="F4678" s="1" t="s">
        <v>26</v>
      </c>
      <c r="G4678" s="1" t="s">
        <v>1493</v>
      </c>
      <c r="H4678" s="1" t="s">
        <v>22</v>
      </c>
      <c r="I4678" s="1" t="s">
        <v>53</v>
      </c>
      <c r="AK4678" s="1" t="s">
        <v>411</v>
      </c>
      <c r="AL4678" s="1" t="s">
        <v>472</v>
      </c>
    </row>
    <row r="4679" spans="1:38">
      <c r="A4679" s="1" t="s">
        <v>1757</v>
      </c>
      <c r="B4679" s="9">
        <v>41067</v>
      </c>
      <c r="C4679" s="7">
        <v>100</v>
      </c>
      <c r="D4679" s="7">
        <v>1</v>
      </c>
      <c r="E4679" s="1">
        <v>35</v>
      </c>
      <c r="F4679" s="1" t="s">
        <v>47</v>
      </c>
      <c r="G4679" s="1" t="s">
        <v>1494</v>
      </c>
      <c r="H4679" s="1" t="s">
        <v>22</v>
      </c>
      <c r="I4679" s="1" t="s">
        <v>23</v>
      </c>
      <c r="AK4679" s="1" t="s">
        <v>411</v>
      </c>
      <c r="AL4679" s="1" t="s">
        <v>472</v>
      </c>
    </row>
    <row r="4680" spans="1:38">
      <c r="A4680" s="1" t="s">
        <v>1757</v>
      </c>
      <c r="B4680" s="9">
        <v>41067</v>
      </c>
      <c r="C4680" s="7">
        <v>100</v>
      </c>
      <c r="D4680" s="7">
        <v>1</v>
      </c>
      <c r="E4680" s="1">
        <v>36</v>
      </c>
      <c r="F4680" s="1" t="s">
        <v>26</v>
      </c>
      <c r="G4680" s="1" t="s">
        <v>1495</v>
      </c>
      <c r="H4680" s="1" t="s">
        <v>23</v>
      </c>
      <c r="I4680" s="1" t="s">
        <v>23</v>
      </c>
      <c r="AK4680" s="1" t="s">
        <v>411</v>
      </c>
    </row>
    <row r="4681" spans="1:38">
      <c r="A4681" s="1" t="s">
        <v>1757</v>
      </c>
      <c r="B4681" s="9">
        <v>41067</v>
      </c>
      <c r="C4681" s="7">
        <v>100</v>
      </c>
      <c r="D4681" s="7">
        <v>1</v>
      </c>
      <c r="E4681" s="1">
        <v>36</v>
      </c>
      <c r="F4681" s="1" t="s">
        <v>47</v>
      </c>
      <c r="G4681" s="1" t="s">
        <v>1496</v>
      </c>
      <c r="H4681" s="1" t="s">
        <v>22</v>
      </c>
      <c r="I4681" s="1" t="s">
        <v>53</v>
      </c>
      <c r="AK4681" s="1" t="s">
        <v>411</v>
      </c>
      <c r="AL4681" s="1" t="s">
        <v>471</v>
      </c>
    </row>
    <row r="4682" spans="1:38">
      <c r="A4682" s="1" t="s">
        <v>1757</v>
      </c>
      <c r="B4682" s="9">
        <v>41067</v>
      </c>
      <c r="C4682" s="7">
        <v>100</v>
      </c>
      <c r="D4682" s="7">
        <v>1</v>
      </c>
      <c r="E4682" s="1">
        <v>37</v>
      </c>
      <c r="F4682" s="1" t="s">
        <v>26</v>
      </c>
      <c r="G4682" s="1" t="s">
        <v>534</v>
      </c>
      <c r="H4682" s="1" t="s">
        <v>23</v>
      </c>
      <c r="I4682" s="1" t="s">
        <v>23</v>
      </c>
      <c r="AK4682" s="1" t="s">
        <v>411</v>
      </c>
    </row>
    <row r="4683" spans="1:38">
      <c r="A4683" s="1" t="s">
        <v>1757</v>
      </c>
      <c r="B4683" s="9">
        <v>41067</v>
      </c>
      <c r="C4683" s="7">
        <v>100</v>
      </c>
      <c r="D4683" s="7">
        <v>1</v>
      </c>
      <c r="E4683" s="1">
        <v>37</v>
      </c>
      <c r="F4683" s="1" t="s">
        <v>47</v>
      </c>
      <c r="G4683" s="1" t="s">
        <v>1498</v>
      </c>
      <c r="H4683" s="1" t="s">
        <v>23</v>
      </c>
      <c r="I4683" s="1" t="s">
        <v>23</v>
      </c>
      <c r="AK4683" s="1" t="s">
        <v>411</v>
      </c>
    </row>
    <row r="4684" spans="1:38">
      <c r="A4684" s="1" t="s">
        <v>1757</v>
      </c>
      <c r="B4684" s="9">
        <v>41067</v>
      </c>
      <c r="C4684" s="7">
        <v>100</v>
      </c>
      <c r="D4684" s="7">
        <v>1</v>
      </c>
      <c r="E4684" s="1">
        <v>38</v>
      </c>
      <c r="F4684" s="1" t="s">
        <v>26</v>
      </c>
      <c r="G4684" s="1" t="s">
        <v>1499</v>
      </c>
      <c r="H4684" s="1" t="s">
        <v>22</v>
      </c>
      <c r="I4684" s="1" t="s">
        <v>53</v>
      </c>
      <c r="AK4684" s="1" t="s">
        <v>411</v>
      </c>
      <c r="AL4684" s="1" t="s">
        <v>470</v>
      </c>
    </row>
    <row r="4685" spans="1:38">
      <c r="A4685" s="1" t="s">
        <v>1757</v>
      </c>
      <c r="B4685" s="9">
        <v>41067</v>
      </c>
      <c r="C4685" s="7">
        <v>100</v>
      </c>
      <c r="D4685" s="7">
        <v>1</v>
      </c>
      <c r="E4685" s="1">
        <v>38</v>
      </c>
      <c r="F4685" s="1" t="s">
        <v>47</v>
      </c>
      <c r="G4685" s="1" t="s">
        <v>1500</v>
      </c>
      <c r="H4685" s="1" t="s">
        <v>23</v>
      </c>
      <c r="I4685" s="1" t="s">
        <v>23</v>
      </c>
      <c r="J4685" s="1" t="s">
        <v>55</v>
      </c>
      <c r="AK4685" s="1" t="s">
        <v>411</v>
      </c>
    </row>
    <row r="4686" spans="1:38">
      <c r="A4686" s="1" t="s">
        <v>1757</v>
      </c>
      <c r="B4686" s="9">
        <v>41067</v>
      </c>
      <c r="C4686" s="7">
        <v>100</v>
      </c>
      <c r="D4686" s="7">
        <v>1</v>
      </c>
      <c r="E4686" s="1">
        <v>39</v>
      </c>
      <c r="F4686" s="1" t="s">
        <v>26</v>
      </c>
      <c r="G4686" s="1" t="s">
        <v>1501</v>
      </c>
      <c r="H4686" s="1" t="s">
        <v>23</v>
      </c>
      <c r="I4686" s="1" t="s">
        <v>23</v>
      </c>
      <c r="J4686" s="1" t="s">
        <v>55</v>
      </c>
      <c r="AK4686" s="1" t="s">
        <v>411</v>
      </c>
    </row>
    <row r="4687" spans="1:38">
      <c r="A4687" s="1" t="s">
        <v>1757</v>
      </c>
      <c r="B4687" s="9">
        <v>41067</v>
      </c>
      <c r="C4687" s="7">
        <v>100</v>
      </c>
      <c r="D4687" s="7">
        <v>1</v>
      </c>
      <c r="E4687" s="1">
        <v>39</v>
      </c>
      <c r="F4687" s="1" t="s">
        <v>47</v>
      </c>
      <c r="G4687" s="1" t="s">
        <v>1503</v>
      </c>
      <c r="H4687" s="1" t="s">
        <v>23</v>
      </c>
      <c r="I4687" s="1" t="s">
        <v>23</v>
      </c>
      <c r="J4687" s="1" t="s">
        <v>55</v>
      </c>
      <c r="AK4687" s="1" t="s">
        <v>411</v>
      </c>
    </row>
    <row r="4688" spans="1:38">
      <c r="A4688" s="1" t="s">
        <v>1757</v>
      </c>
      <c r="B4688" s="9">
        <v>41067</v>
      </c>
      <c r="C4688" s="7">
        <v>100</v>
      </c>
      <c r="D4688" s="7">
        <v>1</v>
      </c>
      <c r="E4688" s="1">
        <v>40</v>
      </c>
      <c r="F4688" s="1" t="s">
        <v>26</v>
      </c>
      <c r="G4688" s="1" t="s">
        <v>1504</v>
      </c>
      <c r="H4688" s="1" t="s">
        <v>22</v>
      </c>
      <c r="I4688" s="1" t="s">
        <v>9</v>
      </c>
      <c r="K4688" s="1" t="s">
        <v>30</v>
      </c>
      <c r="L4688" s="1" t="s">
        <v>73</v>
      </c>
      <c r="M4688" s="2" t="s">
        <v>2081</v>
      </c>
      <c r="AJ4688" s="1" t="s">
        <v>288</v>
      </c>
      <c r="AK4688" s="1" t="s">
        <v>411</v>
      </c>
    </row>
    <row r="4689" spans="1:38">
      <c r="A4689" s="1" t="s">
        <v>1757</v>
      </c>
      <c r="B4689" s="9">
        <v>41067</v>
      </c>
      <c r="C4689" s="7">
        <v>100</v>
      </c>
      <c r="D4689" s="7">
        <v>1</v>
      </c>
      <c r="E4689" s="1">
        <v>40</v>
      </c>
      <c r="F4689" s="1" t="s">
        <v>47</v>
      </c>
      <c r="G4689" s="1" t="s">
        <v>1507</v>
      </c>
      <c r="H4689" s="1" t="s">
        <v>23</v>
      </c>
      <c r="I4689" s="1" t="s">
        <v>23</v>
      </c>
      <c r="AK4689" s="1" t="s">
        <v>411</v>
      </c>
    </row>
    <row r="4690" spans="1:38">
      <c r="A4690" s="1" t="s">
        <v>1757</v>
      </c>
      <c r="B4690" s="9">
        <v>41067</v>
      </c>
      <c r="C4690" s="7">
        <v>100</v>
      </c>
      <c r="D4690" s="7">
        <v>1</v>
      </c>
      <c r="E4690" s="1">
        <v>41</v>
      </c>
      <c r="F4690" s="1" t="s">
        <v>26</v>
      </c>
      <c r="G4690" s="1" t="s">
        <v>1508</v>
      </c>
      <c r="H4690" s="1" t="s">
        <v>430</v>
      </c>
      <c r="I4690" s="1" t="s">
        <v>9</v>
      </c>
      <c r="AK4690" s="1" t="s">
        <v>411</v>
      </c>
      <c r="AL4690" s="1" t="s">
        <v>468</v>
      </c>
    </row>
    <row r="4691" spans="1:38">
      <c r="A4691" s="1" t="s">
        <v>1757</v>
      </c>
      <c r="B4691" s="9">
        <v>41067</v>
      </c>
      <c r="C4691" s="7">
        <v>100</v>
      </c>
      <c r="D4691" s="7">
        <v>1</v>
      </c>
      <c r="E4691" s="1">
        <v>41</v>
      </c>
      <c r="F4691" s="1" t="s">
        <v>47</v>
      </c>
      <c r="G4691" s="1" t="s">
        <v>1509</v>
      </c>
      <c r="H4691" s="1" t="s">
        <v>23</v>
      </c>
      <c r="I4691" s="1" t="s">
        <v>23</v>
      </c>
      <c r="J4691" s="1" t="s">
        <v>55</v>
      </c>
      <c r="AK4691" s="1" t="s">
        <v>411</v>
      </c>
    </row>
    <row r="4692" spans="1:38">
      <c r="A4692" s="1" t="s">
        <v>1757</v>
      </c>
      <c r="B4692" s="9">
        <v>41067</v>
      </c>
      <c r="C4692" s="7">
        <v>100</v>
      </c>
      <c r="D4692" s="7">
        <v>1</v>
      </c>
      <c r="E4692" s="1">
        <v>42</v>
      </c>
      <c r="F4692" s="1" t="s">
        <v>26</v>
      </c>
      <c r="G4692" s="1" t="s">
        <v>1510</v>
      </c>
      <c r="H4692" s="1" t="s">
        <v>23</v>
      </c>
      <c r="I4692" s="1" t="s">
        <v>23</v>
      </c>
      <c r="AK4692" s="1" t="s">
        <v>411</v>
      </c>
    </row>
    <row r="4693" spans="1:38">
      <c r="A4693" s="1" t="s">
        <v>1757</v>
      </c>
      <c r="B4693" s="9">
        <v>41067</v>
      </c>
      <c r="C4693" s="7">
        <v>100</v>
      </c>
      <c r="D4693" s="7">
        <v>1</v>
      </c>
      <c r="E4693" s="1">
        <v>42</v>
      </c>
      <c r="F4693" s="1" t="s">
        <v>47</v>
      </c>
      <c r="G4693" s="1" t="s">
        <v>1511</v>
      </c>
      <c r="H4693" s="1" t="s">
        <v>23</v>
      </c>
      <c r="I4693" s="1" t="s">
        <v>9</v>
      </c>
      <c r="AK4693" s="1" t="s">
        <v>411</v>
      </c>
    </row>
    <row r="4694" spans="1:38">
      <c r="A4694" s="1" t="s">
        <v>1757</v>
      </c>
      <c r="B4694" s="9">
        <v>41067</v>
      </c>
      <c r="C4694" s="7">
        <v>100</v>
      </c>
      <c r="D4694" s="7">
        <v>1</v>
      </c>
      <c r="E4694" s="1">
        <v>43</v>
      </c>
      <c r="F4694" s="1" t="s">
        <v>26</v>
      </c>
      <c r="G4694" s="1" t="s">
        <v>1512</v>
      </c>
      <c r="H4694" s="1" t="s">
        <v>23</v>
      </c>
      <c r="I4694" s="1" t="s">
        <v>23</v>
      </c>
      <c r="AK4694" s="1" t="s">
        <v>411</v>
      </c>
    </row>
    <row r="4695" spans="1:38">
      <c r="A4695" s="1" t="s">
        <v>1757</v>
      </c>
      <c r="B4695" s="9">
        <v>41067</v>
      </c>
      <c r="C4695" s="7">
        <v>100</v>
      </c>
      <c r="D4695" s="7">
        <v>1</v>
      </c>
      <c r="E4695" s="1">
        <v>43</v>
      </c>
      <c r="F4695" s="1" t="s">
        <v>47</v>
      </c>
      <c r="G4695" s="1" t="s">
        <v>1513</v>
      </c>
      <c r="H4695" s="1" t="s">
        <v>23</v>
      </c>
      <c r="I4695" s="1" t="s">
        <v>23</v>
      </c>
      <c r="AK4695" s="1" t="s">
        <v>411</v>
      </c>
    </row>
    <row r="4696" spans="1:38">
      <c r="A4696" s="1" t="s">
        <v>1757</v>
      </c>
      <c r="B4696" s="9">
        <v>41067</v>
      </c>
      <c r="C4696" s="7">
        <v>100</v>
      </c>
      <c r="D4696" s="7">
        <v>1</v>
      </c>
      <c r="E4696" s="1">
        <v>44</v>
      </c>
      <c r="F4696" s="1" t="s">
        <v>26</v>
      </c>
      <c r="G4696" s="1" t="s">
        <v>1514</v>
      </c>
      <c r="H4696" s="1" t="s">
        <v>22</v>
      </c>
      <c r="I4696" s="1" t="s">
        <v>9</v>
      </c>
      <c r="K4696" s="1" t="s">
        <v>29</v>
      </c>
      <c r="L4696" s="1" t="s">
        <v>73</v>
      </c>
      <c r="M4696" s="2" t="s">
        <v>2170</v>
      </c>
      <c r="AJ4696" s="1" t="s">
        <v>288</v>
      </c>
      <c r="AK4696" s="1" t="s">
        <v>411</v>
      </c>
    </row>
    <row r="4697" spans="1:38">
      <c r="A4697" s="1" t="s">
        <v>1757</v>
      </c>
      <c r="B4697" s="9">
        <v>41067</v>
      </c>
      <c r="C4697" s="7">
        <v>100</v>
      </c>
      <c r="D4697" s="7">
        <v>1</v>
      </c>
      <c r="E4697" s="1">
        <v>44</v>
      </c>
      <c r="F4697" s="1" t="s">
        <v>47</v>
      </c>
      <c r="G4697" s="1" t="s">
        <v>1515</v>
      </c>
      <c r="H4697" s="1" t="s">
        <v>23</v>
      </c>
      <c r="I4697" s="1" t="s">
        <v>23</v>
      </c>
      <c r="J4697" s="1" t="s">
        <v>55</v>
      </c>
      <c r="AK4697" s="1" t="s">
        <v>411</v>
      </c>
    </row>
    <row r="4698" spans="1:38">
      <c r="A4698" s="1" t="s">
        <v>1757</v>
      </c>
      <c r="B4698" s="9">
        <v>41067</v>
      </c>
      <c r="C4698" s="7">
        <v>100</v>
      </c>
      <c r="D4698" s="7">
        <v>1</v>
      </c>
      <c r="E4698" s="1">
        <v>45</v>
      </c>
      <c r="F4698" s="1" t="s">
        <v>26</v>
      </c>
      <c r="G4698" s="1" t="s">
        <v>1516</v>
      </c>
      <c r="H4698" s="1" t="s">
        <v>22</v>
      </c>
      <c r="I4698" s="1" t="s">
        <v>9</v>
      </c>
      <c r="K4698" s="1" t="s">
        <v>31</v>
      </c>
      <c r="L4698" s="1" t="s">
        <v>73</v>
      </c>
      <c r="M4698" s="2" t="s">
        <v>2184</v>
      </c>
      <c r="AJ4698" s="1" t="s">
        <v>288</v>
      </c>
      <c r="AK4698" s="1" t="s">
        <v>411</v>
      </c>
    </row>
    <row r="4699" spans="1:38">
      <c r="A4699" s="1" t="s">
        <v>1757</v>
      </c>
      <c r="B4699" s="9">
        <v>41067</v>
      </c>
      <c r="C4699" s="7">
        <v>100</v>
      </c>
      <c r="D4699" s="7">
        <v>1</v>
      </c>
      <c r="E4699" s="1">
        <v>45</v>
      </c>
      <c r="F4699" s="1" t="s">
        <v>47</v>
      </c>
      <c r="G4699" s="1" t="s">
        <v>1517</v>
      </c>
      <c r="H4699" s="1" t="s">
        <v>23</v>
      </c>
      <c r="I4699" s="1" t="s">
        <v>23</v>
      </c>
      <c r="AK4699" s="1" t="s">
        <v>411</v>
      </c>
    </row>
    <row r="4700" spans="1:38">
      <c r="A4700" s="1" t="s">
        <v>1757</v>
      </c>
      <c r="B4700" s="9">
        <v>41067</v>
      </c>
      <c r="C4700" s="7">
        <v>100</v>
      </c>
      <c r="D4700" s="7">
        <v>1</v>
      </c>
      <c r="E4700" s="1">
        <v>46</v>
      </c>
      <c r="F4700" s="1" t="s">
        <v>26</v>
      </c>
      <c r="G4700" s="1" t="s">
        <v>1518</v>
      </c>
      <c r="H4700" s="1" t="s">
        <v>22</v>
      </c>
      <c r="I4700" s="1" t="s">
        <v>9</v>
      </c>
      <c r="K4700" s="1" t="s">
        <v>29</v>
      </c>
      <c r="L4700" s="1" t="s">
        <v>73</v>
      </c>
      <c r="M4700" s="2" t="s">
        <v>2088</v>
      </c>
      <c r="AJ4700" s="1" t="s">
        <v>288</v>
      </c>
      <c r="AK4700" s="1" t="s">
        <v>411</v>
      </c>
    </row>
    <row r="4701" spans="1:38">
      <c r="A4701" s="1" t="s">
        <v>1757</v>
      </c>
      <c r="B4701" s="9">
        <v>41067</v>
      </c>
      <c r="C4701" s="7">
        <v>100</v>
      </c>
      <c r="D4701" s="7">
        <v>1</v>
      </c>
      <c r="E4701" s="1">
        <v>46</v>
      </c>
      <c r="F4701" s="1" t="s">
        <v>47</v>
      </c>
      <c r="G4701" s="1" t="s">
        <v>1519</v>
      </c>
      <c r="H4701" s="1" t="s">
        <v>22</v>
      </c>
      <c r="I4701" s="1" t="s">
        <v>23</v>
      </c>
      <c r="J4701" s="1" t="s">
        <v>469</v>
      </c>
      <c r="AK4701" s="1" t="s">
        <v>411</v>
      </c>
    </row>
    <row r="4702" spans="1:38">
      <c r="A4702" s="1" t="s">
        <v>1757</v>
      </c>
      <c r="B4702" s="9">
        <v>41067</v>
      </c>
      <c r="C4702" s="7">
        <v>100</v>
      </c>
      <c r="D4702" s="7">
        <v>1</v>
      </c>
      <c r="E4702" s="1">
        <v>47</v>
      </c>
      <c r="F4702" s="1" t="s">
        <v>26</v>
      </c>
      <c r="G4702" s="1" t="s">
        <v>1520</v>
      </c>
      <c r="H4702" s="1" t="s">
        <v>22</v>
      </c>
      <c r="I4702" s="1" t="s">
        <v>9</v>
      </c>
      <c r="K4702" s="1" t="s">
        <v>239</v>
      </c>
      <c r="L4702" s="1" t="s">
        <v>73</v>
      </c>
      <c r="M4702" s="2" t="s">
        <v>2121</v>
      </c>
      <c r="AJ4702" s="1" t="s">
        <v>288</v>
      </c>
      <c r="AK4702" s="1" t="s">
        <v>411</v>
      </c>
    </row>
    <row r="4703" spans="1:38">
      <c r="A4703" s="1" t="s">
        <v>1757</v>
      </c>
      <c r="B4703" s="9">
        <v>41067</v>
      </c>
      <c r="C4703" s="7">
        <v>100</v>
      </c>
      <c r="D4703" s="7">
        <v>1</v>
      </c>
      <c r="E4703" s="1">
        <v>47</v>
      </c>
      <c r="F4703" s="1" t="s">
        <v>47</v>
      </c>
      <c r="G4703" s="1" t="s">
        <v>1521</v>
      </c>
      <c r="H4703" s="1" t="s">
        <v>22</v>
      </c>
      <c r="I4703" s="1" t="s">
        <v>9</v>
      </c>
      <c r="K4703" s="1" t="s">
        <v>121</v>
      </c>
      <c r="L4703" s="1" t="s">
        <v>25</v>
      </c>
      <c r="M4703" s="2" t="s">
        <v>2185</v>
      </c>
      <c r="N4703" s="1" t="s">
        <v>26</v>
      </c>
      <c r="O4703" s="1" t="s">
        <v>27</v>
      </c>
      <c r="P4703" s="1" t="s">
        <v>476</v>
      </c>
      <c r="Q4703" s="1">
        <v>45.85</v>
      </c>
      <c r="T4703" s="1">
        <f>153+21.25</f>
        <v>174.25</v>
      </c>
      <c r="U4703" s="1">
        <f>153+13.75</f>
        <v>166.75</v>
      </c>
      <c r="W4703" s="1">
        <v>35.799999999999997</v>
      </c>
      <c r="X4703" s="1">
        <v>43</v>
      </c>
      <c r="Y4703" s="1">
        <v>197</v>
      </c>
      <c r="Z4703" s="1">
        <f>Y4703-X4703</f>
        <v>154</v>
      </c>
      <c r="AA4703" s="1">
        <v>2</v>
      </c>
      <c r="AF4703" s="1">
        <v>113</v>
      </c>
      <c r="AJ4703" s="1" t="s">
        <v>288</v>
      </c>
      <c r="AK4703" s="1" t="s">
        <v>411</v>
      </c>
      <c r="AL4703" s="1" t="s">
        <v>477</v>
      </c>
    </row>
    <row r="4704" spans="1:38">
      <c r="A4704" s="1" t="s">
        <v>1757</v>
      </c>
      <c r="B4704" s="9">
        <v>41067</v>
      </c>
      <c r="C4704" s="7">
        <v>100</v>
      </c>
      <c r="D4704" s="7">
        <v>1</v>
      </c>
      <c r="E4704" s="1">
        <v>48</v>
      </c>
      <c r="F4704" s="1" t="s">
        <v>26</v>
      </c>
      <c r="G4704" s="1" t="s">
        <v>1522</v>
      </c>
      <c r="H4704" s="1" t="s">
        <v>22</v>
      </c>
      <c r="I4704" s="1" t="s">
        <v>9</v>
      </c>
      <c r="K4704" s="1" t="s">
        <v>32</v>
      </c>
      <c r="L4704" s="1" t="s">
        <v>73</v>
      </c>
      <c r="M4704" s="2" t="s">
        <v>2109</v>
      </c>
      <c r="AJ4704" s="1" t="s">
        <v>288</v>
      </c>
      <c r="AK4704" s="1" t="s">
        <v>411</v>
      </c>
    </row>
    <row r="4705" spans="1:38">
      <c r="A4705" s="1" t="s">
        <v>1757</v>
      </c>
      <c r="B4705" s="9">
        <v>41067</v>
      </c>
      <c r="C4705" s="7">
        <v>100</v>
      </c>
      <c r="D4705" s="7">
        <v>1</v>
      </c>
      <c r="E4705" s="1">
        <v>48</v>
      </c>
      <c r="F4705" s="1" t="s">
        <v>47</v>
      </c>
      <c r="G4705" s="1" t="s">
        <v>1523</v>
      </c>
      <c r="H4705" s="1" t="s">
        <v>23</v>
      </c>
      <c r="I4705" s="1" t="s">
        <v>23</v>
      </c>
      <c r="AK4705" s="1" t="s">
        <v>411</v>
      </c>
    </row>
    <row r="4706" spans="1:38">
      <c r="A4706" s="1" t="s">
        <v>1758</v>
      </c>
      <c r="B4706" s="9">
        <v>41068</v>
      </c>
      <c r="C4706" s="7">
        <v>100</v>
      </c>
      <c r="D4706" s="7">
        <v>1</v>
      </c>
      <c r="E4706" s="1">
        <v>1</v>
      </c>
      <c r="F4706" s="1" t="s">
        <v>26</v>
      </c>
      <c r="G4706" s="1" t="s">
        <v>1823</v>
      </c>
      <c r="H4706" s="1" t="s">
        <v>23</v>
      </c>
      <c r="I4706" s="1" t="s">
        <v>23</v>
      </c>
      <c r="AK4706" s="1" t="s">
        <v>456</v>
      </c>
    </row>
    <row r="4707" spans="1:38">
      <c r="A4707" s="1" t="s">
        <v>1758</v>
      </c>
      <c r="B4707" s="9">
        <v>41068</v>
      </c>
      <c r="C4707" s="7">
        <v>100</v>
      </c>
      <c r="D4707" s="7">
        <v>1</v>
      </c>
      <c r="E4707" s="1">
        <v>1</v>
      </c>
      <c r="F4707" s="1" t="s">
        <v>47</v>
      </c>
      <c r="G4707" s="1" t="s">
        <v>1825</v>
      </c>
      <c r="H4707" s="1" t="s">
        <v>23</v>
      </c>
      <c r="I4707" s="1" t="s">
        <v>23</v>
      </c>
      <c r="AK4707" s="1" t="s">
        <v>456</v>
      </c>
    </row>
    <row r="4708" spans="1:38">
      <c r="A4708" s="1" t="s">
        <v>1758</v>
      </c>
      <c r="B4708" s="9">
        <v>41068</v>
      </c>
      <c r="C4708" s="7">
        <v>100</v>
      </c>
      <c r="D4708" s="7">
        <v>1</v>
      </c>
      <c r="E4708" s="1">
        <v>2</v>
      </c>
      <c r="F4708" s="1" t="s">
        <v>26</v>
      </c>
      <c r="G4708" s="1" t="s">
        <v>1833</v>
      </c>
      <c r="H4708" s="1" t="s">
        <v>22</v>
      </c>
      <c r="I4708" s="1" t="s">
        <v>9</v>
      </c>
      <c r="AK4708" s="1" t="s">
        <v>456</v>
      </c>
      <c r="AL4708" s="1" t="s">
        <v>478</v>
      </c>
    </row>
    <row r="4709" spans="1:38">
      <c r="A4709" s="1" t="s">
        <v>1758</v>
      </c>
      <c r="B4709" s="9">
        <v>41068</v>
      </c>
      <c r="C4709" s="7">
        <v>100</v>
      </c>
      <c r="D4709" s="7">
        <v>1</v>
      </c>
      <c r="E4709" s="1">
        <v>2</v>
      </c>
      <c r="F4709" s="1" t="s">
        <v>47</v>
      </c>
      <c r="G4709" s="1" t="s">
        <v>1829</v>
      </c>
      <c r="H4709" s="1" t="s">
        <v>23</v>
      </c>
      <c r="I4709" s="1" t="s">
        <v>23</v>
      </c>
      <c r="AK4709" s="1" t="s">
        <v>456</v>
      </c>
    </row>
    <row r="4710" spans="1:38">
      <c r="A4710" s="1" t="s">
        <v>1758</v>
      </c>
      <c r="B4710" s="9">
        <v>41068</v>
      </c>
      <c r="C4710" s="7">
        <v>100</v>
      </c>
      <c r="D4710" s="7">
        <v>1</v>
      </c>
      <c r="E4710" s="1">
        <v>3</v>
      </c>
      <c r="F4710" s="1" t="s">
        <v>26</v>
      </c>
      <c r="G4710" s="1" t="s">
        <v>1813</v>
      </c>
      <c r="H4710" s="1" t="s">
        <v>23</v>
      </c>
      <c r="I4710" s="1" t="s">
        <v>23</v>
      </c>
      <c r="AK4710" s="1" t="s">
        <v>456</v>
      </c>
    </row>
    <row r="4711" spans="1:38">
      <c r="A4711" s="1" t="s">
        <v>1758</v>
      </c>
      <c r="B4711" s="9">
        <v>41068</v>
      </c>
      <c r="C4711" s="7">
        <v>100</v>
      </c>
      <c r="D4711" s="7">
        <v>1</v>
      </c>
      <c r="E4711" s="1">
        <v>3</v>
      </c>
      <c r="F4711" s="1" t="s">
        <v>47</v>
      </c>
      <c r="G4711" s="1" t="s">
        <v>1824</v>
      </c>
      <c r="H4711" s="1" t="s">
        <v>23</v>
      </c>
      <c r="I4711" s="1" t="s">
        <v>23</v>
      </c>
      <c r="AK4711" s="1" t="s">
        <v>456</v>
      </c>
    </row>
    <row r="4712" spans="1:38">
      <c r="A4712" s="1" t="s">
        <v>1758</v>
      </c>
      <c r="B4712" s="9">
        <v>41068</v>
      </c>
      <c r="C4712" s="7">
        <v>100</v>
      </c>
      <c r="D4712" s="7">
        <v>1</v>
      </c>
      <c r="E4712" s="1">
        <v>4</v>
      </c>
      <c r="F4712" s="1" t="s">
        <v>26</v>
      </c>
      <c r="G4712" s="1" t="s">
        <v>1821</v>
      </c>
      <c r="H4712" s="1" t="s">
        <v>23</v>
      </c>
      <c r="I4712" s="1" t="s">
        <v>23</v>
      </c>
      <c r="AK4712" s="1" t="s">
        <v>456</v>
      </c>
    </row>
    <row r="4713" spans="1:38">
      <c r="A4713" s="1" t="s">
        <v>1758</v>
      </c>
      <c r="B4713" s="9">
        <v>41068</v>
      </c>
      <c r="C4713" s="7">
        <v>100</v>
      </c>
      <c r="D4713" s="7">
        <v>1</v>
      </c>
      <c r="E4713" s="1">
        <v>4</v>
      </c>
      <c r="F4713" s="1" t="s">
        <v>47</v>
      </c>
      <c r="G4713" s="1" t="s">
        <v>1832</v>
      </c>
      <c r="H4713" s="1" t="s">
        <v>22</v>
      </c>
      <c r="I4713" s="1" t="s">
        <v>9</v>
      </c>
      <c r="AK4713" s="1" t="s">
        <v>456</v>
      </c>
      <c r="AL4713" s="1" t="s">
        <v>479</v>
      </c>
    </row>
    <row r="4714" spans="1:38">
      <c r="A4714" s="1" t="s">
        <v>1758</v>
      </c>
      <c r="B4714" s="9">
        <v>41068</v>
      </c>
      <c r="C4714" s="7">
        <v>100</v>
      </c>
      <c r="D4714" s="7">
        <v>1</v>
      </c>
      <c r="E4714" s="1">
        <v>5</v>
      </c>
      <c r="F4714" s="1" t="s">
        <v>26</v>
      </c>
      <c r="G4714" s="1" t="s">
        <v>1828</v>
      </c>
      <c r="H4714" s="1" t="s">
        <v>22</v>
      </c>
      <c r="I4714" s="1" t="s">
        <v>23</v>
      </c>
      <c r="AK4714" s="1" t="s">
        <v>456</v>
      </c>
    </row>
    <row r="4715" spans="1:38">
      <c r="A4715" s="1" t="s">
        <v>1758</v>
      </c>
      <c r="B4715" s="9">
        <v>41068</v>
      </c>
      <c r="C4715" s="7">
        <v>100</v>
      </c>
      <c r="D4715" s="7">
        <v>1</v>
      </c>
      <c r="E4715" s="1">
        <v>5</v>
      </c>
      <c r="F4715" s="1" t="s">
        <v>47</v>
      </c>
      <c r="G4715" s="1" t="s">
        <v>1826</v>
      </c>
      <c r="H4715" s="1" t="s">
        <v>23</v>
      </c>
      <c r="I4715" s="1" t="s">
        <v>23</v>
      </c>
      <c r="J4715" s="1" t="s">
        <v>55</v>
      </c>
      <c r="AK4715" s="1" t="s">
        <v>456</v>
      </c>
    </row>
    <row r="4716" spans="1:38">
      <c r="A4716" s="1" t="s">
        <v>1758</v>
      </c>
      <c r="B4716" s="9">
        <v>41068</v>
      </c>
      <c r="C4716" s="7">
        <v>100</v>
      </c>
      <c r="D4716" s="7">
        <v>1</v>
      </c>
      <c r="E4716" s="1">
        <v>6</v>
      </c>
      <c r="F4716" s="1" t="s">
        <v>26</v>
      </c>
      <c r="G4716" s="1" t="s">
        <v>1834</v>
      </c>
      <c r="H4716" s="1" t="s">
        <v>23</v>
      </c>
      <c r="I4716" s="1" t="s">
        <v>23</v>
      </c>
      <c r="AK4716" s="1" t="s">
        <v>456</v>
      </c>
    </row>
    <row r="4717" spans="1:38">
      <c r="A4717" s="1" t="s">
        <v>1758</v>
      </c>
      <c r="B4717" s="9">
        <v>41068</v>
      </c>
      <c r="C4717" s="7">
        <v>100</v>
      </c>
      <c r="D4717" s="7">
        <v>1</v>
      </c>
      <c r="E4717" s="1">
        <v>6</v>
      </c>
      <c r="F4717" s="1" t="s">
        <v>47</v>
      </c>
      <c r="G4717" s="1" t="s">
        <v>1816</v>
      </c>
      <c r="H4717" s="1" t="s">
        <v>22</v>
      </c>
      <c r="I4717" s="1" t="s">
        <v>9</v>
      </c>
      <c r="K4717" s="1" t="s">
        <v>30</v>
      </c>
      <c r="L4717" s="1" t="s">
        <v>73</v>
      </c>
      <c r="M4717" s="2" t="s">
        <v>2174</v>
      </c>
      <c r="AJ4717" s="1" t="s">
        <v>288</v>
      </c>
      <c r="AK4717" s="1" t="s">
        <v>288</v>
      </c>
    </row>
    <row r="4718" spans="1:38">
      <c r="A4718" s="1" t="s">
        <v>1758</v>
      </c>
      <c r="B4718" s="9">
        <v>41068</v>
      </c>
      <c r="C4718" s="7">
        <v>100</v>
      </c>
      <c r="D4718" s="7">
        <v>1</v>
      </c>
      <c r="E4718" s="1">
        <v>7</v>
      </c>
      <c r="F4718" s="1" t="s">
        <v>26</v>
      </c>
      <c r="G4718" s="1" t="s">
        <v>1809</v>
      </c>
      <c r="H4718" s="1" t="s">
        <v>23</v>
      </c>
      <c r="I4718" s="1" t="s">
        <v>23</v>
      </c>
      <c r="J4718" s="1" t="s">
        <v>55</v>
      </c>
      <c r="AK4718" s="1" t="s">
        <v>456</v>
      </c>
    </row>
    <row r="4719" spans="1:38">
      <c r="A4719" s="1" t="s">
        <v>1758</v>
      </c>
      <c r="B4719" s="9">
        <v>41068</v>
      </c>
      <c r="C4719" s="7">
        <v>100</v>
      </c>
      <c r="D4719" s="7">
        <v>1</v>
      </c>
      <c r="E4719" s="1">
        <v>7</v>
      </c>
      <c r="F4719" s="1" t="s">
        <v>47</v>
      </c>
      <c r="G4719" s="1" t="s">
        <v>1822</v>
      </c>
      <c r="H4719" s="1" t="s">
        <v>23</v>
      </c>
      <c r="I4719" s="1" t="s">
        <v>9</v>
      </c>
      <c r="AK4719" s="1" t="s">
        <v>456</v>
      </c>
    </row>
    <row r="4720" spans="1:38">
      <c r="A4720" s="1" t="s">
        <v>1758</v>
      </c>
      <c r="B4720" s="9">
        <v>41068</v>
      </c>
      <c r="C4720" s="7">
        <v>100</v>
      </c>
      <c r="D4720" s="7">
        <v>1</v>
      </c>
      <c r="E4720" s="1">
        <v>8</v>
      </c>
      <c r="F4720" s="1" t="s">
        <v>26</v>
      </c>
      <c r="G4720" s="1" t="s">
        <v>1808</v>
      </c>
      <c r="H4720" s="1" t="s">
        <v>23</v>
      </c>
      <c r="I4720" s="1" t="s">
        <v>23</v>
      </c>
      <c r="J4720" s="1" t="s">
        <v>55</v>
      </c>
      <c r="AK4720" s="1" t="s">
        <v>456</v>
      </c>
    </row>
    <row r="4721" spans="1:38">
      <c r="A4721" s="1" t="s">
        <v>1758</v>
      </c>
      <c r="B4721" s="9">
        <v>41068</v>
      </c>
      <c r="C4721" s="7">
        <v>100</v>
      </c>
      <c r="D4721" s="7">
        <v>1</v>
      </c>
      <c r="E4721" s="1">
        <v>8</v>
      </c>
      <c r="F4721" s="1" t="s">
        <v>47</v>
      </c>
      <c r="G4721" s="1" t="s">
        <v>1820</v>
      </c>
      <c r="H4721" s="1" t="s">
        <v>23</v>
      </c>
      <c r="I4721" s="1" t="s">
        <v>23</v>
      </c>
      <c r="J4721" s="1" t="s">
        <v>55</v>
      </c>
      <c r="AK4721" s="1" t="s">
        <v>456</v>
      </c>
    </row>
    <row r="4722" spans="1:38">
      <c r="A4722" s="1" t="s">
        <v>1758</v>
      </c>
      <c r="B4722" s="9">
        <v>41068</v>
      </c>
      <c r="C4722" s="7">
        <v>100</v>
      </c>
      <c r="D4722" s="7">
        <v>1</v>
      </c>
      <c r="E4722" s="1">
        <v>9</v>
      </c>
      <c r="F4722" s="1" t="s">
        <v>26</v>
      </c>
      <c r="G4722" s="1" t="s">
        <v>1830</v>
      </c>
      <c r="H4722" s="1" t="s">
        <v>22</v>
      </c>
      <c r="I4722" s="1" t="s">
        <v>9</v>
      </c>
      <c r="K4722" s="1" t="s">
        <v>32</v>
      </c>
      <c r="L4722" s="1" t="s">
        <v>73</v>
      </c>
      <c r="M4722" s="2" t="s">
        <v>2165</v>
      </c>
      <c r="AJ4722" s="1" t="s">
        <v>288</v>
      </c>
      <c r="AK4722" s="1" t="s">
        <v>456</v>
      </c>
    </row>
    <row r="4723" spans="1:38">
      <c r="A4723" s="1" t="s">
        <v>1758</v>
      </c>
      <c r="B4723" s="9">
        <v>41068</v>
      </c>
      <c r="C4723" s="7">
        <v>100</v>
      </c>
      <c r="D4723" s="7">
        <v>1</v>
      </c>
      <c r="E4723" s="1">
        <v>9</v>
      </c>
      <c r="F4723" s="1" t="s">
        <v>47</v>
      </c>
      <c r="G4723" s="1" t="s">
        <v>1810</v>
      </c>
      <c r="H4723" s="1" t="s">
        <v>23</v>
      </c>
      <c r="I4723" s="1" t="s">
        <v>23</v>
      </c>
      <c r="J4723" s="1" t="s">
        <v>55</v>
      </c>
      <c r="AK4723" s="1" t="s">
        <v>456</v>
      </c>
    </row>
    <row r="4724" spans="1:38">
      <c r="A4724" s="1" t="s">
        <v>1758</v>
      </c>
      <c r="B4724" s="9">
        <v>41068</v>
      </c>
      <c r="C4724" s="7">
        <v>100</v>
      </c>
      <c r="D4724" s="7">
        <v>1</v>
      </c>
      <c r="E4724" s="1">
        <v>10</v>
      </c>
      <c r="F4724" s="1" t="s">
        <v>26</v>
      </c>
      <c r="G4724" s="1" t="s">
        <v>1817</v>
      </c>
      <c r="H4724" s="1" t="s">
        <v>23</v>
      </c>
      <c r="I4724" s="1" t="s">
        <v>23</v>
      </c>
      <c r="J4724" s="1" t="s">
        <v>55</v>
      </c>
      <c r="AK4724" s="1" t="s">
        <v>456</v>
      </c>
    </row>
    <row r="4725" spans="1:38">
      <c r="A4725" s="1" t="s">
        <v>1758</v>
      </c>
      <c r="B4725" s="9">
        <v>41068</v>
      </c>
      <c r="C4725" s="7">
        <v>100</v>
      </c>
      <c r="D4725" s="7">
        <v>1</v>
      </c>
      <c r="E4725" s="1">
        <v>10</v>
      </c>
      <c r="F4725" s="1" t="s">
        <v>47</v>
      </c>
      <c r="G4725" s="1" t="s">
        <v>1835</v>
      </c>
      <c r="H4725" s="1" t="s">
        <v>22</v>
      </c>
      <c r="I4725" s="1" t="s">
        <v>23</v>
      </c>
      <c r="J4725" s="1" t="s">
        <v>55</v>
      </c>
      <c r="AK4725" s="1" t="s">
        <v>456</v>
      </c>
    </row>
    <row r="4726" spans="1:38">
      <c r="A4726" s="1" t="s">
        <v>1758</v>
      </c>
      <c r="B4726" s="9">
        <v>41068</v>
      </c>
      <c r="C4726" s="7">
        <v>100</v>
      </c>
      <c r="D4726" s="7">
        <v>1</v>
      </c>
      <c r="E4726" s="1">
        <v>11</v>
      </c>
      <c r="F4726" s="1" t="s">
        <v>26</v>
      </c>
      <c r="G4726" s="1" t="s">
        <v>1812</v>
      </c>
      <c r="H4726" s="1" t="s">
        <v>22</v>
      </c>
      <c r="I4726" s="1" t="s">
        <v>9</v>
      </c>
      <c r="AK4726" s="1" t="s">
        <v>456</v>
      </c>
      <c r="AL4726" s="1" t="s">
        <v>480</v>
      </c>
    </row>
    <row r="4727" spans="1:38">
      <c r="A4727" s="1" t="s">
        <v>1758</v>
      </c>
      <c r="B4727" s="9">
        <v>41068</v>
      </c>
      <c r="C4727" s="7">
        <v>100</v>
      </c>
      <c r="D4727" s="7">
        <v>1</v>
      </c>
      <c r="E4727" s="1">
        <v>11</v>
      </c>
      <c r="F4727" s="1" t="s">
        <v>47</v>
      </c>
      <c r="G4727" s="1" t="s">
        <v>1807</v>
      </c>
      <c r="H4727" s="1" t="s">
        <v>23</v>
      </c>
      <c r="I4727" s="1" t="s">
        <v>23</v>
      </c>
      <c r="AK4727" s="1" t="s">
        <v>456</v>
      </c>
    </row>
    <row r="4728" spans="1:38">
      <c r="A4728" s="1" t="s">
        <v>1758</v>
      </c>
      <c r="B4728" s="9">
        <v>41068</v>
      </c>
      <c r="C4728" s="7">
        <v>100</v>
      </c>
      <c r="D4728" s="7">
        <v>1</v>
      </c>
      <c r="E4728" s="1">
        <v>12</v>
      </c>
      <c r="F4728" s="1" t="s">
        <v>26</v>
      </c>
      <c r="G4728" s="1" t="s">
        <v>1818</v>
      </c>
      <c r="H4728" s="1" t="s">
        <v>22</v>
      </c>
      <c r="I4728" s="1" t="s">
        <v>9</v>
      </c>
      <c r="AK4728" s="1" t="s">
        <v>456</v>
      </c>
      <c r="AL4728" s="1" t="s">
        <v>425</v>
      </c>
    </row>
    <row r="4729" spans="1:38">
      <c r="A4729" s="1" t="s">
        <v>1758</v>
      </c>
      <c r="B4729" s="9">
        <v>41068</v>
      </c>
      <c r="C4729" s="7">
        <v>100</v>
      </c>
      <c r="D4729" s="7">
        <v>1</v>
      </c>
      <c r="E4729" s="1">
        <v>12</v>
      </c>
      <c r="F4729" s="1" t="s">
        <v>47</v>
      </c>
      <c r="G4729" s="1" t="s">
        <v>1811</v>
      </c>
      <c r="H4729" s="1" t="s">
        <v>23</v>
      </c>
      <c r="I4729" s="1" t="s">
        <v>23</v>
      </c>
      <c r="AK4729" s="1" t="s">
        <v>456</v>
      </c>
    </row>
    <row r="4730" spans="1:38">
      <c r="A4730" s="1" t="s">
        <v>1758</v>
      </c>
      <c r="B4730" s="9">
        <v>41068</v>
      </c>
      <c r="C4730" s="7">
        <v>100</v>
      </c>
      <c r="D4730" s="7">
        <v>1</v>
      </c>
      <c r="E4730" s="1">
        <v>13</v>
      </c>
      <c r="F4730" s="1" t="s">
        <v>26</v>
      </c>
      <c r="G4730" s="1" t="s">
        <v>1827</v>
      </c>
      <c r="H4730" s="1" t="s">
        <v>23</v>
      </c>
      <c r="I4730" s="1" t="s">
        <v>23</v>
      </c>
      <c r="AK4730" s="1" t="s">
        <v>456</v>
      </c>
    </row>
    <row r="4731" spans="1:38">
      <c r="A4731" s="1" t="s">
        <v>1758</v>
      </c>
      <c r="B4731" s="9">
        <v>41068</v>
      </c>
      <c r="C4731" s="7">
        <v>100</v>
      </c>
      <c r="D4731" s="7">
        <v>1</v>
      </c>
      <c r="E4731" s="1">
        <v>13</v>
      </c>
      <c r="F4731" s="1" t="s">
        <v>47</v>
      </c>
      <c r="G4731" s="1" t="s">
        <v>1815</v>
      </c>
      <c r="H4731" s="1" t="s">
        <v>23</v>
      </c>
      <c r="I4731" s="1" t="s">
        <v>23</v>
      </c>
      <c r="AK4731" s="1" t="s">
        <v>456</v>
      </c>
    </row>
    <row r="4732" spans="1:38">
      <c r="A4732" s="1" t="s">
        <v>1758</v>
      </c>
      <c r="B4732" s="9">
        <v>41068</v>
      </c>
      <c r="C4732" s="7">
        <v>100</v>
      </c>
      <c r="D4732" s="7">
        <v>1</v>
      </c>
      <c r="E4732" s="1">
        <v>14</v>
      </c>
      <c r="F4732" s="1" t="s">
        <v>26</v>
      </c>
      <c r="G4732" s="1" t="s">
        <v>1819</v>
      </c>
      <c r="H4732" s="1" t="s">
        <v>22</v>
      </c>
      <c r="I4732" s="1" t="s">
        <v>9</v>
      </c>
      <c r="K4732" s="1" t="s">
        <v>30</v>
      </c>
      <c r="L4732" s="1" t="s">
        <v>73</v>
      </c>
      <c r="M4732" s="2" t="s">
        <v>2172</v>
      </c>
      <c r="AJ4732" s="1" t="s">
        <v>418</v>
      </c>
      <c r="AK4732" s="1" t="s">
        <v>456</v>
      </c>
    </row>
    <row r="4733" spans="1:38">
      <c r="A4733" s="1" t="s">
        <v>1758</v>
      </c>
      <c r="B4733" s="9">
        <v>41068</v>
      </c>
      <c r="C4733" s="7">
        <v>100</v>
      </c>
      <c r="D4733" s="7">
        <v>1</v>
      </c>
      <c r="E4733" s="1">
        <v>14</v>
      </c>
      <c r="F4733" s="1" t="s">
        <v>47</v>
      </c>
      <c r="G4733" s="1" t="s">
        <v>1806</v>
      </c>
      <c r="H4733" s="1" t="s">
        <v>22</v>
      </c>
      <c r="I4733" s="1" t="s">
        <v>9</v>
      </c>
      <c r="K4733" s="1" t="s">
        <v>30</v>
      </c>
      <c r="L4733" s="1" t="s">
        <v>73</v>
      </c>
      <c r="M4733" s="2" t="s">
        <v>2091</v>
      </c>
      <c r="AJ4733" s="1" t="s">
        <v>418</v>
      </c>
      <c r="AK4733" s="1" t="s">
        <v>456</v>
      </c>
    </row>
    <row r="4734" spans="1:38">
      <c r="A4734" s="1" t="s">
        <v>1758</v>
      </c>
      <c r="B4734" s="9">
        <v>41068</v>
      </c>
      <c r="C4734" s="7">
        <v>100</v>
      </c>
      <c r="D4734" s="7">
        <v>1</v>
      </c>
      <c r="E4734" s="1">
        <v>15</v>
      </c>
      <c r="F4734" s="1" t="s">
        <v>26</v>
      </c>
      <c r="G4734" s="1" t="s">
        <v>1836</v>
      </c>
      <c r="H4734" s="1" t="s">
        <v>23</v>
      </c>
      <c r="I4734" s="1" t="s">
        <v>23</v>
      </c>
      <c r="AK4734" s="1" t="s">
        <v>456</v>
      </c>
    </row>
    <row r="4735" spans="1:38">
      <c r="A4735" s="1" t="s">
        <v>1758</v>
      </c>
      <c r="B4735" s="9">
        <v>41068</v>
      </c>
      <c r="C4735" s="7">
        <v>100</v>
      </c>
      <c r="D4735" s="7">
        <v>1</v>
      </c>
      <c r="E4735" s="1">
        <v>15</v>
      </c>
      <c r="F4735" s="1" t="s">
        <v>47</v>
      </c>
      <c r="G4735" s="1" t="s">
        <v>1805</v>
      </c>
      <c r="H4735" s="1" t="s">
        <v>22</v>
      </c>
      <c r="I4735" s="1" t="s">
        <v>9</v>
      </c>
      <c r="K4735" s="1" t="s">
        <v>29</v>
      </c>
      <c r="L4735" s="1" t="s">
        <v>73</v>
      </c>
      <c r="M4735" s="2" t="s">
        <v>2156</v>
      </c>
      <c r="AJ4735" s="1" t="s">
        <v>418</v>
      </c>
      <c r="AK4735" s="1" t="s">
        <v>456</v>
      </c>
    </row>
    <row r="4736" spans="1:38">
      <c r="A4736" s="1" t="s">
        <v>1758</v>
      </c>
      <c r="B4736" s="9">
        <v>41068</v>
      </c>
      <c r="C4736" s="7">
        <v>100</v>
      </c>
      <c r="D4736" s="7">
        <v>1</v>
      </c>
      <c r="E4736" s="1">
        <v>16</v>
      </c>
      <c r="F4736" s="1" t="s">
        <v>26</v>
      </c>
      <c r="G4736" s="1" t="s">
        <v>1814</v>
      </c>
      <c r="H4736" s="1" t="s">
        <v>23</v>
      </c>
      <c r="I4736" s="1" t="s">
        <v>23</v>
      </c>
      <c r="AK4736" s="1" t="s">
        <v>456</v>
      </c>
      <c r="AL4736" s="1" t="s">
        <v>480</v>
      </c>
    </row>
    <row r="4737" spans="1:38">
      <c r="A4737" s="1" t="s">
        <v>1758</v>
      </c>
      <c r="B4737" s="9">
        <v>41068</v>
      </c>
      <c r="C4737" s="7">
        <v>100</v>
      </c>
      <c r="D4737" s="7">
        <v>1</v>
      </c>
      <c r="E4737" s="1">
        <v>16</v>
      </c>
      <c r="F4737" s="1" t="s">
        <v>47</v>
      </c>
      <c r="G4737" s="1" t="s">
        <v>1831</v>
      </c>
      <c r="H4737" s="1" t="s">
        <v>23</v>
      </c>
      <c r="I4737" s="1" t="s">
        <v>23</v>
      </c>
      <c r="AK4737" s="1" t="s">
        <v>288</v>
      </c>
      <c r="AL4737" s="1" t="s">
        <v>480</v>
      </c>
    </row>
    <row r="4738" spans="1:38">
      <c r="A4738" s="1" t="s">
        <v>1758</v>
      </c>
      <c r="B4738" s="9">
        <v>41068</v>
      </c>
      <c r="C4738" s="7">
        <v>100</v>
      </c>
      <c r="D4738" s="7">
        <v>1</v>
      </c>
      <c r="E4738" s="1">
        <v>17</v>
      </c>
      <c r="F4738" s="1" t="s">
        <v>26</v>
      </c>
      <c r="G4738" s="1" t="s">
        <v>1451</v>
      </c>
      <c r="H4738" s="1" t="s">
        <v>23</v>
      </c>
      <c r="I4738" s="1" t="s">
        <v>23</v>
      </c>
      <c r="AK4738" s="1" t="s">
        <v>411</v>
      </c>
    </row>
    <row r="4739" spans="1:38">
      <c r="A4739" s="1" t="s">
        <v>1758</v>
      </c>
      <c r="B4739" s="9">
        <v>41068</v>
      </c>
      <c r="C4739" s="7">
        <v>100</v>
      </c>
      <c r="D4739" s="7">
        <v>1</v>
      </c>
      <c r="E4739" s="1">
        <v>17</v>
      </c>
      <c r="F4739" s="1" t="s">
        <v>47</v>
      </c>
      <c r="G4739" s="1" t="s">
        <v>1452</v>
      </c>
      <c r="H4739" s="1" t="s">
        <v>430</v>
      </c>
      <c r="I4739" s="1" t="s">
        <v>23</v>
      </c>
      <c r="AK4739" s="1" t="s">
        <v>411</v>
      </c>
    </row>
    <row r="4740" spans="1:38">
      <c r="A4740" s="1" t="s">
        <v>1758</v>
      </c>
      <c r="B4740" s="9">
        <v>41068</v>
      </c>
      <c r="C4740" s="7">
        <v>100</v>
      </c>
      <c r="D4740" s="7">
        <v>1</v>
      </c>
      <c r="E4740" s="1">
        <v>18</v>
      </c>
      <c r="F4740" s="1" t="s">
        <v>26</v>
      </c>
      <c r="G4740" s="1" t="s">
        <v>1453</v>
      </c>
      <c r="H4740" s="1" t="s">
        <v>23</v>
      </c>
      <c r="I4740" s="1" t="s">
        <v>23</v>
      </c>
      <c r="AK4740" s="1" t="s">
        <v>411</v>
      </c>
    </row>
    <row r="4741" spans="1:38">
      <c r="A4741" s="1" t="s">
        <v>1758</v>
      </c>
      <c r="B4741" s="9">
        <v>41068</v>
      </c>
      <c r="C4741" s="7">
        <v>100</v>
      </c>
      <c r="D4741" s="7">
        <v>1</v>
      </c>
      <c r="E4741" s="1">
        <v>18</v>
      </c>
      <c r="F4741" s="1" t="s">
        <v>47</v>
      </c>
      <c r="G4741" s="1" t="s">
        <v>1454</v>
      </c>
      <c r="H4741" s="1" t="s">
        <v>23</v>
      </c>
      <c r="I4741" s="1" t="s">
        <v>23</v>
      </c>
      <c r="AK4741" s="1" t="s">
        <v>411</v>
      </c>
    </row>
    <row r="4742" spans="1:38">
      <c r="A4742" s="1" t="s">
        <v>1758</v>
      </c>
      <c r="B4742" s="9">
        <v>41068</v>
      </c>
      <c r="C4742" s="7">
        <v>100</v>
      </c>
      <c r="D4742" s="7">
        <v>1</v>
      </c>
      <c r="E4742" s="1">
        <v>19</v>
      </c>
      <c r="F4742" s="1" t="s">
        <v>26</v>
      </c>
      <c r="G4742" s="1" t="s">
        <v>1455</v>
      </c>
      <c r="H4742" s="1" t="s">
        <v>23</v>
      </c>
      <c r="I4742" s="1" t="s">
        <v>23</v>
      </c>
      <c r="AK4742" s="1" t="s">
        <v>411</v>
      </c>
    </row>
    <row r="4743" spans="1:38">
      <c r="A4743" s="1" t="s">
        <v>1758</v>
      </c>
      <c r="B4743" s="9">
        <v>41068</v>
      </c>
      <c r="C4743" s="7">
        <v>100</v>
      </c>
      <c r="D4743" s="7">
        <v>1</v>
      </c>
      <c r="E4743" s="1">
        <v>19</v>
      </c>
      <c r="F4743" s="1" t="s">
        <v>47</v>
      </c>
      <c r="G4743" s="1" t="s">
        <v>1456</v>
      </c>
      <c r="H4743" s="1" t="s">
        <v>23</v>
      </c>
      <c r="I4743" s="1" t="s">
        <v>23</v>
      </c>
      <c r="AK4743" s="1" t="s">
        <v>411</v>
      </c>
    </row>
    <row r="4744" spans="1:38">
      <c r="A4744" s="1" t="s">
        <v>1758</v>
      </c>
      <c r="B4744" s="9">
        <v>41068</v>
      </c>
      <c r="C4744" s="7">
        <v>100</v>
      </c>
      <c r="D4744" s="7">
        <v>1</v>
      </c>
      <c r="E4744" s="1">
        <v>20</v>
      </c>
      <c r="F4744" s="1" t="s">
        <v>26</v>
      </c>
      <c r="G4744" s="1" t="s">
        <v>1457</v>
      </c>
      <c r="H4744" s="1" t="s">
        <v>23</v>
      </c>
      <c r="I4744" s="1" t="s">
        <v>23</v>
      </c>
      <c r="AK4744" s="1" t="s">
        <v>411</v>
      </c>
    </row>
    <row r="4745" spans="1:38">
      <c r="A4745" s="1" t="s">
        <v>1758</v>
      </c>
      <c r="B4745" s="9">
        <v>41068</v>
      </c>
      <c r="C4745" s="7">
        <v>100</v>
      </c>
      <c r="D4745" s="7">
        <v>1</v>
      </c>
      <c r="E4745" s="1">
        <v>20</v>
      </c>
      <c r="F4745" s="1" t="s">
        <v>47</v>
      </c>
      <c r="G4745" s="1" t="s">
        <v>1458</v>
      </c>
      <c r="H4745" s="1" t="s">
        <v>23</v>
      </c>
      <c r="I4745" s="1" t="s">
        <v>23</v>
      </c>
      <c r="AK4745" s="1" t="s">
        <v>411</v>
      </c>
    </row>
    <row r="4746" spans="1:38">
      <c r="A4746" s="1" t="s">
        <v>1758</v>
      </c>
      <c r="B4746" s="9">
        <v>41068</v>
      </c>
      <c r="C4746" s="7">
        <v>100</v>
      </c>
      <c r="D4746" s="7">
        <v>1</v>
      </c>
      <c r="E4746" s="10">
        <v>21</v>
      </c>
      <c r="F4746" s="1" t="s">
        <v>26</v>
      </c>
      <c r="G4746" s="1" t="s">
        <v>1463</v>
      </c>
      <c r="H4746" s="1" t="s">
        <v>22</v>
      </c>
      <c r="I4746" s="1" t="s">
        <v>23</v>
      </c>
      <c r="J4746" s="1" t="s">
        <v>55</v>
      </c>
      <c r="AK4746" s="1" t="s">
        <v>411</v>
      </c>
    </row>
    <row r="4747" spans="1:38">
      <c r="A4747" s="1" t="s">
        <v>1758</v>
      </c>
      <c r="B4747" s="9">
        <v>41068</v>
      </c>
      <c r="C4747" s="7">
        <v>100</v>
      </c>
      <c r="D4747" s="7">
        <v>1</v>
      </c>
      <c r="E4747" s="1">
        <v>21</v>
      </c>
      <c r="F4747" s="1" t="s">
        <v>47</v>
      </c>
      <c r="G4747" s="1" t="s">
        <v>1464</v>
      </c>
      <c r="H4747" s="1" t="s">
        <v>23</v>
      </c>
      <c r="I4747" s="1" t="s">
        <v>23</v>
      </c>
      <c r="AK4747" s="1" t="s">
        <v>411</v>
      </c>
    </row>
    <row r="4748" spans="1:38">
      <c r="A4748" s="1" t="s">
        <v>1758</v>
      </c>
      <c r="B4748" s="9">
        <v>41068</v>
      </c>
      <c r="C4748" s="7">
        <v>100</v>
      </c>
      <c r="D4748" s="7">
        <v>1</v>
      </c>
      <c r="E4748" s="1">
        <v>22</v>
      </c>
      <c r="F4748" s="1" t="s">
        <v>26</v>
      </c>
      <c r="G4748" s="1" t="s">
        <v>1465</v>
      </c>
      <c r="H4748" s="1" t="s">
        <v>23</v>
      </c>
      <c r="I4748" s="1" t="s">
        <v>23</v>
      </c>
      <c r="J4748" s="1" t="s">
        <v>55</v>
      </c>
      <c r="AK4748" s="1" t="s">
        <v>411</v>
      </c>
    </row>
    <row r="4749" spans="1:38">
      <c r="A4749" s="1" t="s">
        <v>1758</v>
      </c>
      <c r="B4749" s="9">
        <v>41068</v>
      </c>
      <c r="C4749" s="7">
        <v>100</v>
      </c>
      <c r="D4749" s="7">
        <v>1</v>
      </c>
      <c r="E4749" s="1">
        <v>22</v>
      </c>
      <c r="F4749" s="1" t="s">
        <v>47</v>
      </c>
      <c r="G4749" s="1" t="s">
        <v>1466</v>
      </c>
      <c r="H4749" s="1" t="s">
        <v>23</v>
      </c>
      <c r="I4749" s="1" t="s">
        <v>23</v>
      </c>
      <c r="J4749" s="1" t="s">
        <v>55</v>
      </c>
      <c r="AK4749" s="1" t="s">
        <v>411</v>
      </c>
    </row>
    <row r="4750" spans="1:38">
      <c r="A4750" s="1" t="s">
        <v>1758</v>
      </c>
      <c r="B4750" s="9">
        <v>41068</v>
      </c>
      <c r="C4750" s="7">
        <v>100</v>
      </c>
      <c r="D4750" s="7">
        <v>1</v>
      </c>
      <c r="E4750" s="1">
        <v>23</v>
      </c>
      <c r="F4750" s="1" t="s">
        <v>26</v>
      </c>
      <c r="G4750" s="1" t="s">
        <v>1467</v>
      </c>
      <c r="H4750" s="1" t="s">
        <v>23</v>
      </c>
      <c r="I4750" s="1" t="s">
        <v>53</v>
      </c>
      <c r="AK4750" s="1" t="s">
        <v>411</v>
      </c>
    </row>
    <row r="4751" spans="1:38">
      <c r="A4751" s="1" t="s">
        <v>1758</v>
      </c>
      <c r="B4751" s="9">
        <v>41068</v>
      </c>
      <c r="C4751" s="7">
        <v>100</v>
      </c>
      <c r="D4751" s="7">
        <v>1</v>
      </c>
      <c r="E4751" s="1">
        <v>23</v>
      </c>
      <c r="F4751" s="1" t="s">
        <v>47</v>
      </c>
      <c r="G4751" s="1" t="s">
        <v>1468</v>
      </c>
      <c r="H4751" s="1" t="s">
        <v>23</v>
      </c>
      <c r="I4751" s="1" t="s">
        <v>23</v>
      </c>
      <c r="AK4751" s="1" t="s">
        <v>411</v>
      </c>
    </row>
    <row r="4752" spans="1:38">
      <c r="A4752" s="1" t="s">
        <v>1758</v>
      </c>
      <c r="B4752" s="9">
        <v>41068</v>
      </c>
      <c r="C4752" s="7">
        <v>100</v>
      </c>
      <c r="D4752" s="7">
        <v>1</v>
      </c>
      <c r="E4752" s="1">
        <v>24</v>
      </c>
      <c r="F4752" s="1" t="s">
        <v>26</v>
      </c>
      <c r="G4752" s="1" t="s">
        <v>1469</v>
      </c>
      <c r="H4752" s="1" t="s">
        <v>23</v>
      </c>
      <c r="I4752" s="1" t="s">
        <v>53</v>
      </c>
      <c r="AK4752" s="1" t="s">
        <v>411</v>
      </c>
    </row>
    <row r="4753" spans="1:38">
      <c r="A4753" s="1" t="s">
        <v>1758</v>
      </c>
      <c r="B4753" s="9">
        <v>41068</v>
      </c>
      <c r="C4753" s="7">
        <v>100</v>
      </c>
      <c r="D4753" s="7">
        <v>1</v>
      </c>
      <c r="E4753" s="1">
        <v>24</v>
      </c>
      <c r="F4753" s="1" t="s">
        <v>47</v>
      </c>
      <c r="G4753" s="1" t="s">
        <v>1472</v>
      </c>
      <c r="H4753" s="1" t="s">
        <v>22</v>
      </c>
      <c r="I4753" s="1" t="s">
        <v>9</v>
      </c>
      <c r="AK4753" s="1" t="s">
        <v>411</v>
      </c>
      <c r="AL4753" s="1" t="s">
        <v>481</v>
      </c>
    </row>
    <row r="4754" spans="1:38">
      <c r="A4754" s="1" t="s">
        <v>1758</v>
      </c>
      <c r="B4754" s="9">
        <v>41068</v>
      </c>
      <c r="C4754" s="7">
        <v>100</v>
      </c>
      <c r="D4754" s="7">
        <v>1</v>
      </c>
      <c r="E4754" s="1">
        <v>25</v>
      </c>
      <c r="F4754" s="1" t="s">
        <v>26</v>
      </c>
      <c r="G4754" s="1" t="s">
        <v>1474</v>
      </c>
      <c r="H4754" s="1" t="s">
        <v>23</v>
      </c>
      <c r="I4754" s="1" t="s">
        <v>23</v>
      </c>
      <c r="AK4754" s="1" t="s">
        <v>411</v>
      </c>
    </row>
    <row r="4755" spans="1:38">
      <c r="A4755" s="1" t="s">
        <v>1758</v>
      </c>
      <c r="B4755" s="9">
        <v>41068</v>
      </c>
      <c r="C4755" s="7">
        <v>100</v>
      </c>
      <c r="D4755" s="7">
        <v>1</v>
      </c>
      <c r="E4755" s="1">
        <v>25</v>
      </c>
      <c r="F4755" s="1" t="s">
        <v>47</v>
      </c>
      <c r="G4755" s="1" t="s">
        <v>1475</v>
      </c>
      <c r="H4755" s="1" t="s">
        <v>23</v>
      </c>
      <c r="I4755" s="1" t="s">
        <v>23</v>
      </c>
      <c r="AK4755" s="1" t="s">
        <v>411</v>
      </c>
    </row>
    <row r="4756" spans="1:38">
      <c r="A4756" s="1" t="s">
        <v>1758</v>
      </c>
      <c r="B4756" s="9">
        <v>41068</v>
      </c>
      <c r="C4756" s="7">
        <v>100</v>
      </c>
      <c r="D4756" s="7">
        <v>1</v>
      </c>
      <c r="E4756" s="1">
        <v>26</v>
      </c>
      <c r="F4756" s="1" t="s">
        <v>26</v>
      </c>
      <c r="G4756" s="1" t="s">
        <v>1476</v>
      </c>
      <c r="H4756" s="1" t="s">
        <v>22</v>
      </c>
      <c r="I4756" s="1" t="s">
        <v>9</v>
      </c>
      <c r="K4756" s="1" t="s">
        <v>30</v>
      </c>
      <c r="L4756" s="1" t="s">
        <v>73</v>
      </c>
      <c r="M4756" s="2" t="s">
        <v>2146</v>
      </c>
      <c r="AJ4756" s="1" t="s">
        <v>418</v>
      </c>
      <c r="AK4756" s="1" t="s">
        <v>411</v>
      </c>
    </row>
    <row r="4757" spans="1:38">
      <c r="A4757" s="1" t="s">
        <v>1758</v>
      </c>
      <c r="B4757" s="9">
        <v>41068</v>
      </c>
      <c r="C4757" s="7">
        <v>100</v>
      </c>
      <c r="D4757" s="7">
        <v>1</v>
      </c>
      <c r="E4757" s="1">
        <v>26</v>
      </c>
      <c r="F4757" s="1" t="s">
        <v>47</v>
      </c>
      <c r="G4757" s="1" t="s">
        <v>1477</v>
      </c>
      <c r="H4757" s="1" t="s">
        <v>23</v>
      </c>
      <c r="I4757" s="1" t="s">
        <v>23</v>
      </c>
      <c r="AK4757" s="1" t="s">
        <v>411</v>
      </c>
    </row>
    <row r="4758" spans="1:38">
      <c r="A4758" s="1" t="s">
        <v>1758</v>
      </c>
      <c r="B4758" s="9">
        <v>41068</v>
      </c>
      <c r="C4758" s="7">
        <v>100</v>
      </c>
      <c r="D4758" s="7">
        <v>1</v>
      </c>
      <c r="E4758" s="1">
        <v>27</v>
      </c>
      <c r="F4758" s="1" t="s">
        <v>26</v>
      </c>
      <c r="G4758" s="1" t="s">
        <v>1478</v>
      </c>
      <c r="H4758" s="1" t="s">
        <v>23</v>
      </c>
      <c r="I4758" s="1" t="s">
        <v>23</v>
      </c>
      <c r="J4758" s="1" t="s">
        <v>55</v>
      </c>
      <c r="AK4758" s="1" t="s">
        <v>411</v>
      </c>
    </row>
    <row r="4759" spans="1:38">
      <c r="A4759" s="1" t="s">
        <v>1758</v>
      </c>
      <c r="B4759" s="9">
        <v>41068</v>
      </c>
      <c r="C4759" s="7">
        <v>100</v>
      </c>
      <c r="D4759" s="7">
        <v>1</v>
      </c>
      <c r="E4759" s="1">
        <v>27</v>
      </c>
      <c r="F4759" s="1" t="s">
        <v>47</v>
      </c>
      <c r="G4759" s="1" t="s">
        <v>1479</v>
      </c>
      <c r="H4759" s="1" t="s">
        <v>23</v>
      </c>
      <c r="I4759" s="1" t="s">
        <v>23</v>
      </c>
      <c r="AK4759" s="1" t="s">
        <v>411</v>
      </c>
    </row>
    <row r="4760" spans="1:38">
      <c r="A4760" s="1" t="s">
        <v>1758</v>
      </c>
      <c r="B4760" s="9">
        <v>41068</v>
      </c>
      <c r="C4760" s="7">
        <v>100</v>
      </c>
      <c r="D4760" s="7">
        <v>1</v>
      </c>
      <c r="E4760" s="1">
        <v>28</v>
      </c>
      <c r="F4760" s="1" t="s">
        <v>26</v>
      </c>
      <c r="G4760" s="1" t="s">
        <v>1480</v>
      </c>
      <c r="H4760" s="1" t="s">
        <v>23</v>
      </c>
      <c r="I4760" s="1" t="s">
        <v>23</v>
      </c>
      <c r="AK4760" s="1" t="s">
        <v>411</v>
      </c>
    </row>
    <row r="4761" spans="1:38">
      <c r="A4761" s="1" t="s">
        <v>1758</v>
      </c>
      <c r="B4761" s="9">
        <v>41068</v>
      </c>
      <c r="C4761" s="7">
        <v>100</v>
      </c>
      <c r="D4761" s="7">
        <v>1</v>
      </c>
      <c r="E4761" s="1">
        <v>28</v>
      </c>
      <c r="F4761" s="1" t="s">
        <v>47</v>
      </c>
      <c r="G4761" s="1" t="s">
        <v>1481</v>
      </c>
      <c r="H4761" s="1" t="s">
        <v>23</v>
      </c>
      <c r="I4761" s="1" t="s">
        <v>53</v>
      </c>
      <c r="AK4761" s="1" t="s">
        <v>411</v>
      </c>
    </row>
    <row r="4762" spans="1:38">
      <c r="A4762" s="1" t="s">
        <v>1758</v>
      </c>
      <c r="B4762" s="9">
        <v>41068</v>
      </c>
      <c r="C4762" s="7">
        <v>100</v>
      </c>
      <c r="D4762" s="7">
        <v>1</v>
      </c>
      <c r="E4762" s="1">
        <v>29</v>
      </c>
      <c r="F4762" s="1" t="s">
        <v>26</v>
      </c>
      <c r="G4762" s="1" t="s">
        <v>1482</v>
      </c>
      <c r="H4762" s="1" t="s">
        <v>23</v>
      </c>
      <c r="I4762" s="1" t="s">
        <v>23</v>
      </c>
      <c r="AK4762" s="1" t="s">
        <v>411</v>
      </c>
    </row>
    <row r="4763" spans="1:38">
      <c r="A4763" s="1" t="s">
        <v>1758</v>
      </c>
      <c r="B4763" s="9">
        <v>41068</v>
      </c>
      <c r="C4763" s="7">
        <v>100</v>
      </c>
      <c r="D4763" s="7">
        <v>1</v>
      </c>
      <c r="E4763" s="1">
        <v>29</v>
      </c>
      <c r="F4763" s="1" t="s">
        <v>47</v>
      </c>
      <c r="G4763" s="1" t="s">
        <v>1483</v>
      </c>
      <c r="H4763" s="1" t="s">
        <v>23</v>
      </c>
      <c r="I4763" s="1" t="s">
        <v>23</v>
      </c>
      <c r="AK4763" s="1" t="s">
        <v>411</v>
      </c>
    </row>
    <row r="4764" spans="1:38">
      <c r="A4764" s="1" t="s">
        <v>1758</v>
      </c>
      <c r="B4764" s="9">
        <v>41068</v>
      </c>
      <c r="C4764" s="7">
        <v>100</v>
      </c>
      <c r="D4764" s="7">
        <v>1</v>
      </c>
      <c r="E4764" s="1">
        <v>30</v>
      </c>
      <c r="F4764" s="1" t="s">
        <v>26</v>
      </c>
      <c r="G4764" s="1" t="s">
        <v>1484</v>
      </c>
      <c r="H4764" s="1" t="s">
        <v>23</v>
      </c>
      <c r="I4764" s="1" t="s">
        <v>23</v>
      </c>
      <c r="AK4764" s="1" t="s">
        <v>411</v>
      </c>
    </row>
    <row r="4765" spans="1:38">
      <c r="A4765" s="1" t="s">
        <v>1758</v>
      </c>
      <c r="B4765" s="9">
        <v>41068</v>
      </c>
      <c r="C4765" s="7">
        <v>100</v>
      </c>
      <c r="D4765" s="7">
        <v>1</v>
      </c>
      <c r="E4765" s="1">
        <v>30</v>
      </c>
      <c r="F4765" s="1" t="s">
        <v>47</v>
      </c>
      <c r="G4765" s="1" t="s">
        <v>1485</v>
      </c>
      <c r="H4765" s="1" t="s">
        <v>23</v>
      </c>
      <c r="I4765" s="1" t="s">
        <v>23</v>
      </c>
      <c r="J4765" s="1" t="s">
        <v>55</v>
      </c>
      <c r="AK4765" s="1" t="s">
        <v>411</v>
      </c>
    </row>
    <row r="4766" spans="1:38">
      <c r="A4766" s="1" t="s">
        <v>1758</v>
      </c>
      <c r="B4766" s="9">
        <v>41068</v>
      </c>
      <c r="C4766" s="7">
        <v>100</v>
      </c>
      <c r="D4766" s="7">
        <v>1</v>
      </c>
      <c r="E4766" s="1">
        <v>31</v>
      </c>
      <c r="F4766" s="1" t="s">
        <v>26</v>
      </c>
      <c r="G4766" s="1" t="s">
        <v>1486</v>
      </c>
      <c r="H4766" s="1" t="s">
        <v>23</v>
      </c>
      <c r="I4766" s="1" t="s">
        <v>53</v>
      </c>
      <c r="AK4766" s="1" t="s">
        <v>411</v>
      </c>
    </row>
    <row r="4767" spans="1:38">
      <c r="A4767" s="1" t="s">
        <v>1758</v>
      </c>
      <c r="B4767" s="9">
        <v>41068</v>
      </c>
      <c r="C4767" s="7">
        <v>100</v>
      </c>
      <c r="D4767" s="7">
        <v>1</v>
      </c>
      <c r="E4767" s="1">
        <v>31</v>
      </c>
      <c r="F4767" s="1" t="s">
        <v>47</v>
      </c>
      <c r="G4767" s="1" t="s">
        <v>1487</v>
      </c>
      <c r="H4767" s="1" t="s">
        <v>23</v>
      </c>
      <c r="I4767" s="1" t="s">
        <v>23</v>
      </c>
      <c r="AK4767" s="1" t="s">
        <v>411</v>
      </c>
    </row>
    <row r="4768" spans="1:38">
      <c r="A4768" s="1" t="s">
        <v>1758</v>
      </c>
      <c r="B4768" s="9">
        <v>41068</v>
      </c>
      <c r="C4768" s="7">
        <v>100</v>
      </c>
      <c r="D4768" s="7">
        <v>1</v>
      </c>
      <c r="E4768" s="1">
        <v>32</v>
      </c>
      <c r="F4768" s="1" t="s">
        <v>26</v>
      </c>
      <c r="G4768" s="1" t="s">
        <v>1488</v>
      </c>
      <c r="H4768" s="1" t="s">
        <v>23</v>
      </c>
      <c r="I4768" s="1" t="s">
        <v>23</v>
      </c>
      <c r="AK4768" s="1" t="s">
        <v>411</v>
      </c>
    </row>
    <row r="4769" spans="1:37">
      <c r="A4769" s="1" t="s">
        <v>1758</v>
      </c>
      <c r="B4769" s="9">
        <v>41068</v>
      </c>
      <c r="C4769" s="7">
        <v>100</v>
      </c>
      <c r="D4769" s="7">
        <v>1</v>
      </c>
      <c r="E4769" s="1">
        <v>32</v>
      </c>
      <c r="F4769" s="1" t="s">
        <v>47</v>
      </c>
      <c r="G4769" s="1" t="s">
        <v>1489</v>
      </c>
      <c r="H4769" s="1" t="s">
        <v>23</v>
      </c>
      <c r="I4769" s="1" t="s">
        <v>23</v>
      </c>
      <c r="AK4769" s="1" t="s">
        <v>411</v>
      </c>
    </row>
    <row r="4770" spans="1:37">
      <c r="A4770" s="1" t="s">
        <v>1758</v>
      </c>
      <c r="B4770" s="9">
        <v>41068</v>
      </c>
      <c r="C4770" s="7">
        <v>100</v>
      </c>
      <c r="D4770" s="7">
        <v>1</v>
      </c>
      <c r="E4770" s="1">
        <v>33</v>
      </c>
      <c r="F4770" s="1" t="s">
        <v>26</v>
      </c>
      <c r="G4770" s="1" t="s">
        <v>532</v>
      </c>
      <c r="H4770" s="1" t="s">
        <v>23</v>
      </c>
      <c r="I4770" s="1" t="s">
        <v>23</v>
      </c>
      <c r="AK4770" s="1" t="s">
        <v>288</v>
      </c>
    </row>
    <row r="4771" spans="1:37">
      <c r="A4771" s="1" t="s">
        <v>1758</v>
      </c>
      <c r="B4771" s="9">
        <v>41068</v>
      </c>
      <c r="C4771" s="7">
        <v>100</v>
      </c>
      <c r="D4771" s="7">
        <v>1</v>
      </c>
      <c r="E4771" s="1">
        <v>33</v>
      </c>
      <c r="F4771" s="1" t="s">
        <v>47</v>
      </c>
      <c r="G4771" s="1" t="s">
        <v>1490</v>
      </c>
      <c r="H4771" s="1" t="s">
        <v>23</v>
      </c>
      <c r="I4771" s="1" t="s">
        <v>23</v>
      </c>
      <c r="AK4771" s="1" t="s">
        <v>288</v>
      </c>
    </row>
    <row r="4772" spans="1:37">
      <c r="A4772" s="1" t="s">
        <v>1758</v>
      </c>
      <c r="B4772" s="9">
        <v>41068</v>
      </c>
      <c r="C4772" s="7">
        <v>100</v>
      </c>
      <c r="D4772" s="7">
        <v>1</v>
      </c>
      <c r="E4772" s="1">
        <v>34</v>
      </c>
      <c r="F4772" s="1" t="s">
        <v>26</v>
      </c>
      <c r="G4772" s="1" t="s">
        <v>1491</v>
      </c>
      <c r="H4772" s="1" t="s">
        <v>23</v>
      </c>
      <c r="I4772" s="1" t="s">
        <v>23</v>
      </c>
      <c r="AK4772" s="1" t="s">
        <v>288</v>
      </c>
    </row>
    <row r="4773" spans="1:37">
      <c r="A4773" s="1" t="s">
        <v>1758</v>
      </c>
      <c r="B4773" s="9">
        <v>41068</v>
      </c>
      <c r="C4773" s="7">
        <v>100</v>
      </c>
      <c r="D4773" s="7">
        <v>1</v>
      </c>
      <c r="E4773" s="1">
        <v>34</v>
      </c>
      <c r="F4773" s="1" t="s">
        <v>47</v>
      </c>
      <c r="G4773" s="1" t="s">
        <v>1492</v>
      </c>
      <c r="H4773" s="1" t="s">
        <v>23</v>
      </c>
      <c r="I4773" s="1" t="s">
        <v>23</v>
      </c>
      <c r="AK4773" s="1" t="s">
        <v>288</v>
      </c>
    </row>
    <row r="4774" spans="1:37">
      <c r="A4774" s="1" t="s">
        <v>1758</v>
      </c>
      <c r="B4774" s="9">
        <v>41068</v>
      </c>
      <c r="C4774" s="7">
        <v>100</v>
      </c>
      <c r="D4774" s="7">
        <v>1</v>
      </c>
      <c r="E4774" s="1">
        <v>35</v>
      </c>
      <c r="F4774" s="1" t="s">
        <v>26</v>
      </c>
      <c r="G4774" s="1" t="s">
        <v>1493</v>
      </c>
      <c r="H4774" s="1" t="s">
        <v>23</v>
      </c>
      <c r="I4774" s="1" t="s">
        <v>23</v>
      </c>
      <c r="AK4774" s="1" t="s">
        <v>288</v>
      </c>
    </row>
    <row r="4775" spans="1:37">
      <c r="A4775" s="1" t="s">
        <v>1758</v>
      </c>
      <c r="B4775" s="9">
        <v>41068</v>
      </c>
      <c r="C4775" s="7">
        <v>100</v>
      </c>
      <c r="D4775" s="7">
        <v>1</v>
      </c>
      <c r="E4775" s="1">
        <v>35</v>
      </c>
      <c r="F4775" s="1" t="s">
        <v>47</v>
      </c>
      <c r="G4775" s="1" t="s">
        <v>1494</v>
      </c>
      <c r="H4775" s="1" t="s">
        <v>23</v>
      </c>
      <c r="I4775" s="1" t="s">
        <v>23</v>
      </c>
      <c r="AK4775" s="1" t="s">
        <v>288</v>
      </c>
    </row>
    <row r="4776" spans="1:37">
      <c r="A4776" s="1" t="s">
        <v>1758</v>
      </c>
      <c r="B4776" s="9">
        <v>41068</v>
      </c>
      <c r="C4776" s="7">
        <v>100</v>
      </c>
      <c r="D4776" s="7">
        <v>1</v>
      </c>
      <c r="E4776" s="1">
        <v>36</v>
      </c>
      <c r="F4776" s="1" t="s">
        <v>26</v>
      </c>
      <c r="G4776" s="1" t="s">
        <v>1495</v>
      </c>
      <c r="H4776" s="1" t="s">
        <v>23</v>
      </c>
      <c r="I4776" s="1" t="s">
        <v>23</v>
      </c>
      <c r="AK4776" s="1" t="s">
        <v>288</v>
      </c>
    </row>
    <row r="4777" spans="1:37">
      <c r="A4777" s="1" t="s">
        <v>1758</v>
      </c>
      <c r="B4777" s="9">
        <v>41068</v>
      </c>
      <c r="C4777" s="7">
        <v>100</v>
      </c>
      <c r="D4777" s="7">
        <v>1</v>
      </c>
      <c r="E4777" s="1">
        <v>36</v>
      </c>
      <c r="F4777" s="1" t="s">
        <v>47</v>
      </c>
      <c r="G4777" s="1" t="s">
        <v>1496</v>
      </c>
      <c r="H4777" s="1" t="s">
        <v>23</v>
      </c>
      <c r="I4777" s="1" t="s">
        <v>23</v>
      </c>
      <c r="AK4777" s="1" t="s">
        <v>288</v>
      </c>
    </row>
    <row r="4778" spans="1:37">
      <c r="A4778" s="1" t="s">
        <v>1758</v>
      </c>
      <c r="B4778" s="9">
        <v>41068</v>
      </c>
      <c r="C4778" s="7">
        <v>100</v>
      </c>
      <c r="D4778" s="7">
        <v>1</v>
      </c>
      <c r="E4778" s="1">
        <v>37</v>
      </c>
      <c r="F4778" s="1" t="s">
        <v>26</v>
      </c>
      <c r="G4778" s="1" t="s">
        <v>534</v>
      </c>
      <c r="H4778" s="1" t="s">
        <v>22</v>
      </c>
      <c r="I4778" s="1" t="s">
        <v>9</v>
      </c>
      <c r="K4778" s="1" t="s">
        <v>29</v>
      </c>
      <c r="L4778" s="1" t="s">
        <v>73</v>
      </c>
      <c r="M4778" s="2" t="s">
        <v>2170</v>
      </c>
      <c r="AJ4778" s="1" t="s">
        <v>418</v>
      </c>
      <c r="AK4778" s="1" t="s">
        <v>288</v>
      </c>
    </row>
    <row r="4779" spans="1:37">
      <c r="A4779" s="1" t="s">
        <v>1758</v>
      </c>
      <c r="B4779" s="9">
        <v>41068</v>
      </c>
      <c r="C4779" s="7">
        <v>100</v>
      </c>
      <c r="D4779" s="7">
        <v>1</v>
      </c>
      <c r="E4779" s="1">
        <v>37</v>
      </c>
      <c r="F4779" s="1" t="s">
        <v>47</v>
      </c>
      <c r="G4779" s="1" t="s">
        <v>1498</v>
      </c>
      <c r="H4779" s="1" t="s">
        <v>23</v>
      </c>
      <c r="I4779" s="1" t="s">
        <v>23</v>
      </c>
      <c r="AK4779" s="1" t="s">
        <v>288</v>
      </c>
    </row>
    <row r="4780" spans="1:37">
      <c r="A4780" s="1" t="s">
        <v>1758</v>
      </c>
      <c r="B4780" s="9">
        <v>41068</v>
      </c>
      <c r="C4780" s="7">
        <v>100</v>
      </c>
      <c r="D4780" s="7">
        <v>1</v>
      </c>
      <c r="E4780" s="1">
        <v>38</v>
      </c>
      <c r="F4780" s="1" t="s">
        <v>26</v>
      </c>
      <c r="G4780" s="1" t="s">
        <v>1499</v>
      </c>
      <c r="H4780" s="1" t="s">
        <v>23</v>
      </c>
      <c r="I4780" s="1" t="s">
        <v>23</v>
      </c>
      <c r="AK4780" s="1" t="s">
        <v>288</v>
      </c>
    </row>
    <row r="4781" spans="1:37">
      <c r="A4781" s="1" t="s">
        <v>1758</v>
      </c>
      <c r="B4781" s="9">
        <v>41068</v>
      </c>
      <c r="C4781" s="7">
        <v>100</v>
      </c>
      <c r="D4781" s="7">
        <v>1</v>
      </c>
      <c r="E4781" s="1">
        <v>38</v>
      </c>
      <c r="F4781" s="1" t="s">
        <v>47</v>
      </c>
      <c r="G4781" s="1" t="s">
        <v>1500</v>
      </c>
      <c r="H4781" s="1" t="s">
        <v>22</v>
      </c>
      <c r="I4781" s="1" t="s">
        <v>9</v>
      </c>
      <c r="J4781" s="1" t="s">
        <v>55</v>
      </c>
      <c r="AK4781" s="1" t="s">
        <v>288</v>
      </c>
    </row>
    <row r="4782" spans="1:37">
      <c r="A4782" s="1" t="s">
        <v>1758</v>
      </c>
      <c r="B4782" s="9">
        <v>41068</v>
      </c>
      <c r="C4782" s="7">
        <v>100</v>
      </c>
      <c r="D4782" s="7">
        <v>1</v>
      </c>
      <c r="E4782" s="1">
        <v>39</v>
      </c>
      <c r="F4782" s="1" t="s">
        <v>26</v>
      </c>
      <c r="G4782" s="1" t="s">
        <v>1501</v>
      </c>
      <c r="H4782" s="1" t="s">
        <v>22</v>
      </c>
      <c r="I4782" s="1" t="s">
        <v>23</v>
      </c>
      <c r="AK4782" s="1" t="s">
        <v>288</v>
      </c>
    </row>
    <row r="4783" spans="1:37">
      <c r="A4783" s="1" t="s">
        <v>1758</v>
      </c>
      <c r="B4783" s="9">
        <v>41068</v>
      </c>
      <c r="C4783" s="7">
        <v>100</v>
      </c>
      <c r="D4783" s="7">
        <v>1</v>
      </c>
      <c r="E4783" s="1">
        <v>39</v>
      </c>
      <c r="F4783" s="1" t="s">
        <v>47</v>
      </c>
      <c r="G4783" s="1" t="s">
        <v>1503</v>
      </c>
      <c r="H4783" s="1" t="s">
        <v>23</v>
      </c>
      <c r="I4783" s="1" t="s">
        <v>9</v>
      </c>
      <c r="J4783" s="1" t="s">
        <v>55</v>
      </c>
      <c r="AK4783" s="1" t="s">
        <v>288</v>
      </c>
    </row>
    <row r="4784" spans="1:37">
      <c r="A4784" s="1" t="s">
        <v>1758</v>
      </c>
      <c r="B4784" s="9">
        <v>41068</v>
      </c>
      <c r="C4784" s="7">
        <v>100</v>
      </c>
      <c r="D4784" s="7">
        <v>1</v>
      </c>
      <c r="E4784" s="1">
        <v>40</v>
      </c>
      <c r="F4784" s="1" t="s">
        <v>26</v>
      </c>
      <c r="G4784" s="1" t="s">
        <v>1504</v>
      </c>
      <c r="H4784" s="1" t="s">
        <v>23</v>
      </c>
      <c r="I4784" s="1" t="s">
        <v>23</v>
      </c>
      <c r="AK4784" s="1" t="s">
        <v>288</v>
      </c>
    </row>
    <row r="4785" spans="1:37">
      <c r="A4785" s="1" t="s">
        <v>1758</v>
      </c>
      <c r="B4785" s="9">
        <v>41068</v>
      </c>
      <c r="C4785" s="7">
        <v>100</v>
      </c>
      <c r="D4785" s="7">
        <v>1</v>
      </c>
      <c r="E4785" s="1">
        <v>40</v>
      </c>
      <c r="F4785" s="1" t="s">
        <v>47</v>
      </c>
      <c r="G4785" s="1" t="s">
        <v>1507</v>
      </c>
      <c r="H4785" s="1" t="s">
        <v>23</v>
      </c>
      <c r="I4785" s="1" t="s">
        <v>23</v>
      </c>
      <c r="AK4785" s="1" t="s">
        <v>288</v>
      </c>
    </row>
    <row r="4786" spans="1:37">
      <c r="A4786" s="1" t="s">
        <v>1758</v>
      </c>
      <c r="B4786" s="9">
        <v>41068</v>
      </c>
      <c r="C4786" s="7">
        <v>100</v>
      </c>
      <c r="D4786" s="7">
        <v>1</v>
      </c>
      <c r="E4786" s="1">
        <v>41</v>
      </c>
      <c r="F4786" s="1" t="s">
        <v>26</v>
      </c>
      <c r="G4786" s="1" t="s">
        <v>1508</v>
      </c>
      <c r="H4786" s="1" t="s">
        <v>22</v>
      </c>
      <c r="I4786" s="1" t="s">
        <v>9</v>
      </c>
      <c r="K4786" s="1" t="s">
        <v>32</v>
      </c>
      <c r="L4786" s="1" t="s">
        <v>73</v>
      </c>
      <c r="M4786" s="2" t="s">
        <v>2110</v>
      </c>
      <c r="AJ4786" s="1" t="s">
        <v>418</v>
      </c>
      <c r="AK4786" s="1" t="s">
        <v>288</v>
      </c>
    </row>
    <row r="4787" spans="1:37">
      <c r="A4787" s="1" t="s">
        <v>1758</v>
      </c>
      <c r="B4787" s="9">
        <v>41068</v>
      </c>
      <c r="C4787" s="7">
        <v>100</v>
      </c>
      <c r="D4787" s="7">
        <v>1</v>
      </c>
      <c r="E4787" s="1">
        <v>41</v>
      </c>
      <c r="F4787" s="1" t="s">
        <v>47</v>
      </c>
      <c r="G4787" s="1" t="s">
        <v>1509</v>
      </c>
      <c r="H4787" s="1" t="s">
        <v>22</v>
      </c>
      <c r="I4787" s="1" t="s">
        <v>9</v>
      </c>
      <c r="K4787" s="1" t="s">
        <v>29</v>
      </c>
      <c r="L4787" s="1" t="s">
        <v>73</v>
      </c>
      <c r="M4787" s="2" t="s">
        <v>2118</v>
      </c>
      <c r="AJ4787" s="1" t="s">
        <v>418</v>
      </c>
      <c r="AK4787" s="1" t="s">
        <v>288</v>
      </c>
    </row>
    <row r="4788" spans="1:37">
      <c r="A4788" s="1" t="s">
        <v>1758</v>
      </c>
      <c r="B4788" s="9">
        <v>41068</v>
      </c>
      <c r="C4788" s="7">
        <v>100</v>
      </c>
      <c r="D4788" s="7">
        <v>1</v>
      </c>
      <c r="E4788" s="1">
        <v>42</v>
      </c>
      <c r="F4788" s="1" t="s">
        <v>26</v>
      </c>
      <c r="G4788" s="1" t="s">
        <v>1510</v>
      </c>
      <c r="H4788" s="1" t="s">
        <v>23</v>
      </c>
      <c r="I4788" s="1" t="s">
        <v>23</v>
      </c>
      <c r="AK4788" s="1" t="s">
        <v>288</v>
      </c>
    </row>
    <row r="4789" spans="1:37">
      <c r="A4789" s="1" t="s">
        <v>1758</v>
      </c>
      <c r="B4789" s="9">
        <v>41068</v>
      </c>
      <c r="C4789" s="7">
        <v>100</v>
      </c>
      <c r="D4789" s="7">
        <v>1</v>
      </c>
      <c r="E4789" s="1">
        <v>42</v>
      </c>
      <c r="F4789" s="1" t="s">
        <v>47</v>
      </c>
      <c r="G4789" s="1" t="s">
        <v>1511</v>
      </c>
      <c r="H4789" s="1" t="s">
        <v>22</v>
      </c>
      <c r="I4789" s="1" t="s">
        <v>9</v>
      </c>
      <c r="J4789" s="1" t="s">
        <v>55</v>
      </c>
      <c r="AK4789" s="1" t="s">
        <v>288</v>
      </c>
    </row>
    <row r="4790" spans="1:37">
      <c r="A4790" s="1" t="s">
        <v>1758</v>
      </c>
      <c r="B4790" s="9">
        <v>41068</v>
      </c>
      <c r="C4790" s="7">
        <v>100</v>
      </c>
      <c r="D4790" s="7">
        <v>1</v>
      </c>
      <c r="E4790" s="1">
        <v>43</v>
      </c>
      <c r="F4790" s="1" t="s">
        <v>26</v>
      </c>
      <c r="G4790" s="1" t="s">
        <v>1512</v>
      </c>
      <c r="H4790" s="1" t="s">
        <v>23</v>
      </c>
      <c r="I4790" s="1" t="s">
        <v>23</v>
      </c>
      <c r="AK4790" s="1" t="s">
        <v>288</v>
      </c>
    </row>
    <row r="4791" spans="1:37">
      <c r="A4791" s="1" t="s">
        <v>1758</v>
      </c>
      <c r="B4791" s="9">
        <v>41068</v>
      </c>
      <c r="C4791" s="7">
        <v>100</v>
      </c>
      <c r="D4791" s="7">
        <v>1</v>
      </c>
      <c r="E4791" s="1">
        <v>43</v>
      </c>
      <c r="F4791" s="1" t="s">
        <v>47</v>
      </c>
      <c r="G4791" s="1" t="s">
        <v>1513</v>
      </c>
      <c r="H4791" s="1" t="s">
        <v>23</v>
      </c>
      <c r="I4791" s="1" t="s">
        <v>23</v>
      </c>
      <c r="J4791" s="1" t="s">
        <v>55</v>
      </c>
      <c r="AK4791" s="1" t="s">
        <v>288</v>
      </c>
    </row>
    <row r="4792" spans="1:37">
      <c r="A4792" s="1" t="s">
        <v>1758</v>
      </c>
      <c r="B4792" s="9">
        <v>41068</v>
      </c>
      <c r="C4792" s="7">
        <v>100</v>
      </c>
      <c r="D4792" s="7">
        <v>1</v>
      </c>
      <c r="E4792" s="1">
        <v>44</v>
      </c>
      <c r="F4792" s="1" t="s">
        <v>26</v>
      </c>
      <c r="G4792" s="1" t="s">
        <v>1514</v>
      </c>
      <c r="H4792" s="1" t="s">
        <v>23</v>
      </c>
      <c r="I4792" s="1" t="s">
        <v>23</v>
      </c>
      <c r="AK4792" s="1" t="s">
        <v>288</v>
      </c>
    </row>
    <row r="4793" spans="1:37">
      <c r="A4793" s="1" t="s">
        <v>1758</v>
      </c>
      <c r="B4793" s="9">
        <v>41068</v>
      </c>
      <c r="C4793" s="7">
        <v>100</v>
      </c>
      <c r="D4793" s="7">
        <v>1</v>
      </c>
      <c r="E4793" s="1">
        <v>44</v>
      </c>
      <c r="F4793" s="1" t="s">
        <v>47</v>
      </c>
      <c r="G4793" s="1" t="s">
        <v>1515</v>
      </c>
      <c r="H4793" s="1" t="s">
        <v>23</v>
      </c>
      <c r="I4793" s="1" t="s">
        <v>23</v>
      </c>
      <c r="J4793" s="1" t="s">
        <v>55</v>
      </c>
      <c r="AK4793" s="1" t="s">
        <v>288</v>
      </c>
    </row>
    <row r="4794" spans="1:37">
      <c r="A4794" s="1" t="s">
        <v>1758</v>
      </c>
      <c r="B4794" s="9">
        <v>41068</v>
      </c>
      <c r="C4794" s="7">
        <v>100</v>
      </c>
      <c r="D4794" s="7">
        <v>1</v>
      </c>
      <c r="E4794" s="1">
        <v>45</v>
      </c>
      <c r="F4794" s="1" t="s">
        <v>26</v>
      </c>
      <c r="G4794" s="1" t="s">
        <v>1516</v>
      </c>
      <c r="H4794" s="1" t="s">
        <v>22</v>
      </c>
      <c r="I4794" s="1" t="s">
        <v>9</v>
      </c>
      <c r="K4794" s="1" t="s">
        <v>29</v>
      </c>
      <c r="L4794" s="1" t="s">
        <v>73</v>
      </c>
      <c r="M4794" s="2" t="s">
        <v>2160</v>
      </c>
      <c r="AJ4794" s="1" t="s">
        <v>418</v>
      </c>
      <c r="AK4794" s="1" t="s">
        <v>288</v>
      </c>
    </row>
    <row r="4795" spans="1:37">
      <c r="A4795" s="1" t="s">
        <v>1758</v>
      </c>
      <c r="B4795" s="9">
        <v>41068</v>
      </c>
      <c r="C4795" s="7">
        <v>100</v>
      </c>
      <c r="D4795" s="7">
        <v>1</v>
      </c>
      <c r="E4795" s="1">
        <v>45</v>
      </c>
      <c r="F4795" s="1" t="s">
        <v>47</v>
      </c>
      <c r="G4795" s="1" t="s">
        <v>1517</v>
      </c>
      <c r="H4795" s="1" t="s">
        <v>23</v>
      </c>
      <c r="I4795" s="1" t="s">
        <v>23</v>
      </c>
      <c r="J4795" s="1" t="s">
        <v>55</v>
      </c>
      <c r="AK4795" s="1" t="s">
        <v>288</v>
      </c>
    </row>
    <row r="4796" spans="1:37">
      <c r="A4796" s="1" t="s">
        <v>1758</v>
      </c>
      <c r="B4796" s="9">
        <v>41068</v>
      </c>
      <c r="C4796" s="7">
        <v>100</v>
      </c>
      <c r="D4796" s="7">
        <v>1</v>
      </c>
      <c r="E4796" s="1">
        <v>46</v>
      </c>
      <c r="F4796" s="1" t="s">
        <v>26</v>
      </c>
      <c r="G4796" s="1" t="s">
        <v>1518</v>
      </c>
      <c r="H4796" s="1" t="s">
        <v>22</v>
      </c>
      <c r="I4796" s="1" t="s">
        <v>53</v>
      </c>
      <c r="AK4796" s="1" t="s">
        <v>288</v>
      </c>
    </row>
    <row r="4797" spans="1:37">
      <c r="A4797" s="1" t="s">
        <v>1758</v>
      </c>
      <c r="B4797" s="9">
        <v>41068</v>
      </c>
      <c r="C4797" s="7">
        <v>100</v>
      </c>
      <c r="D4797" s="7">
        <v>1</v>
      </c>
      <c r="E4797" s="1">
        <v>46</v>
      </c>
      <c r="F4797" s="1" t="s">
        <v>47</v>
      </c>
      <c r="G4797" s="1" t="s">
        <v>1519</v>
      </c>
      <c r="H4797" s="1" t="s">
        <v>22</v>
      </c>
      <c r="I4797" s="1" t="s">
        <v>9</v>
      </c>
      <c r="J4797" s="1" t="s">
        <v>55</v>
      </c>
      <c r="AK4797" s="1" t="s">
        <v>288</v>
      </c>
    </row>
    <row r="4798" spans="1:37">
      <c r="A4798" s="1" t="s">
        <v>1758</v>
      </c>
      <c r="B4798" s="9">
        <v>41068</v>
      </c>
      <c r="C4798" s="7">
        <v>100</v>
      </c>
      <c r="D4798" s="7">
        <v>1</v>
      </c>
      <c r="E4798" s="1">
        <v>47</v>
      </c>
      <c r="F4798" s="1" t="s">
        <v>26</v>
      </c>
      <c r="G4798" s="1" t="s">
        <v>1520</v>
      </c>
      <c r="H4798" s="1" t="s">
        <v>22</v>
      </c>
      <c r="I4798" s="1" t="s">
        <v>53</v>
      </c>
      <c r="AK4798" s="1" t="s">
        <v>456</v>
      </c>
    </row>
    <row r="4799" spans="1:37">
      <c r="A4799" s="1" t="s">
        <v>1758</v>
      </c>
      <c r="B4799" s="9">
        <v>41068</v>
      </c>
      <c r="C4799" s="7">
        <v>100</v>
      </c>
      <c r="D4799" s="7">
        <v>1</v>
      </c>
      <c r="E4799" s="1">
        <v>47</v>
      </c>
      <c r="F4799" s="1" t="s">
        <v>47</v>
      </c>
      <c r="G4799" s="1" t="s">
        <v>1521</v>
      </c>
      <c r="H4799" s="1" t="s">
        <v>23</v>
      </c>
      <c r="I4799" s="1" t="s">
        <v>23</v>
      </c>
      <c r="AK4799" s="1" t="s">
        <v>456</v>
      </c>
    </row>
    <row r="4800" spans="1:37">
      <c r="A4800" s="1" t="s">
        <v>1758</v>
      </c>
      <c r="B4800" s="9">
        <v>41068</v>
      </c>
      <c r="C4800" s="7">
        <v>100</v>
      </c>
      <c r="D4800" s="7">
        <v>1</v>
      </c>
      <c r="E4800" s="1">
        <v>48</v>
      </c>
      <c r="F4800" s="1" t="s">
        <v>26</v>
      </c>
      <c r="G4800" s="1" t="s">
        <v>1522</v>
      </c>
      <c r="H4800" s="1" t="s">
        <v>23</v>
      </c>
      <c r="I4800" s="1" t="s">
        <v>23</v>
      </c>
      <c r="AK4800" s="1" t="s">
        <v>288</v>
      </c>
    </row>
    <row r="4801" spans="1:37">
      <c r="A4801" s="1" t="s">
        <v>1758</v>
      </c>
      <c r="B4801" s="9">
        <v>41068</v>
      </c>
      <c r="C4801" s="7">
        <v>100</v>
      </c>
      <c r="D4801" s="7">
        <v>1</v>
      </c>
      <c r="E4801" s="1">
        <v>48</v>
      </c>
      <c r="F4801" s="1" t="s">
        <v>47</v>
      </c>
      <c r="G4801" s="1" t="s">
        <v>1523</v>
      </c>
      <c r="H4801" s="1" t="s">
        <v>23</v>
      </c>
      <c r="I4801" s="1" t="s">
        <v>23</v>
      </c>
      <c r="AK4801" s="1" t="s">
        <v>288</v>
      </c>
    </row>
    <row r="4802" spans="1:37">
      <c r="A4802" s="1" t="s">
        <v>1759</v>
      </c>
      <c r="B4802" s="9">
        <v>41069</v>
      </c>
      <c r="C4802" s="7">
        <v>100</v>
      </c>
      <c r="D4802" s="7">
        <v>1</v>
      </c>
      <c r="E4802" s="1">
        <v>1</v>
      </c>
      <c r="F4802" s="1" t="s">
        <v>26</v>
      </c>
      <c r="G4802" s="1" t="s">
        <v>1823</v>
      </c>
      <c r="H4802" s="1" t="s">
        <v>23</v>
      </c>
      <c r="I4802" s="1" t="s">
        <v>23</v>
      </c>
      <c r="AK4802" s="1" t="s">
        <v>288</v>
      </c>
    </row>
    <row r="4803" spans="1:37">
      <c r="A4803" s="1" t="s">
        <v>1759</v>
      </c>
      <c r="B4803" s="9">
        <v>41069</v>
      </c>
      <c r="C4803" s="7">
        <v>100</v>
      </c>
      <c r="D4803" s="7">
        <v>1</v>
      </c>
      <c r="E4803" s="1">
        <v>1</v>
      </c>
      <c r="F4803" s="1" t="s">
        <v>47</v>
      </c>
      <c r="G4803" s="1" t="s">
        <v>1825</v>
      </c>
      <c r="H4803" s="1" t="s">
        <v>23</v>
      </c>
      <c r="I4803" s="1" t="s">
        <v>9</v>
      </c>
      <c r="J4803" s="1" t="s">
        <v>55</v>
      </c>
      <c r="AK4803" s="1" t="s">
        <v>288</v>
      </c>
    </row>
    <row r="4804" spans="1:37">
      <c r="A4804" s="1" t="s">
        <v>1759</v>
      </c>
      <c r="B4804" s="9">
        <v>41069</v>
      </c>
      <c r="C4804" s="7">
        <v>100</v>
      </c>
      <c r="D4804" s="7">
        <v>1</v>
      </c>
      <c r="E4804" s="1">
        <v>2</v>
      </c>
      <c r="F4804" s="1" t="s">
        <v>26</v>
      </c>
      <c r="G4804" s="1" t="s">
        <v>1833</v>
      </c>
      <c r="H4804" s="1" t="s">
        <v>22</v>
      </c>
      <c r="I4804" s="1" t="s">
        <v>9</v>
      </c>
      <c r="J4804" s="1" t="s">
        <v>55</v>
      </c>
      <c r="AK4804" s="1" t="s">
        <v>288</v>
      </c>
    </row>
    <row r="4805" spans="1:37">
      <c r="A4805" s="1" t="s">
        <v>1759</v>
      </c>
      <c r="B4805" s="9">
        <v>41069</v>
      </c>
      <c r="C4805" s="7">
        <v>100</v>
      </c>
      <c r="D4805" s="7">
        <v>1</v>
      </c>
      <c r="E4805" s="1">
        <v>2</v>
      </c>
      <c r="F4805" s="1" t="s">
        <v>47</v>
      </c>
      <c r="G4805" s="1" t="s">
        <v>1829</v>
      </c>
      <c r="H4805" s="1" t="s">
        <v>23</v>
      </c>
      <c r="I4805" s="1" t="s">
        <v>23</v>
      </c>
      <c r="AK4805" s="1" t="s">
        <v>288</v>
      </c>
    </row>
    <row r="4806" spans="1:37">
      <c r="A4806" s="1" t="s">
        <v>1759</v>
      </c>
      <c r="B4806" s="9">
        <v>41069</v>
      </c>
      <c r="C4806" s="7">
        <v>100</v>
      </c>
      <c r="D4806" s="7">
        <v>1</v>
      </c>
      <c r="E4806" s="1">
        <v>3</v>
      </c>
      <c r="F4806" s="1" t="s">
        <v>26</v>
      </c>
      <c r="G4806" s="1" t="s">
        <v>1813</v>
      </c>
      <c r="H4806" s="1" t="s">
        <v>23</v>
      </c>
      <c r="I4806" s="1" t="s">
        <v>23</v>
      </c>
      <c r="J4806" s="1" t="s">
        <v>55</v>
      </c>
      <c r="AK4806" s="1" t="s">
        <v>288</v>
      </c>
    </row>
    <row r="4807" spans="1:37">
      <c r="A4807" s="1" t="s">
        <v>1759</v>
      </c>
      <c r="B4807" s="9">
        <v>41069</v>
      </c>
      <c r="C4807" s="7">
        <v>100</v>
      </c>
      <c r="D4807" s="7">
        <v>1</v>
      </c>
      <c r="E4807" s="1">
        <v>3</v>
      </c>
      <c r="F4807" s="1" t="s">
        <v>47</v>
      </c>
      <c r="G4807" s="1" t="s">
        <v>1824</v>
      </c>
      <c r="H4807" s="1" t="s">
        <v>23</v>
      </c>
      <c r="I4807" s="1" t="s">
        <v>23</v>
      </c>
      <c r="AK4807" s="1" t="s">
        <v>288</v>
      </c>
    </row>
    <row r="4808" spans="1:37">
      <c r="A4808" s="1" t="s">
        <v>1759</v>
      </c>
      <c r="B4808" s="9">
        <v>41069</v>
      </c>
      <c r="C4808" s="7">
        <v>100</v>
      </c>
      <c r="D4808" s="7">
        <v>1</v>
      </c>
      <c r="E4808" s="1">
        <v>4</v>
      </c>
      <c r="F4808" s="1" t="s">
        <v>26</v>
      </c>
      <c r="G4808" s="1" t="s">
        <v>1821</v>
      </c>
      <c r="H4808" s="1" t="s">
        <v>23</v>
      </c>
      <c r="I4808" s="1" t="s">
        <v>53</v>
      </c>
      <c r="J4808" s="1" t="s">
        <v>55</v>
      </c>
      <c r="AK4808" s="1" t="s">
        <v>288</v>
      </c>
    </row>
    <row r="4809" spans="1:37">
      <c r="A4809" s="1" t="s">
        <v>1759</v>
      </c>
      <c r="B4809" s="9">
        <v>41069</v>
      </c>
      <c r="C4809" s="7">
        <v>100</v>
      </c>
      <c r="D4809" s="7">
        <v>1</v>
      </c>
      <c r="E4809" s="1">
        <v>4</v>
      </c>
      <c r="F4809" s="1" t="s">
        <v>47</v>
      </c>
      <c r="G4809" s="1" t="s">
        <v>1832</v>
      </c>
      <c r="H4809" s="1" t="s">
        <v>23</v>
      </c>
      <c r="I4809" s="1" t="s">
        <v>23</v>
      </c>
      <c r="AK4809" s="1" t="s">
        <v>288</v>
      </c>
    </row>
    <row r="4810" spans="1:37">
      <c r="A4810" s="1" t="s">
        <v>1759</v>
      </c>
      <c r="B4810" s="9">
        <v>41069</v>
      </c>
      <c r="C4810" s="7">
        <v>100</v>
      </c>
      <c r="D4810" s="7">
        <v>1</v>
      </c>
      <c r="E4810" s="1">
        <v>5</v>
      </c>
      <c r="F4810" s="1" t="s">
        <v>26</v>
      </c>
      <c r="G4810" s="1" t="s">
        <v>1828</v>
      </c>
      <c r="H4810" s="1" t="s">
        <v>22</v>
      </c>
      <c r="I4810" s="1" t="s">
        <v>9</v>
      </c>
      <c r="K4810" s="1" t="s">
        <v>32</v>
      </c>
      <c r="L4810" s="1" t="s">
        <v>25</v>
      </c>
      <c r="M4810" s="2" t="s">
        <v>2153</v>
      </c>
      <c r="N4810" s="1" t="s">
        <v>26</v>
      </c>
      <c r="O4810" s="1" t="s">
        <v>33</v>
      </c>
      <c r="P4810" s="1" t="s">
        <v>494</v>
      </c>
      <c r="Q4810" s="1">
        <v>26.2</v>
      </c>
      <c r="R4810" s="1">
        <v>14.9</v>
      </c>
      <c r="S4810" s="1">
        <v>10.8</v>
      </c>
      <c r="X4810" s="1">
        <v>18</v>
      </c>
      <c r="Y4810" s="1">
        <v>77</v>
      </c>
      <c r="Z4810" s="1">
        <v>59</v>
      </c>
      <c r="AA4810" s="1">
        <v>9</v>
      </c>
      <c r="AE4810" s="1">
        <v>755</v>
      </c>
      <c r="AJ4810" s="1" t="s">
        <v>418</v>
      </c>
      <c r="AK4810" s="1" t="s">
        <v>456</v>
      </c>
    </row>
    <row r="4811" spans="1:37">
      <c r="A4811" s="1" t="s">
        <v>1759</v>
      </c>
      <c r="B4811" s="9">
        <v>41069</v>
      </c>
      <c r="C4811" s="7">
        <v>100</v>
      </c>
      <c r="D4811" s="7">
        <v>1</v>
      </c>
      <c r="E4811" s="1">
        <v>5</v>
      </c>
      <c r="F4811" s="1" t="s">
        <v>47</v>
      </c>
      <c r="G4811" s="1" t="s">
        <v>1826</v>
      </c>
      <c r="H4811" s="1" t="s">
        <v>22</v>
      </c>
      <c r="I4811" s="1" t="s">
        <v>9</v>
      </c>
      <c r="K4811" s="1" t="s">
        <v>30</v>
      </c>
      <c r="L4811" s="1" t="s">
        <v>73</v>
      </c>
      <c r="M4811" s="2" t="s">
        <v>2100</v>
      </c>
      <c r="AJ4811" s="1" t="s">
        <v>288</v>
      </c>
      <c r="AK4811" s="1" t="s">
        <v>288</v>
      </c>
    </row>
    <row r="4812" spans="1:37">
      <c r="A4812" s="1" t="s">
        <v>1759</v>
      </c>
      <c r="B4812" s="9">
        <v>41069</v>
      </c>
      <c r="C4812" s="7">
        <v>100</v>
      </c>
      <c r="D4812" s="7">
        <v>1</v>
      </c>
      <c r="E4812" s="1">
        <v>6</v>
      </c>
      <c r="F4812" s="1" t="s">
        <v>26</v>
      </c>
      <c r="G4812" s="1" t="s">
        <v>1834</v>
      </c>
      <c r="H4812" s="1" t="s">
        <v>22</v>
      </c>
      <c r="I4812" s="1" t="s">
        <v>9</v>
      </c>
      <c r="J4812" s="1" t="s">
        <v>55</v>
      </c>
      <c r="AK4812" s="1" t="s">
        <v>288</v>
      </c>
    </row>
    <row r="4813" spans="1:37">
      <c r="A4813" s="1" t="s">
        <v>1759</v>
      </c>
      <c r="B4813" s="9">
        <v>41069</v>
      </c>
      <c r="C4813" s="7">
        <v>100</v>
      </c>
      <c r="D4813" s="7">
        <v>1</v>
      </c>
      <c r="E4813" s="1">
        <v>6</v>
      </c>
      <c r="F4813" s="1" t="s">
        <v>47</v>
      </c>
      <c r="G4813" s="1" t="s">
        <v>1816</v>
      </c>
      <c r="H4813" s="1" t="s">
        <v>23</v>
      </c>
      <c r="I4813" s="1" t="s">
        <v>23</v>
      </c>
      <c r="AK4813" s="1" t="s">
        <v>288</v>
      </c>
    </row>
    <row r="4814" spans="1:37">
      <c r="A4814" s="1" t="s">
        <v>1759</v>
      </c>
      <c r="B4814" s="9">
        <v>41069</v>
      </c>
      <c r="C4814" s="7">
        <v>100</v>
      </c>
      <c r="D4814" s="7">
        <v>1</v>
      </c>
      <c r="E4814" s="1">
        <v>7</v>
      </c>
      <c r="F4814" s="1" t="s">
        <v>26</v>
      </c>
      <c r="G4814" s="1" t="s">
        <v>1809</v>
      </c>
      <c r="H4814" s="1" t="s">
        <v>22</v>
      </c>
      <c r="I4814" s="1" t="s">
        <v>9</v>
      </c>
      <c r="K4814" s="1" t="s">
        <v>29</v>
      </c>
      <c r="L4814" s="1" t="s">
        <v>73</v>
      </c>
      <c r="M4814" s="2" t="s">
        <v>2074</v>
      </c>
      <c r="AJ4814" s="1" t="s">
        <v>288</v>
      </c>
      <c r="AK4814" s="1" t="s">
        <v>288</v>
      </c>
    </row>
    <row r="4815" spans="1:37">
      <c r="A4815" s="1" t="s">
        <v>1759</v>
      </c>
      <c r="B4815" s="9">
        <v>41069</v>
      </c>
      <c r="C4815" s="7">
        <v>100</v>
      </c>
      <c r="D4815" s="7">
        <v>1</v>
      </c>
      <c r="E4815" s="1">
        <v>7</v>
      </c>
      <c r="F4815" s="1" t="s">
        <v>47</v>
      </c>
      <c r="G4815" s="1" t="s">
        <v>1822</v>
      </c>
      <c r="H4815" s="1" t="s">
        <v>23</v>
      </c>
      <c r="I4815" s="1" t="s">
        <v>23</v>
      </c>
      <c r="AK4815" s="1" t="s">
        <v>288</v>
      </c>
    </row>
    <row r="4816" spans="1:37">
      <c r="A4816" s="1" t="s">
        <v>1759</v>
      </c>
      <c r="B4816" s="9">
        <v>41069</v>
      </c>
      <c r="C4816" s="7">
        <v>100</v>
      </c>
      <c r="D4816" s="7">
        <v>1</v>
      </c>
      <c r="E4816" s="1">
        <v>8</v>
      </c>
      <c r="F4816" s="1" t="s">
        <v>26</v>
      </c>
      <c r="G4816" s="1" t="s">
        <v>1808</v>
      </c>
      <c r="H4816" s="1" t="s">
        <v>23</v>
      </c>
      <c r="I4816" s="1" t="s">
        <v>23</v>
      </c>
      <c r="AK4816" s="1" t="s">
        <v>288</v>
      </c>
    </row>
    <row r="4817" spans="1:37">
      <c r="A4817" s="1" t="s">
        <v>1759</v>
      </c>
      <c r="B4817" s="9">
        <v>41069</v>
      </c>
      <c r="C4817" s="7">
        <v>100</v>
      </c>
      <c r="D4817" s="7">
        <v>1</v>
      </c>
      <c r="E4817" s="1">
        <v>8</v>
      </c>
      <c r="F4817" s="1" t="s">
        <v>47</v>
      </c>
      <c r="G4817" s="1" t="s">
        <v>1820</v>
      </c>
      <c r="H4817" s="1" t="s">
        <v>23</v>
      </c>
      <c r="I4817" s="1" t="s">
        <v>23</v>
      </c>
      <c r="AK4817" s="1" t="s">
        <v>288</v>
      </c>
    </row>
    <row r="4818" spans="1:37">
      <c r="A4818" s="1" t="s">
        <v>1759</v>
      </c>
      <c r="B4818" s="9">
        <v>41069</v>
      </c>
      <c r="C4818" s="7">
        <v>100</v>
      </c>
      <c r="D4818" s="7">
        <v>1</v>
      </c>
      <c r="E4818" s="1">
        <v>9</v>
      </c>
      <c r="F4818" s="1" t="s">
        <v>26</v>
      </c>
      <c r="G4818" s="1" t="s">
        <v>1830</v>
      </c>
      <c r="H4818" s="1" t="s">
        <v>22</v>
      </c>
      <c r="I4818" s="1" t="s">
        <v>9</v>
      </c>
      <c r="J4818" s="1" t="s">
        <v>55</v>
      </c>
      <c r="AK4818" s="1" t="s">
        <v>288</v>
      </c>
    </row>
    <row r="4819" spans="1:37">
      <c r="A4819" s="1" t="s">
        <v>1759</v>
      </c>
      <c r="B4819" s="9">
        <v>41069</v>
      </c>
      <c r="C4819" s="7">
        <v>100</v>
      </c>
      <c r="D4819" s="7">
        <v>1</v>
      </c>
      <c r="E4819" s="1">
        <v>9</v>
      </c>
      <c r="F4819" s="1" t="s">
        <v>47</v>
      </c>
      <c r="G4819" s="1" t="s">
        <v>1810</v>
      </c>
      <c r="H4819" s="1" t="s">
        <v>23</v>
      </c>
      <c r="I4819" s="1" t="s">
        <v>23</v>
      </c>
      <c r="J4819" s="1" t="s">
        <v>55</v>
      </c>
      <c r="AK4819" s="1" t="s">
        <v>288</v>
      </c>
    </row>
    <row r="4820" spans="1:37">
      <c r="A4820" s="1" t="s">
        <v>1759</v>
      </c>
      <c r="B4820" s="9">
        <v>41069</v>
      </c>
      <c r="C4820" s="7">
        <v>100</v>
      </c>
      <c r="D4820" s="7">
        <v>1</v>
      </c>
      <c r="E4820" s="1">
        <v>10</v>
      </c>
      <c r="F4820" s="1" t="s">
        <v>26</v>
      </c>
      <c r="G4820" s="1" t="s">
        <v>1817</v>
      </c>
      <c r="H4820" s="1" t="s">
        <v>23</v>
      </c>
      <c r="I4820" s="1" t="s">
        <v>23</v>
      </c>
      <c r="J4820" s="1" t="s">
        <v>55</v>
      </c>
      <c r="AK4820" s="1" t="s">
        <v>288</v>
      </c>
    </row>
    <row r="4821" spans="1:37">
      <c r="A4821" s="1" t="s">
        <v>1759</v>
      </c>
      <c r="B4821" s="9">
        <v>41069</v>
      </c>
      <c r="C4821" s="7">
        <v>100</v>
      </c>
      <c r="D4821" s="7">
        <v>1</v>
      </c>
      <c r="E4821" s="1">
        <v>10</v>
      </c>
      <c r="F4821" s="1" t="s">
        <v>47</v>
      </c>
      <c r="G4821" s="1" t="s">
        <v>1835</v>
      </c>
      <c r="H4821" s="1" t="s">
        <v>23</v>
      </c>
      <c r="I4821" s="1" t="s">
        <v>23</v>
      </c>
      <c r="AK4821" s="1" t="s">
        <v>288</v>
      </c>
    </row>
    <row r="4822" spans="1:37">
      <c r="A4822" s="1" t="s">
        <v>1759</v>
      </c>
      <c r="B4822" s="9">
        <v>41069</v>
      </c>
      <c r="C4822" s="7">
        <v>100</v>
      </c>
      <c r="D4822" s="7">
        <v>1</v>
      </c>
      <c r="E4822" s="1">
        <v>11</v>
      </c>
      <c r="F4822" s="1" t="s">
        <v>26</v>
      </c>
      <c r="G4822" s="1" t="s">
        <v>1812</v>
      </c>
      <c r="H4822" s="1" t="s">
        <v>22</v>
      </c>
      <c r="I4822" s="1" t="s">
        <v>9</v>
      </c>
      <c r="J4822" s="1" t="s">
        <v>55</v>
      </c>
      <c r="AK4822" s="1" t="s">
        <v>288</v>
      </c>
    </row>
    <row r="4823" spans="1:37">
      <c r="A4823" s="1" t="s">
        <v>1759</v>
      </c>
      <c r="B4823" s="9">
        <v>41069</v>
      </c>
      <c r="C4823" s="7">
        <v>100</v>
      </c>
      <c r="D4823" s="7">
        <v>1</v>
      </c>
      <c r="E4823" s="1">
        <v>11</v>
      </c>
      <c r="F4823" s="1" t="s">
        <v>47</v>
      </c>
      <c r="G4823" s="1" t="s">
        <v>1807</v>
      </c>
      <c r="H4823" s="1" t="s">
        <v>22</v>
      </c>
      <c r="I4823" s="1" t="s">
        <v>9</v>
      </c>
      <c r="J4823" s="1" t="s">
        <v>55</v>
      </c>
      <c r="AK4823" s="1" t="s">
        <v>288</v>
      </c>
    </row>
    <row r="4824" spans="1:37">
      <c r="A4824" s="1" t="s">
        <v>1759</v>
      </c>
      <c r="B4824" s="9">
        <v>41069</v>
      </c>
      <c r="C4824" s="7">
        <v>100</v>
      </c>
      <c r="D4824" s="7">
        <v>1</v>
      </c>
      <c r="E4824" s="1">
        <v>12</v>
      </c>
      <c r="F4824" s="1" t="s">
        <v>26</v>
      </c>
      <c r="G4824" s="1" t="s">
        <v>1818</v>
      </c>
      <c r="H4824" s="1" t="s">
        <v>23</v>
      </c>
      <c r="I4824" s="1" t="s">
        <v>23</v>
      </c>
      <c r="AK4824" s="1" t="s">
        <v>288</v>
      </c>
    </row>
    <row r="4825" spans="1:37">
      <c r="A4825" s="1" t="s">
        <v>1759</v>
      </c>
      <c r="B4825" s="9">
        <v>41069</v>
      </c>
      <c r="C4825" s="7">
        <v>100</v>
      </c>
      <c r="D4825" s="7">
        <v>1</v>
      </c>
      <c r="E4825" s="1">
        <v>12</v>
      </c>
      <c r="F4825" s="1" t="s">
        <v>47</v>
      </c>
      <c r="G4825" s="1" t="s">
        <v>1811</v>
      </c>
      <c r="H4825" s="1" t="s">
        <v>22</v>
      </c>
      <c r="I4825" s="1" t="s">
        <v>9</v>
      </c>
      <c r="K4825" s="1" t="s">
        <v>30</v>
      </c>
      <c r="L4825" s="1" t="s">
        <v>73</v>
      </c>
      <c r="M4825" s="2" t="s">
        <v>2154</v>
      </c>
      <c r="AJ4825" s="1" t="s">
        <v>288</v>
      </c>
      <c r="AK4825" s="1" t="s">
        <v>288</v>
      </c>
    </row>
    <row r="4826" spans="1:37">
      <c r="A4826" s="1" t="s">
        <v>1759</v>
      </c>
      <c r="B4826" s="9">
        <v>41069</v>
      </c>
      <c r="C4826" s="7">
        <v>100</v>
      </c>
      <c r="D4826" s="7">
        <v>1</v>
      </c>
      <c r="E4826" s="1">
        <v>13</v>
      </c>
      <c r="F4826" s="1" t="s">
        <v>26</v>
      </c>
      <c r="G4826" s="1" t="s">
        <v>1827</v>
      </c>
      <c r="H4826" s="1" t="s">
        <v>23</v>
      </c>
      <c r="I4826" s="1" t="s">
        <v>23</v>
      </c>
      <c r="AK4826" s="1" t="s">
        <v>418</v>
      </c>
    </row>
    <row r="4827" spans="1:37">
      <c r="A4827" s="1" t="s">
        <v>1759</v>
      </c>
      <c r="B4827" s="9">
        <v>41069</v>
      </c>
      <c r="C4827" s="7">
        <v>100</v>
      </c>
      <c r="D4827" s="7">
        <v>1</v>
      </c>
      <c r="E4827" s="1">
        <v>13</v>
      </c>
      <c r="F4827" s="1" t="s">
        <v>47</v>
      </c>
      <c r="G4827" s="1" t="s">
        <v>1815</v>
      </c>
      <c r="H4827" s="1" t="s">
        <v>23</v>
      </c>
      <c r="I4827" s="1" t="s">
        <v>23</v>
      </c>
      <c r="AK4827" s="1" t="s">
        <v>418</v>
      </c>
    </row>
    <row r="4828" spans="1:37">
      <c r="A4828" s="1" t="s">
        <v>1759</v>
      </c>
      <c r="B4828" s="9">
        <v>41069</v>
      </c>
      <c r="C4828" s="7">
        <v>100</v>
      </c>
      <c r="D4828" s="7">
        <v>1</v>
      </c>
      <c r="E4828" s="1">
        <v>14</v>
      </c>
      <c r="F4828" s="1" t="s">
        <v>26</v>
      </c>
      <c r="G4828" s="1" t="s">
        <v>1819</v>
      </c>
      <c r="H4828" s="1" t="s">
        <v>22</v>
      </c>
      <c r="I4828" s="1" t="s">
        <v>9</v>
      </c>
      <c r="K4828" s="1" t="s">
        <v>30</v>
      </c>
      <c r="L4828" s="1" t="s">
        <v>73</v>
      </c>
      <c r="M4828" s="2" t="s">
        <v>2091</v>
      </c>
      <c r="AJ4828" s="1" t="s">
        <v>288</v>
      </c>
      <c r="AK4828" s="1" t="s">
        <v>418</v>
      </c>
    </row>
    <row r="4829" spans="1:37">
      <c r="A4829" s="1" t="s">
        <v>1759</v>
      </c>
      <c r="B4829" s="9">
        <v>41069</v>
      </c>
      <c r="C4829" s="7">
        <v>100</v>
      </c>
      <c r="D4829" s="7">
        <v>1</v>
      </c>
      <c r="E4829" s="1">
        <v>14</v>
      </c>
      <c r="F4829" s="1" t="s">
        <v>47</v>
      </c>
      <c r="G4829" s="1" t="s">
        <v>1806</v>
      </c>
      <c r="H4829" s="1" t="s">
        <v>23</v>
      </c>
      <c r="I4829" s="1" t="s">
        <v>9</v>
      </c>
      <c r="J4829" s="1" t="s">
        <v>55</v>
      </c>
      <c r="AK4829" s="1" t="s">
        <v>418</v>
      </c>
    </row>
    <row r="4830" spans="1:37">
      <c r="A4830" s="1" t="s">
        <v>1759</v>
      </c>
      <c r="B4830" s="9">
        <v>41069</v>
      </c>
      <c r="C4830" s="7">
        <v>100</v>
      </c>
      <c r="D4830" s="7">
        <v>1</v>
      </c>
      <c r="E4830" s="1">
        <v>15</v>
      </c>
      <c r="F4830" s="1" t="s">
        <v>26</v>
      </c>
      <c r="G4830" s="1" t="s">
        <v>1836</v>
      </c>
      <c r="H4830" s="1" t="s">
        <v>23</v>
      </c>
      <c r="I4830" s="1" t="s">
        <v>23</v>
      </c>
      <c r="AK4830" s="1" t="s">
        <v>418</v>
      </c>
    </row>
    <row r="4831" spans="1:37">
      <c r="A4831" s="1" t="s">
        <v>1759</v>
      </c>
      <c r="B4831" s="9">
        <v>41069</v>
      </c>
      <c r="C4831" s="7">
        <v>100</v>
      </c>
      <c r="D4831" s="7">
        <v>1</v>
      </c>
      <c r="E4831" s="1">
        <v>15</v>
      </c>
      <c r="F4831" s="1" t="s">
        <v>47</v>
      </c>
      <c r="G4831" s="1" t="s">
        <v>1805</v>
      </c>
      <c r="H4831" s="1" t="s">
        <v>23</v>
      </c>
      <c r="I4831" s="1" t="s">
        <v>9</v>
      </c>
      <c r="J4831" s="1" t="s">
        <v>55</v>
      </c>
      <c r="AK4831" s="1" t="s">
        <v>418</v>
      </c>
    </row>
    <row r="4832" spans="1:37">
      <c r="A4832" s="1" t="s">
        <v>1759</v>
      </c>
      <c r="B4832" s="9">
        <v>41069</v>
      </c>
      <c r="C4832" s="7">
        <v>100</v>
      </c>
      <c r="D4832" s="7">
        <v>1</v>
      </c>
      <c r="E4832" s="1">
        <v>16</v>
      </c>
      <c r="F4832" s="1" t="s">
        <v>26</v>
      </c>
      <c r="G4832" s="1" t="s">
        <v>1814</v>
      </c>
      <c r="H4832" s="1" t="s">
        <v>22</v>
      </c>
      <c r="I4832" s="1" t="s">
        <v>53</v>
      </c>
      <c r="AK4832" s="1" t="s">
        <v>418</v>
      </c>
    </row>
    <row r="4833" spans="1:38">
      <c r="A4833" s="1" t="s">
        <v>1759</v>
      </c>
      <c r="B4833" s="9">
        <v>41069</v>
      </c>
      <c r="C4833" s="7">
        <v>100</v>
      </c>
      <c r="D4833" s="7">
        <v>1</v>
      </c>
      <c r="E4833" s="1">
        <v>16</v>
      </c>
      <c r="F4833" s="1" t="s">
        <v>47</v>
      </c>
      <c r="G4833" s="1" t="s">
        <v>1831</v>
      </c>
      <c r="H4833" s="1" t="s">
        <v>23</v>
      </c>
      <c r="I4833" s="1" t="s">
        <v>23</v>
      </c>
      <c r="AK4833" s="1" t="s">
        <v>418</v>
      </c>
    </row>
    <row r="4834" spans="1:38">
      <c r="A4834" s="1" t="s">
        <v>1759</v>
      </c>
      <c r="B4834" s="9">
        <v>41069</v>
      </c>
      <c r="C4834" s="7">
        <v>100</v>
      </c>
      <c r="D4834" s="7">
        <v>1</v>
      </c>
      <c r="E4834" s="1">
        <v>17</v>
      </c>
      <c r="F4834" s="1" t="s">
        <v>26</v>
      </c>
      <c r="G4834" s="1" t="s">
        <v>1451</v>
      </c>
      <c r="H4834" s="1" t="s">
        <v>23</v>
      </c>
      <c r="I4834" s="1" t="s">
        <v>23</v>
      </c>
      <c r="AK4834" s="1" t="s">
        <v>418</v>
      </c>
    </row>
    <row r="4835" spans="1:38">
      <c r="A4835" s="1" t="s">
        <v>1759</v>
      </c>
      <c r="B4835" s="9">
        <v>41069</v>
      </c>
      <c r="C4835" s="7">
        <v>100</v>
      </c>
      <c r="D4835" s="7">
        <v>1</v>
      </c>
      <c r="E4835" s="1">
        <v>17</v>
      </c>
      <c r="F4835" s="1" t="s">
        <v>47</v>
      </c>
      <c r="G4835" s="1" t="s">
        <v>1452</v>
      </c>
      <c r="H4835" s="1" t="s">
        <v>22</v>
      </c>
      <c r="I4835" s="1" t="s">
        <v>9</v>
      </c>
      <c r="J4835" s="1" t="s">
        <v>55</v>
      </c>
      <c r="AK4835" s="1" t="s">
        <v>418</v>
      </c>
      <c r="AL4835" s="1" t="s">
        <v>486</v>
      </c>
    </row>
    <row r="4836" spans="1:38">
      <c r="A4836" s="1" t="s">
        <v>1759</v>
      </c>
      <c r="B4836" s="9">
        <v>41069</v>
      </c>
      <c r="C4836" s="7">
        <v>100</v>
      </c>
      <c r="D4836" s="7">
        <v>1</v>
      </c>
      <c r="E4836" s="1">
        <v>18</v>
      </c>
      <c r="F4836" s="1" t="s">
        <v>26</v>
      </c>
      <c r="G4836" s="1" t="s">
        <v>1453</v>
      </c>
      <c r="H4836" s="1" t="s">
        <v>23</v>
      </c>
      <c r="I4836" s="1" t="s">
        <v>23</v>
      </c>
      <c r="AK4836" s="1" t="s">
        <v>418</v>
      </c>
    </row>
    <row r="4837" spans="1:38">
      <c r="A4837" s="1" t="s">
        <v>1759</v>
      </c>
      <c r="B4837" s="9">
        <v>41069</v>
      </c>
      <c r="C4837" s="7">
        <v>100</v>
      </c>
      <c r="D4837" s="7">
        <v>1</v>
      </c>
      <c r="E4837" s="1">
        <v>18</v>
      </c>
      <c r="F4837" s="1" t="s">
        <v>47</v>
      </c>
      <c r="G4837" s="1" t="s">
        <v>1454</v>
      </c>
      <c r="H4837" s="1" t="s">
        <v>23</v>
      </c>
      <c r="I4837" s="1" t="s">
        <v>23</v>
      </c>
      <c r="AK4837" s="1" t="s">
        <v>418</v>
      </c>
      <c r="AL4837" s="1" t="s">
        <v>424</v>
      </c>
    </row>
    <row r="4838" spans="1:38">
      <c r="A4838" s="1" t="s">
        <v>1759</v>
      </c>
      <c r="B4838" s="9">
        <v>41069</v>
      </c>
      <c r="C4838" s="7">
        <v>100</v>
      </c>
      <c r="D4838" s="7">
        <v>1</v>
      </c>
      <c r="E4838" s="1">
        <v>19</v>
      </c>
      <c r="F4838" s="1" t="s">
        <v>26</v>
      </c>
      <c r="G4838" s="1" t="s">
        <v>1455</v>
      </c>
      <c r="H4838" s="1" t="s">
        <v>22</v>
      </c>
      <c r="I4838" s="1" t="s">
        <v>23</v>
      </c>
      <c r="J4838" s="1" t="s">
        <v>55</v>
      </c>
      <c r="AK4838" s="1" t="s">
        <v>418</v>
      </c>
    </row>
    <row r="4839" spans="1:38">
      <c r="A4839" s="1" t="s">
        <v>1759</v>
      </c>
      <c r="B4839" s="9">
        <v>41069</v>
      </c>
      <c r="C4839" s="7">
        <v>100</v>
      </c>
      <c r="D4839" s="7">
        <v>1</v>
      </c>
      <c r="E4839" s="1">
        <v>19</v>
      </c>
      <c r="F4839" s="1" t="s">
        <v>47</v>
      </c>
      <c r="G4839" s="1" t="s">
        <v>1456</v>
      </c>
      <c r="H4839" s="1" t="s">
        <v>23</v>
      </c>
      <c r="I4839" s="1" t="s">
        <v>23</v>
      </c>
      <c r="AK4839" s="1" t="s">
        <v>418</v>
      </c>
    </row>
    <row r="4840" spans="1:38">
      <c r="A4840" s="1" t="s">
        <v>1759</v>
      </c>
      <c r="B4840" s="9">
        <v>41069</v>
      </c>
      <c r="C4840" s="7">
        <v>100</v>
      </c>
      <c r="D4840" s="7">
        <v>1</v>
      </c>
      <c r="E4840" s="1">
        <v>20</v>
      </c>
      <c r="F4840" s="1" t="s">
        <v>26</v>
      </c>
      <c r="G4840" s="1" t="s">
        <v>1457</v>
      </c>
      <c r="H4840" s="1" t="s">
        <v>23</v>
      </c>
      <c r="I4840" s="1" t="s">
        <v>23</v>
      </c>
      <c r="J4840" s="1" t="s">
        <v>55</v>
      </c>
      <c r="AK4840" s="1" t="s">
        <v>418</v>
      </c>
    </row>
    <row r="4841" spans="1:38">
      <c r="A4841" s="1" t="s">
        <v>1759</v>
      </c>
      <c r="B4841" s="9">
        <v>41069</v>
      </c>
      <c r="C4841" s="7">
        <v>100</v>
      </c>
      <c r="D4841" s="7">
        <v>1</v>
      </c>
      <c r="E4841" s="1">
        <v>20</v>
      </c>
      <c r="F4841" s="1" t="s">
        <v>47</v>
      </c>
      <c r="G4841" s="1" t="s">
        <v>1458</v>
      </c>
      <c r="H4841" s="1" t="s">
        <v>23</v>
      </c>
      <c r="I4841" s="1" t="s">
        <v>23</v>
      </c>
      <c r="J4841" s="1" t="s">
        <v>55</v>
      </c>
      <c r="AK4841" s="1" t="s">
        <v>418</v>
      </c>
    </row>
    <row r="4842" spans="1:38">
      <c r="A4842" s="1" t="s">
        <v>1759</v>
      </c>
      <c r="B4842" s="9">
        <v>41069</v>
      </c>
      <c r="C4842" s="7">
        <v>100</v>
      </c>
      <c r="D4842" s="7">
        <v>1</v>
      </c>
      <c r="E4842" s="10">
        <v>21</v>
      </c>
      <c r="F4842" s="1" t="s">
        <v>26</v>
      </c>
      <c r="G4842" s="1" t="s">
        <v>1463</v>
      </c>
      <c r="H4842" s="1" t="s">
        <v>23</v>
      </c>
      <c r="I4842" s="1" t="s">
        <v>23</v>
      </c>
      <c r="J4842" s="1" t="s">
        <v>55</v>
      </c>
      <c r="AK4842" s="1" t="s">
        <v>418</v>
      </c>
    </row>
    <row r="4843" spans="1:38">
      <c r="A4843" s="1" t="s">
        <v>1759</v>
      </c>
      <c r="B4843" s="9">
        <v>41069</v>
      </c>
      <c r="C4843" s="7">
        <v>100</v>
      </c>
      <c r="D4843" s="7">
        <v>1</v>
      </c>
      <c r="E4843" s="1">
        <v>21</v>
      </c>
      <c r="F4843" s="1" t="s">
        <v>47</v>
      </c>
      <c r="G4843" s="1" t="s">
        <v>1464</v>
      </c>
      <c r="H4843" s="1" t="s">
        <v>23</v>
      </c>
      <c r="I4843" s="1" t="s">
        <v>53</v>
      </c>
      <c r="AK4843" s="1" t="s">
        <v>418</v>
      </c>
    </row>
    <row r="4844" spans="1:38">
      <c r="A4844" s="1" t="s">
        <v>1759</v>
      </c>
      <c r="B4844" s="9">
        <v>41069</v>
      </c>
      <c r="C4844" s="7">
        <v>100</v>
      </c>
      <c r="D4844" s="7">
        <v>1</v>
      </c>
      <c r="E4844" s="1">
        <v>22</v>
      </c>
      <c r="F4844" s="1" t="s">
        <v>26</v>
      </c>
      <c r="G4844" s="1" t="s">
        <v>1465</v>
      </c>
      <c r="H4844" s="1" t="s">
        <v>22</v>
      </c>
      <c r="I4844" s="1" t="s">
        <v>9</v>
      </c>
      <c r="K4844" s="1" t="s">
        <v>24</v>
      </c>
      <c r="L4844" s="1" t="s">
        <v>73</v>
      </c>
      <c r="M4844" s="2" t="s">
        <v>2064</v>
      </c>
      <c r="AK4844" s="1" t="s">
        <v>418</v>
      </c>
      <c r="AL4844" s="1" t="s">
        <v>485</v>
      </c>
    </row>
    <row r="4845" spans="1:38">
      <c r="A4845" s="1" t="s">
        <v>1759</v>
      </c>
      <c r="B4845" s="9">
        <v>41069</v>
      </c>
      <c r="C4845" s="7">
        <v>100</v>
      </c>
      <c r="D4845" s="7">
        <v>1</v>
      </c>
      <c r="E4845" s="1">
        <v>22</v>
      </c>
      <c r="F4845" s="1" t="s">
        <v>47</v>
      </c>
      <c r="G4845" s="1" t="s">
        <v>1466</v>
      </c>
      <c r="H4845" s="1" t="s">
        <v>23</v>
      </c>
      <c r="I4845" s="1" t="s">
        <v>23</v>
      </c>
      <c r="AK4845" s="1" t="s">
        <v>418</v>
      </c>
    </row>
    <row r="4846" spans="1:38">
      <c r="A4846" s="1" t="s">
        <v>1759</v>
      </c>
      <c r="B4846" s="9">
        <v>41069</v>
      </c>
      <c r="C4846" s="7">
        <v>100</v>
      </c>
      <c r="D4846" s="7">
        <v>1</v>
      </c>
      <c r="E4846" s="1">
        <v>23</v>
      </c>
      <c r="F4846" s="1" t="s">
        <v>26</v>
      </c>
      <c r="G4846" s="1" t="s">
        <v>1467</v>
      </c>
      <c r="H4846" s="1" t="s">
        <v>23</v>
      </c>
      <c r="I4846" s="1" t="s">
        <v>23</v>
      </c>
      <c r="AK4846" s="1" t="s">
        <v>418</v>
      </c>
    </row>
    <row r="4847" spans="1:38">
      <c r="A4847" s="1" t="s">
        <v>1759</v>
      </c>
      <c r="B4847" s="9">
        <v>41069</v>
      </c>
      <c r="C4847" s="7">
        <v>100</v>
      </c>
      <c r="D4847" s="7">
        <v>1</v>
      </c>
      <c r="E4847" s="1">
        <v>23</v>
      </c>
      <c r="F4847" s="1" t="s">
        <v>47</v>
      </c>
      <c r="G4847" s="1" t="s">
        <v>1468</v>
      </c>
      <c r="H4847" s="1" t="s">
        <v>23</v>
      </c>
      <c r="I4847" s="1" t="s">
        <v>53</v>
      </c>
      <c r="AK4847" s="1" t="s">
        <v>418</v>
      </c>
    </row>
    <row r="4848" spans="1:38">
      <c r="A4848" s="1" t="s">
        <v>1759</v>
      </c>
      <c r="B4848" s="9">
        <v>41069</v>
      </c>
      <c r="C4848" s="7">
        <v>100</v>
      </c>
      <c r="D4848" s="7">
        <v>1</v>
      </c>
      <c r="E4848" s="1">
        <v>24</v>
      </c>
      <c r="F4848" s="1" t="s">
        <v>26</v>
      </c>
      <c r="G4848" s="1" t="s">
        <v>1469</v>
      </c>
      <c r="H4848" s="1" t="s">
        <v>23</v>
      </c>
      <c r="I4848" s="1" t="s">
        <v>23</v>
      </c>
      <c r="AK4848" s="1" t="s">
        <v>418</v>
      </c>
    </row>
    <row r="4849" spans="1:38">
      <c r="A4849" s="1" t="s">
        <v>1759</v>
      </c>
      <c r="B4849" s="9">
        <v>41069</v>
      </c>
      <c r="C4849" s="7">
        <v>100</v>
      </c>
      <c r="D4849" s="7">
        <v>1</v>
      </c>
      <c r="E4849" s="1">
        <v>24</v>
      </c>
      <c r="F4849" s="1" t="s">
        <v>47</v>
      </c>
      <c r="G4849" s="1" t="s">
        <v>1472</v>
      </c>
      <c r="H4849" s="1" t="s">
        <v>23</v>
      </c>
      <c r="I4849" s="1" t="s">
        <v>23</v>
      </c>
      <c r="AK4849" s="1" t="s">
        <v>418</v>
      </c>
    </row>
    <row r="4850" spans="1:38">
      <c r="A4850" s="1" t="s">
        <v>1759</v>
      </c>
      <c r="B4850" s="9">
        <v>41069</v>
      </c>
      <c r="C4850" s="7">
        <v>100</v>
      </c>
      <c r="D4850" s="7">
        <v>1</v>
      </c>
      <c r="E4850" s="1">
        <v>25</v>
      </c>
      <c r="F4850" s="1" t="s">
        <v>26</v>
      </c>
      <c r="G4850" s="1" t="s">
        <v>1474</v>
      </c>
      <c r="H4850" s="1" t="s">
        <v>22</v>
      </c>
      <c r="I4850" s="1" t="s">
        <v>23</v>
      </c>
      <c r="AK4850" s="1" t="s">
        <v>456</v>
      </c>
    </row>
    <row r="4851" spans="1:38">
      <c r="A4851" s="1" t="s">
        <v>1759</v>
      </c>
      <c r="B4851" s="9">
        <v>41069</v>
      </c>
      <c r="C4851" s="7">
        <v>100</v>
      </c>
      <c r="D4851" s="7">
        <v>1</v>
      </c>
      <c r="E4851" s="1">
        <v>25</v>
      </c>
      <c r="F4851" s="1" t="s">
        <v>47</v>
      </c>
      <c r="G4851" s="1" t="s">
        <v>1475</v>
      </c>
      <c r="H4851" s="1" t="s">
        <v>23</v>
      </c>
      <c r="I4851" s="1" t="s">
        <v>23</v>
      </c>
      <c r="AK4851" s="1" t="s">
        <v>456</v>
      </c>
    </row>
    <row r="4852" spans="1:38">
      <c r="A4852" s="1" t="s">
        <v>1759</v>
      </c>
      <c r="B4852" s="9">
        <v>41069</v>
      </c>
      <c r="C4852" s="7">
        <v>100</v>
      </c>
      <c r="D4852" s="7">
        <v>1</v>
      </c>
      <c r="E4852" s="1">
        <v>26</v>
      </c>
      <c r="F4852" s="1" t="s">
        <v>26</v>
      </c>
      <c r="G4852" s="1" t="s">
        <v>1476</v>
      </c>
      <c r="H4852" s="1" t="s">
        <v>22</v>
      </c>
      <c r="I4852" s="1" t="s">
        <v>9</v>
      </c>
      <c r="K4852" s="1" t="s">
        <v>30</v>
      </c>
      <c r="L4852" s="1" t="s">
        <v>73</v>
      </c>
      <c r="M4852" s="2" t="s">
        <v>2146</v>
      </c>
      <c r="AJ4852" s="1" t="s">
        <v>288</v>
      </c>
      <c r="AK4852" s="1" t="s">
        <v>456</v>
      </c>
    </row>
    <row r="4853" spans="1:38">
      <c r="A4853" s="1" t="s">
        <v>1759</v>
      </c>
      <c r="B4853" s="9">
        <v>41069</v>
      </c>
      <c r="C4853" s="7">
        <v>100</v>
      </c>
      <c r="D4853" s="7">
        <v>1</v>
      </c>
      <c r="E4853" s="1">
        <v>26</v>
      </c>
      <c r="F4853" s="1" t="s">
        <v>47</v>
      </c>
      <c r="G4853" s="1" t="s">
        <v>1477</v>
      </c>
      <c r="H4853" s="1" t="s">
        <v>22</v>
      </c>
      <c r="I4853" s="1" t="s">
        <v>23</v>
      </c>
      <c r="AK4853" s="1" t="s">
        <v>456</v>
      </c>
    </row>
    <row r="4854" spans="1:38">
      <c r="A4854" s="1" t="s">
        <v>1759</v>
      </c>
      <c r="B4854" s="9">
        <v>41069</v>
      </c>
      <c r="C4854" s="7">
        <v>100</v>
      </c>
      <c r="D4854" s="7">
        <v>1</v>
      </c>
      <c r="E4854" s="1">
        <v>27</v>
      </c>
      <c r="F4854" s="1" t="s">
        <v>26</v>
      </c>
      <c r="G4854" s="1" t="s">
        <v>1478</v>
      </c>
      <c r="H4854" s="1" t="s">
        <v>22</v>
      </c>
      <c r="I4854" s="1" t="s">
        <v>23</v>
      </c>
      <c r="AK4854" s="1" t="s">
        <v>456</v>
      </c>
    </row>
    <row r="4855" spans="1:38">
      <c r="A4855" s="1" t="s">
        <v>1759</v>
      </c>
      <c r="B4855" s="9">
        <v>41069</v>
      </c>
      <c r="C4855" s="7">
        <v>100</v>
      </c>
      <c r="D4855" s="7">
        <v>1</v>
      </c>
      <c r="E4855" s="1">
        <v>27</v>
      </c>
      <c r="F4855" s="1" t="s">
        <v>47</v>
      </c>
      <c r="G4855" s="1" t="s">
        <v>1479</v>
      </c>
      <c r="H4855" s="1" t="s">
        <v>22</v>
      </c>
      <c r="I4855" s="1" t="s">
        <v>23</v>
      </c>
      <c r="J4855" s="1" t="s">
        <v>484</v>
      </c>
      <c r="AK4855" s="1" t="s">
        <v>456</v>
      </c>
    </row>
    <row r="4856" spans="1:38">
      <c r="A4856" s="1" t="s">
        <v>1759</v>
      </c>
      <c r="B4856" s="9">
        <v>41069</v>
      </c>
      <c r="C4856" s="7">
        <v>100</v>
      </c>
      <c r="D4856" s="7">
        <v>1</v>
      </c>
      <c r="E4856" s="1">
        <v>28</v>
      </c>
      <c r="F4856" s="1" t="s">
        <v>26</v>
      </c>
      <c r="G4856" s="1" t="s">
        <v>1480</v>
      </c>
      <c r="H4856" s="1" t="s">
        <v>23</v>
      </c>
      <c r="I4856" s="1" t="s">
        <v>23</v>
      </c>
      <c r="AK4856" s="1" t="s">
        <v>456</v>
      </c>
    </row>
    <row r="4857" spans="1:38">
      <c r="A4857" s="1" t="s">
        <v>1759</v>
      </c>
      <c r="B4857" s="9">
        <v>41069</v>
      </c>
      <c r="C4857" s="7">
        <v>100</v>
      </c>
      <c r="D4857" s="7">
        <v>1</v>
      </c>
      <c r="E4857" s="1">
        <v>28</v>
      </c>
      <c r="F4857" s="1" t="s">
        <v>47</v>
      </c>
      <c r="G4857" s="1" t="s">
        <v>1481</v>
      </c>
      <c r="H4857" s="1" t="s">
        <v>23</v>
      </c>
      <c r="I4857" s="1" t="s">
        <v>23</v>
      </c>
      <c r="AK4857" s="1" t="s">
        <v>456</v>
      </c>
    </row>
    <row r="4858" spans="1:38">
      <c r="A4858" s="1" t="s">
        <v>1759</v>
      </c>
      <c r="B4858" s="9">
        <v>41069</v>
      </c>
      <c r="C4858" s="7">
        <v>100</v>
      </c>
      <c r="D4858" s="7">
        <v>1</v>
      </c>
      <c r="E4858" s="1">
        <v>29</v>
      </c>
      <c r="F4858" s="1" t="s">
        <v>26</v>
      </c>
      <c r="G4858" s="1" t="s">
        <v>1482</v>
      </c>
      <c r="H4858" s="1" t="s">
        <v>23</v>
      </c>
      <c r="I4858" s="1" t="s">
        <v>23</v>
      </c>
      <c r="J4858" s="1" t="s">
        <v>55</v>
      </c>
      <c r="AK4858" s="1" t="s">
        <v>456</v>
      </c>
    </row>
    <row r="4859" spans="1:38">
      <c r="A4859" s="1" t="s">
        <v>1759</v>
      </c>
      <c r="B4859" s="9">
        <v>41069</v>
      </c>
      <c r="C4859" s="7">
        <v>100</v>
      </c>
      <c r="D4859" s="7">
        <v>1</v>
      </c>
      <c r="E4859" s="1">
        <v>29</v>
      </c>
      <c r="F4859" s="1" t="s">
        <v>47</v>
      </c>
      <c r="G4859" s="1" t="s">
        <v>1483</v>
      </c>
      <c r="H4859" s="1" t="s">
        <v>23</v>
      </c>
      <c r="I4859" s="1" t="s">
        <v>23</v>
      </c>
      <c r="AK4859" s="1" t="s">
        <v>456</v>
      </c>
      <c r="AL4859" s="1" t="s">
        <v>483</v>
      </c>
    </row>
    <row r="4860" spans="1:38">
      <c r="A4860" s="1" t="s">
        <v>1759</v>
      </c>
      <c r="B4860" s="9">
        <v>41069</v>
      </c>
      <c r="C4860" s="7">
        <v>100</v>
      </c>
      <c r="D4860" s="7">
        <v>1</v>
      </c>
      <c r="E4860" s="1">
        <v>30</v>
      </c>
      <c r="F4860" s="1" t="s">
        <v>26</v>
      </c>
      <c r="G4860" s="1" t="s">
        <v>1484</v>
      </c>
      <c r="H4860" s="1" t="s">
        <v>22</v>
      </c>
      <c r="I4860" s="1" t="s">
        <v>23</v>
      </c>
      <c r="AK4860" s="1" t="s">
        <v>456</v>
      </c>
    </row>
    <row r="4861" spans="1:38">
      <c r="A4861" s="1" t="s">
        <v>1759</v>
      </c>
      <c r="B4861" s="9">
        <v>41069</v>
      </c>
      <c r="C4861" s="7">
        <v>100</v>
      </c>
      <c r="D4861" s="7">
        <v>1</v>
      </c>
      <c r="E4861" s="1">
        <v>30</v>
      </c>
      <c r="F4861" s="1" t="s">
        <v>47</v>
      </c>
      <c r="G4861" s="1" t="s">
        <v>1485</v>
      </c>
      <c r="H4861" s="1" t="s">
        <v>22</v>
      </c>
      <c r="I4861" s="1" t="s">
        <v>9</v>
      </c>
      <c r="K4861" s="1" t="s">
        <v>29</v>
      </c>
      <c r="L4861" s="1" t="s">
        <v>73</v>
      </c>
      <c r="M4861" s="2" t="s">
        <v>2097</v>
      </c>
      <c r="AJ4861" s="1" t="s">
        <v>288</v>
      </c>
      <c r="AK4861" s="1" t="s">
        <v>456</v>
      </c>
      <c r="AL4861" s="1" t="s">
        <v>482</v>
      </c>
    </row>
    <row r="4862" spans="1:38">
      <c r="A4862" s="1" t="s">
        <v>1759</v>
      </c>
      <c r="B4862" s="9">
        <v>41069</v>
      </c>
      <c r="C4862" s="7">
        <v>100</v>
      </c>
      <c r="D4862" s="7">
        <v>1</v>
      </c>
      <c r="E4862" s="1">
        <v>31</v>
      </c>
      <c r="F4862" s="1" t="s">
        <v>26</v>
      </c>
      <c r="G4862" s="1" t="s">
        <v>1486</v>
      </c>
      <c r="H4862" s="1" t="s">
        <v>22</v>
      </c>
      <c r="I4862" s="1" t="s">
        <v>9</v>
      </c>
      <c r="AK4862" s="1" t="s">
        <v>456</v>
      </c>
    </row>
    <row r="4863" spans="1:38">
      <c r="A4863" s="1" t="s">
        <v>1759</v>
      </c>
      <c r="B4863" s="9">
        <v>41069</v>
      </c>
      <c r="C4863" s="7">
        <v>100</v>
      </c>
      <c r="D4863" s="7">
        <v>1</v>
      </c>
      <c r="E4863" s="1">
        <v>31</v>
      </c>
      <c r="F4863" s="1" t="s">
        <v>47</v>
      </c>
      <c r="G4863" s="1" t="s">
        <v>1487</v>
      </c>
      <c r="H4863" s="1" t="s">
        <v>23</v>
      </c>
      <c r="I4863" s="1" t="s">
        <v>23</v>
      </c>
      <c r="J4863" s="1" t="s">
        <v>55</v>
      </c>
      <c r="AK4863" s="1" t="s">
        <v>456</v>
      </c>
    </row>
    <row r="4864" spans="1:38">
      <c r="A4864" s="1" t="s">
        <v>1759</v>
      </c>
      <c r="B4864" s="9">
        <v>41069</v>
      </c>
      <c r="C4864" s="7">
        <v>100</v>
      </c>
      <c r="D4864" s="7">
        <v>1</v>
      </c>
      <c r="E4864" s="1">
        <v>32</v>
      </c>
      <c r="F4864" s="1" t="s">
        <v>26</v>
      </c>
      <c r="G4864" s="1" t="s">
        <v>1488</v>
      </c>
      <c r="H4864" s="1" t="s">
        <v>23</v>
      </c>
      <c r="I4864" s="1" t="s">
        <v>23</v>
      </c>
      <c r="AK4864" s="1" t="s">
        <v>456</v>
      </c>
    </row>
    <row r="4865" spans="1:37">
      <c r="A4865" s="1" t="s">
        <v>1759</v>
      </c>
      <c r="B4865" s="9">
        <v>41069</v>
      </c>
      <c r="C4865" s="7">
        <v>100</v>
      </c>
      <c r="D4865" s="7">
        <v>1</v>
      </c>
      <c r="E4865" s="1">
        <v>32</v>
      </c>
      <c r="F4865" s="1" t="s">
        <v>47</v>
      </c>
      <c r="G4865" s="1" t="s">
        <v>1489</v>
      </c>
      <c r="H4865" s="1" t="s">
        <v>23</v>
      </c>
      <c r="I4865" s="1" t="s">
        <v>53</v>
      </c>
      <c r="AK4865" s="1" t="s">
        <v>456</v>
      </c>
    </row>
    <row r="4866" spans="1:37">
      <c r="A4866" s="1" t="s">
        <v>1759</v>
      </c>
      <c r="B4866" s="9">
        <v>41069</v>
      </c>
      <c r="C4866" s="7">
        <v>100</v>
      </c>
      <c r="D4866" s="7">
        <v>1</v>
      </c>
      <c r="E4866" s="1">
        <v>33</v>
      </c>
      <c r="F4866" s="1" t="s">
        <v>26</v>
      </c>
      <c r="G4866" s="1" t="s">
        <v>532</v>
      </c>
      <c r="H4866" s="1" t="s">
        <v>23</v>
      </c>
      <c r="I4866" s="1" t="s">
        <v>23</v>
      </c>
      <c r="AK4866" s="1" t="s">
        <v>456</v>
      </c>
    </row>
    <row r="4867" spans="1:37">
      <c r="A4867" s="1" t="s">
        <v>1759</v>
      </c>
      <c r="B4867" s="9">
        <v>41069</v>
      </c>
      <c r="C4867" s="7">
        <v>100</v>
      </c>
      <c r="D4867" s="7">
        <v>1</v>
      </c>
      <c r="E4867" s="1">
        <v>33</v>
      </c>
      <c r="F4867" s="1" t="s">
        <v>47</v>
      </c>
      <c r="G4867" s="1" t="s">
        <v>1490</v>
      </c>
      <c r="H4867" s="1" t="s">
        <v>22</v>
      </c>
      <c r="I4867" s="1" t="s">
        <v>9</v>
      </c>
      <c r="K4867" s="1" t="s">
        <v>35</v>
      </c>
      <c r="L4867" s="1" t="s">
        <v>73</v>
      </c>
      <c r="M4867" s="2" t="s">
        <v>2150</v>
      </c>
      <c r="AJ4867" s="1" t="s">
        <v>288</v>
      </c>
      <c r="AK4867" s="1" t="s">
        <v>456</v>
      </c>
    </row>
    <row r="4868" spans="1:37">
      <c r="A4868" s="1" t="s">
        <v>1759</v>
      </c>
      <c r="B4868" s="9">
        <v>41069</v>
      </c>
      <c r="C4868" s="7">
        <v>100</v>
      </c>
      <c r="D4868" s="7">
        <v>1</v>
      </c>
      <c r="E4868" s="1">
        <v>34</v>
      </c>
      <c r="F4868" s="1" t="s">
        <v>26</v>
      </c>
      <c r="G4868" s="1" t="s">
        <v>1491</v>
      </c>
      <c r="H4868" s="1" t="s">
        <v>23</v>
      </c>
      <c r="I4868" s="1" t="s">
        <v>23</v>
      </c>
      <c r="AK4868" s="1" t="s">
        <v>456</v>
      </c>
    </row>
    <row r="4869" spans="1:37">
      <c r="A4869" s="1" t="s">
        <v>1759</v>
      </c>
      <c r="B4869" s="9">
        <v>41069</v>
      </c>
      <c r="C4869" s="7">
        <v>100</v>
      </c>
      <c r="D4869" s="7">
        <v>1</v>
      </c>
      <c r="E4869" s="1">
        <v>34</v>
      </c>
      <c r="F4869" s="1" t="s">
        <v>47</v>
      </c>
      <c r="G4869" s="1" t="s">
        <v>1492</v>
      </c>
      <c r="H4869" s="1" t="s">
        <v>23</v>
      </c>
      <c r="I4869" s="1" t="s">
        <v>23</v>
      </c>
      <c r="AK4869" s="1" t="s">
        <v>456</v>
      </c>
    </row>
    <row r="4870" spans="1:37">
      <c r="A4870" s="1" t="s">
        <v>1759</v>
      </c>
      <c r="B4870" s="9">
        <v>41069</v>
      </c>
      <c r="C4870" s="7">
        <v>100</v>
      </c>
      <c r="D4870" s="7">
        <v>1</v>
      </c>
      <c r="E4870" s="1">
        <v>35</v>
      </c>
      <c r="F4870" s="1" t="s">
        <v>26</v>
      </c>
      <c r="G4870" s="1" t="s">
        <v>1493</v>
      </c>
      <c r="H4870" s="1" t="s">
        <v>22</v>
      </c>
      <c r="I4870" s="1" t="s">
        <v>9</v>
      </c>
      <c r="K4870" s="1" t="s">
        <v>239</v>
      </c>
      <c r="L4870" s="1" t="s">
        <v>25</v>
      </c>
      <c r="M4870" s="2" t="s">
        <v>2152</v>
      </c>
      <c r="N4870" s="1" t="s">
        <v>26</v>
      </c>
      <c r="O4870" s="1" t="s">
        <v>33</v>
      </c>
      <c r="Q4870" s="1">
        <v>46.15</v>
      </c>
      <c r="T4870" s="1">
        <f>153+27.3</f>
        <v>180.3</v>
      </c>
      <c r="U4870" s="1">
        <f>153+18.4</f>
        <v>171.4</v>
      </c>
      <c r="W4870" s="1">
        <v>41.2</v>
      </c>
      <c r="X4870" s="1">
        <v>18</v>
      </c>
      <c r="Y4870" s="1">
        <v>210</v>
      </c>
      <c r="Z4870" s="1">
        <f>Y4870-X4870</f>
        <v>192</v>
      </c>
      <c r="AA4870" s="1">
        <v>0</v>
      </c>
      <c r="AJ4870" s="1" t="s">
        <v>288</v>
      </c>
      <c r="AK4870" s="1" t="s">
        <v>456</v>
      </c>
    </row>
    <row r="4871" spans="1:37">
      <c r="A4871" s="1" t="s">
        <v>1759</v>
      </c>
      <c r="B4871" s="9">
        <v>41069</v>
      </c>
      <c r="C4871" s="7">
        <v>100</v>
      </c>
      <c r="D4871" s="7">
        <v>1</v>
      </c>
      <c r="E4871" s="1">
        <v>35</v>
      </c>
      <c r="F4871" s="1" t="s">
        <v>47</v>
      </c>
      <c r="G4871" s="1" t="s">
        <v>1494</v>
      </c>
      <c r="H4871" s="1" t="s">
        <v>23</v>
      </c>
      <c r="I4871" s="1" t="s">
        <v>23</v>
      </c>
      <c r="AK4871" s="1" t="s">
        <v>456</v>
      </c>
    </row>
    <row r="4872" spans="1:37">
      <c r="A4872" s="1" t="s">
        <v>1759</v>
      </c>
      <c r="B4872" s="9">
        <v>41069</v>
      </c>
      <c r="C4872" s="7">
        <v>100</v>
      </c>
      <c r="D4872" s="7">
        <v>1</v>
      </c>
      <c r="E4872" s="1">
        <v>36</v>
      </c>
      <c r="F4872" s="1" t="s">
        <v>26</v>
      </c>
      <c r="G4872" s="1" t="s">
        <v>1495</v>
      </c>
      <c r="H4872" s="1" t="s">
        <v>22</v>
      </c>
      <c r="I4872" s="1" t="s">
        <v>9</v>
      </c>
      <c r="K4872" s="1" t="s">
        <v>35</v>
      </c>
      <c r="L4872" s="1" t="s">
        <v>25</v>
      </c>
      <c r="M4872" s="2" t="s">
        <v>2151</v>
      </c>
      <c r="N4872" s="1" t="s">
        <v>26</v>
      </c>
      <c r="O4872" s="1" t="s">
        <v>27</v>
      </c>
      <c r="Q4872" s="1">
        <v>24.3</v>
      </c>
      <c r="R4872" s="1">
        <v>15</v>
      </c>
      <c r="S4872" s="1">
        <v>22.7</v>
      </c>
      <c r="X4872" s="1">
        <v>44</v>
      </c>
      <c r="Y4872" s="1">
        <v>106</v>
      </c>
      <c r="Z4872" s="1">
        <f>Y4872-44</f>
        <v>62</v>
      </c>
      <c r="AA4872" s="1">
        <v>3</v>
      </c>
      <c r="AE4872" s="1">
        <v>756</v>
      </c>
      <c r="AJ4872" s="1" t="s">
        <v>418</v>
      </c>
      <c r="AK4872" s="1" t="s">
        <v>456</v>
      </c>
    </row>
    <row r="4873" spans="1:37">
      <c r="A4873" s="1" t="s">
        <v>1759</v>
      </c>
      <c r="B4873" s="9">
        <v>41069</v>
      </c>
      <c r="C4873" s="7">
        <v>100</v>
      </c>
      <c r="D4873" s="7">
        <v>1</v>
      </c>
      <c r="E4873" s="1">
        <v>36</v>
      </c>
      <c r="F4873" s="1" t="s">
        <v>47</v>
      </c>
      <c r="G4873" s="1" t="s">
        <v>1496</v>
      </c>
      <c r="H4873" s="1" t="s">
        <v>23</v>
      </c>
      <c r="I4873" s="1" t="s">
        <v>23</v>
      </c>
      <c r="AK4873" s="1" t="s">
        <v>456</v>
      </c>
    </row>
    <row r="4874" spans="1:37">
      <c r="A4874" s="1" t="s">
        <v>1759</v>
      </c>
      <c r="B4874" s="9">
        <v>41069</v>
      </c>
      <c r="C4874" s="7">
        <v>100</v>
      </c>
      <c r="D4874" s="7">
        <v>1</v>
      </c>
      <c r="E4874" s="1">
        <v>37</v>
      </c>
      <c r="F4874" s="1" t="s">
        <v>26</v>
      </c>
      <c r="G4874" s="1" t="s">
        <v>534</v>
      </c>
      <c r="H4874" s="1" t="s">
        <v>23</v>
      </c>
      <c r="I4874" s="1" t="s">
        <v>23</v>
      </c>
      <c r="AK4874" s="1" t="s">
        <v>456</v>
      </c>
    </row>
    <row r="4875" spans="1:37">
      <c r="A4875" s="1" t="s">
        <v>1759</v>
      </c>
      <c r="B4875" s="9">
        <v>41069</v>
      </c>
      <c r="C4875" s="7">
        <v>100</v>
      </c>
      <c r="D4875" s="7">
        <v>1</v>
      </c>
      <c r="E4875" s="1">
        <v>37</v>
      </c>
      <c r="F4875" s="1" t="s">
        <v>47</v>
      </c>
      <c r="G4875" s="1" t="s">
        <v>1498</v>
      </c>
      <c r="H4875" s="1" t="s">
        <v>23</v>
      </c>
      <c r="I4875" s="1" t="s">
        <v>23</v>
      </c>
      <c r="AK4875" s="1" t="s">
        <v>411</v>
      </c>
    </row>
    <row r="4876" spans="1:37">
      <c r="A4876" s="1" t="s">
        <v>1759</v>
      </c>
      <c r="B4876" s="9">
        <v>41069</v>
      </c>
      <c r="C4876" s="7">
        <v>100</v>
      </c>
      <c r="D4876" s="7">
        <v>1</v>
      </c>
      <c r="E4876" s="1">
        <v>38</v>
      </c>
      <c r="F4876" s="1" t="s">
        <v>26</v>
      </c>
      <c r="G4876" s="1" t="s">
        <v>1499</v>
      </c>
      <c r="H4876" s="1" t="s">
        <v>23</v>
      </c>
      <c r="I4876" s="1" t="s">
        <v>23</v>
      </c>
      <c r="AK4876" s="1" t="s">
        <v>411</v>
      </c>
    </row>
    <row r="4877" spans="1:37">
      <c r="A4877" s="1" t="s">
        <v>1759</v>
      </c>
      <c r="B4877" s="9">
        <v>41069</v>
      </c>
      <c r="C4877" s="7">
        <v>100</v>
      </c>
      <c r="D4877" s="7">
        <v>1</v>
      </c>
      <c r="E4877" s="1">
        <v>38</v>
      </c>
      <c r="F4877" s="1" t="s">
        <v>47</v>
      </c>
      <c r="G4877" s="1" t="s">
        <v>1500</v>
      </c>
      <c r="H4877" s="1" t="s">
        <v>23</v>
      </c>
      <c r="I4877" s="1" t="s">
        <v>23</v>
      </c>
      <c r="AK4877" s="1" t="s">
        <v>411</v>
      </c>
    </row>
    <row r="4878" spans="1:37">
      <c r="A4878" s="1" t="s">
        <v>1759</v>
      </c>
      <c r="B4878" s="9">
        <v>41069</v>
      </c>
      <c r="C4878" s="7">
        <v>100</v>
      </c>
      <c r="D4878" s="7">
        <v>1</v>
      </c>
      <c r="E4878" s="1">
        <v>39</v>
      </c>
      <c r="F4878" s="1" t="s">
        <v>26</v>
      </c>
      <c r="G4878" s="1" t="s">
        <v>1501</v>
      </c>
      <c r="H4878" s="1" t="s">
        <v>23</v>
      </c>
      <c r="I4878" s="1" t="s">
        <v>23</v>
      </c>
      <c r="AK4878" s="1" t="s">
        <v>411</v>
      </c>
    </row>
    <row r="4879" spans="1:37">
      <c r="A4879" s="1" t="s">
        <v>1759</v>
      </c>
      <c r="B4879" s="9">
        <v>41069</v>
      </c>
      <c r="C4879" s="7">
        <v>100</v>
      </c>
      <c r="D4879" s="7">
        <v>1</v>
      </c>
      <c r="E4879" s="1">
        <v>39</v>
      </c>
      <c r="F4879" s="1" t="s">
        <v>47</v>
      </c>
      <c r="G4879" s="1" t="s">
        <v>1503</v>
      </c>
      <c r="H4879" s="1" t="s">
        <v>23</v>
      </c>
      <c r="I4879" s="1" t="s">
        <v>23</v>
      </c>
      <c r="J4879" s="1" t="s">
        <v>55</v>
      </c>
      <c r="AK4879" s="1" t="s">
        <v>411</v>
      </c>
    </row>
    <row r="4880" spans="1:37">
      <c r="A4880" s="1" t="s">
        <v>1759</v>
      </c>
      <c r="B4880" s="9">
        <v>41069</v>
      </c>
      <c r="C4880" s="7">
        <v>100</v>
      </c>
      <c r="D4880" s="7">
        <v>1</v>
      </c>
      <c r="E4880" s="1">
        <v>40</v>
      </c>
      <c r="F4880" s="1" t="s">
        <v>26</v>
      </c>
      <c r="G4880" s="1" t="s">
        <v>1504</v>
      </c>
      <c r="H4880" s="1" t="s">
        <v>22</v>
      </c>
      <c r="I4880" s="1" t="s">
        <v>23</v>
      </c>
      <c r="AK4880" s="1" t="s">
        <v>411</v>
      </c>
    </row>
    <row r="4881" spans="1:38">
      <c r="A4881" s="1" t="s">
        <v>1759</v>
      </c>
      <c r="B4881" s="9">
        <v>41069</v>
      </c>
      <c r="C4881" s="7">
        <v>100</v>
      </c>
      <c r="D4881" s="7">
        <v>1</v>
      </c>
      <c r="E4881" s="1">
        <v>40</v>
      </c>
      <c r="F4881" s="1" t="s">
        <v>47</v>
      </c>
      <c r="G4881" s="1" t="s">
        <v>1507</v>
      </c>
      <c r="H4881" s="1" t="s">
        <v>23</v>
      </c>
      <c r="I4881" s="1" t="s">
        <v>23</v>
      </c>
      <c r="AK4881" s="1" t="s">
        <v>411</v>
      </c>
    </row>
    <row r="4882" spans="1:38">
      <c r="A4882" s="1" t="s">
        <v>1759</v>
      </c>
      <c r="B4882" s="9">
        <v>41069</v>
      </c>
      <c r="C4882" s="7">
        <v>100</v>
      </c>
      <c r="D4882" s="7">
        <v>1</v>
      </c>
      <c r="E4882" s="1">
        <v>41</v>
      </c>
      <c r="F4882" s="1" t="s">
        <v>26</v>
      </c>
      <c r="G4882" s="1" t="s">
        <v>1508</v>
      </c>
      <c r="H4882" s="1" t="s">
        <v>23</v>
      </c>
      <c r="I4882" s="1" t="s">
        <v>23</v>
      </c>
      <c r="J4882" s="1" t="s">
        <v>55</v>
      </c>
      <c r="AK4882" s="1" t="s">
        <v>288</v>
      </c>
    </row>
    <row r="4883" spans="1:38">
      <c r="A4883" s="1" t="s">
        <v>1759</v>
      </c>
      <c r="B4883" s="9">
        <v>41069</v>
      </c>
      <c r="C4883" s="7">
        <v>100</v>
      </c>
      <c r="D4883" s="7">
        <v>1</v>
      </c>
      <c r="E4883" s="1">
        <v>41</v>
      </c>
      <c r="F4883" s="1" t="s">
        <v>47</v>
      </c>
      <c r="G4883" s="1" t="s">
        <v>1509</v>
      </c>
      <c r="H4883" s="1" t="s">
        <v>23</v>
      </c>
      <c r="I4883" s="1" t="s">
        <v>23</v>
      </c>
      <c r="AK4883" s="1" t="s">
        <v>288</v>
      </c>
    </row>
    <row r="4884" spans="1:38">
      <c r="A4884" s="1" t="s">
        <v>1759</v>
      </c>
      <c r="B4884" s="9">
        <v>41069</v>
      </c>
      <c r="C4884" s="7">
        <v>100</v>
      </c>
      <c r="D4884" s="7">
        <v>1</v>
      </c>
      <c r="E4884" s="1">
        <v>42</v>
      </c>
      <c r="F4884" s="1" t="s">
        <v>26</v>
      </c>
      <c r="G4884" s="1" t="s">
        <v>1510</v>
      </c>
      <c r="H4884" s="1" t="s">
        <v>22</v>
      </c>
      <c r="I4884" s="1" t="s">
        <v>23</v>
      </c>
      <c r="AK4884" s="1" t="s">
        <v>411</v>
      </c>
    </row>
    <row r="4885" spans="1:38">
      <c r="A4885" s="1" t="s">
        <v>1759</v>
      </c>
      <c r="B4885" s="9">
        <v>41069</v>
      </c>
      <c r="C4885" s="7">
        <v>100</v>
      </c>
      <c r="D4885" s="7">
        <v>1</v>
      </c>
      <c r="E4885" s="1">
        <v>42</v>
      </c>
      <c r="F4885" s="1" t="s">
        <v>47</v>
      </c>
      <c r="G4885" s="1" t="s">
        <v>1511</v>
      </c>
      <c r="H4885" s="1" t="s">
        <v>23</v>
      </c>
      <c r="I4885" s="1" t="s">
        <v>9</v>
      </c>
      <c r="AK4885" s="1" t="s">
        <v>411</v>
      </c>
    </row>
    <row r="4886" spans="1:38">
      <c r="A4886" s="1" t="s">
        <v>1759</v>
      </c>
      <c r="B4886" s="9">
        <v>41069</v>
      </c>
      <c r="C4886" s="7">
        <v>100</v>
      </c>
      <c r="D4886" s="7">
        <v>1</v>
      </c>
      <c r="E4886" s="1">
        <v>43</v>
      </c>
      <c r="F4886" s="1" t="s">
        <v>26</v>
      </c>
      <c r="G4886" s="1" t="s">
        <v>1512</v>
      </c>
      <c r="H4886" s="1" t="s">
        <v>22</v>
      </c>
      <c r="I4886" s="1" t="s">
        <v>9</v>
      </c>
      <c r="K4886" s="1" t="s">
        <v>239</v>
      </c>
      <c r="L4886" s="1" t="s">
        <v>73</v>
      </c>
      <c r="M4886" s="2" t="s">
        <v>2121</v>
      </c>
      <c r="N4886" s="1" t="s">
        <v>26</v>
      </c>
      <c r="O4886" s="1" t="s">
        <v>27</v>
      </c>
      <c r="W4886" s="1">
        <v>41.8</v>
      </c>
      <c r="AJ4886" s="1" t="s">
        <v>288</v>
      </c>
      <c r="AK4886" s="1" t="s">
        <v>411</v>
      </c>
      <c r="AL4886" s="1" t="s">
        <v>487</v>
      </c>
    </row>
    <row r="4887" spans="1:38">
      <c r="A4887" s="1" t="s">
        <v>1759</v>
      </c>
      <c r="B4887" s="9">
        <v>41069</v>
      </c>
      <c r="C4887" s="7">
        <v>100</v>
      </c>
      <c r="D4887" s="7">
        <v>1</v>
      </c>
      <c r="E4887" s="1">
        <v>43</v>
      </c>
      <c r="F4887" s="1" t="s">
        <v>47</v>
      </c>
      <c r="G4887" s="1" t="s">
        <v>1513</v>
      </c>
      <c r="H4887" s="1" t="s">
        <v>23</v>
      </c>
      <c r="I4887" s="1" t="s">
        <v>23</v>
      </c>
      <c r="AK4887" s="1" t="s">
        <v>411</v>
      </c>
    </row>
    <row r="4888" spans="1:38">
      <c r="A4888" s="1" t="s">
        <v>1759</v>
      </c>
      <c r="B4888" s="9">
        <v>41069</v>
      </c>
      <c r="C4888" s="7">
        <v>100</v>
      </c>
      <c r="D4888" s="7">
        <v>1</v>
      </c>
      <c r="E4888" s="1">
        <v>44</v>
      </c>
      <c r="F4888" s="1" t="s">
        <v>26</v>
      </c>
      <c r="G4888" s="1" t="s">
        <v>1514</v>
      </c>
      <c r="H4888" s="1" t="s">
        <v>23</v>
      </c>
      <c r="I4888" s="1" t="s">
        <v>23</v>
      </c>
      <c r="AK4888" s="1" t="s">
        <v>411</v>
      </c>
    </row>
    <row r="4889" spans="1:38">
      <c r="A4889" s="1" t="s">
        <v>1759</v>
      </c>
      <c r="B4889" s="9">
        <v>41069</v>
      </c>
      <c r="C4889" s="7">
        <v>100</v>
      </c>
      <c r="D4889" s="7">
        <v>1</v>
      </c>
      <c r="E4889" s="1">
        <v>44</v>
      </c>
      <c r="F4889" s="1" t="s">
        <v>47</v>
      </c>
      <c r="G4889" s="1" t="s">
        <v>1515</v>
      </c>
      <c r="H4889" s="1" t="s">
        <v>23</v>
      </c>
      <c r="I4889" s="1" t="s">
        <v>23</v>
      </c>
      <c r="AK4889" s="1" t="s">
        <v>411</v>
      </c>
    </row>
    <row r="4890" spans="1:38">
      <c r="A4890" s="1" t="s">
        <v>1759</v>
      </c>
      <c r="B4890" s="9">
        <v>41069</v>
      </c>
      <c r="C4890" s="7">
        <v>100</v>
      </c>
      <c r="D4890" s="7">
        <v>1</v>
      </c>
      <c r="E4890" s="1">
        <v>45</v>
      </c>
      <c r="F4890" s="1" t="s">
        <v>26</v>
      </c>
      <c r="G4890" s="1" t="s">
        <v>1516</v>
      </c>
      <c r="H4890" s="1" t="s">
        <v>23</v>
      </c>
      <c r="I4890" s="1" t="s">
        <v>23</v>
      </c>
      <c r="AK4890" s="1" t="s">
        <v>288</v>
      </c>
    </row>
    <row r="4891" spans="1:38">
      <c r="A4891" s="1" t="s">
        <v>1759</v>
      </c>
      <c r="B4891" s="9">
        <v>41069</v>
      </c>
      <c r="C4891" s="7">
        <v>100</v>
      </c>
      <c r="D4891" s="7">
        <v>1</v>
      </c>
      <c r="E4891" s="1">
        <v>45</v>
      </c>
      <c r="F4891" s="1" t="s">
        <v>47</v>
      </c>
      <c r="G4891" s="1" t="s">
        <v>1517</v>
      </c>
      <c r="H4891" s="1" t="s">
        <v>23</v>
      </c>
      <c r="I4891" s="1" t="s">
        <v>23</v>
      </c>
      <c r="AK4891" s="1" t="s">
        <v>411</v>
      </c>
    </row>
    <row r="4892" spans="1:38">
      <c r="A4892" s="1" t="s">
        <v>1759</v>
      </c>
      <c r="B4892" s="9">
        <v>41069</v>
      </c>
      <c r="C4892" s="7">
        <v>100</v>
      </c>
      <c r="D4892" s="7">
        <v>1</v>
      </c>
      <c r="E4892" s="1">
        <v>46</v>
      </c>
      <c r="F4892" s="1" t="s">
        <v>26</v>
      </c>
      <c r="G4892" s="1" t="s">
        <v>1518</v>
      </c>
      <c r="H4892" s="1" t="s">
        <v>23</v>
      </c>
      <c r="I4892" s="1" t="s">
        <v>23</v>
      </c>
      <c r="J4892" s="1" t="s">
        <v>55</v>
      </c>
      <c r="AK4892" s="1" t="s">
        <v>411</v>
      </c>
    </row>
    <row r="4893" spans="1:38">
      <c r="A4893" s="1" t="s">
        <v>1759</v>
      </c>
      <c r="B4893" s="9">
        <v>41069</v>
      </c>
      <c r="C4893" s="7">
        <v>100</v>
      </c>
      <c r="D4893" s="7">
        <v>1</v>
      </c>
      <c r="E4893" s="1">
        <v>46</v>
      </c>
      <c r="F4893" s="1" t="s">
        <v>47</v>
      </c>
      <c r="G4893" s="1" t="s">
        <v>1519</v>
      </c>
      <c r="H4893" s="1" t="s">
        <v>23</v>
      </c>
      <c r="I4893" s="1" t="s">
        <v>23</v>
      </c>
      <c r="AK4893" s="1" t="s">
        <v>411</v>
      </c>
    </row>
    <row r="4894" spans="1:38">
      <c r="A4894" s="1" t="s">
        <v>1759</v>
      </c>
      <c r="B4894" s="9">
        <v>41069</v>
      </c>
      <c r="C4894" s="7">
        <v>100</v>
      </c>
      <c r="D4894" s="7">
        <v>1</v>
      </c>
      <c r="E4894" s="1">
        <v>47</v>
      </c>
      <c r="F4894" s="1" t="s">
        <v>26</v>
      </c>
      <c r="G4894" s="1" t="s">
        <v>1520</v>
      </c>
      <c r="H4894" s="1" t="s">
        <v>23</v>
      </c>
      <c r="I4894" s="1" t="s">
        <v>23</v>
      </c>
      <c r="AK4894" s="1" t="s">
        <v>411</v>
      </c>
    </row>
    <row r="4895" spans="1:38">
      <c r="A4895" s="1" t="s">
        <v>1759</v>
      </c>
      <c r="B4895" s="9">
        <v>41069</v>
      </c>
      <c r="C4895" s="7">
        <v>100</v>
      </c>
      <c r="D4895" s="7">
        <v>1</v>
      </c>
      <c r="E4895" s="1">
        <v>47</v>
      </c>
      <c r="F4895" s="1" t="s">
        <v>47</v>
      </c>
      <c r="G4895" s="1" t="s">
        <v>1521</v>
      </c>
      <c r="H4895" s="1" t="s">
        <v>23</v>
      </c>
      <c r="I4895" s="1" t="s">
        <v>23</v>
      </c>
      <c r="AK4895" s="1" t="s">
        <v>411</v>
      </c>
    </row>
    <row r="4896" spans="1:38">
      <c r="A4896" s="1" t="s">
        <v>1759</v>
      </c>
      <c r="B4896" s="9">
        <v>41069</v>
      </c>
      <c r="C4896" s="7">
        <v>100</v>
      </c>
      <c r="D4896" s="7">
        <v>1</v>
      </c>
      <c r="E4896" s="1">
        <v>48</v>
      </c>
      <c r="F4896" s="1" t="s">
        <v>26</v>
      </c>
      <c r="G4896" s="1" t="s">
        <v>1522</v>
      </c>
      <c r="H4896" s="1" t="s">
        <v>23</v>
      </c>
      <c r="I4896" s="1" t="s">
        <v>9</v>
      </c>
      <c r="AK4896" s="1" t="s">
        <v>411</v>
      </c>
    </row>
    <row r="4897" spans="1:38">
      <c r="A4897" s="1" t="s">
        <v>1759</v>
      </c>
      <c r="B4897" s="9">
        <v>41069</v>
      </c>
      <c r="C4897" s="7">
        <v>100</v>
      </c>
      <c r="D4897" s="7">
        <v>1</v>
      </c>
      <c r="E4897" s="1">
        <v>48</v>
      </c>
      <c r="F4897" s="1" t="s">
        <v>47</v>
      </c>
      <c r="G4897" s="1" t="s">
        <v>1523</v>
      </c>
      <c r="H4897" s="1" t="s">
        <v>23</v>
      </c>
      <c r="I4897" s="1" t="s">
        <v>23</v>
      </c>
      <c r="AK4897" s="1" t="s">
        <v>411</v>
      </c>
    </row>
    <row r="4898" spans="1:38">
      <c r="A4898" s="1" t="s">
        <v>1760</v>
      </c>
      <c r="B4898" s="9">
        <v>41071</v>
      </c>
      <c r="C4898" s="7">
        <v>100</v>
      </c>
      <c r="D4898" s="7">
        <v>1</v>
      </c>
      <c r="E4898" s="1">
        <v>1</v>
      </c>
      <c r="F4898" s="1" t="s">
        <v>26</v>
      </c>
      <c r="G4898" s="1" t="s">
        <v>1823</v>
      </c>
      <c r="H4898" s="1" t="s">
        <v>22</v>
      </c>
      <c r="I4898" s="1" t="s">
        <v>9</v>
      </c>
      <c r="K4898" s="1" t="s">
        <v>29</v>
      </c>
      <c r="L4898" s="1" t="s">
        <v>73</v>
      </c>
      <c r="M4898" s="2" t="s">
        <v>2076</v>
      </c>
      <c r="AJ4898" s="1" t="s">
        <v>288</v>
      </c>
      <c r="AK4898" s="1" t="s">
        <v>488</v>
      </c>
    </row>
    <row r="4899" spans="1:38">
      <c r="A4899" s="1" t="s">
        <v>1760</v>
      </c>
      <c r="B4899" s="9">
        <v>41071</v>
      </c>
      <c r="C4899" s="7">
        <v>100</v>
      </c>
      <c r="D4899" s="7">
        <v>1</v>
      </c>
      <c r="E4899" s="1">
        <v>1</v>
      </c>
      <c r="F4899" s="1" t="s">
        <v>47</v>
      </c>
      <c r="G4899" s="1" t="s">
        <v>1825</v>
      </c>
      <c r="H4899" s="1" t="s">
        <v>22</v>
      </c>
      <c r="I4899" s="1" t="s">
        <v>9</v>
      </c>
      <c r="K4899" s="1" t="s">
        <v>32</v>
      </c>
      <c r="L4899" s="1" t="s">
        <v>25</v>
      </c>
      <c r="M4899" s="2" t="s">
        <v>2158</v>
      </c>
      <c r="N4899" s="1" t="s">
        <v>26</v>
      </c>
      <c r="O4899" s="1" t="s">
        <v>27</v>
      </c>
      <c r="Q4899" s="1">
        <v>28</v>
      </c>
      <c r="R4899" s="1">
        <v>16.399999999999999</v>
      </c>
      <c r="S4899" s="1">
        <v>15.55</v>
      </c>
      <c r="X4899" s="1">
        <v>19</v>
      </c>
      <c r="Y4899" s="1">
        <v>73</v>
      </c>
      <c r="Z4899" s="1">
        <f>Y4899-X4899</f>
        <v>54</v>
      </c>
      <c r="AA4899" s="1">
        <v>46</v>
      </c>
      <c r="AE4899" s="1">
        <v>758</v>
      </c>
      <c r="AF4899" s="1">
        <v>116</v>
      </c>
      <c r="AJ4899" s="1" t="s">
        <v>288</v>
      </c>
      <c r="AK4899" s="1" t="s">
        <v>488</v>
      </c>
    </row>
    <row r="4900" spans="1:38">
      <c r="A4900" s="1" t="s">
        <v>1760</v>
      </c>
      <c r="B4900" s="9">
        <v>41071</v>
      </c>
      <c r="C4900" s="7">
        <v>100</v>
      </c>
      <c r="D4900" s="7">
        <v>1</v>
      </c>
      <c r="E4900" s="1">
        <v>2</v>
      </c>
      <c r="F4900" s="1" t="s">
        <v>26</v>
      </c>
      <c r="G4900" s="1" t="s">
        <v>1833</v>
      </c>
      <c r="H4900" s="1" t="s">
        <v>23</v>
      </c>
      <c r="I4900" s="1" t="s">
        <v>23</v>
      </c>
      <c r="AK4900" s="1" t="s">
        <v>488</v>
      </c>
    </row>
    <row r="4901" spans="1:38">
      <c r="A4901" s="1" t="s">
        <v>1760</v>
      </c>
      <c r="B4901" s="9">
        <v>41071</v>
      </c>
      <c r="C4901" s="7">
        <v>100</v>
      </c>
      <c r="D4901" s="7">
        <v>1</v>
      </c>
      <c r="E4901" s="1">
        <v>2</v>
      </c>
      <c r="F4901" s="1" t="s">
        <v>47</v>
      </c>
      <c r="G4901" s="1" t="s">
        <v>1829</v>
      </c>
      <c r="H4901" s="1" t="s">
        <v>22</v>
      </c>
      <c r="I4901" s="1" t="s">
        <v>9</v>
      </c>
      <c r="K4901" s="1" t="s">
        <v>30</v>
      </c>
      <c r="L4901" s="1" t="s">
        <v>73</v>
      </c>
      <c r="M4901" s="2" t="s">
        <v>2161</v>
      </c>
      <c r="AJ4901" s="1" t="s">
        <v>288</v>
      </c>
      <c r="AK4901" s="1" t="s">
        <v>488</v>
      </c>
      <c r="AL4901" s="1" t="s">
        <v>491</v>
      </c>
    </row>
    <row r="4902" spans="1:38">
      <c r="A4902" s="1" t="s">
        <v>1760</v>
      </c>
      <c r="B4902" s="9">
        <v>41071</v>
      </c>
      <c r="C4902" s="7">
        <v>100</v>
      </c>
      <c r="D4902" s="7">
        <v>1</v>
      </c>
      <c r="E4902" s="1">
        <v>3</v>
      </c>
      <c r="F4902" s="1" t="s">
        <v>26</v>
      </c>
      <c r="G4902" s="1" t="s">
        <v>1813</v>
      </c>
      <c r="H4902" s="1" t="s">
        <v>23</v>
      </c>
      <c r="I4902" s="1" t="s">
        <v>23</v>
      </c>
      <c r="AK4902" s="1" t="s">
        <v>488</v>
      </c>
    </row>
    <row r="4903" spans="1:38">
      <c r="A4903" s="1" t="s">
        <v>1760</v>
      </c>
      <c r="B4903" s="9">
        <v>41071</v>
      </c>
      <c r="C4903" s="7">
        <v>100</v>
      </c>
      <c r="D4903" s="7">
        <v>1</v>
      </c>
      <c r="E4903" s="1">
        <v>3</v>
      </c>
      <c r="F4903" s="1" t="s">
        <v>47</v>
      </c>
      <c r="G4903" s="1" t="s">
        <v>1824</v>
      </c>
      <c r="H4903" s="1" t="s">
        <v>23</v>
      </c>
      <c r="I4903" s="1" t="s">
        <v>23</v>
      </c>
      <c r="AK4903" s="1" t="s">
        <v>488</v>
      </c>
    </row>
    <row r="4904" spans="1:38">
      <c r="A4904" s="1" t="s">
        <v>1760</v>
      </c>
      <c r="B4904" s="9">
        <v>41071</v>
      </c>
      <c r="C4904" s="7">
        <v>100</v>
      </c>
      <c r="D4904" s="7">
        <v>1</v>
      </c>
      <c r="E4904" s="1">
        <v>4</v>
      </c>
      <c r="F4904" s="1" t="s">
        <v>26</v>
      </c>
      <c r="G4904" s="1" t="s">
        <v>1821</v>
      </c>
      <c r="H4904" s="1" t="s">
        <v>22</v>
      </c>
      <c r="I4904" s="1" t="s">
        <v>23</v>
      </c>
      <c r="AD4904" s="1" t="s">
        <v>73</v>
      </c>
      <c r="AJ4904" s="1" t="s">
        <v>418</v>
      </c>
      <c r="AK4904" s="1" t="s">
        <v>488</v>
      </c>
      <c r="AL4904" s="1" t="s">
        <v>497</v>
      </c>
    </row>
    <row r="4905" spans="1:38">
      <c r="A4905" s="1" t="s">
        <v>1760</v>
      </c>
      <c r="B4905" s="9">
        <v>41071</v>
      </c>
      <c r="C4905" s="7">
        <v>100</v>
      </c>
      <c r="D4905" s="7">
        <v>1</v>
      </c>
      <c r="E4905" s="1">
        <v>4</v>
      </c>
      <c r="F4905" s="1" t="s">
        <v>47</v>
      </c>
      <c r="G4905" s="1" t="s">
        <v>1832</v>
      </c>
      <c r="H4905" s="1" t="s">
        <v>23</v>
      </c>
      <c r="I4905" s="1" t="s">
        <v>23</v>
      </c>
      <c r="AK4905" s="1" t="s">
        <v>488</v>
      </c>
    </row>
    <row r="4906" spans="1:38">
      <c r="A4906" s="1" t="s">
        <v>1760</v>
      </c>
      <c r="B4906" s="9">
        <v>41071</v>
      </c>
      <c r="C4906" s="7">
        <v>100</v>
      </c>
      <c r="D4906" s="7">
        <v>1</v>
      </c>
      <c r="E4906" s="1">
        <v>5</v>
      </c>
      <c r="F4906" s="1" t="s">
        <v>26</v>
      </c>
      <c r="G4906" s="1" t="s">
        <v>1828</v>
      </c>
      <c r="H4906" s="1" t="s">
        <v>23</v>
      </c>
      <c r="I4906" s="1" t="s">
        <v>53</v>
      </c>
      <c r="AK4906" s="1" t="s">
        <v>488</v>
      </c>
    </row>
    <row r="4907" spans="1:38">
      <c r="A4907" s="1" t="s">
        <v>1760</v>
      </c>
      <c r="B4907" s="9">
        <v>41071</v>
      </c>
      <c r="C4907" s="7">
        <v>100</v>
      </c>
      <c r="D4907" s="7">
        <v>1</v>
      </c>
      <c r="E4907" s="1">
        <v>5</v>
      </c>
      <c r="F4907" s="1" t="s">
        <v>47</v>
      </c>
      <c r="G4907" s="1" t="s">
        <v>1826</v>
      </c>
      <c r="H4907" s="1" t="s">
        <v>23</v>
      </c>
      <c r="I4907" s="1" t="s">
        <v>23</v>
      </c>
      <c r="AK4907" s="1" t="s">
        <v>488</v>
      </c>
    </row>
    <row r="4908" spans="1:38">
      <c r="A4908" s="1" t="s">
        <v>1760</v>
      </c>
      <c r="B4908" s="9">
        <v>41071</v>
      </c>
      <c r="C4908" s="7">
        <v>100</v>
      </c>
      <c r="D4908" s="7">
        <v>1</v>
      </c>
      <c r="E4908" s="1">
        <v>6</v>
      </c>
      <c r="F4908" s="1" t="s">
        <v>26</v>
      </c>
      <c r="G4908" s="1" t="s">
        <v>1834</v>
      </c>
      <c r="H4908" s="1" t="s">
        <v>23</v>
      </c>
      <c r="I4908" s="1" t="s">
        <v>23</v>
      </c>
      <c r="AK4908" s="1" t="s">
        <v>488</v>
      </c>
    </row>
    <row r="4909" spans="1:38">
      <c r="A4909" s="1" t="s">
        <v>1760</v>
      </c>
      <c r="B4909" s="9">
        <v>41071</v>
      </c>
      <c r="C4909" s="7">
        <v>100</v>
      </c>
      <c r="D4909" s="7">
        <v>1</v>
      </c>
      <c r="E4909" s="1">
        <v>6</v>
      </c>
      <c r="F4909" s="1" t="s">
        <v>47</v>
      </c>
      <c r="G4909" s="1" t="s">
        <v>1816</v>
      </c>
      <c r="H4909" s="1" t="s">
        <v>22</v>
      </c>
      <c r="I4909" s="1" t="s">
        <v>9</v>
      </c>
      <c r="K4909" s="1" t="s">
        <v>29</v>
      </c>
      <c r="L4909" s="1" t="s">
        <v>25</v>
      </c>
      <c r="M4909" s="2" t="s">
        <v>2155</v>
      </c>
      <c r="N4909" s="1" t="s">
        <v>26</v>
      </c>
      <c r="O4909" s="1" t="s">
        <v>27</v>
      </c>
      <c r="P4909" s="1" t="s">
        <v>492</v>
      </c>
      <c r="Q4909" s="1">
        <v>39.799999999999997</v>
      </c>
      <c r="R4909" s="1">
        <v>22.2</v>
      </c>
      <c r="S4909" s="1">
        <v>21.5</v>
      </c>
      <c r="X4909" s="1">
        <v>19</v>
      </c>
      <c r="Y4909" s="1">
        <v>167</v>
      </c>
      <c r="Z4909" s="1">
        <f>Y4909-X4909</f>
        <v>148</v>
      </c>
      <c r="AA4909" s="1">
        <v>180</v>
      </c>
      <c r="AE4909" s="1">
        <v>757</v>
      </c>
      <c r="AF4909" s="1">
        <v>115</v>
      </c>
      <c r="AJ4909" s="1" t="s">
        <v>288</v>
      </c>
      <c r="AK4909" s="1" t="s">
        <v>488</v>
      </c>
      <c r="AL4909" s="1" t="s">
        <v>493</v>
      </c>
    </row>
    <row r="4910" spans="1:38">
      <c r="A4910" s="1" t="s">
        <v>1760</v>
      </c>
      <c r="B4910" s="9">
        <v>41071</v>
      </c>
      <c r="C4910" s="7">
        <v>100</v>
      </c>
      <c r="D4910" s="7">
        <v>1</v>
      </c>
      <c r="E4910" s="1">
        <v>7</v>
      </c>
      <c r="F4910" s="1" t="s">
        <v>26</v>
      </c>
      <c r="G4910" s="1" t="s">
        <v>1809</v>
      </c>
      <c r="H4910" s="1" t="s">
        <v>22</v>
      </c>
      <c r="I4910" s="1" t="s">
        <v>9</v>
      </c>
      <c r="K4910" s="1" t="s">
        <v>29</v>
      </c>
      <c r="L4910" s="1" t="s">
        <v>73</v>
      </c>
      <c r="M4910" s="2" t="s">
        <v>2074</v>
      </c>
      <c r="AJ4910" s="1" t="s">
        <v>288</v>
      </c>
      <c r="AK4910" s="1" t="s">
        <v>488</v>
      </c>
    </row>
    <row r="4911" spans="1:38">
      <c r="A4911" s="1" t="s">
        <v>1760</v>
      </c>
      <c r="B4911" s="9">
        <v>41071</v>
      </c>
      <c r="C4911" s="7">
        <v>100</v>
      </c>
      <c r="D4911" s="7">
        <v>1</v>
      </c>
      <c r="E4911" s="1">
        <v>7</v>
      </c>
      <c r="F4911" s="1" t="s">
        <v>47</v>
      </c>
      <c r="G4911" s="1" t="s">
        <v>1822</v>
      </c>
      <c r="H4911" s="1" t="s">
        <v>23</v>
      </c>
      <c r="I4911" s="1" t="s">
        <v>23</v>
      </c>
      <c r="AK4911" s="1" t="s">
        <v>488</v>
      </c>
    </row>
    <row r="4912" spans="1:38">
      <c r="A4912" s="1" t="s">
        <v>1760</v>
      </c>
      <c r="B4912" s="9">
        <v>41071</v>
      </c>
      <c r="C4912" s="7">
        <v>100</v>
      </c>
      <c r="D4912" s="7">
        <v>1</v>
      </c>
      <c r="E4912" s="1">
        <v>8</v>
      </c>
      <c r="F4912" s="1" t="s">
        <v>26</v>
      </c>
      <c r="G4912" s="1" t="s">
        <v>1808</v>
      </c>
      <c r="H4912" s="1" t="s">
        <v>23</v>
      </c>
      <c r="I4912" s="1" t="s">
        <v>23</v>
      </c>
      <c r="AK4912" s="1" t="s">
        <v>488</v>
      </c>
    </row>
    <row r="4913" spans="1:37">
      <c r="A4913" s="1" t="s">
        <v>1760</v>
      </c>
      <c r="B4913" s="9">
        <v>41071</v>
      </c>
      <c r="C4913" s="7">
        <v>100</v>
      </c>
      <c r="D4913" s="7">
        <v>1</v>
      </c>
      <c r="E4913" s="1">
        <v>8</v>
      </c>
      <c r="F4913" s="1" t="s">
        <v>47</v>
      </c>
      <c r="G4913" s="1" t="s">
        <v>1820</v>
      </c>
      <c r="H4913" s="1" t="s">
        <v>23</v>
      </c>
      <c r="I4913" s="1" t="s">
        <v>23</v>
      </c>
      <c r="AK4913" s="1" t="s">
        <v>488</v>
      </c>
    </row>
    <row r="4914" spans="1:37">
      <c r="A4914" s="1" t="s">
        <v>1760</v>
      </c>
      <c r="B4914" s="9">
        <v>41071</v>
      </c>
      <c r="C4914" s="7">
        <v>100</v>
      </c>
      <c r="D4914" s="7">
        <v>1</v>
      </c>
      <c r="E4914" s="1">
        <v>9</v>
      </c>
      <c r="F4914" s="1" t="s">
        <v>26</v>
      </c>
      <c r="G4914" s="1" t="s">
        <v>1830</v>
      </c>
      <c r="H4914" s="1" t="s">
        <v>23</v>
      </c>
      <c r="I4914" s="1" t="s">
        <v>23</v>
      </c>
      <c r="J4914" s="1" t="s">
        <v>55</v>
      </c>
      <c r="AK4914" s="1" t="s">
        <v>488</v>
      </c>
    </row>
    <row r="4915" spans="1:37">
      <c r="A4915" s="1" t="s">
        <v>1760</v>
      </c>
      <c r="B4915" s="9">
        <v>41071</v>
      </c>
      <c r="C4915" s="7">
        <v>100</v>
      </c>
      <c r="D4915" s="7">
        <v>1</v>
      </c>
      <c r="E4915" s="1">
        <v>9</v>
      </c>
      <c r="F4915" s="1" t="s">
        <v>47</v>
      </c>
      <c r="G4915" s="1" t="s">
        <v>1810</v>
      </c>
      <c r="H4915" s="1" t="s">
        <v>23</v>
      </c>
      <c r="I4915" s="1" t="s">
        <v>23</v>
      </c>
      <c r="AK4915" s="1" t="s">
        <v>488</v>
      </c>
    </row>
    <row r="4916" spans="1:37">
      <c r="A4916" s="1" t="s">
        <v>1760</v>
      </c>
      <c r="B4916" s="9">
        <v>41071</v>
      </c>
      <c r="C4916" s="7">
        <v>100</v>
      </c>
      <c r="D4916" s="7">
        <v>1</v>
      </c>
      <c r="E4916" s="1">
        <v>10</v>
      </c>
      <c r="F4916" s="1" t="s">
        <v>26</v>
      </c>
      <c r="G4916" s="1" t="s">
        <v>1817</v>
      </c>
      <c r="H4916" s="1" t="s">
        <v>23</v>
      </c>
      <c r="I4916" s="1" t="s">
        <v>23</v>
      </c>
      <c r="AK4916" s="1" t="s">
        <v>488</v>
      </c>
    </row>
    <row r="4917" spans="1:37">
      <c r="A4917" s="1" t="s">
        <v>1760</v>
      </c>
      <c r="B4917" s="9">
        <v>41071</v>
      </c>
      <c r="C4917" s="7">
        <v>100</v>
      </c>
      <c r="D4917" s="7">
        <v>1</v>
      </c>
      <c r="E4917" s="1">
        <v>10</v>
      </c>
      <c r="F4917" s="1" t="s">
        <v>47</v>
      </c>
      <c r="G4917" s="1" t="s">
        <v>1835</v>
      </c>
      <c r="H4917" s="1" t="s">
        <v>23</v>
      </c>
      <c r="I4917" s="1" t="s">
        <v>23</v>
      </c>
      <c r="AK4917" s="1" t="s">
        <v>488</v>
      </c>
    </row>
    <row r="4918" spans="1:37">
      <c r="A4918" s="1" t="s">
        <v>1760</v>
      </c>
      <c r="B4918" s="9">
        <v>41071</v>
      </c>
      <c r="C4918" s="7">
        <v>100</v>
      </c>
      <c r="D4918" s="7">
        <v>1</v>
      </c>
      <c r="E4918" s="1">
        <v>11</v>
      </c>
      <c r="F4918" s="1" t="s">
        <v>26</v>
      </c>
      <c r="G4918" s="1" t="s">
        <v>1812</v>
      </c>
      <c r="H4918" s="1" t="s">
        <v>23</v>
      </c>
      <c r="I4918" s="1" t="s">
        <v>23</v>
      </c>
      <c r="AK4918" s="1" t="s">
        <v>488</v>
      </c>
    </row>
    <row r="4919" spans="1:37">
      <c r="A4919" s="1" t="s">
        <v>1760</v>
      </c>
      <c r="B4919" s="9">
        <v>41071</v>
      </c>
      <c r="C4919" s="7">
        <v>100</v>
      </c>
      <c r="D4919" s="7">
        <v>1</v>
      </c>
      <c r="E4919" s="1">
        <v>11</v>
      </c>
      <c r="F4919" s="1" t="s">
        <v>47</v>
      </c>
      <c r="G4919" s="1" t="s">
        <v>1807</v>
      </c>
      <c r="H4919" s="1" t="s">
        <v>23</v>
      </c>
      <c r="I4919" s="1" t="s">
        <v>23</v>
      </c>
      <c r="J4919" s="1" t="s">
        <v>55</v>
      </c>
      <c r="AK4919" s="1" t="s">
        <v>488</v>
      </c>
    </row>
    <row r="4920" spans="1:37">
      <c r="A4920" s="1" t="s">
        <v>1760</v>
      </c>
      <c r="B4920" s="9">
        <v>41071</v>
      </c>
      <c r="C4920" s="7">
        <v>100</v>
      </c>
      <c r="D4920" s="7">
        <v>1</v>
      </c>
      <c r="E4920" s="1">
        <v>12</v>
      </c>
      <c r="F4920" s="1" t="s">
        <v>26</v>
      </c>
      <c r="G4920" s="1" t="s">
        <v>1818</v>
      </c>
      <c r="H4920" s="1" t="s">
        <v>23</v>
      </c>
      <c r="I4920" s="1" t="s">
        <v>23</v>
      </c>
      <c r="AK4920" s="1" t="s">
        <v>488</v>
      </c>
    </row>
    <row r="4921" spans="1:37">
      <c r="A4921" s="1" t="s">
        <v>1760</v>
      </c>
      <c r="B4921" s="9">
        <v>41071</v>
      </c>
      <c r="C4921" s="7">
        <v>100</v>
      </c>
      <c r="D4921" s="7">
        <v>1</v>
      </c>
      <c r="E4921" s="1">
        <v>12</v>
      </c>
      <c r="F4921" s="1" t="s">
        <v>47</v>
      </c>
      <c r="G4921" s="1" t="s">
        <v>1811</v>
      </c>
      <c r="H4921" s="1" t="s">
        <v>23</v>
      </c>
      <c r="I4921" s="1" t="s">
        <v>23</v>
      </c>
      <c r="AK4921" s="1" t="s">
        <v>488</v>
      </c>
    </row>
    <row r="4922" spans="1:37">
      <c r="A4922" s="1" t="s">
        <v>1760</v>
      </c>
      <c r="B4922" s="9">
        <v>41071</v>
      </c>
      <c r="C4922" s="7">
        <v>100</v>
      </c>
      <c r="D4922" s="7">
        <v>1</v>
      </c>
      <c r="E4922" s="1">
        <v>13</v>
      </c>
      <c r="F4922" s="1" t="s">
        <v>26</v>
      </c>
      <c r="G4922" s="1" t="s">
        <v>1827</v>
      </c>
      <c r="H4922" s="1" t="s">
        <v>22</v>
      </c>
      <c r="I4922" s="1" t="s">
        <v>9</v>
      </c>
      <c r="K4922" s="1" t="s">
        <v>30</v>
      </c>
      <c r="L4922" s="1" t="s">
        <v>73</v>
      </c>
      <c r="M4922" s="2" t="s">
        <v>2091</v>
      </c>
      <c r="AJ4922" s="1" t="s">
        <v>288</v>
      </c>
      <c r="AK4922" s="1" t="s">
        <v>488</v>
      </c>
    </row>
    <row r="4923" spans="1:37">
      <c r="A4923" s="1" t="s">
        <v>1760</v>
      </c>
      <c r="B4923" s="9">
        <v>41071</v>
      </c>
      <c r="C4923" s="7">
        <v>100</v>
      </c>
      <c r="D4923" s="7">
        <v>1</v>
      </c>
      <c r="E4923" s="1">
        <v>13</v>
      </c>
      <c r="F4923" s="1" t="s">
        <v>47</v>
      </c>
      <c r="G4923" s="1" t="s">
        <v>1815</v>
      </c>
      <c r="H4923" s="1" t="s">
        <v>22</v>
      </c>
      <c r="I4923" s="1" t="s">
        <v>9</v>
      </c>
      <c r="K4923" s="1" t="s">
        <v>29</v>
      </c>
      <c r="L4923" s="1" t="s">
        <v>73</v>
      </c>
      <c r="M4923" s="2" t="s">
        <v>2156</v>
      </c>
      <c r="AJ4923" s="1" t="s">
        <v>288</v>
      </c>
      <c r="AK4923" s="1" t="s">
        <v>488</v>
      </c>
    </row>
    <row r="4924" spans="1:37">
      <c r="A4924" s="1" t="s">
        <v>1760</v>
      </c>
      <c r="B4924" s="9">
        <v>41071</v>
      </c>
      <c r="C4924" s="7">
        <v>100</v>
      </c>
      <c r="D4924" s="7">
        <v>1</v>
      </c>
      <c r="E4924" s="1">
        <v>14</v>
      </c>
      <c r="F4924" s="1" t="s">
        <v>26</v>
      </c>
      <c r="G4924" s="1" t="s">
        <v>1819</v>
      </c>
      <c r="H4924" s="1" t="s">
        <v>23</v>
      </c>
      <c r="I4924" s="1" t="s">
        <v>53</v>
      </c>
      <c r="AK4924" s="1" t="s">
        <v>488</v>
      </c>
    </row>
    <row r="4925" spans="1:37">
      <c r="A4925" s="1" t="s">
        <v>1760</v>
      </c>
      <c r="B4925" s="9">
        <v>41071</v>
      </c>
      <c r="C4925" s="7">
        <v>100</v>
      </c>
      <c r="D4925" s="7">
        <v>1</v>
      </c>
      <c r="E4925" s="1">
        <v>14</v>
      </c>
      <c r="F4925" s="1" t="s">
        <v>47</v>
      </c>
      <c r="G4925" s="1" t="s">
        <v>1806</v>
      </c>
      <c r="H4925" s="1" t="s">
        <v>23</v>
      </c>
      <c r="I4925" s="1" t="s">
        <v>53</v>
      </c>
      <c r="AK4925" s="1" t="s">
        <v>488</v>
      </c>
    </row>
    <row r="4926" spans="1:37">
      <c r="A4926" s="1" t="s">
        <v>1760</v>
      </c>
      <c r="B4926" s="9">
        <v>41071</v>
      </c>
      <c r="C4926" s="7">
        <v>100</v>
      </c>
      <c r="D4926" s="7">
        <v>1</v>
      </c>
      <c r="E4926" s="1">
        <v>15</v>
      </c>
      <c r="F4926" s="1" t="s">
        <v>26</v>
      </c>
      <c r="G4926" s="1" t="s">
        <v>1836</v>
      </c>
      <c r="H4926" s="1" t="s">
        <v>23</v>
      </c>
      <c r="I4926" s="1" t="s">
        <v>23</v>
      </c>
      <c r="AK4926" s="1" t="s">
        <v>488</v>
      </c>
    </row>
    <row r="4927" spans="1:37">
      <c r="A4927" s="1" t="s">
        <v>1760</v>
      </c>
      <c r="B4927" s="9">
        <v>41071</v>
      </c>
      <c r="C4927" s="7">
        <v>100</v>
      </c>
      <c r="D4927" s="7">
        <v>1</v>
      </c>
      <c r="E4927" s="1">
        <v>15</v>
      </c>
      <c r="F4927" s="1" t="s">
        <v>47</v>
      </c>
      <c r="G4927" s="1" t="s">
        <v>1805</v>
      </c>
      <c r="H4927" s="1" t="s">
        <v>23</v>
      </c>
      <c r="I4927" s="1" t="s">
        <v>23</v>
      </c>
      <c r="AK4927" s="1" t="s">
        <v>488</v>
      </c>
    </row>
    <row r="4928" spans="1:37">
      <c r="A4928" s="1" t="s">
        <v>1760</v>
      </c>
      <c r="B4928" s="9">
        <v>41071</v>
      </c>
      <c r="C4928" s="7">
        <v>100</v>
      </c>
      <c r="D4928" s="7">
        <v>1</v>
      </c>
      <c r="E4928" s="1">
        <v>16</v>
      </c>
      <c r="F4928" s="1" t="s">
        <v>26</v>
      </c>
      <c r="G4928" s="1" t="s">
        <v>1814</v>
      </c>
      <c r="H4928" s="1" t="s">
        <v>23</v>
      </c>
      <c r="I4928" s="1" t="s">
        <v>23</v>
      </c>
      <c r="J4928" s="1" t="s">
        <v>55</v>
      </c>
      <c r="AK4928" s="1" t="s">
        <v>488</v>
      </c>
    </row>
    <row r="4929" spans="1:37">
      <c r="A4929" s="1" t="s">
        <v>1760</v>
      </c>
      <c r="B4929" s="9">
        <v>41071</v>
      </c>
      <c r="C4929" s="7">
        <v>100</v>
      </c>
      <c r="D4929" s="7">
        <v>1</v>
      </c>
      <c r="E4929" s="1">
        <v>16</v>
      </c>
      <c r="F4929" s="1" t="s">
        <v>47</v>
      </c>
      <c r="G4929" s="1" t="s">
        <v>1831</v>
      </c>
      <c r="H4929" s="1" t="s">
        <v>23</v>
      </c>
      <c r="I4929" s="1" t="s">
        <v>23</v>
      </c>
      <c r="J4929" s="1" t="s">
        <v>55</v>
      </c>
      <c r="AK4929" s="1" t="s">
        <v>488</v>
      </c>
    </row>
    <row r="4930" spans="1:37">
      <c r="A4930" s="1" t="s">
        <v>1760</v>
      </c>
      <c r="B4930" s="9">
        <v>41071</v>
      </c>
      <c r="C4930" s="7">
        <v>100</v>
      </c>
      <c r="D4930" s="7">
        <v>1</v>
      </c>
      <c r="E4930" s="1">
        <v>17</v>
      </c>
      <c r="F4930" s="1" t="s">
        <v>26</v>
      </c>
      <c r="G4930" s="1" t="s">
        <v>1451</v>
      </c>
      <c r="H4930" s="1" t="s">
        <v>23</v>
      </c>
      <c r="I4930" s="1" t="s">
        <v>53</v>
      </c>
      <c r="AK4930" s="1" t="s">
        <v>488</v>
      </c>
    </row>
    <row r="4931" spans="1:37">
      <c r="A4931" s="1" t="s">
        <v>1760</v>
      </c>
      <c r="B4931" s="9">
        <v>41071</v>
      </c>
      <c r="C4931" s="7">
        <v>100</v>
      </c>
      <c r="D4931" s="7">
        <v>1</v>
      </c>
      <c r="E4931" s="1">
        <v>17</v>
      </c>
      <c r="F4931" s="1" t="s">
        <v>47</v>
      </c>
      <c r="G4931" s="1" t="s">
        <v>1452</v>
      </c>
      <c r="H4931" s="1" t="s">
        <v>23</v>
      </c>
      <c r="I4931" s="1" t="s">
        <v>23</v>
      </c>
      <c r="AK4931" s="1" t="s">
        <v>488</v>
      </c>
    </row>
    <row r="4932" spans="1:37">
      <c r="A4932" s="1" t="s">
        <v>1760</v>
      </c>
      <c r="B4932" s="9">
        <v>41071</v>
      </c>
      <c r="C4932" s="7">
        <v>100</v>
      </c>
      <c r="D4932" s="7">
        <v>1</v>
      </c>
      <c r="E4932" s="1">
        <v>18</v>
      </c>
      <c r="F4932" s="1" t="s">
        <v>26</v>
      </c>
      <c r="G4932" s="1" t="s">
        <v>1453</v>
      </c>
      <c r="H4932" s="1" t="s">
        <v>23</v>
      </c>
      <c r="I4932" s="1" t="s">
        <v>23</v>
      </c>
      <c r="AK4932" s="1" t="s">
        <v>488</v>
      </c>
    </row>
    <row r="4933" spans="1:37">
      <c r="A4933" s="1" t="s">
        <v>1760</v>
      </c>
      <c r="B4933" s="9">
        <v>41071</v>
      </c>
      <c r="C4933" s="7">
        <v>100</v>
      </c>
      <c r="D4933" s="7">
        <v>1</v>
      </c>
      <c r="E4933" s="1">
        <v>18</v>
      </c>
      <c r="F4933" s="1" t="s">
        <v>47</v>
      </c>
      <c r="G4933" s="1" t="s">
        <v>1454</v>
      </c>
      <c r="H4933" s="1" t="s">
        <v>22</v>
      </c>
      <c r="I4933" s="1" t="s">
        <v>9</v>
      </c>
      <c r="J4933" s="1" t="s">
        <v>55</v>
      </c>
      <c r="AK4933" s="1" t="s">
        <v>488</v>
      </c>
    </row>
    <row r="4934" spans="1:37">
      <c r="A4934" s="1" t="s">
        <v>1760</v>
      </c>
      <c r="B4934" s="9">
        <v>41071</v>
      </c>
      <c r="C4934" s="7">
        <v>100</v>
      </c>
      <c r="D4934" s="7">
        <v>1</v>
      </c>
      <c r="E4934" s="1">
        <v>19</v>
      </c>
      <c r="F4934" s="1" t="s">
        <v>26</v>
      </c>
      <c r="G4934" s="1" t="s">
        <v>1455</v>
      </c>
      <c r="H4934" s="1" t="s">
        <v>23</v>
      </c>
      <c r="I4934" s="1" t="s">
        <v>23</v>
      </c>
      <c r="AK4934" s="1" t="s">
        <v>488</v>
      </c>
    </row>
    <row r="4935" spans="1:37">
      <c r="A4935" s="1" t="s">
        <v>1760</v>
      </c>
      <c r="B4935" s="9">
        <v>41071</v>
      </c>
      <c r="C4935" s="7">
        <v>100</v>
      </c>
      <c r="D4935" s="7">
        <v>1</v>
      </c>
      <c r="E4935" s="1">
        <v>19</v>
      </c>
      <c r="F4935" s="1" t="s">
        <v>47</v>
      </c>
      <c r="G4935" s="1" t="s">
        <v>1456</v>
      </c>
      <c r="H4935" s="1" t="s">
        <v>22</v>
      </c>
      <c r="I4935" s="1" t="s">
        <v>9</v>
      </c>
      <c r="K4935" s="1" t="s">
        <v>30</v>
      </c>
      <c r="L4935" s="1" t="s">
        <v>73</v>
      </c>
      <c r="M4935" s="2" t="s">
        <v>2149</v>
      </c>
      <c r="AJ4935" s="1" t="s">
        <v>288</v>
      </c>
      <c r="AK4935" s="1" t="s">
        <v>488</v>
      </c>
    </row>
    <row r="4936" spans="1:37">
      <c r="A4936" s="1" t="s">
        <v>1760</v>
      </c>
      <c r="B4936" s="9">
        <v>41071</v>
      </c>
      <c r="C4936" s="7">
        <v>100</v>
      </c>
      <c r="D4936" s="7">
        <v>1</v>
      </c>
      <c r="E4936" s="1">
        <v>20</v>
      </c>
      <c r="F4936" s="1" t="s">
        <v>26</v>
      </c>
      <c r="G4936" s="1" t="s">
        <v>1457</v>
      </c>
      <c r="H4936" s="1" t="s">
        <v>23</v>
      </c>
      <c r="I4936" s="1" t="s">
        <v>53</v>
      </c>
      <c r="AK4936" s="1" t="s">
        <v>488</v>
      </c>
    </row>
    <row r="4937" spans="1:37">
      <c r="A4937" s="1" t="s">
        <v>1760</v>
      </c>
      <c r="B4937" s="9">
        <v>41071</v>
      </c>
      <c r="C4937" s="7">
        <v>100</v>
      </c>
      <c r="D4937" s="7">
        <v>1</v>
      </c>
      <c r="E4937" s="1">
        <v>20</v>
      </c>
      <c r="F4937" s="1" t="s">
        <v>47</v>
      </c>
      <c r="G4937" s="1" t="s">
        <v>1458</v>
      </c>
      <c r="H4937" s="1" t="s">
        <v>23</v>
      </c>
      <c r="I4937" s="1" t="s">
        <v>53</v>
      </c>
      <c r="AK4937" s="1" t="s">
        <v>488</v>
      </c>
    </row>
    <row r="4938" spans="1:37">
      <c r="A4938" s="1" t="s">
        <v>1760</v>
      </c>
      <c r="B4938" s="9">
        <v>41071</v>
      </c>
      <c r="C4938" s="7">
        <v>100</v>
      </c>
      <c r="D4938" s="7">
        <v>1</v>
      </c>
      <c r="E4938" s="10">
        <v>21</v>
      </c>
      <c r="F4938" s="1" t="s">
        <v>26</v>
      </c>
      <c r="G4938" s="1" t="s">
        <v>1463</v>
      </c>
      <c r="H4938" s="1" t="s">
        <v>23</v>
      </c>
      <c r="I4938" s="1" t="s">
        <v>53</v>
      </c>
      <c r="AK4938" s="1" t="s">
        <v>488</v>
      </c>
    </row>
    <row r="4939" spans="1:37">
      <c r="A4939" s="1" t="s">
        <v>1760</v>
      </c>
      <c r="B4939" s="9">
        <v>41071</v>
      </c>
      <c r="C4939" s="7">
        <v>100</v>
      </c>
      <c r="D4939" s="7">
        <v>1</v>
      </c>
      <c r="E4939" s="1">
        <v>21</v>
      </c>
      <c r="F4939" s="1" t="s">
        <v>47</v>
      </c>
      <c r="G4939" s="1" t="s">
        <v>1464</v>
      </c>
      <c r="H4939" s="1" t="s">
        <v>23</v>
      </c>
      <c r="I4939" s="1" t="s">
        <v>23</v>
      </c>
      <c r="J4939" s="1" t="s">
        <v>55</v>
      </c>
      <c r="AK4939" s="1" t="s">
        <v>488</v>
      </c>
    </row>
    <row r="4940" spans="1:37">
      <c r="A4940" s="1" t="s">
        <v>1760</v>
      </c>
      <c r="B4940" s="9">
        <v>41071</v>
      </c>
      <c r="C4940" s="7">
        <v>100</v>
      </c>
      <c r="D4940" s="7">
        <v>1</v>
      </c>
      <c r="E4940" s="1">
        <v>22</v>
      </c>
      <c r="F4940" s="1" t="s">
        <v>26</v>
      </c>
      <c r="G4940" s="1" t="s">
        <v>1465</v>
      </c>
      <c r="H4940" s="1" t="s">
        <v>23</v>
      </c>
      <c r="I4940" s="1" t="s">
        <v>23</v>
      </c>
      <c r="J4940" s="1" t="s">
        <v>55</v>
      </c>
      <c r="AK4940" s="1" t="s">
        <v>488</v>
      </c>
    </row>
    <row r="4941" spans="1:37">
      <c r="A4941" s="1" t="s">
        <v>1760</v>
      </c>
      <c r="B4941" s="9">
        <v>41071</v>
      </c>
      <c r="C4941" s="7">
        <v>100</v>
      </c>
      <c r="D4941" s="7">
        <v>1</v>
      </c>
      <c r="E4941" s="1">
        <v>22</v>
      </c>
      <c r="F4941" s="1" t="s">
        <v>47</v>
      </c>
      <c r="G4941" s="1" t="s">
        <v>1466</v>
      </c>
      <c r="H4941" s="1" t="s">
        <v>23</v>
      </c>
      <c r="I4941" s="1" t="s">
        <v>23</v>
      </c>
      <c r="J4941" s="1" t="s">
        <v>55</v>
      </c>
      <c r="AK4941" s="1" t="s">
        <v>488</v>
      </c>
    </row>
    <row r="4942" spans="1:37">
      <c r="A4942" s="1" t="s">
        <v>1760</v>
      </c>
      <c r="B4942" s="9">
        <v>41071</v>
      </c>
      <c r="C4942" s="7">
        <v>100</v>
      </c>
      <c r="D4942" s="7">
        <v>1</v>
      </c>
      <c r="E4942" s="1">
        <v>23</v>
      </c>
      <c r="F4942" s="1" t="s">
        <v>26</v>
      </c>
      <c r="G4942" s="1" t="s">
        <v>1467</v>
      </c>
      <c r="H4942" s="1" t="s">
        <v>23</v>
      </c>
      <c r="I4942" s="1" t="s">
        <v>23</v>
      </c>
      <c r="AK4942" s="1" t="s">
        <v>488</v>
      </c>
    </row>
    <row r="4943" spans="1:37">
      <c r="A4943" s="1" t="s">
        <v>1760</v>
      </c>
      <c r="B4943" s="9">
        <v>41071</v>
      </c>
      <c r="C4943" s="7">
        <v>100</v>
      </c>
      <c r="D4943" s="7">
        <v>1</v>
      </c>
      <c r="E4943" s="1">
        <v>23</v>
      </c>
      <c r="F4943" s="1" t="s">
        <v>47</v>
      </c>
      <c r="G4943" s="1" t="s">
        <v>1468</v>
      </c>
      <c r="H4943" s="1" t="s">
        <v>23</v>
      </c>
      <c r="I4943" s="1" t="s">
        <v>23</v>
      </c>
      <c r="AK4943" s="1" t="s">
        <v>488</v>
      </c>
    </row>
    <row r="4944" spans="1:37">
      <c r="A4944" s="1" t="s">
        <v>1760</v>
      </c>
      <c r="B4944" s="9">
        <v>41071</v>
      </c>
      <c r="C4944" s="7">
        <v>100</v>
      </c>
      <c r="D4944" s="7">
        <v>1</v>
      </c>
      <c r="E4944" s="1">
        <v>24</v>
      </c>
      <c r="F4944" s="1" t="s">
        <v>26</v>
      </c>
      <c r="G4944" s="1" t="s">
        <v>1469</v>
      </c>
      <c r="H4944" s="1" t="s">
        <v>23</v>
      </c>
      <c r="I4944" s="1" t="s">
        <v>23</v>
      </c>
      <c r="J4944" s="1" t="s">
        <v>55</v>
      </c>
      <c r="AK4944" s="1" t="s">
        <v>488</v>
      </c>
    </row>
    <row r="4945" spans="1:38">
      <c r="A4945" s="1" t="s">
        <v>1760</v>
      </c>
      <c r="B4945" s="9">
        <v>41071</v>
      </c>
      <c r="C4945" s="7">
        <v>100</v>
      </c>
      <c r="D4945" s="7">
        <v>1</v>
      </c>
      <c r="E4945" s="1">
        <v>24</v>
      </c>
      <c r="F4945" s="1" t="s">
        <v>47</v>
      </c>
      <c r="G4945" s="1" t="s">
        <v>1472</v>
      </c>
      <c r="H4945" s="1" t="s">
        <v>23</v>
      </c>
      <c r="I4945" s="1" t="s">
        <v>53</v>
      </c>
      <c r="AK4945" s="1" t="s">
        <v>488</v>
      </c>
    </row>
    <row r="4946" spans="1:38">
      <c r="A4946" s="1" t="s">
        <v>1760</v>
      </c>
      <c r="B4946" s="9">
        <v>41071</v>
      </c>
      <c r="C4946" s="7">
        <v>100</v>
      </c>
      <c r="D4946" s="7">
        <v>1</v>
      </c>
      <c r="E4946" s="1">
        <v>25</v>
      </c>
      <c r="F4946" s="1" t="s">
        <v>26</v>
      </c>
      <c r="G4946" s="1" t="s">
        <v>1474</v>
      </c>
      <c r="H4946" s="1" t="s">
        <v>22</v>
      </c>
      <c r="I4946" s="1" t="s">
        <v>9</v>
      </c>
      <c r="K4946" s="1" t="s">
        <v>32</v>
      </c>
      <c r="L4946" s="1" t="s">
        <v>73</v>
      </c>
      <c r="M4946" s="2" t="s">
        <v>2145</v>
      </c>
      <c r="AJ4946" s="1" t="s">
        <v>288</v>
      </c>
      <c r="AK4946" s="1" t="s">
        <v>488</v>
      </c>
    </row>
    <row r="4947" spans="1:38">
      <c r="A4947" s="1" t="s">
        <v>1760</v>
      </c>
      <c r="B4947" s="9">
        <v>41071</v>
      </c>
      <c r="C4947" s="7">
        <v>100</v>
      </c>
      <c r="D4947" s="7">
        <v>1</v>
      </c>
      <c r="E4947" s="1">
        <v>25</v>
      </c>
      <c r="F4947" s="1" t="s">
        <v>47</v>
      </c>
      <c r="G4947" s="1" t="s">
        <v>1475</v>
      </c>
      <c r="H4947" s="1" t="s">
        <v>22</v>
      </c>
      <c r="I4947" s="1" t="s">
        <v>9</v>
      </c>
      <c r="K4947" s="1" t="s">
        <v>30</v>
      </c>
      <c r="L4947" s="1" t="s">
        <v>73</v>
      </c>
      <c r="M4947" s="2" t="s">
        <v>2146</v>
      </c>
      <c r="AJ4947" s="1" t="s">
        <v>288</v>
      </c>
      <c r="AK4947" s="1" t="s">
        <v>488</v>
      </c>
    </row>
    <row r="4948" spans="1:38">
      <c r="A4948" s="1" t="s">
        <v>1760</v>
      </c>
      <c r="B4948" s="9">
        <v>41071</v>
      </c>
      <c r="C4948" s="7">
        <v>100</v>
      </c>
      <c r="D4948" s="7">
        <v>1</v>
      </c>
      <c r="E4948" s="1">
        <v>26</v>
      </c>
      <c r="F4948" s="1" t="s">
        <v>26</v>
      </c>
      <c r="G4948" s="1" t="s">
        <v>1476</v>
      </c>
      <c r="H4948" s="1" t="s">
        <v>23</v>
      </c>
      <c r="I4948" s="1" t="s">
        <v>23</v>
      </c>
      <c r="AK4948" s="1" t="s">
        <v>488</v>
      </c>
    </row>
    <row r="4949" spans="1:38">
      <c r="A4949" s="1" t="s">
        <v>1760</v>
      </c>
      <c r="B4949" s="9">
        <v>41071</v>
      </c>
      <c r="C4949" s="7">
        <v>100</v>
      </c>
      <c r="D4949" s="7">
        <v>1</v>
      </c>
      <c r="E4949" s="1">
        <v>26</v>
      </c>
      <c r="F4949" s="1" t="s">
        <v>47</v>
      </c>
      <c r="G4949" s="1" t="s">
        <v>1477</v>
      </c>
      <c r="H4949" s="1" t="s">
        <v>22</v>
      </c>
      <c r="I4949" s="1" t="s">
        <v>9</v>
      </c>
      <c r="AK4949" s="1" t="s">
        <v>488</v>
      </c>
      <c r="AL4949" s="1" t="s">
        <v>480</v>
      </c>
    </row>
    <row r="4950" spans="1:38">
      <c r="A4950" s="1" t="s">
        <v>1760</v>
      </c>
      <c r="B4950" s="9">
        <v>41071</v>
      </c>
      <c r="C4950" s="7">
        <v>100</v>
      </c>
      <c r="D4950" s="7">
        <v>1</v>
      </c>
      <c r="E4950" s="1">
        <v>27</v>
      </c>
      <c r="F4950" s="1" t="s">
        <v>26</v>
      </c>
      <c r="G4950" s="1" t="s">
        <v>1478</v>
      </c>
      <c r="H4950" s="1" t="s">
        <v>22</v>
      </c>
      <c r="I4950" s="1" t="s">
        <v>9</v>
      </c>
      <c r="K4950" s="1" t="s">
        <v>29</v>
      </c>
      <c r="L4950" s="1" t="s">
        <v>73</v>
      </c>
      <c r="M4950" s="2" t="s">
        <v>2097</v>
      </c>
      <c r="AJ4950" s="1" t="s">
        <v>288</v>
      </c>
      <c r="AK4950" s="1" t="s">
        <v>488</v>
      </c>
    </row>
    <row r="4951" spans="1:38">
      <c r="A4951" s="1" t="s">
        <v>1760</v>
      </c>
      <c r="B4951" s="9">
        <v>41071</v>
      </c>
      <c r="C4951" s="7">
        <v>100</v>
      </c>
      <c r="D4951" s="7">
        <v>1</v>
      </c>
      <c r="E4951" s="1">
        <v>27</v>
      </c>
      <c r="F4951" s="1" t="s">
        <v>47</v>
      </c>
      <c r="G4951" s="1" t="s">
        <v>1479</v>
      </c>
      <c r="H4951" s="1" t="s">
        <v>23</v>
      </c>
      <c r="I4951" s="1" t="s">
        <v>53</v>
      </c>
      <c r="AK4951" s="1" t="s">
        <v>488</v>
      </c>
    </row>
    <row r="4952" spans="1:38">
      <c r="A4952" s="1" t="s">
        <v>1760</v>
      </c>
      <c r="B4952" s="9">
        <v>41071</v>
      </c>
      <c r="C4952" s="7">
        <v>100</v>
      </c>
      <c r="D4952" s="7">
        <v>1</v>
      </c>
      <c r="E4952" s="1">
        <v>28</v>
      </c>
      <c r="F4952" s="1" t="s">
        <v>26</v>
      </c>
      <c r="G4952" s="1" t="s">
        <v>1480</v>
      </c>
      <c r="H4952" s="1" t="s">
        <v>23</v>
      </c>
      <c r="I4952" s="1" t="s">
        <v>23</v>
      </c>
      <c r="J4952" s="1" t="s">
        <v>55</v>
      </c>
      <c r="AK4952" s="1" t="s">
        <v>488</v>
      </c>
    </row>
    <row r="4953" spans="1:38">
      <c r="A4953" s="1" t="s">
        <v>1760</v>
      </c>
      <c r="B4953" s="9">
        <v>41071</v>
      </c>
      <c r="C4953" s="7">
        <v>100</v>
      </c>
      <c r="D4953" s="7">
        <v>1</v>
      </c>
      <c r="E4953" s="1">
        <v>28</v>
      </c>
      <c r="F4953" s="1" t="s">
        <v>47</v>
      </c>
      <c r="G4953" s="1" t="s">
        <v>1481</v>
      </c>
      <c r="H4953" s="1" t="s">
        <v>22</v>
      </c>
      <c r="I4953" s="1" t="s">
        <v>9</v>
      </c>
      <c r="K4953" s="1" t="s">
        <v>32</v>
      </c>
      <c r="L4953" s="1" t="s">
        <v>73</v>
      </c>
      <c r="M4953" s="2" t="s">
        <v>2159</v>
      </c>
      <c r="AJ4953" s="1" t="s">
        <v>288</v>
      </c>
      <c r="AK4953" s="1" t="s">
        <v>488</v>
      </c>
    </row>
    <row r="4954" spans="1:38">
      <c r="A4954" s="1" t="s">
        <v>1760</v>
      </c>
      <c r="B4954" s="9">
        <v>41071</v>
      </c>
      <c r="C4954" s="7">
        <v>100</v>
      </c>
      <c r="D4954" s="7">
        <v>1</v>
      </c>
      <c r="E4954" s="1">
        <v>29</v>
      </c>
      <c r="F4954" s="1" t="s">
        <v>26</v>
      </c>
      <c r="G4954" s="1" t="s">
        <v>1482</v>
      </c>
      <c r="H4954" s="1" t="s">
        <v>23</v>
      </c>
      <c r="I4954" s="1" t="s">
        <v>23</v>
      </c>
      <c r="J4954" s="1" t="s">
        <v>55</v>
      </c>
      <c r="AK4954" s="1" t="s">
        <v>488</v>
      </c>
    </row>
    <row r="4955" spans="1:38">
      <c r="A4955" s="1" t="s">
        <v>1760</v>
      </c>
      <c r="B4955" s="9">
        <v>41071</v>
      </c>
      <c r="C4955" s="7">
        <v>100</v>
      </c>
      <c r="D4955" s="7">
        <v>1</v>
      </c>
      <c r="E4955" s="1">
        <v>29</v>
      </c>
      <c r="F4955" s="1" t="s">
        <v>47</v>
      </c>
      <c r="G4955" s="1" t="s">
        <v>1483</v>
      </c>
      <c r="H4955" s="1" t="s">
        <v>22</v>
      </c>
      <c r="I4955" s="1" t="s">
        <v>23</v>
      </c>
      <c r="AK4955" s="1" t="s">
        <v>488</v>
      </c>
      <c r="AL4955" s="1" t="s">
        <v>490</v>
      </c>
    </row>
    <row r="4956" spans="1:38">
      <c r="A4956" s="1" t="s">
        <v>1760</v>
      </c>
      <c r="B4956" s="9">
        <v>41071</v>
      </c>
      <c r="C4956" s="7">
        <v>100</v>
      </c>
      <c r="D4956" s="7">
        <v>1</v>
      </c>
      <c r="E4956" s="1">
        <v>30</v>
      </c>
      <c r="F4956" s="1" t="s">
        <v>26</v>
      </c>
      <c r="G4956" s="1" t="s">
        <v>1484</v>
      </c>
      <c r="H4956" s="1" t="s">
        <v>23</v>
      </c>
      <c r="I4956" s="1" t="s">
        <v>23</v>
      </c>
      <c r="AK4956" s="1" t="s">
        <v>488</v>
      </c>
    </row>
    <row r="4957" spans="1:38">
      <c r="A4957" s="1" t="s">
        <v>1760</v>
      </c>
      <c r="B4957" s="9">
        <v>41071</v>
      </c>
      <c r="C4957" s="7">
        <v>100</v>
      </c>
      <c r="D4957" s="7">
        <v>1</v>
      </c>
      <c r="E4957" s="1">
        <v>30</v>
      </c>
      <c r="F4957" s="1" t="s">
        <v>47</v>
      </c>
      <c r="G4957" s="1" t="s">
        <v>1485</v>
      </c>
      <c r="H4957" s="1" t="s">
        <v>23</v>
      </c>
      <c r="I4957" s="1" t="s">
        <v>23</v>
      </c>
      <c r="AK4957" s="1" t="s">
        <v>488</v>
      </c>
    </row>
    <row r="4958" spans="1:38">
      <c r="A4958" s="1" t="s">
        <v>1760</v>
      </c>
      <c r="B4958" s="9">
        <v>41071</v>
      </c>
      <c r="C4958" s="7">
        <v>100</v>
      </c>
      <c r="D4958" s="7">
        <v>1</v>
      </c>
      <c r="E4958" s="1">
        <v>31</v>
      </c>
      <c r="F4958" s="1" t="s">
        <v>26</v>
      </c>
      <c r="G4958" s="1" t="s">
        <v>1486</v>
      </c>
      <c r="H4958" s="1" t="s">
        <v>23</v>
      </c>
      <c r="I4958" s="1" t="s">
        <v>53</v>
      </c>
      <c r="AK4958" s="1" t="s">
        <v>488</v>
      </c>
    </row>
    <row r="4959" spans="1:38">
      <c r="A4959" s="1" t="s">
        <v>1760</v>
      </c>
      <c r="B4959" s="9">
        <v>41071</v>
      </c>
      <c r="C4959" s="7">
        <v>100</v>
      </c>
      <c r="D4959" s="7">
        <v>1</v>
      </c>
      <c r="E4959" s="1">
        <v>31</v>
      </c>
      <c r="F4959" s="1" t="s">
        <v>47</v>
      </c>
      <c r="G4959" s="1" t="s">
        <v>1487</v>
      </c>
      <c r="H4959" s="1" t="s">
        <v>23</v>
      </c>
      <c r="I4959" s="1" t="s">
        <v>53</v>
      </c>
      <c r="AK4959" s="1" t="s">
        <v>488</v>
      </c>
    </row>
    <row r="4960" spans="1:38">
      <c r="A4960" s="1" t="s">
        <v>1760</v>
      </c>
      <c r="B4960" s="9">
        <v>41071</v>
      </c>
      <c r="C4960" s="7">
        <v>100</v>
      </c>
      <c r="D4960" s="7">
        <v>1</v>
      </c>
      <c r="E4960" s="1">
        <v>32</v>
      </c>
      <c r="F4960" s="1" t="s">
        <v>26</v>
      </c>
      <c r="G4960" s="1" t="s">
        <v>1488</v>
      </c>
      <c r="H4960" s="1" t="s">
        <v>22</v>
      </c>
      <c r="I4960" s="1" t="s">
        <v>9</v>
      </c>
      <c r="K4960" s="1" t="s">
        <v>32</v>
      </c>
      <c r="L4960" s="1" t="s">
        <v>73</v>
      </c>
      <c r="M4960" s="2" t="s">
        <v>2157</v>
      </c>
      <c r="AJ4960" s="1" t="s">
        <v>288</v>
      </c>
      <c r="AK4960" s="1" t="s">
        <v>488</v>
      </c>
    </row>
    <row r="4961" spans="1:38">
      <c r="A4961" s="1" t="s">
        <v>1760</v>
      </c>
      <c r="B4961" s="9">
        <v>41071</v>
      </c>
      <c r="C4961" s="7">
        <v>100</v>
      </c>
      <c r="D4961" s="7">
        <v>1</v>
      </c>
      <c r="E4961" s="1">
        <v>32</v>
      </c>
      <c r="F4961" s="1" t="s">
        <v>47</v>
      </c>
      <c r="G4961" s="1" t="s">
        <v>1489</v>
      </c>
      <c r="H4961" s="1" t="s">
        <v>23</v>
      </c>
      <c r="I4961" s="1" t="s">
        <v>53</v>
      </c>
      <c r="AK4961" s="1" t="s">
        <v>488</v>
      </c>
    </row>
    <row r="4962" spans="1:38">
      <c r="A4962" s="1" t="s">
        <v>1760</v>
      </c>
      <c r="B4962" s="9">
        <v>41071</v>
      </c>
      <c r="C4962" s="7">
        <v>100</v>
      </c>
      <c r="D4962" s="7">
        <v>1</v>
      </c>
      <c r="E4962" s="1">
        <v>33</v>
      </c>
      <c r="F4962" s="1" t="s">
        <v>26</v>
      </c>
      <c r="G4962" s="1" t="s">
        <v>532</v>
      </c>
      <c r="H4962" s="1" t="s">
        <v>23</v>
      </c>
      <c r="I4962" s="1" t="s">
        <v>23</v>
      </c>
      <c r="J4962" s="1" t="s">
        <v>55</v>
      </c>
      <c r="AK4962" s="1" t="s">
        <v>488</v>
      </c>
    </row>
    <row r="4963" spans="1:38">
      <c r="A4963" s="1" t="s">
        <v>1760</v>
      </c>
      <c r="B4963" s="9">
        <v>41071</v>
      </c>
      <c r="C4963" s="7">
        <v>100</v>
      </c>
      <c r="D4963" s="7">
        <v>1</v>
      </c>
      <c r="E4963" s="1">
        <v>33</v>
      </c>
      <c r="F4963" s="1" t="s">
        <v>47</v>
      </c>
      <c r="G4963" s="1" t="s">
        <v>1490</v>
      </c>
      <c r="H4963" s="1" t="s">
        <v>23</v>
      </c>
      <c r="I4963" s="1" t="s">
        <v>23</v>
      </c>
      <c r="AK4963" s="1" t="s">
        <v>488</v>
      </c>
    </row>
    <row r="4964" spans="1:38">
      <c r="A4964" s="1" t="s">
        <v>1760</v>
      </c>
      <c r="B4964" s="9">
        <v>41071</v>
      </c>
      <c r="C4964" s="7">
        <v>100</v>
      </c>
      <c r="D4964" s="7">
        <v>1</v>
      </c>
      <c r="E4964" s="1">
        <v>34</v>
      </c>
      <c r="F4964" s="1" t="s">
        <v>26</v>
      </c>
      <c r="G4964" s="1" t="s">
        <v>1491</v>
      </c>
      <c r="H4964" s="1" t="s">
        <v>23</v>
      </c>
      <c r="I4964" s="1" t="s">
        <v>53</v>
      </c>
      <c r="AK4964" s="1" t="s">
        <v>488</v>
      </c>
    </row>
    <row r="4965" spans="1:38">
      <c r="A4965" s="1" t="s">
        <v>1760</v>
      </c>
      <c r="B4965" s="9">
        <v>41071</v>
      </c>
      <c r="C4965" s="7">
        <v>100</v>
      </c>
      <c r="D4965" s="7">
        <v>1</v>
      </c>
      <c r="E4965" s="1">
        <v>34</v>
      </c>
      <c r="F4965" s="1" t="s">
        <v>47</v>
      </c>
      <c r="G4965" s="1" t="s">
        <v>1492</v>
      </c>
      <c r="H4965" s="1" t="s">
        <v>22</v>
      </c>
      <c r="I4965" s="1" t="s">
        <v>23</v>
      </c>
      <c r="AK4965" s="1" t="s">
        <v>488</v>
      </c>
    </row>
    <row r="4966" spans="1:38">
      <c r="A4966" s="1" t="s">
        <v>1760</v>
      </c>
      <c r="B4966" s="9">
        <v>41071</v>
      </c>
      <c r="C4966" s="7">
        <v>100</v>
      </c>
      <c r="D4966" s="7">
        <v>1</v>
      </c>
      <c r="E4966" s="1">
        <v>35</v>
      </c>
      <c r="F4966" s="1" t="s">
        <v>26</v>
      </c>
      <c r="G4966" s="1" t="s">
        <v>1493</v>
      </c>
      <c r="H4966" s="1" t="s">
        <v>23</v>
      </c>
      <c r="I4966" s="1" t="s">
        <v>53</v>
      </c>
      <c r="AK4966" s="1" t="s">
        <v>488</v>
      </c>
    </row>
    <row r="4967" spans="1:38">
      <c r="A4967" s="1" t="s">
        <v>1760</v>
      </c>
      <c r="B4967" s="9">
        <v>41071</v>
      </c>
      <c r="C4967" s="7">
        <v>100</v>
      </c>
      <c r="D4967" s="7">
        <v>1</v>
      </c>
      <c r="E4967" s="1">
        <v>35</v>
      </c>
      <c r="F4967" s="1" t="s">
        <v>47</v>
      </c>
      <c r="G4967" s="1" t="s">
        <v>1494</v>
      </c>
      <c r="H4967" s="1" t="s">
        <v>23</v>
      </c>
      <c r="I4967" s="1" t="s">
        <v>23</v>
      </c>
      <c r="AK4967" s="1" t="s">
        <v>488</v>
      </c>
    </row>
    <row r="4968" spans="1:38">
      <c r="A4968" s="1" t="s">
        <v>1760</v>
      </c>
      <c r="B4968" s="9">
        <v>41071</v>
      </c>
      <c r="C4968" s="7">
        <v>100</v>
      </c>
      <c r="D4968" s="7">
        <v>1</v>
      </c>
      <c r="E4968" s="1">
        <v>36</v>
      </c>
      <c r="F4968" s="1" t="s">
        <v>26</v>
      </c>
      <c r="G4968" s="1" t="s">
        <v>1495</v>
      </c>
      <c r="H4968" s="1" t="s">
        <v>23</v>
      </c>
      <c r="I4968" s="1" t="s">
        <v>23</v>
      </c>
      <c r="AK4968" s="1" t="s">
        <v>488</v>
      </c>
    </row>
    <row r="4969" spans="1:38">
      <c r="A4969" s="1" t="s">
        <v>1760</v>
      </c>
      <c r="B4969" s="9">
        <v>41071</v>
      </c>
      <c r="C4969" s="7">
        <v>100</v>
      </c>
      <c r="D4969" s="7">
        <v>1</v>
      </c>
      <c r="E4969" s="1">
        <v>36</v>
      </c>
      <c r="F4969" s="1" t="s">
        <v>47</v>
      </c>
      <c r="G4969" s="1" t="s">
        <v>1496</v>
      </c>
      <c r="H4969" s="1" t="s">
        <v>23</v>
      </c>
      <c r="I4969" s="1" t="s">
        <v>9</v>
      </c>
      <c r="AK4969" s="1" t="s">
        <v>488</v>
      </c>
      <c r="AL4969" s="1" t="s">
        <v>489</v>
      </c>
    </row>
    <row r="4970" spans="1:38">
      <c r="A4970" s="1" t="s">
        <v>1760</v>
      </c>
      <c r="B4970" s="9">
        <v>41071</v>
      </c>
      <c r="C4970" s="7">
        <v>100</v>
      </c>
      <c r="D4970" s="7">
        <v>1</v>
      </c>
      <c r="E4970" s="1">
        <v>37</v>
      </c>
      <c r="F4970" s="1" t="s">
        <v>26</v>
      </c>
      <c r="G4970" s="1" t="s">
        <v>534</v>
      </c>
      <c r="H4970" s="1" t="s">
        <v>23</v>
      </c>
      <c r="I4970" s="1" t="s">
        <v>23</v>
      </c>
      <c r="AK4970" s="1" t="s">
        <v>488</v>
      </c>
    </row>
    <row r="4971" spans="1:38">
      <c r="A4971" s="1" t="s">
        <v>1760</v>
      </c>
      <c r="B4971" s="9">
        <v>41071</v>
      </c>
      <c r="C4971" s="7">
        <v>100</v>
      </c>
      <c r="D4971" s="7">
        <v>1</v>
      </c>
      <c r="E4971" s="1">
        <v>37</v>
      </c>
      <c r="F4971" s="1" t="s">
        <v>47</v>
      </c>
      <c r="G4971" s="1" t="s">
        <v>1498</v>
      </c>
      <c r="H4971" s="1" t="s">
        <v>22</v>
      </c>
      <c r="I4971" s="1" t="s">
        <v>53</v>
      </c>
      <c r="AK4971" s="1" t="s">
        <v>488</v>
      </c>
      <c r="AL4971" s="1" t="s">
        <v>495</v>
      </c>
    </row>
    <row r="4972" spans="1:38">
      <c r="A4972" s="1" t="s">
        <v>1760</v>
      </c>
      <c r="B4972" s="9">
        <v>41071</v>
      </c>
      <c r="C4972" s="7">
        <v>100</v>
      </c>
      <c r="D4972" s="7">
        <v>1</v>
      </c>
      <c r="E4972" s="1">
        <v>38</v>
      </c>
      <c r="F4972" s="1" t="s">
        <v>26</v>
      </c>
      <c r="G4972" s="1" t="s">
        <v>1499</v>
      </c>
      <c r="H4972" s="1" t="s">
        <v>23</v>
      </c>
      <c r="I4972" s="1" t="s">
        <v>23</v>
      </c>
      <c r="AK4972" s="1" t="s">
        <v>488</v>
      </c>
    </row>
    <row r="4973" spans="1:38">
      <c r="A4973" s="1" t="s">
        <v>1760</v>
      </c>
      <c r="B4973" s="9">
        <v>41071</v>
      </c>
      <c r="C4973" s="7">
        <v>100</v>
      </c>
      <c r="D4973" s="7">
        <v>1</v>
      </c>
      <c r="E4973" s="1">
        <v>38</v>
      </c>
      <c r="F4973" s="1" t="s">
        <v>47</v>
      </c>
      <c r="G4973" s="1" t="s">
        <v>1500</v>
      </c>
      <c r="H4973" s="1" t="s">
        <v>22</v>
      </c>
      <c r="I4973" s="1" t="s">
        <v>23</v>
      </c>
      <c r="AK4973" s="1" t="s">
        <v>488</v>
      </c>
    </row>
    <row r="4974" spans="1:38">
      <c r="A4974" s="1" t="s">
        <v>1760</v>
      </c>
      <c r="B4974" s="9">
        <v>41071</v>
      </c>
      <c r="C4974" s="7">
        <v>100</v>
      </c>
      <c r="D4974" s="7">
        <v>1</v>
      </c>
      <c r="E4974" s="1">
        <v>39</v>
      </c>
      <c r="F4974" s="1" t="s">
        <v>26</v>
      </c>
      <c r="G4974" s="1" t="s">
        <v>1501</v>
      </c>
      <c r="H4974" s="1" t="s">
        <v>23</v>
      </c>
      <c r="I4974" s="1" t="s">
        <v>23</v>
      </c>
      <c r="J4974" s="1" t="s">
        <v>55</v>
      </c>
      <c r="AK4974" s="1" t="s">
        <v>488</v>
      </c>
    </row>
    <row r="4975" spans="1:38">
      <c r="A4975" s="1" t="s">
        <v>1760</v>
      </c>
      <c r="B4975" s="9">
        <v>41071</v>
      </c>
      <c r="C4975" s="7">
        <v>100</v>
      </c>
      <c r="D4975" s="7">
        <v>1</v>
      </c>
      <c r="E4975" s="1">
        <v>39</v>
      </c>
      <c r="F4975" s="1" t="s">
        <v>47</v>
      </c>
      <c r="G4975" s="1" t="s">
        <v>1503</v>
      </c>
      <c r="H4975" s="1" t="s">
        <v>22</v>
      </c>
      <c r="I4975" s="1" t="s">
        <v>23</v>
      </c>
      <c r="AK4975" s="1" t="s">
        <v>488</v>
      </c>
    </row>
    <row r="4976" spans="1:38">
      <c r="A4976" s="1" t="s">
        <v>1760</v>
      </c>
      <c r="B4976" s="9">
        <v>41071</v>
      </c>
      <c r="C4976" s="7">
        <v>100</v>
      </c>
      <c r="D4976" s="7">
        <v>1</v>
      </c>
      <c r="E4976" s="1">
        <v>40</v>
      </c>
      <c r="F4976" s="1" t="s">
        <v>26</v>
      </c>
      <c r="G4976" s="1" t="s">
        <v>1504</v>
      </c>
      <c r="H4976" s="1" t="s">
        <v>22</v>
      </c>
      <c r="I4976" s="1" t="s">
        <v>23</v>
      </c>
      <c r="AK4976" s="1" t="s">
        <v>488</v>
      </c>
    </row>
    <row r="4977" spans="1:38">
      <c r="A4977" s="1" t="s">
        <v>1760</v>
      </c>
      <c r="B4977" s="9">
        <v>41071</v>
      </c>
      <c r="C4977" s="7">
        <v>100</v>
      </c>
      <c r="D4977" s="7">
        <v>1</v>
      </c>
      <c r="E4977" s="1">
        <v>40</v>
      </c>
      <c r="F4977" s="1" t="s">
        <v>47</v>
      </c>
      <c r="G4977" s="1" t="s">
        <v>1507</v>
      </c>
      <c r="H4977" s="1" t="s">
        <v>22</v>
      </c>
      <c r="I4977" s="1" t="s">
        <v>23</v>
      </c>
      <c r="AK4977" s="1" t="s">
        <v>488</v>
      </c>
    </row>
    <row r="4978" spans="1:38">
      <c r="A4978" s="1" t="s">
        <v>1760</v>
      </c>
      <c r="B4978" s="9">
        <v>41071</v>
      </c>
      <c r="C4978" s="7">
        <v>100</v>
      </c>
      <c r="D4978" s="7">
        <v>1</v>
      </c>
      <c r="E4978" s="1">
        <v>41</v>
      </c>
      <c r="F4978" s="1" t="s">
        <v>26</v>
      </c>
      <c r="G4978" s="1" t="s">
        <v>1508</v>
      </c>
      <c r="H4978" s="1" t="s">
        <v>23</v>
      </c>
      <c r="I4978" s="1" t="s">
        <v>53</v>
      </c>
      <c r="AK4978" s="1" t="s">
        <v>488</v>
      </c>
    </row>
    <row r="4979" spans="1:38">
      <c r="A4979" s="1" t="s">
        <v>1760</v>
      </c>
      <c r="B4979" s="9">
        <v>41071</v>
      </c>
      <c r="C4979" s="7">
        <v>100</v>
      </c>
      <c r="D4979" s="7">
        <v>1</v>
      </c>
      <c r="E4979" s="1">
        <v>41</v>
      </c>
      <c r="F4979" s="1" t="s">
        <v>47</v>
      </c>
      <c r="G4979" s="1" t="s">
        <v>1509</v>
      </c>
      <c r="H4979" s="1" t="s">
        <v>430</v>
      </c>
      <c r="I4979" s="1" t="s">
        <v>23</v>
      </c>
      <c r="AK4979" s="1" t="s">
        <v>488</v>
      </c>
    </row>
    <row r="4980" spans="1:38">
      <c r="A4980" s="1" t="s">
        <v>1760</v>
      </c>
      <c r="B4980" s="9">
        <v>41071</v>
      </c>
      <c r="C4980" s="7">
        <v>100</v>
      </c>
      <c r="D4980" s="7">
        <v>1</v>
      </c>
      <c r="E4980" s="1">
        <v>42</v>
      </c>
      <c r="F4980" s="1" t="s">
        <v>26</v>
      </c>
      <c r="G4980" s="1" t="s">
        <v>1510</v>
      </c>
      <c r="H4980" s="1" t="s">
        <v>22</v>
      </c>
      <c r="I4980" s="1" t="s">
        <v>9</v>
      </c>
      <c r="K4980" s="1" t="s">
        <v>30</v>
      </c>
      <c r="L4980" s="1" t="s">
        <v>73</v>
      </c>
      <c r="M4980" s="2" t="s">
        <v>2160</v>
      </c>
      <c r="AK4980" s="1" t="s">
        <v>488</v>
      </c>
    </row>
    <row r="4981" spans="1:38">
      <c r="A4981" s="1" t="s">
        <v>1760</v>
      </c>
      <c r="B4981" s="9">
        <v>41071</v>
      </c>
      <c r="C4981" s="7">
        <v>100</v>
      </c>
      <c r="D4981" s="7">
        <v>1</v>
      </c>
      <c r="E4981" s="1">
        <v>42</v>
      </c>
      <c r="F4981" s="1" t="s">
        <v>47</v>
      </c>
      <c r="G4981" s="1" t="s">
        <v>1511</v>
      </c>
      <c r="H4981" s="1" t="s">
        <v>23</v>
      </c>
      <c r="I4981" s="1" t="s">
        <v>23</v>
      </c>
      <c r="AK4981" s="1" t="s">
        <v>488</v>
      </c>
    </row>
    <row r="4982" spans="1:38">
      <c r="A4982" s="1" t="s">
        <v>1760</v>
      </c>
      <c r="B4982" s="9">
        <v>41071</v>
      </c>
      <c r="C4982" s="7">
        <v>100</v>
      </c>
      <c r="D4982" s="7">
        <v>1</v>
      </c>
      <c r="E4982" s="1">
        <v>43</v>
      </c>
      <c r="F4982" s="1" t="s">
        <v>26</v>
      </c>
      <c r="G4982" s="1" t="s">
        <v>1512</v>
      </c>
      <c r="H4982" s="1" t="s">
        <v>22</v>
      </c>
      <c r="I4982" s="1" t="s">
        <v>9</v>
      </c>
      <c r="AK4982" s="1" t="s">
        <v>488</v>
      </c>
    </row>
    <row r="4983" spans="1:38">
      <c r="A4983" s="1" t="s">
        <v>1760</v>
      </c>
      <c r="B4983" s="9">
        <v>41071</v>
      </c>
      <c r="C4983" s="7">
        <v>100</v>
      </c>
      <c r="D4983" s="7">
        <v>1</v>
      </c>
      <c r="E4983" s="1">
        <v>43</v>
      </c>
      <c r="F4983" s="1" t="s">
        <v>47</v>
      </c>
      <c r="G4983" s="1" t="s">
        <v>1513</v>
      </c>
      <c r="H4983" s="1" t="s">
        <v>23</v>
      </c>
      <c r="I4983" s="1" t="s">
        <v>23</v>
      </c>
      <c r="J4983" s="1" t="s">
        <v>55</v>
      </c>
      <c r="AK4983" s="1" t="s">
        <v>488</v>
      </c>
    </row>
    <row r="4984" spans="1:38">
      <c r="A4984" s="1" t="s">
        <v>1760</v>
      </c>
      <c r="B4984" s="9">
        <v>41071</v>
      </c>
      <c r="C4984" s="7">
        <v>100</v>
      </c>
      <c r="D4984" s="7">
        <v>1</v>
      </c>
      <c r="E4984" s="1">
        <v>44</v>
      </c>
      <c r="F4984" s="1" t="s">
        <v>26</v>
      </c>
      <c r="G4984" s="1" t="s">
        <v>1514</v>
      </c>
      <c r="H4984" s="1" t="s">
        <v>22</v>
      </c>
      <c r="I4984" s="1" t="s">
        <v>9</v>
      </c>
      <c r="AK4984" s="1" t="s">
        <v>488</v>
      </c>
    </row>
    <row r="4985" spans="1:38">
      <c r="A4985" s="1" t="s">
        <v>1760</v>
      </c>
      <c r="B4985" s="9">
        <v>41071</v>
      </c>
      <c r="C4985" s="7">
        <v>100</v>
      </c>
      <c r="D4985" s="7">
        <v>1</v>
      </c>
      <c r="E4985" s="1">
        <v>44</v>
      </c>
      <c r="F4985" s="1" t="s">
        <v>47</v>
      </c>
      <c r="G4985" s="1" t="s">
        <v>1515</v>
      </c>
      <c r="H4985" s="1" t="s">
        <v>22</v>
      </c>
      <c r="I4985" s="1" t="s">
        <v>9</v>
      </c>
      <c r="K4985" s="1" t="s">
        <v>239</v>
      </c>
      <c r="L4985" s="1" t="s">
        <v>73</v>
      </c>
      <c r="M4985" s="2" t="s">
        <v>2121</v>
      </c>
      <c r="AJ4985" s="1" t="s">
        <v>288</v>
      </c>
      <c r="AK4985" s="1" t="s">
        <v>488</v>
      </c>
    </row>
    <row r="4986" spans="1:38">
      <c r="A4986" s="1" t="s">
        <v>1760</v>
      </c>
      <c r="B4986" s="9">
        <v>41071</v>
      </c>
      <c r="C4986" s="7">
        <v>100</v>
      </c>
      <c r="D4986" s="7">
        <v>1</v>
      </c>
      <c r="E4986" s="1">
        <v>45</v>
      </c>
      <c r="F4986" s="1" t="s">
        <v>26</v>
      </c>
      <c r="G4986" s="1" t="s">
        <v>1516</v>
      </c>
      <c r="H4986" s="1" t="s">
        <v>23</v>
      </c>
      <c r="I4986" s="1" t="s">
        <v>23</v>
      </c>
      <c r="AK4986" s="1" t="s">
        <v>488</v>
      </c>
    </row>
    <row r="4987" spans="1:38">
      <c r="A4987" s="1" t="s">
        <v>1760</v>
      </c>
      <c r="B4987" s="9">
        <v>41071</v>
      </c>
      <c r="C4987" s="7">
        <v>100</v>
      </c>
      <c r="D4987" s="7">
        <v>1</v>
      </c>
      <c r="E4987" s="1">
        <v>45</v>
      </c>
      <c r="F4987" s="1" t="s">
        <v>47</v>
      </c>
      <c r="G4987" s="1" t="s">
        <v>1517</v>
      </c>
      <c r="H4987" s="1" t="s">
        <v>23</v>
      </c>
      <c r="I4987" s="1" t="s">
        <v>23</v>
      </c>
      <c r="AK4987" s="1" t="s">
        <v>488</v>
      </c>
    </row>
    <row r="4988" spans="1:38">
      <c r="A4988" s="1" t="s">
        <v>1760</v>
      </c>
      <c r="B4988" s="9">
        <v>41071</v>
      </c>
      <c r="C4988" s="7">
        <v>100</v>
      </c>
      <c r="D4988" s="7">
        <v>1</v>
      </c>
      <c r="E4988" s="1">
        <v>46</v>
      </c>
      <c r="F4988" s="1" t="s">
        <v>26</v>
      </c>
      <c r="G4988" s="1" t="s">
        <v>1518</v>
      </c>
      <c r="H4988" s="1" t="s">
        <v>23</v>
      </c>
      <c r="I4988" s="1" t="s">
        <v>23</v>
      </c>
      <c r="AK4988" s="1" t="s">
        <v>488</v>
      </c>
    </row>
    <row r="4989" spans="1:38">
      <c r="A4989" s="1" t="s">
        <v>1760</v>
      </c>
      <c r="B4989" s="9">
        <v>41071</v>
      </c>
      <c r="C4989" s="7">
        <v>100</v>
      </c>
      <c r="D4989" s="7">
        <v>1</v>
      </c>
      <c r="E4989" s="1">
        <v>46</v>
      </c>
      <c r="F4989" s="1" t="s">
        <v>47</v>
      </c>
      <c r="G4989" s="1" t="s">
        <v>1519</v>
      </c>
      <c r="H4989" s="1" t="s">
        <v>23</v>
      </c>
      <c r="I4989" s="1" t="s">
        <v>23</v>
      </c>
      <c r="AK4989" s="1" t="s">
        <v>488</v>
      </c>
    </row>
    <row r="4990" spans="1:38">
      <c r="A4990" s="1" t="s">
        <v>1760</v>
      </c>
      <c r="B4990" s="9">
        <v>41071</v>
      </c>
      <c r="C4990" s="7">
        <v>100</v>
      </c>
      <c r="D4990" s="7">
        <v>1</v>
      </c>
      <c r="E4990" s="1">
        <v>47</v>
      </c>
      <c r="F4990" s="1" t="s">
        <v>26</v>
      </c>
      <c r="G4990" s="1" t="s">
        <v>1520</v>
      </c>
      <c r="H4990" s="1" t="s">
        <v>23</v>
      </c>
      <c r="I4990" s="1" t="s">
        <v>23</v>
      </c>
      <c r="AK4990" s="1" t="s">
        <v>488</v>
      </c>
    </row>
    <row r="4991" spans="1:38">
      <c r="A4991" s="1" t="s">
        <v>1760</v>
      </c>
      <c r="B4991" s="9">
        <v>41071</v>
      </c>
      <c r="C4991" s="7">
        <v>100</v>
      </c>
      <c r="D4991" s="7">
        <v>1</v>
      </c>
      <c r="E4991" s="1">
        <v>47</v>
      </c>
      <c r="F4991" s="1" t="s">
        <v>47</v>
      </c>
      <c r="G4991" s="1" t="s">
        <v>1521</v>
      </c>
      <c r="H4991" s="1" t="s">
        <v>23</v>
      </c>
      <c r="I4991" s="1" t="s">
        <v>23</v>
      </c>
      <c r="AK4991" s="1" t="s">
        <v>488</v>
      </c>
    </row>
    <row r="4992" spans="1:38">
      <c r="A4992" s="1" t="s">
        <v>1760</v>
      </c>
      <c r="B4992" s="9">
        <v>41071</v>
      </c>
      <c r="C4992" s="7">
        <v>100</v>
      </c>
      <c r="D4992" s="7">
        <v>1</v>
      </c>
      <c r="E4992" s="1">
        <v>48</v>
      </c>
      <c r="F4992" s="1" t="s">
        <v>26</v>
      </c>
      <c r="G4992" s="1" t="s">
        <v>1522</v>
      </c>
      <c r="H4992" s="1" t="s">
        <v>22</v>
      </c>
      <c r="I4992" s="1" t="s">
        <v>9</v>
      </c>
      <c r="AK4992" s="1" t="s">
        <v>488</v>
      </c>
      <c r="AL4992" s="1" t="s">
        <v>496</v>
      </c>
    </row>
    <row r="4993" spans="1:38">
      <c r="A4993" s="1" t="s">
        <v>1760</v>
      </c>
      <c r="B4993" s="9">
        <v>41071</v>
      </c>
      <c r="C4993" s="7">
        <v>100</v>
      </c>
      <c r="D4993" s="7">
        <v>1</v>
      </c>
      <c r="E4993" s="1">
        <v>48</v>
      </c>
      <c r="F4993" s="1" t="s">
        <v>47</v>
      </c>
      <c r="G4993" s="1" t="s">
        <v>1523</v>
      </c>
      <c r="H4993" s="1" t="s">
        <v>22</v>
      </c>
      <c r="I4993" s="1" t="s">
        <v>9</v>
      </c>
      <c r="AK4993" s="1" t="s">
        <v>488</v>
      </c>
      <c r="AL4993" s="1" t="s">
        <v>496</v>
      </c>
    </row>
    <row r="4994" spans="1:38">
      <c r="A4994" s="1" t="s">
        <v>1761</v>
      </c>
      <c r="B4994" s="9">
        <v>41073</v>
      </c>
      <c r="C4994" s="7">
        <v>100</v>
      </c>
      <c r="D4994" s="7">
        <v>1</v>
      </c>
      <c r="E4994" s="1">
        <v>1</v>
      </c>
      <c r="F4994" s="1" t="s">
        <v>26</v>
      </c>
      <c r="G4994" s="1" t="s">
        <v>1823</v>
      </c>
      <c r="H4994" s="1" t="s">
        <v>23</v>
      </c>
      <c r="I4994" s="1" t="s">
        <v>23</v>
      </c>
      <c r="AK4994" s="1" t="s">
        <v>456</v>
      </c>
    </row>
    <row r="4995" spans="1:38">
      <c r="A4995" s="1" t="s">
        <v>1761</v>
      </c>
      <c r="B4995" s="9">
        <v>41073</v>
      </c>
      <c r="C4995" s="7">
        <v>100</v>
      </c>
      <c r="D4995" s="7">
        <v>1</v>
      </c>
      <c r="E4995" s="1">
        <v>1</v>
      </c>
      <c r="F4995" s="1" t="s">
        <v>47</v>
      </c>
      <c r="G4995" s="1" t="s">
        <v>1825</v>
      </c>
      <c r="H4995" s="1" t="s">
        <v>22</v>
      </c>
      <c r="I4995" s="1" t="s">
        <v>9</v>
      </c>
      <c r="K4995" s="1" t="s">
        <v>29</v>
      </c>
      <c r="L4995" s="1" t="s">
        <v>73</v>
      </c>
      <c r="M4995" s="2" t="s">
        <v>2076</v>
      </c>
      <c r="AJ4995" s="1" t="s">
        <v>418</v>
      </c>
      <c r="AK4995" s="1" t="s">
        <v>456</v>
      </c>
    </row>
    <row r="4996" spans="1:38">
      <c r="A4996" s="1" t="s">
        <v>1761</v>
      </c>
      <c r="B4996" s="9">
        <v>41073</v>
      </c>
      <c r="C4996" s="7">
        <v>100</v>
      </c>
      <c r="D4996" s="7">
        <v>1</v>
      </c>
      <c r="E4996" s="1">
        <v>2</v>
      </c>
      <c r="F4996" s="1" t="s">
        <v>26</v>
      </c>
      <c r="G4996" s="1" t="s">
        <v>1833</v>
      </c>
      <c r="H4996" s="1" t="s">
        <v>23</v>
      </c>
      <c r="I4996" s="1" t="s">
        <v>23</v>
      </c>
      <c r="AK4996" s="1" t="s">
        <v>456</v>
      </c>
    </row>
    <row r="4997" spans="1:38">
      <c r="A4997" s="1" t="s">
        <v>1761</v>
      </c>
      <c r="B4997" s="9">
        <v>41073</v>
      </c>
      <c r="C4997" s="7">
        <v>100</v>
      </c>
      <c r="D4997" s="7">
        <v>1</v>
      </c>
      <c r="E4997" s="1">
        <v>2</v>
      </c>
      <c r="F4997" s="1" t="s">
        <v>47</v>
      </c>
      <c r="G4997" s="1" t="s">
        <v>1829</v>
      </c>
      <c r="H4997" s="1" t="s">
        <v>23</v>
      </c>
      <c r="I4997" s="1" t="s">
        <v>23</v>
      </c>
      <c r="AK4997" s="1" t="s">
        <v>456</v>
      </c>
    </row>
    <row r="4998" spans="1:38">
      <c r="A4998" s="1" t="s">
        <v>1761</v>
      </c>
      <c r="B4998" s="9">
        <v>41073</v>
      </c>
      <c r="C4998" s="7">
        <v>100</v>
      </c>
      <c r="D4998" s="7">
        <v>1</v>
      </c>
      <c r="E4998" s="1">
        <v>3</v>
      </c>
      <c r="F4998" s="1" t="s">
        <v>26</v>
      </c>
      <c r="G4998" s="1" t="s">
        <v>1813</v>
      </c>
      <c r="H4998" s="1" t="s">
        <v>23</v>
      </c>
      <c r="I4998" s="1" t="s">
        <v>23</v>
      </c>
      <c r="AK4998" s="1" t="s">
        <v>456</v>
      </c>
    </row>
    <row r="4999" spans="1:38">
      <c r="A4999" s="1" t="s">
        <v>1761</v>
      </c>
      <c r="B4999" s="9">
        <v>41073</v>
      </c>
      <c r="C4999" s="7">
        <v>100</v>
      </c>
      <c r="D4999" s="7">
        <v>1</v>
      </c>
      <c r="E4999" s="1">
        <v>3</v>
      </c>
      <c r="F4999" s="1" t="s">
        <v>47</v>
      </c>
      <c r="G4999" s="1" t="s">
        <v>1824</v>
      </c>
      <c r="H4999" s="1" t="s">
        <v>23</v>
      </c>
      <c r="I4999" s="1" t="s">
        <v>23</v>
      </c>
      <c r="AK4999" s="1" t="s">
        <v>456</v>
      </c>
    </row>
    <row r="5000" spans="1:38">
      <c r="A5000" s="1" t="s">
        <v>1761</v>
      </c>
      <c r="B5000" s="9">
        <v>41073</v>
      </c>
      <c r="C5000" s="7">
        <v>100</v>
      </c>
      <c r="D5000" s="7">
        <v>1</v>
      </c>
      <c r="E5000" s="1">
        <v>4</v>
      </c>
      <c r="F5000" s="1" t="s">
        <v>26</v>
      </c>
      <c r="G5000" s="1" t="s">
        <v>1821</v>
      </c>
      <c r="H5000" s="1" t="s">
        <v>22</v>
      </c>
      <c r="I5000" s="1" t="s">
        <v>9</v>
      </c>
      <c r="K5000" s="1" t="s">
        <v>30</v>
      </c>
      <c r="L5000" s="1" t="s">
        <v>73</v>
      </c>
      <c r="M5000" s="2" t="s">
        <v>2100</v>
      </c>
      <c r="AJ5000" s="1" t="s">
        <v>418</v>
      </c>
      <c r="AK5000" s="1" t="s">
        <v>456</v>
      </c>
    </row>
    <row r="5001" spans="1:38">
      <c r="A5001" s="1" t="s">
        <v>1761</v>
      </c>
      <c r="B5001" s="9">
        <v>41073</v>
      </c>
      <c r="C5001" s="7">
        <v>100</v>
      </c>
      <c r="D5001" s="7">
        <v>1</v>
      </c>
      <c r="E5001" s="1">
        <v>4</v>
      </c>
      <c r="F5001" s="1" t="s">
        <v>47</v>
      </c>
      <c r="G5001" s="1" t="s">
        <v>1832</v>
      </c>
      <c r="H5001" s="1" t="s">
        <v>23</v>
      </c>
      <c r="I5001" s="1" t="s">
        <v>23</v>
      </c>
      <c r="AK5001" s="1" t="s">
        <v>456</v>
      </c>
    </row>
    <row r="5002" spans="1:38">
      <c r="A5002" s="1" t="s">
        <v>1761</v>
      </c>
      <c r="B5002" s="9">
        <v>41073</v>
      </c>
      <c r="C5002" s="7">
        <v>100</v>
      </c>
      <c r="D5002" s="7">
        <v>1</v>
      </c>
      <c r="E5002" s="1">
        <v>5</v>
      </c>
      <c r="F5002" s="1" t="s">
        <v>26</v>
      </c>
      <c r="G5002" s="1" t="s">
        <v>1828</v>
      </c>
      <c r="H5002" s="1" t="s">
        <v>22</v>
      </c>
      <c r="I5002" s="1" t="s">
        <v>9</v>
      </c>
      <c r="K5002" s="1" t="s">
        <v>29</v>
      </c>
      <c r="L5002" s="1" t="s">
        <v>73</v>
      </c>
      <c r="M5002" s="2" t="s">
        <v>2074</v>
      </c>
      <c r="AJ5002" s="1" t="s">
        <v>418</v>
      </c>
      <c r="AK5002" s="1" t="s">
        <v>456</v>
      </c>
    </row>
    <row r="5003" spans="1:38">
      <c r="A5003" s="1" t="s">
        <v>1761</v>
      </c>
      <c r="B5003" s="9">
        <v>41073</v>
      </c>
      <c r="C5003" s="7">
        <v>100</v>
      </c>
      <c r="D5003" s="7">
        <v>1</v>
      </c>
      <c r="E5003" s="1">
        <v>5</v>
      </c>
      <c r="F5003" s="1" t="s">
        <v>47</v>
      </c>
      <c r="G5003" s="1" t="s">
        <v>1826</v>
      </c>
      <c r="H5003" s="1" t="s">
        <v>23</v>
      </c>
      <c r="I5003" s="1" t="s">
        <v>23</v>
      </c>
      <c r="AK5003" s="1" t="s">
        <v>456</v>
      </c>
    </row>
    <row r="5004" spans="1:38">
      <c r="A5004" s="1" t="s">
        <v>1761</v>
      </c>
      <c r="B5004" s="9">
        <v>41073</v>
      </c>
      <c r="C5004" s="7">
        <v>100</v>
      </c>
      <c r="D5004" s="7">
        <v>1</v>
      </c>
      <c r="E5004" s="1">
        <v>6</v>
      </c>
      <c r="F5004" s="1" t="s">
        <v>26</v>
      </c>
      <c r="G5004" s="1" t="s">
        <v>1834</v>
      </c>
      <c r="H5004" s="1" t="s">
        <v>23</v>
      </c>
      <c r="I5004" s="1" t="s">
        <v>23</v>
      </c>
      <c r="AK5004" s="1" t="s">
        <v>456</v>
      </c>
    </row>
    <row r="5005" spans="1:38">
      <c r="A5005" s="1" t="s">
        <v>1761</v>
      </c>
      <c r="B5005" s="9">
        <v>41073</v>
      </c>
      <c r="C5005" s="7">
        <v>100</v>
      </c>
      <c r="D5005" s="7">
        <v>1</v>
      </c>
      <c r="E5005" s="1">
        <v>6</v>
      </c>
      <c r="F5005" s="1" t="s">
        <v>47</v>
      </c>
      <c r="G5005" s="1" t="s">
        <v>1816</v>
      </c>
      <c r="H5005" s="1" t="s">
        <v>23</v>
      </c>
      <c r="I5005" s="1" t="s">
        <v>23</v>
      </c>
      <c r="AK5005" s="1" t="s">
        <v>456</v>
      </c>
    </row>
    <row r="5006" spans="1:38">
      <c r="A5006" s="1" t="s">
        <v>1761</v>
      </c>
      <c r="B5006" s="9">
        <v>41073</v>
      </c>
      <c r="C5006" s="7">
        <v>100</v>
      </c>
      <c r="D5006" s="7">
        <v>1</v>
      </c>
      <c r="E5006" s="1">
        <v>7</v>
      </c>
      <c r="F5006" s="1" t="s">
        <v>26</v>
      </c>
      <c r="G5006" s="1" t="s">
        <v>1809</v>
      </c>
      <c r="H5006" s="1" t="s">
        <v>23</v>
      </c>
      <c r="I5006" s="1" t="s">
        <v>23</v>
      </c>
      <c r="AK5006" s="1" t="s">
        <v>456</v>
      </c>
    </row>
    <row r="5007" spans="1:38">
      <c r="A5007" s="1" t="s">
        <v>1761</v>
      </c>
      <c r="B5007" s="9">
        <v>41073</v>
      </c>
      <c r="C5007" s="7">
        <v>100</v>
      </c>
      <c r="D5007" s="7">
        <v>1</v>
      </c>
      <c r="E5007" s="1">
        <v>7</v>
      </c>
      <c r="F5007" s="1" t="s">
        <v>47</v>
      </c>
      <c r="G5007" s="1" t="s">
        <v>1822</v>
      </c>
      <c r="H5007" s="1" t="s">
        <v>23</v>
      </c>
      <c r="I5007" s="1" t="s">
        <v>23</v>
      </c>
      <c r="AK5007" s="1" t="s">
        <v>456</v>
      </c>
    </row>
    <row r="5008" spans="1:38">
      <c r="A5008" s="1" t="s">
        <v>1761</v>
      </c>
      <c r="B5008" s="9">
        <v>41073</v>
      </c>
      <c r="C5008" s="7">
        <v>100</v>
      </c>
      <c r="D5008" s="7">
        <v>1</v>
      </c>
      <c r="E5008" s="1">
        <v>8</v>
      </c>
      <c r="F5008" s="1" t="s">
        <v>26</v>
      </c>
      <c r="G5008" s="1" t="s">
        <v>1808</v>
      </c>
      <c r="H5008" s="1" t="s">
        <v>22</v>
      </c>
      <c r="I5008" s="1" t="s">
        <v>9</v>
      </c>
      <c r="K5008" s="1" t="s">
        <v>36</v>
      </c>
      <c r="L5008" s="1" t="s">
        <v>73</v>
      </c>
      <c r="M5008" s="2" t="s">
        <v>2141</v>
      </c>
      <c r="AJ5008" s="1" t="s">
        <v>418</v>
      </c>
      <c r="AK5008" s="1" t="s">
        <v>456</v>
      </c>
    </row>
    <row r="5009" spans="1:38">
      <c r="A5009" s="1" t="s">
        <v>1761</v>
      </c>
      <c r="B5009" s="9">
        <v>41073</v>
      </c>
      <c r="C5009" s="7">
        <v>100</v>
      </c>
      <c r="D5009" s="7">
        <v>1</v>
      </c>
      <c r="E5009" s="1">
        <v>8</v>
      </c>
      <c r="F5009" s="1" t="s">
        <v>47</v>
      </c>
      <c r="G5009" s="1" t="s">
        <v>1820</v>
      </c>
      <c r="H5009" s="1" t="s">
        <v>23</v>
      </c>
      <c r="I5009" s="1" t="s">
        <v>23</v>
      </c>
      <c r="AK5009" s="1" t="s">
        <v>456</v>
      </c>
    </row>
    <row r="5010" spans="1:38">
      <c r="A5010" s="1" t="s">
        <v>1761</v>
      </c>
      <c r="B5010" s="9">
        <v>41073</v>
      </c>
      <c r="C5010" s="7">
        <v>100</v>
      </c>
      <c r="D5010" s="7">
        <v>1</v>
      </c>
      <c r="E5010" s="1">
        <v>9</v>
      </c>
      <c r="F5010" s="1" t="s">
        <v>26</v>
      </c>
      <c r="G5010" s="1" t="s">
        <v>1830</v>
      </c>
      <c r="H5010" s="1" t="s">
        <v>22</v>
      </c>
      <c r="I5010" s="1" t="s">
        <v>9</v>
      </c>
      <c r="K5010" s="1" t="s">
        <v>32</v>
      </c>
      <c r="L5010" s="1" t="s">
        <v>73</v>
      </c>
      <c r="M5010" s="2" t="s">
        <v>2158</v>
      </c>
      <c r="AJ5010" s="1" t="s">
        <v>288</v>
      </c>
      <c r="AK5010" s="1" t="s">
        <v>456</v>
      </c>
    </row>
    <row r="5011" spans="1:38">
      <c r="A5011" s="1" t="s">
        <v>1761</v>
      </c>
      <c r="B5011" s="9">
        <v>41073</v>
      </c>
      <c r="C5011" s="7">
        <v>100</v>
      </c>
      <c r="D5011" s="7">
        <v>1</v>
      </c>
      <c r="E5011" s="1">
        <v>9</v>
      </c>
      <c r="F5011" s="1" t="s">
        <v>47</v>
      </c>
      <c r="G5011" s="1" t="s">
        <v>1810</v>
      </c>
      <c r="H5011" s="1" t="s">
        <v>22</v>
      </c>
      <c r="I5011" s="1" t="s">
        <v>9</v>
      </c>
      <c r="K5011" s="1" t="s">
        <v>32</v>
      </c>
      <c r="L5011" s="1" t="s">
        <v>73</v>
      </c>
      <c r="M5011" s="2" t="s">
        <v>2165</v>
      </c>
      <c r="AJ5011" s="1" t="s">
        <v>418</v>
      </c>
      <c r="AK5011" s="1" t="s">
        <v>456</v>
      </c>
    </row>
    <row r="5012" spans="1:38">
      <c r="A5012" s="1" t="s">
        <v>1761</v>
      </c>
      <c r="B5012" s="9">
        <v>41073</v>
      </c>
      <c r="C5012" s="7">
        <v>100</v>
      </c>
      <c r="D5012" s="7">
        <v>1</v>
      </c>
      <c r="E5012" s="1">
        <v>10</v>
      </c>
      <c r="F5012" s="1" t="s">
        <v>26</v>
      </c>
      <c r="G5012" s="1" t="s">
        <v>1817</v>
      </c>
      <c r="H5012" s="1" t="s">
        <v>23</v>
      </c>
      <c r="I5012" s="1" t="s">
        <v>23</v>
      </c>
      <c r="AK5012" s="1" t="s">
        <v>456</v>
      </c>
    </row>
    <row r="5013" spans="1:38">
      <c r="A5013" s="1" t="s">
        <v>1761</v>
      </c>
      <c r="B5013" s="9">
        <v>41073</v>
      </c>
      <c r="C5013" s="7">
        <v>100</v>
      </c>
      <c r="D5013" s="7">
        <v>1</v>
      </c>
      <c r="E5013" s="1">
        <v>10</v>
      </c>
      <c r="F5013" s="1" t="s">
        <v>47</v>
      </c>
      <c r="G5013" s="1" t="s">
        <v>1835</v>
      </c>
      <c r="H5013" s="1" t="s">
        <v>23</v>
      </c>
      <c r="I5013" s="1" t="s">
        <v>23</v>
      </c>
      <c r="AK5013" s="1" t="s">
        <v>456</v>
      </c>
    </row>
    <row r="5014" spans="1:38">
      <c r="A5014" s="1" t="s">
        <v>1761</v>
      </c>
      <c r="B5014" s="9">
        <v>41073</v>
      </c>
      <c r="C5014" s="7">
        <v>100</v>
      </c>
      <c r="D5014" s="7">
        <v>1</v>
      </c>
      <c r="E5014" s="1">
        <v>11</v>
      </c>
      <c r="F5014" s="1" t="s">
        <v>26</v>
      </c>
      <c r="G5014" s="1" t="s">
        <v>1812</v>
      </c>
      <c r="H5014" s="1" t="s">
        <v>23</v>
      </c>
      <c r="I5014" s="1" t="s">
        <v>23</v>
      </c>
      <c r="AK5014" s="1" t="s">
        <v>456</v>
      </c>
    </row>
    <row r="5015" spans="1:38">
      <c r="A5015" s="1" t="s">
        <v>1761</v>
      </c>
      <c r="B5015" s="9">
        <v>41073</v>
      </c>
      <c r="C5015" s="7">
        <v>100</v>
      </c>
      <c r="D5015" s="7">
        <v>1</v>
      </c>
      <c r="E5015" s="1">
        <v>11</v>
      </c>
      <c r="F5015" s="1" t="s">
        <v>47</v>
      </c>
      <c r="G5015" s="1" t="s">
        <v>1807</v>
      </c>
      <c r="H5015" s="1" t="s">
        <v>23</v>
      </c>
      <c r="I5015" s="1" t="s">
        <v>23</v>
      </c>
      <c r="AK5015" s="1" t="s">
        <v>456</v>
      </c>
    </row>
    <row r="5016" spans="1:38">
      <c r="A5016" s="1" t="s">
        <v>1761</v>
      </c>
      <c r="B5016" s="9">
        <v>41073</v>
      </c>
      <c r="C5016" s="7">
        <v>100</v>
      </c>
      <c r="D5016" s="7">
        <v>1</v>
      </c>
      <c r="E5016" s="1">
        <v>12</v>
      </c>
      <c r="F5016" s="1" t="s">
        <v>26</v>
      </c>
      <c r="G5016" s="1" t="s">
        <v>1818</v>
      </c>
      <c r="H5016" s="1" t="s">
        <v>23</v>
      </c>
      <c r="I5016" s="1" t="s">
        <v>23</v>
      </c>
      <c r="AK5016" s="1" t="s">
        <v>456</v>
      </c>
    </row>
    <row r="5017" spans="1:38">
      <c r="A5017" s="1" t="s">
        <v>1761</v>
      </c>
      <c r="B5017" s="9">
        <v>41073</v>
      </c>
      <c r="C5017" s="7">
        <v>100</v>
      </c>
      <c r="D5017" s="7">
        <v>1</v>
      </c>
      <c r="E5017" s="1">
        <v>12</v>
      </c>
      <c r="F5017" s="1" t="s">
        <v>47</v>
      </c>
      <c r="G5017" s="1" t="s">
        <v>1811</v>
      </c>
      <c r="H5017" s="1" t="s">
        <v>22</v>
      </c>
      <c r="I5017" s="1" t="s">
        <v>9</v>
      </c>
      <c r="K5017" s="1" t="s">
        <v>265</v>
      </c>
      <c r="L5017" s="1" t="s">
        <v>25</v>
      </c>
      <c r="M5017" s="2" t="s">
        <v>2163</v>
      </c>
      <c r="N5017" s="1" t="s">
        <v>224</v>
      </c>
      <c r="O5017" s="1" t="s">
        <v>33</v>
      </c>
      <c r="P5017" s="1" t="s">
        <v>498</v>
      </c>
      <c r="Q5017" s="1">
        <v>39.4</v>
      </c>
      <c r="T5017" s="1">
        <v>134.6</v>
      </c>
      <c r="U5017" s="1">
        <v>175.7</v>
      </c>
      <c r="W5017" s="1">
        <v>25</v>
      </c>
      <c r="X5017" s="1">
        <v>109</v>
      </c>
      <c r="Y5017" s="1">
        <v>57</v>
      </c>
      <c r="Z5017" s="1">
        <f>X5017-Y5017</f>
        <v>52</v>
      </c>
      <c r="AJ5017" s="1" t="s">
        <v>418</v>
      </c>
      <c r="AK5017" s="1" t="s">
        <v>456</v>
      </c>
      <c r="AL5017" s="1" t="s">
        <v>520</v>
      </c>
    </row>
    <row r="5018" spans="1:38">
      <c r="A5018" s="1" t="s">
        <v>1761</v>
      </c>
      <c r="B5018" s="9">
        <v>41073</v>
      </c>
      <c r="C5018" s="7">
        <v>100</v>
      </c>
      <c r="D5018" s="7">
        <v>1</v>
      </c>
      <c r="E5018" s="1">
        <v>13</v>
      </c>
      <c r="F5018" s="1" t="s">
        <v>26</v>
      </c>
      <c r="G5018" s="1" t="s">
        <v>1827</v>
      </c>
      <c r="H5018" s="1" t="s">
        <v>23</v>
      </c>
      <c r="I5018" s="1" t="s">
        <v>9</v>
      </c>
      <c r="AK5018" s="1" t="s">
        <v>456</v>
      </c>
    </row>
    <row r="5019" spans="1:38">
      <c r="A5019" s="1" t="s">
        <v>1761</v>
      </c>
      <c r="B5019" s="9">
        <v>41073</v>
      </c>
      <c r="C5019" s="7">
        <v>100</v>
      </c>
      <c r="D5019" s="7">
        <v>1</v>
      </c>
      <c r="E5019" s="1">
        <v>13</v>
      </c>
      <c r="F5019" s="1" t="s">
        <v>47</v>
      </c>
      <c r="G5019" s="1" t="s">
        <v>1815</v>
      </c>
      <c r="H5019" s="1" t="s">
        <v>23</v>
      </c>
      <c r="I5019" s="1" t="s">
        <v>23</v>
      </c>
      <c r="AK5019" s="1" t="s">
        <v>456</v>
      </c>
    </row>
    <row r="5020" spans="1:38">
      <c r="A5020" s="1" t="s">
        <v>1761</v>
      </c>
      <c r="B5020" s="9">
        <v>41073</v>
      </c>
      <c r="C5020" s="7">
        <v>100</v>
      </c>
      <c r="D5020" s="7">
        <v>1</v>
      </c>
      <c r="E5020" s="1">
        <v>14</v>
      </c>
      <c r="F5020" s="1" t="s">
        <v>26</v>
      </c>
      <c r="G5020" s="1" t="s">
        <v>1819</v>
      </c>
      <c r="H5020" s="1" t="s">
        <v>23</v>
      </c>
      <c r="I5020" s="1" t="s">
        <v>23</v>
      </c>
      <c r="AK5020" s="1" t="s">
        <v>456</v>
      </c>
    </row>
    <row r="5021" spans="1:38">
      <c r="A5021" s="1" t="s">
        <v>1761</v>
      </c>
      <c r="B5021" s="9">
        <v>41073</v>
      </c>
      <c r="C5021" s="7">
        <v>100</v>
      </c>
      <c r="D5021" s="7">
        <v>1</v>
      </c>
      <c r="E5021" s="1">
        <v>14</v>
      </c>
      <c r="F5021" s="1" t="s">
        <v>47</v>
      </c>
      <c r="G5021" s="1" t="s">
        <v>1806</v>
      </c>
      <c r="H5021" s="1" t="s">
        <v>23</v>
      </c>
      <c r="I5021" s="1" t="s">
        <v>23</v>
      </c>
      <c r="AK5021" s="1" t="s">
        <v>456</v>
      </c>
    </row>
    <row r="5022" spans="1:38">
      <c r="A5022" s="1" t="s">
        <v>1761</v>
      </c>
      <c r="B5022" s="9">
        <v>41073</v>
      </c>
      <c r="C5022" s="7">
        <v>100</v>
      </c>
      <c r="D5022" s="7">
        <v>1</v>
      </c>
      <c r="E5022" s="1">
        <v>15</v>
      </c>
      <c r="F5022" s="1" t="s">
        <v>26</v>
      </c>
      <c r="G5022" s="1" t="s">
        <v>1836</v>
      </c>
      <c r="H5022" s="1" t="s">
        <v>23</v>
      </c>
      <c r="I5022" s="1" t="s">
        <v>23</v>
      </c>
      <c r="AK5022" s="1" t="s">
        <v>456</v>
      </c>
    </row>
    <row r="5023" spans="1:38">
      <c r="A5023" s="1" t="s">
        <v>1761</v>
      </c>
      <c r="B5023" s="9">
        <v>41073</v>
      </c>
      <c r="C5023" s="7">
        <v>100</v>
      </c>
      <c r="D5023" s="7">
        <v>1</v>
      </c>
      <c r="E5023" s="1">
        <v>15</v>
      </c>
      <c r="F5023" s="1" t="s">
        <v>47</v>
      </c>
      <c r="G5023" s="1" t="s">
        <v>1805</v>
      </c>
      <c r="H5023" s="1" t="s">
        <v>23</v>
      </c>
      <c r="I5023" s="1" t="s">
        <v>23</v>
      </c>
      <c r="J5023" s="1" t="s">
        <v>55</v>
      </c>
      <c r="AK5023" s="1" t="s">
        <v>456</v>
      </c>
    </row>
    <row r="5024" spans="1:38">
      <c r="A5024" s="1" t="s">
        <v>1761</v>
      </c>
      <c r="B5024" s="9">
        <v>41073</v>
      </c>
      <c r="C5024" s="7">
        <v>100</v>
      </c>
      <c r="D5024" s="7">
        <v>1</v>
      </c>
      <c r="E5024" s="1">
        <v>16</v>
      </c>
      <c r="F5024" s="1" t="s">
        <v>26</v>
      </c>
      <c r="G5024" s="1" t="s">
        <v>1814</v>
      </c>
      <c r="H5024" s="1" t="s">
        <v>23</v>
      </c>
      <c r="I5024" s="1" t="s">
        <v>23</v>
      </c>
      <c r="AK5024" s="1" t="s">
        <v>456</v>
      </c>
    </row>
    <row r="5025" spans="1:38">
      <c r="A5025" s="1" t="s">
        <v>1761</v>
      </c>
      <c r="B5025" s="9">
        <v>41073</v>
      </c>
      <c r="C5025" s="7">
        <v>100</v>
      </c>
      <c r="D5025" s="7">
        <v>1</v>
      </c>
      <c r="E5025" s="1">
        <v>16</v>
      </c>
      <c r="F5025" s="1" t="s">
        <v>47</v>
      </c>
      <c r="G5025" s="1" t="s">
        <v>1831</v>
      </c>
      <c r="H5025" s="1" t="s">
        <v>23</v>
      </c>
      <c r="I5025" s="1" t="s">
        <v>23</v>
      </c>
      <c r="AK5025" s="1" t="s">
        <v>456</v>
      </c>
    </row>
    <row r="5026" spans="1:38">
      <c r="A5026" s="1" t="s">
        <v>1761</v>
      </c>
      <c r="B5026" s="9">
        <v>41073</v>
      </c>
      <c r="C5026" s="7">
        <v>100</v>
      </c>
      <c r="D5026" s="7">
        <v>1</v>
      </c>
      <c r="E5026" s="1">
        <v>17</v>
      </c>
      <c r="F5026" s="1" t="s">
        <v>26</v>
      </c>
      <c r="G5026" s="1" t="s">
        <v>1451</v>
      </c>
      <c r="H5026" s="1" t="s">
        <v>23</v>
      </c>
      <c r="I5026" s="1" t="s">
        <v>23</v>
      </c>
      <c r="AK5026" s="1" t="s">
        <v>456</v>
      </c>
    </row>
    <row r="5027" spans="1:38">
      <c r="A5027" s="1" t="s">
        <v>1761</v>
      </c>
      <c r="B5027" s="9">
        <v>41073</v>
      </c>
      <c r="C5027" s="7">
        <v>100</v>
      </c>
      <c r="D5027" s="7">
        <v>1</v>
      </c>
      <c r="E5027" s="1">
        <v>17</v>
      </c>
      <c r="F5027" s="1" t="s">
        <v>47</v>
      </c>
      <c r="G5027" s="1" t="s">
        <v>1452</v>
      </c>
      <c r="H5027" s="1" t="s">
        <v>22</v>
      </c>
      <c r="I5027" s="1" t="s">
        <v>9</v>
      </c>
      <c r="K5027" s="1" t="s">
        <v>32</v>
      </c>
      <c r="L5027" s="1" t="s">
        <v>73</v>
      </c>
      <c r="M5027" s="2" t="s">
        <v>2159</v>
      </c>
      <c r="AJ5027" s="1" t="s">
        <v>418</v>
      </c>
      <c r="AK5027" s="1" t="s">
        <v>456</v>
      </c>
    </row>
    <row r="5028" spans="1:38">
      <c r="A5028" s="1" t="s">
        <v>1761</v>
      </c>
      <c r="B5028" s="9">
        <v>41073</v>
      </c>
      <c r="C5028" s="7">
        <v>100</v>
      </c>
      <c r="D5028" s="7">
        <v>1</v>
      </c>
      <c r="E5028" s="1">
        <v>18</v>
      </c>
      <c r="F5028" s="1" t="s">
        <v>26</v>
      </c>
      <c r="G5028" s="1" t="s">
        <v>1453</v>
      </c>
      <c r="H5028" s="1" t="s">
        <v>23</v>
      </c>
      <c r="I5028" s="1" t="s">
        <v>23</v>
      </c>
      <c r="AK5028" s="1" t="s">
        <v>456</v>
      </c>
    </row>
    <row r="5029" spans="1:38">
      <c r="A5029" s="1" t="s">
        <v>1761</v>
      </c>
      <c r="B5029" s="9">
        <v>41073</v>
      </c>
      <c r="C5029" s="7">
        <v>100</v>
      </c>
      <c r="D5029" s="7">
        <v>1</v>
      </c>
      <c r="E5029" s="1">
        <v>18</v>
      </c>
      <c r="F5029" s="1" t="s">
        <v>47</v>
      </c>
      <c r="G5029" s="1" t="s">
        <v>1454</v>
      </c>
      <c r="H5029" s="1" t="s">
        <v>23</v>
      </c>
      <c r="I5029" s="1" t="s">
        <v>23</v>
      </c>
      <c r="AK5029" s="1" t="s">
        <v>456</v>
      </c>
    </row>
    <row r="5030" spans="1:38">
      <c r="A5030" s="1" t="s">
        <v>1761</v>
      </c>
      <c r="B5030" s="9">
        <v>41073</v>
      </c>
      <c r="C5030" s="7">
        <v>100</v>
      </c>
      <c r="D5030" s="7">
        <v>1</v>
      </c>
      <c r="E5030" s="1">
        <v>19</v>
      </c>
      <c r="F5030" s="1" t="s">
        <v>26</v>
      </c>
      <c r="G5030" s="1" t="s">
        <v>1455</v>
      </c>
      <c r="H5030" s="1" t="s">
        <v>23</v>
      </c>
      <c r="I5030" s="1" t="s">
        <v>23</v>
      </c>
      <c r="AK5030" s="1" t="s">
        <v>456</v>
      </c>
    </row>
    <row r="5031" spans="1:38">
      <c r="A5031" s="1" t="s">
        <v>1761</v>
      </c>
      <c r="B5031" s="9">
        <v>41073</v>
      </c>
      <c r="C5031" s="7">
        <v>100</v>
      </c>
      <c r="D5031" s="7">
        <v>1</v>
      </c>
      <c r="E5031" s="1">
        <v>19</v>
      </c>
      <c r="F5031" s="1" t="s">
        <v>47</v>
      </c>
      <c r="G5031" s="1" t="s">
        <v>1456</v>
      </c>
      <c r="H5031" s="1" t="s">
        <v>23</v>
      </c>
      <c r="I5031" s="1" t="s">
        <v>23</v>
      </c>
      <c r="AK5031" s="1" t="s">
        <v>456</v>
      </c>
    </row>
    <row r="5032" spans="1:38">
      <c r="A5032" s="1" t="s">
        <v>1761</v>
      </c>
      <c r="B5032" s="9">
        <v>41073</v>
      </c>
      <c r="C5032" s="7">
        <v>100</v>
      </c>
      <c r="D5032" s="7">
        <v>1</v>
      </c>
      <c r="E5032" s="1">
        <v>20</v>
      </c>
      <c r="F5032" s="1" t="s">
        <v>26</v>
      </c>
      <c r="G5032" s="1" t="s">
        <v>1457</v>
      </c>
      <c r="H5032" s="1" t="s">
        <v>23</v>
      </c>
      <c r="I5032" s="1" t="s">
        <v>23</v>
      </c>
      <c r="AK5032" s="1" t="s">
        <v>456</v>
      </c>
    </row>
    <row r="5033" spans="1:38">
      <c r="A5033" s="1" t="s">
        <v>1761</v>
      </c>
      <c r="B5033" s="9">
        <v>41073</v>
      </c>
      <c r="C5033" s="7">
        <v>100</v>
      </c>
      <c r="D5033" s="7">
        <v>1</v>
      </c>
      <c r="E5033" s="1">
        <v>20</v>
      </c>
      <c r="F5033" s="1" t="s">
        <v>47</v>
      </c>
      <c r="G5033" s="1" t="s">
        <v>1458</v>
      </c>
      <c r="H5033" s="1" t="s">
        <v>22</v>
      </c>
      <c r="I5033" s="1" t="s">
        <v>9</v>
      </c>
      <c r="K5033" s="1" t="s">
        <v>30</v>
      </c>
      <c r="L5033" s="1" t="s">
        <v>73</v>
      </c>
      <c r="M5033" s="2" t="s">
        <v>2156</v>
      </c>
      <c r="AJ5033" s="1" t="s">
        <v>418</v>
      </c>
      <c r="AK5033" s="1" t="s">
        <v>456</v>
      </c>
    </row>
    <row r="5034" spans="1:38">
      <c r="A5034" s="1" t="s">
        <v>1761</v>
      </c>
      <c r="B5034" s="9">
        <v>41073</v>
      </c>
      <c r="C5034" s="7">
        <v>100</v>
      </c>
      <c r="D5034" s="7">
        <v>1</v>
      </c>
      <c r="E5034" s="10">
        <v>21</v>
      </c>
      <c r="F5034" s="1" t="s">
        <v>26</v>
      </c>
      <c r="G5034" s="1" t="s">
        <v>1463</v>
      </c>
      <c r="H5034" s="1" t="s">
        <v>22</v>
      </c>
      <c r="I5034" s="1" t="s">
        <v>9</v>
      </c>
      <c r="K5034" s="1" t="s">
        <v>30</v>
      </c>
      <c r="L5034" s="1" t="s">
        <v>25</v>
      </c>
      <c r="AK5034" s="1" t="s">
        <v>456</v>
      </c>
      <c r="AL5034" s="1" t="s">
        <v>499</v>
      </c>
    </row>
    <row r="5035" spans="1:38">
      <c r="A5035" s="1" t="s">
        <v>1761</v>
      </c>
      <c r="B5035" s="9">
        <v>41073</v>
      </c>
      <c r="C5035" s="7">
        <v>100</v>
      </c>
      <c r="D5035" s="7">
        <v>1</v>
      </c>
      <c r="E5035" s="1">
        <v>21</v>
      </c>
      <c r="F5035" s="1" t="s">
        <v>47</v>
      </c>
      <c r="G5035" s="1" t="s">
        <v>1464</v>
      </c>
      <c r="H5035" s="1" t="s">
        <v>22</v>
      </c>
      <c r="I5035" s="1" t="s">
        <v>9</v>
      </c>
      <c r="K5035" s="1" t="s">
        <v>511</v>
      </c>
      <c r="L5035" s="1" t="s">
        <v>25</v>
      </c>
      <c r="M5035" s="2" t="s">
        <v>513</v>
      </c>
      <c r="AC5035" s="1" t="s">
        <v>506</v>
      </c>
      <c r="AD5035" s="1" t="s">
        <v>73</v>
      </c>
      <c r="AK5035" s="1" t="s">
        <v>456</v>
      </c>
      <c r="AL5035" s="1" t="s">
        <v>516</v>
      </c>
    </row>
    <row r="5036" spans="1:38">
      <c r="A5036" s="1" t="s">
        <v>1761</v>
      </c>
      <c r="B5036" s="9">
        <v>41073</v>
      </c>
      <c r="C5036" s="7">
        <v>100</v>
      </c>
      <c r="D5036" s="7">
        <v>1</v>
      </c>
      <c r="E5036" s="1">
        <v>22</v>
      </c>
      <c r="F5036" s="1" t="s">
        <v>26</v>
      </c>
      <c r="G5036" s="1" t="s">
        <v>1465</v>
      </c>
      <c r="H5036" s="1" t="s">
        <v>22</v>
      </c>
      <c r="I5036" s="1" t="s">
        <v>9</v>
      </c>
      <c r="K5036" s="1" t="s">
        <v>29</v>
      </c>
      <c r="L5036" s="1" t="s">
        <v>73</v>
      </c>
      <c r="M5036" s="2" t="s">
        <v>2097</v>
      </c>
      <c r="AJ5036" s="1" t="s">
        <v>418</v>
      </c>
      <c r="AK5036" s="1" t="s">
        <v>456</v>
      </c>
    </row>
    <row r="5037" spans="1:38">
      <c r="A5037" s="1" t="s">
        <v>1761</v>
      </c>
      <c r="B5037" s="9">
        <v>41073</v>
      </c>
      <c r="C5037" s="7">
        <v>100</v>
      </c>
      <c r="D5037" s="7">
        <v>1</v>
      </c>
      <c r="E5037" s="1">
        <v>22</v>
      </c>
      <c r="F5037" s="1" t="s">
        <v>47</v>
      </c>
      <c r="G5037" s="1" t="s">
        <v>1466</v>
      </c>
      <c r="H5037" s="1" t="s">
        <v>23</v>
      </c>
      <c r="I5037" s="1" t="s">
        <v>23</v>
      </c>
      <c r="AK5037" s="1" t="s">
        <v>456</v>
      </c>
    </row>
    <row r="5038" spans="1:38">
      <c r="A5038" s="1" t="s">
        <v>1761</v>
      </c>
      <c r="B5038" s="9">
        <v>41073</v>
      </c>
      <c r="C5038" s="7">
        <v>100</v>
      </c>
      <c r="D5038" s="7">
        <v>1</v>
      </c>
      <c r="E5038" s="1">
        <v>23</v>
      </c>
      <c r="F5038" s="1" t="s">
        <v>26</v>
      </c>
      <c r="G5038" s="1" t="s">
        <v>1467</v>
      </c>
      <c r="H5038" s="1" t="s">
        <v>22</v>
      </c>
      <c r="I5038" s="1" t="s">
        <v>9</v>
      </c>
      <c r="K5038" s="1" t="s">
        <v>239</v>
      </c>
      <c r="L5038" s="1" t="s">
        <v>73</v>
      </c>
      <c r="M5038" s="2" t="s">
        <v>2132</v>
      </c>
      <c r="AJ5038" s="1" t="s">
        <v>418</v>
      </c>
      <c r="AK5038" s="1" t="s">
        <v>456</v>
      </c>
    </row>
    <row r="5039" spans="1:38">
      <c r="A5039" s="1" t="s">
        <v>1761</v>
      </c>
      <c r="B5039" s="9">
        <v>41073</v>
      </c>
      <c r="C5039" s="7">
        <v>100</v>
      </c>
      <c r="D5039" s="7">
        <v>1</v>
      </c>
      <c r="E5039" s="1">
        <v>23</v>
      </c>
      <c r="F5039" s="1" t="s">
        <v>47</v>
      </c>
      <c r="G5039" s="1" t="s">
        <v>1468</v>
      </c>
      <c r="H5039" s="1" t="s">
        <v>23</v>
      </c>
      <c r="I5039" s="1" t="s">
        <v>23</v>
      </c>
      <c r="AK5039" s="1" t="s">
        <v>456</v>
      </c>
    </row>
    <row r="5040" spans="1:38">
      <c r="A5040" s="1" t="s">
        <v>1761</v>
      </c>
      <c r="B5040" s="9">
        <v>41073</v>
      </c>
      <c r="C5040" s="7">
        <v>100</v>
      </c>
      <c r="D5040" s="7">
        <v>1</v>
      </c>
      <c r="E5040" s="1">
        <v>24</v>
      </c>
      <c r="F5040" s="1" t="s">
        <v>26</v>
      </c>
      <c r="G5040" s="1" t="s">
        <v>1469</v>
      </c>
      <c r="H5040" s="1" t="s">
        <v>23</v>
      </c>
      <c r="I5040" s="1" t="s">
        <v>23</v>
      </c>
      <c r="AK5040" s="1" t="s">
        <v>456</v>
      </c>
    </row>
    <row r="5041" spans="1:37">
      <c r="A5041" s="1" t="s">
        <v>1761</v>
      </c>
      <c r="B5041" s="9">
        <v>41073</v>
      </c>
      <c r="C5041" s="7">
        <v>100</v>
      </c>
      <c r="D5041" s="7">
        <v>1</v>
      </c>
      <c r="E5041" s="1">
        <v>24</v>
      </c>
      <c r="F5041" s="1" t="s">
        <v>47</v>
      </c>
      <c r="G5041" s="1" t="s">
        <v>1472</v>
      </c>
      <c r="H5041" s="1" t="s">
        <v>23</v>
      </c>
      <c r="I5041" s="1" t="s">
        <v>23</v>
      </c>
      <c r="AK5041" s="1" t="s">
        <v>456</v>
      </c>
    </row>
    <row r="5042" spans="1:37">
      <c r="A5042" s="1" t="s">
        <v>1761</v>
      </c>
      <c r="B5042" s="9">
        <v>41073</v>
      </c>
      <c r="C5042" s="7">
        <v>100</v>
      </c>
      <c r="D5042" s="7">
        <v>1</v>
      </c>
      <c r="E5042" s="1">
        <v>25</v>
      </c>
      <c r="F5042" s="1" t="s">
        <v>26</v>
      </c>
      <c r="G5042" s="1" t="s">
        <v>1474</v>
      </c>
      <c r="H5042" s="1" t="s">
        <v>23</v>
      </c>
      <c r="I5042" s="1" t="s">
        <v>23</v>
      </c>
      <c r="AK5042" s="1" t="s">
        <v>456</v>
      </c>
    </row>
    <row r="5043" spans="1:37">
      <c r="A5043" s="1" t="s">
        <v>1761</v>
      </c>
      <c r="B5043" s="9">
        <v>41073</v>
      </c>
      <c r="C5043" s="7">
        <v>100</v>
      </c>
      <c r="D5043" s="7">
        <v>1</v>
      </c>
      <c r="E5043" s="1">
        <v>25</v>
      </c>
      <c r="F5043" s="1" t="s">
        <v>47</v>
      </c>
      <c r="G5043" s="1" t="s">
        <v>1475</v>
      </c>
      <c r="H5043" s="1" t="s">
        <v>22</v>
      </c>
      <c r="I5043" s="1" t="s">
        <v>9</v>
      </c>
      <c r="K5043" s="1" t="s">
        <v>30</v>
      </c>
      <c r="L5043" s="1" t="s">
        <v>73</v>
      </c>
      <c r="M5043" s="2" t="s">
        <v>2146</v>
      </c>
      <c r="AJ5043" s="1" t="s">
        <v>418</v>
      </c>
      <c r="AK5043" s="1" t="s">
        <v>456</v>
      </c>
    </row>
    <row r="5044" spans="1:37">
      <c r="A5044" s="1" t="s">
        <v>1761</v>
      </c>
      <c r="B5044" s="9">
        <v>41073</v>
      </c>
      <c r="C5044" s="7">
        <v>100</v>
      </c>
      <c r="D5044" s="7">
        <v>1</v>
      </c>
      <c r="E5044" s="1">
        <v>26</v>
      </c>
      <c r="F5044" s="1" t="s">
        <v>26</v>
      </c>
      <c r="G5044" s="1" t="s">
        <v>1476</v>
      </c>
      <c r="H5044" s="1" t="s">
        <v>22</v>
      </c>
      <c r="I5044" s="1" t="s">
        <v>23</v>
      </c>
      <c r="AK5044" s="1" t="s">
        <v>456</v>
      </c>
    </row>
    <row r="5045" spans="1:37">
      <c r="A5045" s="1" t="s">
        <v>1761</v>
      </c>
      <c r="B5045" s="9">
        <v>41073</v>
      </c>
      <c r="C5045" s="7">
        <v>100</v>
      </c>
      <c r="D5045" s="7">
        <v>1</v>
      </c>
      <c r="E5045" s="1">
        <v>26</v>
      </c>
      <c r="F5045" s="1" t="s">
        <v>47</v>
      </c>
      <c r="G5045" s="1" t="s">
        <v>1477</v>
      </c>
      <c r="H5045" s="1" t="s">
        <v>23</v>
      </c>
      <c r="I5045" s="1" t="s">
        <v>23</v>
      </c>
      <c r="J5045" s="1" t="s">
        <v>55</v>
      </c>
      <c r="AK5045" s="1" t="s">
        <v>456</v>
      </c>
    </row>
    <row r="5046" spans="1:37">
      <c r="A5046" s="1" t="s">
        <v>1761</v>
      </c>
      <c r="B5046" s="9">
        <v>41073</v>
      </c>
      <c r="C5046" s="7">
        <v>100</v>
      </c>
      <c r="D5046" s="7">
        <v>1</v>
      </c>
      <c r="E5046" s="1">
        <v>27</v>
      </c>
      <c r="F5046" s="1" t="s">
        <v>26</v>
      </c>
      <c r="G5046" s="1" t="s">
        <v>1478</v>
      </c>
      <c r="H5046" s="1" t="s">
        <v>23</v>
      </c>
      <c r="I5046" s="1" t="s">
        <v>23</v>
      </c>
      <c r="J5046" s="1" t="s">
        <v>55</v>
      </c>
      <c r="AK5046" s="1" t="s">
        <v>456</v>
      </c>
    </row>
    <row r="5047" spans="1:37">
      <c r="A5047" s="1" t="s">
        <v>1761</v>
      </c>
      <c r="B5047" s="9">
        <v>41073</v>
      </c>
      <c r="C5047" s="7">
        <v>100</v>
      </c>
      <c r="D5047" s="7">
        <v>1</v>
      </c>
      <c r="E5047" s="1">
        <v>27</v>
      </c>
      <c r="F5047" s="1" t="s">
        <v>47</v>
      </c>
      <c r="G5047" s="1" t="s">
        <v>1479</v>
      </c>
      <c r="H5047" s="1" t="s">
        <v>23</v>
      </c>
      <c r="I5047" s="1" t="s">
        <v>23</v>
      </c>
      <c r="AK5047" s="1" t="s">
        <v>456</v>
      </c>
    </row>
    <row r="5048" spans="1:37">
      <c r="A5048" s="1" t="s">
        <v>1761</v>
      </c>
      <c r="B5048" s="9">
        <v>41073</v>
      </c>
      <c r="C5048" s="7">
        <v>100</v>
      </c>
      <c r="D5048" s="7">
        <v>1</v>
      </c>
      <c r="E5048" s="1">
        <v>28</v>
      </c>
      <c r="F5048" s="1" t="s">
        <v>26</v>
      </c>
      <c r="G5048" s="1" t="s">
        <v>1480</v>
      </c>
      <c r="H5048" s="1" t="s">
        <v>23</v>
      </c>
      <c r="I5048" s="1" t="s">
        <v>23</v>
      </c>
      <c r="J5048" s="1" t="s">
        <v>55</v>
      </c>
      <c r="AK5048" s="1" t="s">
        <v>456</v>
      </c>
    </row>
    <row r="5049" spans="1:37">
      <c r="A5049" s="1" t="s">
        <v>1761</v>
      </c>
      <c r="B5049" s="9">
        <v>41073</v>
      </c>
      <c r="C5049" s="7">
        <v>100</v>
      </c>
      <c r="D5049" s="7">
        <v>1</v>
      </c>
      <c r="E5049" s="1">
        <v>28</v>
      </c>
      <c r="F5049" s="1" t="s">
        <v>47</v>
      </c>
      <c r="G5049" s="1" t="s">
        <v>1481</v>
      </c>
      <c r="H5049" s="1" t="s">
        <v>23</v>
      </c>
      <c r="I5049" s="1" t="s">
        <v>23</v>
      </c>
      <c r="AK5049" s="1" t="s">
        <v>456</v>
      </c>
    </row>
    <row r="5050" spans="1:37">
      <c r="A5050" s="1" t="s">
        <v>1761</v>
      </c>
      <c r="B5050" s="9">
        <v>41073</v>
      </c>
      <c r="C5050" s="7">
        <v>100</v>
      </c>
      <c r="D5050" s="7">
        <v>1</v>
      </c>
      <c r="E5050" s="1">
        <v>29</v>
      </c>
      <c r="F5050" s="1" t="s">
        <v>26</v>
      </c>
      <c r="G5050" s="1" t="s">
        <v>1482</v>
      </c>
      <c r="H5050" s="1" t="s">
        <v>22</v>
      </c>
      <c r="I5050" s="1" t="s">
        <v>53</v>
      </c>
      <c r="AK5050" s="1" t="s">
        <v>456</v>
      </c>
    </row>
    <row r="5051" spans="1:37">
      <c r="A5051" s="1" t="s">
        <v>1761</v>
      </c>
      <c r="B5051" s="9">
        <v>41073</v>
      </c>
      <c r="C5051" s="7">
        <v>100</v>
      </c>
      <c r="D5051" s="7">
        <v>1</v>
      </c>
      <c r="E5051" s="1">
        <v>29</v>
      </c>
      <c r="F5051" s="1" t="s">
        <v>47</v>
      </c>
      <c r="G5051" s="1" t="s">
        <v>1483</v>
      </c>
      <c r="H5051" s="1" t="s">
        <v>23</v>
      </c>
      <c r="I5051" s="1" t="s">
        <v>23</v>
      </c>
      <c r="J5051" s="1" t="s">
        <v>55</v>
      </c>
      <c r="AK5051" s="1" t="s">
        <v>456</v>
      </c>
    </row>
    <row r="5052" spans="1:37">
      <c r="A5052" s="1" t="s">
        <v>1761</v>
      </c>
      <c r="B5052" s="9">
        <v>41073</v>
      </c>
      <c r="C5052" s="7">
        <v>100</v>
      </c>
      <c r="D5052" s="7">
        <v>1</v>
      </c>
      <c r="E5052" s="1">
        <v>30</v>
      </c>
      <c r="F5052" s="1" t="s">
        <v>26</v>
      </c>
      <c r="G5052" s="1" t="s">
        <v>1484</v>
      </c>
      <c r="H5052" s="1" t="s">
        <v>23</v>
      </c>
      <c r="I5052" s="1" t="s">
        <v>23</v>
      </c>
      <c r="AK5052" s="1" t="s">
        <v>456</v>
      </c>
    </row>
    <row r="5053" spans="1:37">
      <c r="A5053" s="1" t="s">
        <v>1761</v>
      </c>
      <c r="B5053" s="9">
        <v>41073</v>
      </c>
      <c r="C5053" s="7">
        <v>100</v>
      </c>
      <c r="D5053" s="7">
        <v>1</v>
      </c>
      <c r="E5053" s="1">
        <v>30</v>
      </c>
      <c r="F5053" s="1" t="s">
        <v>47</v>
      </c>
      <c r="G5053" s="1" t="s">
        <v>1485</v>
      </c>
      <c r="H5053" s="1" t="s">
        <v>23</v>
      </c>
      <c r="I5053" s="1" t="s">
        <v>23</v>
      </c>
      <c r="AK5053" s="1" t="s">
        <v>456</v>
      </c>
    </row>
    <row r="5054" spans="1:37">
      <c r="A5054" s="1" t="s">
        <v>1761</v>
      </c>
      <c r="B5054" s="9">
        <v>41073</v>
      </c>
      <c r="C5054" s="7">
        <v>100</v>
      </c>
      <c r="D5054" s="7">
        <v>1</v>
      </c>
      <c r="E5054" s="1">
        <v>31</v>
      </c>
      <c r="F5054" s="1" t="s">
        <v>26</v>
      </c>
      <c r="G5054" s="1" t="s">
        <v>1486</v>
      </c>
      <c r="H5054" s="1" t="s">
        <v>23</v>
      </c>
      <c r="I5054" s="1" t="s">
        <v>23</v>
      </c>
      <c r="J5054" s="1" t="s">
        <v>55</v>
      </c>
      <c r="AK5054" s="1" t="s">
        <v>456</v>
      </c>
    </row>
    <row r="5055" spans="1:37">
      <c r="A5055" s="1" t="s">
        <v>1761</v>
      </c>
      <c r="B5055" s="9">
        <v>41073</v>
      </c>
      <c r="C5055" s="7">
        <v>100</v>
      </c>
      <c r="D5055" s="7">
        <v>1</v>
      </c>
      <c r="E5055" s="1">
        <v>31</v>
      </c>
      <c r="F5055" s="1" t="s">
        <v>47</v>
      </c>
      <c r="G5055" s="1" t="s">
        <v>1487</v>
      </c>
      <c r="H5055" s="1" t="s">
        <v>23</v>
      </c>
      <c r="I5055" s="1" t="s">
        <v>23</v>
      </c>
      <c r="J5055" s="1" t="s">
        <v>55</v>
      </c>
      <c r="AK5055" s="1" t="s">
        <v>456</v>
      </c>
    </row>
    <row r="5056" spans="1:37">
      <c r="A5056" s="1" t="s">
        <v>1761</v>
      </c>
      <c r="B5056" s="9">
        <v>41073</v>
      </c>
      <c r="C5056" s="7">
        <v>100</v>
      </c>
      <c r="D5056" s="7">
        <v>1</v>
      </c>
      <c r="E5056" s="1">
        <v>32</v>
      </c>
      <c r="F5056" s="1" t="s">
        <v>26</v>
      </c>
      <c r="G5056" s="1" t="s">
        <v>1488</v>
      </c>
      <c r="H5056" s="1" t="s">
        <v>23</v>
      </c>
      <c r="I5056" s="1" t="s">
        <v>23</v>
      </c>
      <c r="J5056" s="1" t="s">
        <v>55</v>
      </c>
      <c r="AK5056" s="1" t="s">
        <v>456</v>
      </c>
    </row>
    <row r="5057" spans="1:37">
      <c r="A5057" s="1" t="s">
        <v>1761</v>
      </c>
      <c r="B5057" s="9">
        <v>41073</v>
      </c>
      <c r="C5057" s="7">
        <v>100</v>
      </c>
      <c r="D5057" s="7">
        <v>1</v>
      </c>
      <c r="E5057" s="1">
        <v>32</v>
      </c>
      <c r="F5057" s="1" t="s">
        <v>47</v>
      </c>
      <c r="G5057" s="1" t="s">
        <v>1489</v>
      </c>
      <c r="H5057" s="1" t="s">
        <v>23</v>
      </c>
      <c r="I5057" s="1" t="s">
        <v>23</v>
      </c>
      <c r="AK5057" s="1" t="s">
        <v>456</v>
      </c>
    </row>
    <row r="5058" spans="1:37">
      <c r="A5058" s="1" t="s">
        <v>1761</v>
      </c>
      <c r="B5058" s="9">
        <v>41073</v>
      </c>
      <c r="C5058" s="7">
        <v>100</v>
      </c>
      <c r="D5058" s="7">
        <v>1</v>
      </c>
      <c r="E5058" s="1">
        <v>33</v>
      </c>
      <c r="F5058" s="1" t="s">
        <v>26</v>
      </c>
      <c r="G5058" s="1" t="s">
        <v>532</v>
      </c>
      <c r="H5058" s="1" t="s">
        <v>23</v>
      </c>
      <c r="I5058" s="1" t="s">
        <v>23</v>
      </c>
      <c r="J5058" s="1" t="s">
        <v>55</v>
      </c>
      <c r="AK5058" s="1" t="s">
        <v>456</v>
      </c>
    </row>
    <row r="5059" spans="1:37">
      <c r="A5059" s="1" t="s">
        <v>1761</v>
      </c>
      <c r="B5059" s="9">
        <v>41073</v>
      </c>
      <c r="C5059" s="7">
        <v>100</v>
      </c>
      <c r="D5059" s="7">
        <v>1</v>
      </c>
      <c r="E5059" s="1">
        <v>33</v>
      </c>
      <c r="F5059" s="1" t="s">
        <v>47</v>
      </c>
      <c r="G5059" s="1" t="s">
        <v>1490</v>
      </c>
      <c r="H5059" s="1" t="s">
        <v>23</v>
      </c>
      <c r="I5059" s="1" t="s">
        <v>23</v>
      </c>
      <c r="AK5059" s="1" t="s">
        <v>456</v>
      </c>
    </row>
    <row r="5060" spans="1:37">
      <c r="A5060" s="1" t="s">
        <v>1761</v>
      </c>
      <c r="B5060" s="9">
        <v>41073</v>
      </c>
      <c r="C5060" s="7">
        <v>100</v>
      </c>
      <c r="D5060" s="7">
        <v>1</v>
      </c>
      <c r="E5060" s="1">
        <v>34</v>
      </c>
      <c r="F5060" s="1" t="s">
        <v>26</v>
      </c>
      <c r="G5060" s="1" t="s">
        <v>1491</v>
      </c>
      <c r="H5060" s="1" t="s">
        <v>23</v>
      </c>
      <c r="I5060" s="1" t="s">
        <v>23</v>
      </c>
      <c r="J5060" s="1" t="s">
        <v>55</v>
      </c>
      <c r="AK5060" s="1" t="s">
        <v>456</v>
      </c>
    </row>
    <row r="5061" spans="1:37">
      <c r="A5061" s="1" t="s">
        <v>1761</v>
      </c>
      <c r="B5061" s="9">
        <v>41073</v>
      </c>
      <c r="C5061" s="7">
        <v>100</v>
      </c>
      <c r="D5061" s="7">
        <v>1</v>
      </c>
      <c r="E5061" s="1">
        <v>34</v>
      </c>
      <c r="F5061" s="1" t="s">
        <v>47</v>
      </c>
      <c r="G5061" s="1" t="s">
        <v>1492</v>
      </c>
      <c r="H5061" s="1" t="s">
        <v>22</v>
      </c>
      <c r="I5061" s="1" t="s">
        <v>9</v>
      </c>
      <c r="K5061" s="1" t="s">
        <v>30</v>
      </c>
      <c r="L5061" s="1" t="s">
        <v>73</v>
      </c>
      <c r="M5061" s="2" t="s">
        <v>2157</v>
      </c>
      <c r="AJ5061" s="1" t="s">
        <v>418</v>
      </c>
      <c r="AK5061" s="1" t="s">
        <v>456</v>
      </c>
    </row>
    <row r="5062" spans="1:37">
      <c r="A5062" s="1" t="s">
        <v>1761</v>
      </c>
      <c r="B5062" s="9">
        <v>41073</v>
      </c>
      <c r="C5062" s="7">
        <v>100</v>
      </c>
      <c r="D5062" s="7">
        <v>1</v>
      </c>
      <c r="E5062" s="1">
        <v>35</v>
      </c>
      <c r="F5062" s="1" t="s">
        <v>26</v>
      </c>
      <c r="G5062" s="1" t="s">
        <v>1493</v>
      </c>
      <c r="H5062" s="1" t="s">
        <v>23</v>
      </c>
      <c r="I5062" s="1" t="s">
        <v>23</v>
      </c>
      <c r="AK5062" s="1" t="s">
        <v>456</v>
      </c>
    </row>
    <row r="5063" spans="1:37">
      <c r="A5063" s="1" t="s">
        <v>1761</v>
      </c>
      <c r="B5063" s="9">
        <v>41073</v>
      </c>
      <c r="C5063" s="7">
        <v>100</v>
      </c>
      <c r="D5063" s="7">
        <v>1</v>
      </c>
      <c r="E5063" s="1">
        <v>35</v>
      </c>
      <c r="F5063" s="1" t="s">
        <v>47</v>
      </c>
      <c r="G5063" s="1" t="s">
        <v>1494</v>
      </c>
      <c r="H5063" s="1" t="s">
        <v>23</v>
      </c>
      <c r="I5063" s="1" t="s">
        <v>23</v>
      </c>
      <c r="J5063" s="1" t="s">
        <v>55</v>
      </c>
      <c r="AK5063" s="1" t="s">
        <v>456</v>
      </c>
    </row>
    <row r="5064" spans="1:37">
      <c r="A5064" s="1" t="s">
        <v>1761</v>
      </c>
      <c r="B5064" s="9">
        <v>41073</v>
      </c>
      <c r="C5064" s="7">
        <v>100</v>
      </c>
      <c r="D5064" s="7">
        <v>1</v>
      </c>
      <c r="E5064" s="1">
        <v>36</v>
      </c>
      <c r="F5064" s="1" t="s">
        <v>26</v>
      </c>
      <c r="G5064" s="1" t="s">
        <v>1495</v>
      </c>
      <c r="H5064" s="1" t="s">
        <v>23</v>
      </c>
      <c r="I5064" s="1" t="s">
        <v>23</v>
      </c>
      <c r="J5064" s="1" t="s">
        <v>55</v>
      </c>
      <c r="AK5064" s="1" t="s">
        <v>456</v>
      </c>
    </row>
    <row r="5065" spans="1:37">
      <c r="A5065" s="1" t="s">
        <v>1761</v>
      </c>
      <c r="B5065" s="9">
        <v>41073</v>
      </c>
      <c r="C5065" s="7">
        <v>100</v>
      </c>
      <c r="D5065" s="7">
        <v>1</v>
      </c>
      <c r="E5065" s="1">
        <v>36</v>
      </c>
      <c r="F5065" s="1" t="s">
        <v>47</v>
      </c>
      <c r="G5065" s="1" t="s">
        <v>1496</v>
      </c>
      <c r="H5065" s="1" t="s">
        <v>22</v>
      </c>
      <c r="I5065" s="1" t="s">
        <v>23</v>
      </c>
      <c r="AK5065" s="1" t="s">
        <v>456</v>
      </c>
    </row>
    <row r="5066" spans="1:37">
      <c r="A5066" s="1" t="s">
        <v>1761</v>
      </c>
      <c r="B5066" s="9">
        <v>41073</v>
      </c>
      <c r="C5066" s="7">
        <v>100</v>
      </c>
      <c r="D5066" s="7">
        <v>1</v>
      </c>
      <c r="E5066" s="1">
        <v>37</v>
      </c>
      <c r="F5066" s="1" t="s">
        <v>26</v>
      </c>
      <c r="G5066" s="1" t="s">
        <v>534</v>
      </c>
      <c r="H5066" s="1" t="s">
        <v>23</v>
      </c>
      <c r="I5066" s="1" t="s">
        <v>23</v>
      </c>
      <c r="J5066" s="1" t="s">
        <v>55</v>
      </c>
      <c r="AK5066" s="1" t="s">
        <v>456</v>
      </c>
    </row>
    <row r="5067" spans="1:37">
      <c r="A5067" s="1" t="s">
        <v>1761</v>
      </c>
      <c r="B5067" s="9">
        <v>41073</v>
      </c>
      <c r="C5067" s="7">
        <v>100</v>
      </c>
      <c r="D5067" s="7">
        <v>1</v>
      </c>
      <c r="E5067" s="1">
        <v>37</v>
      </c>
      <c r="F5067" s="1" t="s">
        <v>47</v>
      </c>
      <c r="G5067" s="1" t="s">
        <v>1498</v>
      </c>
      <c r="H5067" s="1" t="s">
        <v>23</v>
      </c>
      <c r="I5067" s="1" t="s">
        <v>23</v>
      </c>
      <c r="J5067" s="1" t="s">
        <v>55</v>
      </c>
      <c r="AK5067" s="1" t="s">
        <v>456</v>
      </c>
    </row>
    <row r="5068" spans="1:37">
      <c r="A5068" s="1" t="s">
        <v>1761</v>
      </c>
      <c r="B5068" s="9">
        <v>41073</v>
      </c>
      <c r="C5068" s="7">
        <v>100</v>
      </c>
      <c r="D5068" s="7">
        <v>1</v>
      </c>
      <c r="E5068" s="1">
        <v>38</v>
      </c>
      <c r="F5068" s="1" t="s">
        <v>26</v>
      </c>
      <c r="G5068" s="1" t="s">
        <v>1499</v>
      </c>
      <c r="H5068" s="1" t="s">
        <v>23</v>
      </c>
      <c r="I5068" s="1" t="s">
        <v>23</v>
      </c>
      <c r="AK5068" s="1" t="s">
        <v>456</v>
      </c>
    </row>
    <row r="5069" spans="1:37">
      <c r="A5069" s="1" t="s">
        <v>1761</v>
      </c>
      <c r="B5069" s="9">
        <v>41073</v>
      </c>
      <c r="C5069" s="7">
        <v>100</v>
      </c>
      <c r="D5069" s="7">
        <v>1</v>
      </c>
      <c r="E5069" s="1">
        <v>38</v>
      </c>
      <c r="F5069" s="1" t="s">
        <v>47</v>
      </c>
      <c r="G5069" s="1" t="s">
        <v>1500</v>
      </c>
      <c r="H5069" s="1" t="s">
        <v>23</v>
      </c>
      <c r="I5069" s="1" t="s">
        <v>23</v>
      </c>
      <c r="J5069" s="1" t="s">
        <v>55</v>
      </c>
      <c r="AK5069" s="1" t="s">
        <v>456</v>
      </c>
    </row>
    <row r="5070" spans="1:37">
      <c r="A5070" s="1" t="s">
        <v>1761</v>
      </c>
      <c r="B5070" s="9">
        <v>41073</v>
      </c>
      <c r="C5070" s="7">
        <v>100</v>
      </c>
      <c r="D5070" s="7">
        <v>1</v>
      </c>
      <c r="E5070" s="1">
        <v>39</v>
      </c>
      <c r="F5070" s="1" t="s">
        <v>26</v>
      </c>
      <c r="G5070" s="1" t="s">
        <v>1501</v>
      </c>
      <c r="H5070" s="1" t="s">
        <v>22</v>
      </c>
      <c r="I5070" s="1" t="s">
        <v>9</v>
      </c>
      <c r="K5070" s="1" t="s">
        <v>30</v>
      </c>
      <c r="L5070" s="1" t="s">
        <v>73</v>
      </c>
      <c r="M5070" s="2" t="s">
        <v>2081</v>
      </c>
      <c r="AJ5070" s="1" t="s">
        <v>288</v>
      </c>
      <c r="AK5070" s="1" t="s">
        <v>456</v>
      </c>
    </row>
    <row r="5071" spans="1:37">
      <c r="A5071" s="1" t="s">
        <v>1761</v>
      </c>
      <c r="B5071" s="9">
        <v>41073</v>
      </c>
      <c r="C5071" s="7">
        <v>100</v>
      </c>
      <c r="D5071" s="7">
        <v>1</v>
      </c>
      <c r="E5071" s="1">
        <v>39</v>
      </c>
      <c r="F5071" s="1" t="s">
        <v>47</v>
      </c>
      <c r="G5071" s="1" t="s">
        <v>1503</v>
      </c>
      <c r="H5071" s="1" t="s">
        <v>23</v>
      </c>
      <c r="I5071" s="1" t="s">
        <v>23</v>
      </c>
      <c r="AK5071" s="1" t="s">
        <v>456</v>
      </c>
    </row>
    <row r="5072" spans="1:37">
      <c r="A5072" s="1" t="s">
        <v>1761</v>
      </c>
      <c r="B5072" s="9">
        <v>41073</v>
      </c>
      <c r="C5072" s="7">
        <v>100</v>
      </c>
      <c r="D5072" s="7">
        <v>1</v>
      </c>
      <c r="E5072" s="1">
        <v>40</v>
      </c>
      <c r="F5072" s="1" t="s">
        <v>26</v>
      </c>
      <c r="G5072" s="1" t="s">
        <v>1504</v>
      </c>
      <c r="H5072" s="1" t="s">
        <v>22</v>
      </c>
      <c r="I5072" s="1" t="s">
        <v>23</v>
      </c>
      <c r="AK5072" s="1" t="s">
        <v>456</v>
      </c>
    </row>
    <row r="5073" spans="1:38">
      <c r="A5073" s="1" t="s">
        <v>1761</v>
      </c>
      <c r="B5073" s="9">
        <v>41073</v>
      </c>
      <c r="C5073" s="7">
        <v>100</v>
      </c>
      <c r="D5073" s="7">
        <v>1</v>
      </c>
      <c r="E5073" s="1">
        <v>40</v>
      </c>
      <c r="F5073" s="1" t="s">
        <v>47</v>
      </c>
      <c r="G5073" s="1" t="s">
        <v>1507</v>
      </c>
      <c r="H5073" s="1" t="s">
        <v>22</v>
      </c>
      <c r="I5073" s="1" t="s">
        <v>9</v>
      </c>
      <c r="K5073" s="1" t="s">
        <v>32</v>
      </c>
      <c r="L5073" s="1" t="s">
        <v>25</v>
      </c>
      <c r="M5073" s="2" t="s">
        <v>2164</v>
      </c>
      <c r="N5073" s="1" t="s">
        <v>26</v>
      </c>
      <c r="O5073" s="1" t="s">
        <v>27</v>
      </c>
      <c r="P5073" s="1" t="s">
        <v>507</v>
      </c>
      <c r="Q5073" s="1">
        <v>25.55</v>
      </c>
      <c r="R5073" s="1">
        <v>16.3</v>
      </c>
      <c r="S5073" s="1">
        <v>13.25</v>
      </c>
      <c r="X5073" s="1">
        <v>19</v>
      </c>
      <c r="Y5073" s="1">
        <v>61</v>
      </c>
      <c r="Z5073" s="1">
        <f>Y5073-X5073</f>
        <v>42</v>
      </c>
      <c r="AA5073" s="1">
        <v>27</v>
      </c>
      <c r="AE5073" s="1">
        <v>759</v>
      </c>
      <c r="AF5073" s="1">
        <v>117</v>
      </c>
      <c r="AJ5073" s="1" t="s">
        <v>288</v>
      </c>
      <c r="AK5073" s="1" t="s">
        <v>456</v>
      </c>
    </row>
    <row r="5074" spans="1:38">
      <c r="A5074" s="1" t="s">
        <v>1761</v>
      </c>
      <c r="B5074" s="9">
        <v>41073</v>
      </c>
      <c r="C5074" s="7">
        <v>100</v>
      </c>
      <c r="D5074" s="7">
        <v>1</v>
      </c>
      <c r="E5074" s="1">
        <v>41</v>
      </c>
      <c r="F5074" s="1" t="s">
        <v>26</v>
      </c>
      <c r="G5074" s="1" t="s">
        <v>1508</v>
      </c>
      <c r="H5074" s="1" t="s">
        <v>22</v>
      </c>
      <c r="I5074" s="1" t="s">
        <v>9</v>
      </c>
      <c r="K5074" s="1" t="s">
        <v>29</v>
      </c>
      <c r="L5074" s="1" t="s">
        <v>73</v>
      </c>
      <c r="M5074" s="2" t="s">
        <v>2118</v>
      </c>
      <c r="AC5074" s="1" t="s">
        <v>504</v>
      </c>
      <c r="AJ5074" s="1" t="s">
        <v>288</v>
      </c>
      <c r="AK5074" s="1" t="s">
        <v>456</v>
      </c>
    </row>
    <row r="5075" spans="1:38">
      <c r="A5075" s="1" t="s">
        <v>1761</v>
      </c>
      <c r="B5075" s="9">
        <v>41073</v>
      </c>
      <c r="C5075" s="7">
        <v>100</v>
      </c>
      <c r="D5075" s="7">
        <v>1</v>
      </c>
      <c r="E5075" s="1">
        <v>41</v>
      </c>
      <c r="F5075" s="1" t="s">
        <v>47</v>
      </c>
      <c r="G5075" s="1" t="s">
        <v>1509</v>
      </c>
      <c r="H5075" s="1" t="s">
        <v>22</v>
      </c>
      <c r="I5075" s="1" t="s">
        <v>9</v>
      </c>
      <c r="K5075" s="1" t="s">
        <v>32</v>
      </c>
      <c r="L5075" s="1" t="s">
        <v>73</v>
      </c>
      <c r="M5075" s="2" t="s">
        <v>2110</v>
      </c>
      <c r="AC5075" s="1" t="s">
        <v>504</v>
      </c>
      <c r="AJ5075" s="1" t="s">
        <v>288</v>
      </c>
      <c r="AK5075" s="1" t="s">
        <v>456</v>
      </c>
    </row>
    <row r="5076" spans="1:38">
      <c r="A5076" s="1" t="s">
        <v>1761</v>
      </c>
      <c r="B5076" s="9">
        <v>41073</v>
      </c>
      <c r="C5076" s="7">
        <v>100</v>
      </c>
      <c r="D5076" s="7">
        <v>1</v>
      </c>
      <c r="E5076" s="1">
        <v>42</v>
      </c>
      <c r="F5076" s="1" t="s">
        <v>26</v>
      </c>
      <c r="G5076" s="1" t="s">
        <v>1510</v>
      </c>
      <c r="H5076" s="1" t="s">
        <v>23</v>
      </c>
      <c r="I5076" s="1" t="s">
        <v>23</v>
      </c>
      <c r="AK5076" s="1" t="s">
        <v>456</v>
      </c>
      <c r="AL5076" s="1" t="s">
        <v>505</v>
      </c>
    </row>
    <row r="5077" spans="1:38">
      <c r="A5077" s="1" t="s">
        <v>1761</v>
      </c>
      <c r="B5077" s="9">
        <v>41073</v>
      </c>
      <c r="C5077" s="7">
        <v>100</v>
      </c>
      <c r="D5077" s="7">
        <v>1</v>
      </c>
      <c r="E5077" s="1">
        <v>42</v>
      </c>
      <c r="F5077" s="1" t="s">
        <v>47</v>
      </c>
      <c r="G5077" s="1" t="s">
        <v>1511</v>
      </c>
      <c r="H5077" s="1" t="s">
        <v>23</v>
      </c>
      <c r="I5077" s="1" t="s">
        <v>23</v>
      </c>
      <c r="AK5077" s="1" t="s">
        <v>456</v>
      </c>
    </row>
    <row r="5078" spans="1:38">
      <c r="A5078" s="1" t="s">
        <v>1761</v>
      </c>
      <c r="B5078" s="9">
        <v>41073</v>
      </c>
      <c r="C5078" s="7">
        <v>100</v>
      </c>
      <c r="D5078" s="7">
        <v>1</v>
      </c>
      <c r="E5078" s="1">
        <v>43</v>
      </c>
      <c r="F5078" s="1" t="s">
        <v>26</v>
      </c>
      <c r="G5078" s="1" t="s">
        <v>1512</v>
      </c>
      <c r="H5078" s="1" t="s">
        <v>22</v>
      </c>
      <c r="I5078" s="1" t="s">
        <v>9</v>
      </c>
      <c r="K5078" s="1" t="s">
        <v>29</v>
      </c>
      <c r="L5078" s="1" t="s">
        <v>73</v>
      </c>
      <c r="M5078" s="2" t="s">
        <v>2160</v>
      </c>
      <c r="AC5078" s="1" t="s">
        <v>504</v>
      </c>
      <c r="AJ5078" s="1" t="s">
        <v>288</v>
      </c>
      <c r="AK5078" s="1" t="s">
        <v>456</v>
      </c>
    </row>
    <row r="5079" spans="1:38">
      <c r="A5079" s="1" t="s">
        <v>1761</v>
      </c>
      <c r="B5079" s="9">
        <v>41073</v>
      </c>
      <c r="C5079" s="7">
        <v>100</v>
      </c>
      <c r="D5079" s="7">
        <v>1</v>
      </c>
      <c r="E5079" s="1">
        <v>43</v>
      </c>
      <c r="F5079" s="1" t="s">
        <v>47</v>
      </c>
      <c r="G5079" s="1" t="s">
        <v>1513</v>
      </c>
      <c r="H5079" s="1" t="s">
        <v>23</v>
      </c>
      <c r="I5079" s="1" t="s">
        <v>23</v>
      </c>
      <c r="AK5079" s="1" t="s">
        <v>456</v>
      </c>
      <c r="AL5079" s="1" t="s">
        <v>503</v>
      </c>
    </row>
    <row r="5080" spans="1:38">
      <c r="A5080" s="1" t="s">
        <v>1761</v>
      </c>
      <c r="B5080" s="9">
        <v>41073</v>
      </c>
      <c r="C5080" s="7">
        <v>100</v>
      </c>
      <c r="D5080" s="7">
        <v>1</v>
      </c>
      <c r="E5080" s="1">
        <v>44</v>
      </c>
      <c r="F5080" s="1" t="s">
        <v>26</v>
      </c>
      <c r="G5080" s="1" t="s">
        <v>1514</v>
      </c>
      <c r="H5080" s="1" t="s">
        <v>23</v>
      </c>
      <c r="I5080" s="1" t="s">
        <v>23</v>
      </c>
      <c r="AK5080" s="1" t="s">
        <v>456</v>
      </c>
      <c r="AL5080" s="1" t="s">
        <v>502</v>
      </c>
    </row>
    <row r="5081" spans="1:38">
      <c r="A5081" s="1" t="s">
        <v>1761</v>
      </c>
      <c r="B5081" s="9">
        <v>41073</v>
      </c>
      <c r="C5081" s="7">
        <v>100</v>
      </c>
      <c r="D5081" s="7">
        <v>1</v>
      </c>
      <c r="E5081" s="1">
        <v>44</v>
      </c>
      <c r="F5081" s="1" t="s">
        <v>47</v>
      </c>
      <c r="G5081" s="1" t="s">
        <v>1515</v>
      </c>
      <c r="H5081" s="1" t="s">
        <v>23</v>
      </c>
      <c r="I5081" s="1" t="s">
        <v>23</v>
      </c>
      <c r="AK5081" s="1" t="s">
        <v>456</v>
      </c>
      <c r="AL5081" s="1" t="s">
        <v>424</v>
      </c>
    </row>
    <row r="5082" spans="1:38">
      <c r="A5082" s="1" t="s">
        <v>1761</v>
      </c>
      <c r="B5082" s="9">
        <v>41073</v>
      </c>
      <c r="C5082" s="7">
        <v>100</v>
      </c>
      <c r="D5082" s="7">
        <v>1</v>
      </c>
      <c r="E5082" s="1">
        <v>45</v>
      </c>
      <c r="F5082" s="1" t="s">
        <v>26</v>
      </c>
      <c r="G5082" s="1" t="s">
        <v>1516</v>
      </c>
      <c r="H5082" s="1" t="s">
        <v>22</v>
      </c>
      <c r="I5082" s="1" t="s">
        <v>9</v>
      </c>
      <c r="K5082" s="1" t="s">
        <v>239</v>
      </c>
      <c r="L5082" s="1" t="s">
        <v>73</v>
      </c>
      <c r="M5082" s="2" t="s">
        <v>2121</v>
      </c>
      <c r="AJ5082" s="1" t="s">
        <v>288</v>
      </c>
      <c r="AK5082" s="1" t="s">
        <v>456</v>
      </c>
    </row>
    <row r="5083" spans="1:38">
      <c r="A5083" s="1" t="s">
        <v>1761</v>
      </c>
      <c r="B5083" s="9">
        <v>41073</v>
      </c>
      <c r="C5083" s="7">
        <v>100</v>
      </c>
      <c r="D5083" s="7">
        <v>1</v>
      </c>
      <c r="E5083" s="1">
        <v>45</v>
      </c>
      <c r="F5083" s="1" t="s">
        <v>47</v>
      </c>
      <c r="G5083" s="1" t="s">
        <v>1517</v>
      </c>
      <c r="H5083" s="1" t="s">
        <v>22</v>
      </c>
      <c r="I5083" s="1" t="s">
        <v>9</v>
      </c>
      <c r="K5083" s="1" t="s">
        <v>239</v>
      </c>
      <c r="L5083" s="1" t="s">
        <v>73</v>
      </c>
      <c r="M5083" s="2" t="s">
        <v>2162</v>
      </c>
      <c r="AJ5083" s="1" t="s">
        <v>288</v>
      </c>
      <c r="AK5083" s="1" t="s">
        <v>456</v>
      </c>
    </row>
    <row r="5084" spans="1:38">
      <c r="A5084" s="1" t="s">
        <v>1761</v>
      </c>
      <c r="B5084" s="9">
        <v>41073</v>
      </c>
      <c r="C5084" s="7">
        <v>100</v>
      </c>
      <c r="D5084" s="7">
        <v>1</v>
      </c>
      <c r="E5084" s="1">
        <v>46</v>
      </c>
      <c r="F5084" s="1" t="s">
        <v>26</v>
      </c>
      <c r="G5084" s="1" t="s">
        <v>1518</v>
      </c>
      <c r="H5084" s="1" t="s">
        <v>23</v>
      </c>
      <c r="I5084" s="1" t="s">
        <v>23</v>
      </c>
      <c r="J5084" s="1" t="s">
        <v>55</v>
      </c>
      <c r="AK5084" s="1" t="s">
        <v>456</v>
      </c>
    </row>
    <row r="5085" spans="1:38">
      <c r="A5085" s="1" t="s">
        <v>1761</v>
      </c>
      <c r="B5085" s="9">
        <v>41073</v>
      </c>
      <c r="C5085" s="7">
        <v>100</v>
      </c>
      <c r="D5085" s="7">
        <v>1</v>
      </c>
      <c r="E5085" s="1">
        <v>46</v>
      </c>
      <c r="F5085" s="1" t="s">
        <v>47</v>
      </c>
      <c r="G5085" s="1" t="s">
        <v>1519</v>
      </c>
      <c r="H5085" s="1" t="s">
        <v>23</v>
      </c>
      <c r="I5085" s="1" t="s">
        <v>23</v>
      </c>
      <c r="J5085" s="1" t="s">
        <v>55</v>
      </c>
      <c r="AK5085" s="1" t="s">
        <v>456</v>
      </c>
    </row>
    <row r="5086" spans="1:38">
      <c r="A5086" s="1" t="s">
        <v>1761</v>
      </c>
      <c r="B5086" s="9">
        <v>41073</v>
      </c>
      <c r="C5086" s="7">
        <v>100</v>
      </c>
      <c r="D5086" s="7">
        <v>1</v>
      </c>
      <c r="E5086" s="1">
        <v>47</v>
      </c>
      <c r="F5086" s="1" t="s">
        <v>26</v>
      </c>
      <c r="G5086" s="1" t="s">
        <v>1520</v>
      </c>
      <c r="H5086" s="1" t="s">
        <v>23</v>
      </c>
      <c r="I5086" s="1" t="s">
        <v>23</v>
      </c>
      <c r="AK5086" s="1" t="s">
        <v>456</v>
      </c>
    </row>
    <row r="5087" spans="1:38">
      <c r="A5087" s="1" t="s">
        <v>1761</v>
      </c>
      <c r="B5087" s="9">
        <v>41073</v>
      </c>
      <c r="C5087" s="7">
        <v>100</v>
      </c>
      <c r="D5087" s="7">
        <v>1</v>
      </c>
      <c r="E5087" s="1">
        <v>47</v>
      </c>
      <c r="F5087" s="1" t="s">
        <v>47</v>
      </c>
      <c r="G5087" s="1" t="s">
        <v>1521</v>
      </c>
      <c r="H5087" s="1" t="s">
        <v>23</v>
      </c>
      <c r="I5087" s="1" t="s">
        <v>23</v>
      </c>
      <c r="AK5087" s="1" t="s">
        <v>456</v>
      </c>
      <c r="AL5087" s="1" t="s">
        <v>501</v>
      </c>
    </row>
    <row r="5088" spans="1:38">
      <c r="A5088" s="1" t="s">
        <v>1761</v>
      </c>
      <c r="B5088" s="9">
        <v>41073</v>
      </c>
      <c r="C5088" s="7">
        <v>100</v>
      </c>
      <c r="D5088" s="7">
        <v>1</v>
      </c>
      <c r="E5088" s="1">
        <v>48</v>
      </c>
      <c r="F5088" s="1" t="s">
        <v>26</v>
      </c>
      <c r="G5088" s="1" t="s">
        <v>1522</v>
      </c>
      <c r="H5088" s="1" t="s">
        <v>23</v>
      </c>
      <c r="I5088" s="1" t="s">
        <v>23</v>
      </c>
      <c r="AK5088" s="1" t="s">
        <v>456</v>
      </c>
      <c r="AL5088" s="1" t="s">
        <v>500</v>
      </c>
    </row>
    <row r="5089" spans="1:37">
      <c r="A5089" s="1" t="s">
        <v>1761</v>
      </c>
      <c r="B5089" s="9">
        <v>41073</v>
      </c>
      <c r="C5089" s="7">
        <v>100</v>
      </c>
      <c r="D5089" s="7">
        <v>1</v>
      </c>
      <c r="E5089" s="1">
        <v>48</v>
      </c>
      <c r="F5089" s="1" t="s">
        <v>47</v>
      </c>
      <c r="G5089" s="1" t="s">
        <v>1523</v>
      </c>
      <c r="H5089" s="1" t="s">
        <v>23</v>
      </c>
      <c r="I5089" s="1" t="s">
        <v>23</v>
      </c>
      <c r="AK5089" s="1" t="s">
        <v>456</v>
      </c>
    </row>
    <row r="5090" spans="1:37">
      <c r="A5090" s="1" t="s">
        <v>1762</v>
      </c>
      <c r="B5090" s="9">
        <v>41676</v>
      </c>
      <c r="C5090" s="11">
        <v>100</v>
      </c>
      <c r="D5090" s="11">
        <v>1</v>
      </c>
      <c r="E5090" s="1">
        <v>1</v>
      </c>
      <c r="F5090" s="1" t="s">
        <v>26</v>
      </c>
      <c r="G5090" s="1" t="s">
        <v>1823</v>
      </c>
      <c r="H5090" s="1" t="s">
        <v>23</v>
      </c>
      <c r="I5090" s="1" t="s">
        <v>23</v>
      </c>
      <c r="AK5090" s="1" t="s">
        <v>524</v>
      </c>
    </row>
    <row r="5091" spans="1:37">
      <c r="A5091" s="1" t="s">
        <v>1762</v>
      </c>
      <c r="B5091" s="9">
        <v>41676</v>
      </c>
      <c r="C5091" s="11">
        <v>100</v>
      </c>
      <c r="D5091" s="11">
        <v>1</v>
      </c>
      <c r="E5091" s="1">
        <v>1</v>
      </c>
      <c r="F5091" s="1" t="s">
        <v>47</v>
      </c>
      <c r="G5091" s="1" t="s">
        <v>1825</v>
      </c>
      <c r="H5091" s="1" t="s">
        <v>23</v>
      </c>
      <c r="I5091" s="1" t="s">
        <v>23</v>
      </c>
      <c r="AK5091" s="1" t="s">
        <v>524</v>
      </c>
    </row>
    <row r="5092" spans="1:37">
      <c r="A5092" s="1" t="s">
        <v>1762</v>
      </c>
      <c r="B5092" s="9">
        <v>41676</v>
      </c>
      <c r="C5092" s="11">
        <v>100</v>
      </c>
      <c r="D5092" s="11">
        <v>1</v>
      </c>
      <c r="E5092" s="1">
        <v>2</v>
      </c>
      <c r="F5092" s="1" t="s">
        <v>26</v>
      </c>
      <c r="G5092" s="1" t="s">
        <v>1833</v>
      </c>
      <c r="H5092" s="1" t="s">
        <v>22</v>
      </c>
      <c r="I5092" s="1" t="s">
        <v>9</v>
      </c>
      <c r="K5092" s="1" t="s">
        <v>29</v>
      </c>
      <c r="L5092" s="1" t="s">
        <v>73</v>
      </c>
      <c r="M5092" s="14" t="s">
        <v>2155</v>
      </c>
      <c r="AJ5092" s="1" t="s">
        <v>524</v>
      </c>
      <c r="AK5092" s="1" t="s">
        <v>524</v>
      </c>
    </row>
    <row r="5093" spans="1:37">
      <c r="A5093" s="1" t="s">
        <v>1762</v>
      </c>
      <c r="B5093" s="9">
        <v>41676</v>
      </c>
      <c r="C5093" s="11">
        <v>100</v>
      </c>
      <c r="D5093" s="11">
        <v>1</v>
      </c>
      <c r="E5093" s="1">
        <v>2</v>
      </c>
      <c r="F5093" s="1" t="s">
        <v>47</v>
      </c>
      <c r="G5093" s="1" t="s">
        <v>1829</v>
      </c>
      <c r="H5093" s="1" t="s">
        <v>23</v>
      </c>
      <c r="I5093" s="1" t="s">
        <v>23</v>
      </c>
      <c r="AK5093" s="1" t="s">
        <v>524</v>
      </c>
    </row>
    <row r="5094" spans="1:37">
      <c r="A5094" s="1" t="s">
        <v>1762</v>
      </c>
      <c r="B5094" s="9">
        <v>41676</v>
      </c>
      <c r="C5094" s="11">
        <v>100</v>
      </c>
      <c r="D5094" s="11">
        <v>1</v>
      </c>
      <c r="E5094" s="1">
        <v>3</v>
      </c>
      <c r="F5094" s="1" t="s">
        <v>26</v>
      </c>
      <c r="G5094" s="1" t="s">
        <v>1813</v>
      </c>
      <c r="H5094" s="1" t="s">
        <v>23</v>
      </c>
      <c r="I5094" s="1" t="s">
        <v>23</v>
      </c>
      <c r="AK5094" s="1" t="s">
        <v>524</v>
      </c>
    </row>
    <row r="5095" spans="1:37">
      <c r="A5095" s="1" t="s">
        <v>1762</v>
      </c>
      <c r="B5095" s="9">
        <v>41676</v>
      </c>
      <c r="C5095" s="11">
        <v>100</v>
      </c>
      <c r="D5095" s="11">
        <v>1</v>
      </c>
      <c r="E5095" s="1">
        <v>3</v>
      </c>
      <c r="F5095" s="1" t="s">
        <v>47</v>
      </c>
      <c r="G5095" s="1" t="s">
        <v>1824</v>
      </c>
      <c r="H5095" s="1" t="s">
        <v>23</v>
      </c>
      <c r="I5095" s="1" t="s">
        <v>23</v>
      </c>
      <c r="AK5095" s="1" t="s">
        <v>524</v>
      </c>
    </row>
    <row r="5096" spans="1:37">
      <c r="A5096" s="1" t="s">
        <v>1762</v>
      </c>
      <c r="B5096" s="9">
        <v>41676</v>
      </c>
      <c r="C5096" s="11">
        <v>100</v>
      </c>
      <c r="D5096" s="11">
        <v>1</v>
      </c>
      <c r="E5096" s="1">
        <v>4</v>
      </c>
      <c r="F5096" s="1" t="s">
        <v>26</v>
      </c>
      <c r="G5096" s="1" t="s">
        <v>1821</v>
      </c>
      <c r="H5096" s="1" t="s">
        <v>23</v>
      </c>
      <c r="I5096" s="1" t="s">
        <v>23</v>
      </c>
      <c r="AK5096" s="1" t="s">
        <v>524</v>
      </c>
    </row>
    <row r="5097" spans="1:37">
      <c r="A5097" s="1" t="s">
        <v>1762</v>
      </c>
      <c r="B5097" s="9">
        <v>41676</v>
      </c>
      <c r="C5097" s="11">
        <v>100</v>
      </c>
      <c r="D5097" s="11">
        <v>1</v>
      </c>
      <c r="E5097" s="1">
        <v>4</v>
      </c>
      <c r="F5097" s="1" t="s">
        <v>47</v>
      </c>
      <c r="G5097" s="1" t="s">
        <v>1832</v>
      </c>
      <c r="H5097" s="1" t="s">
        <v>23</v>
      </c>
      <c r="I5097" s="1" t="s">
        <v>23</v>
      </c>
      <c r="AK5097" s="1" t="s">
        <v>524</v>
      </c>
    </row>
    <row r="5098" spans="1:37">
      <c r="A5098" s="1" t="s">
        <v>1762</v>
      </c>
      <c r="B5098" s="9">
        <v>41676</v>
      </c>
      <c r="C5098" s="11">
        <v>100</v>
      </c>
      <c r="D5098" s="11">
        <v>1</v>
      </c>
      <c r="E5098" s="1">
        <v>5</v>
      </c>
      <c r="F5098" s="1" t="s">
        <v>26</v>
      </c>
      <c r="G5098" s="1" t="s">
        <v>1828</v>
      </c>
      <c r="H5098" s="1" t="s">
        <v>22</v>
      </c>
      <c r="I5098" s="1" t="s">
        <v>9</v>
      </c>
      <c r="K5098" s="1" t="s">
        <v>36</v>
      </c>
      <c r="L5098" s="1" t="s">
        <v>73</v>
      </c>
      <c r="M5098" s="2" t="s">
        <v>2141</v>
      </c>
      <c r="AG5098" s="1">
        <v>103</v>
      </c>
      <c r="AJ5098" s="1" t="s">
        <v>524</v>
      </c>
      <c r="AK5098" s="1" t="s">
        <v>524</v>
      </c>
    </row>
    <row r="5099" spans="1:37">
      <c r="A5099" s="1" t="s">
        <v>1762</v>
      </c>
      <c r="B5099" s="9">
        <v>41676</v>
      </c>
      <c r="C5099" s="11">
        <v>100</v>
      </c>
      <c r="D5099" s="11">
        <v>1</v>
      </c>
      <c r="E5099" s="1">
        <v>5</v>
      </c>
      <c r="F5099" s="1" t="s">
        <v>47</v>
      </c>
      <c r="G5099" s="1" t="s">
        <v>1826</v>
      </c>
      <c r="H5099" s="1" t="s">
        <v>23</v>
      </c>
      <c r="I5099" s="1" t="s">
        <v>23</v>
      </c>
      <c r="AK5099" s="1" t="s">
        <v>524</v>
      </c>
    </row>
    <row r="5100" spans="1:37">
      <c r="A5100" s="1" t="s">
        <v>1762</v>
      </c>
      <c r="B5100" s="9">
        <v>41676</v>
      </c>
      <c r="C5100" s="11">
        <v>100</v>
      </c>
      <c r="D5100" s="11">
        <v>1</v>
      </c>
      <c r="E5100" s="1">
        <v>6</v>
      </c>
      <c r="F5100" s="1" t="s">
        <v>26</v>
      </c>
      <c r="G5100" s="1" t="s">
        <v>1834</v>
      </c>
      <c r="H5100" s="1" t="s">
        <v>23</v>
      </c>
      <c r="I5100" s="1" t="s">
        <v>23</v>
      </c>
      <c r="AK5100" s="1" t="s">
        <v>524</v>
      </c>
    </row>
    <row r="5101" spans="1:37">
      <c r="A5101" s="1" t="s">
        <v>1762</v>
      </c>
      <c r="B5101" s="9">
        <v>41676</v>
      </c>
      <c r="C5101" s="11">
        <v>100</v>
      </c>
      <c r="D5101" s="11">
        <v>1</v>
      </c>
      <c r="E5101" s="1">
        <v>6</v>
      </c>
      <c r="F5101" s="1" t="s">
        <v>47</v>
      </c>
      <c r="G5101" s="1" t="s">
        <v>1816</v>
      </c>
      <c r="H5101" s="1" t="s">
        <v>22</v>
      </c>
      <c r="I5101" s="1" t="s">
        <v>23</v>
      </c>
      <c r="AK5101" s="1" t="s">
        <v>524</v>
      </c>
    </row>
    <row r="5102" spans="1:37">
      <c r="A5102" s="1" t="s">
        <v>1762</v>
      </c>
      <c r="B5102" s="9">
        <v>41676</v>
      </c>
      <c r="C5102" s="11">
        <v>100</v>
      </c>
      <c r="D5102" s="11">
        <v>1</v>
      </c>
      <c r="E5102" s="1">
        <v>7</v>
      </c>
      <c r="F5102" s="1" t="s">
        <v>26</v>
      </c>
      <c r="G5102" s="1" t="s">
        <v>1809</v>
      </c>
      <c r="H5102" s="1" t="s">
        <v>23</v>
      </c>
      <c r="I5102" s="1" t="s">
        <v>23</v>
      </c>
      <c r="AK5102" s="1" t="s">
        <v>524</v>
      </c>
    </row>
    <row r="5103" spans="1:37">
      <c r="A5103" s="1" t="s">
        <v>1762</v>
      </c>
      <c r="B5103" s="9">
        <v>41676</v>
      </c>
      <c r="C5103" s="11">
        <v>100</v>
      </c>
      <c r="D5103" s="11">
        <v>1</v>
      </c>
      <c r="E5103" s="1">
        <v>7</v>
      </c>
      <c r="F5103" s="1" t="s">
        <v>47</v>
      </c>
      <c r="G5103" s="1" t="s">
        <v>1822</v>
      </c>
      <c r="H5103" s="1" t="s">
        <v>23</v>
      </c>
      <c r="I5103" s="1" t="s">
        <v>23</v>
      </c>
      <c r="AK5103" s="1" t="s">
        <v>524</v>
      </c>
    </row>
    <row r="5104" spans="1:37">
      <c r="A5104" s="1" t="s">
        <v>1762</v>
      </c>
      <c r="B5104" s="9">
        <v>41676</v>
      </c>
      <c r="C5104" s="11">
        <v>100</v>
      </c>
      <c r="D5104" s="11">
        <v>1</v>
      </c>
      <c r="E5104" s="1">
        <v>8</v>
      </c>
      <c r="F5104" s="1" t="s">
        <v>26</v>
      </c>
      <c r="G5104" s="1" t="s">
        <v>1808</v>
      </c>
      <c r="H5104" s="1" t="s">
        <v>23</v>
      </c>
      <c r="I5104" s="1" t="s">
        <v>23</v>
      </c>
      <c r="AK5104" s="1" t="s">
        <v>524</v>
      </c>
    </row>
    <row r="5105" spans="1:38">
      <c r="A5105" s="1" t="s">
        <v>1762</v>
      </c>
      <c r="B5105" s="9">
        <v>41676</v>
      </c>
      <c r="C5105" s="11">
        <v>100</v>
      </c>
      <c r="D5105" s="11">
        <v>1</v>
      </c>
      <c r="E5105" s="1">
        <v>8</v>
      </c>
      <c r="F5105" s="1" t="s">
        <v>47</v>
      </c>
      <c r="G5105" s="1" t="s">
        <v>1820</v>
      </c>
      <c r="H5105" s="1" t="s">
        <v>23</v>
      </c>
      <c r="I5105" s="1" t="s">
        <v>23</v>
      </c>
      <c r="AK5105" s="1" t="s">
        <v>524</v>
      </c>
    </row>
    <row r="5106" spans="1:38">
      <c r="A5106" s="1" t="s">
        <v>1762</v>
      </c>
      <c r="B5106" s="9">
        <v>41676</v>
      </c>
      <c r="C5106" s="11">
        <v>100</v>
      </c>
      <c r="D5106" s="11">
        <v>1</v>
      </c>
      <c r="E5106" s="1">
        <v>9</v>
      </c>
      <c r="F5106" s="1" t="s">
        <v>26</v>
      </c>
      <c r="G5106" s="1" t="s">
        <v>1830</v>
      </c>
      <c r="H5106" s="1" t="s">
        <v>22</v>
      </c>
      <c r="I5106" s="1" t="s">
        <v>9</v>
      </c>
      <c r="K5106" s="1" t="s">
        <v>32</v>
      </c>
      <c r="L5106" s="1" t="s">
        <v>73</v>
      </c>
      <c r="M5106" s="14" t="s">
        <v>2158</v>
      </c>
      <c r="AJ5106" s="1" t="s">
        <v>524</v>
      </c>
      <c r="AK5106" s="1" t="s">
        <v>524</v>
      </c>
    </row>
    <row r="5107" spans="1:38">
      <c r="A5107" s="1" t="s">
        <v>1762</v>
      </c>
      <c r="B5107" s="9">
        <v>41676</v>
      </c>
      <c r="C5107" s="11">
        <v>100</v>
      </c>
      <c r="D5107" s="11">
        <v>1</v>
      </c>
      <c r="E5107" s="1">
        <v>9</v>
      </c>
      <c r="F5107" s="1" t="s">
        <v>47</v>
      </c>
      <c r="G5107" s="1" t="s">
        <v>1810</v>
      </c>
      <c r="H5107" s="1" t="s">
        <v>23</v>
      </c>
      <c r="I5107" s="1" t="s">
        <v>23</v>
      </c>
      <c r="J5107" s="1" t="s">
        <v>55</v>
      </c>
      <c r="AK5107" s="1" t="s">
        <v>524</v>
      </c>
    </row>
    <row r="5108" spans="1:38">
      <c r="A5108" s="1" t="s">
        <v>1762</v>
      </c>
      <c r="B5108" s="9">
        <v>41676</v>
      </c>
      <c r="C5108" s="11">
        <v>100</v>
      </c>
      <c r="D5108" s="11">
        <v>1</v>
      </c>
      <c r="E5108" s="1">
        <v>10</v>
      </c>
      <c r="F5108" s="1" t="s">
        <v>26</v>
      </c>
      <c r="G5108" s="1" t="s">
        <v>1817</v>
      </c>
      <c r="H5108" s="1" t="s">
        <v>22</v>
      </c>
      <c r="I5108" s="1" t="s">
        <v>9</v>
      </c>
      <c r="K5108" s="1" t="s">
        <v>32</v>
      </c>
      <c r="L5108" s="1" t="s">
        <v>73</v>
      </c>
      <c r="M5108" s="2" t="s">
        <v>2165</v>
      </c>
      <c r="AJ5108" s="1" t="s">
        <v>525</v>
      </c>
      <c r="AK5108" s="1" t="s">
        <v>524</v>
      </c>
    </row>
    <row r="5109" spans="1:38">
      <c r="A5109" s="1" t="s">
        <v>1762</v>
      </c>
      <c r="B5109" s="9">
        <v>41676</v>
      </c>
      <c r="C5109" s="11">
        <v>100</v>
      </c>
      <c r="D5109" s="11">
        <v>1</v>
      </c>
      <c r="E5109" s="1">
        <v>10</v>
      </c>
      <c r="F5109" s="1" t="s">
        <v>47</v>
      </c>
      <c r="G5109" s="1" t="s">
        <v>1835</v>
      </c>
      <c r="H5109" s="1" t="s">
        <v>23</v>
      </c>
      <c r="I5109" s="1" t="s">
        <v>23</v>
      </c>
      <c r="AK5109" s="1" t="s">
        <v>524</v>
      </c>
    </row>
    <row r="5110" spans="1:38">
      <c r="A5110" s="1" t="s">
        <v>1762</v>
      </c>
      <c r="B5110" s="9">
        <v>41676</v>
      </c>
      <c r="C5110" s="11">
        <v>100</v>
      </c>
      <c r="D5110" s="11">
        <v>1</v>
      </c>
      <c r="E5110" s="1">
        <v>11</v>
      </c>
      <c r="F5110" s="1" t="s">
        <v>26</v>
      </c>
      <c r="G5110" s="1" t="s">
        <v>1812</v>
      </c>
      <c r="H5110" s="1" t="s">
        <v>23</v>
      </c>
      <c r="I5110" s="1" t="s">
        <v>23</v>
      </c>
      <c r="AK5110" s="1" t="s">
        <v>524</v>
      </c>
    </row>
    <row r="5111" spans="1:38">
      <c r="A5111" s="1" t="s">
        <v>1762</v>
      </c>
      <c r="B5111" s="9">
        <v>41676</v>
      </c>
      <c r="C5111" s="11">
        <v>100</v>
      </c>
      <c r="D5111" s="11">
        <v>1</v>
      </c>
      <c r="E5111" s="1">
        <v>11</v>
      </c>
      <c r="F5111" s="1" t="s">
        <v>47</v>
      </c>
      <c r="G5111" s="1" t="s">
        <v>1807</v>
      </c>
      <c r="H5111" s="1" t="s">
        <v>23</v>
      </c>
      <c r="I5111" s="1" t="s">
        <v>23</v>
      </c>
      <c r="AK5111" s="1" t="s">
        <v>524</v>
      </c>
    </row>
    <row r="5112" spans="1:38">
      <c r="A5112" s="1" t="s">
        <v>1762</v>
      </c>
      <c r="B5112" s="9">
        <v>41676</v>
      </c>
      <c r="C5112" s="11">
        <v>100</v>
      </c>
      <c r="D5112" s="11">
        <v>1</v>
      </c>
      <c r="E5112" s="1">
        <v>12</v>
      </c>
      <c r="F5112" s="1" t="s">
        <v>26</v>
      </c>
      <c r="G5112" s="1" t="s">
        <v>1818</v>
      </c>
      <c r="H5112" s="1" t="s">
        <v>23</v>
      </c>
      <c r="I5112" s="1" t="s">
        <v>23</v>
      </c>
      <c r="AK5112" s="1" t="s">
        <v>524</v>
      </c>
    </row>
    <row r="5113" spans="1:38">
      <c r="A5113" s="1" t="s">
        <v>1762</v>
      </c>
      <c r="B5113" s="9">
        <v>41676</v>
      </c>
      <c r="C5113" s="11">
        <v>100</v>
      </c>
      <c r="D5113" s="11">
        <v>1</v>
      </c>
      <c r="E5113" s="1">
        <v>12</v>
      </c>
      <c r="F5113" s="1" t="s">
        <v>47</v>
      </c>
      <c r="G5113" s="1" t="s">
        <v>1811</v>
      </c>
      <c r="H5113" s="1" t="s">
        <v>22</v>
      </c>
      <c r="I5113" s="1" t="s">
        <v>9</v>
      </c>
      <c r="K5113" s="1" t="s">
        <v>32</v>
      </c>
      <c r="L5113" s="1" t="s">
        <v>25</v>
      </c>
      <c r="M5113" s="2" t="s">
        <v>2188</v>
      </c>
      <c r="N5113" s="1" t="s">
        <v>224</v>
      </c>
      <c r="O5113" s="1" t="s">
        <v>27</v>
      </c>
      <c r="P5113" s="1" t="s">
        <v>526</v>
      </c>
      <c r="Q5113" s="1">
        <v>26.6</v>
      </c>
      <c r="R5113" s="1">
        <v>16.399999999999999</v>
      </c>
      <c r="S5113" s="1">
        <v>11.4</v>
      </c>
      <c r="X5113" s="1">
        <v>19</v>
      </c>
      <c r="Y5113" s="1">
        <v>74</v>
      </c>
      <c r="Z5113" s="1">
        <f>(Y5113-X5113)</f>
        <v>55</v>
      </c>
      <c r="AA5113" s="1">
        <f>34+16</f>
        <v>50</v>
      </c>
      <c r="AC5113" s="1" t="s">
        <v>527</v>
      </c>
      <c r="AE5113" s="1">
        <v>1003</v>
      </c>
      <c r="AF5113" s="1">
        <v>270</v>
      </c>
      <c r="AG5113" s="1">
        <v>104</v>
      </c>
      <c r="AJ5113" s="1" t="s">
        <v>525</v>
      </c>
      <c r="AK5113" s="1" t="s">
        <v>524</v>
      </c>
    </row>
    <row r="5114" spans="1:38">
      <c r="A5114" s="1" t="s">
        <v>1762</v>
      </c>
      <c r="B5114" s="9">
        <v>41676</v>
      </c>
      <c r="C5114" s="11">
        <v>100</v>
      </c>
      <c r="D5114" s="11">
        <v>1</v>
      </c>
      <c r="E5114" s="1">
        <v>13</v>
      </c>
      <c r="F5114" s="1" t="s">
        <v>26</v>
      </c>
      <c r="G5114" s="1" t="s">
        <v>1827</v>
      </c>
      <c r="H5114" s="1" t="s">
        <v>23</v>
      </c>
      <c r="I5114" s="1" t="s">
        <v>23</v>
      </c>
      <c r="AK5114" s="1" t="s">
        <v>525</v>
      </c>
    </row>
    <row r="5115" spans="1:38">
      <c r="A5115" s="1" t="s">
        <v>1762</v>
      </c>
      <c r="B5115" s="9">
        <v>41676</v>
      </c>
      <c r="C5115" s="11">
        <v>100</v>
      </c>
      <c r="D5115" s="11">
        <v>1</v>
      </c>
      <c r="E5115" s="1">
        <v>13</v>
      </c>
      <c r="F5115" s="1" t="s">
        <v>47</v>
      </c>
      <c r="G5115" s="1" t="s">
        <v>1815</v>
      </c>
      <c r="H5115" s="1" t="s">
        <v>23</v>
      </c>
      <c r="I5115" s="1" t="s">
        <v>23</v>
      </c>
      <c r="AK5115" s="1" t="s">
        <v>525</v>
      </c>
    </row>
    <row r="5116" spans="1:38">
      <c r="A5116" s="1" t="s">
        <v>1762</v>
      </c>
      <c r="B5116" s="9">
        <v>41676</v>
      </c>
      <c r="C5116" s="11">
        <v>100</v>
      </c>
      <c r="D5116" s="11">
        <v>1</v>
      </c>
      <c r="E5116" s="1">
        <v>14</v>
      </c>
      <c r="F5116" s="1" t="s">
        <v>26</v>
      </c>
      <c r="G5116" s="1" t="s">
        <v>1819</v>
      </c>
      <c r="H5116" s="1" t="s">
        <v>23</v>
      </c>
      <c r="I5116" s="1" t="s">
        <v>23</v>
      </c>
      <c r="J5116" s="1" t="s">
        <v>55</v>
      </c>
      <c r="AK5116" s="1" t="s">
        <v>525</v>
      </c>
    </row>
    <row r="5117" spans="1:38">
      <c r="A5117" s="1" t="s">
        <v>1762</v>
      </c>
      <c r="B5117" s="9">
        <v>41676</v>
      </c>
      <c r="C5117" s="11">
        <v>100</v>
      </c>
      <c r="D5117" s="11">
        <v>1</v>
      </c>
      <c r="E5117" s="1">
        <v>14</v>
      </c>
      <c r="F5117" s="1" t="s">
        <v>47</v>
      </c>
      <c r="G5117" s="1" t="s">
        <v>1806</v>
      </c>
      <c r="H5117" s="1" t="s">
        <v>23</v>
      </c>
      <c r="I5117" s="1" t="s">
        <v>23</v>
      </c>
      <c r="AK5117" s="1" t="s">
        <v>525</v>
      </c>
    </row>
    <row r="5118" spans="1:38">
      <c r="A5118" s="1" t="s">
        <v>1762</v>
      </c>
      <c r="B5118" s="9">
        <v>41676</v>
      </c>
      <c r="C5118" s="11">
        <v>100</v>
      </c>
      <c r="D5118" s="11">
        <v>1</v>
      </c>
      <c r="E5118" s="1">
        <v>15</v>
      </c>
      <c r="F5118" s="1" t="s">
        <v>26</v>
      </c>
      <c r="G5118" s="1" t="s">
        <v>1836</v>
      </c>
      <c r="H5118" s="1" t="s">
        <v>23</v>
      </c>
      <c r="I5118" s="1" t="s">
        <v>23</v>
      </c>
      <c r="AK5118" s="1" t="s">
        <v>525</v>
      </c>
    </row>
    <row r="5119" spans="1:38">
      <c r="A5119" s="1" t="s">
        <v>1762</v>
      </c>
      <c r="B5119" s="9">
        <v>41676</v>
      </c>
      <c r="C5119" s="11">
        <v>100</v>
      </c>
      <c r="D5119" s="11">
        <v>1</v>
      </c>
      <c r="E5119" s="1">
        <v>15</v>
      </c>
      <c r="F5119" s="1" t="s">
        <v>47</v>
      </c>
      <c r="G5119" s="1" t="s">
        <v>1805</v>
      </c>
      <c r="H5119" s="1" t="s">
        <v>23</v>
      </c>
      <c r="I5119" s="1" t="s">
        <v>23</v>
      </c>
      <c r="AK5119" s="1" t="s">
        <v>525</v>
      </c>
      <c r="AL5119" s="1" t="s">
        <v>528</v>
      </c>
    </row>
    <row r="5120" spans="1:38">
      <c r="A5120" s="1" t="s">
        <v>1762</v>
      </c>
      <c r="B5120" s="9">
        <v>41676</v>
      </c>
      <c r="C5120" s="11">
        <v>100</v>
      </c>
      <c r="D5120" s="11">
        <v>1</v>
      </c>
      <c r="E5120" s="1">
        <v>16</v>
      </c>
      <c r="F5120" s="1" t="s">
        <v>26</v>
      </c>
      <c r="G5120" s="1" t="s">
        <v>1814</v>
      </c>
      <c r="H5120" s="1" t="s">
        <v>23</v>
      </c>
      <c r="I5120" s="1" t="s">
        <v>23</v>
      </c>
      <c r="AK5120" s="1" t="s">
        <v>525</v>
      </c>
    </row>
    <row r="5121" spans="1:38">
      <c r="A5121" s="1" t="s">
        <v>1762</v>
      </c>
      <c r="B5121" s="9">
        <v>41676</v>
      </c>
      <c r="C5121" s="11">
        <v>100</v>
      </c>
      <c r="D5121" s="11">
        <v>1</v>
      </c>
      <c r="E5121" s="1">
        <v>16</v>
      </c>
      <c r="F5121" s="1" t="s">
        <v>47</v>
      </c>
      <c r="G5121" s="1" t="s">
        <v>1831</v>
      </c>
      <c r="H5121" s="1" t="s">
        <v>23</v>
      </c>
      <c r="I5121" s="1" t="s">
        <v>23</v>
      </c>
      <c r="AK5121" s="1" t="s">
        <v>525</v>
      </c>
    </row>
    <row r="5122" spans="1:38">
      <c r="A5122" s="1" t="s">
        <v>1762</v>
      </c>
      <c r="B5122" s="9">
        <v>41676</v>
      </c>
      <c r="C5122" s="11">
        <v>100</v>
      </c>
      <c r="D5122" s="11">
        <v>1</v>
      </c>
      <c r="E5122" s="1">
        <v>17</v>
      </c>
      <c r="F5122" s="1" t="s">
        <v>26</v>
      </c>
      <c r="G5122" s="1" t="s">
        <v>1451</v>
      </c>
      <c r="H5122" s="1" t="s">
        <v>23</v>
      </c>
      <c r="I5122" s="1" t="s">
        <v>23</v>
      </c>
      <c r="AK5122" s="1" t="s">
        <v>525</v>
      </c>
    </row>
    <row r="5123" spans="1:38">
      <c r="A5123" s="1" t="s">
        <v>1762</v>
      </c>
      <c r="B5123" s="9">
        <v>41676</v>
      </c>
      <c r="C5123" s="11">
        <v>100</v>
      </c>
      <c r="D5123" s="11">
        <v>1</v>
      </c>
      <c r="E5123" s="1">
        <v>17</v>
      </c>
      <c r="F5123" s="1" t="s">
        <v>47</v>
      </c>
      <c r="G5123" s="1" t="s">
        <v>1452</v>
      </c>
      <c r="H5123" s="1" t="s">
        <v>23</v>
      </c>
      <c r="I5123" s="1" t="s">
        <v>23</v>
      </c>
      <c r="AK5123" s="1" t="s">
        <v>525</v>
      </c>
    </row>
    <row r="5124" spans="1:38">
      <c r="A5124" s="1" t="s">
        <v>1762</v>
      </c>
      <c r="B5124" s="9">
        <v>41676</v>
      </c>
      <c r="C5124" s="11">
        <v>100</v>
      </c>
      <c r="D5124" s="11">
        <v>1</v>
      </c>
      <c r="E5124" s="1">
        <v>18</v>
      </c>
      <c r="F5124" s="1" t="s">
        <v>26</v>
      </c>
      <c r="G5124" s="1" t="s">
        <v>1453</v>
      </c>
      <c r="H5124" s="1" t="s">
        <v>23</v>
      </c>
      <c r="I5124" s="1" t="s">
        <v>23</v>
      </c>
      <c r="AK5124" s="1" t="s">
        <v>525</v>
      </c>
    </row>
    <row r="5125" spans="1:38">
      <c r="A5125" s="1" t="s">
        <v>1762</v>
      </c>
      <c r="B5125" s="9">
        <v>41676</v>
      </c>
      <c r="C5125" s="11">
        <v>100</v>
      </c>
      <c r="D5125" s="11">
        <v>1</v>
      </c>
      <c r="E5125" s="1">
        <v>18</v>
      </c>
      <c r="F5125" s="1" t="s">
        <v>47</v>
      </c>
      <c r="G5125" s="1" t="s">
        <v>1454</v>
      </c>
      <c r="H5125" s="1" t="s">
        <v>23</v>
      </c>
      <c r="I5125" s="1" t="s">
        <v>23</v>
      </c>
      <c r="AK5125" s="1" t="s">
        <v>525</v>
      </c>
    </row>
    <row r="5126" spans="1:38">
      <c r="A5126" s="1" t="s">
        <v>1762</v>
      </c>
      <c r="B5126" s="9">
        <v>41676</v>
      </c>
      <c r="C5126" s="11">
        <v>100</v>
      </c>
      <c r="D5126" s="11">
        <v>1</v>
      </c>
      <c r="E5126" s="1">
        <v>19</v>
      </c>
      <c r="F5126" s="1" t="s">
        <v>26</v>
      </c>
      <c r="G5126" s="1" t="s">
        <v>1455</v>
      </c>
      <c r="H5126" s="1" t="s">
        <v>23</v>
      </c>
      <c r="I5126" s="1" t="s">
        <v>23</v>
      </c>
      <c r="AK5126" s="1" t="s">
        <v>525</v>
      </c>
    </row>
    <row r="5127" spans="1:38">
      <c r="A5127" s="1" t="s">
        <v>1762</v>
      </c>
      <c r="B5127" s="9">
        <v>41676</v>
      </c>
      <c r="C5127" s="11">
        <v>100</v>
      </c>
      <c r="D5127" s="11">
        <v>1</v>
      </c>
      <c r="E5127" s="1">
        <v>19</v>
      </c>
      <c r="F5127" s="1" t="s">
        <v>47</v>
      </c>
      <c r="G5127" s="1" t="s">
        <v>1456</v>
      </c>
      <c r="H5127" s="1" t="s">
        <v>23</v>
      </c>
      <c r="I5127" s="1" t="s">
        <v>23</v>
      </c>
      <c r="AK5127" s="1" t="s">
        <v>525</v>
      </c>
    </row>
    <row r="5128" spans="1:38">
      <c r="A5128" s="1" t="s">
        <v>1762</v>
      </c>
      <c r="B5128" s="9">
        <v>41676</v>
      </c>
      <c r="C5128" s="11">
        <v>100</v>
      </c>
      <c r="D5128" s="11">
        <v>1</v>
      </c>
      <c r="E5128" s="1">
        <v>20</v>
      </c>
      <c r="F5128" s="1" t="s">
        <v>26</v>
      </c>
      <c r="G5128" s="1" t="s">
        <v>1457</v>
      </c>
      <c r="H5128" s="1" t="s">
        <v>23</v>
      </c>
      <c r="I5128" s="1" t="s">
        <v>23</v>
      </c>
      <c r="AK5128" s="1" t="s">
        <v>525</v>
      </c>
    </row>
    <row r="5129" spans="1:38">
      <c r="A5129" s="1" t="s">
        <v>1762</v>
      </c>
      <c r="B5129" s="9">
        <v>41676</v>
      </c>
      <c r="C5129" s="11">
        <v>100</v>
      </c>
      <c r="D5129" s="11">
        <v>1</v>
      </c>
      <c r="E5129" s="1">
        <v>20</v>
      </c>
      <c r="F5129" s="1" t="s">
        <v>47</v>
      </c>
      <c r="G5129" s="1" t="s">
        <v>1458</v>
      </c>
      <c r="H5129" s="1" t="s">
        <v>23</v>
      </c>
      <c r="I5129" s="1" t="s">
        <v>23</v>
      </c>
      <c r="AK5129" s="1" t="s">
        <v>525</v>
      </c>
    </row>
    <row r="5130" spans="1:38">
      <c r="A5130" s="1" t="s">
        <v>1762</v>
      </c>
      <c r="B5130" s="9">
        <v>41676</v>
      </c>
      <c r="C5130" s="11">
        <v>100</v>
      </c>
      <c r="D5130" s="11">
        <v>1</v>
      </c>
      <c r="E5130" s="15">
        <v>21</v>
      </c>
      <c r="F5130" s="1" t="s">
        <v>26</v>
      </c>
      <c r="G5130" s="1" t="s">
        <v>1463</v>
      </c>
      <c r="H5130" s="1" t="s">
        <v>23</v>
      </c>
      <c r="I5130" s="1" t="s">
        <v>23</v>
      </c>
      <c r="J5130" s="1" t="s">
        <v>55</v>
      </c>
      <c r="AK5130" s="1" t="s">
        <v>525</v>
      </c>
      <c r="AL5130" s="1" t="s">
        <v>529</v>
      </c>
    </row>
    <row r="5131" spans="1:38">
      <c r="A5131" s="1" t="s">
        <v>1762</v>
      </c>
      <c r="B5131" s="9">
        <v>41676</v>
      </c>
      <c r="C5131" s="11">
        <v>100</v>
      </c>
      <c r="D5131" s="11">
        <v>1</v>
      </c>
      <c r="E5131" s="1">
        <v>21</v>
      </c>
      <c r="F5131" s="1" t="s">
        <v>47</v>
      </c>
      <c r="G5131" s="1" t="s">
        <v>1464</v>
      </c>
      <c r="H5131" s="1" t="s">
        <v>23</v>
      </c>
      <c r="I5131" s="1" t="s">
        <v>23</v>
      </c>
      <c r="AK5131" s="1" t="s">
        <v>525</v>
      </c>
    </row>
    <row r="5132" spans="1:38">
      <c r="A5132" s="1" t="s">
        <v>1762</v>
      </c>
      <c r="B5132" s="9">
        <v>41676</v>
      </c>
      <c r="C5132" s="11">
        <v>100</v>
      </c>
      <c r="D5132" s="11">
        <v>1</v>
      </c>
      <c r="E5132" s="1">
        <v>22</v>
      </c>
      <c r="F5132" s="1" t="s">
        <v>26</v>
      </c>
      <c r="G5132" s="1" t="s">
        <v>1465</v>
      </c>
      <c r="H5132" s="1" t="s">
        <v>22</v>
      </c>
      <c r="I5132" s="1" t="s">
        <v>23</v>
      </c>
      <c r="AK5132" s="1" t="s">
        <v>525</v>
      </c>
      <c r="AL5132" s="1" t="s">
        <v>530</v>
      </c>
    </row>
    <row r="5133" spans="1:38">
      <c r="A5133" s="1" t="s">
        <v>1762</v>
      </c>
      <c r="B5133" s="9">
        <v>41676</v>
      </c>
      <c r="C5133" s="11">
        <v>100</v>
      </c>
      <c r="D5133" s="11">
        <v>1</v>
      </c>
      <c r="E5133" s="1">
        <v>22</v>
      </c>
      <c r="F5133" s="1" t="s">
        <v>47</v>
      </c>
      <c r="G5133" s="1" t="s">
        <v>1466</v>
      </c>
      <c r="H5133" s="1" t="s">
        <v>23</v>
      </c>
      <c r="I5133" s="1" t="s">
        <v>23</v>
      </c>
      <c r="AK5133" s="1" t="s">
        <v>525</v>
      </c>
    </row>
    <row r="5134" spans="1:38">
      <c r="A5134" s="1" t="s">
        <v>1762</v>
      </c>
      <c r="B5134" s="9">
        <v>41676</v>
      </c>
      <c r="C5134" s="11">
        <v>100</v>
      </c>
      <c r="D5134" s="11">
        <v>1</v>
      </c>
      <c r="E5134" s="1">
        <v>23</v>
      </c>
      <c r="F5134" s="1" t="s">
        <v>26</v>
      </c>
      <c r="G5134" s="1" t="s">
        <v>1467</v>
      </c>
      <c r="H5134" s="1" t="s">
        <v>23</v>
      </c>
      <c r="I5134" s="1" t="s">
        <v>23</v>
      </c>
      <c r="AK5134" s="1" t="s">
        <v>525</v>
      </c>
    </row>
    <row r="5135" spans="1:38">
      <c r="A5135" s="1" t="s">
        <v>1762</v>
      </c>
      <c r="B5135" s="9">
        <v>41676</v>
      </c>
      <c r="C5135" s="11">
        <v>100</v>
      </c>
      <c r="D5135" s="11">
        <v>1</v>
      </c>
      <c r="E5135" s="1">
        <v>23</v>
      </c>
      <c r="F5135" s="1" t="s">
        <v>47</v>
      </c>
      <c r="G5135" s="1" t="s">
        <v>1468</v>
      </c>
      <c r="H5135" s="1" t="s">
        <v>23</v>
      </c>
      <c r="I5135" s="1" t="s">
        <v>23</v>
      </c>
      <c r="AK5135" s="1" t="s">
        <v>525</v>
      </c>
    </row>
    <row r="5136" spans="1:38">
      <c r="A5136" s="1" t="s">
        <v>1762</v>
      </c>
      <c r="B5136" s="9">
        <v>41676</v>
      </c>
      <c r="C5136" s="11">
        <v>100</v>
      </c>
      <c r="D5136" s="11">
        <v>1</v>
      </c>
      <c r="E5136" s="1">
        <v>24</v>
      </c>
      <c r="F5136" s="1" t="s">
        <v>26</v>
      </c>
      <c r="G5136" s="1" t="s">
        <v>1469</v>
      </c>
      <c r="H5136" s="1" t="s">
        <v>23</v>
      </c>
      <c r="I5136" s="1" t="s">
        <v>23</v>
      </c>
      <c r="AK5136" s="1" t="s">
        <v>525</v>
      </c>
    </row>
    <row r="5137" spans="1:37">
      <c r="A5137" s="1" t="s">
        <v>1762</v>
      </c>
      <c r="B5137" s="9">
        <v>41676</v>
      </c>
      <c r="C5137" s="11">
        <v>100</v>
      </c>
      <c r="D5137" s="11">
        <v>1</v>
      </c>
      <c r="E5137" s="1">
        <v>24</v>
      </c>
      <c r="F5137" s="1" t="s">
        <v>47</v>
      </c>
      <c r="G5137" s="1" t="s">
        <v>1472</v>
      </c>
      <c r="H5137" s="1" t="s">
        <v>23</v>
      </c>
      <c r="I5137" s="1" t="s">
        <v>23</v>
      </c>
      <c r="AK5137" s="1" t="s">
        <v>525</v>
      </c>
    </row>
    <row r="5138" spans="1:37">
      <c r="A5138" s="1" t="s">
        <v>1762</v>
      </c>
      <c r="B5138" s="9">
        <v>41676</v>
      </c>
      <c r="C5138" s="11">
        <v>100</v>
      </c>
      <c r="D5138" s="11">
        <v>1</v>
      </c>
      <c r="E5138" s="1">
        <v>25</v>
      </c>
      <c r="F5138" s="1" t="s">
        <v>26</v>
      </c>
      <c r="G5138" s="1" t="s">
        <v>1474</v>
      </c>
      <c r="H5138" s="1" t="s">
        <v>23</v>
      </c>
      <c r="I5138" s="1" t="s">
        <v>23</v>
      </c>
      <c r="AK5138" s="1" t="s">
        <v>531</v>
      </c>
    </row>
    <row r="5139" spans="1:37">
      <c r="A5139" s="1" t="s">
        <v>1762</v>
      </c>
      <c r="B5139" s="9">
        <v>41676</v>
      </c>
      <c r="C5139" s="11">
        <v>100</v>
      </c>
      <c r="D5139" s="11">
        <v>1</v>
      </c>
      <c r="E5139" s="1">
        <v>25</v>
      </c>
      <c r="F5139" s="1" t="s">
        <v>47</v>
      </c>
      <c r="G5139" s="1" t="s">
        <v>1475</v>
      </c>
      <c r="H5139" s="1" t="s">
        <v>23</v>
      </c>
      <c r="I5139" s="1" t="s">
        <v>23</v>
      </c>
      <c r="AK5139" s="1" t="s">
        <v>531</v>
      </c>
    </row>
    <row r="5140" spans="1:37">
      <c r="A5140" s="1" t="s">
        <v>1762</v>
      </c>
      <c r="B5140" s="9">
        <v>41676</v>
      </c>
      <c r="C5140" s="11">
        <v>100</v>
      </c>
      <c r="D5140" s="11">
        <v>1</v>
      </c>
      <c r="E5140" s="1">
        <v>26</v>
      </c>
      <c r="F5140" s="1" t="s">
        <v>26</v>
      </c>
      <c r="G5140" s="1" t="s">
        <v>1476</v>
      </c>
      <c r="H5140" s="1" t="s">
        <v>23</v>
      </c>
      <c r="I5140" s="1" t="s">
        <v>23</v>
      </c>
      <c r="AK5140" s="1" t="s">
        <v>531</v>
      </c>
    </row>
    <row r="5141" spans="1:37">
      <c r="A5141" s="1" t="s">
        <v>1762</v>
      </c>
      <c r="B5141" s="9">
        <v>41676</v>
      </c>
      <c r="C5141" s="11">
        <v>100</v>
      </c>
      <c r="D5141" s="11">
        <v>1</v>
      </c>
      <c r="E5141" s="1">
        <v>26</v>
      </c>
      <c r="F5141" s="1" t="s">
        <v>47</v>
      </c>
      <c r="G5141" s="1" t="s">
        <v>1477</v>
      </c>
      <c r="H5141" s="1" t="s">
        <v>23</v>
      </c>
      <c r="I5141" s="1" t="s">
        <v>23</v>
      </c>
      <c r="AK5141" s="1" t="s">
        <v>531</v>
      </c>
    </row>
    <row r="5142" spans="1:37">
      <c r="A5142" s="1" t="s">
        <v>1762</v>
      </c>
      <c r="B5142" s="9">
        <v>41676</v>
      </c>
      <c r="C5142" s="11">
        <v>100</v>
      </c>
      <c r="D5142" s="11">
        <v>1</v>
      </c>
      <c r="E5142" s="1">
        <v>27</v>
      </c>
      <c r="F5142" s="1" t="s">
        <v>26</v>
      </c>
      <c r="G5142" s="1" t="s">
        <v>1478</v>
      </c>
      <c r="H5142" s="1" t="s">
        <v>23</v>
      </c>
      <c r="I5142" s="1" t="s">
        <v>23</v>
      </c>
      <c r="AK5142" s="1" t="s">
        <v>531</v>
      </c>
    </row>
    <row r="5143" spans="1:37">
      <c r="A5143" s="1" t="s">
        <v>1762</v>
      </c>
      <c r="B5143" s="9">
        <v>41676</v>
      </c>
      <c r="C5143" s="11">
        <v>100</v>
      </c>
      <c r="D5143" s="11">
        <v>1</v>
      </c>
      <c r="E5143" s="1">
        <v>27</v>
      </c>
      <c r="F5143" s="1" t="s">
        <v>47</v>
      </c>
      <c r="G5143" s="1" t="s">
        <v>1479</v>
      </c>
      <c r="H5143" s="1" t="s">
        <v>23</v>
      </c>
      <c r="I5143" s="1" t="s">
        <v>23</v>
      </c>
      <c r="AK5143" s="1" t="s">
        <v>531</v>
      </c>
    </row>
    <row r="5144" spans="1:37">
      <c r="A5144" s="1" t="s">
        <v>1762</v>
      </c>
      <c r="B5144" s="9">
        <v>41676</v>
      </c>
      <c r="C5144" s="11">
        <v>100</v>
      </c>
      <c r="D5144" s="11">
        <v>1</v>
      </c>
      <c r="E5144" s="1">
        <v>28</v>
      </c>
      <c r="F5144" s="1" t="s">
        <v>26</v>
      </c>
      <c r="G5144" s="1" t="s">
        <v>1480</v>
      </c>
      <c r="H5144" s="1" t="s">
        <v>23</v>
      </c>
      <c r="I5144" s="1" t="s">
        <v>23</v>
      </c>
      <c r="AK5144" s="1" t="s">
        <v>531</v>
      </c>
    </row>
    <row r="5145" spans="1:37">
      <c r="A5145" s="1" t="s">
        <v>1762</v>
      </c>
      <c r="B5145" s="9">
        <v>41676</v>
      </c>
      <c r="C5145" s="11">
        <v>100</v>
      </c>
      <c r="D5145" s="11">
        <v>1</v>
      </c>
      <c r="E5145" s="1">
        <v>28</v>
      </c>
      <c r="F5145" s="1" t="s">
        <v>47</v>
      </c>
      <c r="G5145" s="1" t="s">
        <v>1481</v>
      </c>
      <c r="H5145" s="1" t="s">
        <v>23</v>
      </c>
      <c r="I5145" s="1" t="s">
        <v>23</v>
      </c>
      <c r="AK5145" s="1" t="s">
        <v>531</v>
      </c>
    </row>
    <row r="5146" spans="1:37">
      <c r="A5146" s="1" t="s">
        <v>1762</v>
      </c>
      <c r="B5146" s="9">
        <v>41676</v>
      </c>
      <c r="C5146" s="11">
        <v>100</v>
      </c>
      <c r="D5146" s="11">
        <v>1</v>
      </c>
      <c r="E5146" s="1">
        <v>29</v>
      </c>
      <c r="F5146" s="1" t="s">
        <v>26</v>
      </c>
      <c r="G5146" s="1" t="s">
        <v>1482</v>
      </c>
      <c r="H5146" s="1" t="s">
        <v>23</v>
      </c>
      <c r="I5146" s="1" t="s">
        <v>23</v>
      </c>
      <c r="AK5146" s="1" t="s">
        <v>531</v>
      </c>
    </row>
    <row r="5147" spans="1:37">
      <c r="A5147" s="1" t="s">
        <v>1762</v>
      </c>
      <c r="B5147" s="9">
        <v>41676</v>
      </c>
      <c r="C5147" s="11">
        <v>100</v>
      </c>
      <c r="D5147" s="11">
        <v>1</v>
      </c>
      <c r="E5147" s="1">
        <v>29</v>
      </c>
      <c r="F5147" s="1" t="s">
        <v>47</v>
      </c>
      <c r="G5147" s="1" t="s">
        <v>1483</v>
      </c>
      <c r="H5147" s="1" t="s">
        <v>23</v>
      </c>
      <c r="I5147" s="1" t="s">
        <v>23</v>
      </c>
      <c r="AK5147" s="1" t="s">
        <v>531</v>
      </c>
    </row>
    <row r="5148" spans="1:37">
      <c r="A5148" s="1" t="s">
        <v>1762</v>
      </c>
      <c r="B5148" s="9">
        <v>41676</v>
      </c>
      <c r="C5148" s="11">
        <v>100</v>
      </c>
      <c r="D5148" s="11">
        <v>1</v>
      </c>
      <c r="E5148" s="1">
        <v>30</v>
      </c>
      <c r="F5148" s="1" t="s">
        <v>26</v>
      </c>
      <c r="G5148" s="1" t="s">
        <v>1484</v>
      </c>
      <c r="H5148" s="1" t="s">
        <v>23</v>
      </c>
      <c r="I5148" s="1" t="s">
        <v>23</v>
      </c>
      <c r="AK5148" s="1" t="s">
        <v>531</v>
      </c>
    </row>
    <row r="5149" spans="1:37">
      <c r="A5149" s="1" t="s">
        <v>1762</v>
      </c>
      <c r="B5149" s="9">
        <v>41676</v>
      </c>
      <c r="C5149" s="11">
        <v>100</v>
      </c>
      <c r="D5149" s="11">
        <v>1</v>
      </c>
      <c r="E5149" s="1">
        <v>30</v>
      </c>
      <c r="F5149" s="1" t="s">
        <v>47</v>
      </c>
      <c r="G5149" s="1" t="s">
        <v>1485</v>
      </c>
      <c r="H5149" s="1" t="s">
        <v>23</v>
      </c>
      <c r="I5149" s="1" t="s">
        <v>23</v>
      </c>
      <c r="AK5149" s="1" t="s">
        <v>531</v>
      </c>
    </row>
    <row r="5150" spans="1:37">
      <c r="A5150" s="1" t="s">
        <v>1762</v>
      </c>
      <c r="B5150" s="9">
        <v>41676</v>
      </c>
      <c r="C5150" s="11">
        <v>100</v>
      </c>
      <c r="D5150" s="11">
        <v>1</v>
      </c>
      <c r="E5150" s="1">
        <v>31</v>
      </c>
      <c r="F5150" s="1" t="s">
        <v>26</v>
      </c>
      <c r="G5150" s="1" t="s">
        <v>1486</v>
      </c>
      <c r="H5150" s="1" t="s">
        <v>23</v>
      </c>
      <c r="I5150" s="1" t="s">
        <v>23</v>
      </c>
      <c r="J5150" s="1" t="s">
        <v>55</v>
      </c>
      <c r="AK5150" s="1" t="s">
        <v>531</v>
      </c>
    </row>
    <row r="5151" spans="1:37">
      <c r="A5151" s="1" t="s">
        <v>1762</v>
      </c>
      <c r="B5151" s="9">
        <v>41676</v>
      </c>
      <c r="C5151" s="11">
        <v>100</v>
      </c>
      <c r="D5151" s="11">
        <v>1</v>
      </c>
      <c r="E5151" s="1">
        <v>31</v>
      </c>
      <c r="F5151" s="1" t="s">
        <v>47</v>
      </c>
      <c r="G5151" s="1" t="s">
        <v>1487</v>
      </c>
      <c r="H5151" s="1" t="s">
        <v>23</v>
      </c>
      <c r="I5151" s="1" t="s">
        <v>23</v>
      </c>
      <c r="AK5151" s="1" t="s">
        <v>531</v>
      </c>
    </row>
    <row r="5152" spans="1:37">
      <c r="A5152" s="1" t="s">
        <v>1762</v>
      </c>
      <c r="B5152" s="9">
        <v>41676</v>
      </c>
      <c r="C5152" s="11">
        <v>100</v>
      </c>
      <c r="D5152" s="11">
        <v>1</v>
      </c>
      <c r="E5152" s="1">
        <v>32</v>
      </c>
      <c r="F5152" s="1" t="s">
        <v>26</v>
      </c>
      <c r="G5152" s="1" t="s">
        <v>1488</v>
      </c>
      <c r="H5152" s="1" t="s">
        <v>23</v>
      </c>
      <c r="I5152" s="1" t="s">
        <v>23</v>
      </c>
      <c r="AK5152" s="1" t="s">
        <v>531</v>
      </c>
    </row>
    <row r="5153" spans="1:38">
      <c r="A5153" s="1" t="s">
        <v>1762</v>
      </c>
      <c r="B5153" s="9">
        <v>41676</v>
      </c>
      <c r="C5153" s="11">
        <v>100</v>
      </c>
      <c r="D5153" s="11">
        <v>1</v>
      </c>
      <c r="E5153" s="1">
        <v>32</v>
      </c>
      <c r="F5153" s="1" t="s">
        <v>47</v>
      </c>
      <c r="G5153" s="1" t="s">
        <v>1489</v>
      </c>
      <c r="H5153" s="1" t="s">
        <v>23</v>
      </c>
      <c r="I5153" s="1" t="s">
        <v>23</v>
      </c>
      <c r="AK5153" s="1" t="s">
        <v>531</v>
      </c>
    </row>
    <row r="5154" spans="1:38">
      <c r="A5154" s="1" t="s">
        <v>1762</v>
      </c>
      <c r="B5154" s="16">
        <v>41676</v>
      </c>
      <c r="C5154" s="17">
        <v>100</v>
      </c>
      <c r="D5154" s="17">
        <v>1</v>
      </c>
      <c r="E5154" s="18">
        <v>33</v>
      </c>
      <c r="F5154" s="18" t="s">
        <v>26</v>
      </c>
      <c r="G5154" s="18" t="s">
        <v>532</v>
      </c>
      <c r="H5154" s="18" t="s">
        <v>22</v>
      </c>
      <c r="I5154" s="18" t="s">
        <v>9</v>
      </c>
      <c r="J5154" s="18"/>
      <c r="K5154" s="18" t="s">
        <v>29</v>
      </c>
      <c r="L5154" s="18" t="s">
        <v>25</v>
      </c>
      <c r="M5154" s="19" t="s">
        <v>2186</v>
      </c>
      <c r="N5154" s="18" t="s">
        <v>224</v>
      </c>
      <c r="O5154" s="18" t="s">
        <v>33</v>
      </c>
      <c r="P5154" s="18" t="s">
        <v>533</v>
      </c>
      <c r="Q5154" s="18">
        <v>39</v>
      </c>
      <c r="R5154" s="18">
        <v>24.3</v>
      </c>
      <c r="S5154" s="18">
        <v>7.7</v>
      </c>
      <c r="T5154" s="18"/>
      <c r="U5154" s="18"/>
      <c r="V5154" s="18"/>
      <c r="W5154" s="18"/>
      <c r="X5154" s="18">
        <v>19</v>
      </c>
      <c r="Y5154" s="18">
        <v>123</v>
      </c>
      <c r="Z5154" s="18">
        <v>104</v>
      </c>
      <c r="AA5154" s="18">
        <v>42</v>
      </c>
      <c r="AB5154" s="18"/>
      <c r="AC5154" s="18"/>
      <c r="AD5154" s="18"/>
      <c r="AE5154" s="18">
        <v>1002</v>
      </c>
      <c r="AF5154" s="18">
        <v>269</v>
      </c>
      <c r="AG5154" s="18">
        <v>102</v>
      </c>
      <c r="AH5154" s="18"/>
      <c r="AI5154" s="18"/>
      <c r="AJ5154" s="18" t="s">
        <v>525</v>
      </c>
      <c r="AK5154" s="18" t="s">
        <v>531</v>
      </c>
      <c r="AL5154" s="18"/>
    </row>
    <row r="5155" spans="1:38">
      <c r="A5155" s="1" t="s">
        <v>1762</v>
      </c>
      <c r="B5155" s="9">
        <v>41676</v>
      </c>
      <c r="C5155" s="11">
        <v>100</v>
      </c>
      <c r="D5155" s="11">
        <v>1</v>
      </c>
      <c r="E5155" s="1">
        <v>33</v>
      </c>
      <c r="F5155" s="1" t="s">
        <v>47</v>
      </c>
      <c r="G5155" s="1" t="s">
        <v>1490</v>
      </c>
      <c r="H5155" s="1" t="s">
        <v>23</v>
      </c>
      <c r="I5155" s="1" t="s">
        <v>23</v>
      </c>
      <c r="AK5155" s="1" t="s">
        <v>531</v>
      </c>
    </row>
    <row r="5156" spans="1:38">
      <c r="A5156" s="1" t="s">
        <v>1762</v>
      </c>
      <c r="B5156" s="9">
        <v>41676</v>
      </c>
      <c r="C5156" s="11">
        <v>100</v>
      </c>
      <c r="D5156" s="11">
        <v>1</v>
      </c>
      <c r="E5156" s="1">
        <v>34</v>
      </c>
      <c r="F5156" s="1" t="s">
        <v>26</v>
      </c>
      <c r="G5156" s="1" t="s">
        <v>1491</v>
      </c>
      <c r="H5156" s="1" t="s">
        <v>23</v>
      </c>
      <c r="I5156" s="1" t="s">
        <v>23</v>
      </c>
      <c r="J5156" s="1" t="s">
        <v>55</v>
      </c>
      <c r="AK5156" s="1" t="s">
        <v>531</v>
      </c>
    </row>
    <row r="5157" spans="1:38">
      <c r="A5157" s="1" t="s">
        <v>1762</v>
      </c>
      <c r="B5157" s="9">
        <v>41676</v>
      </c>
      <c r="C5157" s="11">
        <v>100</v>
      </c>
      <c r="D5157" s="11">
        <v>1</v>
      </c>
      <c r="E5157" s="1">
        <v>34</v>
      </c>
      <c r="F5157" s="1" t="s">
        <v>47</v>
      </c>
      <c r="G5157" s="1" t="s">
        <v>1492</v>
      </c>
      <c r="H5157" s="1" t="s">
        <v>23</v>
      </c>
      <c r="I5157" s="1" t="s">
        <v>23</v>
      </c>
      <c r="AK5157" s="1" t="s">
        <v>531</v>
      </c>
    </row>
    <row r="5158" spans="1:38">
      <c r="A5158" s="1" t="s">
        <v>1762</v>
      </c>
      <c r="B5158" s="9">
        <v>41676</v>
      </c>
      <c r="C5158" s="11">
        <v>100</v>
      </c>
      <c r="D5158" s="11">
        <v>1</v>
      </c>
      <c r="E5158" s="1">
        <v>35</v>
      </c>
      <c r="F5158" s="1" t="s">
        <v>26</v>
      </c>
      <c r="G5158" s="1" t="s">
        <v>1493</v>
      </c>
      <c r="H5158" s="1" t="s">
        <v>23</v>
      </c>
      <c r="I5158" s="1" t="s">
        <v>23</v>
      </c>
      <c r="J5158" s="1" t="s">
        <v>55</v>
      </c>
      <c r="AK5158" s="1" t="s">
        <v>531</v>
      </c>
    </row>
    <row r="5159" spans="1:38">
      <c r="A5159" s="1" t="s">
        <v>1762</v>
      </c>
      <c r="B5159" s="9">
        <v>41676</v>
      </c>
      <c r="C5159" s="11">
        <v>100</v>
      </c>
      <c r="D5159" s="11">
        <v>1</v>
      </c>
      <c r="E5159" s="1">
        <v>35</v>
      </c>
      <c r="F5159" s="1" t="s">
        <v>47</v>
      </c>
      <c r="G5159" s="1" t="s">
        <v>1494</v>
      </c>
      <c r="H5159" s="1" t="s">
        <v>23</v>
      </c>
      <c r="I5159" s="1" t="s">
        <v>23</v>
      </c>
      <c r="AK5159" s="1" t="s">
        <v>531</v>
      </c>
    </row>
    <row r="5160" spans="1:38">
      <c r="A5160" s="1" t="s">
        <v>1762</v>
      </c>
      <c r="B5160" s="9">
        <v>41676</v>
      </c>
      <c r="C5160" s="11">
        <v>100</v>
      </c>
      <c r="D5160" s="11">
        <v>1</v>
      </c>
      <c r="E5160" s="1">
        <v>36</v>
      </c>
      <c r="F5160" s="1" t="s">
        <v>26</v>
      </c>
      <c r="G5160" s="1" t="s">
        <v>1495</v>
      </c>
      <c r="H5160" s="1" t="s">
        <v>23</v>
      </c>
      <c r="I5160" s="1" t="s">
        <v>23</v>
      </c>
      <c r="AK5160" s="1" t="s">
        <v>531</v>
      </c>
    </row>
    <row r="5161" spans="1:38">
      <c r="A5161" s="1" t="s">
        <v>1762</v>
      </c>
      <c r="B5161" s="9">
        <v>41676</v>
      </c>
      <c r="C5161" s="11">
        <v>100</v>
      </c>
      <c r="D5161" s="11">
        <v>1</v>
      </c>
      <c r="E5161" s="1">
        <v>36</v>
      </c>
      <c r="F5161" s="1" t="s">
        <v>47</v>
      </c>
      <c r="G5161" s="1" t="s">
        <v>1496</v>
      </c>
      <c r="H5161" s="1" t="s">
        <v>23</v>
      </c>
      <c r="I5161" s="1" t="s">
        <v>23</v>
      </c>
      <c r="AK5161" s="1" t="s">
        <v>531</v>
      </c>
    </row>
    <row r="5162" spans="1:38">
      <c r="A5162" s="1" t="s">
        <v>1762</v>
      </c>
      <c r="B5162" s="16">
        <v>41676</v>
      </c>
      <c r="C5162" s="17">
        <v>100</v>
      </c>
      <c r="D5162" s="17">
        <v>1</v>
      </c>
      <c r="E5162" s="18">
        <v>37</v>
      </c>
      <c r="F5162" s="18" t="s">
        <v>26</v>
      </c>
      <c r="G5162" s="18" t="s">
        <v>534</v>
      </c>
      <c r="H5162" s="18" t="s">
        <v>22</v>
      </c>
      <c r="I5162" s="18" t="s">
        <v>9</v>
      </c>
      <c r="J5162" s="18"/>
      <c r="K5162" s="18" t="s">
        <v>30</v>
      </c>
      <c r="L5162" s="18" t="s">
        <v>25</v>
      </c>
      <c r="M5162" s="19" t="s">
        <v>2189</v>
      </c>
      <c r="N5162" s="18" t="s">
        <v>125</v>
      </c>
      <c r="O5162" s="18" t="s">
        <v>66</v>
      </c>
      <c r="P5162" s="18" t="s">
        <v>535</v>
      </c>
      <c r="Q5162" s="18">
        <v>24.5</v>
      </c>
      <c r="R5162" s="18">
        <v>16.100000000000001</v>
      </c>
      <c r="S5162" s="18">
        <v>11.1</v>
      </c>
      <c r="T5162" s="18"/>
      <c r="U5162" s="18"/>
      <c r="V5162" s="18"/>
      <c r="W5162" s="18"/>
      <c r="X5162" s="18">
        <v>19</v>
      </c>
      <c r="Y5162" s="18">
        <v>43</v>
      </c>
      <c r="Z5162" s="18">
        <v>24</v>
      </c>
      <c r="AA5162" s="18">
        <v>15</v>
      </c>
      <c r="AB5162" s="18"/>
      <c r="AC5162" s="18"/>
      <c r="AD5162" s="18"/>
      <c r="AE5162" s="18">
        <v>1004</v>
      </c>
      <c r="AF5162" s="18"/>
      <c r="AG5162" s="18"/>
      <c r="AH5162" s="18"/>
      <c r="AI5162" s="18"/>
      <c r="AJ5162" s="18" t="s">
        <v>525</v>
      </c>
      <c r="AK5162" s="18" t="s">
        <v>79</v>
      </c>
      <c r="AL5162" s="18" t="s">
        <v>582</v>
      </c>
    </row>
    <row r="5163" spans="1:38">
      <c r="A5163" s="1" t="s">
        <v>1762</v>
      </c>
      <c r="B5163" s="9">
        <v>41676</v>
      </c>
      <c r="C5163" s="11">
        <v>100</v>
      </c>
      <c r="D5163" s="11">
        <v>1</v>
      </c>
      <c r="E5163" s="1">
        <v>37</v>
      </c>
      <c r="F5163" s="1" t="s">
        <v>47</v>
      </c>
      <c r="G5163" s="1" t="s">
        <v>1498</v>
      </c>
      <c r="H5163" s="1" t="s">
        <v>22</v>
      </c>
      <c r="I5163" s="1" t="s">
        <v>9</v>
      </c>
      <c r="K5163" s="1" t="s">
        <v>29</v>
      </c>
      <c r="L5163" s="1" t="s">
        <v>25</v>
      </c>
      <c r="M5163" s="14" t="s">
        <v>2187</v>
      </c>
      <c r="N5163" s="1" t="s">
        <v>224</v>
      </c>
      <c r="O5163" s="1" t="s">
        <v>27</v>
      </c>
      <c r="P5163" s="1" t="s">
        <v>536</v>
      </c>
      <c r="Q5163" s="1">
        <v>39.5</v>
      </c>
      <c r="R5163" s="1">
        <v>25.7</v>
      </c>
      <c r="S5163" s="1">
        <v>19.55</v>
      </c>
      <c r="X5163" s="1">
        <v>19</v>
      </c>
      <c r="Y5163" s="1">
        <v>132</v>
      </c>
      <c r="Z5163" s="1">
        <f>Y5163-X5163</f>
        <v>113</v>
      </c>
      <c r="AA5163" s="1">
        <f>74+8</f>
        <v>82</v>
      </c>
      <c r="AE5163" s="1">
        <v>1001</v>
      </c>
      <c r="AF5163" s="1">
        <v>268</v>
      </c>
      <c r="AG5163" s="1">
        <v>101</v>
      </c>
      <c r="AJ5163" s="1" t="s">
        <v>524</v>
      </c>
      <c r="AK5163" s="1" t="s">
        <v>79</v>
      </c>
      <c r="AL5163" s="1" t="s">
        <v>537</v>
      </c>
    </row>
    <row r="5164" spans="1:38">
      <c r="A5164" s="1" t="s">
        <v>1762</v>
      </c>
      <c r="B5164" s="9">
        <v>41676</v>
      </c>
      <c r="C5164" s="11">
        <v>100</v>
      </c>
      <c r="D5164" s="11">
        <v>1</v>
      </c>
      <c r="E5164" s="1">
        <v>38</v>
      </c>
      <c r="F5164" s="1" t="s">
        <v>26</v>
      </c>
      <c r="G5164" s="1" t="s">
        <v>1499</v>
      </c>
      <c r="H5164" s="1" t="s">
        <v>23</v>
      </c>
      <c r="I5164" s="1" t="s">
        <v>23</v>
      </c>
      <c r="AK5164" s="1" t="s">
        <v>79</v>
      </c>
    </row>
    <row r="5165" spans="1:38">
      <c r="A5165" s="1" t="s">
        <v>1762</v>
      </c>
      <c r="B5165" s="9">
        <v>41676</v>
      </c>
      <c r="C5165" s="11">
        <v>100</v>
      </c>
      <c r="D5165" s="11">
        <v>1</v>
      </c>
      <c r="E5165" s="1">
        <v>38</v>
      </c>
      <c r="F5165" s="1" t="s">
        <v>47</v>
      </c>
      <c r="G5165" s="1" t="s">
        <v>1500</v>
      </c>
      <c r="H5165" s="1" t="s">
        <v>23</v>
      </c>
      <c r="I5165" s="1" t="s">
        <v>23</v>
      </c>
      <c r="AK5165" s="1" t="s">
        <v>79</v>
      </c>
    </row>
    <row r="5166" spans="1:38">
      <c r="A5166" s="1" t="s">
        <v>1762</v>
      </c>
      <c r="B5166" s="9">
        <v>41676</v>
      </c>
      <c r="C5166" s="11">
        <v>100</v>
      </c>
      <c r="D5166" s="11">
        <v>1</v>
      </c>
      <c r="E5166" s="1">
        <v>39</v>
      </c>
      <c r="F5166" s="1" t="s">
        <v>26</v>
      </c>
      <c r="G5166" s="1" t="s">
        <v>1501</v>
      </c>
      <c r="H5166" s="1" t="s">
        <v>23</v>
      </c>
      <c r="I5166" s="1" t="s">
        <v>23</v>
      </c>
      <c r="J5166" s="1" t="s">
        <v>55</v>
      </c>
      <c r="AK5166" s="1" t="s">
        <v>79</v>
      </c>
    </row>
    <row r="5167" spans="1:38">
      <c r="A5167" s="1" t="s">
        <v>1762</v>
      </c>
      <c r="B5167" s="9">
        <v>41676</v>
      </c>
      <c r="C5167" s="11">
        <v>100</v>
      </c>
      <c r="D5167" s="11">
        <v>1</v>
      </c>
      <c r="E5167" s="1">
        <v>39</v>
      </c>
      <c r="F5167" s="1" t="s">
        <v>47</v>
      </c>
      <c r="G5167" s="1" t="s">
        <v>1503</v>
      </c>
      <c r="H5167" s="1" t="s">
        <v>23</v>
      </c>
      <c r="I5167" s="1" t="s">
        <v>23</v>
      </c>
      <c r="AK5167" s="1" t="s">
        <v>79</v>
      </c>
    </row>
    <row r="5168" spans="1:38">
      <c r="A5168" s="1" t="s">
        <v>1762</v>
      </c>
      <c r="B5168" s="9">
        <v>41676</v>
      </c>
      <c r="C5168" s="11">
        <v>100</v>
      </c>
      <c r="D5168" s="11">
        <v>1</v>
      </c>
      <c r="E5168" s="1">
        <v>40</v>
      </c>
      <c r="F5168" s="1" t="s">
        <v>26</v>
      </c>
      <c r="G5168" s="1" t="s">
        <v>1504</v>
      </c>
      <c r="H5168" s="1" t="s">
        <v>23</v>
      </c>
      <c r="I5168" s="1" t="s">
        <v>23</v>
      </c>
      <c r="AK5168" s="1" t="s">
        <v>79</v>
      </c>
    </row>
    <row r="5169" spans="1:37">
      <c r="A5169" s="1" t="s">
        <v>1762</v>
      </c>
      <c r="B5169" s="9">
        <v>41676</v>
      </c>
      <c r="C5169" s="11">
        <v>100</v>
      </c>
      <c r="D5169" s="11">
        <v>1</v>
      </c>
      <c r="E5169" s="1">
        <v>40</v>
      </c>
      <c r="F5169" s="1" t="s">
        <v>47</v>
      </c>
      <c r="G5169" s="1" t="s">
        <v>1507</v>
      </c>
      <c r="H5169" s="1" t="s">
        <v>23</v>
      </c>
      <c r="I5169" s="1" t="s">
        <v>23</v>
      </c>
      <c r="AK5169" s="1" t="s">
        <v>79</v>
      </c>
    </row>
    <row r="5170" spans="1:37">
      <c r="A5170" s="1" t="s">
        <v>1762</v>
      </c>
      <c r="B5170" s="9">
        <v>41676</v>
      </c>
      <c r="C5170" s="11">
        <v>100</v>
      </c>
      <c r="D5170" s="11">
        <v>1</v>
      </c>
      <c r="E5170" s="1">
        <v>41</v>
      </c>
      <c r="F5170" s="1" t="s">
        <v>26</v>
      </c>
      <c r="G5170" s="1" t="s">
        <v>1508</v>
      </c>
      <c r="H5170" s="1" t="s">
        <v>23</v>
      </c>
      <c r="I5170" s="1" t="s">
        <v>23</v>
      </c>
      <c r="AK5170" s="1" t="s">
        <v>79</v>
      </c>
    </row>
    <row r="5171" spans="1:37">
      <c r="A5171" s="1" t="s">
        <v>1762</v>
      </c>
      <c r="B5171" s="9">
        <v>41676</v>
      </c>
      <c r="C5171" s="11">
        <v>100</v>
      </c>
      <c r="D5171" s="11">
        <v>1</v>
      </c>
      <c r="E5171" s="1">
        <v>41</v>
      </c>
      <c r="F5171" s="1" t="s">
        <v>47</v>
      </c>
      <c r="G5171" s="1" t="s">
        <v>1509</v>
      </c>
      <c r="H5171" s="1" t="s">
        <v>23</v>
      </c>
      <c r="I5171" s="1" t="s">
        <v>23</v>
      </c>
      <c r="J5171" s="1" t="s">
        <v>55</v>
      </c>
      <c r="AK5171" s="1" t="s">
        <v>79</v>
      </c>
    </row>
    <row r="5172" spans="1:37">
      <c r="A5172" s="1" t="s">
        <v>1762</v>
      </c>
      <c r="B5172" s="9">
        <v>41676</v>
      </c>
      <c r="C5172" s="11">
        <v>100</v>
      </c>
      <c r="D5172" s="11">
        <v>1</v>
      </c>
      <c r="E5172" s="1">
        <v>42</v>
      </c>
      <c r="F5172" s="1" t="s">
        <v>26</v>
      </c>
      <c r="G5172" s="1" t="s">
        <v>1510</v>
      </c>
      <c r="H5172" s="1" t="s">
        <v>23</v>
      </c>
      <c r="I5172" s="1" t="s">
        <v>23</v>
      </c>
      <c r="AK5172" s="1" t="s">
        <v>79</v>
      </c>
    </row>
    <row r="5173" spans="1:37">
      <c r="A5173" s="1" t="s">
        <v>1762</v>
      </c>
      <c r="B5173" s="9">
        <v>41676</v>
      </c>
      <c r="C5173" s="11">
        <v>100</v>
      </c>
      <c r="D5173" s="11">
        <v>1</v>
      </c>
      <c r="E5173" s="1">
        <v>42</v>
      </c>
      <c r="F5173" s="1" t="s">
        <v>47</v>
      </c>
      <c r="G5173" s="1" t="s">
        <v>1511</v>
      </c>
      <c r="H5173" s="1" t="s">
        <v>23</v>
      </c>
      <c r="I5173" s="1" t="s">
        <v>23</v>
      </c>
      <c r="AK5173" s="1" t="s">
        <v>79</v>
      </c>
    </row>
    <row r="5174" spans="1:37">
      <c r="A5174" s="1" t="s">
        <v>1762</v>
      </c>
      <c r="B5174" s="9">
        <v>41676</v>
      </c>
      <c r="C5174" s="11">
        <v>100</v>
      </c>
      <c r="D5174" s="11">
        <v>1</v>
      </c>
      <c r="E5174" s="1">
        <v>43</v>
      </c>
      <c r="F5174" s="1" t="s">
        <v>26</v>
      </c>
      <c r="G5174" s="1" t="s">
        <v>1512</v>
      </c>
      <c r="H5174" s="1" t="s">
        <v>23</v>
      </c>
      <c r="I5174" s="1" t="s">
        <v>23</v>
      </c>
      <c r="J5174" s="1" t="s">
        <v>55</v>
      </c>
      <c r="AK5174" s="1" t="s">
        <v>79</v>
      </c>
    </row>
    <row r="5175" spans="1:37">
      <c r="A5175" s="1" t="s">
        <v>1762</v>
      </c>
      <c r="B5175" s="9">
        <v>41676</v>
      </c>
      <c r="C5175" s="11">
        <v>100</v>
      </c>
      <c r="D5175" s="11">
        <v>1</v>
      </c>
      <c r="E5175" s="1">
        <v>43</v>
      </c>
      <c r="F5175" s="1" t="s">
        <v>47</v>
      </c>
      <c r="G5175" s="1" t="s">
        <v>1513</v>
      </c>
      <c r="H5175" s="1" t="s">
        <v>23</v>
      </c>
      <c r="I5175" s="1" t="s">
        <v>23</v>
      </c>
      <c r="AK5175" s="1" t="s">
        <v>79</v>
      </c>
    </row>
    <row r="5176" spans="1:37">
      <c r="A5176" s="1" t="s">
        <v>1762</v>
      </c>
      <c r="B5176" s="9">
        <v>41676</v>
      </c>
      <c r="C5176" s="11">
        <v>100</v>
      </c>
      <c r="D5176" s="11">
        <v>1</v>
      </c>
      <c r="E5176" s="1">
        <v>44</v>
      </c>
      <c r="F5176" s="1" t="s">
        <v>26</v>
      </c>
      <c r="G5176" s="1" t="s">
        <v>1514</v>
      </c>
      <c r="H5176" s="1" t="s">
        <v>23</v>
      </c>
      <c r="I5176" s="1" t="s">
        <v>23</v>
      </c>
      <c r="AK5176" s="1" t="s">
        <v>79</v>
      </c>
    </row>
    <row r="5177" spans="1:37">
      <c r="A5177" s="1" t="s">
        <v>1762</v>
      </c>
      <c r="B5177" s="9">
        <v>41676</v>
      </c>
      <c r="C5177" s="11">
        <v>100</v>
      </c>
      <c r="D5177" s="11">
        <v>1</v>
      </c>
      <c r="E5177" s="1">
        <v>44</v>
      </c>
      <c r="F5177" s="1" t="s">
        <v>47</v>
      </c>
      <c r="G5177" s="1" t="s">
        <v>1515</v>
      </c>
      <c r="H5177" s="1" t="s">
        <v>23</v>
      </c>
      <c r="I5177" s="1" t="s">
        <v>23</v>
      </c>
      <c r="AK5177" s="1" t="s">
        <v>79</v>
      </c>
    </row>
    <row r="5178" spans="1:37">
      <c r="A5178" s="1" t="s">
        <v>1762</v>
      </c>
      <c r="B5178" s="9">
        <v>41676</v>
      </c>
      <c r="C5178" s="11">
        <v>100</v>
      </c>
      <c r="D5178" s="11">
        <v>1</v>
      </c>
      <c r="E5178" s="1">
        <v>45</v>
      </c>
      <c r="F5178" s="1" t="s">
        <v>26</v>
      </c>
      <c r="G5178" s="1" t="s">
        <v>1516</v>
      </c>
      <c r="H5178" s="1" t="s">
        <v>23</v>
      </c>
      <c r="I5178" s="1" t="s">
        <v>23</v>
      </c>
      <c r="AK5178" s="1" t="s">
        <v>79</v>
      </c>
    </row>
    <row r="5179" spans="1:37">
      <c r="A5179" s="1" t="s">
        <v>1762</v>
      </c>
      <c r="B5179" s="9">
        <v>41676</v>
      </c>
      <c r="C5179" s="11">
        <v>100</v>
      </c>
      <c r="D5179" s="11">
        <v>1</v>
      </c>
      <c r="E5179" s="1">
        <v>45</v>
      </c>
      <c r="F5179" s="1" t="s">
        <v>47</v>
      </c>
      <c r="G5179" s="1" t="s">
        <v>1517</v>
      </c>
      <c r="H5179" s="1" t="s">
        <v>23</v>
      </c>
      <c r="I5179" s="1" t="s">
        <v>23</v>
      </c>
      <c r="AK5179" s="1" t="s">
        <v>79</v>
      </c>
    </row>
    <row r="5180" spans="1:37">
      <c r="A5180" s="1" t="s">
        <v>1762</v>
      </c>
      <c r="B5180" s="9">
        <v>41676</v>
      </c>
      <c r="C5180" s="11">
        <v>100</v>
      </c>
      <c r="D5180" s="11">
        <v>1</v>
      </c>
      <c r="E5180" s="1">
        <v>46</v>
      </c>
      <c r="F5180" s="1" t="s">
        <v>26</v>
      </c>
      <c r="G5180" s="1" t="s">
        <v>1518</v>
      </c>
      <c r="H5180" s="1" t="s">
        <v>23</v>
      </c>
      <c r="I5180" s="1" t="s">
        <v>23</v>
      </c>
      <c r="AK5180" s="1" t="s">
        <v>79</v>
      </c>
    </row>
    <row r="5181" spans="1:37">
      <c r="A5181" s="1" t="s">
        <v>1762</v>
      </c>
      <c r="B5181" s="9">
        <v>41676</v>
      </c>
      <c r="C5181" s="11">
        <v>100</v>
      </c>
      <c r="D5181" s="11">
        <v>1</v>
      </c>
      <c r="E5181" s="1">
        <v>46</v>
      </c>
      <c r="F5181" s="1" t="s">
        <v>47</v>
      </c>
      <c r="G5181" s="1" t="s">
        <v>1519</v>
      </c>
      <c r="H5181" s="1" t="s">
        <v>23</v>
      </c>
      <c r="I5181" s="1" t="s">
        <v>23</v>
      </c>
      <c r="AK5181" s="1" t="s">
        <v>79</v>
      </c>
    </row>
    <row r="5182" spans="1:37">
      <c r="A5182" s="1" t="s">
        <v>1762</v>
      </c>
      <c r="B5182" s="9">
        <v>41676</v>
      </c>
      <c r="C5182" s="11">
        <v>100</v>
      </c>
      <c r="D5182" s="11">
        <v>1</v>
      </c>
      <c r="E5182" s="1">
        <v>47</v>
      </c>
      <c r="F5182" s="1" t="s">
        <v>26</v>
      </c>
      <c r="G5182" s="1" t="s">
        <v>1520</v>
      </c>
      <c r="H5182" s="1" t="s">
        <v>23</v>
      </c>
      <c r="I5182" s="1" t="s">
        <v>53</v>
      </c>
      <c r="AK5182" s="1" t="s">
        <v>79</v>
      </c>
    </row>
    <row r="5183" spans="1:37">
      <c r="A5183" s="1" t="s">
        <v>1762</v>
      </c>
      <c r="B5183" s="9">
        <v>41676</v>
      </c>
      <c r="C5183" s="11">
        <v>100</v>
      </c>
      <c r="D5183" s="11">
        <v>1</v>
      </c>
      <c r="E5183" s="1">
        <v>47</v>
      </c>
      <c r="F5183" s="1" t="s">
        <v>47</v>
      </c>
      <c r="G5183" s="1" t="s">
        <v>1521</v>
      </c>
      <c r="H5183" s="1" t="s">
        <v>23</v>
      </c>
      <c r="I5183" s="1" t="s">
        <v>23</v>
      </c>
      <c r="AK5183" s="1" t="s">
        <v>79</v>
      </c>
    </row>
    <row r="5184" spans="1:37">
      <c r="A5184" s="1" t="s">
        <v>1762</v>
      </c>
      <c r="B5184" s="9">
        <v>41676</v>
      </c>
      <c r="C5184" s="11">
        <v>100</v>
      </c>
      <c r="D5184" s="11">
        <v>1</v>
      </c>
      <c r="E5184" s="1">
        <v>48</v>
      </c>
      <c r="F5184" s="1" t="s">
        <v>26</v>
      </c>
      <c r="G5184" s="1" t="s">
        <v>1522</v>
      </c>
      <c r="H5184" s="1" t="s">
        <v>23</v>
      </c>
      <c r="I5184" s="1" t="s">
        <v>23</v>
      </c>
      <c r="AK5184" s="1" t="s">
        <v>79</v>
      </c>
    </row>
    <row r="5185" spans="1:38">
      <c r="A5185" s="1" t="s">
        <v>1762</v>
      </c>
      <c r="B5185" s="9">
        <v>41676</v>
      </c>
      <c r="C5185" s="11">
        <v>100</v>
      </c>
      <c r="D5185" s="11">
        <v>1</v>
      </c>
      <c r="E5185" s="1">
        <v>48</v>
      </c>
      <c r="F5185" s="1" t="s">
        <v>47</v>
      </c>
      <c r="G5185" s="1" t="s">
        <v>1523</v>
      </c>
      <c r="H5185" s="1" t="s">
        <v>23</v>
      </c>
      <c r="I5185" s="1" t="s">
        <v>23</v>
      </c>
      <c r="AK5185" s="1" t="s">
        <v>79</v>
      </c>
    </row>
    <row r="5186" spans="1:38">
      <c r="A5186" s="1" t="s">
        <v>1763</v>
      </c>
      <c r="B5186" s="9">
        <v>41677</v>
      </c>
      <c r="C5186" s="11">
        <v>100</v>
      </c>
      <c r="D5186" s="11">
        <v>1</v>
      </c>
      <c r="E5186" s="1">
        <v>1</v>
      </c>
      <c r="F5186" s="1" t="s">
        <v>26</v>
      </c>
      <c r="G5186" s="1" t="s">
        <v>1823</v>
      </c>
      <c r="H5186" s="1" t="s">
        <v>23</v>
      </c>
      <c r="I5186" s="1" t="s">
        <v>23</v>
      </c>
      <c r="AK5186" s="1" t="s">
        <v>524</v>
      </c>
    </row>
    <row r="5187" spans="1:38">
      <c r="A5187" s="1" t="s">
        <v>1763</v>
      </c>
      <c r="B5187" s="9">
        <v>41677</v>
      </c>
      <c r="C5187" s="11">
        <v>100</v>
      </c>
      <c r="D5187" s="11">
        <v>1</v>
      </c>
      <c r="E5187" s="1">
        <v>1</v>
      </c>
      <c r="F5187" s="1" t="s">
        <v>47</v>
      </c>
      <c r="G5187" s="1" t="s">
        <v>1825</v>
      </c>
      <c r="H5187" s="1" t="s">
        <v>23</v>
      </c>
      <c r="I5187" s="1" t="s">
        <v>23</v>
      </c>
      <c r="AK5187" s="1" t="s">
        <v>524</v>
      </c>
    </row>
    <row r="5188" spans="1:38">
      <c r="A5188" s="1" t="s">
        <v>1763</v>
      </c>
      <c r="B5188" s="9">
        <v>41677</v>
      </c>
      <c r="C5188" s="11">
        <v>100</v>
      </c>
      <c r="D5188" s="11">
        <v>1</v>
      </c>
      <c r="E5188" s="1">
        <v>2</v>
      </c>
      <c r="F5188" s="1" t="s">
        <v>26</v>
      </c>
      <c r="G5188" s="1" t="s">
        <v>1833</v>
      </c>
      <c r="H5188" s="1" t="s">
        <v>22</v>
      </c>
      <c r="I5188" s="1" t="s">
        <v>9</v>
      </c>
      <c r="K5188" s="1" t="s">
        <v>29</v>
      </c>
      <c r="L5188" s="1" t="s">
        <v>25</v>
      </c>
      <c r="M5188" s="2" t="s">
        <v>2190</v>
      </c>
      <c r="N5188" s="1" t="s">
        <v>26</v>
      </c>
      <c r="O5188" s="1" t="s">
        <v>33</v>
      </c>
      <c r="P5188" s="1" t="s">
        <v>538</v>
      </c>
      <c r="Q5188" s="1">
        <v>39.35</v>
      </c>
      <c r="R5188" s="1">
        <v>22.9</v>
      </c>
      <c r="S5188" s="1">
        <v>9.85</v>
      </c>
      <c r="X5188" s="1">
        <v>19</v>
      </c>
      <c r="Y5188" s="1">
        <v>135</v>
      </c>
      <c r="Z5188" s="1">
        <f>Y5188-X5188</f>
        <v>116</v>
      </c>
      <c r="AA5188" s="1">
        <f>79+8</f>
        <v>87</v>
      </c>
      <c r="AE5188" s="1">
        <v>1006</v>
      </c>
      <c r="AF5188" s="1">
        <v>272</v>
      </c>
      <c r="AG5188" s="1">
        <v>107</v>
      </c>
      <c r="AJ5188" s="1" t="s">
        <v>525</v>
      </c>
      <c r="AK5188" s="1" t="s">
        <v>524</v>
      </c>
      <c r="AL5188" s="1" t="s">
        <v>539</v>
      </c>
    </row>
    <row r="5189" spans="1:38">
      <c r="A5189" s="1" t="s">
        <v>1763</v>
      </c>
      <c r="B5189" s="9">
        <v>41677</v>
      </c>
      <c r="C5189" s="11">
        <v>100</v>
      </c>
      <c r="D5189" s="11">
        <v>1</v>
      </c>
      <c r="E5189" s="1">
        <v>2</v>
      </c>
      <c r="F5189" s="1" t="s">
        <v>47</v>
      </c>
      <c r="G5189" s="1" t="s">
        <v>1829</v>
      </c>
      <c r="H5189" s="1" t="s">
        <v>23</v>
      </c>
      <c r="I5189" s="1" t="s">
        <v>23</v>
      </c>
      <c r="AK5189" s="1" t="s">
        <v>524</v>
      </c>
    </row>
    <row r="5190" spans="1:38">
      <c r="A5190" s="1" t="s">
        <v>1763</v>
      </c>
      <c r="B5190" s="9">
        <v>41677</v>
      </c>
      <c r="C5190" s="11">
        <v>100</v>
      </c>
      <c r="D5190" s="11">
        <v>1</v>
      </c>
      <c r="E5190" s="1">
        <v>3</v>
      </c>
      <c r="F5190" s="1" t="s">
        <v>26</v>
      </c>
      <c r="G5190" s="1" t="s">
        <v>1813</v>
      </c>
      <c r="H5190" s="1" t="s">
        <v>22</v>
      </c>
      <c r="I5190" s="1" t="s">
        <v>23</v>
      </c>
      <c r="AK5190" s="1" t="s">
        <v>524</v>
      </c>
    </row>
    <row r="5191" spans="1:38">
      <c r="A5191" s="1" t="s">
        <v>1763</v>
      </c>
      <c r="B5191" s="9">
        <v>41677</v>
      </c>
      <c r="C5191" s="11">
        <v>100</v>
      </c>
      <c r="D5191" s="11">
        <v>1</v>
      </c>
      <c r="E5191" s="1">
        <v>3</v>
      </c>
      <c r="F5191" s="1" t="s">
        <v>47</v>
      </c>
      <c r="G5191" s="1" t="s">
        <v>1824</v>
      </c>
      <c r="H5191" s="1" t="s">
        <v>23</v>
      </c>
      <c r="I5191" s="1" t="s">
        <v>23</v>
      </c>
      <c r="AK5191" s="1" t="s">
        <v>524</v>
      </c>
    </row>
    <row r="5192" spans="1:38">
      <c r="A5192" s="1" t="s">
        <v>1763</v>
      </c>
      <c r="B5192" s="9">
        <v>41677</v>
      </c>
      <c r="C5192" s="11">
        <v>100</v>
      </c>
      <c r="D5192" s="11">
        <v>1</v>
      </c>
      <c r="E5192" s="1">
        <v>4</v>
      </c>
      <c r="F5192" s="1" t="s">
        <v>26</v>
      </c>
      <c r="G5192" s="1" t="s">
        <v>1821</v>
      </c>
      <c r="H5192" s="1" t="s">
        <v>23</v>
      </c>
      <c r="I5192" s="1" t="s">
        <v>23</v>
      </c>
      <c r="AK5192" s="1" t="s">
        <v>524</v>
      </c>
    </row>
    <row r="5193" spans="1:38">
      <c r="A5193" s="1" t="s">
        <v>1763</v>
      </c>
      <c r="B5193" s="9">
        <v>41677</v>
      </c>
      <c r="C5193" s="11">
        <v>100</v>
      </c>
      <c r="D5193" s="11">
        <v>1</v>
      </c>
      <c r="E5193" s="1">
        <v>4</v>
      </c>
      <c r="F5193" s="1" t="s">
        <v>47</v>
      </c>
      <c r="G5193" s="1" t="s">
        <v>1832</v>
      </c>
      <c r="H5193" s="1" t="s">
        <v>23</v>
      </c>
      <c r="I5193" s="1" t="s">
        <v>23</v>
      </c>
      <c r="AK5193" s="1" t="s">
        <v>524</v>
      </c>
    </row>
    <row r="5194" spans="1:38">
      <c r="A5194" s="1" t="s">
        <v>1763</v>
      </c>
      <c r="B5194" s="9">
        <v>41677</v>
      </c>
      <c r="C5194" s="11">
        <v>100</v>
      </c>
      <c r="D5194" s="11">
        <v>1</v>
      </c>
      <c r="E5194" s="1">
        <v>5</v>
      </c>
      <c r="F5194" s="1" t="s">
        <v>26</v>
      </c>
      <c r="G5194" s="1" t="s">
        <v>1828</v>
      </c>
      <c r="H5194" s="1" t="s">
        <v>23</v>
      </c>
      <c r="I5194" s="1" t="s">
        <v>23</v>
      </c>
      <c r="AK5194" s="1" t="s">
        <v>524</v>
      </c>
    </row>
    <row r="5195" spans="1:38">
      <c r="A5195" s="1" t="s">
        <v>1763</v>
      </c>
      <c r="B5195" s="9">
        <v>41677</v>
      </c>
      <c r="C5195" s="11">
        <v>100</v>
      </c>
      <c r="D5195" s="11">
        <v>1</v>
      </c>
      <c r="E5195" s="1">
        <v>5</v>
      </c>
      <c r="F5195" s="1" t="s">
        <v>47</v>
      </c>
      <c r="G5195" s="1" t="s">
        <v>1826</v>
      </c>
      <c r="H5195" s="1" t="s">
        <v>23</v>
      </c>
      <c r="I5195" s="1" t="s">
        <v>23</v>
      </c>
      <c r="AK5195" s="1" t="s">
        <v>524</v>
      </c>
    </row>
    <row r="5196" spans="1:38">
      <c r="A5196" s="1" t="s">
        <v>1763</v>
      </c>
      <c r="B5196" s="9">
        <v>41677</v>
      </c>
      <c r="C5196" s="11">
        <v>100</v>
      </c>
      <c r="D5196" s="11">
        <v>1</v>
      </c>
      <c r="E5196" s="1">
        <v>6</v>
      </c>
      <c r="F5196" s="1" t="s">
        <v>26</v>
      </c>
      <c r="G5196" s="1" t="s">
        <v>1834</v>
      </c>
      <c r="H5196" s="1" t="s">
        <v>23</v>
      </c>
      <c r="I5196" s="1" t="s">
        <v>23</v>
      </c>
      <c r="AK5196" s="1" t="s">
        <v>524</v>
      </c>
    </row>
    <row r="5197" spans="1:38">
      <c r="A5197" s="1" t="s">
        <v>1763</v>
      </c>
      <c r="B5197" s="9">
        <v>41677</v>
      </c>
      <c r="C5197" s="11">
        <v>100</v>
      </c>
      <c r="D5197" s="11">
        <v>1</v>
      </c>
      <c r="E5197" s="1">
        <v>6</v>
      </c>
      <c r="F5197" s="1" t="s">
        <v>47</v>
      </c>
      <c r="G5197" s="1" t="s">
        <v>1816</v>
      </c>
      <c r="H5197" s="1" t="s">
        <v>23</v>
      </c>
      <c r="I5197" s="1" t="s">
        <v>23</v>
      </c>
      <c r="AK5197" s="1" t="s">
        <v>524</v>
      </c>
    </row>
    <row r="5198" spans="1:38">
      <c r="A5198" s="1" t="s">
        <v>1763</v>
      </c>
      <c r="B5198" s="9">
        <v>41677</v>
      </c>
      <c r="C5198" s="11">
        <v>100</v>
      </c>
      <c r="D5198" s="11">
        <v>1</v>
      </c>
      <c r="E5198" s="1">
        <v>7</v>
      </c>
      <c r="F5198" s="1" t="s">
        <v>26</v>
      </c>
      <c r="G5198" s="1" t="s">
        <v>1809</v>
      </c>
      <c r="H5198" s="1" t="s">
        <v>23</v>
      </c>
      <c r="I5198" s="1" t="s">
        <v>23</v>
      </c>
      <c r="AK5198" s="1" t="s">
        <v>524</v>
      </c>
    </row>
    <row r="5199" spans="1:38">
      <c r="A5199" s="1" t="s">
        <v>1763</v>
      </c>
      <c r="B5199" s="9">
        <v>41677</v>
      </c>
      <c r="C5199" s="11">
        <v>100</v>
      </c>
      <c r="D5199" s="11">
        <v>1</v>
      </c>
      <c r="E5199" s="1">
        <v>7</v>
      </c>
      <c r="F5199" s="1" t="s">
        <v>47</v>
      </c>
      <c r="G5199" s="1" t="s">
        <v>1822</v>
      </c>
      <c r="H5199" s="1" t="s">
        <v>23</v>
      </c>
      <c r="I5199" s="1" t="s">
        <v>23</v>
      </c>
      <c r="AK5199" s="1" t="s">
        <v>524</v>
      </c>
    </row>
    <row r="5200" spans="1:38">
      <c r="A5200" s="1" t="s">
        <v>1763</v>
      </c>
      <c r="B5200" s="9">
        <v>41677</v>
      </c>
      <c r="C5200" s="11">
        <v>100</v>
      </c>
      <c r="D5200" s="11">
        <v>1</v>
      </c>
      <c r="E5200" s="1">
        <v>8</v>
      </c>
      <c r="F5200" s="1" t="s">
        <v>26</v>
      </c>
      <c r="G5200" s="1" t="s">
        <v>1808</v>
      </c>
      <c r="H5200" s="1" t="s">
        <v>23</v>
      </c>
      <c r="I5200" s="1" t="s">
        <v>23</v>
      </c>
      <c r="AK5200" s="1" t="s">
        <v>524</v>
      </c>
    </row>
    <row r="5201" spans="1:38">
      <c r="A5201" s="1" t="s">
        <v>1763</v>
      </c>
      <c r="B5201" s="9">
        <v>41677</v>
      </c>
      <c r="C5201" s="11">
        <v>100</v>
      </c>
      <c r="D5201" s="11">
        <v>1</v>
      </c>
      <c r="E5201" s="1">
        <v>8</v>
      </c>
      <c r="F5201" s="1" t="s">
        <v>47</v>
      </c>
      <c r="G5201" s="1" t="s">
        <v>1820</v>
      </c>
      <c r="H5201" s="1" t="s">
        <v>23</v>
      </c>
      <c r="I5201" s="1" t="s">
        <v>23</v>
      </c>
      <c r="AK5201" s="1" t="s">
        <v>524</v>
      </c>
    </row>
    <row r="5202" spans="1:38">
      <c r="A5202" s="1" t="s">
        <v>1763</v>
      </c>
      <c r="B5202" s="9">
        <v>41677</v>
      </c>
      <c r="C5202" s="11">
        <v>100</v>
      </c>
      <c r="D5202" s="11">
        <v>1</v>
      </c>
      <c r="E5202" s="1">
        <v>9</v>
      </c>
      <c r="F5202" s="1" t="s">
        <v>26</v>
      </c>
      <c r="G5202" s="1" t="s">
        <v>1830</v>
      </c>
      <c r="H5202" s="1" t="s">
        <v>22</v>
      </c>
      <c r="I5202" s="1" t="s">
        <v>9</v>
      </c>
      <c r="K5202" s="1" t="s">
        <v>32</v>
      </c>
      <c r="L5202" s="1" t="s">
        <v>73</v>
      </c>
      <c r="M5202" s="2" t="s">
        <v>2158</v>
      </c>
      <c r="AJ5202" s="1" t="s">
        <v>524</v>
      </c>
      <c r="AK5202" s="1" t="s">
        <v>524</v>
      </c>
    </row>
    <row r="5203" spans="1:38">
      <c r="A5203" s="1" t="s">
        <v>1763</v>
      </c>
      <c r="B5203" s="9">
        <v>41677</v>
      </c>
      <c r="C5203" s="11">
        <v>100</v>
      </c>
      <c r="D5203" s="11">
        <v>1</v>
      </c>
      <c r="E5203" s="1">
        <v>9</v>
      </c>
      <c r="F5203" s="1" t="s">
        <v>47</v>
      </c>
      <c r="G5203" s="1" t="s">
        <v>1810</v>
      </c>
      <c r="H5203" s="1" t="s">
        <v>23</v>
      </c>
      <c r="I5203" s="1" t="s">
        <v>23</v>
      </c>
      <c r="AK5203" s="1" t="s">
        <v>524</v>
      </c>
    </row>
    <row r="5204" spans="1:38">
      <c r="A5204" s="1" t="s">
        <v>1763</v>
      </c>
      <c r="B5204" s="9">
        <v>41677</v>
      </c>
      <c r="C5204" s="11">
        <v>100</v>
      </c>
      <c r="D5204" s="11">
        <v>1</v>
      </c>
      <c r="E5204" s="1">
        <v>10</v>
      </c>
      <c r="F5204" s="1" t="s">
        <v>26</v>
      </c>
      <c r="G5204" s="1" t="s">
        <v>1817</v>
      </c>
      <c r="H5204" s="1" t="s">
        <v>23</v>
      </c>
      <c r="I5204" s="1" t="s">
        <v>23</v>
      </c>
      <c r="AK5204" s="1" t="s">
        <v>524</v>
      </c>
    </row>
    <row r="5205" spans="1:38">
      <c r="A5205" s="1" t="s">
        <v>1763</v>
      </c>
      <c r="B5205" s="9">
        <v>41677</v>
      </c>
      <c r="C5205" s="11">
        <v>100</v>
      </c>
      <c r="D5205" s="11">
        <v>1</v>
      </c>
      <c r="E5205" s="1">
        <v>10</v>
      </c>
      <c r="F5205" s="1" t="s">
        <v>47</v>
      </c>
      <c r="G5205" s="1" t="s">
        <v>1835</v>
      </c>
      <c r="H5205" s="1" t="s">
        <v>23</v>
      </c>
      <c r="I5205" s="1" t="s">
        <v>23</v>
      </c>
      <c r="AK5205" s="1" t="s">
        <v>524</v>
      </c>
    </row>
    <row r="5206" spans="1:38">
      <c r="A5206" s="1" t="s">
        <v>1763</v>
      </c>
      <c r="B5206" s="9">
        <v>41677</v>
      </c>
      <c r="C5206" s="11">
        <v>100</v>
      </c>
      <c r="D5206" s="11">
        <v>1</v>
      </c>
      <c r="E5206" s="1">
        <v>11</v>
      </c>
      <c r="F5206" s="1" t="s">
        <v>26</v>
      </c>
      <c r="G5206" s="1" t="s">
        <v>1812</v>
      </c>
      <c r="H5206" s="1" t="s">
        <v>23</v>
      </c>
      <c r="I5206" s="1" t="s">
        <v>23</v>
      </c>
      <c r="AK5206" s="1" t="s">
        <v>524</v>
      </c>
    </row>
    <row r="5207" spans="1:38">
      <c r="A5207" s="1" t="s">
        <v>1763</v>
      </c>
      <c r="B5207" s="9">
        <v>41677</v>
      </c>
      <c r="C5207" s="11">
        <v>100</v>
      </c>
      <c r="D5207" s="11">
        <v>1</v>
      </c>
      <c r="E5207" s="1">
        <v>11</v>
      </c>
      <c r="F5207" s="1" t="s">
        <v>47</v>
      </c>
      <c r="G5207" s="1" t="s">
        <v>1807</v>
      </c>
      <c r="H5207" s="1" t="s">
        <v>23</v>
      </c>
      <c r="I5207" s="1" t="s">
        <v>23</v>
      </c>
      <c r="AK5207" s="1" t="s">
        <v>524</v>
      </c>
    </row>
    <row r="5208" spans="1:38">
      <c r="A5208" s="1" t="s">
        <v>1763</v>
      </c>
      <c r="B5208" s="9">
        <v>41677</v>
      </c>
      <c r="C5208" s="11">
        <v>100</v>
      </c>
      <c r="D5208" s="11">
        <v>1</v>
      </c>
      <c r="E5208" s="1">
        <v>12</v>
      </c>
      <c r="F5208" s="1" t="s">
        <v>26</v>
      </c>
      <c r="G5208" s="1" t="s">
        <v>1818</v>
      </c>
      <c r="H5208" s="1" t="s">
        <v>23</v>
      </c>
      <c r="I5208" s="1" t="s">
        <v>23</v>
      </c>
      <c r="AK5208" s="1" t="s">
        <v>524</v>
      </c>
    </row>
    <row r="5209" spans="1:38">
      <c r="A5209" s="1" t="s">
        <v>1763</v>
      </c>
      <c r="B5209" s="9">
        <v>41677</v>
      </c>
      <c r="C5209" s="11">
        <v>100</v>
      </c>
      <c r="D5209" s="11">
        <v>1</v>
      </c>
      <c r="E5209" s="1">
        <v>12</v>
      </c>
      <c r="F5209" s="1" t="s">
        <v>47</v>
      </c>
      <c r="G5209" s="1" t="s">
        <v>1811</v>
      </c>
      <c r="H5209" s="1" t="s">
        <v>22</v>
      </c>
      <c r="I5209" s="1" t="s">
        <v>9</v>
      </c>
      <c r="K5209" s="1" t="s">
        <v>30</v>
      </c>
      <c r="L5209" s="1" t="s">
        <v>25</v>
      </c>
      <c r="M5209" s="2" t="s">
        <v>2191</v>
      </c>
      <c r="N5209" s="1" t="s">
        <v>26</v>
      </c>
      <c r="O5209" s="1" t="s">
        <v>33</v>
      </c>
      <c r="P5209" s="1" t="s">
        <v>540</v>
      </c>
      <c r="Q5209" s="1">
        <v>26.1</v>
      </c>
      <c r="R5209" s="1">
        <v>18.100000000000001</v>
      </c>
      <c r="S5209" s="1">
        <v>9.0500000000000007</v>
      </c>
      <c r="X5209" s="1">
        <v>19</v>
      </c>
      <c r="Y5209" s="1">
        <v>77</v>
      </c>
      <c r="Z5209" s="1">
        <f>Y5209-X5209</f>
        <v>58</v>
      </c>
      <c r="AA5209" s="1">
        <f>28+11</f>
        <v>39</v>
      </c>
      <c r="AE5209" s="1">
        <v>1005</v>
      </c>
      <c r="AF5209" s="1">
        <v>271</v>
      </c>
      <c r="AG5209" s="1">
        <v>105</v>
      </c>
      <c r="AJ5209" s="1" t="s">
        <v>524</v>
      </c>
      <c r="AK5209" s="1" t="s">
        <v>524</v>
      </c>
      <c r="AL5209" s="1" t="s">
        <v>541</v>
      </c>
    </row>
    <row r="5210" spans="1:38">
      <c r="A5210" s="1" t="s">
        <v>1763</v>
      </c>
      <c r="B5210" s="9">
        <v>41677</v>
      </c>
      <c r="C5210" s="11">
        <v>100</v>
      </c>
      <c r="D5210" s="11">
        <v>1</v>
      </c>
      <c r="E5210" s="1">
        <v>13</v>
      </c>
      <c r="F5210" s="1" t="s">
        <v>26</v>
      </c>
      <c r="G5210" s="1" t="s">
        <v>1827</v>
      </c>
      <c r="H5210" s="1" t="s">
        <v>23</v>
      </c>
      <c r="I5210" s="1" t="s">
        <v>23</v>
      </c>
      <c r="AK5210" s="1" t="s">
        <v>525</v>
      </c>
    </row>
    <row r="5211" spans="1:38">
      <c r="A5211" s="1" t="s">
        <v>1763</v>
      </c>
      <c r="B5211" s="9">
        <v>41677</v>
      </c>
      <c r="C5211" s="11">
        <v>100</v>
      </c>
      <c r="D5211" s="11">
        <v>1</v>
      </c>
      <c r="E5211" s="1">
        <v>13</v>
      </c>
      <c r="F5211" s="1" t="s">
        <v>47</v>
      </c>
      <c r="G5211" s="1" t="s">
        <v>1815</v>
      </c>
      <c r="H5211" s="1" t="s">
        <v>23</v>
      </c>
      <c r="I5211" s="1" t="s">
        <v>23</v>
      </c>
      <c r="J5211" s="1" t="s">
        <v>55</v>
      </c>
      <c r="AK5211" s="1" t="s">
        <v>525</v>
      </c>
    </row>
    <row r="5212" spans="1:38">
      <c r="A5212" s="1" t="s">
        <v>1763</v>
      </c>
      <c r="B5212" s="9">
        <v>41677</v>
      </c>
      <c r="C5212" s="11">
        <v>100</v>
      </c>
      <c r="D5212" s="11">
        <v>1</v>
      </c>
      <c r="E5212" s="1">
        <v>14</v>
      </c>
      <c r="F5212" s="1" t="s">
        <v>26</v>
      </c>
      <c r="G5212" s="1" t="s">
        <v>1819</v>
      </c>
      <c r="H5212" s="1" t="s">
        <v>23</v>
      </c>
      <c r="I5212" s="1" t="s">
        <v>23</v>
      </c>
      <c r="J5212" s="1" t="s">
        <v>55</v>
      </c>
      <c r="AK5212" s="1" t="s">
        <v>525</v>
      </c>
    </row>
    <row r="5213" spans="1:38">
      <c r="A5213" s="1" t="s">
        <v>1763</v>
      </c>
      <c r="B5213" s="9">
        <v>41677</v>
      </c>
      <c r="C5213" s="11">
        <v>100</v>
      </c>
      <c r="D5213" s="11">
        <v>1</v>
      </c>
      <c r="E5213" s="1">
        <v>14</v>
      </c>
      <c r="F5213" s="1" t="s">
        <v>47</v>
      </c>
      <c r="G5213" s="1" t="s">
        <v>1806</v>
      </c>
      <c r="H5213" s="1" t="s">
        <v>23</v>
      </c>
      <c r="I5213" s="1" t="s">
        <v>23</v>
      </c>
      <c r="AK5213" s="1" t="s">
        <v>525</v>
      </c>
    </row>
    <row r="5214" spans="1:38">
      <c r="A5214" s="1" t="s">
        <v>1763</v>
      </c>
      <c r="B5214" s="9">
        <v>41677</v>
      </c>
      <c r="C5214" s="11">
        <v>100</v>
      </c>
      <c r="D5214" s="11">
        <v>1</v>
      </c>
      <c r="E5214" s="1">
        <v>15</v>
      </c>
      <c r="F5214" s="1" t="s">
        <v>26</v>
      </c>
      <c r="G5214" s="1" t="s">
        <v>1836</v>
      </c>
      <c r="H5214" s="1" t="s">
        <v>23</v>
      </c>
      <c r="I5214" s="1" t="s">
        <v>23</v>
      </c>
      <c r="AK5214" s="1" t="s">
        <v>525</v>
      </c>
    </row>
    <row r="5215" spans="1:38">
      <c r="A5215" s="1" t="s">
        <v>1763</v>
      </c>
      <c r="B5215" s="9">
        <v>41677</v>
      </c>
      <c r="C5215" s="11">
        <v>100</v>
      </c>
      <c r="D5215" s="11">
        <v>1</v>
      </c>
      <c r="E5215" s="1">
        <v>15</v>
      </c>
      <c r="F5215" s="1" t="s">
        <v>47</v>
      </c>
      <c r="G5215" s="1" t="s">
        <v>1805</v>
      </c>
      <c r="H5215" s="1" t="s">
        <v>23</v>
      </c>
      <c r="I5215" s="1" t="s">
        <v>23</v>
      </c>
      <c r="AK5215" s="1" t="s">
        <v>525</v>
      </c>
    </row>
    <row r="5216" spans="1:38">
      <c r="A5216" s="1" t="s">
        <v>1763</v>
      </c>
      <c r="B5216" s="9">
        <v>41677</v>
      </c>
      <c r="C5216" s="11">
        <v>100</v>
      </c>
      <c r="D5216" s="11">
        <v>1</v>
      </c>
      <c r="E5216" s="1">
        <v>16</v>
      </c>
      <c r="F5216" s="1" t="s">
        <v>26</v>
      </c>
      <c r="G5216" s="1" t="s">
        <v>1814</v>
      </c>
      <c r="H5216" s="1" t="s">
        <v>23</v>
      </c>
      <c r="I5216" s="1" t="s">
        <v>23</v>
      </c>
      <c r="AK5216" s="1" t="s">
        <v>525</v>
      </c>
    </row>
    <row r="5217" spans="1:37">
      <c r="A5217" s="1" t="s">
        <v>1763</v>
      </c>
      <c r="B5217" s="9">
        <v>41677</v>
      </c>
      <c r="C5217" s="11">
        <v>100</v>
      </c>
      <c r="D5217" s="11">
        <v>1</v>
      </c>
      <c r="E5217" s="1">
        <v>16</v>
      </c>
      <c r="F5217" s="1" t="s">
        <v>47</v>
      </c>
      <c r="G5217" s="1" t="s">
        <v>1831</v>
      </c>
      <c r="H5217" s="1" t="s">
        <v>23</v>
      </c>
      <c r="I5217" s="1" t="s">
        <v>23</v>
      </c>
      <c r="AK5217" s="1" t="s">
        <v>525</v>
      </c>
    </row>
    <row r="5218" spans="1:37">
      <c r="A5218" s="1" t="s">
        <v>1763</v>
      </c>
      <c r="B5218" s="9">
        <v>41677</v>
      </c>
      <c r="C5218" s="11">
        <v>100</v>
      </c>
      <c r="D5218" s="11">
        <v>1</v>
      </c>
      <c r="E5218" s="1">
        <v>17</v>
      </c>
      <c r="F5218" s="1" t="s">
        <v>26</v>
      </c>
      <c r="G5218" s="1" t="s">
        <v>1451</v>
      </c>
      <c r="H5218" s="1" t="s">
        <v>23</v>
      </c>
      <c r="I5218" s="1" t="s">
        <v>23</v>
      </c>
      <c r="AK5218" s="1" t="s">
        <v>525</v>
      </c>
    </row>
    <row r="5219" spans="1:37">
      <c r="A5219" s="1" t="s">
        <v>1763</v>
      </c>
      <c r="B5219" s="9">
        <v>41677</v>
      </c>
      <c r="C5219" s="11">
        <v>100</v>
      </c>
      <c r="D5219" s="11">
        <v>1</v>
      </c>
      <c r="E5219" s="1">
        <v>17</v>
      </c>
      <c r="F5219" s="1" t="s">
        <v>47</v>
      </c>
      <c r="G5219" s="1" t="s">
        <v>1452</v>
      </c>
      <c r="H5219" s="1" t="s">
        <v>23</v>
      </c>
      <c r="I5219" s="1" t="s">
        <v>23</v>
      </c>
      <c r="AK5219" s="1" t="s">
        <v>525</v>
      </c>
    </row>
    <row r="5220" spans="1:37">
      <c r="A5220" s="1" t="s">
        <v>1763</v>
      </c>
      <c r="B5220" s="9">
        <v>41677</v>
      </c>
      <c r="C5220" s="11">
        <v>100</v>
      </c>
      <c r="D5220" s="11">
        <v>1</v>
      </c>
      <c r="E5220" s="1">
        <v>18</v>
      </c>
      <c r="F5220" s="1" t="s">
        <v>26</v>
      </c>
      <c r="G5220" s="1" t="s">
        <v>1453</v>
      </c>
      <c r="H5220" s="1" t="s">
        <v>23</v>
      </c>
      <c r="I5220" s="1" t="s">
        <v>23</v>
      </c>
      <c r="AK5220" s="1" t="s">
        <v>525</v>
      </c>
    </row>
    <row r="5221" spans="1:37">
      <c r="A5221" s="1" t="s">
        <v>1763</v>
      </c>
      <c r="B5221" s="9">
        <v>41677</v>
      </c>
      <c r="C5221" s="11">
        <v>100</v>
      </c>
      <c r="D5221" s="11">
        <v>1</v>
      </c>
      <c r="E5221" s="1">
        <v>18</v>
      </c>
      <c r="F5221" s="1" t="s">
        <v>47</v>
      </c>
      <c r="G5221" s="1" t="s">
        <v>1454</v>
      </c>
      <c r="H5221" s="1" t="s">
        <v>23</v>
      </c>
      <c r="I5221" s="1" t="s">
        <v>23</v>
      </c>
      <c r="AK5221" s="1" t="s">
        <v>525</v>
      </c>
    </row>
    <row r="5222" spans="1:37">
      <c r="A5222" s="1" t="s">
        <v>1763</v>
      </c>
      <c r="B5222" s="9">
        <v>41677</v>
      </c>
      <c r="C5222" s="11">
        <v>100</v>
      </c>
      <c r="D5222" s="11">
        <v>1</v>
      </c>
      <c r="E5222" s="1">
        <v>19</v>
      </c>
      <c r="F5222" s="1" t="s">
        <v>26</v>
      </c>
      <c r="G5222" s="1" t="s">
        <v>1455</v>
      </c>
      <c r="H5222" s="1" t="s">
        <v>23</v>
      </c>
      <c r="I5222" s="1" t="s">
        <v>23</v>
      </c>
      <c r="AK5222" s="1" t="s">
        <v>525</v>
      </c>
    </row>
    <row r="5223" spans="1:37">
      <c r="A5223" s="1" t="s">
        <v>1763</v>
      </c>
      <c r="B5223" s="9">
        <v>41677</v>
      </c>
      <c r="C5223" s="11">
        <v>100</v>
      </c>
      <c r="D5223" s="11">
        <v>1</v>
      </c>
      <c r="E5223" s="1">
        <v>19</v>
      </c>
      <c r="F5223" s="1" t="s">
        <v>47</v>
      </c>
      <c r="G5223" s="1" t="s">
        <v>1456</v>
      </c>
      <c r="H5223" s="1" t="s">
        <v>23</v>
      </c>
      <c r="I5223" s="1" t="s">
        <v>53</v>
      </c>
      <c r="AK5223" s="1" t="s">
        <v>525</v>
      </c>
    </row>
    <row r="5224" spans="1:37">
      <c r="A5224" s="1" t="s">
        <v>1763</v>
      </c>
      <c r="B5224" s="9">
        <v>41677</v>
      </c>
      <c r="C5224" s="11">
        <v>100</v>
      </c>
      <c r="D5224" s="11">
        <v>1</v>
      </c>
      <c r="E5224" s="1">
        <v>20</v>
      </c>
      <c r="F5224" s="1" t="s">
        <v>26</v>
      </c>
      <c r="G5224" s="1" t="s">
        <v>1457</v>
      </c>
      <c r="H5224" s="1" t="s">
        <v>23</v>
      </c>
      <c r="I5224" s="1" t="s">
        <v>23</v>
      </c>
      <c r="AK5224" s="1" t="s">
        <v>525</v>
      </c>
    </row>
    <row r="5225" spans="1:37">
      <c r="A5225" s="1" t="s">
        <v>1763</v>
      </c>
      <c r="B5225" s="9">
        <v>41677</v>
      </c>
      <c r="C5225" s="11">
        <v>100</v>
      </c>
      <c r="D5225" s="11">
        <v>1</v>
      </c>
      <c r="E5225" s="1">
        <v>20</v>
      </c>
      <c r="F5225" s="1" t="s">
        <v>47</v>
      </c>
      <c r="G5225" s="1" t="s">
        <v>1458</v>
      </c>
      <c r="H5225" s="1" t="s">
        <v>23</v>
      </c>
      <c r="I5225" s="1" t="s">
        <v>23</v>
      </c>
      <c r="AK5225" s="1" t="s">
        <v>525</v>
      </c>
    </row>
    <row r="5226" spans="1:37">
      <c r="A5226" s="1" t="s">
        <v>1763</v>
      </c>
      <c r="B5226" s="9">
        <v>41677</v>
      </c>
      <c r="C5226" s="11">
        <v>100</v>
      </c>
      <c r="D5226" s="11">
        <v>1</v>
      </c>
      <c r="E5226" s="15">
        <v>21</v>
      </c>
      <c r="F5226" s="1" t="s">
        <v>26</v>
      </c>
      <c r="G5226" s="1" t="s">
        <v>1463</v>
      </c>
      <c r="H5226" s="1" t="s">
        <v>23</v>
      </c>
      <c r="I5226" s="1" t="s">
        <v>23</v>
      </c>
      <c r="J5226" s="1" t="s">
        <v>55</v>
      </c>
      <c r="AK5226" s="1" t="s">
        <v>525</v>
      </c>
    </row>
    <row r="5227" spans="1:37">
      <c r="A5227" s="1" t="s">
        <v>1763</v>
      </c>
      <c r="B5227" s="9">
        <v>41677</v>
      </c>
      <c r="C5227" s="11">
        <v>100</v>
      </c>
      <c r="D5227" s="11">
        <v>1</v>
      </c>
      <c r="E5227" s="1">
        <v>21</v>
      </c>
      <c r="F5227" s="1" t="s">
        <v>47</v>
      </c>
      <c r="G5227" s="1" t="s">
        <v>1464</v>
      </c>
      <c r="H5227" s="1" t="s">
        <v>23</v>
      </c>
      <c r="I5227" s="1" t="s">
        <v>23</v>
      </c>
      <c r="AK5227" s="1" t="s">
        <v>525</v>
      </c>
    </row>
    <row r="5228" spans="1:37">
      <c r="A5228" s="1" t="s">
        <v>1763</v>
      </c>
      <c r="B5228" s="9">
        <v>41677</v>
      </c>
      <c r="C5228" s="11">
        <v>100</v>
      </c>
      <c r="D5228" s="11">
        <v>1</v>
      </c>
      <c r="E5228" s="1">
        <v>22</v>
      </c>
      <c r="F5228" s="1" t="s">
        <v>26</v>
      </c>
      <c r="G5228" s="1" t="s">
        <v>1465</v>
      </c>
      <c r="H5228" s="1" t="s">
        <v>23</v>
      </c>
      <c r="I5228" s="1" t="s">
        <v>23</v>
      </c>
      <c r="AK5228" s="1" t="s">
        <v>525</v>
      </c>
    </row>
    <row r="5229" spans="1:37">
      <c r="A5229" s="1" t="s">
        <v>1763</v>
      </c>
      <c r="B5229" s="9">
        <v>41677</v>
      </c>
      <c r="C5229" s="11">
        <v>100</v>
      </c>
      <c r="D5229" s="11">
        <v>1</v>
      </c>
      <c r="E5229" s="1">
        <v>22</v>
      </c>
      <c r="F5229" s="1" t="s">
        <v>47</v>
      </c>
      <c r="G5229" s="1" t="s">
        <v>1466</v>
      </c>
      <c r="H5229" s="1" t="s">
        <v>23</v>
      </c>
      <c r="I5229" s="1" t="s">
        <v>23</v>
      </c>
      <c r="AK5229" s="1" t="s">
        <v>525</v>
      </c>
    </row>
    <row r="5230" spans="1:37">
      <c r="A5230" s="1" t="s">
        <v>1763</v>
      </c>
      <c r="B5230" s="9">
        <v>41677</v>
      </c>
      <c r="C5230" s="11">
        <v>100</v>
      </c>
      <c r="D5230" s="11">
        <v>1</v>
      </c>
      <c r="E5230" s="1">
        <v>23</v>
      </c>
      <c r="F5230" s="1" t="s">
        <v>26</v>
      </c>
      <c r="G5230" s="1" t="s">
        <v>1467</v>
      </c>
      <c r="H5230" s="1" t="s">
        <v>23</v>
      </c>
      <c r="I5230" s="1" t="s">
        <v>23</v>
      </c>
      <c r="AK5230" s="1" t="s">
        <v>525</v>
      </c>
    </row>
    <row r="5231" spans="1:37">
      <c r="A5231" s="1" t="s">
        <v>1763</v>
      </c>
      <c r="B5231" s="9">
        <v>41677</v>
      </c>
      <c r="C5231" s="11">
        <v>100</v>
      </c>
      <c r="D5231" s="11">
        <v>1</v>
      </c>
      <c r="E5231" s="1">
        <v>23</v>
      </c>
      <c r="F5231" s="1" t="s">
        <v>47</v>
      </c>
      <c r="G5231" s="1" t="s">
        <v>1468</v>
      </c>
      <c r="H5231" s="1" t="s">
        <v>23</v>
      </c>
      <c r="I5231" s="1" t="s">
        <v>23</v>
      </c>
      <c r="AK5231" s="1" t="s">
        <v>525</v>
      </c>
    </row>
    <row r="5232" spans="1:37">
      <c r="A5232" s="1" t="s">
        <v>1763</v>
      </c>
      <c r="B5232" s="9">
        <v>41677</v>
      </c>
      <c r="C5232" s="11">
        <v>100</v>
      </c>
      <c r="D5232" s="11">
        <v>1</v>
      </c>
      <c r="E5232" s="1">
        <v>24</v>
      </c>
      <c r="F5232" s="1" t="s">
        <v>26</v>
      </c>
      <c r="G5232" s="1" t="s">
        <v>1469</v>
      </c>
      <c r="H5232" s="1" t="s">
        <v>23</v>
      </c>
      <c r="I5232" s="1" t="s">
        <v>23</v>
      </c>
      <c r="AK5232" s="1" t="s">
        <v>525</v>
      </c>
    </row>
    <row r="5233" spans="1:38">
      <c r="A5233" s="1" t="s">
        <v>1763</v>
      </c>
      <c r="B5233" s="9">
        <v>41677</v>
      </c>
      <c r="C5233" s="11">
        <v>100</v>
      </c>
      <c r="D5233" s="11">
        <v>1</v>
      </c>
      <c r="E5233" s="1">
        <v>24</v>
      </c>
      <c r="F5233" s="1" t="s">
        <v>47</v>
      </c>
      <c r="G5233" s="1" t="s">
        <v>1472</v>
      </c>
      <c r="H5233" s="1" t="s">
        <v>23</v>
      </c>
      <c r="I5233" s="1" t="s">
        <v>23</v>
      </c>
      <c r="AK5233" s="1" t="s">
        <v>525</v>
      </c>
    </row>
    <row r="5234" spans="1:38">
      <c r="A5234" s="1" t="s">
        <v>1763</v>
      </c>
      <c r="B5234" s="9">
        <v>41677</v>
      </c>
      <c r="C5234" s="11">
        <v>100</v>
      </c>
      <c r="D5234" s="11">
        <v>1</v>
      </c>
      <c r="E5234" s="1">
        <v>25</v>
      </c>
      <c r="F5234" s="1" t="s">
        <v>26</v>
      </c>
      <c r="G5234" s="1" t="s">
        <v>1474</v>
      </c>
      <c r="H5234" s="1" t="s">
        <v>23</v>
      </c>
      <c r="I5234" s="18" t="s">
        <v>23</v>
      </c>
      <c r="AK5234" s="1" t="s">
        <v>542</v>
      </c>
    </row>
    <row r="5235" spans="1:38">
      <c r="A5235" s="1" t="s">
        <v>1763</v>
      </c>
      <c r="B5235" s="9">
        <v>41677</v>
      </c>
      <c r="C5235" s="11">
        <v>100</v>
      </c>
      <c r="D5235" s="11">
        <v>1</v>
      </c>
      <c r="E5235" s="1">
        <v>25</v>
      </c>
      <c r="F5235" s="1" t="s">
        <v>47</v>
      </c>
      <c r="G5235" s="1" t="s">
        <v>1475</v>
      </c>
      <c r="H5235" s="1" t="s">
        <v>23</v>
      </c>
      <c r="I5235" s="18" t="s">
        <v>23</v>
      </c>
      <c r="AK5235" s="1" t="s">
        <v>542</v>
      </c>
    </row>
    <row r="5236" spans="1:38">
      <c r="A5236" s="1" t="s">
        <v>1763</v>
      </c>
      <c r="B5236" s="9">
        <v>41677</v>
      </c>
      <c r="C5236" s="11">
        <v>100</v>
      </c>
      <c r="D5236" s="11">
        <v>1</v>
      </c>
      <c r="E5236" s="1">
        <v>26</v>
      </c>
      <c r="F5236" s="1" t="s">
        <v>26</v>
      </c>
      <c r="G5236" s="1" t="s">
        <v>1476</v>
      </c>
      <c r="H5236" s="1" t="s">
        <v>23</v>
      </c>
      <c r="I5236" s="18" t="s">
        <v>23</v>
      </c>
      <c r="AK5236" s="1" t="s">
        <v>542</v>
      </c>
    </row>
    <row r="5237" spans="1:38">
      <c r="A5237" s="1" t="s">
        <v>1763</v>
      </c>
      <c r="B5237" s="9">
        <v>41677</v>
      </c>
      <c r="C5237" s="11">
        <v>100</v>
      </c>
      <c r="D5237" s="11">
        <v>1</v>
      </c>
      <c r="E5237" s="1">
        <v>26</v>
      </c>
      <c r="F5237" s="1" t="s">
        <v>47</v>
      </c>
      <c r="G5237" s="1" t="s">
        <v>1477</v>
      </c>
      <c r="H5237" s="1" t="s">
        <v>23</v>
      </c>
      <c r="I5237" s="18" t="s">
        <v>23</v>
      </c>
      <c r="AK5237" s="1" t="s">
        <v>542</v>
      </c>
    </row>
    <row r="5238" spans="1:38">
      <c r="A5238" s="1" t="s">
        <v>1763</v>
      </c>
      <c r="B5238" s="9">
        <v>41677</v>
      </c>
      <c r="C5238" s="11">
        <v>100</v>
      </c>
      <c r="D5238" s="11">
        <v>1</v>
      </c>
      <c r="E5238" s="1">
        <v>27</v>
      </c>
      <c r="F5238" s="1" t="s">
        <v>26</v>
      </c>
      <c r="G5238" s="1" t="s">
        <v>1478</v>
      </c>
      <c r="H5238" s="1" t="s">
        <v>23</v>
      </c>
      <c r="I5238" s="18" t="s">
        <v>23</v>
      </c>
      <c r="AK5238" s="1" t="s">
        <v>542</v>
      </c>
    </row>
    <row r="5239" spans="1:38">
      <c r="A5239" s="1" t="s">
        <v>1763</v>
      </c>
      <c r="B5239" s="9">
        <v>41677</v>
      </c>
      <c r="C5239" s="11">
        <v>100</v>
      </c>
      <c r="D5239" s="11">
        <v>1</v>
      </c>
      <c r="E5239" s="1">
        <v>27</v>
      </c>
      <c r="F5239" s="1" t="s">
        <v>47</v>
      </c>
      <c r="G5239" s="1" t="s">
        <v>1479</v>
      </c>
      <c r="H5239" s="1" t="s">
        <v>23</v>
      </c>
      <c r="I5239" s="18" t="s">
        <v>23</v>
      </c>
      <c r="AK5239" s="1" t="s">
        <v>542</v>
      </c>
    </row>
    <row r="5240" spans="1:38">
      <c r="A5240" s="1" t="s">
        <v>1763</v>
      </c>
      <c r="B5240" s="9">
        <v>41677</v>
      </c>
      <c r="C5240" s="11">
        <v>100</v>
      </c>
      <c r="D5240" s="11">
        <v>1</v>
      </c>
      <c r="E5240" s="1">
        <v>28</v>
      </c>
      <c r="F5240" s="1" t="s">
        <v>26</v>
      </c>
      <c r="G5240" s="1" t="s">
        <v>1480</v>
      </c>
      <c r="H5240" s="1" t="s">
        <v>23</v>
      </c>
      <c r="I5240" s="18" t="s">
        <v>53</v>
      </c>
      <c r="AK5240" s="1" t="s">
        <v>542</v>
      </c>
    </row>
    <row r="5241" spans="1:38">
      <c r="A5241" s="1" t="s">
        <v>1763</v>
      </c>
      <c r="B5241" s="9">
        <v>41677</v>
      </c>
      <c r="C5241" s="11">
        <v>100</v>
      </c>
      <c r="D5241" s="11">
        <v>1</v>
      </c>
      <c r="E5241" s="1">
        <v>28</v>
      </c>
      <c r="F5241" s="1" t="s">
        <v>47</v>
      </c>
      <c r="G5241" s="1" t="s">
        <v>1481</v>
      </c>
      <c r="H5241" s="1" t="s">
        <v>23</v>
      </c>
      <c r="I5241" s="18" t="s">
        <v>23</v>
      </c>
      <c r="AK5241" s="1" t="s">
        <v>542</v>
      </c>
    </row>
    <row r="5242" spans="1:38">
      <c r="A5242" s="1" t="s">
        <v>1763</v>
      </c>
      <c r="B5242" s="9">
        <v>41677</v>
      </c>
      <c r="C5242" s="11">
        <v>100</v>
      </c>
      <c r="D5242" s="11">
        <v>1</v>
      </c>
      <c r="E5242" s="1">
        <v>29</v>
      </c>
      <c r="F5242" s="1" t="s">
        <v>26</v>
      </c>
      <c r="G5242" s="1" t="s">
        <v>1482</v>
      </c>
      <c r="H5242" s="1" t="s">
        <v>23</v>
      </c>
      <c r="I5242" s="18" t="s">
        <v>23</v>
      </c>
      <c r="AK5242" s="1" t="s">
        <v>542</v>
      </c>
    </row>
    <row r="5243" spans="1:38">
      <c r="A5243" s="1" t="s">
        <v>1763</v>
      </c>
      <c r="B5243" s="9">
        <v>41677</v>
      </c>
      <c r="C5243" s="11">
        <v>100</v>
      </c>
      <c r="D5243" s="11">
        <v>1</v>
      </c>
      <c r="E5243" s="1">
        <v>29</v>
      </c>
      <c r="F5243" s="1" t="s">
        <v>47</v>
      </c>
      <c r="G5243" s="1" t="s">
        <v>1483</v>
      </c>
      <c r="H5243" s="1" t="s">
        <v>23</v>
      </c>
      <c r="I5243" s="18" t="s">
        <v>23</v>
      </c>
      <c r="AK5243" s="1" t="s">
        <v>542</v>
      </c>
    </row>
    <row r="5244" spans="1:38">
      <c r="A5244" s="1" t="s">
        <v>1763</v>
      </c>
      <c r="B5244" s="9">
        <v>41677</v>
      </c>
      <c r="C5244" s="11">
        <v>100</v>
      </c>
      <c r="D5244" s="11">
        <v>1</v>
      </c>
      <c r="E5244" s="1">
        <v>30</v>
      </c>
      <c r="F5244" s="1" t="s">
        <v>26</v>
      </c>
      <c r="G5244" s="1" t="s">
        <v>1484</v>
      </c>
      <c r="H5244" s="1" t="s">
        <v>23</v>
      </c>
      <c r="I5244" s="18" t="s">
        <v>23</v>
      </c>
      <c r="AK5244" s="1" t="s">
        <v>542</v>
      </c>
    </row>
    <row r="5245" spans="1:38">
      <c r="A5245" s="1" t="s">
        <v>1763</v>
      </c>
      <c r="B5245" s="9">
        <v>41677</v>
      </c>
      <c r="C5245" s="11">
        <v>100</v>
      </c>
      <c r="D5245" s="11">
        <v>1</v>
      </c>
      <c r="E5245" s="1">
        <v>30</v>
      </c>
      <c r="F5245" s="1" t="s">
        <v>47</v>
      </c>
      <c r="G5245" s="1" t="s">
        <v>1485</v>
      </c>
      <c r="H5245" s="1" t="s">
        <v>23</v>
      </c>
      <c r="I5245" s="18" t="s">
        <v>23</v>
      </c>
      <c r="AK5245" s="1" t="s">
        <v>542</v>
      </c>
    </row>
    <row r="5246" spans="1:38">
      <c r="A5246" s="1" t="s">
        <v>1763</v>
      </c>
      <c r="B5246" s="9">
        <v>41677</v>
      </c>
      <c r="C5246" s="11">
        <v>100</v>
      </c>
      <c r="D5246" s="11">
        <v>1</v>
      </c>
      <c r="E5246" s="1">
        <v>31</v>
      </c>
      <c r="F5246" s="1" t="s">
        <v>26</v>
      </c>
      <c r="G5246" s="1" t="s">
        <v>1486</v>
      </c>
      <c r="H5246" s="1" t="s">
        <v>22</v>
      </c>
      <c r="I5246" s="18" t="s">
        <v>53</v>
      </c>
      <c r="AK5246" s="1" t="s">
        <v>542</v>
      </c>
      <c r="AL5246" s="1" t="s">
        <v>543</v>
      </c>
    </row>
    <row r="5247" spans="1:38">
      <c r="A5247" s="1" t="s">
        <v>1763</v>
      </c>
      <c r="B5247" s="9">
        <v>41677</v>
      </c>
      <c r="C5247" s="11">
        <v>100</v>
      </c>
      <c r="D5247" s="11">
        <v>1</v>
      </c>
      <c r="E5247" s="1">
        <v>31</v>
      </c>
      <c r="F5247" s="1" t="s">
        <v>47</v>
      </c>
      <c r="G5247" s="1" t="s">
        <v>1487</v>
      </c>
      <c r="H5247" s="1" t="s">
        <v>22</v>
      </c>
      <c r="I5247" s="18" t="s">
        <v>9</v>
      </c>
      <c r="K5247" s="1" t="s">
        <v>239</v>
      </c>
      <c r="L5247" s="1" t="s">
        <v>73</v>
      </c>
      <c r="M5247" s="2" t="s">
        <v>2121</v>
      </c>
      <c r="AC5247" s="1" t="s">
        <v>544</v>
      </c>
      <c r="AG5247" s="1">
        <v>106</v>
      </c>
      <c r="AJ5247" s="1" t="s">
        <v>525</v>
      </c>
      <c r="AK5247" s="1" t="s">
        <v>542</v>
      </c>
      <c r="AL5247" s="1" t="s">
        <v>545</v>
      </c>
    </row>
    <row r="5248" spans="1:38">
      <c r="A5248" s="1" t="s">
        <v>1763</v>
      </c>
      <c r="B5248" s="9">
        <v>41677</v>
      </c>
      <c r="C5248" s="11">
        <v>100</v>
      </c>
      <c r="D5248" s="11">
        <v>1</v>
      </c>
      <c r="E5248" s="1">
        <v>32</v>
      </c>
      <c r="F5248" s="1" t="s">
        <v>26</v>
      </c>
      <c r="G5248" s="1" t="s">
        <v>1488</v>
      </c>
      <c r="H5248" s="1" t="s">
        <v>23</v>
      </c>
      <c r="I5248" s="18" t="s">
        <v>23</v>
      </c>
      <c r="AK5248" s="1" t="s">
        <v>542</v>
      </c>
    </row>
    <row r="5249" spans="1:38">
      <c r="A5249" s="1" t="s">
        <v>1763</v>
      </c>
      <c r="B5249" s="9">
        <v>41677</v>
      </c>
      <c r="C5249" s="11">
        <v>100</v>
      </c>
      <c r="D5249" s="11">
        <v>1</v>
      </c>
      <c r="E5249" s="1">
        <v>32</v>
      </c>
      <c r="F5249" s="1" t="s">
        <v>47</v>
      </c>
      <c r="G5249" s="1" t="s">
        <v>1489</v>
      </c>
      <c r="H5249" s="1" t="s">
        <v>23</v>
      </c>
      <c r="I5249" s="18" t="s">
        <v>23</v>
      </c>
      <c r="AK5249" s="1" t="s">
        <v>542</v>
      </c>
      <c r="AL5249" s="1" t="s">
        <v>546</v>
      </c>
    </row>
    <row r="5250" spans="1:38">
      <c r="A5250" s="1" t="s">
        <v>1763</v>
      </c>
      <c r="B5250" s="9">
        <v>41677</v>
      </c>
      <c r="C5250" s="17">
        <v>100</v>
      </c>
      <c r="D5250" s="17">
        <v>1</v>
      </c>
      <c r="E5250" s="18">
        <v>33</v>
      </c>
      <c r="F5250" s="18" t="s">
        <v>26</v>
      </c>
      <c r="G5250" s="18" t="s">
        <v>532</v>
      </c>
      <c r="H5250" s="1" t="s">
        <v>23</v>
      </c>
      <c r="I5250" s="18" t="s">
        <v>23</v>
      </c>
      <c r="AK5250" s="1" t="s">
        <v>542</v>
      </c>
    </row>
    <row r="5251" spans="1:38">
      <c r="A5251" s="1" t="s">
        <v>1763</v>
      </c>
      <c r="B5251" s="9">
        <v>41677</v>
      </c>
      <c r="C5251" s="11">
        <v>100</v>
      </c>
      <c r="D5251" s="11">
        <v>1</v>
      </c>
      <c r="E5251" s="1">
        <v>33</v>
      </c>
      <c r="F5251" s="1" t="s">
        <v>47</v>
      </c>
      <c r="G5251" s="1" t="s">
        <v>1490</v>
      </c>
      <c r="H5251" s="1" t="s">
        <v>23</v>
      </c>
      <c r="I5251" s="18" t="s">
        <v>23</v>
      </c>
      <c r="J5251" s="1" t="s">
        <v>55</v>
      </c>
      <c r="AK5251" s="1" t="s">
        <v>542</v>
      </c>
      <c r="AL5251" s="1" t="s">
        <v>547</v>
      </c>
    </row>
    <row r="5252" spans="1:38">
      <c r="A5252" s="1" t="s">
        <v>1763</v>
      </c>
      <c r="B5252" s="9">
        <v>41677</v>
      </c>
      <c r="C5252" s="11">
        <v>100</v>
      </c>
      <c r="D5252" s="11">
        <v>1</v>
      </c>
      <c r="E5252" s="1">
        <v>34</v>
      </c>
      <c r="F5252" s="1" t="s">
        <v>26</v>
      </c>
      <c r="G5252" s="1" t="s">
        <v>1491</v>
      </c>
      <c r="H5252" s="1" t="s">
        <v>23</v>
      </c>
      <c r="I5252" s="18" t="s">
        <v>23</v>
      </c>
      <c r="AK5252" s="1" t="s">
        <v>542</v>
      </c>
    </row>
    <row r="5253" spans="1:38">
      <c r="A5253" s="1" t="s">
        <v>1763</v>
      </c>
      <c r="B5253" s="9">
        <v>41677</v>
      </c>
      <c r="C5253" s="11">
        <v>100</v>
      </c>
      <c r="D5253" s="11">
        <v>1</v>
      </c>
      <c r="E5253" s="1">
        <v>34</v>
      </c>
      <c r="F5253" s="1" t="s">
        <v>47</v>
      </c>
      <c r="G5253" s="1" t="s">
        <v>1492</v>
      </c>
      <c r="H5253" s="1" t="s">
        <v>23</v>
      </c>
      <c r="I5253" s="18" t="s">
        <v>23</v>
      </c>
      <c r="AK5253" s="1" t="s">
        <v>542</v>
      </c>
    </row>
    <row r="5254" spans="1:38">
      <c r="A5254" s="1" t="s">
        <v>1763</v>
      </c>
      <c r="B5254" s="9">
        <v>41677</v>
      </c>
      <c r="C5254" s="11">
        <v>100</v>
      </c>
      <c r="D5254" s="11">
        <v>1</v>
      </c>
      <c r="E5254" s="1">
        <v>35</v>
      </c>
      <c r="F5254" s="1" t="s">
        <v>26</v>
      </c>
      <c r="G5254" s="1" t="s">
        <v>1493</v>
      </c>
      <c r="H5254" s="1" t="s">
        <v>23</v>
      </c>
      <c r="I5254" s="18" t="s">
        <v>23</v>
      </c>
      <c r="AK5254" s="1" t="s">
        <v>542</v>
      </c>
    </row>
    <row r="5255" spans="1:38">
      <c r="A5255" s="1" t="s">
        <v>1763</v>
      </c>
      <c r="B5255" s="9">
        <v>41677</v>
      </c>
      <c r="C5255" s="11">
        <v>100</v>
      </c>
      <c r="D5255" s="11">
        <v>1</v>
      </c>
      <c r="E5255" s="1">
        <v>35</v>
      </c>
      <c r="F5255" s="1" t="s">
        <v>47</v>
      </c>
      <c r="G5255" s="1" t="s">
        <v>1494</v>
      </c>
      <c r="H5255" s="1" t="s">
        <v>23</v>
      </c>
      <c r="I5255" s="18" t="s">
        <v>23</v>
      </c>
      <c r="AK5255" s="1" t="s">
        <v>542</v>
      </c>
    </row>
    <row r="5256" spans="1:38">
      <c r="A5256" s="1" t="s">
        <v>1763</v>
      </c>
      <c r="B5256" s="9">
        <v>41677</v>
      </c>
      <c r="C5256" s="11">
        <v>100</v>
      </c>
      <c r="D5256" s="11">
        <v>1</v>
      </c>
      <c r="E5256" s="1">
        <v>36</v>
      </c>
      <c r="F5256" s="1" t="s">
        <v>26</v>
      </c>
      <c r="G5256" s="1" t="s">
        <v>1495</v>
      </c>
      <c r="H5256" s="1" t="s">
        <v>23</v>
      </c>
      <c r="I5256" s="18" t="s">
        <v>23</v>
      </c>
      <c r="J5256" s="1" t="s">
        <v>55</v>
      </c>
      <c r="AK5256" s="1" t="s">
        <v>542</v>
      </c>
      <c r="AL5256" s="1" t="s">
        <v>548</v>
      </c>
    </row>
    <row r="5257" spans="1:38">
      <c r="A5257" s="1" t="s">
        <v>1763</v>
      </c>
      <c r="B5257" s="9">
        <v>41677</v>
      </c>
      <c r="C5257" s="11">
        <v>100</v>
      </c>
      <c r="D5257" s="11">
        <v>1</v>
      </c>
      <c r="E5257" s="1">
        <v>36</v>
      </c>
      <c r="F5257" s="1" t="s">
        <v>47</v>
      </c>
      <c r="G5257" s="1" t="s">
        <v>1496</v>
      </c>
      <c r="H5257" s="1" t="s">
        <v>23</v>
      </c>
      <c r="I5257" s="18" t="s">
        <v>23</v>
      </c>
      <c r="AK5257" s="1" t="s">
        <v>542</v>
      </c>
    </row>
    <row r="5258" spans="1:38">
      <c r="A5258" s="1" t="s">
        <v>1763</v>
      </c>
      <c r="B5258" s="9">
        <v>41677</v>
      </c>
      <c r="C5258" s="17">
        <v>100</v>
      </c>
      <c r="D5258" s="17">
        <v>1</v>
      </c>
      <c r="E5258" s="18">
        <v>37</v>
      </c>
      <c r="F5258" s="18" t="s">
        <v>26</v>
      </c>
      <c r="G5258" s="18" t="s">
        <v>534</v>
      </c>
      <c r="H5258" s="1" t="s">
        <v>23</v>
      </c>
      <c r="I5258" s="18" t="s">
        <v>23</v>
      </c>
      <c r="J5258" s="18" t="s">
        <v>55</v>
      </c>
      <c r="AK5258" s="1" t="s">
        <v>79</v>
      </c>
    </row>
    <row r="5259" spans="1:38">
      <c r="A5259" s="1" t="s">
        <v>1763</v>
      </c>
      <c r="B5259" s="9">
        <v>41677</v>
      </c>
      <c r="C5259" s="11">
        <v>100</v>
      </c>
      <c r="D5259" s="11">
        <v>1</v>
      </c>
      <c r="E5259" s="1">
        <v>37</v>
      </c>
      <c r="F5259" s="1" t="s">
        <v>47</v>
      </c>
      <c r="G5259" s="1" t="s">
        <v>1498</v>
      </c>
      <c r="H5259" s="1" t="s">
        <v>23</v>
      </c>
      <c r="I5259" s="18" t="s">
        <v>23</v>
      </c>
      <c r="AK5259" s="1" t="s">
        <v>79</v>
      </c>
    </row>
    <row r="5260" spans="1:38">
      <c r="A5260" s="1" t="s">
        <v>1763</v>
      </c>
      <c r="B5260" s="9">
        <v>41677</v>
      </c>
      <c r="C5260" s="11">
        <v>100</v>
      </c>
      <c r="D5260" s="11">
        <v>1</v>
      </c>
      <c r="E5260" s="1">
        <v>38</v>
      </c>
      <c r="F5260" s="1" t="s">
        <v>26</v>
      </c>
      <c r="G5260" s="1" t="s">
        <v>1499</v>
      </c>
      <c r="H5260" s="1" t="s">
        <v>23</v>
      </c>
      <c r="I5260" s="18" t="s">
        <v>23</v>
      </c>
      <c r="AK5260" s="1" t="s">
        <v>79</v>
      </c>
    </row>
    <row r="5261" spans="1:38">
      <c r="A5261" s="1" t="s">
        <v>1763</v>
      </c>
      <c r="B5261" s="9">
        <v>41677</v>
      </c>
      <c r="C5261" s="11">
        <v>100</v>
      </c>
      <c r="D5261" s="11">
        <v>1</v>
      </c>
      <c r="E5261" s="1">
        <v>38</v>
      </c>
      <c r="F5261" s="1" t="s">
        <v>47</v>
      </c>
      <c r="G5261" s="1" t="s">
        <v>1500</v>
      </c>
      <c r="H5261" s="1" t="s">
        <v>23</v>
      </c>
      <c r="I5261" s="18" t="s">
        <v>23</v>
      </c>
      <c r="AK5261" s="1" t="s">
        <v>79</v>
      </c>
    </row>
    <row r="5262" spans="1:38">
      <c r="A5262" s="1" t="s">
        <v>1763</v>
      </c>
      <c r="B5262" s="9">
        <v>41677</v>
      </c>
      <c r="C5262" s="11">
        <v>100</v>
      </c>
      <c r="D5262" s="11">
        <v>1</v>
      </c>
      <c r="E5262" s="1">
        <v>39</v>
      </c>
      <c r="F5262" s="1" t="s">
        <v>26</v>
      </c>
      <c r="G5262" s="1" t="s">
        <v>1501</v>
      </c>
      <c r="H5262" s="1" t="s">
        <v>23</v>
      </c>
      <c r="I5262" s="18" t="s">
        <v>23</v>
      </c>
      <c r="J5262" s="1" t="s">
        <v>55</v>
      </c>
      <c r="AK5262" s="1" t="s">
        <v>79</v>
      </c>
    </row>
    <row r="5263" spans="1:38">
      <c r="A5263" s="1" t="s">
        <v>1763</v>
      </c>
      <c r="B5263" s="9">
        <v>41677</v>
      </c>
      <c r="C5263" s="11">
        <v>100</v>
      </c>
      <c r="D5263" s="11">
        <v>1</v>
      </c>
      <c r="E5263" s="1">
        <v>39</v>
      </c>
      <c r="F5263" s="1" t="s">
        <v>47</v>
      </c>
      <c r="G5263" s="1" t="s">
        <v>1503</v>
      </c>
      <c r="H5263" s="1" t="s">
        <v>23</v>
      </c>
      <c r="I5263" s="18" t="s">
        <v>23</v>
      </c>
      <c r="J5263" s="1" t="s">
        <v>55</v>
      </c>
      <c r="AK5263" s="1" t="s">
        <v>79</v>
      </c>
    </row>
    <row r="5264" spans="1:38">
      <c r="A5264" s="1" t="s">
        <v>1763</v>
      </c>
      <c r="B5264" s="9">
        <v>41677</v>
      </c>
      <c r="C5264" s="11">
        <v>100</v>
      </c>
      <c r="D5264" s="11">
        <v>1</v>
      </c>
      <c r="E5264" s="1">
        <v>40</v>
      </c>
      <c r="F5264" s="1" t="s">
        <v>26</v>
      </c>
      <c r="G5264" s="1" t="s">
        <v>1504</v>
      </c>
      <c r="H5264" s="1" t="s">
        <v>23</v>
      </c>
      <c r="I5264" s="18" t="s">
        <v>23</v>
      </c>
      <c r="J5264" s="1" t="s">
        <v>55</v>
      </c>
      <c r="AK5264" s="1" t="s">
        <v>79</v>
      </c>
    </row>
    <row r="5265" spans="1:37">
      <c r="A5265" s="1" t="s">
        <v>1763</v>
      </c>
      <c r="B5265" s="9">
        <v>41677</v>
      </c>
      <c r="C5265" s="11">
        <v>100</v>
      </c>
      <c r="D5265" s="11">
        <v>1</v>
      </c>
      <c r="E5265" s="1">
        <v>40</v>
      </c>
      <c r="F5265" s="1" t="s">
        <v>47</v>
      </c>
      <c r="G5265" s="1" t="s">
        <v>1507</v>
      </c>
      <c r="H5265" s="1" t="s">
        <v>23</v>
      </c>
      <c r="I5265" s="18" t="s">
        <v>23</v>
      </c>
      <c r="J5265" s="1" t="s">
        <v>55</v>
      </c>
      <c r="AK5265" s="1" t="s">
        <v>79</v>
      </c>
    </row>
    <row r="5266" spans="1:37">
      <c r="A5266" s="1" t="s">
        <v>1763</v>
      </c>
      <c r="B5266" s="9">
        <v>41677</v>
      </c>
      <c r="C5266" s="11">
        <v>100</v>
      </c>
      <c r="D5266" s="11">
        <v>1</v>
      </c>
      <c r="E5266" s="1">
        <v>41</v>
      </c>
      <c r="F5266" s="1" t="s">
        <v>26</v>
      </c>
      <c r="G5266" s="1" t="s">
        <v>1508</v>
      </c>
      <c r="H5266" s="1" t="s">
        <v>23</v>
      </c>
      <c r="I5266" s="18" t="s">
        <v>23</v>
      </c>
      <c r="J5266" s="1" t="s">
        <v>55</v>
      </c>
      <c r="AK5266" s="1" t="s">
        <v>79</v>
      </c>
    </row>
    <row r="5267" spans="1:37">
      <c r="A5267" s="1" t="s">
        <v>1763</v>
      </c>
      <c r="B5267" s="9">
        <v>41677</v>
      </c>
      <c r="C5267" s="11">
        <v>100</v>
      </c>
      <c r="D5267" s="11">
        <v>1</v>
      </c>
      <c r="E5267" s="1">
        <v>41</v>
      </c>
      <c r="F5267" s="1" t="s">
        <v>47</v>
      </c>
      <c r="G5267" s="1" t="s">
        <v>1509</v>
      </c>
      <c r="H5267" s="1" t="s">
        <v>23</v>
      </c>
      <c r="I5267" s="18" t="s">
        <v>23</v>
      </c>
      <c r="AK5267" s="1" t="s">
        <v>79</v>
      </c>
    </row>
    <row r="5268" spans="1:37">
      <c r="A5268" s="1" t="s">
        <v>1763</v>
      </c>
      <c r="B5268" s="9">
        <v>41677</v>
      </c>
      <c r="C5268" s="11">
        <v>100</v>
      </c>
      <c r="D5268" s="11">
        <v>1</v>
      </c>
      <c r="E5268" s="1">
        <v>42</v>
      </c>
      <c r="F5268" s="1" t="s">
        <v>26</v>
      </c>
      <c r="G5268" s="1" t="s">
        <v>1510</v>
      </c>
      <c r="H5268" s="1" t="s">
        <v>23</v>
      </c>
      <c r="I5268" s="18" t="s">
        <v>23</v>
      </c>
      <c r="J5268" s="1" t="s">
        <v>55</v>
      </c>
      <c r="AK5268" s="1" t="s">
        <v>79</v>
      </c>
    </row>
    <row r="5269" spans="1:37">
      <c r="A5269" s="1" t="s">
        <v>1763</v>
      </c>
      <c r="B5269" s="9">
        <v>41677</v>
      </c>
      <c r="C5269" s="11">
        <v>100</v>
      </c>
      <c r="D5269" s="11">
        <v>1</v>
      </c>
      <c r="E5269" s="1">
        <v>42</v>
      </c>
      <c r="F5269" s="1" t="s">
        <v>47</v>
      </c>
      <c r="G5269" s="1" t="s">
        <v>1511</v>
      </c>
      <c r="H5269" s="1" t="s">
        <v>23</v>
      </c>
      <c r="I5269" s="18" t="s">
        <v>23</v>
      </c>
      <c r="J5269" s="1" t="s">
        <v>55</v>
      </c>
      <c r="AK5269" s="1" t="s">
        <v>79</v>
      </c>
    </row>
    <row r="5270" spans="1:37">
      <c r="A5270" s="1" t="s">
        <v>1763</v>
      </c>
      <c r="B5270" s="9">
        <v>41677</v>
      </c>
      <c r="C5270" s="11">
        <v>100</v>
      </c>
      <c r="D5270" s="11">
        <v>1</v>
      </c>
      <c r="E5270" s="1">
        <v>43</v>
      </c>
      <c r="F5270" s="1" t="s">
        <v>26</v>
      </c>
      <c r="G5270" s="1" t="s">
        <v>1512</v>
      </c>
      <c r="H5270" s="1" t="s">
        <v>23</v>
      </c>
      <c r="I5270" s="18" t="s">
        <v>23</v>
      </c>
      <c r="J5270" s="1" t="s">
        <v>55</v>
      </c>
      <c r="AK5270" s="1" t="s">
        <v>79</v>
      </c>
    </row>
    <row r="5271" spans="1:37">
      <c r="A5271" s="1" t="s">
        <v>1763</v>
      </c>
      <c r="B5271" s="9">
        <v>41677</v>
      </c>
      <c r="C5271" s="11">
        <v>100</v>
      </c>
      <c r="D5271" s="11">
        <v>1</v>
      </c>
      <c r="E5271" s="1">
        <v>43</v>
      </c>
      <c r="F5271" s="1" t="s">
        <v>47</v>
      </c>
      <c r="G5271" s="1" t="s">
        <v>1513</v>
      </c>
      <c r="H5271" s="1" t="s">
        <v>23</v>
      </c>
      <c r="I5271" s="18" t="s">
        <v>23</v>
      </c>
      <c r="J5271" s="1" t="s">
        <v>55</v>
      </c>
      <c r="AK5271" s="1" t="s">
        <v>79</v>
      </c>
    </row>
    <row r="5272" spans="1:37">
      <c r="A5272" s="1" t="s">
        <v>1763</v>
      </c>
      <c r="B5272" s="9">
        <v>41677</v>
      </c>
      <c r="C5272" s="11">
        <v>100</v>
      </c>
      <c r="D5272" s="11">
        <v>1</v>
      </c>
      <c r="E5272" s="1">
        <v>44</v>
      </c>
      <c r="F5272" s="1" t="s">
        <v>26</v>
      </c>
      <c r="G5272" s="1" t="s">
        <v>1514</v>
      </c>
      <c r="H5272" s="1" t="s">
        <v>23</v>
      </c>
      <c r="I5272" s="18" t="s">
        <v>53</v>
      </c>
      <c r="AK5272" s="1" t="s">
        <v>79</v>
      </c>
    </row>
    <row r="5273" spans="1:37">
      <c r="A5273" s="1" t="s">
        <v>1763</v>
      </c>
      <c r="B5273" s="9">
        <v>41677</v>
      </c>
      <c r="C5273" s="11">
        <v>100</v>
      </c>
      <c r="D5273" s="11">
        <v>1</v>
      </c>
      <c r="E5273" s="1">
        <v>44</v>
      </c>
      <c r="F5273" s="1" t="s">
        <v>47</v>
      </c>
      <c r="G5273" s="1" t="s">
        <v>1515</v>
      </c>
      <c r="H5273" s="1" t="s">
        <v>23</v>
      </c>
      <c r="I5273" s="18" t="s">
        <v>23</v>
      </c>
      <c r="AK5273" s="1" t="s">
        <v>79</v>
      </c>
    </row>
    <row r="5274" spans="1:37">
      <c r="A5274" s="1" t="s">
        <v>1763</v>
      </c>
      <c r="B5274" s="9">
        <v>41677</v>
      </c>
      <c r="C5274" s="11">
        <v>100</v>
      </c>
      <c r="D5274" s="11">
        <v>1</v>
      </c>
      <c r="E5274" s="1">
        <v>45</v>
      </c>
      <c r="F5274" s="1" t="s">
        <v>26</v>
      </c>
      <c r="G5274" s="1" t="s">
        <v>1516</v>
      </c>
      <c r="H5274" s="1" t="s">
        <v>23</v>
      </c>
      <c r="I5274" s="18" t="s">
        <v>23</v>
      </c>
      <c r="AK5274" s="1" t="s">
        <v>79</v>
      </c>
    </row>
    <row r="5275" spans="1:37">
      <c r="A5275" s="1" t="s">
        <v>1763</v>
      </c>
      <c r="B5275" s="9">
        <v>41677</v>
      </c>
      <c r="C5275" s="11">
        <v>100</v>
      </c>
      <c r="D5275" s="11">
        <v>1</v>
      </c>
      <c r="E5275" s="1">
        <v>45</v>
      </c>
      <c r="F5275" s="1" t="s">
        <v>47</v>
      </c>
      <c r="G5275" s="1" t="s">
        <v>1517</v>
      </c>
      <c r="H5275" s="1" t="s">
        <v>23</v>
      </c>
      <c r="I5275" s="18" t="s">
        <v>53</v>
      </c>
      <c r="AK5275" s="1" t="s">
        <v>79</v>
      </c>
    </row>
    <row r="5276" spans="1:37">
      <c r="A5276" s="1" t="s">
        <v>1763</v>
      </c>
      <c r="B5276" s="9">
        <v>41677</v>
      </c>
      <c r="C5276" s="11">
        <v>100</v>
      </c>
      <c r="D5276" s="11">
        <v>1</v>
      </c>
      <c r="E5276" s="1">
        <v>46</v>
      </c>
      <c r="F5276" s="1" t="s">
        <v>26</v>
      </c>
      <c r="G5276" s="1" t="s">
        <v>1518</v>
      </c>
      <c r="H5276" s="1" t="s">
        <v>23</v>
      </c>
      <c r="I5276" s="18" t="s">
        <v>23</v>
      </c>
      <c r="AK5276" s="1" t="s">
        <v>79</v>
      </c>
    </row>
    <row r="5277" spans="1:37">
      <c r="A5277" s="1" t="s">
        <v>1763</v>
      </c>
      <c r="B5277" s="9">
        <v>41677</v>
      </c>
      <c r="C5277" s="11">
        <v>100</v>
      </c>
      <c r="D5277" s="11">
        <v>1</v>
      </c>
      <c r="E5277" s="1">
        <v>46</v>
      </c>
      <c r="F5277" s="1" t="s">
        <v>47</v>
      </c>
      <c r="G5277" s="1" t="s">
        <v>1519</v>
      </c>
      <c r="H5277" s="1" t="s">
        <v>23</v>
      </c>
      <c r="I5277" s="18" t="s">
        <v>23</v>
      </c>
      <c r="AK5277" s="1" t="s">
        <v>79</v>
      </c>
    </row>
    <row r="5278" spans="1:37">
      <c r="A5278" s="1" t="s">
        <v>1763</v>
      </c>
      <c r="B5278" s="9">
        <v>41677</v>
      </c>
      <c r="C5278" s="11">
        <v>100</v>
      </c>
      <c r="D5278" s="11">
        <v>1</v>
      </c>
      <c r="E5278" s="1">
        <v>47</v>
      </c>
      <c r="F5278" s="1" t="s">
        <v>26</v>
      </c>
      <c r="G5278" s="1" t="s">
        <v>1520</v>
      </c>
      <c r="H5278" s="1" t="s">
        <v>23</v>
      </c>
      <c r="I5278" s="18" t="s">
        <v>23</v>
      </c>
      <c r="AK5278" s="1" t="s">
        <v>79</v>
      </c>
    </row>
    <row r="5279" spans="1:37">
      <c r="A5279" s="1" t="s">
        <v>1763</v>
      </c>
      <c r="B5279" s="9">
        <v>41677</v>
      </c>
      <c r="C5279" s="11">
        <v>100</v>
      </c>
      <c r="D5279" s="11">
        <v>1</v>
      </c>
      <c r="E5279" s="1">
        <v>47</v>
      </c>
      <c r="F5279" s="1" t="s">
        <v>47</v>
      </c>
      <c r="G5279" s="1" t="s">
        <v>1521</v>
      </c>
      <c r="H5279" s="1" t="s">
        <v>23</v>
      </c>
      <c r="I5279" s="18" t="s">
        <v>23</v>
      </c>
      <c r="AK5279" s="1" t="s">
        <v>79</v>
      </c>
    </row>
    <row r="5280" spans="1:37">
      <c r="A5280" s="1" t="s">
        <v>1763</v>
      </c>
      <c r="B5280" s="9">
        <v>41677</v>
      </c>
      <c r="C5280" s="11">
        <v>100</v>
      </c>
      <c r="D5280" s="11">
        <v>1</v>
      </c>
      <c r="E5280" s="1">
        <v>48</v>
      </c>
      <c r="F5280" s="1" t="s">
        <v>26</v>
      </c>
      <c r="G5280" s="1" t="s">
        <v>1522</v>
      </c>
      <c r="H5280" s="1" t="s">
        <v>23</v>
      </c>
      <c r="I5280" s="18" t="s">
        <v>53</v>
      </c>
      <c r="AK5280" s="1" t="s">
        <v>79</v>
      </c>
    </row>
    <row r="5281" spans="1:38">
      <c r="A5281" s="1" t="s">
        <v>1763</v>
      </c>
      <c r="B5281" s="9">
        <v>41677</v>
      </c>
      <c r="C5281" s="11">
        <v>100</v>
      </c>
      <c r="D5281" s="11">
        <v>1</v>
      </c>
      <c r="E5281" s="1">
        <v>48</v>
      </c>
      <c r="F5281" s="1" t="s">
        <v>47</v>
      </c>
      <c r="G5281" s="1" t="s">
        <v>1523</v>
      </c>
      <c r="H5281" s="1" t="s">
        <v>23</v>
      </c>
      <c r="I5281" s="18" t="s">
        <v>23</v>
      </c>
      <c r="AK5281" s="1" t="s">
        <v>79</v>
      </c>
    </row>
    <row r="5282" spans="1:38">
      <c r="A5282" s="1" t="s">
        <v>1764</v>
      </c>
      <c r="B5282" s="9">
        <v>41678</v>
      </c>
      <c r="C5282" s="11">
        <v>100</v>
      </c>
      <c r="D5282" s="11">
        <v>1</v>
      </c>
      <c r="E5282" s="1">
        <v>1</v>
      </c>
      <c r="F5282" s="1" t="s">
        <v>26</v>
      </c>
      <c r="G5282" s="1" t="s">
        <v>1823</v>
      </c>
      <c r="H5282" s="1" t="s">
        <v>22</v>
      </c>
      <c r="I5282" s="18" t="s">
        <v>9</v>
      </c>
      <c r="K5282" s="1" t="s">
        <v>29</v>
      </c>
      <c r="L5282" s="1" t="s">
        <v>73</v>
      </c>
      <c r="M5282" s="2" t="s">
        <v>2155</v>
      </c>
      <c r="AJ5282" s="1" t="s">
        <v>524</v>
      </c>
      <c r="AK5282" s="1" t="s">
        <v>79</v>
      </c>
    </row>
    <row r="5283" spans="1:38">
      <c r="A5283" s="1" t="s">
        <v>1764</v>
      </c>
      <c r="B5283" s="9">
        <v>41678</v>
      </c>
      <c r="C5283" s="11">
        <v>100</v>
      </c>
      <c r="D5283" s="11">
        <v>1</v>
      </c>
      <c r="E5283" s="1">
        <v>1</v>
      </c>
      <c r="F5283" s="1" t="s">
        <v>47</v>
      </c>
      <c r="G5283" s="1" t="s">
        <v>1825</v>
      </c>
      <c r="H5283" s="1" t="s">
        <v>23</v>
      </c>
      <c r="I5283" s="18" t="s">
        <v>53</v>
      </c>
      <c r="AK5283" s="1" t="s">
        <v>79</v>
      </c>
    </row>
    <row r="5284" spans="1:38">
      <c r="A5284" s="1" t="s">
        <v>1764</v>
      </c>
      <c r="B5284" s="9">
        <v>41678</v>
      </c>
      <c r="C5284" s="11">
        <v>100</v>
      </c>
      <c r="D5284" s="11">
        <v>1</v>
      </c>
      <c r="E5284" s="1">
        <v>2</v>
      </c>
      <c r="F5284" s="1" t="s">
        <v>26</v>
      </c>
      <c r="G5284" s="1" t="s">
        <v>1833</v>
      </c>
      <c r="H5284" s="1" t="s">
        <v>23</v>
      </c>
      <c r="I5284" s="18" t="s">
        <v>53</v>
      </c>
      <c r="AK5284" s="1" t="s">
        <v>79</v>
      </c>
    </row>
    <row r="5285" spans="1:38">
      <c r="A5285" s="1" t="s">
        <v>1764</v>
      </c>
      <c r="B5285" s="9">
        <v>41678</v>
      </c>
      <c r="C5285" s="11">
        <v>100</v>
      </c>
      <c r="D5285" s="11">
        <v>1</v>
      </c>
      <c r="E5285" s="1">
        <v>2</v>
      </c>
      <c r="F5285" s="1" t="s">
        <v>47</v>
      </c>
      <c r="G5285" s="1" t="s">
        <v>1829</v>
      </c>
      <c r="H5285" s="1" t="s">
        <v>23</v>
      </c>
      <c r="I5285" s="18" t="s">
        <v>23</v>
      </c>
      <c r="AK5285" s="1" t="s">
        <v>79</v>
      </c>
    </row>
    <row r="5286" spans="1:38">
      <c r="A5286" s="1" t="s">
        <v>1764</v>
      </c>
      <c r="B5286" s="9">
        <v>41678</v>
      </c>
      <c r="C5286" s="11">
        <v>100</v>
      </c>
      <c r="D5286" s="11">
        <v>1</v>
      </c>
      <c r="E5286" s="1">
        <v>3</v>
      </c>
      <c r="F5286" s="1" t="s">
        <v>26</v>
      </c>
      <c r="G5286" s="1" t="s">
        <v>1813</v>
      </c>
      <c r="H5286" s="1" t="s">
        <v>23</v>
      </c>
      <c r="I5286" s="18" t="s">
        <v>23</v>
      </c>
      <c r="AK5286" s="1" t="s">
        <v>79</v>
      </c>
    </row>
    <row r="5287" spans="1:38">
      <c r="A5287" s="1" t="s">
        <v>1764</v>
      </c>
      <c r="B5287" s="9">
        <v>41678</v>
      </c>
      <c r="C5287" s="11">
        <v>100</v>
      </c>
      <c r="D5287" s="11">
        <v>1</v>
      </c>
      <c r="E5287" s="1">
        <v>3</v>
      </c>
      <c r="F5287" s="1" t="s">
        <v>47</v>
      </c>
      <c r="G5287" s="1" t="s">
        <v>1824</v>
      </c>
      <c r="H5287" s="1" t="s">
        <v>23</v>
      </c>
      <c r="I5287" s="18" t="s">
        <v>23</v>
      </c>
      <c r="AK5287" s="1" t="s">
        <v>79</v>
      </c>
    </row>
    <row r="5288" spans="1:38">
      <c r="A5288" s="1" t="s">
        <v>1764</v>
      </c>
      <c r="B5288" s="9">
        <v>41678</v>
      </c>
      <c r="C5288" s="11">
        <v>100</v>
      </c>
      <c r="D5288" s="11">
        <v>1</v>
      </c>
      <c r="E5288" s="1">
        <v>4</v>
      </c>
      <c r="F5288" s="1" t="s">
        <v>26</v>
      </c>
      <c r="G5288" s="1" t="s">
        <v>1821</v>
      </c>
      <c r="H5288" s="1" t="s">
        <v>23</v>
      </c>
      <c r="I5288" s="18" t="s">
        <v>23</v>
      </c>
      <c r="AK5288" s="1" t="s">
        <v>79</v>
      </c>
    </row>
    <row r="5289" spans="1:38">
      <c r="A5289" s="1" t="s">
        <v>1764</v>
      </c>
      <c r="B5289" s="9">
        <v>41678</v>
      </c>
      <c r="C5289" s="11">
        <v>100</v>
      </c>
      <c r="D5289" s="11">
        <v>1</v>
      </c>
      <c r="E5289" s="1">
        <v>4</v>
      </c>
      <c r="F5289" s="1" t="s">
        <v>47</v>
      </c>
      <c r="G5289" s="1" t="s">
        <v>1832</v>
      </c>
      <c r="H5289" s="1" t="s">
        <v>22</v>
      </c>
      <c r="I5289" s="1" t="s">
        <v>9</v>
      </c>
      <c r="K5289" s="1" t="s">
        <v>29</v>
      </c>
      <c r="L5289" s="1" t="s">
        <v>25</v>
      </c>
      <c r="M5289" s="1" t="s">
        <v>2193</v>
      </c>
      <c r="N5289" s="1" t="s">
        <v>26</v>
      </c>
      <c r="O5289" s="1" t="s">
        <v>33</v>
      </c>
      <c r="P5289" s="1" t="s">
        <v>549</v>
      </c>
      <c r="Q5289" s="1">
        <v>36.299999999999997</v>
      </c>
      <c r="R5289" s="1">
        <v>24.4</v>
      </c>
      <c r="S5289" s="1">
        <v>11.75</v>
      </c>
      <c r="X5289" s="1">
        <v>19</v>
      </c>
      <c r="Y5289" s="1">
        <v>136</v>
      </c>
      <c r="Z5289" s="1">
        <f>Y5289-X5289</f>
        <v>117</v>
      </c>
      <c r="AA5289" s="1">
        <f>78+3</f>
        <v>81</v>
      </c>
      <c r="AE5289" s="1">
        <v>1009</v>
      </c>
      <c r="AF5289" s="1">
        <v>275</v>
      </c>
      <c r="AG5289" s="1">
        <v>110</v>
      </c>
      <c r="AJ5289" s="1" t="s">
        <v>524</v>
      </c>
      <c r="AK5289" s="1" t="s">
        <v>79</v>
      </c>
      <c r="AL5289" s="1" t="s">
        <v>550</v>
      </c>
    </row>
    <row r="5290" spans="1:38">
      <c r="A5290" s="1" t="s">
        <v>1764</v>
      </c>
      <c r="B5290" s="9">
        <v>41678</v>
      </c>
      <c r="C5290" s="11">
        <v>100</v>
      </c>
      <c r="D5290" s="11">
        <v>1</v>
      </c>
      <c r="E5290" s="1">
        <v>5</v>
      </c>
      <c r="F5290" s="1" t="s">
        <v>26</v>
      </c>
      <c r="G5290" s="1" t="s">
        <v>1828</v>
      </c>
      <c r="H5290" s="1" t="s">
        <v>23</v>
      </c>
      <c r="I5290" s="18" t="s">
        <v>23</v>
      </c>
      <c r="AK5290" s="1" t="s">
        <v>79</v>
      </c>
    </row>
    <row r="5291" spans="1:38">
      <c r="A5291" s="1" t="s">
        <v>1764</v>
      </c>
      <c r="B5291" s="9">
        <v>41678</v>
      </c>
      <c r="C5291" s="11">
        <v>100</v>
      </c>
      <c r="D5291" s="11">
        <v>1</v>
      </c>
      <c r="E5291" s="1">
        <v>5</v>
      </c>
      <c r="F5291" s="1" t="s">
        <v>47</v>
      </c>
      <c r="G5291" s="1" t="s">
        <v>1826</v>
      </c>
      <c r="H5291" s="1" t="s">
        <v>23</v>
      </c>
      <c r="I5291" s="18" t="s">
        <v>23</v>
      </c>
      <c r="AK5291" s="1" t="s">
        <v>79</v>
      </c>
    </row>
    <row r="5292" spans="1:38">
      <c r="A5292" s="1" t="s">
        <v>1764</v>
      </c>
      <c r="B5292" s="9">
        <v>41678</v>
      </c>
      <c r="C5292" s="11">
        <v>100</v>
      </c>
      <c r="D5292" s="11">
        <v>1</v>
      </c>
      <c r="E5292" s="1">
        <v>6</v>
      </c>
      <c r="F5292" s="1" t="s">
        <v>26</v>
      </c>
      <c r="G5292" s="1" t="s">
        <v>1834</v>
      </c>
      <c r="H5292" s="1" t="s">
        <v>23</v>
      </c>
      <c r="I5292" s="18" t="s">
        <v>23</v>
      </c>
      <c r="AK5292" s="1" t="s">
        <v>79</v>
      </c>
    </row>
    <row r="5293" spans="1:38">
      <c r="A5293" s="1" t="s">
        <v>1764</v>
      </c>
      <c r="B5293" s="9">
        <v>41678</v>
      </c>
      <c r="C5293" s="11">
        <v>100</v>
      </c>
      <c r="D5293" s="11">
        <v>1</v>
      </c>
      <c r="E5293" s="1">
        <v>6</v>
      </c>
      <c r="F5293" s="1" t="s">
        <v>47</v>
      </c>
      <c r="G5293" s="1" t="s">
        <v>1816</v>
      </c>
      <c r="H5293" s="1" t="s">
        <v>23</v>
      </c>
      <c r="I5293" s="18" t="s">
        <v>23</v>
      </c>
      <c r="AK5293" s="1" t="s">
        <v>79</v>
      </c>
    </row>
    <row r="5294" spans="1:38">
      <c r="A5294" s="1" t="s">
        <v>1764</v>
      </c>
      <c r="B5294" s="9">
        <v>41678</v>
      </c>
      <c r="C5294" s="11">
        <v>100</v>
      </c>
      <c r="D5294" s="11">
        <v>1</v>
      </c>
      <c r="E5294" s="1">
        <v>7</v>
      </c>
      <c r="F5294" s="1" t="s">
        <v>26</v>
      </c>
      <c r="G5294" s="1" t="s">
        <v>1809</v>
      </c>
      <c r="H5294" s="1" t="s">
        <v>23</v>
      </c>
      <c r="I5294" s="18" t="s">
        <v>23</v>
      </c>
      <c r="AK5294" s="1" t="s">
        <v>79</v>
      </c>
    </row>
    <row r="5295" spans="1:38">
      <c r="A5295" s="1" t="s">
        <v>1764</v>
      </c>
      <c r="B5295" s="9">
        <v>41678</v>
      </c>
      <c r="C5295" s="11">
        <v>100</v>
      </c>
      <c r="D5295" s="11">
        <v>1</v>
      </c>
      <c r="E5295" s="1">
        <v>7</v>
      </c>
      <c r="F5295" s="1" t="s">
        <v>47</v>
      </c>
      <c r="G5295" s="1" t="s">
        <v>1822</v>
      </c>
      <c r="H5295" s="1" t="s">
        <v>23</v>
      </c>
      <c r="I5295" s="18" t="s">
        <v>23</v>
      </c>
      <c r="AK5295" s="1" t="s">
        <v>79</v>
      </c>
    </row>
    <row r="5296" spans="1:38">
      <c r="A5296" s="1" t="s">
        <v>1764</v>
      </c>
      <c r="B5296" s="9">
        <v>41678</v>
      </c>
      <c r="C5296" s="11">
        <v>100</v>
      </c>
      <c r="D5296" s="11">
        <v>1</v>
      </c>
      <c r="E5296" s="1">
        <v>8</v>
      </c>
      <c r="F5296" s="1" t="s">
        <v>26</v>
      </c>
      <c r="G5296" s="1" t="s">
        <v>1808</v>
      </c>
      <c r="H5296" s="1" t="s">
        <v>23</v>
      </c>
      <c r="I5296" s="18" t="s">
        <v>23</v>
      </c>
      <c r="J5296" s="1" t="s">
        <v>55</v>
      </c>
      <c r="AK5296" s="1" t="s">
        <v>79</v>
      </c>
    </row>
    <row r="5297" spans="1:38">
      <c r="A5297" s="1" t="s">
        <v>1764</v>
      </c>
      <c r="B5297" s="9">
        <v>41678</v>
      </c>
      <c r="C5297" s="11">
        <v>100</v>
      </c>
      <c r="D5297" s="11">
        <v>1</v>
      </c>
      <c r="E5297" s="1">
        <v>8</v>
      </c>
      <c r="F5297" s="1" t="s">
        <v>47</v>
      </c>
      <c r="G5297" s="1" t="s">
        <v>1820</v>
      </c>
      <c r="H5297" s="1" t="s">
        <v>23</v>
      </c>
      <c r="I5297" s="18" t="s">
        <v>23</v>
      </c>
      <c r="J5297" s="1" t="s">
        <v>55</v>
      </c>
      <c r="AK5297" s="1" t="s">
        <v>79</v>
      </c>
    </row>
    <row r="5298" spans="1:38">
      <c r="A5298" s="1" t="s">
        <v>1764</v>
      </c>
      <c r="B5298" s="9">
        <v>41678</v>
      </c>
      <c r="C5298" s="11">
        <v>100</v>
      </c>
      <c r="D5298" s="11">
        <v>1</v>
      </c>
      <c r="E5298" s="1">
        <v>9</v>
      </c>
      <c r="F5298" s="1" t="s">
        <v>26</v>
      </c>
      <c r="G5298" s="1" t="s">
        <v>1830</v>
      </c>
      <c r="H5298" s="1" t="s">
        <v>22</v>
      </c>
      <c r="I5298" s="18" t="s">
        <v>23</v>
      </c>
      <c r="J5298" s="1" t="s">
        <v>55</v>
      </c>
      <c r="AK5298" s="1" t="s">
        <v>79</v>
      </c>
    </row>
    <row r="5299" spans="1:38">
      <c r="A5299" s="1" t="s">
        <v>1764</v>
      </c>
      <c r="B5299" s="9">
        <v>41678</v>
      </c>
      <c r="C5299" s="11">
        <v>100</v>
      </c>
      <c r="D5299" s="11">
        <v>1</v>
      </c>
      <c r="E5299" s="1">
        <v>9</v>
      </c>
      <c r="F5299" s="1" t="s">
        <v>47</v>
      </c>
      <c r="G5299" s="1" t="s">
        <v>1810</v>
      </c>
      <c r="H5299" s="1" t="s">
        <v>22</v>
      </c>
      <c r="I5299" s="18" t="s">
        <v>23</v>
      </c>
      <c r="J5299" s="1" t="s">
        <v>55</v>
      </c>
      <c r="AK5299" s="1" t="s">
        <v>79</v>
      </c>
    </row>
    <row r="5300" spans="1:38">
      <c r="A5300" s="1" t="s">
        <v>1764</v>
      </c>
      <c r="B5300" s="9">
        <v>41678</v>
      </c>
      <c r="C5300" s="11">
        <v>100</v>
      </c>
      <c r="D5300" s="11">
        <v>1</v>
      </c>
      <c r="E5300" s="1">
        <v>10</v>
      </c>
      <c r="F5300" s="1" t="s">
        <v>26</v>
      </c>
      <c r="G5300" s="1" t="s">
        <v>1817</v>
      </c>
      <c r="H5300" s="1" t="s">
        <v>23</v>
      </c>
      <c r="I5300" s="18" t="s">
        <v>23</v>
      </c>
      <c r="AK5300" s="1" t="s">
        <v>79</v>
      </c>
    </row>
    <row r="5301" spans="1:38">
      <c r="A5301" s="1" t="s">
        <v>1764</v>
      </c>
      <c r="B5301" s="9">
        <v>41678</v>
      </c>
      <c r="C5301" s="11">
        <v>100</v>
      </c>
      <c r="D5301" s="11">
        <v>1</v>
      </c>
      <c r="E5301" s="1">
        <v>10</v>
      </c>
      <c r="F5301" s="1" t="s">
        <v>47</v>
      </c>
      <c r="G5301" s="1" t="s">
        <v>1835</v>
      </c>
      <c r="H5301" s="1" t="s">
        <v>23</v>
      </c>
      <c r="I5301" s="18" t="s">
        <v>53</v>
      </c>
      <c r="AK5301" s="1" t="s">
        <v>79</v>
      </c>
    </row>
    <row r="5302" spans="1:38">
      <c r="A5302" s="1" t="s">
        <v>1764</v>
      </c>
      <c r="B5302" s="9">
        <v>41678</v>
      </c>
      <c r="C5302" s="11">
        <v>100</v>
      </c>
      <c r="D5302" s="11">
        <v>1</v>
      </c>
      <c r="E5302" s="1">
        <v>11</v>
      </c>
      <c r="F5302" s="1" t="s">
        <v>26</v>
      </c>
      <c r="G5302" s="1" t="s">
        <v>1812</v>
      </c>
      <c r="H5302" s="1" t="s">
        <v>23</v>
      </c>
      <c r="I5302" s="18" t="s">
        <v>23</v>
      </c>
      <c r="AK5302" s="1" t="s">
        <v>79</v>
      </c>
    </row>
    <row r="5303" spans="1:38">
      <c r="A5303" s="1" t="s">
        <v>1764</v>
      </c>
      <c r="B5303" s="9">
        <v>41678</v>
      </c>
      <c r="C5303" s="11">
        <v>100</v>
      </c>
      <c r="D5303" s="11">
        <v>1</v>
      </c>
      <c r="E5303" s="1">
        <v>11</v>
      </c>
      <c r="F5303" s="1" t="s">
        <v>47</v>
      </c>
      <c r="G5303" s="1" t="s">
        <v>1807</v>
      </c>
      <c r="H5303" s="1" t="s">
        <v>23</v>
      </c>
      <c r="I5303" s="18" t="s">
        <v>23</v>
      </c>
      <c r="AK5303" s="1" t="s">
        <v>79</v>
      </c>
    </row>
    <row r="5304" spans="1:38">
      <c r="A5304" s="1" t="s">
        <v>1764</v>
      </c>
      <c r="B5304" s="9">
        <v>41678</v>
      </c>
      <c r="C5304" s="11">
        <v>100</v>
      </c>
      <c r="D5304" s="11">
        <v>1</v>
      </c>
      <c r="E5304" s="1">
        <v>12</v>
      </c>
      <c r="F5304" s="1" t="s">
        <v>26</v>
      </c>
      <c r="G5304" s="1" t="s">
        <v>1818</v>
      </c>
      <c r="H5304" s="1" t="s">
        <v>23</v>
      </c>
      <c r="I5304" s="18" t="s">
        <v>23</v>
      </c>
      <c r="AK5304" s="1" t="s">
        <v>79</v>
      </c>
    </row>
    <row r="5305" spans="1:38">
      <c r="A5305" s="1" t="s">
        <v>1764</v>
      </c>
      <c r="B5305" s="9">
        <v>41678</v>
      </c>
      <c r="C5305" s="11">
        <v>100</v>
      </c>
      <c r="D5305" s="11">
        <v>1</v>
      </c>
      <c r="E5305" s="1">
        <v>12</v>
      </c>
      <c r="F5305" s="1" t="s">
        <v>47</v>
      </c>
      <c r="G5305" s="1" t="s">
        <v>1811</v>
      </c>
      <c r="H5305" s="1" t="s">
        <v>22</v>
      </c>
      <c r="I5305" s="18" t="s">
        <v>9</v>
      </c>
      <c r="K5305" s="1" t="s">
        <v>29</v>
      </c>
      <c r="L5305" s="1" t="s">
        <v>25</v>
      </c>
      <c r="M5305" s="2" t="s">
        <v>2194</v>
      </c>
      <c r="N5305" s="1" t="s">
        <v>224</v>
      </c>
      <c r="O5305" s="1" t="s">
        <v>33</v>
      </c>
      <c r="P5305" s="1" t="s">
        <v>551</v>
      </c>
      <c r="Q5305" s="1">
        <v>35.6</v>
      </c>
      <c r="R5305" s="1">
        <v>20.55</v>
      </c>
      <c r="S5305" s="1">
        <v>8.9499999999999993</v>
      </c>
      <c r="X5305" s="1">
        <v>18</v>
      </c>
      <c r="Y5305" s="1">
        <v>87</v>
      </c>
      <c r="Z5305" s="1">
        <f>(Y5305-X5305)</f>
        <v>69</v>
      </c>
      <c r="AA5305" s="1">
        <f>123+20</f>
        <v>143</v>
      </c>
      <c r="AE5305" s="1">
        <v>1010</v>
      </c>
      <c r="AF5305" s="1">
        <v>276</v>
      </c>
      <c r="AG5305" s="1">
        <v>111</v>
      </c>
      <c r="AJ5305" s="1" t="s">
        <v>525</v>
      </c>
      <c r="AK5305" s="1" t="s">
        <v>79</v>
      </c>
      <c r="AL5305" s="1" t="s">
        <v>552</v>
      </c>
    </row>
    <row r="5306" spans="1:38">
      <c r="A5306" s="1" t="s">
        <v>1764</v>
      </c>
      <c r="B5306" s="9">
        <v>41678</v>
      </c>
      <c r="C5306" s="11">
        <v>100</v>
      </c>
      <c r="D5306" s="11">
        <v>1</v>
      </c>
      <c r="E5306" s="1">
        <v>13</v>
      </c>
      <c r="F5306" s="1" t="s">
        <v>26</v>
      </c>
      <c r="G5306" s="1" t="s">
        <v>1827</v>
      </c>
      <c r="H5306" s="1" t="s">
        <v>23</v>
      </c>
      <c r="I5306" s="18" t="s">
        <v>23</v>
      </c>
      <c r="AK5306" s="1" t="s">
        <v>524</v>
      </c>
    </row>
    <row r="5307" spans="1:38">
      <c r="A5307" s="1" t="s">
        <v>1764</v>
      </c>
      <c r="B5307" s="9">
        <v>41678</v>
      </c>
      <c r="C5307" s="11">
        <v>100</v>
      </c>
      <c r="D5307" s="11">
        <v>1</v>
      </c>
      <c r="E5307" s="1">
        <v>13</v>
      </c>
      <c r="F5307" s="1" t="s">
        <v>47</v>
      </c>
      <c r="G5307" s="1" t="s">
        <v>1815</v>
      </c>
      <c r="H5307" s="1" t="s">
        <v>23</v>
      </c>
      <c r="I5307" s="18" t="s">
        <v>23</v>
      </c>
      <c r="AK5307" s="1" t="s">
        <v>524</v>
      </c>
    </row>
    <row r="5308" spans="1:38">
      <c r="A5308" s="1" t="s">
        <v>1764</v>
      </c>
      <c r="B5308" s="9">
        <v>41678</v>
      </c>
      <c r="C5308" s="11">
        <v>100</v>
      </c>
      <c r="D5308" s="11">
        <v>1</v>
      </c>
      <c r="E5308" s="1">
        <v>14</v>
      </c>
      <c r="F5308" s="1" t="s">
        <v>26</v>
      </c>
      <c r="G5308" s="1" t="s">
        <v>1819</v>
      </c>
      <c r="H5308" s="1" t="s">
        <v>22</v>
      </c>
      <c r="I5308" s="1" t="s">
        <v>9</v>
      </c>
      <c r="K5308" s="1" t="s">
        <v>30</v>
      </c>
      <c r="L5308" s="1" t="s">
        <v>73</v>
      </c>
      <c r="M5308" s="2" t="s">
        <v>2191</v>
      </c>
      <c r="AJ5308" s="1" t="s">
        <v>524</v>
      </c>
      <c r="AK5308" s="1" t="s">
        <v>524</v>
      </c>
    </row>
    <row r="5309" spans="1:38">
      <c r="A5309" s="1" t="s">
        <v>1764</v>
      </c>
      <c r="B5309" s="9">
        <v>41678</v>
      </c>
      <c r="C5309" s="11">
        <v>100</v>
      </c>
      <c r="D5309" s="11">
        <v>1</v>
      </c>
      <c r="E5309" s="1">
        <v>14</v>
      </c>
      <c r="F5309" s="1" t="s">
        <v>47</v>
      </c>
      <c r="G5309" s="1" t="s">
        <v>1806</v>
      </c>
      <c r="H5309" s="1" t="s">
        <v>23</v>
      </c>
      <c r="I5309" s="18" t="s">
        <v>23</v>
      </c>
      <c r="AK5309" s="1" t="s">
        <v>524</v>
      </c>
    </row>
    <row r="5310" spans="1:38">
      <c r="A5310" s="1" t="s">
        <v>1764</v>
      </c>
      <c r="B5310" s="9">
        <v>41678</v>
      </c>
      <c r="C5310" s="11">
        <v>100</v>
      </c>
      <c r="D5310" s="11">
        <v>1</v>
      </c>
      <c r="E5310" s="1">
        <v>15</v>
      </c>
      <c r="F5310" s="1" t="s">
        <v>26</v>
      </c>
      <c r="G5310" s="1" t="s">
        <v>1836</v>
      </c>
      <c r="H5310" s="1" t="s">
        <v>23</v>
      </c>
      <c r="I5310" s="18" t="s">
        <v>23</v>
      </c>
      <c r="AK5310" s="1" t="s">
        <v>524</v>
      </c>
    </row>
    <row r="5311" spans="1:38">
      <c r="A5311" s="1" t="s">
        <v>1764</v>
      </c>
      <c r="B5311" s="9">
        <v>41678</v>
      </c>
      <c r="C5311" s="11">
        <v>100</v>
      </c>
      <c r="D5311" s="11">
        <v>1</v>
      </c>
      <c r="E5311" s="1">
        <v>15</v>
      </c>
      <c r="F5311" s="1" t="s">
        <v>47</v>
      </c>
      <c r="G5311" s="1" t="s">
        <v>1805</v>
      </c>
      <c r="H5311" s="1" t="s">
        <v>23</v>
      </c>
      <c r="I5311" s="18" t="s">
        <v>23</v>
      </c>
      <c r="AK5311" s="1" t="s">
        <v>524</v>
      </c>
    </row>
    <row r="5312" spans="1:38">
      <c r="A5312" s="1" t="s">
        <v>1764</v>
      </c>
      <c r="B5312" s="9">
        <v>41678</v>
      </c>
      <c r="C5312" s="11">
        <v>100</v>
      </c>
      <c r="D5312" s="11">
        <v>1</v>
      </c>
      <c r="E5312" s="1">
        <v>16</v>
      </c>
      <c r="F5312" s="1" t="s">
        <v>26</v>
      </c>
      <c r="G5312" s="1" t="s">
        <v>1814</v>
      </c>
      <c r="H5312" s="1" t="s">
        <v>23</v>
      </c>
      <c r="I5312" s="18" t="s">
        <v>23</v>
      </c>
      <c r="AK5312" s="1" t="s">
        <v>524</v>
      </c>
    </row>
    <row r="5313" spans="1:37">
      <c r="A5313" s="1" t="s">
        <v>1764</v>
      </c>
      <c r="B5313" s="9">
        <v>41678</v>
      </c>
      <c r="C5313" s="11">
        <v>100</v>
      </c>
      <c r="D5313" s="11">
        <v>1</v>
      </c>
      <c r="E5313" s="1">
        <v>16</v>
      </c>
      <c r="F5313" s="1" t="s">
        <v>47</v>
      </c>
      <c r="G5313" s="1" t="s">
        <v>1831</v>
      </c>
      <c r="H5313" s="1" t="s">
        <v>23</v>
      </c>
      <c r="I5313" s="18" t="s">
        <v>23</v>
      </c>
      <c r="AK5313" s="1" t="s">
        <v>524</v>
      </c>
    </row>
    <row r="5314" spans="1:37">
      <c r="A5314" s="1" t="s">
        <v>1764</v>
      </c>
      <c r="B5314" s="9">
        <v>41678</v>
      </c>
      <c r="C5314" s="11">
        <v>100</v>
      </c>
      <c r="D5314" s="11">
        <v>1</v>
      </c>
      <c r="E5314" s="1">
        <v>17</v>
      </c>
      <c r="F5314" s="1" t="s">
        <v>26</v>
      </c>
      <c r="G5314" s="1" t="s">
        <v>1451</v>
      </c>
      <c r="H5314" s="1" t="s">
        <v>23</v>
      </c>
      <c r="I5314" s="18" t="s">
        <v>23</v>
      </c>
      <c r="AK5314" s="1" t="s">
        <v>524</v>
      </c>
    </row>
    <row r="5315" spans="1:37">
      <c r="A5315" s="1" t="s">
        <v>1764</v>
      </c>
      <c r="B5315" s="9">
        <v>41678</v>
      </c>
      <c r="C5315" s="11">
        <v>100</v>
      </c>
      <c r="D5315" s="11">
        <v>1</v>
      </c>
      <c r="E5315" s="1">
        <v>17</v>
      </c>
      <c r="F5315" s="1" t="s">
        <v>47</v>
      </c>
      <c r="G5315" s="1" t="s">
        <v>1452</v>
      </c>
      <c r="H5315" s="1" t="s">
        <v>23</v>
      </c>
      <c r="I5315" s="18" t="s">
        <v>23</v>
      </c>
      <c r="AK5315" s="1" t="s">
        <v>524</v>
      </c>
    </row>
    <row r="5316" spans="1:37">
      <c r="A5316" s="1" t="s">
        <v>1764</v>
      </c>
      <c r="B5316" s="9">
        <v>41678</v>
      </c>
      <c r="C5316" s="11">
        <v>100</v>
      </c>
      <c r="D5316" s="11">
        <v>1</v>
      </c>
      <c r="E5316" s="1">
        <v>18</v>
      </c>
      <c r="F5316" s="1" t="s">
        <v>26</v>
      </c>
      <c r="G5316" s="1" t="s">
        <v>1453</v>
      </c>
      <c r="H5316" s="1" t="s">
        <v>23</v>
      </c>
      <c r="I5316" s="18" t="s">
        <v>23</v>
      </c>
      <c r="J5316" s="1" t="s">
        <v>55</v>
      </c>
      <c r="AK5316" s="1" t="s">
        <v>524</v>
      </c>
    </row>
    <row r="5317" spans="1:37">
      <c r="A5317" s="1" t="s">
        <v>1764</v>
      </c>
      <c r="B5317" s="9">
        <v>41678</v>
      </c>
      <c r="C5317" s="11">
        <v>100</v>
      </c>
      <c r="D5317" s="11">
        <v>1</v>
      </c>
      <c r="E5317" s="1">
        <v>18</v>
      </c>
      <c r="F5317" s="1" t="s">
        <v>47</v>
      </c>
      <c r="G5317" s="1" t="s">
        <v>1454</v>
      </c>
      <c r="H5317" s="1" t="s">
        <v>23</v>
      </c>
      <c r="I5317" s="18" t="s">
        <v>23</v>
      </c>
      <c r="AK5317" s="1" t="s">
        <v>524</v>
      </c>
    </row>
    <row r="5318" spans="1:37">
      <c r="A5318" s="1" t="s">
        <v>1764</v>
      </c>
      <c r="B5318" s="9">
        <v>41678</v>
      </c>
      <c r="C5318" s="11">
        <v>100</v>
      </c>
      <c r="D5318" s="11">
        <v>1</v>
      </c>
      <c r="E5318" s="1">
        <v>19</v>
      </c>
      <c r="F5318" s="1" t="s">
        <v>26</v>
      </c>
      <c r="G5318" s="1" t="s">
        <v>1455</v>
      </c>
      <c r="H5318" s="1" t="s">
        <v>23</v>
      </c>
      <c r="I5318" s="18" t="s">
        <v>23</v>
      </c>
      <c r="AK5318" s="1" t="s">
        <v>524</v>
      </c>
    </row>
    <row r="5319" spans="1:37">
      <c r="A5319" s="1" t="s">
        <v>1764</v>
      </c>
      <c r="B5319" s="9">
        <v>41678</v>
      </c>
      <c r="C5319" s="11">
        <v>100</v>
      </c>
      <c r="D5319" s="11">
        <v>1</v>
      </c>
      <c r="E5319" s="1">
        <v>19</v>
      </c>
      <c r="F5319" s="1" t="s">
        <v>47</v>
      </c>
      <c r="G5319" s="1" t="s">
        <v>1456</v>
      </c>
      <c r="H5319" s="1" t="s">
        <v>22</v>
      </c>
      <c r="I5319" s="18" t="s">
        <v>23</v>
      </c>
      <c r="AK5319" s="1" t="s">
        <v>524</v>
      </c>
    </row>
    <row r="5320" spans="1:37">
      <c r="A5320" s="1" t="s">
        <v>1764</v>
      </c>
      <c r="B5320" s="9">
        <v>41678</v>
      </c>
      <c r="C5320" s="11">
        <v>100</v>
      </c>
      <c r="D5320" s="11">
        <v>1</v>
      </c>
      <c r="E5320" s="1">
        <v>20</v>
      </c>
      <c r="F5320" s="1" t="s">
        <v>26</v>
      </c>
      <c r="G5320" s="1" t="s">
        <v>1457</v>
      </c>
      <c r="H5320" s="1" t="s">
        <v>23</v>
      </c>
      <c r="I5320" s="18" t="s">
        <v>23</v>
      </c>
      <c r="AK5320" s="1" t="s">
        <v>524</v>
      </c>
    </row>
    <row r="5321" spans="1:37">
      <c r="A5321" s="1" t="s">
        <v>1764</v>
      </c>
      <c r="B5321" s="9">
        <v>41678</v>
      </c>
      <c r="C5321" s="11">
        <v>100</v>
      </c>
      <c r="D5321" s="11">
        <v>1</v>
      </c>
      <c r="E5321" s="1">
        <v>20</v>
      </c>
      <c r="F5321" s="1" t="s">
        <v>47</v>
      </c>
      <c r="G5321" s="1" t="s">
        <v>1458</v>
      </c>
      <c r="H5321" s="1" t="s">
        <v>23</v>
      </c>
      <c r="I5321" s="18" t="s">
        <v>23</v>
      </c>
      <c r="J5321" s="1" t="s">
        <v>55</v>
      </c>
      <c r="AK5321" s="1" t="s">
        <v>524</v>
      </c>
    </row>
    <row r="5322" spans="1:37">
      <c r="A5322" s="1" t="s">
        <v>1764</v>
      </c>
      <c r="B5322" s="9">
        <v>41678</v>
      </c>
      <c r="C5322" s="11">
        <v>100</v>
      </c>
      <c r="D5322" s="11">
        <v>1</v>
      </c>
      <c r="E5322" s="15">
        <v>21</v>
      </c>
      <c r="F5322" s="1" t="s">
        <v>26</v>
      </c>
      <c r="G5322" s="1" t="s">
        <v>1463</v>
      </c>
      <c r="H5322" s="1" t="s">
        <v>23</v>
      </c>
      <c r="I5322" s="18" t="s">
        <v>23</v>
      </c>
      <c r="J5322" s="1" t="s">
        <v>55</v>
      </c>
      <c r="AK5322" s="1" t="s">
        <v>524</v>
      </c>
    </row>
    <row r="5323" spans="1:37">
      <c r="A5323" s="1" t="s">
        <v>1764</v>
      </c>
      <c r="B5323" s="9">
        <v>41678</v>
      </c>
      <c r="C5323" s="11">
        <v>100</v>
      </c>
      <c r="D5323" s="11">
        <v>1</v>
      </c>
      <c r="E5323" s="1">
        <v>21</v>
      </c>
      <c r="F5323" s="1" t="s">
        <v>47</v>
      </c>
      <c r="G5323" s="1" t="s">
        <v>1464</v>
      </c>
      <c r="H5323" s="1" t="s">
        <v>23</v>
      </c>
      <c r="I5323" s="18" t="s">
        <v>23</v>
      </c>
      <c r="AK5323" s="1" t="s">
        <v>524</v>
      </c>
    </row>
    <row r="5324" spans="1:37">
      <c r="A5324" s="1" t="s">
        <v>1764</v>
      </c>
      <c r="B5324" s="9">
        <v>41678</v>
      </c>
      <c r="C5324" s="11">
        <v>100</v>
      </c>
      <c r="D5324" s="11">
        <v>1</v>
      </c>
      <c r="E5324" s="1">
        <v>22</v>
      </c>
      <c r="F5324" s="1" t="s">
        <v>26</v>
      </c>
      <c r="G5324" s="1" t="s">
        <v>1465</v>
      </c>
      <c r="H5324" s="1" t="s">
        <v>23</v>
      </c>
      <c r="I5324" s="18" t="s">
        <v>23</v>
      </c>
      <c r="AK5324" s="1" t="s">
        <v>524</v>
      </c>
    </row>
    <row r="5325" spans="1:37">
      <c r="A5325" s="1" t="s">
        <v>1764</v>
      </c>
      <c r="B5325" s="9">
        <v>41678</v>
      </c>
      <c r="C5325" s="11">
        <v>100</v>
      </c>
      <c r="D5325" s="11">
        <v>1</v>
      </c>
      <c r="E5325" s="1">
        <v>22</v>
      </c>
      <c r="F5325" s="1" t="s">
        <v>47</v>
      </c>
      <c r="G5325" s="1" t="s">
        <v>1466</v>
      </c>
      <c r="H5325" s="1" t="s">
        <v>23</v>
      </c>
      <c r="I5325" s="18" t="s">
        <v>23</v>
      </c>
      <c r="AK5325" s="1" t="s">
        <v>524</v>
      </c>
    </row>
    <row r="5326" spans="1:37">
      <c r="A5326" s="1" t="s">
        <v>1764</v>
      </c>
      <c r="B5326" s="9">
        <v>41678</v>
      </c>
      <c r="C5326" s="11">
        <v>100</v>
      </c>
      <c r="D5326" s="11">
        <v>1</v>
      </c>
      <c r="E5326" s="1">
        <v>23</v>
      </c>
      <c r="F5326" s="1" t="s">
        <v>26</v>
      </c>
      <c r="G5326" s="1" t="s">
        <v>1467</v>
      </c>
      <c r="H5326" s="1" t="s">
        <v>23</v>
      </c>
      <c r="I5326" s="18" t="s">
        <v>23</v>
      </c>
      <c r="AK5326" s="1" t="s">
        <v>524</v>
      </c>
    </row>
    <row r="5327" spans="1:37">
      <c r="A5327" s="1" t="s">
        <v>1764</v>
      </c>
      <c r="B5327" s="9">
        <v>41678</v>
      </c>
      <c r="C5327" s="11">
        <v>100</v>
      </c>
      <c r="D5327" s="11">
        <v>1</v>
      </c>
      <c r="E5327" s="1">
        <v>23</v>
      </c>
      <c r="F5327" s="1" t="s">
        <v>47</v>
      </c>
      <c r="G5327" s="1" t="s">
        <v>1468</v>
      </c>
      <c r="H5327" s="1" t="s">
        <v>22</v>
      </c>
      <c r="I5327" s="1" t="s">
        <v>9</v>
      </c>
      <c r="K5327" s="1" t="s">
        <v>32</v>
      </c>
      <c r="L5327" s="1" t="s">
        <v>73</v>
      </c>
      <c r="M5327" s="2" t="s">
        <v>2188</v>
      </c>
      <c r="AJ5327" s="1" t="s">
        <v>524</v>
      </c>
      <c r="AK5327" s="1" t="s">
        <v>524</v>
      </c>
    </row>
    <row r="5328" spans="1:37">
      <c r="A5328" s="1" t="s">
        <v>1764</v>
      </c>
      <c r="B5328" s="9">
        <v>41678</v>
      </c>
      <c r="C5328" s="11">
        <v>100</v>
      </c>
      <c r="D5328" s="11">
        <v>1</v>
      </c>
      <c r="E5328" s="1">
        <v>24</v>
      </c>
      <c r="F5328" s="1" t="s">
        <v>26</v>
      </c>
      <c r="G5328" s="1" t="s">
        <v>1469</v>
      </c>
      <c r="H5328" s="1" t="s">
        <v>22</v>
      </c>
      <c r="I5328" s="18" t="s">
        <v>23</v>
      </c>
      <c r="AK5328" s="1" t="s">
        <v>524</v>
      </c>
    </row>
    <row r="5329" spans="1:38">
      <c r="A5329" s="1" t="s">
        <v>1764</v>
      </c>
      <c r="B5329" s="9">
        <v>41678</v>
      </c>
      <c r="C5329" s="11">
        <v>100</v>
      </c>
      <c r="D5329" s="11">
        <v>1</v>
      </c>
      <c r="E5329" s="1">
        <v>24</v>
      </c>
      <c r="F5329" s="1" t="s">
        <v>47</v>
      </c>
      <c r="G5329" s="1" t="s">
        <v>1472</v>
      </c>
      <c r="H5329" s="1" t="s">
        <v>23</v>
      </c>
      <c r="I5329" s="18" t="s">
        <v>23</v>
      </c>
      <c r="AK5329" s="1" t="s">
        <v>524</v>
      </c>
    </row>
    <row r="5330" spans="1:38">
      <c r="A5330" s="1" t="s">
        <v>1764</v>
      </c>
      <c r="B5330" s="9">
        <v>41678</v>
      </c>
      <c r="C5330" s="11">
        <v>100</v>
      </c>
      <c r="D5330" s="11">
        <v>1</v>
      </c>
      <c r="E5330" s="1">
        <v>25</v>
      </c>
      <c r="F5330" s="1" t="s">
        <v>26</v>
      </c>
      <c r="G5330" s="1" t="s">
        <v>1474</v>
      </c>
      <c r="H5330" s="1" t="s">
        <v>23</v>
      </c>
      <c r="I5330" s="1" t="s">
        <v>23</v>
      </c>
      <c r="AK5330" s="1" t="s">
        <v>525</v>
      </c>
    </row>
    <row r="5331" spans="1:38">
      <c r="A5331" s="1" t="s">
        <v>1764</v>
      </c>
      <c r="B5331" s="9">
        <v>41678</v>
      </c>
      <c r="C5331" s="11">
        <v>100</v>
      </c>
      <c r="D5331" s="11">
        <v>1</v>
      </c>
      <c r="E5331" s="1">
        <v>25</v>
      </c>
      <c r="F5331" s="1" t="s">
        <v>47</v>
      </c>
      <c r="G5331" s="1" t="s">
        <v>1475</v>
      </c>
      <c r="H5331" s="1" t="s">
        <v>23</v>
      </c>
      <c r="I5331" s="1" t="s">
        <v>23</v>
      </c>
      <c r="AK5331" s="1" t="s">
        <v>525</v>
      </c>
    </row>
    <row r="5332" spans="1:38">
      <c r="A5332" s="1" t="s">
        <v>1764</v>
      </c>
      <c r="B5332" s="9">
        <v>41678</v>
      </c>
      <c r="C5332" s="11">
        <v>100</v>
      </c>
      <c r="D5332" s="11">
        <v>1</v>
      </c>
      <c r="E5332" s="1">
        <v>26</v>
      </c>
      <c r="F5332" s="1" t="s">
        <v>26</v>
      </c>
      <c r="G5332" s="1" t="s">
        <v>1476</v>
      </c>
      <c r="H5332" s="1" t="s">
        <v>23</v>
      </c>
      <c r="I5332" s="1" t="s">
        <v>23</v>
      </c>
      <c r="AK5332" s="1" t="s">
        <v>525</v>
      </c>
    </row>
    <row r="5333" spans="1:38">
      <c r="A5333" s="1" t="s">
        <v>1764</v>
      </c>
      <c r="B5333" s="9">
        <v>41678</v>
      </c>
      <c r="C5333" s="11">
        <v>100</v>
      </c>
      <c r="D5333" s="11">
        <v>1</v>
      </c>
      <c r="E5333" s="1">
        <v>26</v>
      </c>
      <c r="F5333" s="1" t="s">
        <v>47</v>
      </c>
      <c r="G5333" s="1" t="s">
        <v>1477</v>
      </c>
      <c r="H5333" s="1" t="s">
        <v>23</v>
      </c>
      <c r="I5333" s="1" t="s">
        <v>23</v>
      </c>
      <c r="AK5333" s="1" t="s">
        <v>525</v>
      </c>
    </row>
    <row r="5334" spans="1:38">
      <c r="A5334" s="1" t="s">
        <v>1764</v>
      </c>
      <c r="B5334" s="9">
        <v>41678</v>
      </c>
      <c r="C5334" s="11">
        <v>100</v>
      </c>
      <c r="D5334" s="11">
        <v>1</v>
      </c>
      <c r="E5334" s="1">
        <v>27</v>
      </c>
      <c r="F5334" s="1" t="s">
        <v>26</v>
      </c>
      <c r="G5334" s="1" t="s">
        <v>1478</v>
      </c>
      <c r="H5334" s="1" t="s">
        <v>23</v>
      </c>
      <c r="I5334" s="1" t="s">
        <v>23</v>
      </c>
      <c r="AK5334" s="1" t="s">
        <v>525</v>
      </c>
    </row>
    <row r="5335" spans="1:38">
      <c r="A5335" s="1" t="s">
        <v>1764</v>
      </c>
      <c r="B5335" s="9">
        <v>41678</v>
      </c>
      <c r="C5335" s="11">
        <v>100</v>
      </c>
      <c r="D5335" s="11">
        <v>1</v>
      </c>
      <c r="E5335" s="1">
        <v>27</v>
      </c>
      <c r="F5335" s="1" t="s">
        <v>47</v>
      </c>
      <c r="G5335" s="1" t="s">
        <v>1479</v>
      </c>
      <c r="H5335" s="1" t="s">
        <v>23</v>
      </c>
      <c r="I5335" s="1" t="s">
        <v>23</v>
      </c>
      <c r="AK5335" s="1" t="s">
        <v>525</v>
      </c>
    </row>
    <row r="5336" spans="1:38">
      <c r="A5336" s="1" t="s">
        <v>1764</v>
      </c>
      <c r="B5336" s="9">
        <v>41678</v>
      </c>
      <c r="C5336" s="11">
        <v>100</v>
      </c>
      <c r="D5336" s="11">
        <v>1</v>
      </c>
      <c r="E5336" s="1">
        <v>28</v>
      </c>
      <c r="F5336" s="1" t="s">
        <v>26</v>
      </c>
      <c r="G5336" s="1" t="s">
        <v>1480</v>
      </c>
      <c r="H5336" s="1" t="s">
        <v>22</v>
      </c>
      <c r="I5336" s="1" t="s">
        <v>9</v>
      </c>
      <c r="K5336" s="1" t="s">
        <v>29</v>
      </c>
      <c r="L5336" s="1" t="s">
        <v>25</v>
      </c>
      <c r="M5336" s="2" t="s">
        <v>2192</v>
      </c>
      <c r="N5336" s="1" t="s">
        <v>26</v>
      </c>
      <c r="O5336" s="1" t="s">
        <v>27</v>
      </c>
      <c r="P5336" s="1" t="s">
        <v>553</v>
      </c>
      <c r="Q5336" s="1">
        <v>43.6</v>
      </c>
      <c r="R5336" s="1">
        <v>24.7</v>
      </c>
      <c r="S5336" s="1">
        <v>24.3</v>
      </c>
      <c r="X5336" s="1">
        <f>19</f>
        <v>19</v>
      </c>
      <c r="Y5336" s="1">
        <v>178</v>
      </c>
      <c r="Z5336" s="1">
        <f>Y5336-X5336</f>
        <v>159</v>
      </c>
      <c r="AA5336" s="1">
        <f>64+15</f>
        <v>79</v>
      </c>
      <c r="AE5336" s="1">
        <v>1007</v>
      </c>
      <c r="AF5336" s="1">
        <v>273</v>
      </c>
      <c r="AG5336" s="1">
        <v>108</v>
      </c>
      <c r="AJ5336" s="1" t="s">
        <v>524</v>
      </c>
      <c r="AK5336" s="1" t="s">
        <v>525</v>
      </c>
      <c r="AL5336" s="1" t="s">
        <v>554</v>
      </c>
    </row>
    <row r="5337" spans="1:38">
      <c r="A5337" s="1" t="s">
        <v>1764</v>
      </c>
      <c r="B5337" s="9">
        <v>41678</v>
      </c>
      <c r="C5337" s="11">
        <v>100</v>
      </c>
      <c r="D5337" s="11">
        <v>1</v>
      </c>
      <c r="E5337" s="1">
        <v>28</v>
      </c>
      <c r="F5337" s="1" t="s">
        <v>47</v>
      </c>
      <c r="G5337" s="1" t="s">
        <v>1481</v>
      </c>
      <c r="H5337" s="1" t="s">
        <v>23</v>
      </c>
      <c r="I5337" s="1" t="s">
        <v>23</v>
      </c>
      <c r="AK5337" s="1" t="s">
        <v>525</v>
      </c>
    </row>
    <row r="5338" spans="1:38">
      <c r="A5338" s="1" t="s">
        <v>1764</v>
      </c>
      <c r="B5338" s="9">
        <v>41678</v>
      </c>
      <c r="C5338" s="11">
        <v>100</v>
      </c>
      <c r="D5338" s="11">
        <v>1</v>
      </c>
      <c r="E5338" s="1">
        <v>29</v>
      </c>
      <c r="F5338" s="1" t="s">
        <v>26</v>
      </c>
      <c r="G5338" s="1" t="s">
        <v>1482</v>
      </c>
      <c r="H5338" s="1" t="s">
        <v>23</v>
      </c>
      <c r="I5338" s="1" t="s">
        <v>23</v>
      </c>
      <c r="AK5338" s="1" t="s">
        <v>525</v>
      </c>
    </row>
    <row r="5339" spans="1:38">
      <c r="A5339" s="1" t="s">
        <v>1764</v>
      </c>
      <c r="B5339" s="9">
        <v>41678</v>
      </c>
      <c r="C5339" s="11">
        <v>100</v>
      </c>
      <c r="D5339" s="11">
        <v>1</v>
      </c>
      <c r="E5339" s="1">
        <v>29</v>
      </c>
      <c r="F5339" s="1" t="s">
        <v>47</v>
      </c>
      <c r="G5339" s="1" t="s">
        <v>1483</v>
      </c>
      <c r="H5339" s="1" t="s">
        <v>23</v>
      </c>
      <c r="I5339" s="1" t="s">
        <v>23</v>
      </c>
      <c r="AK5339" s="1" t="s">
        <v>525</v>
      </c>
    </row>
    <row r="5340" spans="1:38">
      <c r="A5340" s="1" t="s">
        <v>1764</v>
      </c>
      <c r="B5340" s="9">
        <v>41678</v>
      </c>
      <c r="C5340" s="11">
        <v>100</v>
      </c>
      <c r="D5340" s="11">
        <v>1</v>
      </c>
      <c r="E5340" s="1">
        <v>30</v>
      </c>
      <c r="F5340" s="1" t="s">
        <v>26</v>
      </c>
      <c r="G5340" s="1" t="s">
        <v>1484</v>
      </c>
      <c r="H5340" s="1" t="s">
        <v>23</v>
      </c>
      <c r="I5340" s="1" t="s">
        <v>23</v>
      </c>
      <c r="AK5340" s="1" t="s">
        <v>525</v>
      </c>
    </row>
    <row r="5341" spans="1:38">
      <c r="A5341" s="1" t="s">
        <v>1764</v>
      </c>
      <c r="B5341" s="9">
        <v>41678</v>
      </c>
      <c r="C5341" s="11">
        <v>100</v>
      </c>
      <c r="D5341" s="11">
        <v>1</v>
      </c>
      <c r="E5341" s="1">
        <v>30</v>
      </c>
      <c r="F5341" s="1" t="s">
        <v>47</v>
      </c>
      <c r="G5341" s="1" t="s">
        <v>1485</v>
      </c>
      <c r="H5341" s="1" t="s">
        <v>23</v>
      </c>
      <c r="I5341" s="1" t="s">
        <v>23</v>
      </c>
      <c r="AK5341" s="1" t="s">
        <v>525</v>
      </c>
    </row>
    <row r="5342" spans="1:38">
      <c r="A5342" s="1" t="s">
        <v>1764</v>
      </c>
      <c r="B5342" s="9">
        <v>41678</v>
      </c>
      <c r="C5342" s="11">
        <v>100</v>
      </c>
      <c r="D5342" s="11">
        <v>1</v>
      </c>
      <c r="E5342" s="1">
        <v>31</v>
      </c>
      <c r="F5342" s="1" t="s">
        <v>26</v>
      </c>
      <c r="G5342" s="1" t="s">
        <v>1486</v>
      </c>
      <c r="H5342" s="1" t="s">
        <v>23</v>
      </c>
      <c r="I5342" s="1" t="s">
        <v>23</v>
      </c>
      <c r="AK5342" s="1" t="s">
        <v>525</v>
      </c>
    </row>
    <row r="5343" spans="1:38">
      <c r="A5343" s="1" t="s">
        <v>1764</v>
      </c>
      <c r="B5343" s="9">
        <v>41678</v>
      </c>
      <c r="C5343" s="11">
        <v>100</v>
      </c>
      <c r="D5343" s="11">
        <v>1</v>
      </c>
      <c r="E5343" s="1">
        <v>31</v>
      </c>
      <c r="F5343" s="1" t="s">
        <v>47</v>
      </c>
      <c r="G5343" s="1" t="s">
        <v>1487</v>
      </c>
      <c r="H5343" s="1" t="s">
        <v>23</v>
      </c>
      <c r="I5343" s="1" t="s">
        <v>23</v>
      </c>
      <c r="AK5343" s="1" t="s">
        <v>525</v>
      </c>
    </row>
    <row r="5344" spans="1:38">
      <c r="A5344" s="1" t="s">
        <v>1764</v>
      </c>
      <c r="B5344" s="9">
        <v>41678</v>
      </c>
      <c r="C5344" s="11">
        <v>100</v>
      </c>
      <c r="D5344" s="11">
        <v>1</v>
      </c>
      <c r="E5344" s="1">
        <v>32</v>
      </c>
      <c r="F5344" s="1" t="s">
        <v>26</v>
      </c>
      <c r="G5344" s="1" t="s">
        <v>1488</v>
      </c>
      <c r="H5344" s="1" t="s">
        <v>23</v>
      </c>
      <c r="I5344" s="1" t="s">
        <v>23</v>
      </c>
      <c r="J5344" s="1" t="s">
        <v>55</v>
      </c>
      <c r="AK5344" s="1" t="s">
        <v>525</v>
      </c>
    </row>
    <row r="5345" spans="1:37">
      <c r="A5345" s="1" t="s">
        <v>1764</v>
      </c>
      <c r="B5345" s="9">
        <v>41678</v>
      </c>
      <c r="C5345" s="11">
        <v>100</v>
      </c>
      <c r="D5345" s="11">
        <v>1</v>
      </c>
      <c r="E5345" s="1">
        <v>32</v>
      </c>
      <c r="F5345" s="1" t="s">
        <v>47</v>
      </c>
      <c r="G5345" s="1" t="s">
        <v>1489</v>
      </c>
      <c r="H5345" s="1" t="s">
        <v>23</v>
      </c>
      <c r="I5345" s="1" t="s">
        <v>23</v>
      </c>
      <c r="AK5345" s="1" t="s">
        <v>525</v>
      </c>
    </row>
    <row r="5346" spans="1:37">
      <c r="A5346" s="1" t="s">
        <v>1764</v>
      </c>
      <c r="B5346" s="9">
        <v>41678</v>
      </c>
      <c r="C5346" s="17">
        <v>100</v>
      </c>
      <c r="D5346" s="17">
        <v>1</v>
      </c>
      <c r="E5346" s="18">
        <v>33</v>
      </c>
      <c r="F5346" s="18" t="s">
        <v>26</v>
      </c>
      <c r="G5346" s="18" t="s">
        <v>532</v>
      </c>
      <c r="H5346" s="1" t="s">
        <v>23</v>
      </c>
      <c r="I5346" s="1" t="s">
        <v>23</v>
      </c>
      <c r="J5346" s="18" t="s">
        <v>55</v>
      </c>
      <c r="AK5346" s="1" t="s">
        <v>525</v>
      </c>
    </row>
    <row r="5347" spans="1:37">
      <c r="A5347" s="1" t="s">
        <v>1764</v>
      </c>
      <c r="B5347" s="9">
        <v>41678</v>
      </c>
      <c r="C5347" s="11">
        <v>100</v>
      </c>
      <c r="D5347" s="11">
        <v>1</v>
      </c>
      <c r="E5347" s="1">
        <v>33</v>
      </c>
      <c r="F5347" s="1" t="s">
        <v>47</v>
      </c>
      <c r="G5347" s="1" t="s">
        <v>1490</v>
      </c>
      <c r="H5347" s="1" t="s">
        <v>23</v>
      </c>
      <c r="I5347" s="1" t="s">
        <v>23</v>
      </c>
      <c r="J5347" s="1" t="s">
        <v>55</v>
      </c>
      <c r="AK5347" s="1" t="s">
        <v>525</v>
      </c>
    </row>
    <row r="5348" spans="1:37">
      <c r="A5348" s="1" t="s">
        <v>1764</v>
      </c>
      <c r="B5348" s="9">
        <v>41678</v>
      </c>
      <c r="C5348" s="11">
        <v>100</v>
      </c>
      <c r="D5348" s="11">
        <v>1</v>
      </c>
      <c r="E5348" s="1">
        <v>34</v>
      </c>
      <c r="F5348" s="1" t="s">
        <v>26</v>
      </c>
      <c r="G5348" s="1" t="s">
        <v>1491</v>
      </c>
      <c r="H5348" s="1" t="s">
        <v>23</v>
      </c>
      <c r="I5348" s="1" t="s">
        <v>23</v>
      </c>
      <c r="AK5348" s="1" t="s">
        <v>525</v>
      </c>
    </row>
    <row r="5349" spans="1:37">
      <c r="A5349" s="1" t="s">
        <v>1764</v>
      </c>
      <c r="B5349" s="9">
        <v>41678</v>
      </c>
      <c r="C5349" s="11">
        <v>100</v>
      </c>
      <c r="D5349" s="11">
        <v>1</v>
      </c>
      <c r="E5349" s="1">
        <v>34</v>
      </c>
      <c r="F5349" s="1" t="s">
        <v>47</v>
      </c>
      <c r="G5349" s="1" t="s">
        <v>1492</v>
      </c>
      <c r="H5349" s="1" t="s">
        <v>22</v>
      </c>
      <c r="I5349" s="1" t="s">
        <v>9</v>
      </c>
      <c r="K5349" s="1" t="s">
        <v>29</v>
      </c>
      <c r="L5349" s="1" t="s">
        <v>73</v>
      </c>
      <c r="M5349" s="2" t="s">
        <v>2186</v>
      </c>
      <c r="AJ5349" s="1" t="s">
        <v>524</v>
      </c>
      <c r="AK5349" s="1" t="s">
        <v>525</v>
      </c>
    </row>
    <row r="5350" spans="1:37">
      <c r="A5350" s="1" t="s">
        <v>1764</v>
      </c>
      <c r="B5350" s="9">
        <v>41678</v>
      </c>
      <c r="C5350" s="11">
        <v>100</v>
      </c>
      <c r="D5350" s="11">
        <v>1</v>
      </c>
      <c r="E5350" s="1">
        <v>35</v>
      </c>
      <c r="F5350" s="1" t="s">
        <v>26</v>
      </c>
      <c r="G5350" s="1" t="s">
        <v>1493</v>
      </c>
      <c r="H5350" s="1" t="s">
        <v>23</v>
      </c>
      <c r="I5350" s="1" t="s">
        <v>23</v>
      </c>
      <c r="AK5350" s="1" t="s">
        <v>525</v>
      </c>
    </row>
    <row r="5351" spans="1:37">
      <c r="A5351" s="1" t="s">
        <v>1764</v>
      </c>
      <c r="B5351" s="9">
        <v>41678</v>
      </c>
      <c r="C5351" s="11">
        <v>100</v>
      </c>
      <c r="D5351" s="11">
        <v>1</v>
      </c>
      <c r="E5351" s="1">
        <v>35</v>
      </c>
      <c r="F5351" s="1" t="s">
        <v>47</v>
      </c>
      <c r="G5351" s="1" t="s">
        <v>1494</v>
      </c>
      <c r="H5351" s="1" t="s">
        <v>23</v>
      </c>
      <c r="I5351" s="1" t="s">
        <v>23</v>
      </c>
      <c r="AK5351" s="1" t="s">
        <v>525</v>
      </c>
    </row>
    <row r="5352" spans="1:37">
      <c r="A5352" s="1" t="s">
        <v>1764</v>
      </c>
      <c r="B5352" s="9">
        <v>41678</v>
      </c>
      <c r="C5352" s="11">
        <v>100</v>
      </c>
      <c r="D5352" s="11">
        <v>1</v>
      </c>
      <c r="E5352" s="1">
        <v>36</v>
      </c>
      <c r="F5352" s="1" t="s">
        <v>26</v>
      </c>
      <c r="G5352" s="1" t="s">
        <v>1495</v>
      </c>
      <c r="H5352" s="1" t="s">
        <v>23</v>
      </c>
      <c r="I5352" s="1" t="s">
        <v>23</v>
      </c>
      <c r="AK5352" s="1" t="s">
        <v>525</v>
      </c>
    </row>
    <row r="5353" spans="1:37">
      <c r="A5353" s="1" t="s">
        <v>1764</v>
      </c>
      <c r="B5353" s="9">
        <v>41678</v>
      </c>
      <c r="C5353" s="11">
        <v>100</v>
      </c>
      <c r="D5353" s="11">
        <v>1</v>
      </c>
      <c r="E5353" s="1">
        <v>36</v>
      </c>
      <c r="F5353" s="1" t="s">
        <v>47</v>
      </c>
      <c r="G5353" s="1" t="s">
        <v>1496</v>
      </c>
      <c r="H5353" s="1" t="s">
        <v>23</v>
      </c>
      <c r="I5353" s="1" t="s">
        <v>23</v>
      </c>
      <c r="AK5353" s="1" t="s">
        <v>525</v>
      </c>
    </row>
    <row r="5354" spans="1:37">
      <c r="A5354" s="1" t="s">
        <v>1764</v>
      </c>
      <c r="B5354" s="9">
        <v>41678</v>
      </c>
      <c r="C5354" s="17">
        <v>100</v>
      </c>
      <c r="D5354" s="17">
        <v>1</v>
      </c>
      <c r="E5354" s="18">
        <v>37</v>
      </c>
      <c r="F5354" s="18" t="s">
        <v>26</v>
      </c>
      <c r="G5354" s="18" t="s">
        <v>534</v>
      </c>
      <c r="H5354" s="1" t="s">
        <v>23</v>
      </c>
      <c r="I5354" s="1" t="s">
        <v>9</v>
      </c>
      <c r="AK5354" s="1" t="s">
        <v>542</v>
      </c>
    </row>
    <row r="5355" spans="1:37">
      <c r="A5355" s="1" t="s">
        <v>1764</v>
      </c>
      <c r="B5355" s="9">
        <v>41678</v>
      </c>
      <c r="C5355" s="11">
        <v>100</v>
      </c>
      <c r="D5355" s="11">
        <v>1</v>
      </c>
      <c r="E5355" s="1">
        <v>37</v>
      </c>
      <c r="F5355" s="1" t="s">
        <v>47</v>
      </c>
      <c r="G5355" s="1" t="s">
        <v>1498</v>
      </c>
      <c r="H5355" s="1" t="s">
        <v>23</v>
      </c>
      <c r="I5355" s="1" t="s">
        <v>23</v>
      </c>
      <c r="AK5355" s="1" t="s">
        <v>542</v>
      </c>
    </row>
    <row r="5356" spans="1:37">
      <c r="A5356" s="1" t="s">
        <v>1764</v>
      </c>
      <c r="B5356" s="9">
        <v>41678</v>
      </c>
      <c r="C5356" s="11">
        <v>100</v>
      </c>
      <c r="D5356" s="11">
        <v>1</v>
      </c>
      <c r="E5356" s="1">
        <v>38</v>
      </c>
      <c r="F5356" s="1" t="s">
        <v>26</v>
      </c>
      <c r="G5356" s="1" t="s">
        <v>1499</v>
      </c>
      <c r="H5356" s="1" t="s">
        <v>23</v>
      </c>
      <c r="I5356" s="1" t="s">
        <v>53</v>
      </c>
      <c r="AK5356" s="1" t="s">
        <v>542</v>
      </c>
    </row>
    <row r="5357" spans="1:37">
      <c r="A5357" s="1" t="s">
        <v>1764</v>
      </c>
      <c r="B5357" s="9">
        <v>41678</v>
      </c>
      <c r="C5357" s="11">
        <v>100</v>
      </c>
      <c r="D5357" s="11">
        <v>1</v>
      </c>
      <c r="E5357" s="1">
        <v>38</v>
      </c>
      <c r="F5357" s="1" t="s">
        <v>47</v>
      </c>
      <c r="G5357" s="1" t="s">
        <v>1500</v>
      </c>
      <c r="H5357" s="1" t="s">
        <v>23</v>
      </c>
      <c r="I5357" s="1" t="s">
        <v>23</v>
      </c>
      <c r="AK5357" s="1" t="s">
        <v>542</v>
      </c>
    </row>
    <row r="5358" spans="1:37">
      <c r="A5358" s="1" t="s">
        <v>1764</v>
      </c>
      <c r="B5358" s="9">
        <v>41678</v>
      </c>
      <c r="C5358" s="11">
        <v>100</v>
      </c>
      <c r="D5358" s="11">
        <v>1</v>
      </c>
      <c r="E5358" s="1">
        <v>39</v>
      </c>
      <c r="F5358" s="1" t="s">
        <v>26</v>
      </c>
      <c r="G5358" s="1" t="s">
        <v>1501</v>
      </c>
      <c r="H5358" s="1" t="s">
        <v>22</v>
      </c>
      <c r="I5358" s="1" t="s">
        <v>9</v>
      </c>
      <c r="K5358" s="1" t="s">
        <v>29</v>
      </c>
      <c r="L5358" s="1" t="s">
        <v>73</v>
      </c>
      <c r="M5358" s="2" t="s">
        <v>2187</v>
      </c>
      <c r="AJ5358" s="1" t="s">
        <v>525</v>
      </c>
      <c r="AK5358" s="1" t="s">
        <v>542</v>
      </c>
    </row>
    <row r="5359" spans="1:37">
      <c r="A5359" s="1" t="s">
        <v>1764</v>
      </c>
      <c r="B5359" s="9">
        <v>41678</v>
      </c>
      <c r="C5359" s="11">
        <v>100</v>
      </c>
      <c r="D5359" s="11">
        <v>1</v>
      </c>
      <c r="E5359" s="1">
        <v>39</v>
      </c>
      <c r="F5359" s="1" t="s">
        <v>47</v>
      </c>
      <c r="G5359" s="1" t="s">
        <v>1503</v>
      </c>
      <c r="H5359" s="1" t="s">
        <v>23</v>
      </c>
      <c r="I5359" s="1" t="s">
        <v>23</v>
      </c>
      <c r="AK5359" s="1" t="s">
        <v>542</v>
      </c>
    </row>
    <row r="5360" spans="1:37">
      <c r="A5360" s="1" t="s">
        <v>1764</v>
      </c>
      <c r="B5360" s="9">
        <v>41678</v>
      </c>
      <c r="C5360" s="11">
        <v>100</v>
      </c>
      <c r="D5360" s="11">
        <v>1</v>
      </c>
      <c r="E5360" s="1">
        <v>40</v>
      </c>
      <c r="F5360" s="1" t="s">
        <v>26</v>
      </c>
      <c r="G5360" s="1" t="s">
        <v>1504</v>
      </c>
      <c r="H5360" s="1" t="s">
        <v>23</v>
      </c>
      <c r="I5360" s="1" t="s">
        <v>23</v>
      </c>
      <c r="AK5360" s="1" t="s">
        <v>542</v>
      </c>
    </row>
    <row r="5361" spans="1:38">
      <c r="A5361" s="1" t="s">
        <v>1764</v>
      </c>
      <c r="B5361" s="9">
        <v>41678</v>
      </c>
      <c r="C5361" s="11">
        <v>100</v>
      </c>
      <c r="D5361" s="11">
        <v>1</v>
      </c>
      <c r="E5361" s="1">
        <v>40</v>
      </c>
      <c r="F5361" s="1" t="s">
        <v>47</v>
      </c>
      <c r="G5361" s="1" t="s">
        <v>1507</v>
      </c>
      <c r="H5361" s="1" t="s">
        <v>22</v>
      </c>
      <c r="I5361" s="1" t="s">
        <v>9</v>
      </c>
      <c r="K5361" s="1" t="s">
        <v>29</v>
      </c>
      <c r="L5361" s="1" t="s">
        <v>25</v>
      </c>
      <c r="M5361" s="2" t="s">
        <v>2195</v>
      </c>
      <c r="N5361" s="1" t="s">
        <v>224</v>
      </c>
      <c r="O5361" s="1" t="s">
        <v>33</v>
      </c>
      <c r="P5361" s="1" t="s">
        <v>533</v>
      </c>
      <c r="Q5361" s="1">
        <v>38.200000000000003</v>
      </c>
      <c r="R5361" s="1">
        <v>25.05</v>
      </c>
      <c r="S5361" s="1">
        <v>10.01</v>
      </c>
      <c r="X5361" s="1">
        <v>18</v>
      </c>
      <c r="Y5361" s="1">
        <v>104</v>
      </c>
      <c r="Z5361" s="1">
        <f>(Y5361-X5361)</f>
        <v>86</v>
      </c>
      <c r="AA5361" s="1">
        <f>30+5</f>
        <v>35</v>
      </c>
      <c r="AE5361" s="1">
        <v>1008</v>
      </c>
      <c r="AF5361" s="1">
        <v>274</v>
      </c>
      <c r="AG5361" s="1">
        <v>109</v>
      </c>
      <c r="AJ5361" s="1" t="s">
        <v>525</v>
      </c>
      <c r="AK5361" s="1" t="s">
        <v>542</v>
      </c>
    </row>
    <row r="5362" spans="1:38">
      <c r="A5362" s="1" t="s">
        <v>1764</v>
      </c>
      <c r="B5362" s="9">
        <v>41678</v>
      </c>
      <c r="C5362" s="11">
        <v>100</v>
      </c>
      <c r="D5362" s="11">
        <v>1</v>
      </c>
      <c r="E5362" s="1">
        <v>41</v>
      </c>
      <c r="F5362" s="1" t="s">
        <v>26</v>
      </c>
      <c r="G5362" s="1" t="s">
        <v>1508</v>
      </c>
      <c r="H5362" s="1" t="s">
        <v>23</v>
      </c>
      <c r="I5362" s="1" t="s">
        <v>23</v>
      </c>
      <c r="AK5362" s="1" t="s">
        <v>542</v>
      </c>
    </row>
    <row r="5363" spans="1:38">
      <c r="A5363" s="1" t="s">
        <v>1764</v>
      </c>
      <c r="B5363" s="9">
        <v>41678</v>
      </c>
      <c r="C5363" s="11">
        <v>100</v>
      </c>
      <c r="D5363" s="11">
        <v>1</v>
      </c>
      <c r="E5363" s="1">
        <v>41</v>
      </c>
      <c r="F5363" s="1" t="s">
        <v>47</v>
      </c>
      <c r="G5363" s="1" t="s">
        <v>1509</v>
      </c>
      <c r="H5363" s="1" t="s">
        <v>23</v>
      </c>
      <c r="I5363" s="1" t="s">
        <v>53</v>
      </c>
      <c r="AK5363" s="1" t="s">
        <v>542</v>
      </c>
    </row>
    <row r="5364" spans="1:38">
      <c r="A5364" s="1" t="s">
        <v>1764</v>
      </c>
      <c r="B5364" s="9">
        <v>41678</v>
      </c>
      <c r="C5364" s="11">
        <v>100</v>
      </c>
      <c r="D5364" s="11">
        <v>1</v>
      </c>
      <c r="E5364" s="1">
        <v>42</v>
      </c>
      <c r="F5364" s="1" t="s">
        <v>26</v>
      </c>
      <c r="G5364" s="1" t="s">
        <v>1510</v>
      </c>
      <c r="H5364" s="1" t="s">
        <v>23</v>
      </c>
      <c r="I5364" s="1" t="s">
        <v>23</v>
      </c>
      <c r="AK5364" s="1" t="s">
        <v>542</v>
      </c>
    </row>
    <row r="5365" spans="1:38">
      <c r="A5365" s="1" t="s">
        <v>1764</v>
      </c>
      <c r="B5365" s="9">
        <v>41678</v>
      </c>
      <c r="C5365" s="11">
        <v>100</v>
      </c>
      <c r="D5365" s="11">
        <v>1</v>
      </c>
      <c r="E5365" s="1">
        <v>42</v>
      </c>
      <c r="F5365" s="1" t="s">
        <v>47</v>
      </c>
      <c r="G5365" s="1" t="s">
        <v>1511</v>
      </c>
      <c r="H5365" s="1" t="s">
        <v>23</v>
      </c>
      <c r="I5365" s="1" t="s">
        <v>23</v>
      </c>
      <c r="AK5365" s="1" t="s">
        <v>542</v>
      </c>
    </row>
    <row r="5366" spans="1:38">
      <c r="A5366" s="1" t="s">
        <v>1764</v>
      </c>
      <c r="B5366" s="9">
        <v>41678</v>
      </c>
      <c r="C5366" s="11">
        <v>100</v>
      </c>
      <c r="D5366" s="11">
        <v>1</v>
      </c>
      <c r="E5366" s="1">
        <v>43</v>
      </c>
      <c r="F5366" s="1" t="s">
        <v>26</v>
      </c>
      <c r="G5366" s="1" t="s">
        <v>1512</v>
      </c>
      <c r="H5366" s="1" t="s">
        <v>23</v>
      </c>
      <c r="I5366" s="1" t="s">
        <v>23</v>
      </c>
      <c r="J5366" s="1" t="s">
        <v>55</v>
      </c>
      <c r="AK5366" s="1" t="s">
        <v>542</v>
      </c>
    </row>
    <row r="5367" spans="1:38">
      <c r="A5367" s="1" t="s">
        <v>1764</v>
      </c>
      <c r="B5367" s="9">
        <v>41678</v>
      </c>
      <c r="C5367" s="11">
        <v>100</v>
      </c>
      <c r="D5367" s="11">
        <v>1</v>
      </c>
      <c r="E5367" s="1">
        <v>43</v>
      </c>
      <c r="F5367" s="1" t="s">
        <v>47</v>
      </c>
      <c r="G5367" s="1" t="s">
        <v>1513</v>
      </c>
      <c r="H5367" s="1" t="s">
        <v>23</v>
      </c>
      <c r="I5367" s="1" t="s">
        <v>23</v>
      </c>
      <c r="AK5367" s="1" t="s">
        <v>542</v>
      </c>
    </row>
    <row r="5368" spans="1:38">
      <c r="A5368" s="1" t="s">
        <v>1764</v>
      </c>
      <c r="B5368" s="9">
        <v>41678</v>
      </c>
      <c r="C5368" s="11">
        <v>100</v>
      </c>
      <c r="D5368" s="11">
        <v>1</v>
      </c>
      <c r="E5368" s="1">
        <v>44</v>
      </c>
      <c r="F5368" s="1" t="s">
        <v>26</v>
      </c>
      <c r="G5368" s="1" t="s">
        <v>1514</v>
      </c>
      <c r="H5368" s="1" t="s">
        <v>23</v>
      </c>
      <c r="I5368" s="1" t="s">
        <v>23</v>
      </c>
      <c r="AK5368" s="1" t="s">
        <v>542</v>
      </c>
    </row>
    <row r="5369" spans="1:38">
      <c r="A5369" s="1" t="s">
        <v>1764</v>
      </c>
      <c r="B5369" s="9">
        <v>41678</v>
      </c>
      <c r="C5369" s="11">
        <v>100</v>
      </c>
      <c r="D5369" s="11">
        <v>1</v>
      </c>
      <c r="E5369" s="1">
        <v>44</v>
      </c>
      <c r="F5369" s="1" t="s">
        <v>47</v>
      </c>
      <c r="G5369" s="1" t="s">
        <v>1515</v>
      </c>
      <c r="H5369" s="1" t="s">
        <v>23</v>
      </c>
      <c r="I5369" s="1" t="s">
        <v>23</v>
      </c>
      <c r="AK5369" s="1" t="s">
        <v>542</v>
      </c>
    </row>
    <row r="5370" spans="1:38">
      <c r="A5370" s="1" t="s">
        <v>1764</v>
      </c>
      <c r="B5370" s="9">
        <v>41678</v>
      </c>
      <c r="C5370" s="11">
        <v>100</v>
      </c>
      <c r="D5370" s="11">
        <v>1</v>
      </c>
      <c r="E5370" s="1">
        <v>45</v>
      </c>
      <c r="F5370" s="1" t="s">
        <v>26</v>
      </c>
      <c r="G5370" s="1" t="s">
        <v>1516</v>
      </c>
      <c r="H5370" s="1" t="s">
        <v>23</v>
      </c>
      <c r="I5370" s="1" t="s">
        <v>23</v>
      </c>
      <c r="AK5370" s="1" t="s">
        <v>542</v>
      </c>
    </row>
    <row r="5371" spans="1:38">
      <c r="A5371" s="1" t="s">
        <v>1764</v>
      </c>
      <c r="B5371" s="9">
        <v>41678</v>
      </c>
      <c r="C5371" s="11">
        <v>100</v>
      </c>
      <c r="D5371" s="11">
        <v>1</v>
      </c>
      <c r="E5371" s="1">
        <v>45</v>
      </c>
      <c r="F5371" s="1" t="s">
        <v>47</v>
      </c>
      <c r="G5371" s="1" t="s">
        <v>1517</v>
      </c>
      <c r="H5371" s="1" t="s">
        <v>23</v>
      </c>
      <c r="I5371" s="1" t="s">
        <v>23</v>
      </c>
      <c r="AK5371" s="1" t="s">
        <v>542</v>
      </c>
    </row>
    <row r="5372" spans="1:38">
      <c r="A5372" s="1" t="s">
        <v>1764</v>
      </c>
      <c r="B5372" s="9">
        <v>41678</v>
      </c>
      <c r="C5372" s="11">
        <v>100</v>
      </c>
      <c r="D5372" s="11">
        <v>1</v>
      </c>
      <c r="E5372" s="1">
        <v>46</v>
      </c>
      <c r="F5372" s="1" t="s">
        <v>26</v>
      </c>
      <c r="G5372" s="1" t="s">
        <v>1518</v>
      </c>
      <c r="H5372" s="1" t="s">
        <v>23</v>
      </c>
      <c r="I5372" s="1" t="s">
        <v>23</v>
      </c>
      <c r="J5372" s="1" t="s">
        <v>55</v>
      </c>
      <c r="AK5372" s="1" t="s">
        <v>542</v>
      </c>
      <c r="AL5372" s="1" t="s">
        <v>529</v>
      </c>
    </row>
    <row r="5373" spans="1:38">
      <c r="A5373" s="1" t="s">
        <v>1764</v>
      </c>
      <c r="B5373" s="9">
        <v>41678</v>
      </c>
      <c r="C5373" s="11">
        <v>100</v>
      </c>
      <c r="D5373" s="11">
        <v>1</v>
      </c>
      <c r="E5373" s="1">
        <v>46</v>
      </c>
      <c r="F5373" s="1" t="s">
        <v>47</v>
      </c>
      <c r="G5373" s="1" t="s">
        <v>1519</v>
      </c>
      <c r="H5373" s="1" t="s">
        <v>23</v>
      </c>
      <c r="I5373" s="1" t="s">
        <v>9</v>
      </c>
      <c r="AK5373" s="1" t="s">
        <v>542</v>
      </c>
    </row>
    <row r="5374" spans="1:38">
      <c r="A5374" s="1" t="s">
        <v>1764</v>
      </c>
      <c r="B5374" s="9">
        <v>41678</v>
      </c>
      <c r="C5374" s="11">
        <v>100</v>
      </c>
      <c r="D5374" s="11">
        <v>1</v>
      </c>
      <c r="E5374" s="1">
        <v>47</v>
      </c>
      <c r="F5374" s="1" t="s">
        <v>26</v>
      </c>
      <c r="G5374" s="1" t="s">
        <v>1520</v>
      </c>
      <c r="H5374" s="1" t="s">
        <v>23</v>
      </c>
      <c r="I5374" s="1" t="s">
        <v>23</v>
      </c>
      <c r="AK5374" s="1" t="s">
        <v>542</v>
      </c>
    </row>
    <row r="5375" spans="1:38">
      <c r="A5375" s="1" t="s">
        <v>1764</v>
      </c>
      <c r="B5375" s="9">
        <v>41678</v>
      </c>
      <c r="C5375" s="11">
        <v>100</v>
      </c>
      <c r="D5375" s="11">
        <v>1</v>
      </c>
      <c r="E5375" s="1">
        <v>47</v>
      </c>
      <c r="F5375" s="1" t="s">
        <v>47</v>
      </c>
      <c r="G5375" s="1" t="s">
        <v>1521</v>
      </c>
      <c r="H5375" s="1" t="s">
        <v>22</v>
      </c>
      <c r="I5375" s="1" t="s">
        <v>23</v>
      </c>
      <c r="AK5375" s="1" t="s">
        <v>542</v>
      </c>
    </row>
    <row r="5376" spans="1:38">
      <c r="A5376" s="1" t="s">
        <v>1764</v>
      </c>
      <c r="B5376" s="9">
        <v>41678</v>
      </c>
      <c r="C5376" s="11">
        <v>100</v>
      </c>
      <c r="D5376" s="11">
        <v>1</v>
      </c>
      <c r="E5376" s="1">
        <v>48</v>
      </c>
      <c r="F5376" s="1" t="s">
        <v>26</v>
      </c>
      <c r="G5376" s="1" t="s">
        <v>1522</v>
      </c>
      <c r="H5376" s="1" t="s">
        <v>23</v>
      </c>
      <c r="I5376" s="1" t="s">
        <v>53</v>
      </c>
      <c r="AK5376" s="1" t="s">
        <v>542</v>
      </c>
    </row>
    <row r="5377" spans="1:38">
      <c r="A5377" s="1" t="s">
        <v>1764</v>
      </c>
      <c r="B5377" s="9">
        <v>41678</v>
      </c>
      <c r="C5377" s="11">
        <v>100</v>
      </c>
      <c r="D5377" s="11">
        <v>1</v>
      </c>
      <c r="E5377" s="1">
        <v>48</v>
      </c>
      <c r="F5377" s="1" t="s">
        <v>47</v>
      </c>
      <c r="G5377" s="1" t="s">
        <v>1523</v>
      </c>
      <c r="H5377" s="1" t="s">
        <v>23</v>
      </c>
      <c r="I5377" s="1" t="s">
        <v>23</v>
      </c>
      <c r="AK5377" s="1" t="s">
        <v>542</v>
      </c>
      <c r="AL5377" s="1" t="s">
        <v>529</v>
      </c>
    </row>
    <row r="5378" spans="1:38">
      <c r="A5378" s="1" t="s">
        <v>1765</v>
      </c>
      <c r="B5378" s="9">
        <v>41679</v>
      </c>
      <c r="C5378" s="11">
        <v>100</v>
      </c>
      <c r="D5378" s="11">
        <v>1</v>
      </c>
      <c r="E5378" s="1">
        <v>1</v>
      </c>
      <c r="F5378" s="1" t="s">
        <v>26</v>
      </c>
      <c r="G5378" s="1" t="s">
        <v>1823</v>
      </c>
      <c r="H5378" s="1" t="s">
        <v>23</v>
      </c>
      <c r="I5378" s="1" t="s">
        <v>53</v>
      </c>
      <c r="AK5378" s="1" t="s">
        <v>542</v>
      </c>
      <c r="AL5378" s="1" t="s">
        <v>555</v>
      </c>
    </row>
    <row r="5379" spans="1:38">
      <c r="A5379" s="1" t="s">
        <v>1765</v>
      </c>
      <c r="B5379" s="9">
        <v>41679</v>
      </c>
      <c r="C5379" s="11">
        <v>100</v>
      </c>
      <c r="D5379" s="11">
        <v>1</v>
      </c>
      <c r="E5379" s="1">
        <v>1</v>
      </c>
      <c r="F5379" s="1" t="s">
        <v>47</v>
      </c>
      <c r="G5379" s="1" t="s">
        <v>1825</v>
      </c>
      <c r="H5379" s="1" t="s">
        <v>23</v>
      </c>
      <c r="I5379" s="1" t="s">
        <v>53</v>
      </c>
      <c r="AK5379" s="1" t="s">
        <v>542</v>
      </c>
    </row>
    <row r="5380" spans="1:38">
      <c r="A5380" s="1" t="s">
        <v>1765</v>
      </c>
      <c r="B5380" s="9">
        <v>41679</v>
      </c>
      <c r="C5380" s="11">
        <v>100</v>
      </c>
      <c r="D5380" s="11">
        <v>1</v>
      </c>
      <c r="E5380" s="1">
        <v>2</v>
      </c>
      <c r="F5380" s="1" t="s">
        <v>26</v>
      </c>
      <c r="G5380" s="1" t="s">
        <v>1833</v>
      </c>
      <c r="H5380" s="1" t="s">
        <v>22</v>
      </c>
      <c r="I5380" s="1" t="s">
        <v>23</v>
      </c>
      <c r="J5380" s="1" t="s">
        <v>55</v>
      </c>
      <c r="AK5380" s="1" t="s">
        <v>542</v>
      </c>
      <c r="AL5380" s="1" t="s">
        <v>556</v>
      </c>
    </row>
    <row r="5381" spans="1:38">
      <c r="A5381" s="1" t="s">
        <v>1765</v>
      </c>
      <c r="B5381" s="9">
        <v>41679</v>
      </c>
      <c r="C5381" s="11">
        <v>100</v>
      </c>
      <c r="D5381" s="11">
        <v>1</v>
      </c>
      <c r="E5381" s="1">
        <v>2</v>
      </c>
      <c r="F5381" s="1" t="s">
        <v>47</v>
      </c>
      <c r="G5381" s="1" t="s">
        <v>1829</v>
      </c>
      <c r="H5381" s="1" t="s">
        <v>23</v>
      </c>
      <c r="I5381" s="1" t="s">
        <v>23</v>
      </c>
      <c r="AK5381" s="1" t="s">
        <v>542</v>
      </c>
    </row>
    <row r="5382" spans="1:38">
      <c r="A5382" s="1" t="s">
        <v>1765</v>
      </c>
      <c r="B5382" s="9">
        <v>41679</v>
      </c>
      <c r="C5382" s="11">
        <v>100</v>
      </c>
      <c r="D5382" s="11">
        <v>1</v>
      </c>
      <c r="E5382" s="1">
        <v>3</v>
      </c>
      <c r="F5382" s="1" t="s">
        <v>26</v>
      </c>
      <c r="G5382" s="1" t="s">
        <v>1813</v>
      </c>
      <c r="H5382" s="1" t="s">
        <v>23</v>
      </c>
      <c r="I5382" s="1" t="s">
        <v>23</v>
      </c>
      <c r="AK5382" s="1" t="s">
        <v>542</v>
      </c>
    </row>
    <row r="5383" spans="1:38">
      <c r="A5383" s="1" t="s">
        <v>1765</v>
      </c>
      <c r="B5383" s="9">
        <v>41679</v>
      </c>
      <c r="C5383" s="11">
        <v>100</v>
      </c>
      <c r="D5383" s="11">
        <v>1</v>
      </c>
      <c r="E5383" s="1">
        <v>3</v>
      </c>
      <c r="F5383" s="1" t="s">
        <v>47</v>
      </c>
      <c r="G5383" s="1" t="s">
        <v>1824</v>
      </c>
      <c r="H5383" s="1" t="s">
        <v>23</v>
      </c>
      <c r="I5383" s="1" t="s">
        <v>23</v>
      </c>
      <c r="AK5383" s="1" t="s">
        <v>542</v>
      </c>
    </row>
    <row r="5384" spans="1:38">
      <c r="A5384" s="1" t="s">
        <v>1765</v>
      </c>
      <c r="B5384" s="9">
        <v>41679</v>
      </c>
      <c r="C5384" s="11">
        <v>100</v>
      </c>
      <c r="D5384" s="11">
        <v>1</v>
      </c>
      <c r="E5384" s="1">
        <v>4</v>
      </c>
      <c r="F5384" s="1" t="s">
        <v>26</v>
      </c>
      <c r="G5384" s="1" t="s">
        <v>1821</v>
      </c>
      <c r="H5384" s="1" t="s">
        <v>23</v>
      </c>
      <c r="I5384" s="1" t="s">
        <v>23</v>
      </c>
      <c r="AK5384" s="1" t="s">
        <v>542</v>
      </c>
    </row>
    <row r="5385" spans="1:38">
      <c r="A5385" s="1" t="s">
        <v>1765</v>
      </c>
      <c r="B5385" s="9">
        <v>41679</v>
      </c>
      <c r="C5385" s="11">
        <v>100</v>
      </c>
      <c r="D5385" s="11">
        <v>1</v>
      </c>
      <c r="E5385" s="1">
        <v>4</v>
      </c>
      <c r="F5385" s="1" t="s">
        <v>47</v>
      </c>
      <c r="G5385" s="1" t="s">
        <v>1832</v>
      </c>
      <c r="H5385" s="1" t="s">
        <v>23</v>
      </c>
      <c r="I5385" s="1" t="s">
        <v>23</v>
      </c>
      <c r="AK5385" s="1" t="s">
        <v>542</v>
      </c>
    </row>
    <row r="5386" spans="1:38">
      <c r="A5386" s="1" t="s">
        <v>1765</v>
      </c>
      <c r="B5386" s="9">
        <v>41679</v>
      </c>
      <c r="C5386" s="11">
        <v>100</v>
      </c>
      <c r="D5386" s="11">
        <v>1</v>
      </c>
      <c r="E5386" s="1">
        <v>5</v>
      </c>
      <c r="F5386" s="1" t="s">
        <v>26</v>
      </c>
      <c r="G5386" s="1" t="s">
        <v>1828</v>
      </c>
      <c r="H5386" s="1" t="s">
        <v>23</v>
      </c>
      <c r="I5386" s="1" t="s">
        <v>53</v>
      </c>
      <c r="AK5386" s="1" t="s">
        <v>542</v>
      </c>
    </row>
    <row r="5387" spans="1:38">
      <c r="A5387" s="1" t="s">
        <v>1765</v>
      </c>
      <c r="B5387" s="9">
        <v>41679</v>
      </c>
      <c r="C5387" s="11">
        <v>100</v>
      </c>
      <c r="D5387" s="11">
        <v>1</v>
      </c>
      <c r="E5387" s="1">
        <v>5</v>
      </c>
      <c r="F5387" s="1" t="s">
        <v>47</v>
      </c>
      <c r="G5387" s="1" t="s">
        <v>1826</v>
      </c>
      <c r="H5387" s="1" t="s">
        <v>23</v>
      </c>
      <c r="I5387" s="1" t="s">
        <v>23</v>
      </c>
      <c r="AK5387" s="1" t="s">
        <v>542</v>
      </c>
    </row>
    <row r="5388" spans="1:38">
      <c r="A5388" s="1" t="s">
        <v>1765</v>
      </c>
      <c r="B5388" s="9">
        <v>41679</v>
      </c>
      <c r="C5388" s="11">
        <v>100</v>
      </c>
      <c r="D5388" s="11">
        <v>1</v>
      </c>
      <c r="E5388" s="1">
        <v>6</v>
      </c>
      <c r="F5388" s="1" t="s">
        <v>26</v>
      </c>
      <c r="G5388" s="1" t="s">
        <v>1834</v>
      </c>
      <c r="H5388" s="1" t="s">
        <v>23</v>
      </c>
      <c r="I5388" s="1" t="s">
        <v>23</v>
      </c>
      <c r="AK5388" s="1" t="s">
        <v>542</v>
      </c>
    </row>
    <row r="5389" spans="1:38">
      <c r="A5389" s="1" t="s">
        <v>1765</v>
      </c>
      <c r="B5389" s="9">
        <v>41679</v>
      </c>
      <c r="C5389" s="11">
        <v>100</v>
      </c>
      <c r="D5389" s="11">
        <v>1</v>
      </c>
      <c r="E5389" s="1">
        <v>6</v>
      </c>
      <c r="F5389" s="1" t="s">
        <v>47</v>
      </c>
      <c r="G5389" s="1" t="s">
        <v>1816</v>
      </c>
      <c r="H5389" s="1" t="s">
        <v>23</v>
      </c>
      <c r="I5389" s="1" t="s">
        <v>23</v>
      </c>
      <c r="AK5389" s="1" t="s">
        <v>542</v>
      </c>
    </row>
    <row r="5390" spans="1:38">
      <c r="A5390" s="1" t="s">
        <v>1765</v>
      </c>
      <c r="B5390" s="9">
        <v>41679</v>
      </c>
      <c r="C5390" s="11">
        <v>100</v>
      </c>
      <c r="D5390" s="11">
        <v>1</v>
      </c>
      <c r="E5390" s="1">
        <v>7</v>
      </c>
      <c r="F5390" s="1" t="s">
        <v>26</v>
      </c>
      <c r="G5390" s="1" t="s">
        <v>1809</v>
      </c>
      <c r="H5390" s="1" t="s">
        <v>23</v>
      </c>
      <c r="I5390" s="1" t="s">
        <v>23</v>
      </c>
      <c r="AK5390" s="1" t="s">
        <v>542</v>
      </c>
    </row>
    <row r="5391" spans="1:38">
      <c r="A5391" s="1" t="s">
        <v>1765</v>
      </c>
      <c r="B5391" s="9">
        <v>41679</v>
      </c>
      <c r="C5391" s="11">
        <v>100</v>
      </c>
      <c r="D5391" s="11">
        <v>1</v>
      </c>
      <c r="E5391" s="1">
        <v>7</v>
      </c>
      <c r="F5391" s="1" t="s">
        <v>47</v>
      </c>
      <c r="G5391" s="1" t="s">
        <v>1822</v>
      </c>
      <c r="H5391" s="1" t="s">
        <v>23</v>
      </c>
      <c r="I5391" s="1" t="s">
        <v>23</v>
      </c>
      <c r="AK5391" s="1" t="s">
        <v>542</v>
      </c>
    </row>
    <row r="5392" spans="1:38">
      <c r="A5392" s="1" t="s">
        <v>1765</v>
      </c>
      <c r="B5392" s="9">
        <v>41679</v>
      </c>
      <c r="C5392" s="11">
        <v>100</v>
      </c>
      <c r="D5392" s="11">
        <v>1</v>
      </c>
      <c r="E5392" s="1">
        <v>8</v>
      </c>
      <c r="F5392" s="1" t="s">
        <v>26</v>
      </c>
      <c r="G5392" s="1" t="s">
        <v>1808</v>
      </c>
      <c r="H5392" s="1" t="s">
        <v>23</v>
      </c>
      <c r="I5392" s="1" t="s">
        <v>53</v>
      </c>
      <c r="AK5392" s="1" t="s">
        <v>542</v>
      </c>
    </row>
    <row r="5393" spans="1:38">
      <c r="A5393" s="1" t="s">
        <v>1765</v>
      </c>
      <c r="B5393" s="9">
        <v>41679</v>
      </c>
      <c r="C5393" s="11">
        <v>100</v>
      </c>
      <c r="D5393" s="11">
        <v>1</v>
      </c>
      <c r="E5393" s="1">
        <v>8</v>
      </c>
      <c r="F5393" s="1" t="s">
        <v>47</v>
      </c>
      <c r="G5393" s="1" t="s">
        <v>1820</v>
      </c>
      <c r="H5393" s="1" t="s">
        <v>23</v>
      </c>
      <c r="I5393" s="1" t="s">
        <v>23</v>
      </c>
      <c r="AK5393" s="1" t="s">
        <v>542</v>
      </c>
    </row>
    <row r="5394" spans="1:38">
      <c r="A5394" s="1" t="s">
        <v>1765</v>
      </c>
      <c r="B5394" s="9">
        <v>41679</v>
      </c>
      <c r="C5394" s="11">
        <v>100</v>
      </c>
      <c r="D5394" s="11">
        <v>1</v>
      </c>
      <c r="E5394" s="1">
        <v>9</v>
      </c>
      <c r="F5394" s="1" t="s">
        <v>26</v>
      </c>
      <c r="G5394" s="1" t="s">
        <v>1830</v>
      </c>
      <c r="H5394" s="1" t="s">
        <v>23</v>
      </c>
      <c r="I5394" s="1" t="s">
        <v>23</v>
      </c>
      <c r="AK5394" s="1" t="s">
        <v>542</v>
      </c>
    </row>
    <row r="5395" spans="1:38">
      <c r="A5395" s="1" t="s">
        <v>1765</v>
      </c>
      <c r="B5395" s="9">
        <v>41679</v>
      </c>
      <c r="C5395" s="11">
        <v>100</v>
      </c>
      <c r="D5395" s="11">
        <v>1</v>
      </c>
      <c r="E5395" s="1">
        <v>9</v>
      </c>
      <c r="F5395" s="1" t="s">
        <v>47</v>
      </c>
      <c r="G5395" s="1" t="s">
        <v>1810</v>
      </c>
      <c r="H5395" s="1" t="s">
        <v>23</v>
      </c>
      <c r="I5395" s="1" t="s">
        <v>23</v>
      </c>
      <c r="J5395" s="1" t="s">
        <v>55</v>
      </c>
      <c r="AK5395" s="1" t="s">
        <v>542</v>
      </c>
      <c r="AL5395" s="1" t="s">
        <v>529</v>
      </c>
    </row>
    <row r="5396" spans="1:38">
      <c r="A5396" s="1" t="s">
        <v>1765</v>
      </c>
      <c r="B5396" s="9">
        <v>41679</v>
      </c>
      <c r="C5396" s="11">
        <v>100</v>
      </c>
      <c r="D5396" s="11">
        <v>1</v>
      </c>
      <c r="E5396" s="1">
        <v>10</v>
      </c>
      <c r="F5396" s="1" t="s">
        <v>26</v>
      </c>
      <c r="G5396" s="1" t="s">
        <v>1817</v>
      </c>
      <c r="H5396" s="1" t="s">
        <v>22</v>
      </c>
      <c r="I5396" s="1" t="s">
        <v>9</v>
      </c>
      <c r="K5396" s="1" t="s">
        <v>32</v>
      </c>
      <c r="L5396" s="1" t="s">
        <v>73</v>
      </c>
      <c r="M5396" s="2" t="s">
        <v>2165</v>
      </c>
      <c r="AC5396" s="1" t="s">
        <v>557</v>
      </c>
      <c r="AJ5396" s="1" t="s">
        <v>525</v>
      </c>
      <c r="AK5396" s="1" t="s">
        <v>542</v>
      </c>
    </row>
    <row r="5397" spans="1:38">
      <c r="A5397" s="1" t="s">
        <v>1765</v>
      </c>
      <c r="B5397" s="9">
        <v>41679</v>
      </c>
      <c r="C5397" s="11">
        <v>100</v>
      </c>
      <c r="D5397" s="11">
        <v>1</v>
      </c>
      <c r="E5397" s="1">
        <v>10</v>
      </c>
      <c r="F5397" s="1" t="s">
        <v>47</v>
      </c>
      <c r="G5397" s="1" t="s">
        <v>1835</v>
      </c>
      <c r="H5397" s="1" t="s">
        <v>23</v>
      </c>
      <c r="I5397" s="1" t="s">
        <v>23</v>
      </c>
      <c r="AK5397" s="1" t="s">
        <v>542</v>
      </c>
    </row>
    <row r="5398" spans="1:38">
      <c r="A5398" s="1" t="s">
        <v>1765</v>
      </c>
      <c r="B5398" s="9">
        <v>41679</v>
      </c>
      <c r="C5398" s="11">
        <v>100</v>
      </c>
      <c r="D5398" s="11">
        <v>1</v>
      </c>
      <c r="E5398" s="1">
        <v>11</v>
      </c>
      <c r="F5398" s="1" t="s">
        <v>26</v>
      </c>
      <c r="G5398" s="1" t="s">
        <v>1812</v>
      </c>
      <c r="H5398" s="1" t="s">
        <v>23</v>
      </c>
      <c r="I5398" s="1" t="s">
        <v>23</v>
      </c>
      <c r="AK5398" s="1" t="s">
        <v>542</v>
      </c>
    </row>
    <row r="5399" spans="1:38">
      <c r="A5399" s="1" t="s">
        <v>1765</v>
      </c>
      <c r="B5399" s="9">
        <v>41679</v>
      </c>
      <c r="C5399" s="11">
        <v>100</v>
      </c>
      <c r="D5399" s="11">
        <v>1</v>
      </c>
      <c r="E5399" s="1">
        <v>11</v>
      </c>
      <c r="F5399" s="1" t="s">
        <v>47</v>
      </c>
      <c r="G5399" s="1" t="s">
        <v>1807</v>
      </c>
      <c r="H5399" s="1" t="s">
        <v>23</v>
      </c>
      <c r="I5399" s="1" t="s">
        <v>23</v>
      </c>
      <c r="AK5399" s="1" t="s">
        <v>542</v>
      </c>
    </row>
    <row r="5400" spans="1:38">
      <c r="A5400" s="1" t="s">
        <v>1765</v>
      </c>
      <c r="B5400" s="9">
        <v>41679</v>
      </c>
      <c r="C5400" s="11">
        <v>100</v>
      </c>
      <c r="D5400" s="11">
        <v>1</v>
      </c>
      <c r="E5400" s="1">
        <v>12</v>
      </c>
      <c r="F5400" s="1" t="s">
        <v>26</v>
      </c>
      <c r="G5400" s="1" t="s">
        <v>1818</v>
      </c>
      <c r="H5400" s="1" t="s">
        <v>22</v>
      </c>
      <c r="I5400" s="1" t="s">
        <v>9</v>
      </c>
      <c r="K5400" s="1" t="s">
        <v>32</v>
      </c>
      <c r="L5400" s="1" t="s">
        <v>73</v>
      </c>
      <c r="M5400" s="2" t="s">
        <v>2188</v>
      </c>
      <c r="AC5400" s="1" t="s">
        <v>558</v>
      </c>
      <c r="AJ5400" s="1" t="s">
        <v>525</v>
      </c>
      <c r="AK5400" s="1" t="s">
        <v>542</v>
      </c>
    </row>
    <row r="5401" spans="1:38">
      <c r="A5401" s="1" t="s">
        <v>1765</v>
      </c>
      <c r="B5401" s="9">
        <v>41679</v>
      </c>
      <c r="C5401" s="11">
        <v>100</v>
      </c>
      <c r="D5401" s="11">
        <v>1</v>
      </c>
      <c r="E5401" s="1">
        <v>12</v>
      </c>
      <c r="F5401" s="1" t="s">
        <v>47</v>
      </c>
      <c r="G5401" s="1" t="s">
        <v>1811</v>
      </c>
      <c r="H5401" s="1" t="s">
        <v>23</v>
      </c>
      <c r="I5401" s="1" t="s">
        <v>23</v>
      </c>
      <c r="AK5401" s="1" t="s">
        <v>542</v>
      </c>
    </row>
    <row r="5402" spans="1:38">
      <c r="A5402" s="1" t="s">
        <v>1765</v>
      </c>
      <c r="B5402" s="9">
        <v>41679</v>
      </c>
      <c r="C5402" s="11">
        <v>100</v>
      </c>
      <c r="D5402" s="11">
        <v>1</v>
      </c>
      <c r="E5402" s="1">
        <v>13</v>
      </c>
      <c r="F5402" s="1" t="s">
        <v>26</v>
      </c>
      <c r="G5402" s="1" t="s">
        <v>1827</v>
      </c>
      <c r="H5402" s="1" t="s">
        <v>22</v>
      </c>
      <c r="I5402" s="1" t="s">
        <v>9</v>
      </c>
      <c r="K5402" s="1" t="s">
        <v>29</v>
      </c>
      <c r="L5402" s="1" t="s">
        <v>73</v>
      </c>
      <c r="M5402" s="2" t="s">
        <v>2194</v>
      </c>
      <c r="AJ5402" s="1" t="s">
        <v>524</v>
      </c>
      <c r="AK5402" s="1" t="s">
        <v>79</v>
      </c>
    </row>
    <row r="5403" spans="1:38">
      <c r="A5403" s="1" t="s">
        <v>1765</v>
      </c>
      <c r="B5403" s="9">
        <v>41679</v>
      </c>
      <c r="C5403" s="11">
        <v>100</v>
      </c>
      <c r="D5403" s="11">
        <v>1</v>
      </c>
      <c r="E5403" s="1">
        <v>13</v>
      </c>
      <c r="F5403" s="1" t="s">
        <v>47</v>
      </c>
      <c r="G5403" s="1" t="s">
        <v>1815</v>
      </c>
      <c r="H5403" s="1" t="s">
        <v>23</v>
      </c>
      <c r="I5403" s="1" t="s">
        <v>23</v>
      </c>
      <c r="J5403" s="1" t="s">
        <v>55</v>
      </c>
      <c r="AK5403" s="1" t="s">
        <v>79</v>
      </c>
    </row>
    <row r="5404" spans="1:38">
      <c r="A5404" s="1" t="s">
        <v>1765</v>
      </c>
      <c r="B5404" s="9">
        <v>41679</v>
      </c>
      <c r="C5404" s="11">
        <v>100</v>
      </c>
      <c r="D5404" s="11">
        <v>1</v>
      </c>
      <c r="E5404" s="1">
        <v>14</v>
      </c>
      <c r="F5404" s="1" t="s">
        <v>26</v>
      </c>
      <c r="G5404" s="1" t="s">
        <v>1819</v>
      </c>
      <c r="H5404" s="1" t="s">
        <v>23</v>
      </c>
      <c r="I5404" s="1" t="s">
        <v>23</v>
      </c>
      <c r="AK5404" s="1" t="s">
        <v>79</v>
      </c>
    </row>
    <row r="5405" spans="1:38">
      <c r="A5405" s="1" t="s">
        <v>1765</v>
      </c>
      <c r="B5405" s="9">
        <v>41679</v>
      </c>
      <c r="C5405" s="11">
        <v>100</v>
      </c>
      <c r="D5405" s="11">
        <v>1</v>
      </c>
      <c r="E5405" s="1">
        <v>14</v>
      </c>
      <c r="F5405" s="1" t="s">
        <v>47</v>
      </c>
      <c r="G5405" s="1" t="s">
        <v>1806</v>
      </c>
      <c r="H5405" s="1" t="s">
        <v>23</v>
      </c>
      <c r="I5405" s="1" t="s">
        <v>23</v>
      </c>
      <c r="AK5405" s="1" t="s">
        <v>79</v>
      </c>
    </row>
    <row r="5406" spans="1:38">
      <c r="A5406" s="1" t="s">
        <v>1765</v>
      </c>
      <c r="B5406" s="9">
        <v>41679</v>
      </c>
      <c r="C5406" s="11">
        <v>100</v>
      </c>
      <c r="D5406" s="11">
        <v>1</v>
      </c>
      <c r="E5406" s="1">
        <v>15</v>
      </c>
      <c r="F5406" s="1" t="s">
        <v>26</v>
      </c>
      <c r="G5406" s="1" t="s">
        <v>1836</v>
      </c>
      <c r="H5406" s="1" t="s">
        <v>23</v>
      </c>
      <c r="I5406" s="1" t="s">
        <v>23</v>
      </c>
      <c r="AK5406" s="1" t="s">
        <v>79</v>
      </c>
    </row>
    <row r="5407" spans="1:38">
      <c r="A5407" s="1" t="s">
        <v>1765</v>
      </c>
      <c r="B5407" s="9">
        <v>41679</v>
      </c>
      <c r="C5407" s="11">
        <v>100</v>
      </c>
      <c r="D5407" s="11">
        <v>1</v>
      </c>
      <c r="E5407" s="1">
        <v>15</v>
      </c>
      <c r="F5407" s="1" t="s">
        <v>47</v>
      </c>
      <c r="G5407" s="1" t="s">
        <v>1805</v>
      </c>
      <c r="H5407" s="1" t="s">
        <v>23</v>
      </c>
      <c r="I5407" s="1" t="s">
        <v>23</v>
      </c>
      <c r="AK5407" s="1" t="s">
        <v>79</v>
      </c>
    </row>
    <row r="5408" spans="1:38">
      <c r="A5408" s="1" t="s">
        <v>1765</v>
      </c>
      <c r="B5408" s="9">
        <v>41679</v>
      </c>
      <c r="C5408" s="11">
        <v>100</v>
      </c>
      <c r="D5408" s="11">
        <v>1</v>
      </c>
      <c r="E5408" s="1">
        <v>16</v>
      </c>
      <c r="F5408" s="1" t="s">
        <v>26</v>
      </c>
      <c r="G5408" s="1" t="s">
        <v>1814</v>
      </c>
      <c r="H5408" s="1" t="s">
        <v>23</v>
      </c>
      <c r="I5408" s="1" t="s">
        <v>23</v>
      </c>
      <c r="AK5408" s="1" t="s">
        <v>79</v>
      </c>
    </row>
    <row r="5409" spans="1:37">
      <c r="A5409" s="1" t="s">
        <v>1765</v>
      </c>
      <c r="B5409" s="9">
        <v>41679</v>
      </c>
      <c r="C5409" s="11">
        <v>100</v>
      </c>
      <c r="D5409" s="11">
        <v>1</v>
      </c>
      <c r="E5409" s="1">
        <v>16</v>
      </c>
      <c r="F5409" s="1" t="s">
        <v>47</v>
      </c>
      <c r="G5409" s="1" t="s">
        <v>1831</v>
      </c>
      <c r="H5409" s="1" t="s">
        <v>23</v>
      </c>
      <c r="I5409" s="1" t="s">
        <v>23</v>
      </c>
      <c r="AK5409" s="1" t="s">
        <v>79</v>
      </c>
    </row>
    <row r="5410" spans="1:37">
      <c r="A5410" s="1" t="s">
        <v>1765</v>
      </c>
      <c r="B5410" s="9">
        <v>41679</v>
      </c>
      <c r="C5410" s="11">
        <v>100</v>
      </c>
      <c r="D5410" s="11">
        <v>1</v>
      </c>
      <c r="E5410" s="1">
        <v>17</v>
      </c>
      <c r="F5410" s="1" t="s">
        <v>26</v>
      </c>
      <c r="G5410" s="1" t="s">
        <v>1451</v>
      </c>
      <c r="H5410" s="1" t="s">
        <v>23</v>
      </c>
      <c r="I5410" s="1" t="s">
        <v>23</v>
      </c>
      <c r="J5410" s="1" t="s">
        <v>55</v>
      </c>
      <c r="AK5410" s="1" t="s">
        <v>79</v>
      </c>
    </row>
    <row r="5411" spans="1:37">
      <c r="A5411" s="1" t="s">
        <v>1765</v>
      </c>
      <c r="B5411" s="9">
        <v>41679</v>
      </c>
      <c r="C5411" s="11">
        <v>100</v>
      </c>
      <c r="D5411" s="11">
        <v>1</v>
      </c>
      <c r="E5411" s="1">
        <v>17</v>
      </c>
      <c r="F5411" s="1" t="s">
        <v>47</v>
      </c>
      <c r="G5411" s="1" t="s">
        <v>1452</v>
      </c>
      <c r="H5411" s="1" t="s">
        <v>23</v>
      </c>
      <c r="I5411" s="1" t="s">
        <v>23</v>
      </c>
      <c r="J5411" s="1" t="s">
        <v>55</v>
      </c>
      <c r="AK5411" s="1" t="s">
        <v>79</v>
      </c>
    </row>
    <row r="5412" spans="1:37">
      <c r="A5412" s="1" t="s">
        <v>1765</v>
      </c>
      <c r="B5412" s="9">
        <v>41679</v>
      </c>
      <c r="C5412" s="11">
        <v>100</v>
      </c>
      <c r="D5412" s="11">
        <v>1</v>
      </c>
      <c r="E5412" s="1">
        <v>18</v>
      </c>
      <c r="F5412" s="1" t="s">
        <v>26</v>
      </c>
      <c r="G5412" s="1" t="s">
        <v>1453</v>
      </c>
      <c r="H5412" s="1" t="s">
        <v>23</v>
      </c>
      <c r="I5412" s="1" t="s">
        <v>23</v>
      </c>
      <c r="J5412" s="1" t="s">
        <v>55</v>
      </c>
      <c r="AK5412" s="1" t="s">
        <v>79</v>
      </c>
    </row>
    <row r="5413" spans="1:37">
      <c r="A5413" s="1" t="s">
        <v>1765</v>
      </c>
      <c r="B5413" s="9">
        <v>41679</v>
      </c>
      <c r="C5413" s="11">
        <v>100</v>
      </c>
      <c r="D5413" s="11">
        <v>1</v>
      </c>
      <c r="E5413" s="1">
        <v>18</v>
      </c>
      <c r="F5413" s="1" t="s">
        <v>47</v>
      </c>
      <c r="G5413" s="1" t="s">
        <v>1454</v>
      </c>
      <c r="H5413" s="1" t="s">
        <v>23</v>
      </c>
      <c r="I5413" s="1" t="s">
        <v>23</v>
      </c>
      <c r="J5413" s="1" t="s">
        <v>55</v>
      </c>
      <c r="AK5413" s="1" t="s">
        <v>79</v>
      </c>
    </row>
    <row r="5414" spans="1:37">
      <c r="A5414" s="1" t="s">
        <v>1765</v>
      </c>
      <c r="B5414" s="9">
        <v>41679</v>
      </c>
      <c r="C5414" s="11">
        <v>100</v>
      </c>
      <c r="D5414" s="11">
        <v>1</v>
      </c>
      <c r="E5414" s="1">
        <v>19</v>
      </c>
      <c r="F5414" s="1" t="s">
        <v>26</v>
      </c>
      <c r="G5414" s="1" t="s">
        <v>1455</v>
      </c>
      <c r="H5414" s="1" t="s">
        <v>22</v>
      </c>
      <c r="I5414" s="1" t="s">
        <v>9</v>
      </c>
      <c r="J5414" s="1" t="s">
        <v>55</v>
      </c>
      <c r="K5414" s="1" t="s">
        <v>30</v>
      </c>
      <c r="L5414" s="1" t="s">
        <v>25</v>
      </c>
      <c r="M5414" s="2" t="s">
        <v>2198</v>
      </c>
      <c r="N5414" s="1" t="s">
        <v>26</v>
      </c>
      <c r="O5414" s="1" t="s">
        <v>27</v>
      </c>
      <c r="P5414" s="1" t="s">
        <v>559</v>
      </c>
      <c r="Q5414" s="1">
        <v>27.2</v>
      </c>
      <c r="R5414" s="1">
        <v>16.850000000000001</v>
      </c>
      <c r="S5414" s="1">
        <v>14.9</v>
      </c>
      <c r="X5414" s="1">
        <v>19</v>
      </c>
      <c r="Y5414" s="1">
        <v>65</v>
      </c>
      <c r="Z5414" s="1">
        <f>Y5414-X5414</f>
        <v>46</v>
      </c>
      <c r="AA5414" s="1">
        <f>23+9</f>
        <v>32</v>
      </c>
      <c r="AE5414" s="1">
        <v>1012</v>
      </c>
      <c r="AF5414" s="1">
        <v>278</v>
      </c>
      <c r="AG5414" s="1">
        <v>113</v>
      </c>
      <c r="AJ5414" s="1" t="s">
        <v>525</v>
      </c>
      <c r="AK5414" s="1" t="s">
        <v>79</v>
      </c>
    </row>
    <row r="5415" spans="1:37">
      <c r="A5415" s="1" t="s">
        <v>1765</v>
      </c>
      <c r="B5415" s="9">
        <v>41679</v>
      </c>
      <c r="C5415" s="11">
        <v>100</v>
      </c>
      <c r="D5415" s="11">
        <v>1</v>
      </c>
      <c r="E5415" s="1">
        <v>19</v>
      </c>
      <c r="F5415" s="1" t="s">
        <v>47</v>
      </c>
      <c r="G5415" s="1" t="s">
        <v>1456</v>
      </c>
      <c r="H5415" s="1" t="s">
        <v>23</v>
      </c>
      <c r="I5415" s="1" t="s">
        <v>23</v>
      </c>
      <c r="AK5415" s="1" t="s">
        <v>79</v>
      </c>
    </row>
    <row r="5416" spans="1:37">
      <c r="A5416" s="1" t="s">
        <v>1765</v>
      </c>
      <c r="B5416" s="9">
        <v>41679</v>
      </c>
      <c r="C5416" s="11">
        <v>100</v>
      </c>
      <c r="D5416" s="11">
        <v>1</v>
      </c>
      <c r="E5416" s="1">
        <v>20</v>
      </c>
      <c r="F5416" s="1" t="s">
        <v>26</v>
      </c>
      <c r="G5416" s="1" t="s">
        <v>1457</v>
      </c>
      <c r="H5416" s="1" t="s">
        <v>23</v>
      </c>
      <c r="I5416" s="1" t="s">
        <v>23</v>
      </c>
      <c r="J5416" s="1" t="s">
        <v>55</v>
      </c>
      <c r="AK5416" s="1" t="s">
        <v>79</v>
      </c>
    </row>
    <row r="5417" spans="1:37">
      <c r="A5417" s="1" t="s">
        <v>1765</v>
      </c>
      <c r="B5417" s="9">
        <v>41679</v>
      </c>
      <c r="C5417" s="11">
        <v>100</v>
      </c>
      <c r="D5417" s="11">
        <v>1</v>
      </c>
      <c r="E5417" s="1">
        <v>20</v>
      </c>
      <c r="F5417" s="1" t="s">
        <v>47</v>
      </c>
      <c r="G5417" s="1" t="s">
        <v>1458</v>
      </c>
      <c r="H5417" s="1" t="s">
        <v>23</v>
      </c>
      <c r="I5417" s="1" t="s">
        <v>23</v>
      </c>
      <c r="J5417" s="1" t="s">
        <v>55</v>
      </c>
      <c r="AK5417" s="1" t="s">
        <v>79</v>
      </c>
    </row>
    <row r="5418" spans="1:37">
      <c r="A5418" s="1" t="s">
        <v>1765</v>
      </c>
      <c r="B5418" s="9">
        <v>41679</v>
      </c>
      <c r="C5418" s="11">
        <v>100</v>
      </c>
      <c r="D5418" s="11">
        <v>1</v>
      </c>
      <c r="E5418" s="11">
        <v>21</v>
      </c>
      <c r="F5418" s="1" t="s">
        <v>26</v>
      </c>
      <c r="G5418" s="1" t="s">
        <v>1463</v>
      </c>
      <c r="H5418" s="1" t="s">
        <v>22</v>
      </c>
      <c r="I5418" s="1" t="s">
        <v>23</v>
      </c>
      <c r="J5418" s="1" t="s">
        <v>55</v>
      </c>
      <c r="AK5418" s="1" t="s">
        <v>79</v>
      </c>
    </row>
    <row r="5419" spans="1:37">
      <c r="A5419" s="1" t="s">
        <v>1765</v>
      </c>
      <c r="B5419" s="9">
        <v>41679</v>
      </c>
      <c r="C5419" s="11">
        <v>100</v>
      </c>
      <c r="D5419" s="11">
        <v>1</v>
      </c>
      <c r="E5419" s="1">
        <v>21</v>
      </c>
      <c r="F5419" s="1" t="s">
        <v>47</v>
      </c>
      <c r="G5419" s="1" t="s">
        <v>1464</v>
      </c>
      <c r="H5419" s="1" t="s">
        <v>23</v>
      </c>
      <c r="I5419" s="1" t="s">
        <v>23</v>
      </c>
      <c r="AK5419" s="1" t="s">
        <v>79</v>
      </c>
    </row>
    <row r="5420" spans="1:37">
      <c r="A5420" s="1" t="s">
        <v>1765</v>
      </c>
      <c r="B5420" s="9">
        <v>41679</v>
      </c>
      <c r="C5420" s="11">
        <v>100</v>
      </c>
      <c r="D5420" s="11">
        <v>1</v>
      </c>
      <c r="E5420" s="1">
        <v>22</v>
      </c>
      <c r="F5420" s="1" t="s">
        <v>26</v>
      </c>
      <c r="G5420" s="1" t="s">
        <v>1465</v>
      </c>
      <c r="H5420" s="1" t="s">
        <v>23</v>
      </c>
      <c r="I5420" s="1" t="s">
        <v>23</v>
      </c>
      <c r="J5420" s="1" t="s">
        <v>55</v>
      </c>
      <c r="AK5420" s="1" t="s">
        <v>79</v>
      </c>
    </row>
    <row r="5421" spans="1:37">
      <c r="A5421" s="1" t="s">
        <v>1765</v>
      </c>
      <c r="B5421" s="9">
        <v>41679</v>
      </c>
      <c r="C5421" s="11">
        <v>100</v>
      </c>
      <c r="D5421" s="11">
        <v>1</v>
      </c>
      <c r="E5421" s="1">
        <v>22</v>
      </c>
      <c r="F5421" s="1" t="s">
        <v>47</v>
      </c>
      <c r="G5421" s="1" t="s">
        <v>1466</v>
      </c>
      <c r="H5421" s="1" t="s">
        <v>23</v>
      </c>
      <c r="I5421" s="1" t="s">
        <v>23</v>
      </c>
      <c r="J5421" s="1" t="s">
        <v>55</v>
      </c>
      <c r="AK5421" s="1" t="s">
        <v>79</v>
      </c>
    </row>
    <row r="5422" spans="1:37">
      <c r="A5422" s="1" t="s">
        <v>1765</v>
      </c>
      <c r="B5422" s="9">
        <v>41679</v>
      </c>
      <c r="C5422" s="11">
        <v>100</v>
      </c>
      <c r="D5422" s="11">
        <v>1</v>
      </c>
      <c r="E5422" s="1">
        <v>23</v>
      </c>
      <c r="F5422" s="1" t="s">
        <v>26</v>
      </c>
      <c r="G5422" s="1" t="s">
        <v>1467</v>
      </c>
      <c r="H5422" s="1" t="s">
        <v>23</v>
      </c>
      <c r="I5422" s="1" t="s">
        <v>9</v>
      </c>
      <c r="AK5422" s="1" t="s">
        <v>79</v>
      </c>
    </row>
    <row r="5423" spans="1:37">
      <c r="A5423" s="1" t="s">
        <v>1765</v>
      </c>
      <c r="B5423" s="9">
        <v>41679</v>
      </c>
      <c r="C5423" s="11">
        <v>100</v>
      </c>
      <c r="D5423" s="11">
        <v>1</v>
      </c>
      <c r="E5423" s="1">
        <v>23</v>
      </c>
      <c r="F5423" s="1" t="s">
        <v>47</v>
      </c>
      <c r="G5423" s="1" t="s">
        <v>1468</v>
      </c>
      <c r="H5423" s="1" t="s">
        <v>23</v>
      </c>
      <c r="I5423" s="1" t="s">
        <v>9</v>
      </c>
      <c r="AK5423" s="1" t="s">
        <v>79</v>
      </c>
    </row>
    <row r="5424" spans="1:37">
      <c r="A5424" s="1" t="s">
        <v>1765</v>
      </c>
      <c r="B5424" s="9">
        <v>41679</v>
      </c>
      <c r="C5424" s="11">
        <v>100</v>
      </c>
      <c r="D5424" s="11">
        <v>1</v>
      </c>
      <c r="E5424" s="1">
        <v>24</v>
      </c>
      <c r="F5424" s="1" t="s">
        <v>26</v>
      </c>
      <c r="G5424" s="1" t="s">
        <v>1469</v>
      </c>
      <c r="H5424" s="1" t="s">
        <v>22</v>
      </c>
      <c r="I5424" s="1" t="s">
        <v>23</v>
      </c>
      <c r="J5424" s="1" t="s">
        <v>55</v>
      </c>
      <c r="AK5424" s="1" t="s">
        <v>79</v>
      </c>
    </row>
    <row r="5425" spans="1:38">
      <c r="A5425" s="1" t="s">
        <v>1765</v>
      </c>
      <c r="B5425" s="9">
        <v>41679</v>
      </c>
      <c r="C5425" s="11">
        <v>100</v>
      </c>
      <c r="D5425" s="11">
        <v>1</v>
      </c>
      <c r="E5425" s="1">
        <v>24</v>
      </c>
      <c r="F5425" s="1" t="s">
        <v>47</v>
      </c>
      <c r="G5425" s="1" t="s">
        <v>1472</v>
      </c>
      <c r="H5425" s="1" t="s">
        <v>23</v>
      </c>
      <c r="I5425" s="1" t="s">
        <v>23</v>
      </c>
      <c r="AK5425" s="1" t="s">
        <v>79</v>
      </c>
    </row>
    <row r="5426" spans="1:38">
      <c r="A5426" s="1" t="s">
        <v>1765</v>
      </c>
      <c r="B5426" s="9">
        <v>41679</v>
      </c>
      <c r="C5426" s="11">
        <v>100</v>
      </c>
      <c r="D5426" s="11">
        <v>1</v>
      </c>
      <c r="E5426" s="1">
        <v>25</v>
      </c>
      <c r="F5426" s="1" t="s">
        <v>26</v>
      </c>
      <c r="G5426" s="1" t="s">
        <v>1474</v>
      </c>
      <c r="H5426" s="1" t="s">
        <v>23</v>
      </c>
      <c r="I5426" s="1" t="s">
        <v>23</v>
      </c>
      <c r="AK5426" s="1" t="s">
        <v>524</v>
      </c>
    </row>
    <row r="5427" spans="1:38">
      <c r="A5427" s="1" t="s">
        <v>1765</v>
      </c>
      <c r="B5427" s="9">
        <v>41679</v>
      </c>
      <c r="C5427" s="11">
        <v>100</v>
      </c>
      <c r="D5427" s="11">
        <v>1</v>
      </c>
      <c r="E5427" s="1">
        <v>25</v>
      </c>
      <c r="F5427" s="1" t="s">
        <v>47</v>
      </c>
      <c r="G5427" s="1" t="s">
        <v>1475</v>
      </c>
      <c r="H5427" s="1" t="s">
        <v>23</v>
      </c>
      <c r="I5427" s="1" t="s">
        <v>23</v>
      </c>
      <c r="AK5427" s="1" t="s">
        <v>524</v>
      </c>
    </row>
    <row r="5428" spans="1:38">
      <c r="A5428" s="1" t="s">
        <v>1765</v>
      </c>
      <c r="B5428" s="9">
        <v>41679</v>
      </c>
      <c r="C5428" s="11">
        <v>100</v>
      </c>
      <c r="D5428" s="11">
        <v>1</v>
      </c>
      <c r="E5428" s="1">
        <v>26</v>
      </c>
      <c r="F5428" s="1" t="s">
        <v>26</v>
      </c>
      <c r="G5428" s="1" t="s">
        <v>1476</v>
      </c>
      <c r="H5428" s="1" t="s">
        <v>22</v>
      </c>
      <c r="I5428" s="1" t="s">
        <v>9</v>
      </c>
      <c r="K5428" s="1" t="s">
        <v>30</v>
      </c>
      <c r="L5428" s="1" t="s">
        <v>25</v>
      </c>
      <c r="M5428" s="2" t="s">
        <v>2199</v>
      </c>
      <c r="N5428" s="1" t="s">
        <v>224</v>
      </c>
      <c r="O5428" s="1" t="s">
        <v>33</v>
      </c>
      <c r="P5428" s="1" t="s">
        <v>533</v>
      </c>
      <c r="Q5428" s="1">
        <v>26.1</v>
      </c>
      <c r="R5428" s="1">
        <v>18.05</v>
      </c>
      <c r="S5428" s="1">
        <v>7.4</v>
      </c>
      <c r="X5428" s="1">
        <v>19</v>
      </c>
      <c r="Y5428" s="1">
        <v>64</v>
      </c>
      <c r="Z5428" s="1">
        <f>Y5428-X5428</f>
        <v>45</v>
      </c>
      <c r="AA5428" s="1">
        <f>30+20</f>
        <v>50</v>
      </c>
      <c r="AE5428" s="1">
        <v>1014</v>
      </c>
      <c r="AF5428" s="1">
        <v>280</v>
      </c>
      <c r="AG5428" s="1">
        <v>115</v>
      </c>
      <c r="AJ5428" s="1" t="s">
        <v>525</v>
      </c>
      <c r="AK5428" s="1" t="s">
        <v>524</v>
      </c>
      <c r="AL5428" s="1" t="s">
        <v>560</v>
      </c>
    </row>
    <row r="5429" spans="1:38">
      <c r="A5429" s="1" t="s">
        <v>1765</v>
      </c>
      <c r="B5429" s="9">
        <v>41679</v>
      </c>
      <c r="C5429" s="11">
        <v>100</v>
      </c>
      <c r="D5429" s="11">
        <v>1</v>
      </c>
      <c r="E5429" s="1">
        <v>26</v>
      </c>
      <c r="F5429" s="1" t="s">
        <v>47</v>
      </c>
      <c r="G5429" s="1" t="s">
        <v>1477</v>
      </c>
      <c r="H5429" s="1" t="s">
        <v>22</v>
      </c>
      <c r="I5429" s="1" t="s">
        <v>9</v>
      </c>
      <c r="K5429" s="1" t="s">
        <v>24</v>
      </c>
      <c r="L5429" s="1" t="s">
        <v>25</v>
      </c>
      <c r="M5429" s="2" t="s">
        <v>2196</v>
      </c>
      <c r="N5429" s="1" t="s">
        <v>26</v>
      </c>
      <c r="O5429" s="1" t="s">
        <v>33</v>
      </c>
      <c r="P5429" s="1" t="s">
        <v>561</v>
      </c>
      <c r="Q5429" s="1">
        <v>47.4</v>
      </c>
      <c r="R5429" s="1">
        <v>26.3</v>
      </c>
      <c r="S5429" s="1">
        <v>22.5</v>
      </c>
      <c r="X5429" s="1">
        <v>19</v>
      </c>
      <c r="Y5429" s="1">
        <v>297</v>
      </c>
      <c r="Z5429" s="1">
        <f>Y5429-X5429</f>
        <v>278</v>
      </c>
      <c r="AA5429" s="1">
        <f>4+1</f>
        <v>5</v>
      </c>
      <c r="AE5429" s="1">
        <v>1011</v>
      </c>
      <c r="AF5429" s="1">
        <v>277</v>
      </c>
      <c r="AG5429" s="1">
        <v>112</v>
      </c>
      <c r="AJ5429" s="1" t="s">
        <v>524</v>
      </c>
      <c r="AK5429" s="1" t="s">
        <v>524</v>
      </c>
      <c r="AL5429" s="1" t="s">
        <v>562</v>
      </c>
    </row>
    <row r="5430" spans="1:38">
      <c r="A5430" s="1" t="s">
        <v>1765</v>
      </c>
      <c r="B5430" s="9">
        <v>41679</v>
      </c>
      <c r="C5430" s="11">
        <v>100</v>
      </c>
      <c r="D5430" s="11">
        <v>1</v>
      </c>
      <c r="E5430" s="1">
        <v>27</v>
      </c>
      <c r="F5430" s="1" t="s">
        <v>26</v>
      </c>
      <c r="G5430" s="1" t="s">
        <v>1478</v>
      </c>
      <c r="H5430" s="1" t="s">
        <v>23</v>
      </c>
      <c r="I5430" s="1" t="s">
        <v>23</v>
      </c>
      <c r="AK5430" s="1" t="s">
        <v>524</v>
      </c>
    </row>
    <row r="5431" spans="1:38">
      <c r="A5431" s="1" t="s">
        <v>1765</v>
      </c>
      <c r="B5431" s="9">
        <v>41679</v>
      </c>
      <c r="C5431" s="11">
        <v>100</v>
      </c>
      <c r="D5431" s="11">
        <v>1</v>
      </c>
      <c r="E5431" s="1">
        <v>27</v>
      </c>
      <c r="F5431" s="1" t="s">
        <v>47</v>
      </c>
      <c r="G5431" s="1" t="s">
        <v>1479</v>
      </c>
      <c r="H5431" s="1" t="s">
        <v>22</v>
      </c>
      <c r="I5431" s="1" t="s">
        <v>23</v>
      </c>
      <c r="J5431" s="1" t="s">
        <v>55</v>
      </c>
      <c r="AK5431" s="1" t="s">
        <v>524</v>
      </c>
    </row>
    <row r="5432" spans="1:38">
      <c r="A5432" s="1" t="s">
        <v>1765</v>
      </c>
      <c r="B5432" s="9">
        <v>41679</v>
      </c>
      <c r="C5432" s="11">
        <v>100</v>
      </c>
      <c r="D5432" s="11">
        <v>1</v>
      </c>
      <c r="E5432" s="1">
        <v>28</v>
      </c>
      <c r="F5432" s="1" t="s">
        <v>26</v>
      </c>
      <c r="G5432" s="1" t="s">
        <v>1480</v>
      </c>
      <c r="H5432" s="1" t="s">
        <v>22</v>
      </c>
      <c r="I5432" s="1" t="s">
        <v>23</v>
      </c>
      <c r="AK5432" s="1" t="s">
        <v>524</v>
      </c>
    </row>
    <row r="5433" spans="1:38">
      <c r="A5433" s="1" t="s">
        <v>1765</v>
      </c>
      <c r="B5433" s="9">
        <v>41679</v>
      </c>
      <c r="C5433" s="11">
        <v>100</v>
      </c>
      <c r="D5433" s="11">
        <v>1</v>
      </c>
      <c r="E5433" s="1">
        <v>28</v>
      </c>
      <c r="F5433" s="1" t="s">
        <v>47</v>
      </c>
      <c r="G5433" s="1" t="s">
        <v>1481</v>
      </c>
      <c r="H5433" s="1" t="s">
        <v>23</v>
      </c>
      <c r="I5433" s="1" t="s">
        <v>23</v>
      </c>
      <c r="AK5433" s="1" t="s">
        <v>524</v>
      </c>
    </row>
    <row r="5434" spans="1:38">
      <c r="A5434" s="1" t="s">
        <v>1765</v>
      </c>
      <c r="B5434" s="9">
        <v>41679</v>
      </c>
      <c r="C5434" s="11">
        <v>100</v>
      </c>
      <c r="D5434" s="11">
        <v>1</v>
      </c>
      <c r="E5434" s="1">
        <v>29</v>
      </c>
      <c r="F5434" s="1" t="s">
        <v>26</v>
      </c>
      <c r="G5434" s="1" t="s">
        <v>1482</v>
      </c>
      <c r="H5434" s="1" t="s">
        <v>23</v>
      </c>
      <c r="I5434" s="1" t="s">
        <v>23</v>
      </c>
      <c r="AK5434" s="1" t="s">
        <v>524</v>
      </c>
    </row>
    <row r="5435" spans="1:38">
      <c r="A5435" s="1" t="s">
        <v>1765</v>
      </c>
      <c r="B5435" s="9">
        <v>41679</v>
      </c>
      <c r="C5435" s="11">
        <v>100</v>
      </c>
      <c r="D5435" s="11">
        <v>1</v>
      </c>
      <c r="E5435" s="1">
        <v>29</v>
      </c>
      <c r="F5435" s="1" t="s">
        <v>47</v>
      </c>
      <c r="G5435" s="1" t="s">
        <v>1483</v>
      </c>
      <c r="H5435" s="1" t="s">
        <v>22</v>
      </c>
      <c r="I5435" s="1" t="s">
        <v>9</v>
      </c>
      <c r="J5435" s="1" t="s">
        <v>55</v>
      </c>
      <c r="K5435" s="1" t="s">
        <v>265</v>
      </c>
      <c r="L5435" s="1" t="s">
        <v>25</v>
      </c>
      <c r="M5435" s="2" t="s">
        <v>581</v>
      </c>
      <c r="N5435" s="1" t="s">
        <v>26</v>
      </c>
      <c r="O5435" s="1" t="s">
        <v>33</v>
      </c>
      <c r="P5435" s="1" t="s">
        <v>563</v>
      </c>
      <c r="Q5435" s="1">
        <v>38.299999999999997</v>
      </c>
      <c r="W5435" s="1">
        <v>25.9</v>
      </c>
      <c r="AD5435" s="1" t="s">
        <v>73</v>
      </c>
      <c r="AJ5435" s="1" t="s">
        <v>524</v>
      </c>
      <c r="AK5435" s="1" t="s">
        <v>524</v>
      </c>
      <c r="AL5435" s="1" t="s">
        <v>564</v>
      </c>
    </row>
    <row r="5436" spans="1:38">
      <c r="A5436" s="1" t="s">
        <v>1765</v>
      </c>
      <c r="B5436" s="9">
        <v>41679</v>
      </c>
      <c r="C5436" s="11">
        <v>100</v>
      </c>
      <c r="D5436" s="11">
        <v>1</v>
      </c>
      <c r="E5436" s="1">
        <v>30</v>
      </c>
      <c r="F5436" s="1" t="s">
        <v>26</v>
      </c>
      <c r="G5436" s="1" t="s">
        <v>1484</v>
      </c>
      <c r="H5436" s="1" t="s">
        <v>23</v>
      </c>
      <c r="I5436" s="1" t="s">
        <v>23</v>
      </c>
      <c r="AK5436" s="1" t="s">
        <v>524</v>
      </c>
    </row>
    <row r="5437" spans="1:38">
      <c r="A5437" s="1" t="s">
        <v>1765</v>
      </c>
      <c r="B5437" s="9">
        <v>41679</v>
      </c>
      <c r="C5437" s="11">
        <v>100</v>
      </c>
      <c r="D5437" s="11">
        <v>1</v>
      </c>
      <c r="E5437" s="1">
        <v>30</v>
      </c>
      <c r="F5437" s="1" t="s">
        <v>47</v>
      </c>
      <c r="G5437" s="1" t="s">
        <v>1485</v>
      </c>
      <c r="H5437" s="1" t="s">
        <v>22</v>
      </c>
      <c r="I5437" s="1" t="s">
        <v>9</v>
      </c>
      <c r="K5437" s="1" t="s">
        <v>29</v>
      </c>
      <c r="L5437" s="1" t="s">
        <v>73</v>
      </c>
      <c r="M5437" s="2" t="s">
        <v>2186</v>
      </c>
      <c r="AJ5437" s="1" t="s">
        <v>525</v>
      </c>
      <c r="AK5437" s="1" t="s">
        <v>524</v>
      </c>
    </row>
    <row r="5438" spans="1:38">
      <c r="A5438" s="1" t="s">
        <v>1765</v>
      </c>
      <c r="B5438" s="9">
        <v>41679</v>
      </c>
      <c r="C5438" s="11">
        <v>100</v>
      </c>
      <c r="D5438" s="11">
        <v>1</v>
      </c>
      <c r="E5438" s="1">
        <v>31</v>
      </c>
      <c r="F5438" s="1" t="s">
        <v>26</v>
      </c>
      <c r="G5438" s="1" t="s">
        <v>1486</v>
      </c>
      <c r="H5438" s="1" t="s">
        <v>22</v>
      </c>
      <c r="I5438" s="1" t="s">
        <v>23</v>
      </c>
      <c r="AK5438" s="1" t="s">
        <v>524</v>
      </c>
    </row>
    <row r="5439" spans="1:38">
      <c r="A5439" s="1" t="s">
        <v>1765</v>
      </c>
      <c r="B5439" s="9">
        <v>41679</v>
      </c>
      <c r="C5439" s="11">
        <v>100</v>
      </c>
      <c r="D5439" s="11">
        <v>1</v>
      </c>
      <c r="E5439" s="1">
        <v>31</v>
      </c>
      <c r="F5439" s="1" t="s">
        <v>47</v>
      </c>
      <c r="G5439" s="1" t="s">
        <v>1487</v>
      </c>
      <c r="H5439" s="1" t="s">
        <v>23</v>
      </c>
      <c r="I5439" s="1" t="s">
        <v>23</v>
      </c>
      <c r="AK5439" s="1" t="s">
        <v>524</v>
      </c>
    </row>
    <row r="5440" spans="1:38">
      <c r="A5440" s="1" t="s">
        <v>1765</v>
      </c>
      <c r="B5440" s="9">
        <v>41679</v>
      </c>
      <c r="C5440" s="11">
        <v>100</v>
      </c>
      <c r="D5440" s="11">
        <v>1</v>
      </c>
      <c r="E5440" s="1">
        <v>32</v>
      </c>
      <c r="F5440" s="1" t="s">
        <v>26</v>
      </c>
      <c r="G5440" s="1" t="s">
        <v>1488</v>
      </c>
      <c r="H5440" s="1" t="s">
        <v>23</v>
      </c>
      <c r="I5440" s="1" t="s">
        <v>23</v>
      </c>
      <c r="AK5440" s="1" t="s">
        <v>524</v>
      </c>
    </row>
    <row r="5441" spans="1:37">
      <c r="A5441" s="1" t="s">
        <v>1765</v>
      </c>
      <c r="B5441" s="9">
        <v>41679</v>
      </c>
      <c r="C5441" s="11">
        <v>100</v>
      </c>
      <c r="D5441" s="11">
        <v>1</v>
      </c>
      <c r="E5441" s="1">
        <v>32</v>
      </c>
      <c r="F5441" s="1" t="s">
        <v>47</v>
      </c>
      <c r="G5441" s="1" t="s">
        <v>1489</v>
      </c>
      <c r="H5441" s="1" t="s">
        <v>23</v>
      </c>
      <c r="I5441" s="1" t="s">
        <v>23</v>
      </c>
      <c r="AK5441" s="1" t="s">
        <v>524</v>
      </c>
    </row>
    <row r="5442" spans="1:37">
      <c r="A5442" s="1" t="s">
        <v>1765</v>
      </c>
      <c r="B5442" s="9">
        <v>41679</v>
      </c>
      <c r="C5442" s="17">
        <v>100</v>
      </c>
      <c r="D5442" s="17">
        <v>1</v>
      </c>
      <c r="E5442" s="18">
        <v>33</v>
      </c>
      <c r="F5442" s="18" t="s">
        <v>26</v>
      </c>
      <c r="G5442" s="18" t="s">
        <v>532</v>
      </c>
      <c r="H5442" s="1" t="s">
        <v>23</v>
      </c>
      <c r="I5442" s="1" t="s">
        <v>23</v>
      </c>
      <c r="AK5442" s="1" t="s">
        <v>524</v>
      </c>
    </row>
    <row r="5443" spans="1:37">
      <c r="A5443" s="1" t="s">
        <v>1765</v>
      </c>
      <c r="B5443" s="9">
        <v>41679</v>
      </c>
      <c r="C5443" s="11">
        <v>100</v>
      </c>
      <c r="D5443" s="11">
        <v>1</v>
      </c>
      <c r="E5443" s="1">
        <v>33</v>
      </c>
      <c r="F5443" s="1" t="s">
        <v>47</v>
      </c>
      <c r="G5443" s="1" t="s">
        <v>1490</v>
      </c>
      <c r="H5443" s="1" t="s">
        <v>23</v>
      </c>
      <c r="I5443" s="1" t="s">
        <v>23</v>
      </c>
      <c r="J5443" s="1" t="s">
        <v>55</v>
      </c>
      <c r="AK5443" s="1" t="s">
        <v>524</v>
      </c>
    </row>
    <row r="5444" spans="1:37">
      <c r="A5444" s="1" t="s">
        <v>1765</v>
      </c>
      <c r="B5444" s="9">
        <v>41679</v>
      </c>
      <c r="C5444" s="11">
        <v>100</v>
      </c>
      <c r="D5444" s="11">
        <v>1</v>
      </c>
      <c r="E5444" s="1">
        <v>34</v>
      </c>
      <c r="F5444" s="1" t="s">
        <v>26</v>
      </c>
      <c r="G5444" s="1" t="s">
        <v>1491</v>
      </c>
      <c r="H5444" s="1" t="s">
        <v>23</v>
      </c>
      <c r="I5444" s="1" t="s">
        <v>23</v>
      </c>
      <c r="AK5444" s="1" t="s">
        <v>524</v>
      </c>
    </row>
    <row r="5445" spans="1:37">
      <c r="A5445" s="1" t="s">
        <v>1765</v>
      </c>
      <c r="B5445" s="9">
        <v>41679</v>
      </c>
      <c r="C5445" s="11">
        <v>100</v>
      </c>
      <c r="D5445" s="11">
        <v>1</v>
      </c>
      <c r="E5445" s="1">
        <v>34</v>
      </c>
      <c r="F5445" s="1" t="s">
        <v>47</v>
      </c>
      <c r="G5445" s="1" t="s">
        <v>1492</v>
      </c>
      <c r="H5445" s="1" t="s">
        <v>23</v>
      </c>
      <c r="I5445" s="1" t="s">
        <v>23</v>
      </c>
      <c r="AK5445" s="1" t="s">
        <v>524</v>
      </c>
    </row>
    <row r="5446" spans="1:37">
      <c r="A5446" s="1" t="s">
        <v>1765</v>
      </c>
      <c r="B5446" s="9">
        <v>41679</v>
      </c>
      <c r="C5446" s="11">
        <v>100</v>
      </c>
      <c r="D5446" s="11">
        <v>1</v>
      </c>
      <c r="E5446" s="1">
        <v>35</v>
      </c>
      <c r="F5446" s="1" t="s">
        <v>26</v>
      </c>
      <c r="G5446" s="1" t="s">
        <v>1493</v>
      </c>
      <c r="H5446" s="1" t="s">
        <v>22</v>
      </c>
      <c r="I5446" s="1" t="s">
        <v>23</v>
      </c>
      <c r="AK5446" s="1" t="s">
        <v>524</v>
      </c>
    </row>
    <row r="5447" spans="1:37">
      <c r="A5447" s="1" t="s">
        <v>1765</v>
      </c>
      <c r="B5447" s="9">
        <v>41679</v>
      </c>
      <c r="C5447" s="11">
        <v>100</v>
      </c>
      <c r="D5447" s="11">
        <v>1</v>
      </c>
      <c r="E5447" s="1">
        <v>35</v>
      </c>
      <c r="F5447" s="1" t="s">
        <v>47</v>
      </c>
      <c r="G5447" s="1" t="s">
        <v>1494</v>
      </c>
      <c r="H5447" s="1" t="s">
        <v>23</v>
      </c>
      <c r="I5447" s="1" t="s">
        <v>23</v>
      </c>
      <c r="AK5447" s="1" t="s">
        <v>524</v>
      </c>
    </row>
    <row r="5448" spans="1:37">
      <c r="A5448" s="1" t="s">
        <v>1765</v>
      </c>
      <c r="B5448" s="9">
        <v>41679</v>
      </c>
      <c r="C5448" s="11">
        <v>100</v>
      </c>
      <c r="D5448" s="11">
        <v>1</v>
      </c>
      <c r="E5448" s="1">
        <v>36</v>
      </c>
      <c r="F5448" s="1" t="s">
        <v>26</v>
      </c>
      <c r="G5448" s="1" t="s">
        <v>1495</v>
      </c>
      <c r="H5448" s="1" t="s">
        <v>23</v>
      </c>
      <c r="I5448" s="1" t="s">
        <v>23</v>
      </c>
      <c r="AK5448" s="1" t="s">
        <v>524</v>
      </c>
    </row>
    <row r="5449" spans="1:37">
      <c r="A5449" s="1" t="s">
        <v>1765</v>
      </c>
      <c r="B5449" s="9">
        <v>41679</v>
      </c>
      <c r="C5449" s="11">
        <v>100</v>
      </c>
      <c r="D5449" s="11">
        <v>1</v>
      </c>
      <c r="E5449" s="1">
        <v>36</v>
      </c>
      <c r="F5449" s="1" t="s">
        <v>47</v>
      </c>
      <c r="G5449" s="1" t="s">
        <v>1496</v>
      </c>
      <c r="H5449" s="1" t="s">
        <v>23</v>
      </c>
      <c r="I5449" s="1" t="s">
        <v>23</v>
      </c>
      <c r="AK5449" s="1" t="s">
        <v>524</v>
      </c>
    </row>
    <row r="5450" spans="1:37">
      <c r="A5450" s="1" t="s">
        <v>1765</v>
      </c>
      <c r="B5450" s="9">
        <v>41679</v>
      </c>
      <c r="C5450" s="17">
        <v>100</v>
      </c>
      <c r="D5450" s="17">
        <v>1</v>
      </c>
      <c r="E5450" s="18">
        <v>37</v>
      </c>
      <c r="F5450" s="18" t="s">
        <v>26</v>
      </c>
      <c r="G5450" s="18" t="s">
        <v>534</v>
      </c>
      <c r="H5450" s="1" t="s">
        <v>23</v>
      </c>
      <c r="I5450" s="18" t="s">
        <v>9</v>
      </c>
      <c r="AK5450" s="1" t="s">
        <v>525</v>
      </c>
    </row>
    <row r="5451" spans="1:37">
      <c r="A5451" s="1" t="s">
        <v>1765</v>
      </c>
      <c r="B5451" s="9">
        <v>41679</v>
      </c>
      <c r="C5451" s="11">
        <v>100</v>
      </c>
      <c r="D5451" s="11">
        <v>1</v>
      </c>
      <c r="E5451" s="1">
        <v>37</v>
      </c>
      <c r="F5451" s="1" t="s">
        <v>47</v>
      </c>
      <c r="G5451" s="1" t="s">
        <v>1498</v>
      </c>
      <c r="H5451" s="1" t="s">
        <v>23</v>
      </c>
      <c r="I5451" s="1" t="s">
        <v>23</v>
      </c>
      <c r="AK5451" s="1" t="s">
        <v>525</v>
      </c>
    </row>
    <row r="5452" spans="1:37">
      <c r="A5452" s="1" t="s">
        <v>1765</v>
      </c>
      <c r="B5452" s="9">
        <v>41679</v>
      </c>
      <c r="C5452" s="11">
        <v>100</v>
      </c>
      <c r="D5452" s="11">
        <v>1</v>
      </c>
      <c r="E5452" s="1">
        <v>38</v>
      </c>
      <c r="F5452" s="1" t="s">
        <v>26</v>
      </c>
      <c r="G5452" s="1" t="s">
        <v>1499</v>
      </c>
      <c r="H5452" s="1" t="s">
        <v>23</v>
      </c>
      <c r="I5452" s="1" t="s">
        <v>23</v>
      </c>
      <c r="AK5452" s="1" t="s">
        <v>525</v>
      </c>
    </row>
    <row r="5453" spans="1:37">
      <c r="A5453" s="1" t="s">
        <v>1765</v>
      </c>
      <c r="B5453" s="9">
        <v>41679</v>
      </c>
      <c r="C5453" s="11">
        <v>100</v>
      </c>
      <c r="D5453" s="11">
        <v>1</v>
      </c>
      <c r="E5453" s="1">
        <v>38</v>
      </c>
      <c r="F5453" s="1" t="s">
        <v>47</v>
      </c>
      <c r="G5453" s="1" t="s">
        <v>1500</v>
      </c>
      <c r="H5453" s="1" t="s">
        <v>22</v>
      </c>
      <c r="I5453" s="1" t="s">
        <v>9</v>
      </c>
      <c r="K5453" s="1" t="s">
        <v>121</v>
      </c>
      <c r="L5453" s="1" t="s">
        <v>73</v>
      </c>
      <c r="M5453" s="2" t="s">
        <v>2183</v>
      </c>
      <c r="AC5453" s="1" t="s">
        <v>565</v>
      </c>
      <c r="AK5453" s="1" t="s">
        <v>525</v>
      </c>
    </row>
    <row r="5454" spans="1:37">
      <c r="A5454" s="1" t="s">
        <v>1765</v>
      </c>
      <c r="B5454" s="9">
        <v>41679</v>
      </c>
      <c r="C5454" s="11">
        <v>100</v>
      </c>
      <c r="D5454" s="11">
        <v>1</v>
      </c>
      <c r="E5454" s="1">
        <v>39</v>
      </c>
      <c r="F5454" s="1" t="s">
        <v>26</v>
      </c>
      <c r="G5454" s="1" t="s">
        <v>1501</v>
      </c>
      <c r="H5454" s="1" t="s">
        <v>23</v>
      </c>
      <c r="I5454" s="1" t="s">
        <v>23</v>
      </c>
      <c r="J5454" s="1" t="s">
        <v>55</v>
      </c>
      <c r="AK5454" s="1" t="s">
        <v>525</v>
      </c>
    </row>
    <row r="5455" spans="1:37">
      <c r="A5455" s="1" t="s">
        <v>1765</v>
      </c>
      <c r="B5455" s="9">
        <v>41679</v>
      </c>
      <c r="C5455" s="11">
        <v>100</v>
      </c>
      <c r="D5455" s="11">
        <v>1</v>
      </c>
      <c r="E5455" s="1">
        <v>39</v>
      </c>
      <c r="F5455" s="1" t="s">
        <v>47</v>
      </c>
      <c r="G5455" s="1" t="s">
        <v>1503</v>
      </c>
      <c r="H5455" s="1" t="s">
        <v>23</v>
      </c>
      <c r="I5455" s="1" t="s">
        <v>23</v>
      </c>
      <c r="AK5455" s="1" t="s">
        <v>525</v>
      </c>
    </row>
    <row r="5456" spans="1:37">
      <c r="A5456" s="1" t="s">
        <v>1765</v>
      </c>
      <c r="B5456" s="9">
        <v>41679</v>
      </c>
      <c r="C5456" s="11">
        <v>100</v>
      </c>
      <c r="D5456" s="11">
        <v>1</v>
      </c>
      <c r="E5456" s="1">
        <v>40</v>
      </c>
      <c r="F5456" s="1" t="s">
        <v>26</v>
      </c>
      <c r="G5456" s="1" t="s">
        <v>1504</v>
      </c>
      <c r="H5456" s="1" t="s">
        <v>23</v>
      </c>
      <c r="I5456" s="1" t="s">
        <v>23</v>
      </c>
      <c r="AK5456" s="1" t="s">
        <v>525</v>
      </c>
    </row>
    <row r="5457" spans="1:37">
      <c r="A5457" s="1" t="s">
        <v>1765</v>
      </c>
      <c r="B5457" s="9">
        <v>41679</v>
      </c>
      <c r="C5457" s="11">
        <v>100</v>
      </c>
      <c r="D5457" s="11">
        <v>1</v>
      </c>
      <c r="E5457" s="1">
        <v>40</v>
      </c>
      <c r="F5457" s="1" t="s">
        <v>47</v>
      </c>
      <c r="G5457" s="1" t="s">
        <v>1507</v>
      </c>
      <c r="H5457" s="1" t="s">
        <v>23</v>
      </c>
      <c r="I5457" s="1" t="s">
        <v>23</v>
      </c>
      <c r="AK5457" s="1" t="s">
        <v>525</v>
      </c>
    </row>
    <row r="5458" spans="1:37">
      <c r="A5458" s="1" t="s">
        <v>1765</v>
      </c>
      <c r="B5458" s="9">
        <v>41679</v>
      </c>
      <c r="C5458" s="11">
        <v>100</v>
      </c>
      <c r="D5458" s="11">
        <v>1</v>
      </c>
      <c r="E5458" s="1">
        <v>41</v>
      </c>
      <c r="F5458" s="1" t="s">
        <v>26</v>
      </c>
      <c r="G5458" s="1" t="s">
        <v>1508</v>
      </c>
      <c r="H5458" s="1" t="s">
        <v>22</v>
      </c>
      <c r="I5458" s="1" t="s">
        <v>9</v>
      </c>
      <c r="K5458" s="1" t="s">
        <v>239</v>
      </c>
      <c r="L5458" s="1" t="s">
        <v>73</v>
      </c>
      <c r="M5458" s="2" t="s">
        <v>2152</v>
      </c>
      <c r="AJ5458" s="1" t="s">
        <v>525</v>
      </c>
      <c r="AK5458" s="1" t="s">
        <v>525</v>
      </c>
    </row>
    <row r="5459" spans="1:37">
      <c r="A5459" s="1" t="s">
        <v>1765</v>
      </c>
      <c r="B5459" s="9">
        <v>41679</v>
      </c>
      <c r="C5459" s="11">
        <v>100</v>
      </c>
      <c r="D5459" s="11">
        <v>1</v>
      </c>
      <c r="E5459" s="1">
        <v>41</v>
      </c>
      <c r="F5459" s="1" t="s">
        <v>47</v>
      </c>
      <c r="G5459" s="1" t="s">
        <v>1509</v>
      </c>
      <c r="H5459" s="1" t="s">
        <v>23</v>
      </c>
      <c r="I5459" s="1" t="s">
        <v>23</v>
      </c>
      <c r="AK5459" s="1" t="s">
        <v>525</v>
      </c>
    </row>
    <row r="5460" spans="1:37">
      <c r="A5460" s="1" t="s">
        <v>1765</v>
      </c>
      <c r="B5460" s="9">
        <v>41679</v>
      </c>
      <c r="C5460" s="11">
        <v>100</v>
      </c>
      <c r="D5460" s="11">
        <v>1</v>
      </c>
      <c r="E5460" s="1">
        <v>42</v>
      </c>
      <c r="F5460" s="1" t="s">
        <v>26</v>
      </c>
      <c r="G5460" s="1" t="s">
        <v>1510</v>
      </c>
      <c r="H5460" s="1" t="s">
        <v>23</v>
      </c>
      <c r="I5460" s="1" t="s">
        <v>23</v>
      </c>
      <c r="AK5460" s="1" t="s">
        <v>525</v>
      </c>
    </row>
    <row r="5461" spans="1:37">
      <c r="A5461" s="1" t="s">
        <v>1765</v>
      </c>
      <c r="B5461" s="9">
        <v>41679</v>
      </c>
      <c r="C5461" s="11">
        <v>100</v>
      </c>
      <c r="D5461" s="11">
        <v>1</v>
      </c>
      <c r="E5461" s="1">
        <v>42</v>
      </c>
      <c r="F5461" s="1" t="s">
        <v>47</v>
      </c>
      <c r="G5461" s="1" t="s">
        <v>1511</v>
      </c>
      <c r="H5461" s="1" t="s">
        <v>23</v>
      </c>
      <c r="I5461" s="1" t="s">
        <v>23</v>
      </c>
      <c r="AK5461" s="1" t="s">
        <v>525</v>
      </c>
    </row>
    <row r="5462" spans="1:37">
      <c r="A5462" s="1" t="s">
        <v>1765</v>
      </c>
      <c r="B5462" s="9">
        <v>41679</v>
      </c>
      <c r="C5462" s="11">
        <v>100</v>
      </c>
      <c r="D5462" s="11">
        <v>1</v>
      </c>
      <c r="E5462" s="1">
        <v>43</v>
      </c>
      <c r="F5462" s="1" t="s">
        <v>26</v>
      </c>
      <c r="G5462" s="1" t="s">
        <v>1512</v>
      </c>
      <c r="H5462" s="1" t="s">
        <v>23</v>
      </c>
      <c r="I5462" s="1" t="s">
        <v>23</v>
      </c>
      <c r="J5462" s="1" t="s">
        <v>55</v>
      </c>
      <c r="AK5462" s="1" t="s">
        <v>525</v>
      </c>
    </row>
    <row r="5463" spans="1:37">
      <c r="A5463" s="1" t="s">
        <v>1765</v>
      </c>
      <c r="B5463" s="9">
        <v>41679</v>
      </c>
      <c r="C5463" s="11">
        <v>100</v>
      </c>
      <c r="D5463" s="11">
        <v>1</v>
      </c>
      <c r="E5463" s="1">
        <v>43</v>
      </c>
      <c r="F5463" s="1" t="s">
        <v>47</v>
      </c>
      <c r="G5463" s="1" t="s">
        <v>1513</v>
      </c>
      <c r="H5463" s="1" t="s">
        <v>23</v>
      </c>
      <c r="I5463" s="1" t="s">
        <v>23</v>
      </c>
      <c r="AK5463" s="1" t="s">
        <v>525</v>
      </c>
    </row>
    <row r="5464" spans="1:37">
      <c r="A5464" s="1" t="s">
        <v>1765</v>
      </c>
      <c r="B5464" s="9">
        <v>41679</v>
      </c>
      <c r="C5464" s="11">
        <v>100</v>
      </c>
      <c r="D5464" s="11">
        <v>1</v>
      </c>
      <c r="E5464" s="1">
        <v>44</v>
      </c>
      <c r="F5464" s="1" t="s">
        <v>26</v>
      </c>
      <c r="G5464" s="1" t="s">
        <v>1514</v>
      </c>
      <c r="H5464" s="1" t="s">
        <v>22</v>
      </c>
      <c r="I5464" s="1" t="s">
        <v>9</v>
      </c>
      <c r="K5464" s="1" t="s">
        <v>29</v>
      </c>
      <c r="L5464" s="1" t="s">
        <v>73</v>
      </c>
      <c r="M5464" s="2" t="s">
        <v>2187</v>
      </c>
      <c r="AJ5464" s="1" t="s">
        <v>525</v>
      </c>
      <c r="AK5464" s="1" t="s">
        <v>525</v>
      </c>
    </row>
    <row r="5465" spans="1:37">
      <c r="A5465" s="1" t="s">
        <v>1765</v>
      </c>
      <c r="B5465" s="9">
        <v>41679</v>
      </c>
      <c r="C5465" s="11">
        <v>100</v>
      </c>
      <c r="D5465" s="11">
        <v>1</v>
      </c>
      <c r="E5465" s="1">
        <v>44</v>
      </c>
      <c r="F5465" s="1" t="s">
        <v>47</v>
      </c>
      <c r="G5465" s="1" t="s">
        <v>1515</v>
      </c>
      <c r="H5465" s="1" t="s">
        <v>23</v>
      </c>
      <c r="I5465" s="1" t="s">
        <v>23</v>
      </c>
      <c r="AK5465" s="1" t="s">
        <v>525</v>
      </c>
    </row>
    <row r="5466" spans="1:37">
      <c r="A5466" s="1" t="s">
        <v>1765</v>
      </c>
      <c r="B5466" s="9">
        <v>41679</v>
      </c>
      <c r="C5466" s="11">
        <v>100</v>
      </c>
      <c r="D5466" s="11">
        <v>1</v>
      </c>
      <c r="E5466" s="1">
        <v>45</v>
      </c>
      <c r="F5466" s="1" t="s">
        <v>26</v>
      </c>
      <c r="G5466" s="1" t="s">
        <v>1516</v>
      </c>
      <c r="H5466" s="1" t="s">
        <v>23</v>
      </c>
      <c r="I5466" s="1" t="s">
        <v>53</v>
      </c>
      <c r="AK5466" s="1" t="s">
        <v>525</v>
      </c>
    </row>
    <row r="5467" spans="1:37">
      <c r="A5467" s="1" t="s">
        <v>1765</v>
      </c>
      <c r="B5467" s="9">
        <v>41679</v>
      </c>
      <c r="C5467" s="11">
        <v>100</v>
      </c>
      <c r="D5467" s="11">
        <v>1</v>
      </c>
      <c r="E5467" s="1">
        <v>45</v>
      </c>
      <c r="F5467" s="1" t="s">
        <v>47</v>
      </c>
      <c r="G5467" s="1" t="s">
        <v>1517</v>
      </c>
      <c r="H5467" s="1" t="s">
        <v>23</v>
      </c>
      <c r="I5467" s="1" t="s">
        <v>23</v>
      </c>
      <c r="AK5467" s="1" t="s">
        <v>525</v>
      </c>
    </row>
    <row r="5468" spans="1:37">
      <c r="A5468" s="1" t="s">
        <v>1765</v>
      </c>
      <c r="B5468" s="9">
        <v>41679</v>
      </c>
      <c r="C5468" s="11">
        <v>100</v>
      </c>
      <c r="D5468" s="11">
        <v>1</v>
      </c>
      <c r="E5468" s="1">
        <v>46</v>
      </c>
      <c r="F5468" s="1" t="s">
        <v>26</v>
      </c>
      <c r="G5468" s="1" t="s">
        <v>1518</v>
      </c>
      <c r="H5468" s="1" t="s">
        <v>23</v>
      </c>
      <c r="I5468" s="1" t="s">
        <v>23</v>
      </c>
      <c r="J5468" s="1" t="s">
        <v>55</v>
      </c>
      <c r="AK5468" s="1" t="s">
        <v>525</v>
      </c>
    </row>
    <row r="5469" spans="1:37">
      <c r="A5469" s="1" t="s">
        <v>1765</v>
      </c>
      <c r="B5469" s="9">
        <v>41679</v>
      </c>
      <c r="C5469" s="11">
        <v>100</v>
      </c>
      <c r="D5469" s="11">
        <v>1</v>
      </c>
      <c r="E5469" s="1">
        <v>46</v>
      </c>
      <c r="F5469" s="1" t="s">
        <v>47</v>
      </c>
      <c r="G5469" s="1" t="s">
        <v>1519</v>
      </c>
      <c r="H5469" s="1" t="s">
        <v>23</v>
      </c>
      <c r="I5469" s="1" t="s">
        <v>23</v>
      </c>
      <c r="J5469" s="1" t="s">
        <v>55</v>
      </c>
      <c r="AK5469" s="1" t="s">
        <v>525</v>
      </c>
    </row>
    <row r="5470" spans="1:37">
      <c r="A5470" s="1" t="s">
        <v>1765</v>
      </c>
      <c r="B5470" s="9">
        <v>41679</v>
      </c>
      <c r="C5470" s="11">
        <v>100</v>
      </c>
      <c r="D5470" s="11">
        <v>1</v>
      </c>
      <c r="E5470" s="1">
        <v>47</v>
      </c>
      <c r="F5470" s="1" t="s">
        <v>26</v>
      </c>
      <c r="G5470" s="1" t="s">
        <v>1520</v>
      </c>
      <c r="H5470" s="1" t="s">
        <v>23</v>
      </c>
      <c r="I5470" s="1" t="s">
        <v>23</v>
      </c>
      <c r="AK5470" s="1" t="s">
        <v>525</v>
      </c>
    </row>
    <row r="5471" spans="1:37">
      <c r="A5471" s="1" t="s">
        <v>1765</v>
      </c>
      <c r="B5471" s="9">
        <v>41679</v>
      </c>
      <c r="C5471" s="11">
        <v>100</v>
      </c>
      <c r="D5471" s="11">
        <v>1</v>
      </c>
      <c r="E5471" s="1">
        <v>47</v>
      </c>
      <c r="F5471" s="1" t="s">
        <v>47</v>
      </c>
      <c r="G5471" s="1" t="s">
        <v>1521</v>
      </c>
      <c r="H5471" s="1" t="s">
        <v>22</v>
      </c>
      <c r="I5471" s="1" t="s">
        <v>9</v>
      </c>
      <c r="K5471" s="1" t="s">
        <v>32</v>
      </c>
      <c r="L5471" s="1" t="s">
        <v>25</v>
      </c>
      <c r="M5471" s="2" t="s">
        <v>2197</v>
      </c>
      <c r="N5471" s="1" t="s">
        <v>224</v>
      </c>
      <c r="O5471" s="1" t="s">
        <v>33</v>
      </c>
      <c r="P5471" s="1" t="s">
        <v>566</v>
      </c>
      <c r="Q5471" s="1">
        <v>26.7</v>
      </c>
      <c r="R5471" s="1">
        <v>19.399999999999999</v>
      </c>
      <c r="S5471" s="1">
        <v>18.899999999999999</v>
      </c>
      <c r="X5471" s="1">
        <v>19</v>
      </c>
      <c r="Y5471" s="1">
        <v>56</v>
      </c>
      <c r="Z5471" s="1">
        <f>Y5471-X5471</f>
        <v>37</v>
      </c>
      <c r="AA5471" s="1">
        <f>20+10</f>
        <v>30</v>
      </c>
      <c r="AE5471" s="1">
        <v>1013</v>
      </c>
      <c r="AF5471" s="1">
        <v>279</v>
      </c>
      <c r="AG5471" s="1">
        <v>114</v>
      </c>
      <c r="AJ5471" s="1" t="s">
        <v>524</v>
      </c>
      <c r="AK5471" s="1" t="s">
        <v>525</v>
      </c>
    </row>
    <row r="5472" spans="1:37">
      <c r="A5472" s="1" t="s">
        <v>1765</v>
      </c>
      <c r="B5472" s="9">
        <v>41679</v>
      </c>
      <c r="C5472" s="11">
        <v>100</v>
      </c>
      <c r="D5472" s="11">
        <v>1</v>
      </c>
      <c r="E5472" s="1">
        <v>48</v>
      </c>
      <c r="F5472" s="1" t="s">
        <v>26</v>
      </c>
      <c r="G5472" s="1" t="s">
        <v>1522</v>
      </c>
      <c r="H5472" s="1" t="s">
        <v>23</v>
      </c>
      <c r="I5472" s="1" t="s">
        <v>23</v>
      </c>
      <c r="J5472" s="1" t="s">
        <v>55</v>
      </c>
      <c r="AK5472" s="1" t="s">
        <v>525</v>
      </c>
    </row>
    <row r="5473" spans="1:38">
      <c r="A5473" s="1" t="s">
        <v>1765</v>
      </c>
      <c r="B5473" s="9">
        <v>41679</v>
      </c>
      <c r="C5473" s="11">
        <v>100</v>
      </c>
      <c r="D5473" s="11">
        <v>1</v>
      </c>
      <c r="E5473" s="1">
        <v>48</v>
      </c>
      <c r="F5473" s="1" t="s">
        <v>47</v>
      </c>
      <c r="G5473" s="1" t="s">
        <v>1523</v>
      </c>
      <c r="H5473" s="1" t="s">
        <v>23</v>
      </c>
      <c r="I5473" s="1" t="s">
        <v>23</v>
      </c>
      <c r="J5473" s="1" t="s">
        <v>55</v>
      </c>
      <c r="AK5473" s="1" t="s">
        <v>525</v>
      </c>
    </row>
    <row r="5474" spans="1:38">
      <c r="A5474" s="1" t="s">
        <v>1766</v>
      </c>
      <c r="B5474" s="9">
        <v>41680</v>
      </c>
      <c r="C5474" s="11">
        <v>100</v>
      </c>
      <c r="D5474" s="11">
        <v>1</v>
      </c>
      <c r="E5474" s="1">
        <v>1</v>
      </c>
      <c r="F5474" s="1" t="s">
        <v>26</v>
      </c>
      <c r="G5474" s="1" t="s">
        <v>1823</v>
      </c>
      <c r="H5474" s="1" t="s">
        <v>23</v>
      </c>
      <c r="I5474" s="1" t="s">
        <v>53</v>
      </c>
      <c r="AK5474" s="1" t="s">
        <v>525</v>
      </c>
    </row>
    <row r="5475" spans="1:38">
      <c r="A5475" s="1" t="s">
        <v>1766</v>
      </c>
      <c r="B5475" s="9">
        <v>41680</v>
      </c>
      <c r="C5475" s="11">
        <v>100</v>
      </c>
      <c r="D5475" s="11">
        <v>1</v>
      </c>
      <c r="E5475" s="1">
        <v>1</v>
      </c>
      <c r="F5475" s="1" t="s">
        <v>47</v>
      </c>
      <c r="G5475" s="1" t="s">
        <v>1825</v>
      </c>
      <c r="H5475" s="1" t="s">
        <v>22</v>
      </c>
      <c r="I5475" s="1" t="s">
        <v>9</v>
      </c>
      <c r="K5475" s="1" t="s">
        <v>29</v>
      </c>
      <c r="L5475" s="1" t="s">
        <v>73</v>
      </c>
      <c r="M5475" s="2" t="s">
        <v>2190</v>
      </c>
      <c r="AJ5475" s="1" t="s">
        <v>524</v>
      </c>
      <c r="AK5475" s="1" t="s">
        <v>525</v>
      </c>
    </row>
    <row r="5476" spans="1:38">
      <c r="A5476" s="1" t="s">
        <v>1766</v>
      </c>
      <c r="B5476" s="9">
        <v>41680</v>
      </c>
      <c r="C5476" s="11">
        <v>100</v>
      </c>
      <c r="D5476" s="11">
        <v>1</v>
      </c>
      <c r="E5476" s="1">
        <v>2</v>
      </c>
      <c r="F5476" s="1" t="s">
        <v>26</v>
      </c>
      <c r="G5476" s="1" t="s">
        <v>1833</v>
      </c>
      <c r="H5476" s="1" t="s">
        <v>23</v>
      </c>
      <c r="I5476" s="1" t="s">
        <v>23</v>
      </c>
      <c r="J5476" s="1" t="s">
        <v>55</v>
      </c>
      <c r="AK5476" s="1" t="s">
        <v>525</v>
      </c>
    </row>
    <row r="5477" spans="1:38">
      <c r="A5477" s="1" t="s">
        <v>1766</v>
      </c>
      <c r="B5477" s="9">
        <v>41680</v>
      </c>
      <c r="C5477" s="11">
        <v>100</v>
      </c>
      <c r="D5477" s="11">
        <v>1</v>
      </c>
      <c r="E5477" s="1">
        <v>2</v>
      </c>
      <c r="F5477" s="1" t="s">
        <v>47</v>
      </c>
      <c r="G5477" s="1" t="s">
        <v>1829</v>
      </c>
      <c r="H5477" s="1" t="s">
        <v>23</v>
      </c>
      <c r="I5477" s="1" t="s">
        <v>23</v>
      </c>
      <c r="AK5477" s="1" t="s">
        <v>525</v>
      </c>
    </row>
    <row r="5478" spans="1:38">
      <c r="A5478" s="1" t="s">
        <v>1766</v>
      </c>
      <c r="B5478" s="9">
        <v>41680</v>
      </c>
      <c r="C5478" s="11">
        <v>100</v>
      </c>
      <c r="D5478" s="11">
        <v>1</v>
      </c>
      <c r="E5478" s="1">
        <v>3</v>
      </c>
      <c r="F5478" s="1" t="s">
        <v>26</v>
      </c>
      <c r="G5478" s="1" t="s">
        <v>1813</v>
      </c>
      <c r="H5478" s="1" t="s">
        <v>22</v>
      </c>
      <c r="I5478" s="1" t="s">
        <v>9</v>
      </c>
      <c r="K5478" s="1" t="s">
        <v>24</v>
      </c>
      <c r="L5478" s="1" t="s">
        <v>25</v>
      </c>
      <c r="M5478" s="2" t="s">
        <v>2201</v>
      </c>
      <c r="N5478" s="1" t="s">
        <v>26</v>
      </c>
      <c r="O5478" s="1" t="s">
        <v>27</v>
      </c>
      <c r="P5478" s="1" t="s">
        <v>567</v>
      </c>
      <c r="Q5478" s="1">
        <v>48.1</v>
      </c>
      <c r="R5478" s="1">
        <v>27.9</v>
      </c>
      <c r="S5478" s="1">
        <v>42.6</v>
      </c>
      <c r="X5478" s="1">
        <v>18</v>
      </c>
      <c r="Y5478" s="1">
        <v>340</v>
      </c>
      <c r="Z5478" s="1">
        <f>(Y5478-X5478)</f>
        <v>322</v>
      </c>
      <c r="AA5478" s="1">
        <f>4</f>
        <v>4</v>
      </c>
      <c r="AC5478" s="1" t="s">
        <v>568</v>
      </c>
      <c r="AE5478" s="1">
        <v>1017</v>
      </c>
      <c r="AF5478" s="1">
        <v>283</v>
      </c>
      <c r="AG5478" s="1">
        <v>118</v>
      </c>
      <c r="AJ5478" s="1" t="s">
        <v>525</v>
      </c>
      <c r="AK5478" s="1" t="s">
        <v>525</v>
      </c>
    </row>
    <row r="5479" spans="1:38">
      <c r="A5479" s="1" t="s">
        <v>1766</v>
      </c>
      <c r="B5479" s="9">
        <v>41680</v>
      </c>
      <c r="C5479" s="11">
        <v>100</v>
      </c>
      <c r="D5479" s="11">
        <v>1</v>
      </c>
      <c r="E5479" s="1">
        <v>3</v>
      </c>
      <c r="F5479" s="1" t="s">
        <v>47</v>
      </c>
      <c r="G5479" s="1" t="s">
        <v>1824</v>
      </c>
      <c r="H5479" s="1" t="s">
        <v>23</v>
      </c>
      <c r="I5479" s="1" t="s">
        <v>23</v>
      </c>
      <c r="AK5479" s="1" t="s">
        <v>525</v>
      </c>
    </row>
    <row r="5480" spans="1:38">
      <c r="A5480" s="1" t="s">
        <v>1766</v>
      </c>
      <c r="B5480" s="9">
        <v>41680</v>
      </c>
      <c r="C5480" s="11">
        <v>100</v>
      </c>
      <c r="D5480" s="11">
        <v>1</v>
      </c>
      <c r="E5480" s="1">
        <v>4</v>
      </c>
      <c r="F5480" s="1" t="s">
        <v>26</v>
      </c>
      <c r="G5480" s="1" t="s">
        <v>1821</v>
      </c>
      <c r="H5480" s="1" t="s">
        <v>23</v>
      </c>
      <c r="I5480" s="1" t="s">
        <v>23</v>
      </c>
      <c r="AK5480" s="1" t="s">
        <v>525</v>
      </c>
    </row>
    <row r="5481" spans="1:38">
      <c r="A5481" s="1" t="s">
        <v>1766</v>
      </c>
      <c r="B5481" s="9">
        <v>41680</v>
      </c>
      <c r="C5481" s="11">
        <v>100</v>
      </c>
      <c r="D5481" s="11">
        <v>1</v>
      </c>
      <c r="E5481" s="1">
        <v>4</v>
      </c>
      <c r="F5481" s="1" t="s">
        <v>47</v>
      </c>
      <c r="G5481" s="1" t="s">
        <v>1832</v>
      </c>
      <c r="H5481" s="1" t="s">
        <v>22</v>
      </c>
      <c r="I5481" s="1" t="s">
        <v>9</v>
      </c>
      <c r="J5481" s="1" t="s">
        <v>55</v>
      </c>
      <c r="K5481" s="1" t="s">
        <v>29</v>
      </c>
      <c r="L5481" s="1" t="s">
        <v>73</v>
      </c>
      <c r="M5481" s="2" t="s">
        <v>2193</v>
      </c>
      <c r="AJ5481" s="1" t="s">
        <v>524</v>
      </c>
      <c r="AK5481" s="1" t="s">
        <v>525</v>
      </c>
    </row>
    <row r="5482" spans="1:38">
      <c r="A5482" s="1" t="s">
        <v>1766</v>
      </c>
      <c r="B5482" s="9">
        <v>41680</v>
      </c>
      <c r="C5482" s="11">
        <v>100</v>
      </c>
      <c r="D5482" s="11">
        <v>1</v>
      </c>
      <c r="E5482" s="1">
        <v>5</v>
      </c>
      <c r="F5482" s="1" t="s">
        <v>26</v>
      </c>
      <c r="G5482" s="1" t="s">
        <v>1828</v>
      </c>
      <c r="H5482" s="1" t="s">
        <v>23</v>
      </c>
      <c r="I5482" s="1" t="s">
        <v>53</v>
      </c>
      <c r="AK5482" s="1" t="s">
        <v>525</v>
      </c>
    </row>
    <row r="5483" spans="1:38">
      <c r="A5483" s="1" t="s">
        <v>1766</v>
      </c>
      <c r="B5483" s="9">
        <v>41680</v>
      </c>
      <c r="C5483" s="11">
        <v>100</v>
      </c>
      <c r="D5483" s="11">
        <v>1</v>
      </c>
      <c r="E5483" s="1">
        <v>5</v>
      </c>
      <c r="F5483" s="1" t="s">
        <v>47</v>
      </c>
      <c r="G5483" s="1" t="s">
        <v>1826</v>
      </c>
      <c r="H5483" s="1" t="s">
        <v>23</v>
      </c>
      <c r="I5483" s="1" t="s">
        <v>23</v>
      </c>
      <c r="J5483" s="1" t="s">
        <v>55</v>
      </c>
      <c r="AK5483" s="1" t="s">
        <v>525</v>
      </c>
    </row>
    <row r="5484" spans="1:38">
      <c r="A5484" s="1" t="s">
        <v>1766</v>
      </c>
      <c r="B5484" s="9">
        <v>41680</v>
      </c>
      <c r="C5484" s="11">
        <v>100</v>
      </c>
      <c r="D5484" s="11">
        <v>1</v>
      </c>
      <c r="E5484" s="1">
        <v>6</v>
      </c>
      <c r="F5484" s="1" t="s">
        <v>26</v>
      </c>
      <c r="G5484" s="1" t="s">
        <v>1834</v>
      </c>
      <c r="H5484" s="1" t="s">
        <v>22</v>
      </c>
      <c r="I5484" s="1" t="s">
        <v>9</v>
      </c>
      <c r="K5484" s="1" t="s">
        <v>35</v>
      </c>
      <c r="L5484" s="1" t="s">
        <v>25</v>
      </c>
      <c r="M5484" s="2" t="s">
        <v>2200</v>
      </c>
      <c r="N5484" s="1" t="s">
        <v>26</v>
      </c>
      <c r="O5484" s="1" t="s">
        <v>33</v>
      </c>
      <c r="P5484" s="1" t="s">
        <v>158</v>
      </c>
      <c r="Q5484" s="1">
        <v>25.2</v>
      </c>
      <c r="R5484" s="1">
        <v>17.25</v>
      </c>
      <c r="S5484" s="1">
        <v>8.4</v>
      </c>
      <c r="X5484" s="1">
        <v>18</v>
      </c>
      <c r="Y5484" s="1">
        <v>69</v>
      </c>
      <c r="Z5484" s="1">
        <f>(Y5484-X5484)</f>
        <v>51</v>
      </c>
      <c r="AA5484" s="1">
        <f>5</f>
        <v>5</v>
      </c>
      <c r="AE5484" s="1">
        <v>1016</v>
      </c>
      <c r="AF5484" s="1">
        <v>282</v>
      </c>
      <c r="AG5484" s="1">
        <v>117</v>
      </c>
      <c r="AJ5484" s="1" t="s">
        <v>525</v>
      </c>
      <c r="AK5484" s="1" t="s">
        <v>525</v>
      </c>
      <c r="AL5484" s="1" t="s">
        <v>569</v>
      </c>
    </row>
    <row r="5485" spans="1:38">
      <c r="A5485" s="1" t="s">
        <v>1766</v>
      </c>
      <c r="B5485" s="9">
        <v>41680</v>
      </c>
      <c r="C5485" s="11">
        <v>100</v>
      </c>
      <c r="D5485" s="11">
        <v>1</v>
      </c>
      <c r="E5485" s="1">
        <v>6</v>
      </c>
      <c r="F5485" s="1" t="s">
        <v>47</v>
      </c>
      <c r="G5485" s="1" t="s">
        <v>1816</v>
      </c>
      <c r="H5485" s="1" t="s">
        <v>23</v>
      </c>
      <c r="I5485" s="1" t="s">
        <v>23</v>
      </c>
      <c r="J5485" s="1" t="s">
        <v>55</v>
      </c>
      <c r="AK5485" s="1" t="s">
        <v>525</v>
      </c>
    </row>
    <row r="5486" spans="1:38">
      <c r="A5486" s="1" t="s">
        <v>1766</v>
      </c>
      <c r="B5486" s="9">
        <v>41680</v>
      </c>
      <c r="C5486" s="11">
        <v>100</v>
      </c>
      <c r="D5486" s="11">
        <v>1</v>
      </c>
      <c r="E5486" s="1">
        <v>7</v>
      </c>
      <c r="F5486" s="1" t="s">
        <v>26</v>
      </c>
      <c r="G5486" s="1" t="s">
        <v>1809</v>
      </c>
      <c r="H5486" s="1" t="s">
        <v>22</v>
      </c>
      <c r="I5486" s="1" t="s">
        <v>23</v>
      </c>
      <c r="J5486" s="1" t="s">
        <v>55</v>
      </c>
      <c r="AK5486" s="1" t="s">
        <v>525</v>
      </c>
    </row>
    <row r="5487" spans="1:38">
      <c r="A5487" s="1" t="s">
        <v>1766</v>
      </c>
      <c r="B5487" s="9">
        <v>41680</v>
      </c>
      <c r="C5487" s="11">
        <v>100</v>
      </c>
      <c r="D5487" s="11">
        <v>1</v>
      </c>
      <c r="E5487" s="1">
        <v>7</v>
      </c>
      <c r="F5487" s="1" t="s">
        <v>47</v>
      </c>
      <c r="G5487" s="1" t="s">
        <v>1822</v>
      </c>
      <c r="H5487" s="1" t="s">
        <v>23</v>
      </c>
      <c r="I5487" s="1" t="s">
        <v>23</v>
      </c>
      <c r="AK5487" s="1" t="s">
        <v>525</v>
      </c>
    </row>
    <row r="5488" spans="1:38">
      <c r="A5488" s="1" t="s">
        <v>1766</v>
      </c>
      <c r="B5488" s="9">
        <v>41680</v>
      </c>
      <c r="C5488" s="11">
        <v>100</v>
      </c>
      <c r="D5488" s="11">
        <v>1</v>
      </c>
      <c r="E5488" s="1">
        <v>8</v>
      </c>
      <c r="F5488" s="1" t="s">
        <v>26</v>
      </c>
      <c r="G5488" s="1" t="s">
        <v>1808</v>
      </c>
      <c r="H5488" s="1" t="s">
        <v>22</v>
      </c>
      <c r="I5488" s="1" t="s">
        <v>23</v>
      </c>
      <c r="J5488" s="1" t="s">
        <v>55</v>
      </c>
      <c r="AK5488" s="1" t="s">
        <v>525</v>
      </c>
    </row>
    <row r="5489" spans="1:38">
      <c r="A5489" s="1" t="s">
        <v>1766</v>
      </c>
      <c r="B5489" s="9">
        <v>41680</v>
      </c>
      <c r="C5489" s="11">
        <v>100</v>
      </c>
      <c r="D5489" s="11">
        <v>1</v>
      </c>
      <c r="E5489" s="1">
        <v>8</v>
      </c>
      <c r="F5489" s="1" t="s">
        <v>47</v>
      </c>
      <c r="G5489" s="1" t="s">
        <v>1820</v>
      </c>
      <c r="H5489" s="1" t="s">
        <v>23</v>
      </c>
      <c r="I5489" s="1" t="s">
        <v>23</v>
      </c>
      <c r="AK5489" s="1" t="s">
        <v>525</v>
      </c>
    </row>
    <row r="5490" spans="1:38">
      <c r="A5490" s="1" t="s">
        <v>1766</v>
      </c>
      <c r="B5490" s="9">
        <v>41680</v>
      </c>
      <c r="C5490" s="11">
        <v>100</v>
      </c>
      <c r="D5490" s="11">
        <v>1</v>
      </c>
      <c r="E5490" s="1">
        <v>9</v>
      </c>
      <c r="F5490" s="1" t="s">
        <v>26</v>
      </c>
      <c r="G5490" s="1" t="s">
        <v>1830</v>
      </c>
      <c r="H5490" s="1" t="s">
        <v>23</v>
      </c>
      <c r="I5490" s="1" t="s">
        <v>23</v>
      </c>
      <c r="J5490" s="1" t="s">
        <v>55</v>
      </c>
      <c r="AK5490" s="1" t="s">
        <v>525</v>
      </c>
    </row>
    <row r="5491" spans="1:38">
      <c r="A5491" s="1" t="s">
        <v>1766</v>
      </c>
      <c r="B5491" s="9">
        <v>41680</v>
      </c>
      <c r="C5491" s="11">
        <v>100</v>
      </c>
      <c r="D5491" s="11">
        <v>1</v>
      </c>
      <c r="E5491" s="1">
        <v>9</v>
      </c>
      <c r="F5491" s="1" t="s">
        <v>47</v>
      </c>
      <c r="G5491" s="1" t="s">
        <v>1810</v>
      </c>
      <c r="H5491" s="1" t="s">
        <v>23</v>
      </c>
      <c r="I5491" s="1" t="s">
        <v>23</v>
      </c>
      <c r="J5491" s="1" t="s">
        <v>55</v>
      </c>
      <c r="AK5491" s="1" t="s">
        <v>525</v>
      </c>
    </row>
    <row r="5492" spans="1:38">
      <c r="A5492" s="1" t="s">
        <v>1766</v>
      </c>
      <c r="B5492" s="9">
        <v>41680</v>
      </c>
      <c r="C5492" s="11">
        <v>100</v>
      </c>
      <c r="D5492" s="11">
        <v>1</v>
      </c>
      <c r="E5492" s="1">
        <v>10</v>
      </c>
      <c r="F5492" s="1" t="s">
        <v>26</v>
      </c>
      <c r="G5492" s="1" t="s">
        <v>1817</v>
      </c>
      <c r="H5492" s="1" t="s">
        <v>23</v>
      </c>
      <c r="I5492" s="1" t="s">
        <v>53</v>
      </c>
      <c r="AK5492" s="1" t="s">
        <v>525</v>
      </c>
    </row>
    <row r="5493" spans="1:38">
      <c r="A5493" s="1" t="s">
        <v>1766</v>
      </c>
      <c r="B5493" s="9">
        <v>41680</v>
      </c>
      <c r="C5493" s="11">
        <v>100</v>
      </c>
      <c r="D5493" s="11">
        <v>1</v>
      </c>
      <c r="E5493" s="1">
        <v>10</v>
      </c>
      <c r="F5493" s="1" t="s">
        <v>47</v>
      </c>
      <c r="G5493" s="1" t="s">
        <v>1835</v>
      </c>
      <c r="H5493" s="1" t="s">
        <v>22</v>
      </c>
      <c r="I5493" s="1" t="s">
        <v>9</v>
      </c>
      <c r="K5493" s="1" t="s">
        <v>32</v>
      </c>
      <c r="L5493" s="1" t="s">
        <v>73</v>
      </c>
      <c r="M5493" s="2" t="s">
        <v>2165</v>
      </c>
      <c r="AJ5493" s="1" t="s">
        <v>524</v>
      </c>
      <c r="AK5493" s="1" t="s">
        <v>525</v>
      </c>
    </row>
    <row r="5494" spans="1:38">
      <c r="A5494" s="1" t="s">
        <v>1766</v>
      </c>
      <c r="B5494" s="9">
        <v>41680</v>
      </c>
      <c r="C5494" s="11">
        <v>100</v>
      </c>
      <c r="D5494" s="11">
        <v>1</v>
      </c>
      <c r="E5494" s="1">
        <v>11</v>
      </c>
      <c r="F5494" s="1" t="s">
        <v>26</v>
      </c>
      <c r="G5494" s="1" t="s">
        <v>1812</v>
      </c>
      <c r="H5494" s="1" t="s">
        <v>23</v>
      </c>
      <c r="I5494" s="1" t="s">
        <v>23</v>
      </c>
      <c r="AK5494" s="1" t="s">
        <v>525</v>
      </c>
    </row>
    <row r="5495" spans="1:38">
      <c r="A5495" s="1" t="s">
        <v>1766</v>
      </c>
      <c r="B5495" s="9">
        <v>41680</v>
      </c>
      <c r="C5495" s="11">
        <v>100</v>
      </c>
      <c r="D5495" s="11">
        <v>1</v>
      </c>
      <c r="E5495" s="1">
        <v>11</v>
      </c>
      <c r="F5495" s="1" t="s">
        <v>47</v>
      </c>
      <c r="G5495" s="1" t="s">
        <v>1807</v>
      </c>
      <c r="H5495" s="1" t="s">
        <v>22</v>
      </c>
      <c r="I5495" s="1" t="s">
        <v>9</v>
      </c>
      <c r="K5495" s="1" t="s">
        <v>29</v>
      </c>
      <c r="L5495" s="1" t="s">
        <v>73</v>
      </c>
      <c r="M5495" s="2" t="s">
        <v>2155</v>
      </c>
      <c r="AJ5495" s="1" t="s">
        <v>524</v>
      </c>
      <c r="AK5495" s="1" t="s">
        <v>525</v>
      </c>
    </row>
    <row r="5496" spans="1:38">
      <c r="A5496" s="1" t="s">
        <v>1766</v>
      </c>
      <c r="B5496" s="9">
        <v>41680</v>
      </c>
      <c r="C5496" s="11">
        <v>100</v>
      </c>
      <c r="D5496" s="11">
        <v>1</v>
      </c>
      <c r="E5496" s="1">
        <v>12</v>
      </c>
      <c r="F5496" s="1" t="s">
        <v>26</v>
      </c>
      <c r="G5496" s="1" t="s">
        <v>1818</v>
      </c>
      <c r="H5496" s="1" t="s">
        <v>22</v>
      </c>
      <c r="I5496" s="1" t="s">
        <v>9</v>
      </c>
      <c r="K5496" s="1" t="s">
        <v>32</v>
      </c>
      <c r="L5496" s="1" t="s">
        <v>73</v>
      </c>
      <c r="M5496" s="2" t="s">
        <v>2188</v>
      </c>
      <c r="AJ5496" s="1" t="s">
        <v>524</v>
      </c>
      <c r="AK5496" s="1" t="s">
        <v>525</v>
      </c>
    </row>
    <row r="5497" spans="1:38">
      <c r="A5497" s="1" t="s">
        <v>1766</v>
      </c>
      <c r="B5497" s="9">
        <v>41680</v>
      </c>
      <c r="C5497" s="11">
        <v>100</v>
      </c>
      <c r="D5497" s="11">
        <v>1</v>
      </c>
      <c r="E5497" s="1">
        <v>12</v>
      </c>
      <c r="F5497" s="1" t="s">
        <v>47</v>
      </c>
      <c r="G5497" s="1" t="s">
        <v>1811</v>
      </c>
      <c r="H5497" s="1" t="s">
        <v>23</v>
      </c>
      <c r="I5497" s="1" t="s">
        <v>53</v>
      </c>
      <c r="AK5497" s="1" t="s">
        <v>525</v>
      </c>
    </row>
    <row r="5498" spans="1:38">
      <c r="A5498" s="1" t="s">
        <v>1766</v>
      </c>
      <c r="B5498" s="9">
        <v>41680</v>
      </c>
      <c r="C5498" s="11">
        <v>100</v>
      </c>
      <c r="D5498" s="11">
        <v>1</v>
      </c>
      <c r="E5498" s="1">
        <v>13</v>
      </c>
      <c r="F5498" s="1" t="s">
        <v>26</v>
      </c>
      <c r="G5498" s="1" t="s">
        <v>1827</v>
      </c>
      <c r="H5498" s="1" t="s">
        <v>23</v>
      </c>
      <c r="I5498" s="1" t="s">
        <v>53</v>
      </c>
      <c r="AK5498" s="1" t="s">
        <v>542</v>
      </c>
    </row>
    <row r="5499" spans="1:38">
      <c r="A5499" s="1" t="s">
        <v>1766</v>
      </c>
      <c r="B5499" s="9">
        <v>41680</v>
      </c>
      <c r="C5499" s="11">
        <v>100</v>
      </c>
      <c r="D5499" s="11">
        <v>1</v>
      </c>
      <c r="E5499" s="1">
        <v>13</v>
      </c>
      <c r="F5499" s="1" t="s">
        <v>47</v>
      </c>
      <c r="G5499" s="1" t="s">
        <v>1815</v>
      </c>
      <c r="H5499" s="1" t="s">
        <v>22</v>
      </c>
      <c r="I5499" s="1" t="s">
        <v>9</v>
      </c>
      <c r="K5499" s="1" t="s">
        <v>30</v>
      </c>
      <c r="L5499" s="1" t="s">
        <v>73</v>
      </c>
      <c r="M5499" s="2" t="s">
        <v>2191</v>
      </c>
      <c r="AJ5499" s="1" t="s">
        <v>525</v>
      </c>
      <c r="AK5499" s="1" t="s">
        <v>542</v>
      </c>
    </row>
    <row r="5500" spans="1:38">
      <c r="A5500" s="1" t="s">
        <v>1766</v>
      </c>
      <c r="B5500" s="9">
        <v>41680</v>
      </c>
      <c r="C5500" s="11">
        <v>100</v>
      </c>
      <c r="D5500" s="11">
        <v>1</v>
      </c>
      <c r="E5500" s="1">
        <v>14</v>
      </c>
      <c r="F5500" s="1" t="s">
        <v>26</v>
      </c>
      <c r="G5500" s="1" t="s">
        <v>1819</v>
      </c>
      <c r="H5500" s="1" t="s">
        <v>23</v>
      </c>
      <c r="I5500" s="1" t="s">
        <v>53</v>
      </c>
      <c r="J5500" s="1" t="s">
        <v>55</v>
      </c>
      <c r="AK5500" s="1" t="s">
        <v>542</v>
      </c>
    </row>
    <row r="5501" spans="1:38">
      <c r="A5501" s="1" t="s">
        <v>1766</v>
      </c>
      <c r="B5501" s="9">
        <v>41680</v>
      </c>
      <c r="C5501" s="11">
        <v>100</v>
      </c>
      <c r="D5501" s="11">
        <v>1</v>
      </c>
      <c r="E5501" s="1">
        <v>14</v>
      </c>
      <c r="F5501" s="1" t="s">
        <v>47</v>
      </c>
      <c r="G5501" s="1" t="s">
        <v>1806</v>
      </c>
      <c r="H5501" s="1" t="s">
        <v>23</v>
      </c>
      <c r="I5501" s="1" t="s">
        <v>23</v>
      </c>
      <c r="AK5501" s="1" t="s">
        <v>542</v>
      </c>
    </row>
    <row r="5502" spans="1:38">
      <c r="A5502" s="1" t="s">
        <v>1766</v>
      </c>
      <c r="B5502" s="9">
        <v>41680</v>
      </c>
      <c r="C5502" s="11">
        <v>100</v>
      </c>
      <c r="D5502" s="11">
        <v>1</v>
      </c>
      <c r="E5502" s="1">
        <v>15</v>
      </c>
      <c r="F5502" s="1" t="s">
        <v>26</v>
      </c>
      <c r="G5502" s="1" t="s">
        <v>1836</v>
      </c>
      <c r="H5502" s="1" t="s">
        <v>23</v>
      </c>
      <c r="I5502" s="1" t="s">
        <v>23</v>
      </c>
      <c r="AK5502" s="1" t="s">
        <v>542</v>
      </c>
    </row>
    <row r="5503" spans="1:38">
      <c r="A5503" s="1" t="s">
        <v>1766</v>
      </c>
      <c r="B5503" s="9">
        <v>41680</v>
      </c>
      <c r="C5503" s="11">
        <v>100</v>
      </c>
      <c r="D5503" s="11">
        <v>1</v>
      </c>
      <c r="E5503" s="1">
        <v>15</v>
      </c>
      <c r="F5503" s="1" t="s">
        <v>47</v>
      </c>
      <c r="G5503" s="1" t="s">
        <v>1805</v>
      </c>
      <c r="H5503" s="1" t="s">
        <v>23</v>
      </c>
      <c r="I5503" s="1" t="s">
        <v>53</v>
      </c>
      <c r="J5503" s="1" t="s">
        <v>55</v>
      </c>
      <c r="AK5503" s="1" t="s">
        <v>542</v>
      </c>
      <c r="AL5503" s="1" t="s">
        <v>570</v>
      </c>
    </row>
    <row r="5504" spans="1:38">
      <c r="A5504" s="1" t="s">
        <v>1766</v>
      </c>
      <c r="B5504" s="9">
        <v>41680</v>
      </c>
      <c r="C5504" s="11">
        <v>100</v>
      </c>
      <c r="D5504" s="11">
        <v>1</v>
      </c>
      <c r="E5504" s="1">
        <v>16</v>
      </c>
      <c r="F5504" s="1" t="s">
        <v>26</v>
      </c>
      <c r="G5504" s="1" t="s">
        <v>1814</v>
      </c>
      <c r="H5504" s="1" t="s">
        <v>23</v>
      </c>
      <c r="I5504" s="1" t="s">
        <v>23</v>
      </c>
      <c r="AK5504" s="1" t="s">
        <v>542</v>
      </c>
    </row>
    <row r="5505" spans="1:38">
      <c r="A5505" s="1" t="s">
        <v>1766</v>
      </c>
      <c r="B5505" s="9">
        <v>41680</v>
      </c>
      <c r="C5505" s="11">
        <v>100</v>
      </c>
      <c r="D5505" s="11">
        <v>1</v>
      </c>
      <c r="E5505" s="1">
        <v>16</v>
      </c>
      <c r="F5505" s="1" t="s">
        <v>47</v>
      </c>
      <c r="G5505" s="1" t="s">
        <v>1831</v>
      </c>
      <c r="H5505" s="1" t="s">
        <v>23</v>
      </c>
      <c r="I5505" s="1" t="s">
        <v>23</v>
      </c>
      <c r="AK5505" s="1" t="s">
        <v>542</v>
      </c>
    </row>
    <row r="5506" spans="1:38">
      <c r="A5506" s="1" t="s">
        <v>1766</v>
      </c>
      <c r="B5506" s="9">
        <v>41680</v>
      </c>
      <c r="C5506" s="11">
        <v>100</v>
      </c>
      <c r="D5506" s="11">
        <v>1</v>
      </c>
      <c r="E5506" s="1">
        <v>17</v>
      </c>
      <c r="F5506" s="1" t="s">
        <v>26</v>
      </c>
      <c r="G5506" s="1" t="s">
        <v>1451</v>
      </c>
      <c r="H5506" s="1" t="s">
        <v>23</v>
      </c>
      <c r="I5506" s="1" t="s">
        <v>23</v>
      </c>
      <c r="J5506" s="1" t="s">
        <v>55</v>
      </c>
      <c r="AK5506" s="1" t="s">
        <v>542</v>
      </c>
      <c r="AL5506" s="1" t="s">
        <v>547</v>
      </c>
    </row>
    <row r="5507" spans="1:38">
      <c r="A5507" s="1" t="s">
        <v>1766</v>
      </c>
      <c r="B5507" s="9">
        <v>41680</v>
      </c>
      <c r="C5507" s="11">
        <v>100</v>
      </c>
      <c r="D5507" s="11">
        <v>1</v>
      </c>
      <c r="E5507" s="1">
        <v>17</v>
      </c>
      <c r="F5507" s="1" t="s">
        <v>47</v>
      </c>
      <c r="G5507" s="1" t="s">
        <v>1452</v>
      </c>
      <c r="H5507" s="1" t="s">
        <v>23</v>
      </c>
      <c r="I5507" s="1" t="s">
        <v>23</v>
      </c>
      <c r="AK5507" s="1" t="s">
        <v>542</v>
      </c>
    </row>
    <row r="5508" spans="1:38">
      <c r="A5508" s="1" t="s">
        <v>1766</v>
      </c>
      <c r="B5508" s="9">
        <v>41680</v>
      </c>
      <c r="C5508" s="11">
        <v>100</v>
      </c>
      <c r="D5508" s="11">
        <v>1</v>
      </c>
      <c r="E5508" s="1">
        <v>18</v>
      </c>
      <c r="F5508" s="1" t="s">
        <v>26</v>
      </c>
      <c r="G5508" s="1" t="s">
        <v>1453</v>
      </c>
      <c r="H5508" s="1" t="s">
        <v>23</v>
      </c>
      <c r="I5508" s="1" t="s">
        <v>23</v>
      </c>
      <c r="AK5508" s="1" t="s">
        <v>542</v>
      </c>
    </row>
    <row r="5509" spans="1:38">
      <c r="A5509" s="1" t="s">
        <v>1766</v>
      </c>
      <c r="B5509" s="9">
        <v>41680</v>
      </c>
      <c r="C5509" s="11">
        <v>100</v>
      </c>
      <c r="D5509" s="11">
        <v>1</v>
      </c>
      <c r="E5509" s="1">
        <v>18</v>
      </c>
      <c r="F5509" s="1" t="s">
        <v>47</v>
      </c>
      <c r="G5509" s="1" t="s">
        <v>1454</v>
      </c>
      <c r="H5509" s="1" t="s">
        <v>23</v>
      </c>
      <c r="I5509" s="1" t="s">
        <v>23</v>
      </c>
      <c r="AK5509" s="1" t="s">
        <v>542</v>
      </c>
    </row>
    <row r="5510" spans="1:38">
      <c r="A5510" s="1" t="s">
        <v>1766</v>
      </c>
      <c r="B5510" s="9">
        <v>41680</v>
      </c>
      <c r="C5510" s="11">
        <v>100</v>
      </c>
      <c r="D5510" s="11">
        <v>1</v>
      </c>
      <c r="E5510" s="1">
        <v>19</v>
      </c>
      <c r="F5510" s="1" t="s">
        <v>26</v>
      </c>
      <c r="G5510" s="1" t="s">
        <v>1455</v>
      </c>
      <c r="H5510" s="1" t="s">
        <v>22</v>
      </c>
      <c r="I5510" s="1" t="s">
        <v>9</v>
      </c>
      <c r="K5510" s="1" t="s">
        <v>30</v>
      </c>
      <c r="L5510" s="1" t="s">
        <v>73</v>
      </c>
      <c r="M5510" s="2" t="s">
        <v>2198</v>
      </c>
      <c r="AJ5510" s="1" t="s">
        <v>525</v>
      </c>
      <c r="AK5510" s="1" t="s">
        <v>542</v>
      </c>
    </row>
    <row r="5511" spans="1:38">
      <c r="A5511" s="1" t="s">
        <v>1766</v>
      </c>
      <c r="B5511" s="9">
        <v>41680</v>
      </c>
      <c r="C5511" s="11">
        <v>100</v>
      </c>
      <c r="D5511" s="11">
        <v>1</v>
      </c>
      <c r="E5511" s="1">
        <v>19</v>
      </c>
      <c r="F5511" s="1" t="s">
        <v>47</v>
      </c>
      <c r="G5511" s="1" t="s">
        <v>1456</v>
      </c>
      <c r="H5511" s="1" t="s">
        <v>23</v>
      </c>
      <c r="I5511" s="1" t="s">
        <v>53</v>
      </c>
      <c r="AK5511" s="1" t="s">
        <v>542</v>
      </c>
    </row>
    <row r="5512" spans="1:38">
      <c r="A5512" s="1" t="s">
        <v>1766</v>
      </c>
      <c r="B5512" s="9">
        <v>41680</v>
      </c>
      <c r="C5512" s="11">
        <v>100</v>
      </c>
      <c r="D5512" s="11">
        <v>1</v>
      </c>
      <c r="E5512" s="1">
        <v>20</v>
      </c>
      <c r="F5512" s="1" t="s">
        <v>26</v>
      </c>
      <c r="G5512" s="1" t="s">
        <v>1457</v>
      </c>
      <c r="H5512" s="1" t="s">
        <v>22</v>
      </c>
      <c r="I5512" s="1" t="s">
        <v>23</v>
      </c>
      <c r="J5512" s="1" t="s">
        <v>55</v>
      </c>
      <c r="AK5512" s="1" t="s">
        <v>542</v>
      </c>
      <c r="AL5512" s="1" t="s">
        <v>571</v>
      </c>
    </row>
    <row r="5513" spans="1:38">
      <c r="A5513" s="1" t="s">
        <v>1766</v>
      </c>
      <c r="B5513" s="9">
        <v>41680</v>
      </c>
      <c r="C5513" s="11">
        <v>100</v>
      </c>
      <c r="D5513" s="11">
        <v>1</v>
      </c>
      <c r="E5513" s="1">
        <v>20</v>
      </c>
      <c r="F5513" s="1" t="s">
        <v>47</v>
      </c>
      <c r="G5513" s="1" t="s">
        <v>1458</v>
      </c>
      <c r="H5513" s="1" t="s">
        <v>23</v>
      </c>
      <c r="I5513" s="1" t="s">
        <v>23</v>
      </c>
      <c r="AK5513" s="1" t="s">
        <v>542</v>
      </c>
    </row>
    <row r="5514" spans="1:38">
      <c r="A5514" s="1" t="s">
        <v>1766</v>
      </c>
      <c r="B5514" s="9">
        <v>41680</v>
      </c>
      <c r="C5514" s="11">
        <v>100</v>
      </c>
      <c r="D5514" s="11">
        <v>1</v>
      </c>
      <c r="E5514" s="15">
        <v>21</v>
      </c>
      <c r="F5514" s="1" t="s">
        <v>26</v>
      </c>
      <c r="G5514" s="1" t="s">
        <v>1463</v>
      </c>
      <c r="H5514" s="1" t="s">
        <v>23</v>
      </c>
      <c r="I5514" s="1" t="s">
        <v>53</v>
      </c>
      <c r="J5514" s="1" t="s">
        <v>55</v>
      </c>
      <c r="AK5514" s="1" t="s">
        <v>542</v>
      </c>
      <c r="AL5514" s="1" t="s">
        <v>572</v>
      </c>
    </row>
    <row r="5515" spans="1:38">
      <c r="A5515" s="1" t="s">
        <v>1766</v>
      </c>
      <c r="B5515" s="9">
        <v>41680</v>
      </c>
      <c r="C5515" s="11">
        <v>100</v>
      </c>
      <c r="D5515" s="11">
        <v>1</v>
      </c>
      <c r="E5515" s="1">
        <v>21</v>
      </c>
      <c r="F5515" s="1" t="s">
        <v>47</v>
      </c>
      <c r="G5515" s="1" t="s">
        <v>1464</v>
      </c>
      <c r="H5515" s="1" t="s">
        <v>23</v>
      </c>
      <c r="I5515" s="1" t="s">
        <v>23</v>
      </c>
      <c r="AK5515" s="1" t="s">
        <v>542</v>
      </c>
    </row>
    <row r="5516" spans="1:38">
      <c r="A5516" s="1" t="s">
        <v>1766</v>
      </c>
      <c r="B5516" s="9">
        <v>41680</v>
      </c>
      <c r="C5516" s="11">
        <v>100</v>
      </c>
      <c r="D5516" s="11">
        <v>1</v>
      </c>
      <c r="E5516" s="1">
        <v>22</v>
      </c>
      <c r="F5516" s="1" t="s">
        <v>26</v>
      </c>
      <c r="G5516" s="1" t="s">
        <v>1465</v>
      </c>
      <c r="H5516" s="1" t="s">
        <v>23</v>
      </c>
      <c r="I5516" s="1" t="s">
        <v>23</v>
      </c>
      <c r="AK5516" s="1" t="s">
        <v>542</v>
      </c>
    </row>
    <row r="5517" spans="1:38">
      <c r="A5517" s="1" t="s">
        <v>1766</v>
      </c>
      <c r="B5517" s="9">
        <v>41680</v>
      </c>
      <c r="C5517" s="11">
        <v>100</v>
      </c>
      <c r="D5517" s="11">
        <v>1</v>
      </c>
      <c r="E5517" s="1">
        <v>22</v>
      </c>
      <c r="F5517" s="1" t="s">
        <v>47</v>
      </c>
      <c r="G5517" s="1" t="s">
        <v>1466</v>
      </c>
      <c r="H5517" s="1" t="s">
        <v>23</v>
      </c>
      <c r="I5517" s="1" t="s">
        <v>23</v>
      </c>
      <c r="AK5517" s="1" t="s">
        <v>542</v>
      </c>
    </row>
    <row r="5518" spans="1:38">
      <c r="A5518" s="1" t="s">
        <v>1766</v>
      </c>
      <c r="B5518" s="9">
        <v>41680</v>
      </c>
      <c r="C5518" s="11">
        <v>100</v>
      </c>
      <c r="D5518" s="11">
        <v>1</v>
      </c>
      <c r="E5518" s="1">
        <v>23</v>
      </c>
      <c r="F5518" s="1" t="s">
        <v>26</v>
      </c>
      <c r="G5518" s="1" t="s">
        <v>1467</v>
      </c>
      <c r="H5518" s="1" t="s">
        <v>22</v>
      </c>
      <c r="I5518" s="1" t="s">
        <v>9</v>
      </c>
      <c r="K5518" s="1" t="s">
        <v>29</v>
      </c>
      <c r="L5518" s="1" t="s">
        <v>25</v>
      </c>
      <c r="M5518" s="2" t="s">
        <v>2202</v>
      </c>
      <c r="N5518" s="1" t="s">
        <v>26</v>
      </c>
      <c r="O5518" s="1" t="s">
        <v>27</v>
      </c>
      <c r="P5518" s="1" t="s">
        <v>573</v>
      </c>
      <c r="Q5518" s="1">
        <v>41.7</v>
      </c>
      <c r="R5518" s="1">
        <v>29.95</v>
      </c>
      <c r="S5518" s="1">
        <v>28.3</v>
      </c>
      <c r="X5518" s="1">
        <v>19</v>
      </c>
      <c r="Y5518" s="1">
        <v>185</v>
      </c>
      <c r="Z5518" s="1">
        <f>Y5518-X5518</f>
        <v>166</v>
      </c>
      <c r="AA5518" s="1">
        <f>134+12</f>
        <v>146</v>
      </c>
      <c r="AE5518" s="1">
        <v>1015</v>
      </c>
      <c r="AF5518" s="1">
        <v>281</v>
      </c>
      <c r="AG5518" s="1">
        <v>116</v>
      </c>
      <c r="AJ5518" s="1" t="s">
        <v>524</v>
      </c>
      <c r="AK5518" s="1" t="s">
        <v>542</v>
      </c>
    </row>
    <row r="5519" spans="1:38">
      <c r="A5519" s="1" t="s">
        <v>1766</v>
      </c>
      <c r="B5519" s="9">
        <v>41680</v>
      </c>
      <c r="C5519" s="11">
        <v>100</v>
      </c>
      <c r="D5519" s="11">
        <v>1</v>
      </c>
      <c r="E5519" s="1">
        <v>23</v>
      </c>
      <c r="F5519" s="1" t="s">
        <v>47</v>
      </c>
      <c r="G5519" s="1" t="s">
        <v>1468</v>
      </c>
      <c r="H5519" s="1" t="s">
        <v>23</v>
      </c>
      <c r="I5519" s="1" t="s">
        <v>53</v>
      </c>
      <c r="AK5519" s="1" t="s">
        <v>542</v>
      </c>
    </row>
    <row r="5520" spans="1:38">
      <c r="A5520" s="1" t="s">
        <v>1766</v>
      </c>
      <c r="B5520" s="9">
        <v>41680</v>
      </c>
      <c r="C5520" s="11">
        <v>100</v>
      </c>
      <c r="D5520" s="11">
        <v>1</v>
      </c>
      <c r="E5520" s="1">
        <v>24</v>
      </c>
      <c r="F5520" s="1" t="s">
        <v>26</v>
      </c>
      <c r="G5520" s="1" t="s">
        <v>1469</v>
      </c>
      <c r="H5520" s="1" t="s">
        <v>23</v>
      </c>
      <c r="I5520" s="1" t="s">
        <v>53</v>
      </c>
      <c r="AK5520" s="1" t="s">
        <v>542</v>
      </c>
    </row>
    <row r="5521" spans="1:38">
      <c r="A5521" s="1" t="s">
        <v>1766</v>
      </c>
      <c r="B5521" s="9">
        <v>41680</v>
      </c>
      <c r="C5521" s="11">
        <v>100</v>
      </c>
      <c r="D5521" s="11">
        <v>1</v>
      </c>
      <c r="E5521" s="1">
        <v>24</v>
      </c>
      <c r="F5521" s="1" t="s">
        <v>47</v>
      </c>
      <c r="G5521" s="1" t="s">
        <v>1472</v>
      </c>
      <c r="H5521" s="1" t="s">
        <v>23</v>
      </c>
      <c r="I5521" s="1" t="s">
        <v>53</v>
      </c>
      <c r="J5521" s="1" t="s">
        <v>55</v>
      </c>
      <c r="AK5521" s="1" t="s">
        <v>542</v>
      </c>
      <c r="AL5521" s="1" t="s">
        <v>570</v>
      </c>
    </row>
    <row r="5522" spans="1:38">
      <c r="A5522" s="1" t="s">
        <v>1766</v>
      </c>
      <c r="B5522" s="9">
        <v>41680</v>
      </c>
      <c r="C5522" s="11">
        <v>100</v>
      </c>
      <c r="D5522" s="11">
        <v>1</v>
      </c>
      <c r="E5522" s="1">
        <v>25</v>
      </c>
      <c r="F5522" s="1" t="s">
        <v>26</v>
      </c>
      <c r="G5522" s="1" t="s">
        <v>1474</v>
      </c>
      <c r="H5522" s="1" t="s">
        <v>23</v>
      </c>
      <c r="I5522" s="1" t="s">
        <v>23</v>
      </c>
      <c r="AK5522" s="1" t="s">
        <v>79</v>
      </c>
    </row>
    <row r="5523" spans="1:38">
      <c r="A5523" s="1" t="s">
        <v>1766</v>
      </c>
      <c r="B5523" s="9">
        <v>41680</v>
      </c>
      <c r="C5523" s="11">
        <v>100</v>
      </c>
      <c r="D5523" s="11">
        <v>1</v>
      </c>
      <c r="E5523" s="1">
        <v>25</v>
      </c>
      <c r="F5523" s="1" t="s">
        <v>47</v>
      </c>
      <c r="G5523" s="1" t="s">
        <v>1475</v>
      </c>
      <c r="H5523" s="1" t="s">
        <v>23</v>
      </c>
      <c r="I5523" s="1" t="s">
        <v>23</v>
      </c>
      <c r="AK5523" s="1" t="s">
        <v>79</v>
      </c>
    </row>
    <row r="5524" spans="1:38">
      <c r="A5524" s="1" t="s">
        <v>1766</v>
      </c>
      <c r="B5524" s="9">
        <v>41680</v>
      </c>
      <c r="C5524" s="11">
        <v>100</v>
      </c>
      <c r="D5524" s="11">
        <v>1</v>
      </c>
      <c r="E5524" s="1">
        <v>26</v>
      </c>
      <c r="F5524" s="1" t="s">
        <v>26</v>
      </c>
      <c r="G5524" s="1" t="s">
        <v>1476</v>
      </c>
      <c r="H5524" s="1" t="s">
        <v>23</v>
      </c>
      <c r="I5524" s="1" t="s">
        <v>23</v>
      </c>
      <c r="AK5524" s="1" t="s">
        <v>79</v>
      </c>
    </row>
    <row r="5525" spans="1:38">
      <c r="A5525" s="1" t="s">
        <v>1766</v>
      </c>
      <c r="B5525" s="9">
        <v>41680</v>
      </c>
      <c r="C5525" s="11">
        <v>100</v>
      </c>
      <c r="D5525" s="11">
        <v>1</v>
      </c>
      <c r="E5525" s="1">
        <v>26</v>
      </c>
      <c r="F5525" s="1" t="s">
        <v>47</v>
      </c>
      <c r="G5525" s="1" t="s">
        <v>1477</v>
      </c>
      <c r="H5525" s="1" t="s">
        <v>23</v>
      </c>
      <c r="I5525" s="1" t="s">
        <v>23</v>
      </c>
      <c r="AK5525" s="1" t="s">
        <v>79</v>
      </c>
    </row>
    <row r="5526" spans="1:38">
      <c r="A5526" s="1" t="s">
        <v>1766</v>
      </c>
      <c r="B5526" s="9">
        <v>41680</v>
      </c>
      <c r="C5526" s="11">
        <v>100</v>
      </c>
      <c r="D5526" s="11">
        <v>1</v>
      </c>
      <c r="E5526" s="1">
        <v>27</v>
      </c>
      <c r="F5526" s="1" t="s">
        <v>26</v>
      </c>
      <c r="G5526" s="1" t="s">
        <v>1478</v>
      </c>
      <c r="H5526" s="1" t="s">
        <v>23</v>
      </c>
      <c r="I5526" s="1" t="s">
        <v>23</v>
      </c>
      <c r="AK5526" s="1" t="s">
        <v>79</v>
      </c>
    </row>
    <row r="5527" spans="1:38">
      <c r="A5527" s="1" t="s">
        <v>1766</v>
      </c>
      <c r="B5527" s="9">
        <v>41680</v>
      </c>
      <c r="C5527" s="11">
        <v>100</v>
      </c>
      <c r="D5527" s="11">
        <v>1</v>
      </c>
      <c r="E5527" s="1">
        <v>27</v>
      </c>
      <c r="F5527" s="1" t="s">
        <v>47</v>
      </c>
      <c r="G5527" s="1" t="s">
        <v>1479</v>
      </c>
      <c r="H5527" s="1" t="s">
        <v>23</v>
      </c>
      <c r="I5527" s="1" t="s">
        <v>23</v>
      </c>
      <c r="AK5527" s="1" t="s">
        <v>79</v>
      </c>
    </row>
    <row r="5528" spans="1:38">
      <c r="A5528" s="1" t="s">
        <v>1766</v>
      </c>
      <c r="B5528" s="9">
        <v>41680</v>
      </c>
      <c r="C5528" s="11">
        <v>100</v>
      </c>
      <c r="D5528" s="11">
        <v>1</v>
      </c>
      <c r="E5528" s="1">
        <v>28</v>
      </c>
      <c r="F5528" s="1" t="s">
        <v>26</v>
      </c>
      <c r="G5528" s="1" t="s">
        <v>1480</v>
      </c>
      <c r="H5528" s="1" t="s">
        <v>22</v>
      </c>
      <c r="I5528" s="1" t="s">
        <v>9</v>
      </c>
      <c r="K5528" s="1" t="s">
        <v>29</v>
      </c>
      <c r="L5528" s="1" t="s">
        <v>73</v>
      </c>
      <c r="M5528" s="2" t="s">
        <v>2192</v>
      </c>
      <c r="AJ5528" s="1" t="s">
        <v>525</v>
      </c>
      <c r="AK5528" s="1" t="s">
        <v>79</v>
      </c>
    </row>
    <row r="5529" spans="1:38">
      <c r="A5529" s="1" t="s">
        <v>1766</v>
      </c>
      <c r="B5529" s="9">
        <v>41680</v>
      </c>
      <c r="C5529" s="11">
        <v>100</v>
      </c>
      <c r="D5529" s="11">
        <v>1</v>
      </c>
      <c r="E5529" s="1">
        <v>28</v>
      </c>
      <c r="F5529" s="1" t="s">
        <v>47</v>
      </c>
      <c r="G5529" s="1" t="s">
        <v>1481</v>
      </c>
      <c r="H5529" s="1" t="s">
        <v>23</v>
      </c>
      <c r="I5529" s="1" t="s">
        <v>23</v>
      </c>
      <c r="AK5529" s="1" t="s">
        <v>79</v>
      </c>
    </row>
    <row r="5530" spans="1:38">
      <c r="A5530" s="1" t="s">
        <v>1766</v>
      </c>
      <c r="B5530" s="9">
        <v>41680</v>
      </c>
      <c r="C5530" s="11">
        <v>100</v>
      </c>
      <c r="D5530" s="11">
        <v>1</v>
      </c>
      <c r="E5530" s="1">
        <v>29</v>
      </c>
      <c r="F5530" s="1" t="s">
        <v>26</v>
      </c>
      <c r="G5530" s="1" t="s">
        <v>1482</v>
      </c>
      <c r="H5530" s="1" t="s">
        <v>23</v>
      </c>
      <c r="I5530" s="1" t="s">
        <v>23</v>
      </c>
      <c r="AK5530" s="1" t="s">
        <v>79</v>
      </c>
    </row>
    <row r="5531" spans="1:38">
      <c r="A5531" s="1" t="s">
        <v>1766</v>
      </c>
      <c r="B5531" s="9">
        <v>41680</v>
      </c>
      <c r="C5531" s="11">
        <v>100</v>
      </c>
      <c r="D5531" s="11">
        <v>1</v>
      </c>
      <c r="E5531" s="1">
        <v>29</v>
      </c>
      <c r="F5531" s="1" t="s">
        <v>47</v>
      </c>
      <c r="G5531" s="1" t="s">
        <v>1483</v>
      </c>
      <c r="H5531" s="1" t="s">
        <v>23</v>
      </c>
      <c r="I5531" s="1" t="s">
        <v>23</v>
      </c>
      <c r="AK5531" s="1" t="s">
        <v>79</v>
      </c>
    </row>
    <row r="5532" spans="1:38">
      <c r="A5532" s="1" t="s">
        <v>1766</v>
      </c>
      <c r="B5532" s="9">
        <v>41680</v>
      </c>
      <c r="C5532" s="11">
        <v>100</v>
      </c>
      <c r="D5532" s="11">
        <v>1</v>
      </c>
      <c r="E5532" s="1">
        <v>30</v>
      </c>
      <c r="F5532" s="1" t="s">
        <v>26</v>
      </c>
      <c r="G5532" s="1" t="s">
        <v>1484</v>
      </c>
      <c r="H5532" s="1" t="s">
        <v>23</v>
      </c>
      <c r="I5532" s="1" t="s">
        <v>23</v>
      </c>
      <c r="AK5532" s="1" t="s">
        <v>79</v>
      </c>
    </row>
    <row r="5533" spans="1:38">
      <c r="A5533" s="1" t="s">
        <v>1766</v>
      </c>
      <c r="B5533" s="9">
        <v>41680</v>
      </c>
      <c r="C5533" s="11">
        <v>100</v>
      </c>
      <c r="D5533" s="11">
        <v>1</v>
      </c>
      <c r="E5533" s="1">
        <v>30</v>
      </c>
      <c r="F5533" s="1" t="s">
        <v>47</v>
      </c>
      <c r="G5533" s="1" t="s">
        <v>1485</v>
      </c>
      <c r="H5533" s="1" t="s">
        <v>22</v>
      </c>
      <c r="I5533" s="1" t="s">
        <v>9</v>
      </c>
      <c r="K5533" s="1" t="s">
        <v>29</v>
      </c>
      <c r="L5533" s="1" t="s">
        <v>73</v>
      </c>
      <c r="M5533" s="2" t="s">
        <v>2186</v>
      </c>
      <c r="AC5533" s="1" t="s">
        <v>574</v>
      </c>
      <c r="AJ5533" s="1" t="s">
        <v>525</v>
      </c>
      <c r="AK5533" s="1" t="s">
        <v>79</v>
      </c>
    </row>
    <row r="5534" spans="1:38">
      <c r="A5534" s="1" t="s">
        <v>1766</v>
      </c>
      <c r="B5534" s="9">
        <v>41680</v>
      </c>
      <c r="C5534" s="11">
        <v>100</v>
      </c>
      <c r="D5534" s="11">
        <v>1</v>
      </c>
      <c r="E5534" s="1">
        <v>31</v>
      </c>
      <c r="F5534" s="1" t="s">
        <v>26</v>
      </c>
      <c r="G5534" s="1" t="s">
        <v>1486</v>
      </c>
      <c r="H5534" s="1" t="s">
        <v>23</v>
      </c>
      <c r="I5534" s="1" t="s">
        <v>23</v>
      </c>
      <c r="AK5534" s="1" t="s">
        <v>79</v>
      </c>
    </row>
    <row r="5535" spans="1:38">
      <c r="A5535" s="1" t="s">
        <v>1766</v>
      </c>
      <c r="B5535" s="9">
        <v>41680</v>
      </c>
      <c r="C5535" s="11">
        <v>100</v>
      </c>
      <c r="D5535" s="11">
        <v>1</v>
      </c>
      <c r="E5535" s="1">
        <v>31</v>
      </c>
      <c r="F5535" s="1" t="s">
        <v>47</v>
      </c>
      <c r="G5535" s="1" t="s">
        <v>1487</v>
      </c>
      <c r="H5535" s="1" t="s">
        <v>23</v>
      </c>
      <c r="I5535" s="1" t="s">
        <v>23</v>
      </c>
      <c r="AK5535" s="1" t="s">
        <v>79</v>
      </c>
    </row>
    <row r="5536" spans="1:38">
      <c r="A5536" s="1" t="s">
        <v>1766</v>
      </c>
      <c r="B5536" s="9">
        <v>41680</v>
      </c>
      <c r="C5536" s="11">
        <v>100</v>
      </c>
      <c r="D5536" s="11">
        <v>1</v>
      </c>
      <c r="E5536" s="1">
        <v>32</v>
      </c>
      <c r="F5536" s="1" t="s">
        <v>26</v>
      </c>
      <c r="G5536" s="1" t="s">
        <v>1488</v>
      </c>
      <c r="H5536" s="1" t="s">
        <v>23</v>
      </c>
      <c r="I5536" s="1" t="s">
        <v>23</v>
      </c>
      <c r="AK5536" s="1" t="s">
        <v>79</v>
      </c>
    </row>
    <row r="5537" spans="1:37">
      <c r="A5537" s="1" t="s">
        <v>1766</v>
      </c>
      <c r="B5537" s="9">
        <v>41680</v>
      </c>
      <c r="C5537" s="11">
        <v>100</v>
      </c>
      <c r="D5537" s="11">
        <v>1</v>
      </c>
      <c r="E5537" s="1">
        <v>32</v>
      </c>
      <c r="F5537" s="1" t="s">
        <v>47</v>
      </c>
      <c r="G5537" s="1" t="s">
        <v>1489</v>
      </c>
      <c r="H5537" s="1" t="s">
        <v>23</v>
      </c>
      <c r="I5537" s="1" t="s">
        <v>53</v>
      </c>
      <c r="AK5537" s="1" t="s">
        <v>79</v>
      </c>
    </row>
    <row r="5538" spans="1:37">
      <c r="A5538" s="1" t="s">
        <v>1766</v>
      </c>
      <c r="B5538" s="9">
        <v>41680</v>
      </c>
      <c r="C5538" s="17">
        <v>100</v>
      </c>
      <c r="D5538" s="17">
        <v>1</v>
      </c>
      <c r="E5538" s="18">
        <v>33</v>
      </c>
      <c r="F5538" s="18" t="s">
        <v>26</v>
      </c>
      <c r="G5538" s="18" t="s">
        <v>532</v>
      </c>
      <c r="H5538" s="1" t="s">
        <v>23</v>
      </c>
      <c r="I5538" s="18" t="s">
        <v>23</v>
      </c>
      <c r="AK5538" s="1" t="s">
        <v>79</v>
      </c>
    </row>
    <row r="5539" spans="1:37">
      <c r="A5539" s="1" t="s">
        <v>1766</v>
      </c>
      <c r="B5539" s="9">
        <v>41680</v>
      </c>
      <c r="C5539" s="11">
        <v>100</v>
      </c>
      <c r="D5539" s="11">
        <v>1</v>
      </c>
      <c r="E5539" s="1">
        <v>33</v>
      </c>
      <c r="F5539" s="1" t="s">
        <v>47</v>
      </c>
      <c r="G5539" s="1" t="s">
        <v>1490</v>
      </c>
      <c r="H5539" s="1" t="s">
        <v>23</v>
      </c>
      <c r="I5539" s="1" t="s">
        <v>23</v>
      </c>
      <c r="AK5539" s="1" t="s">
        <v>79</v>
      </c>
    </row>
    <row r="5540" spans="1:37">
      <c r="A5540" s="1" t="s">
        <v>1766</v>
      </c>
      <c r="B5540" s="9">
        <v>41680</v>
      </c>
      <c r="C5540" s="11">
        <v>100</v>
      </c>
      <c r="D5540" s="11">
        <v>1</v>
      </c>
      <c r="E5540" s="1">
        <v>34</v>
      </c>
      <c r="F5540" s="1" t="s">
        <v>26</v>
      </c>
      <c r="G5540" s="1" t="s">
        <v>1491</v>
      </c>
      <c r="H5540" s="1" t="s">
        <v>23</v>
      </c>
      <c r="I5540" s="1" t="s">
        <v>23</v>
      </c>
      <c r="AK5540" s="1" t="s">
        <v>79</v>
      </c>
    </row>
    <row r="5541" spans="1:37">
      <c r="A5541" s="1" t="s">
        <v>1766</v>
      </c>
      <c r="B5541" s="9">
        <v>41680</v>
      </c>
      <c r="C5541" s="11">
        <v>100</v>
      </c>
      <c r="D5541" s="11">
        <v>1</v>
      </c>
      <c r="E5541" s="1">
        <v>34</v>
      </c>
      <c r="F5541" s="1" t="s">
        <v>47</v>
      </c>
      <c r="G5541" s="1" t="s">
        <v>1492</v>
      </c>
      <c r="H5541" s="1" t="s">
        <v>23</v>
      </c>
      <c r="I5541" s="1" t="s">
        <v>23</v>
      </c>
      <c r="AK5541" s="1" t="s">
        <v>79</v>
      </c>
    </row>
    <row r="5542" spans="1:37">
      <c r="A5542" s="1" t="s">
        <v>1766</v>
      </c>
      <c r="B5542" s="9">
        <v>41680</v>
      </c>
      <c r="C5542" s="11">
        <v>100</v>
      </c>
      <c r="D5542" s="11">
        <v>1</v>
      </c>
      <c r="E5542" s="1">
        <v>35</v>
      </c>
      <c r="F5542" s="1" t="s">
        <v>26</v>
      </c>
      <c r="G5542" s="1" t="s">
        <v>1493</v>
      </c>
      <c r="H5542" s="1" t="s">
        <v>23</v>
      </c>
      <c r="I5542" s="1" t="s">
        <v>23</v>
      </c>
      <c r="AK5542" s="1" t="s">
        <v>79</v>
      </c>
    </row>
    <row r="5543" spans="1:37">
      <c r="A5543" s="1" t="s">
        <v>1766</v>
      </c>
      <c r="B5543" s="9">
        <v>41680</v>
      </c>
      <c r="C5543" s="11">
        <v>100</v>
      </c>
      <c r="D5543" s="11">
        <v>1</v>
      </c>
      <c r="E5543" s="1">
        <v>35</v>
      </c>
      <c r="F5543" s="1" t="s">
        <v>47</v>
      </c>
      <c r="G5543" s="1" t="s">
        <v>1494</v>
      </c>
      <c r="H5543" s="1" t="s">
        <v>23</v>
      </c>
      <c r="I5543" s="1" t="s">
        <v>23</v>
      </c>
      <c r="AK5543" s="1" t="s">
        <v>79</v>
      </c>
    </row>
    <row r="5544" spans="1:37">
      <c r="A5544" s="1" t="s">
        <v>1766</v>
      </c>
      <c r="B5544" s="9">
        <v>41680</v>
      </c>
      <c r="C5544" s="11">
        <v>100</v>
      </c>
      <c r="D5544" s="11">
        <v>1</v>
      </c>
      <c r="E5544" s="1">
        <v>36</v>
      </c>
      <c r="F5544" s="1" t="s">
        <v>26</v>
      </c>
      <c r="G5544" s="1" t="s">
        <v>1495</v>
      </c>
      <c r="H5544" s="1" t="s">
        <v>23</v>
      </c>
      <c r="I5544" s="1" t="s">
        <v>23</v>
      </c>
      <c r="AK5544" s="1" t="s">
        <v>79</v>
      </c>
    </row>
    <row r="5545" spans="1:37">
      <c r="A5545" s="1" t="s">
        <v>1766</v>
      </c>
      <c r="B5545" s="9">
        <v>41680</v>
      </c>
      <c r="C5545" s="11">
        <v>100</v>
      </c>
      <c r="D5545" s="11">
        <v>1</v>
      </c>
      <c r="E5545" s="1">
        <v>36</v>
      </c>
      <c r="F5545" s="1" t="s">
        <v>47</v>
      </c>
      <c r="G5545" s="1" t="s">
        <v>1496</v>
      </c>
      <c r="H5545" s="1" t="s">
        <v>23</v>
      </c>
      <c r="I5545" s="1" t="s">
        <v>23</v>
      </c>
      <c r="AK5545" s="1" t="s">
        <v>79</v>
      </c>
    </row>
    <row r="5546" spans="1:37">
      <c r="A5546" s="1" t="s">
        <v>1766</v>
      </c>
      <c r="B5546" s="9">
        <v>41680</v>
      </c>
      <c r="C5546" s="17">
        <v>100</v>
      </c>
      <c r="D5546" s="17">
        <v>1</v>
      </c>
      <c r="E5546" s="18">
        <v>37</v>
      </c>
      <c r="F5546" s="18" t="s">
        <v>26</v>
      </c>
      <c r="G5546" s="18" t="s">
        <v>534</v>
      </c>
      <c r="H5546" s="1" t="s">
        <v>23</v>
      </c>
      <c r="I5546" s="18" t="s">
        <v>23</v>
      </c>
      <c r="AK5546" s="1" t="s">
        <v>79</v>
      </c>
    </row>
    <row r="5547" spans="1:37">
      <c r="A5547" s="1" t="s">
        <v>1766</v>
      </c>
      <c r="B5547" s="9">
        <v>41680</v>
      </c>
      <c r="C5547" s="11">
        <v>100</v>
      </c>
      <c r="D5547" s="11">
        <v>1</v>
      </c>
      <c r="E5547" s="1">
        <v>37</v>
      </c>
      <c r="F5547" s="1" t="s">
        <v>47</v>
      </c>
      <c r="G5547" s="1" t="s">
        <v>1498</v>
      </c>
      <c r="H5547" s="1" t="s">
        <v>23</v>
      </c>
      <c r="I5547" s="1" t="s">
        <v>23</v>
      </c>
      <c r="AK5547" s="1" t="s">
        <v>79</v>
      </c>
    </row>
    <row r="5548" spans="1:37">
      <c r="A5548" s="1" t="s">
        <v>1766</v>
      </c>
      <c r="B5548" s="9">
        <v>41680</v>
      </c>
      <c r="C5548" s="11">
        <v>100</v>
      </c>
      <c r="D5548" s="11">
        <v>1</v>
      </c>
      <c r="E5548" s="1">
        <v>38</v>
      </c>
      <c r="F5548" s="1" t="s">
        <v>26</v>
      </c>
      <c r="G5548" s="1" t="s">
        <v>1499</v>
      </c>
      <c r="H5548" s="1" t="s">
        <v>23</v>
      </c>
      <c r="I5548" s="1" t="s">
        <v>23</v>
      </c>
      <c r="AK5548" s="1" t="s">
        <v>524</v>
      </c>
    </row>
    <row r="5549" spans="1:37">
      <c r="A5549" s="1" t="s">
        <v>1766</v>
      </c>
      <c r="B5549" s="9">
        <v>41680</v>
      </c>
      <c r="C5549" s="11">
        <v>100</v>
      </c>
      <c r="D5549" s="11">
        <v>1</v>
      </c>
      <c r="E5549" s="1">
        <v>38</v>
      </c>
      <c r="F5549" s="1" t="s">
        <v>47</v>
      </c>
      <c r="G5549" s="1" t="s">
        <v>1500</v>
      </c>
      <c r="H5549" s="1" t="s">
        <v>22</v>
      </c>
      <c r="I5549" s="1" t="s">
        <v>23</v>
      </c>
      <c r="AK5549" s="1" t="s">
        <v>524</v>
      </c>
    </row>
    <row r="5550" spans="1:37">
      <c r="A5550" s="1" t="s">
        <v>1766</v>
      </c>
      <c r="B5550" s="9">
        <v>41680</v>
      </c>
      <c r="C5550" s="11">
        <v>100</v>
      </c>
      <c r="D5550" s="11">
        <v>1</v>
      </c>
      <c r="E5550" s="1">
        <v>39</v>
      </c>
      <c r="F5550" s="1" t="s">
        <v>26</v>
      </c>
      <c r="G5550" s="1" t="s">
        <v>1501</v>
      </c>
      <c r="H5550" s="1" t="s">
        <v>23</v>
      </c>
      <c r="I5550" s="1" t="s">
        <v>23</v>
      </c>
      <c r="AK5550" s="1" t="s">
        <v>524</v>
      </c>
    </row>
    <row r="5551" spans="1:37">
      <c r="A5551" s="1" t="s">
        <v>1766</v>
      </c>
      <c r="B5551" s="9">
        <v>41680</v>
      </c>
      <c r="C5551" s="11">
        <v>100</v>
      </c>
      <c r="D5551" s="11">
        <v>1</v>
      </c>
      <c r="E5551" s="1">
        <v>39</v>
      </c>
      <c r="F5551" s="1" t="s">
        <v>47</v>
      </c>
      <c r="G5551" s="1" t="s">
        <v>1503</v>
      </c>
      <c r="H5551" s="1" t="s">
        <v>23</v>
      </c>
      <c r="I5551" s="1" t="s">
        <v>23</v>
      </c>
      <c r="AK5551" s="1" t="s">
        <v>524</v>
      </c>
    </row>
    <row r="5552" spans="1:37">
      <c r="A5552" s="1" t="s">
        <v>1766</v>
      </c>
      <c r="B5552" s="9">
        <v>41680</v>
      </c>
      <c r="C5552" s="11">
        <v>100</v>
      </c>
      <c r="D5552" s="11">
        <v>1</v>
      </c>
      <c r="E5552" s="1">
        <v>40</v>
      </c>
      <c r="F5552" s="1" t="s">
        <v>26</v>
      </c>
      <c r="G5552" s="1" t="s">
        <v>1504</v>
      </c>
      <c r="H5552" s="1" t="s">
        <v>22</v>
      </c>
      <c r="I5552" s="1" t="s">
        <v>9</v>
      </c>
      <c r="K5552" s="1" t="s">
        <v>29</v>
      </c>
      <c r="L5552" s="1" t="s">
        <v>73</v>
      </c>
      <c r="M5552" s="2" t="s">
        <v>2195</v>
      </c>
      <c r="AJ5552" s="1" t="s">
        <v>525</v>
      </c>
      <c r="AK5552" s="1" t="s">
        <v>524</v>
      </c>
    </row>
    <row r="5553" spans="1:37">
      <c r="A5553" s="1" t="s">
        <v>1766</v>
      </c>
      <c r="B5553" s="9">
        <v>41680</v>
      </c>
      <c r="C5553" s="11">
        <v>100</v>
      </c>
      <c r="D5553" s="11">
        <v>1</v>
      </c>
      <c r="E5553" s="1">
        <v>40</v>
      </c>
      <c r="F5553" s="1" t="s">
        <v>47</v>
      </c>
      <c r="G5553" s="1" t="s">
        <v>1507</v>
      </c>
      <c r="H5553" s="1" t="s">
        <v>22</v>
      </c>
      <c r="I5553" s="1" t="s">
        <v>9</v>
      </c>
      <c r="K5553" s="1" t="s">
        <v>239</v>
      </c>
      <c r="L5553" s="1" t="s">
        <v>73</v>
      </c>
      <c r="M5553" s="2" t="s">
        <v>2121</v>
      </c>
      <c r="AJ5553" s="1" t="s">
        <v>525</v>
      </c>
      <c r="AK5553" s="1" t="s">
        <v>524</v>
      </c>
    </row>
    <row r="5554" spans="1:37">
      <c r="A5554" s="1" t="s">
        <v>1766</v>
      </c>
      <c r="B5554" s="9">
        <v>41680</v>
      </c>
      <c r="C5554" s="11">
        <v>100</v>
      </c>
      <c r="D5554" s="11">
        <v>1</v>
      </c>
      <c r="E5554" s="1">
        <v>41</v>
      </c>
      <c r="F5554" s="1" t="s">
        <v>26</v>
      </c>
      <c r="G5554" s="1" t="s">
        <v>1508</v>
      </c>
      <c r="H5554" s="1" t="s">
        <v>23</v>
      </c>
      <c r="I5554" s="1" t="s">
        <v>23</v>
      </c>
      <c r="AK5554" s="1" t="s">
        <v>524</v>
      </c>
    </row>
    <row r="5555" spans="1:37">
      <c r="A5555" s="1" t="s">
        <v>1766</v>
      </c>
      <c r="B5555" s="9">
        <v>41680</v>
      </c>
      <c r="C5555" s="11">
        <v>100</v>
      </c>
      <c r="D5555" s="11">
        <v>1</v>
      </c>
      <c r="E5555" s="1">
        <v>41</v>
      </c>
      <c r="F5555" s="1" t="s">
        <v>47</v>
      </c>
      <c r="G5555" s="1" t="s">
        <v>1509</v>
      </c>
      <c r="H5555" s="1" t="s">
        <v>23</v>
      </c>
      <c r="I5555" s="1" t="s">
        <v>23</v>
      </c>
      <c r="AK5555" s="1" t="s">
        <v>524</v>
      </c>
    </row>
    <row r="5556" spans="1:37">
      <c r="A5556" s="1" t="s">
        <v>1766</v>
      </c>
      <c r="B5556" s="9">
        <v>41680</v>
      </c>
      <c r="C5556" s="11">
        <v>100</v>
      </c>
      <c r="D5556" s="11">
        <v>1</v>
      </c>
      <c r="E5556" s="1">
        <v>42</v>
      </c>
      <c r="F5556" s="1" t="s">
        <v>26</v>
      </c>
      <c r="G5556" s="1" t="s">
        <v>1510</v>
      </c>
      <c r="H5556" s="1" t="s">
        <v>23</v>
      </c>
      <c r="I5556" s="1" t="s">
        <v>23</v>
      </c>
      <c r="AK5556" s="1" t="s">
        <v>524</v>
      </c>
    </row>
    <row r="5557" spans="1:37">
      <c r="A5557" s="1" t="s">
        <v>1766</v>
      </c>
      <c r="B5557" s="9">
        <v>41680</v>
      </c>
      <c r="C5557" s="11">
        <v>100</v>
      </c>
      <c r="D5557" s="11">
        <v>1</v>
      </c>
      <c r="E5557" s="1">
        <v>42</v>
      </c>
      <c r="F5557" s="1" t="s">
        <v>47</v>
      </c>
      <c r="G5557" s="1" t="s">
        <v>1511</v>
      </c>
      <c r="H5557" s="1" t="s">
        <v>23</v>
      </c>
      <c r="I5557" s="1" t="s">
        <v>23</v>
      </c>
      <c r="AK5557" s="1" t="s">
        <v>524</v>
      </c>
    </row>
    <row r="5558" spans="1:37">
      <c r="A5558" s="1" t="s">
        <v>1766</v>
      </c>
      <c r="B5558" s="9">
        <v>41680</v>
      </c>
      <c r="C5558" s="11">
        <v>100</v>
      </c>
      <c r="D5558" s="11">
        <v>1</v>
      </c>
      <c r="E5558" s="1">
        <v>43</v>
      </c>
      <c r="F5558" s="1" t="s">
        <v>26</v>
      </c>
      <c r="G5558" s="1" t="s">
        <v>1512</v>
      </c>
      <c r="H5558" s="1" t="s">
        <v>23</v>
      </c>
      <c r="I5558" s="1" t="s">
        <v>23</v>
      </c>
      <c r="J5558" s="1" t="s">
        <v>55</v>
      </c>
      <c r="AK5558" s="1" t="s">
        <v>524</v>
      </c>
    </row>
    <row r="5559" spans="1:37">
      <c r="A5559" s="1" t="s">
        <v>1766</v>
      </c>
      <c r="B5559" s="9">
        <v>41680</v>
      </c>
      <c r="C5559" s="11">
        <v>100</v>
      </c>
      <c r="D5559" s="11">
        <v>1</v>
      </c>
      <c r="E5559" s="1">
        <v>43</v>
      </c>
      <c r="F5559" s="1" t="s">
        <v>47</v>
      </c>
      <c r="G5559" s="1" t="s">
        <v>1513</v>
      </c>
      <c r="H5559" s="1" t="s">
        <v>23</v>
      </c>
      <c r="I5559" s="1" t="s">
        <v>23</v>
      </c>
      <c r="AK5559" s="1" t="s">
        <v>524</v>
      </c>
    </row>
    <row r="5560" spans="1:37">
      <c r="A5560" s="1" t="s">
        <v>1766</v>
      </c>
      <c r="B5560" s="9">
        <v>41680</v>
      </c>
      <c r="C5560" s="11">
        <v>100</v>
      </c>
      <c r="D5560" s="11">
        <v>1</v>
      </c>
      <c r="E5560" s="1">
        <v>44</v>
      </c>
      <c r="F5560" s="1" t="s">
        <v>26</v>
      </c>
      <c r="G5560" s="1" t="s">
        <v>1514</v>
      </c>
      <c r="H5560" s="1" t="s">
        <v>22</v>
      </c>
      <c r="I5560" s="1" t="s">
        <v>23</v>
      </c>
      <c r="AK5560" s="1" t="s">
        <v>524</v>
      </c>
    </row>
    <row r="5561" spans="1:37">
      <c r="A5561" s="1" t="s">
        <v>1766</v>
      </c>
      <c r="B5561" s="9">
        <v>41680</v>
      </c>
      <c r="C5561" s="11">
        <v>100</v>
      </c>
      <c r="D5561" s="11">
        <v>1</v>
      </c>
      <c r="E5561" s="1">
        <v>44</v>
      </c>
      <c r="F5561" s="1" t="s">
        <v>47</v>
      </c>
      <c r="G5561" s="1" t="s">
        <v>1515</v>
      </c>
      <c r="H5561" s="1" t="s">
        <v>23</v>
      </c>
      <c r="I5561" s="1" t="s">
        <v>23</v>
      </c>
      <c r="AK5561" s="1" t="s">
        <v>524</v>
      </c>
    </row>
    <row r="5562" spans="1:37">
      <c r="A5562" s="1" t="s">
        <v>1766</v>
      </c>
      <c r="B5562" s="9">
        <v>41680</v>
      </c>
      <c r="C5562" s="11">
        <v>100</v>
      </c>
      <c r="D5562" s="11">
        <v>1</v>
      </c>
      <c r="E5562" s="1">
        <v>45</v>
      </c>
      <c r="F5562" s="1" t="s">
        <v>26</v>
      </c>
      <c r="G5562" s="1" t="s">
        <v>1516</v>
      </c>
      <c r="H5562" s="1" t="s">
        <v>23</v>
      </c>
      <c r="I5562" s="1" t="s">
        <v>23</v>
      </c>
      <c r="AK5562" s="1" t="s">
        <v>524</v>
      </c>
    </row>
    <row r="5563" spans="1:37">
      <c r="A5563" s="1" t="s">
        <v>1766</v>
      </c>
      <c r="B5563" s="9">
        <v>41680</v>
      </c>
      <c r="C5563" s="11">
        <v>100</v>
      </c>
      <c r="D5563" s="11">
        <v>1</v>
      </c>
      <c r="E5563" s="1">
        <v>45</v>
      </c>
      <c r="F5563" s="1" t="s">
        <v>47</v>
      </c>
      <c r="G5563" s="1" t="s">
        <v>1517</v>
      </c>
      <c r="H5563" s="1" t="s">
        <v>23</v>
      </c>
      <c r="I5563" s="1" t="s">
        <v>23</v>
      </c>
      <c r="AK5563" s="1" t="s">
        <v>524</v>
      </c>
    </row>
    <row r="5564" spans="1:37">
      <c r="A5564" s="1" t="s">
        <v>1766</v>
      </c>
      <c r="B5564" s="9">
        <v>41680</v>
      </c>
      <c r="C5564" s="11">
        <v>100</v>
      </c>
      <c r="D5564" s="11">
        <v>1</v>
      </c>
      <c r="E5564" s="1">
        <v>46</v>
      </c>
      <c r="F5564" s="1" t="s">
        <v>26</v>
      </c>
      <c r="G5564" s="1" t="s">
        <v>1518</v>
      </c>
      <c r="H5564" s="1" t="s">
        <v>23</v>
      </c>
      <c r="I5564" s="1" t="s">
        <v>23</v>
      </c>
      <c r="AK5564" s="1" t="s">
        <v>524</v>
      </c>
    </row>
    <row r="5565" spans="1:37">
      <c r="A5565" s="1" t="s">
        <v>1766</v>
      </c>
      <c r="B5565" s="9">
        <v>41680</v>
      </c>
      <c r="C5565" s="11">
        <v>100</v>
      </c>
      <c r="D5565" s="11">
        <v>1</v>
      </c>
      <c r="E5565" s="1">
        <v>46</v>
      </c>
      <c r="F5565" s="1" t="s">
        <v>47</v>
      </c>
      <c r="G5565" s="1" t="s">
        <v>1519</v>
      </c>
      <c r="H5565" s="1" t="s">
        <v>23</v>
      </c>
      <c r="I5565" s="1" t="s">
        <v>23</v>
      </c>
      <c r="AK5565" s="1" t="s">
        <v>524</v>
      </c>
    </row>
    <row r="5566" spans="1:37">
      <c r="A5566" s="1" t="s">
        <v>1766</v>
      </c>
      <c r="B5566" s="9">
        <v>41680</v>
      </c>
      <c r="C5566" s="11">
        <v>100</v>
      </c>
      <c r="D5566" s="11">
        <v>1</v>
      </c>
      <c r="E5566" s="1">
        <v>47</v>
      </c>
      <c r="F5566" s="1" t="s">
        <v>26</v>
      </c>
      <c r="G5566" s="1" t="s">
        <v>1520</v>
      </c>
      <c r="H5566" s="1" t="s">
        <v>23</v>
      </c>
      <c r="I5566" s="1" t="s">
        <v>23</v>
      </c>
      <c r="AK5566" s="1" t="s">
        <v>524</v>
      </c>
    </row>
    <row r="5567" spans="1:37">
      <c r="A5567" s="1" t="s">
        <v>1766</v>
      </c>
      <c r="B5567" s="9">
        <v>41680</v>
      </c>
      <c r="C5567" s="11">
        <v>100</v>
      </c>
      <c r="D5567" s="11">
        <v>1</v>
      </c>
      <c r="E5567" s="1">
        <v>47</v>
      </c>
      <c r="F5567" s="1" t="s">
        <v>47</v>
      </c>
      <c r="G5567" s="1" t="s">
        <v>1521</v>
      </c>
      <c r="H5567" s="1" t="s">
        <v>23</v>
      </c>
      <c r="I5567" s="1" t="s">
        <v>23</v>
      </c>
      <c r="AK5567" s="1" t="s">
        <v>524</v>
      </c>
    </row>
    <row r="5568" spans="1:37">
      <c r="A5568" s="1" t="s">
        <v>1766</v>
      </c>
      <c r="B5568" s="9">
        <v>41680</v>
      </c>
      <c r="C5568" s="11">
        <v>100</v>
      </c>
      <c r="D5568" s="11">
        <v>1</v>
      </c>
      <c r="E5568" s="1">
        <v>48</v>
      </c>
      <c r="F5568" s="1" t="s">
        <v>26</v>
      </c>
      <c r="G5568" s="1" t="s">
        <v>1522</v>
      </c>
      <c r="H5568" s="1" t="s">
        <v>22</v>
      </c>
      <c r="I5568" s="1" t="s">
        <v>23</v>
      </c>
      <c r="AK5568" s="1" t="s">
        <v>524</v>
      </c>
    </row>
    <row r="5569" spans="1:37">
      <c r="A5569" s="1" t="s">
        <v>1766</v>
      </c>
      <c r="B5569" s="9">
        <v>41680</v>
      </c>
      <c r="C5569" s="11">
        <v>100</v>
      </c>
      <c r="D5569" s="11">
        <v>1</v>
      </c>
      <c r="E5569" s="1">
        <v>48</v>
      </c>
      <c r="F5569" s="1" t="s">
        <v>47</v>
      </c>
      <c r="G5569" s="1" t="s">
        <v>1523</v>
      </c>
      <c r="H5569" s="1" t="s">
        <v>22</v>
      </c>
      <c r="I5569" s="1" t="s">
        <v>23</v>
      </c>
      <c r="J5569" s="1" t="s">
        <v>55</v>
      </c>
      <c r="AK5569" s="1" t="s">
        <v>524</v>
      </c>
    </row>
    <row r="5570" spans="1:37">
      <c r="A5570" s="1" t="s">
        <v>1767</v>
      </c>
      <c r="B5570" s="9">
        <v>41681</v>
      </c>
      <c r="C5570" s="11">
        <v>100</v>
      </c>
      <c r="D5570" s="11">
        <v>1</v>
      </c>
      <c r="E5570" s="1">
        <v>1</v>
      </c>
      <c r="F5570" s="1" t="s">
        <v>26</v>
      </c>
      <c r="G5570" s="1" t="s">
        <v>1823</v>
      </c>
      <c r="H5570" s="1" t="s">
        <v>22</v>
      </c>
      <c r="I5570" s="1" t="s">
        <v>9</v>
      </c>
      <c r="K5570" s="1" t="s">
        <v>29</v>
      </c>
      <c r="L5570" s="1" t="s">
        <v>73</v>
      </c>
      <c r="M5570" s="2" t="s">
        <v>2190</v>
      </c>
      <c r="AJ5570" s="1" t="s">
        <v>525</v>
      </c>
      <c r="AK5570" s="1" t="s">
        <v>524</v>
      </c>
    </row>
    <row r="5571" spans="1:37">
      <c r="A5571" s="1" t="s">
        <v>1767</v>
      </c>
      <c r="B5571" s="9">
        <v>41681</v>
      </c>
      <c r="C5571" s="11">
        <v>100</v>
      </c>
      <c r="D5571" s="11">
        <v>1</v>
      </c>
      <c r="E5571" s="1">
        <v>1</v>
      </c>
      <c r="F5571" s="1" t="s">
        <v>47</v>
      </c>
      <c r="G5571" s="1" t="s">
        <v>1825</v>
      </c>
      <c r="H5571" s="1" t="s">
        <v>23</v>
      </c>
      <c r="I5571" s="1" t="s">
        <v>23</v>
      </c>
      <c r="AK5571" s="1" t="s">
        <v>524</v>
      </c>
    </row>
    <row r="5572" spans="1:37">
      <c r="A5572" s="1" t="s">
        <v>1767</v>
      </c>
      <c r="B5572" s="9">
        <v>41681</v>
      </c>
      <c r="C5572" s="11">
        <v>100</v>
      </c>
      <c r="D5572" s="11">
        <v>1</v>
      </c>
      <c r="E5572" s="1">
        <v>2</v>
      </c>
      <c r="F5572" s="1" t="s">
        <v>26</v>
      </c>
      <c r="G5572" s="1" t="s">
        <v>1833</v>
      </c>
      <c r="H5572" s="1" t="s">
        <v>23</v>
      </c>
      <c r="I5572" s="1" t="s">
        <v>23</v>
      </c>
      <c r="J5572" s="1" t="s">
        <v>55</v>
      </c>
      <c r="AK5572" s="1" t="s">
        <v>524</v>
      </c>
    </row>
    <row r="5573" spans="1:37">
      <c r="A5573" s="1" t="s">
        <v>1767</v>
      </c>
      <c r="B5573" s="9">
        <v>41681</v>
      </c>
      <c r="C5573" s="11">
        <v>100</v>
      </c>
      <c r="D5573" s="11">
        <v>1</v>
      </c>
      <c r="E5573" s="1">
        <v>2</v>
      </c>
      <c r="F5573" s="1" t="s">
        <v>47</v>
      </c>
      <c r="G5573" s="1" t="s">
        <v>1829</v>
      </c>
      <c r="H5573" s="1" t="s">
        <v>23</v>
      </c>
      <c r="I5573" s="1" t="s">
        <v>23</v>
      </c>
      <c r="AK5573" s="1" t="s">
        <v>524</v>
      </c>
    </row>
    <row r="5574" spans="1:37">
      <c r="A5574" s="1" t="s">
        <v>1767</v>
      </c>
      <c r="B5574" s="9">
        <v>41681</v>
      </c>
      <c r="C5574" s="11">
        <v>100</v>
      </c>
      <c r="D5574" s="11">
        <v>1</v>
      </c>
      <c r="E5574" s="1">
        <v>3</v>
      </c>
      <c r="F5574" s="1" t="s">
        <v>26</v>
      </c>
      <c r="G5574" s="1" t="s">
        <v>1813</v>
      </c>
      <c r="H5574" s="1" t="s">
        <v>22</v>
      </c>
      <c r="I5574" s="1" t="s">
        <v>9</v>
      </c>
      <c r="K5574" s="1" t="s">
        <v>29</v>
      </c>
      <c r="L5574" s="1" t="s">
        <v>73</v>
      </c>
      <c r="M5574" s="2" t="s">
        <v>2193</v>
      </c>
      <c r="AJ5574" s="1" t="s">
        <v>525</v>
      </c>
      <c r="AK5574" s="1" t="s">
        <v>524</v>
      </c>
    </row>
    <row r="5575" spans="1:37">
      <c r="A5575" s="1" t="s">
        <v>1767</v>
      </c>
      <c r="B5575" s="9">
        <v>41681</v>
      </c>
      <c r="C5575" s="11">
        <v>100</v>
      </c>
      <c r="D5575" s="11">
        <v>1</v>
      </c>
      <c r="E5575" s="1">
        <v>3</v>
      </c>
      <c r="F5575" s="1" t="s">
        <v>47</v>
      </c>
      <c r="G5575" s="1" t="s">
        <v>1824</v>
      </c>
      <c r="H5575" s="1" t="s">
        <v>23</v>
      </c>
      <c r="I5575" s="1" t="s">
        <v>23</v>
      </c>
      <c r="AK5575" s="1" t="s">
        <v>524</v>
      </c>
    </row>
    <row r="5576" spans="1:37">
      <c r="A5576" s="1" t="s">
        <v>1767</v>
      </c>
      <c r="B5576" s="9">
        <v>41681</v>
      </c>
      <c r="C5576" s="11">
        <v>100</v>
      </c>
      <c r="D5576" s="11">
        <v>1</v>
      </c>
      <c r="E5576" s="1">
        <v>4</v>
      </c>
      <c r="F5576" s="1" t="s">
        <v>26</v>
      </c>
      <c r="G5576" s="1" t="s">
        <v>1821</v>
      </c>
      <c r="H5576" s="1" t="s">
        <v>22</v>
      </c>
      <c r="I5576" s="1" t="s">
        <v>23</v>
      </c>
      <c r="AK5576" s="1" t="s">
        <v>524</v>
      </c>
    </row>
    <row r="5577" spans="1:37">
      <c r="A5577" s="1" t="s">
        <v>1767</v>
      </c>
      <c r="B5577" s="9">
        <v>41681</v>
      </c>
      <c r="C5577" s="11">
        <v>100</v>
      </c>
      <c r="D5577" s="11">
        <v>1</v>
      </c>
      <c r="E5577" s="1">
        <v>4</v>
      </c>
      <c r="F5577" s="1" t="s">
        <v>47</v>
      </c>
      <c r="G5577" s="1" t="s">
        <v>1832</v>
      </c>
      <c r="H5577" s="1" t="s">
        <v>23</v>
      </c>
      <c r="I5577" s="1" t="s">
        <v>23</v>
      </c>
      <c r="AK5577" s="1" t="s">
        <v>524</v>
      </c>
    </row>
    <row r="5578" spans="1:37">
      <c r="A5578" s="1" t="s">
        <v>1767</v>
      </c>
      <c r="B5578" s="9">
        <v>41681</v>
      </c>
      <c r="C5578" s="11">
        <v>100</v>
      </c>
      <c r="D5578" s="11">
        <v>1</v>
      </c>
      <c r="E5578" s="1">
        <v>5</v>
      </c>
      <c r="F5578" s="1" t="s">
        <v>26</v>
      </c>
      <c r="G5578" s="1" t="s">
        <v>1828</v>
      </c>
      <c r="H5578" s="1" t="s">
        <v>23</v>
      </c>
      <c r="I5578" s="1" t="s">
        <v>23</v>
      </c>
      <c r="AK5578" s="1" t="s">
        <v>524</v>
      </c>
    </row>
    <row r="5579" spans="1:37">
      <c r="A5579" s="1" t="s">
        <v>1767</v>
      </c>
      <c r="B5579" s="9">
        <v>41681</v>
      </c>
      <c r="C5579" s="11">
        <v>100</v>
      </c>
      <c r="D5579" s="11">
        <v>1</v>
      </c>
      <c r="E5579" s="1">
        <v>5</v>
      </c>
      <c r="F5579" s="1" t="s">
        <v>47</v>
      </c>
      <c r="G5579" s="1" t="s">
        <v>1826</v>
      </c>
      <c r="H5579" s="1" t="s">
        <v>22</v>
      </c>
      <c r="I5579" s="1" t="s">
        <v>9</v>
      </c>
      <c r="K5579" s="1" t="s">
        <v>29</v>
      </c>
      <c r="L5579" s="1" t="s">
        <v>73</v>
      </c>
      <c r="M5579" s="2" t="s">
        <v>2155</v>
      </c>
      <c r="AJ5579" s="1" t="s">
        <v>525</v>
      </c>
      <c r="AK5579" s="1" t="s">
        <v>524</v>
      </c>
    </row>
    <row r="5580" spans="1:37">
      <c r="A5580" s="1" t="s">
        <v>1767</v>
      </c>
      <c r="B5580" s="9">
        <v>41681</v>
      </c>
      <c r="C5580" s="11">
        <v>100</v>
      </c>
      <c r="D5580" s="11">
        <v>1</v>
      </c>
      <c r="E5580" s="1">
        <v>6</v>
      </c>
      <c r="F5580" s="1" t="s">
        <v>26</v>
      </c>
      <c r="G5580" s="1" t="s">
        <v>1834</v>
      </c>
      <c r="H5580" s="1" t="s">
        <v>23</v>
      </c>
      <c r="I5580" s="1" t="s">
        <v>23</v>
      </c>
      <c r="AK5580" s="1" t="s">
        <v>524</v>
      </c>
    </row>
    <row r="5581" spans="1:37">
      <c r="A5581" s="1" t="s">
        <v>1767</v>
      </c>
      <c r="B5581" s="9">
        <v>41681</v>
      </c>
      <c r="C5581" s="11">
        <v>100</v>
      </c>
      <c r="D5581" s="11">
        <v>1</v>
      </c>
      <c r="E5581" s="1">
        <v>6</v>
      </c>
      <c r="F5581" s="1" t="s">
        <v>47</v>
      </c>
      <c r="G5581" s="1" t="s">
        <v>1816</v>
      </c>
      <c r="H5581" s="1" t="s">
        <v>23</v>
      </c>
      <c r="I5581" s="1" t="s">
        <v>23</v>
      </c>
      <c r="AK5581" s="1" t="s">
        <v>524</v>
      </c>
    </row>
    <row r="5582" spans="1:37">
      <c r="A5582" s="1" t="s">
        <v>1767</v>
      </c>
      <c r="B5582" s="9">
        <v>41681</v>
      </c>
      <c r="C5582" s="11">
        <v>100</v>
      </c>
      <c r="D5582" s="11">
        <v>1</v>
      </c>
      <c r="E5582" s="1">
        <v>7</v>
      </c>
      <c r="F5582" s="1" t="s">
        <v>26</v>
      </c>
      <c r="G5582" s="1" t="s">
        <v>1809</v>
      </c>
      <c r="H5582" s="1" t="s">
        <v>23</v>
      </c>
      <c r="I5582" s="1" t="s">
        <v>23</v>
      </c>
      <c r="AK5582" s="1" t="s">
        <v>524</v>
      </c>
    </row>
    <row r="5583" spans="1:37">
      <c r="A5583" s="1" t="s">
        <v>1767</v>
      </c>
      <c r="B5583" s="9">
        <v>41681</v>
      </c>
      <c r="C5583" s="11">
        <v>100</v>
      </c>
      <c r="D5583" s="11">
        <v>1</v>
      </c>
      <c r="E5583" s="1">
        <v>7</v>
      </c>
      <c r="F5583" s="1" t="s">
        <v>47</v>
      </c>
      <c r="G5583" s="1" t="s">
        <v>1822</v>
      </c>
      <c r="H5583" s="1" t="s">
        <v>22</v>
      </c>
      <c r="I5583" s="1" t="s">
        <v>23</v>
      </c>
      <c r="AK5583" s="1" t="s">
        <v>524</v>
      </c>
    </row>
    <row r="5584" spans="1:37">
      <c r="A5584" s="1" t="s">
        <v>1767</v>
      </c>
      <c r="B5584" s="9">
        <v>41681</v>
      </c>
      <c r="C5584" s="11">
        <v>100</v>
      </c>
      <c r="D5584" s="11">
        <v>1</v>
      </c>
      <c r="E5584" s="1">
        <v>8</v>
      </c>
      <c r="F5584" s="1" t="s">
        <v>26</v>
      </c>
      <c r="G5584" s="1" t="s">
        <v>1808</v>
      </c>
      <c r="H5584" s="1" t="s">
        <v>23</v>
      </c>
      <c r="I5584" s="1" t="s">
        <v>23</v>
      </c>
      <c r="AK5584" s="1" t="s">
        <v>524</v>
      </c>
    </row>
    <row r="5585" spans="1:37">
      <c r="A5585" s="1" t="s">
        <v>1767</v>
      </c>
      <c r="B5585" s="9">
        <v>41681</v>
      </c>
      <c r="C5585" s="11">
        <v>100</v>
      </c>
      <c r="D5585" s="11">
        <v>1</v>
      </c>
      <c r="E5585" s="1">
        <v>8</v>
      </c>
      <c r="F5585" s="1" t="s">
        <v>47</v>
      </c>
      <c r="G5585" s="1" t="s">
        <v>1820</v>
      </c>
      <c r="H5585" s="1" t="s">
        <v>23</v>
      </c>
      <c r="I5585" s="1" t="s">
        <v>23</v>
      </c>
      <c r="AK5585" s="1" t="s">
        <v>524</v>
      </c>
    </row>
    <row r="5586" spans="1:37">
      <c r="A5586" s="1" t="s">
        <v>1767</v>
      </c>
      <c r="B5586" s="9">
        <v>41681</v>
      </c>
      <c r="C5586" s="11">
        <v>100</v>
      </c>
      <c r="D5586" s="11">
        <v>1</v>
      </c>
      <c r="E5586" s="1">
        <v>9</v>
      </c>
      <c r="F5586" s="1" t="s">
        <v>26</v>
      </c>
      <c r="G5586" s="1" t="s">
        <v>1830</v>
      </c>
      <c r="H5586" s="1" t="s">
        <v>23</v>
      </c>
      <c r="I5586" s="1" t="s">
        <v>23</v>
      </c>
      <c r="AK5586" s="1" t="s">
        <v>524</v>
      </c>
    </row>
    <row r="5587" spans="1:37">
      <c r="A5587" s="1" t="s">
        <v>1767</v>
      </c>
      <c r="B5587" s="9">
        <v>41681</v>
      </c>
      <c r="C5587" s="11">
        <v>100</v>
      </c>
      <c r="D5587" s="11">
        <v>1</v>
      </c>
      <c r="E5587" s="1">
        <v>9</v>
      </c>
      <c r="F5587" s="1" t="s">
        <v>47</v>
      </c>
      <c r="G5587" s="1" t="s">
        <v>1810</v>
      </c>
      <c r="H5587" s="1" t="s">
        <v>23</v>
      </c>
      <c r="I5587" s="1" t="s">
        <v>23</v>
      </c>
      <c r="AK5587" s="1" t="s">
        <v>524</v>
      </c>
    </row>
    <row r="5588" spans="1:37">
      <c r="A5588" s="1" t="s">
        <v>1767</v>
      </c>
      <c r="B5588" s="9">
        <v>41681</v>
      </c>
      <c r="C5588" s="11">
        <v>100</v>
      </c>
      <c r="D5588" s="11">
        <v>1</v>
      </c>
      <c r="E5588" s="1">
        <v>10</v>
      </c>
      <c r="F5588" s="1" t="s">
        <v>26</v>
      </c>
      <c r="G5588" s="1" t="s">
        <v>1817</v>
      </c>
      <c r="H5588" s="1" t="s">
        <v>23</v>
      </c>
      <c r="I5588" s="1" t="s">
        <v>23</v>
      </c>
      <c r="AK5588" s="1" t="s">
        <v>524</v>
      </c>
    </row>
    <row r="5589" spans="1:37">
      <c r="A5589" s="1" t="s">
        <v>1767</v>
      </c>
      <c r="B5589" s="9">
        <v>41681</v>
      </c>
      <c r="C5589" s="11">
        <v>100</v>
      </c>
      <c r="D5589" s="11">
        <v>1</v>
      </c>
      <c r="E5589" s="1">
        <v>10</v>
      </c>
      <c r="F5589" s="1" t="s">
        <v>47</v>
      </c>
      <c r="G5589" s="1" t="s">
        <v>1835</v>
      </c>
      <c r="H5589" s="1" t="s">
        <v>23</v>
      </c>
      <c r="I5589" s="1" t="s">
        <v>23</v>
      </c>
      <c r="AK5589" s="1" t="s">
        <v>524</v>
      </c>
    </row>
    <row r="5590" spans="1:37">
      <c r="A5590" s="1" t="s">
        <v>1767</v>
      </c>
      <c r="B5590" s="9">
        <v>41681</v>
      </c>
      <c r="C5590" s="11">
        <v>100</v>
      </c>
      <c r="D5590" s="11">
        <v>1</v>
      </c>
      <c r="E5590" s="1">
        <v>11</v>
      </c>
      <c r="F5590" s="1" t="s">
        <v>26</v>
      </c>
      <c r="G5590" s="1" t="s">
        <v>1812</v>
      </c>
      <c r="H5590" s="1" t="s">
        <v>23</v>
      </c>
      <c r="I5590" s="1" t="s">
        <v>23</v>
      </c>
      <c r="AK5590" s="1" t="s">
        <v>524</v>
      </c>
    </row>
    <row r="5591" spans="1:37">
      <c r="A5591" s="1" t="s">
        <v>1767</v>
      </c>
      <c r="B5591" s="9">
        <v>41681</v>
      </c>
      <c r="C5591" s="11">
        <v>100</v>
      </c>
      <c r="D5591" s="11">
        <v>1</v>
      </c>
      <c r="E5591" s="1">
        <v>11</v>
      </c>
      <c r="F5591" s="1" t="s">
        <v>47</v>
      </c>
      <c r="G5591" s="1" t="s">
        <v>1807</v>
      </c>
      <c r="H5591" s="1" t="s">
        <v>23</v>
      </c>
      <c r="I5591" s="1" t="s">
        <v>23</v>
      </c>
      <c r="AK5591" s="1" t="s">
        <v>524</v>
      </c>
    </row>
    <row r="5592" spans="1:37">
      <c r="A5592" s="1" t="s">
        <v>1767</v>
      </c>
      <c r="B5592" s="9">
        <v>41681</v>
      </c>
      <c r="C5592" s="11">
        <v>100</v>
      </c>
      <c r="D5592" s="11">
        <v>1</v>
      </c>
      <c r="E5592" s="1">
        <v>12</v>
      </c>
      <c r="F5592" s="1" t="s">
        <v>26</v>
      </c>
      <c r="G5592" s="1" t="s">
        <v>1818</v>
      </c>
      <c r="H5592" s="1" t="s">
        <v>23</v>
      </c>
      <c r="I5592" s="1" t="s">
        <v>23</v>
      </c>
      <c r="AK5592" s="1" t="s">
        <v>524</v>
      </c>
    </row>
    <row r="5593" spans="1:37">
      <c r="A5593" s="1" t="s">
        <v>1767</v>
      </c>
      <c r="B5593" s="9">
        <v>41681</v>
      </c>
      <c r="C5593" s="11">
        <v>100</v>
      </c>
      <c r="D5593" s="11">
        <v>1</v>
      </c>
      <c r="E5593" s="1">
        <v>12</v>
      </c>
      <c r="F5593" s="1" t="s">
        <v>47</v>
      </c>
      <c r="G5593" s="1" t="s">
        <v>1811</v>
      </c>
      <c r="H5593" s="1" t="s">
        <v>22</v>
      </c>
      <c r="I5593" s="1" t="s">
        <v>23</v>
      </c>
      <c r="AK5593" s="1" t="s">
        <v>524</v>
      </c>
    </row>
    <row r="5594" spans="1:37">
      <c r="A5594" s="1" t="s">
        <v>1767</v>
      </c>
      <c r="B5594" s="9">
        <v>41681</v>
      </c>
      <c r="C5594" s="11">
        <v>100</v>
      </c>
      <c r="D5594" s="11">
        <v>1</v>
      </c>
      <c r="E5594" s="1">
        <v>13</v>
      </c>
      <c r="F5594" s="1" t="s">
        <v>26</v>
      </c>
      <c r="G5594" s="1" t="s">
        <v>1827</v>
      </c>
      <c r="H5594" s="1" t="s">
        <v>22</v>
      </c>
      <c r="I5594" s="1" t="s">
        <v>9</v>
      </c>
      <c r="K5594" s="1" t="s">
        <v>29</v>
      </c>
      <c r="L5594" s="1" t="s">
        <v>73</v>
      </c>
      <c r="M5594" s="2" t="s">
        <v>2194</v>
      </c>
      <c r="AJ5594" s="1" t="s">
        <v>524</v>
      </c>
      <c r="AK5594" s="1" t="s">
        <v>525</v>
      </c>
    </row>
    <row r="5595" spans="1:37">
      <c r="A5595" s="1" t="s">
        <v>1767</v>
      </c>
      <c r="B5595" s="9">
        <v>41681</v>
      </c>
      <c r="C5595" s="11">
        <v>100</v>
      </c>
      <c r="D5595" s="11">
        <v>1</v>
      </c>
      <c r="E5595" s="1">
        <v>13</v>
      </c>
      <c r="F5595" s="1" t="s">
        <v>47</v>
      </c>
      <c r="G5595" s="1" t="s">
        <v>1815</v>
      </c>
      <c r="H5595" s="1" t="s">
        <v>23</v>
      </c>
      <c r="I5595" s="1" t="s">
        <v>23</v>
      </c>
      <c r="J5595" s="1" t="s">
        <v>55</v>
      </c>
      <c r="AK5595" s="1" t="s">
        <v>525</v>
      </c>
    </row>
    <row r="5596" spans="1:37">
      <c r="A5596" s="1" t="s">
        <v>1767</v>
      </c>
      <c r="B5596" s="9">
        <v>41681</v>
      </c>
      <c r="C5596" s="11">
        <v>100</v>
      </c>
      <c r="D5596" s="11">
        <v>1</v>
      </c>
      <c r="E5596" s="1">
        <v>14</v>
      </c>
      <c r="F5596" s="1" t="s">
        <v>26</v>
      </c>
      <c r="G5596" s="1" t="s">
        <v>1819</v>
      </c>
      <c r="H5596" s="1" t="s">
        <v>23</v>
      </c>
      <c r="I5596" s="1" t="s">
        <v>23</v>
      </c>
      <c r="AK5596" s="1" t="s">
        <v>525</v>
      </c>
    </row>
    <row r="5597" spans="1:37">
      <c r="A5597" s="1" t="s">
        <v>1767</v>
      </c>
      <c r="B5597" s="9">
        <v>41681</v>
      </c>
      <c r="C5597" s="11">
        <v>100</v>
      </c>
      <c r="D5597" s="11">
        <v>1</v>
      </c>
      <c r="E5597" s="1">
        <v>14</v>
      </c>
      <c r="F5597" s="1" t="s">
        <v>47</v>
      </c>
      <c r="G5597" s="1" t="s">
        <v>1806</v>
      </c>
      <c r="H5597" s="1" t="s">
        <v>23</v>
      </c>
      <c r="I5597" s="1" t="s">
        <v>23</v>
      </c>
      <c r="AK5597" s="1" t="s">
        <v>525</v>
      </c>
    </row>
    <row r="5598" spans="1:37">
      <c r="A5598" s="1" t="s">
        <v>1767</v>
      </c>
      <c r="B5598" s="9">
        <v>41681</v>
      </c>
      <c r="C5598" s="11">
        <v>100</v>
      </c>
      <c r="D5598" s="11">
        <v>1</v>
      </c>
      <c r="E5598" s="1">
        <v>15</v>
      </c>
      <c r="F5598" s="1" t="s">
        <v>26</v>
      </c>
      <c r="G5598" s="1" t="s">
        <v>1836</v>
      </c>
      <c r="H5598" s="1" t="s">
        <v>23</v>
      </c>
      <c r="I5598" s="1" t="s">
        <v>23</v>
      </c>
      <c r="AK5598" s="1" t="s">
        <v>525</v>
      </c>
    </row>
    <row r="5599" spans="1:37">
      <c r="A5599" s="1" t="s">
        <v>1767</v>
      </c>
      <c r="B5599" s="9">
        <v>41681</v>
      </c>
      <c r="C5599" s="11">
        <v>100</v>
      </c>
      <c r="D5599" s="11">
        <v>1</v>
      </c>
      <c r="E5599" s="1">
        <v>15</v>
      </c>
      <c r="F5599" s="1" t="s">
        <v>47</v>
      </c>
      <c r="G5599" s="1" t="s">
        <v>1805</v>
      </c>
      <c r="H5599" s="1" t="s">
        <v>23</v>
      </c>
      <c r="I5599" s="1" t="s">
        <v>23</v>
      </c>
      <c r="J5599" s="1" t="s">
        <v>55</v>
      </c>
      <c r="AK5599" s="1" t="s">
        <v>525</v>
      </c>
    </row>
    <row r="5600" spans="1:37">
      <c r="A5600" s="1" t="s">
        <v>1767</v>
      </c>
      <c r="B5600" s="9">
        <v>41681</v>
      </c>
      <c r="C5600" s="11">
        <v>100</v>
      </c>
      <c r="D5600" s="11">
        <v>1</v>
      </c>
      <c r="E5600" s="1">
        <v>16</v>
      </c>
      <c r="F5600" s="1" t="s">
        <v>26</v>
      </c>
      <c r="G5600" s="1" t="s">
        <v>1814</v>
      </c>
      <c r="H5600" s="1" t="s">
        <v>23</v>
      </c>
      <c r="I5600" s="1" t="s">
        <v>23</v>
      </c>
      <c r="J5600" s="1" t="s">
        <v>55</v>
      </c>
      <c r="AK5600" s="1" t="s">
        <v>525</v>
      </c>
    </row>
    <row r="5601" spans="1:37">
      <c r="A5601" s="1" t="s">
        <v>1767</v>
      </c>
      <c r="B5601" s="9">
        <v>41681</v>
      </c>
      <c r="C5601" s="11">
        <v>100</v>
      </c>
      <c r="D5601" s="11">
        <v>1</v>
      </c>
      <c r="E5601" s="1">
        <v>16</v>
      </c>
      <c r="F5601" s="1" t="s">
        <v>47</v>
      </c>
      <c r="G5601" s="1" t="s">
        <v>1831</v>
      </c>
      <c r="H5601" s="1" t="s">
        <v>23</v>
      </c>
      <c r="I5601" s="1" t="s">
        <v>23</v>
      </c>
      <c r="J5601" s="1" t="s">
        <v>55</v>
      </c>
      <c r="AK5601" s="1" t="s">
        <v>525</v>
      </c>
    </row>
    <row r="5602" spans="1:37">
      <c r="A5602" s="1" t="s">
        <v>1767</v>
      </c>
      <c r="B5602" s="9">
        <v>41681</v>
      </c>
      <c r="C5602" s="11">
        <v>100</v>
      </c>
      <c r="D5602" s="11">
        <v>1</v>
      </c>
      <c r="E5602" s="1">
        <v>17</v>
      </c>
      <c r="F5602" s="1" t="s">
        <v>26</v>
      </c>
      <c r="G5602" s="1" t="s">
        <v>1451</v>
      </c>
      <c r="H5602" s="1" t="s">
        <v>23</v>
      </c>
      <c r="I5602" s="1" t="s">
        <v>23</v>
      </c>
      <c r="J5602" s="1" t="s">
        <v>55</v>
      </c>
      <c r="AK5602" s="1" t="s">
        <v>525</v>
      </c>
    </row>
    <row r="5603" spans="1:37">
      <c r="A5603" s="1" t="s">
        <v>1767</v>
      </c>
      <c r="B5603" s="9">
        <v>41681</v>
      </c>
      <c r="C5603" s="11">
        <v>100</v>
      </c>
      <c r="D5603" s="11">
        <v>1</v>
      </c>
      <c r="E5603" s="1">
        <v>17</v>
      </c>
      <c r="F5603" s="1" t="s">
        <v>47</v>
      </c>
      <c r="G5603" s="1" t="s">
        <v>1452</v>
      </c>
      <c r="H5603" s="1" t="s">
        <v>23</v>
      </c>
      <c r="I5603" s="1" t="s">
        <v>23</v>
      </c>
      <c r="J5603" s="1" t="s">
        <v>55</v>
      </c>
      <c r="AK5603" s="1" t="s">
        <v>525</v>
      </c>
    </row>
    <row r="5604" spans="1:37">
      <c r="A5604" s="1" t="s">
        <v>1767</v>
      </c>
      <c r="B5604" s="9">
        <v>41681</v>
      </c>
      <c r="C5604" s="11">
        <v>100</v>
      </c>
      <c r="D5604" s="11">
        <v>1</v>
      </c>
      <c r="E5604" s="1">
        <v>18</v>
      </c>
      <c r="F5604" s="1" t="s">
        <v>26</v>
      </c>
      <c r="G5604" s="1" t="s">
        <v>1453</v>
      </c>
      <c r="H5604" s="1" t="s">
        <v>23</v>
      </c>
      <c r="I5604" s="1" t="s">
        <v>23</v>
      </c>
      <c r="AK5604" s="1" t="s">
        <v>525</v>
      </c>
    </row>
    <row r="5605" spans="1:37">
      <c r="A5605" s="1" t="s">
        <v>1767</v>
      </c>
      <c r="B5605" s="9">
        <v>41681</v>
      </c>
      <c r="C5605" s="11">
        <v>100</v>
      </c>
      <c r="D5605" s="11">
        <v>1</v>
      </c>
      <c r="E5605" s="1">
        <v>18</v>
      </c>
      <c r="F5605" s="1" t="s">
        <v>47</v>
      </c>
      <c r="G5605" s="1" t="s">
        <v>1454</v>
      </c>
      <c r="H5605" s="1" t="s">
        <v>23</v>
      </c>
      <c r="I5605" s="1" t="s">
        <v>23</v>
      </c>
      <c r="J5605" s="1" t="s">
        <v>55</v>
      </c>
      <c r="AK5605" s="1" t="s">
        <v>525</v>
      </c>
    </row>
    <row r="5606" spans="1:37">
      <c r="A5606" s="1" t="s">
        <v>1767</v>
      </c>
      <c r="B5606" s="9">
        <v>41681</v>
      </c>
      <c r="C5606" s="11">
        <v>100</v>
      </c>
      <c r="D5606" s="11">
        <v>1</v>
      </c>
      <c r="E5606" s="1">
        <v>19</v>
      </c>
      <c r="F5606" s="1" t="s">
        <v>26</v>
      </c>
      <c r="G5606" s="1" t="s">
        <v>1455</v>
      </c>
      <c r="H5606" s="1" t="s">
        <v>22</v>
      </c>
      <c r="I5606" s="1" t="s">
        <v>9</v>
      </c>
      <c r="K5606" s="1" t="s">
        <v>30</v>
      </c>
      <c r="L5606" s="1" t="s">
        <v>73</v>
      </c>
      <c r="M5606" s="2" t="s">
        <v>2198</v>
      </c>
      <c r="AJ5606" s="1" t="s">
        <v>524</v>
      </c>
      <c r="AK5606" s="1" t="s">
        <v>525</v>
      </c>
    </row>
    <row r="5607" spans="1:37">
      <c r="A5607" s="1" t="s">
        <v>1767</v>
      </c>
      <c r="B5607" s="9">
        <v>41681</v>
      </c>
      <c r="C5607" s="11">
        <v>100</v>
      </c>
      <c r="D5607" s="11">
        <v>1</v>
      </c>
      <c r="E5607" s="1">
        <v>19</v>
      </c>
      <c r="F5607" s="1" t="s">
        <v>47</v>
      </c>
      <c r="G5607" s="1" t="s">
        <v>1456</v>
      </c>
      <c r="H5607" s="1" t="s">
        <v>22</v>
      </c>
      <c r="I5607" s="1" t="s">
        <v>9</v>
      </c>
      <c r="AK5607" s="1" t="s">
        <v>525</v>
      </c>
    </row>
    <row r="5608" spans="1:37">
      <c r="A5608" s="1" t="s">
        <v>1767</v>
      </c>
      <c r="B5608" s="9">
        <v>41681</v>
      </c>
      <c r="C5608" s="11">
        <v>100</v>
      </c>
      <c r="D5608" s="11">
        <v>1</v>
      </c>
      <c r="E5608" s="1">
        <v>20</v>
      </c>
      <c r="F5608" s="1" t="s">
        <v>26</v>
      </c>
      <c r="G5608" s="1" t="s">
        <v>1457</v>
      </c>
      <c r="H5608" s="1" t="s">
        <v>23</v>
      </c>
      <c r="I5608" s="1" t="s">
        <v>23</v>
      </c>
      <c r="AK5608" s="1" t="s">
        <v>525</v>
      </c>
    </row>
    <row r="5609" spans="1:37">
      <c r="A5609" s="1" t="s">
        <v>1767</v>
      </c>
      <c r="B5609" s="9">
        <v>41681</v>
      </c>
      <c r="C5609" s="11">
        <v>100</v>
      </c>
      <c r="D5609" s="11">
        <v>1</v>
      </c>
      <c r="E5609" s="1">
        <v>20</v>
      </c>
      <c r="F5609" s="1" t="s">
        <v>47</v>
      </c>
      <c r="G5609" s="1" t="s">
        <v>1458</v>
      </c>
      <c r="H5609" s="1" t="s">
        <v>23</v>
      </c>
      <c r="I5609" s="1" t="s">
        <v>23</v>
      </c>
      <c r="J5609" s="1" t="s">
        <v>55</v>
      </c>
      <c r="AK5609" s="1" t="s">
        <v>525</v>
      </c>
    </row>
    <row r="5610" spans="1:37">
      <c r="A5610" s="1" t="s">
        <v>1767</v>
      </c>
      <c r="B5610" s="9">
        <v>41681</v>
      </c>
      <c r="C5610" s="11">
        <v>100</v>
      </c>
      <c r="D5610" s="11">
        <v>1</v>
      </c>
      <c r="E5610" s="15">
        <v>21</v>
      </c>
      <c r="F5610" s="1" t="s">
        <v>26</v>
      </c>
      <c r="G5610" s="1" t="s">
        <v>1463</v>
      </c>
      <c r="H5610" s="1" t="s">
        <v>22</v>
      </c>
      <c r="I5610" s="1" t="s">
        <v>23</v>
      </c>
      <c r="AK5610" s="1" t="s">
        <v>525</v>
      </c>
    </row>
    <row r="5611" spans="1:37">
      <c r="A5611" s="1" t="s">
        <v>1767</v>
      </c>
      <c r="B5611" s="9">
        <v>41681</v>
      </c>
      <c r="C5611" s="11">
        <v>100</v>
      </c>
      <c r="D5611" s="11">
        <v>1</v>
      </c>
      <c r="E5611" s="1">
        <v>21</v>
      </c>
      <c r="F5611" s="1" t="s">
        <v>47</v>
      </c>
      <c r="G5611" s="1" t="s">
        <v>1464</v>
      </c>
      <c r="H5611" s="1" t="s">
        <v>23</v>
      </c>
      <c r="I5611" s="1" t="s">
        <v>23</v>
      </c>
      <c r="AK5611" s="1" t="s">
        <v>525</v>
      </c>
    </row>
    <row r="5612" spans="1:37">
      <c r="A5612" s="1" t="s">
        <v>1767</v>
      </c>
      <c r="B5612" s="9">
        <v>41681</v>
      </c>
      <c r="C5612" s="11">
        <v>100</v>
      </c>
      <c r="D5612" s="11">
        <v>1</v>
      </c>
      <c r="E5612" s="1">
        <v>22</v>
      </c>
      <c r="F5612" s="1" t="s">
        <v>26</v>
      </c>
      <c r="G5612" s="1" t="s">
        <v>1465</v>
      </c>
      <c r="H5612" s="1" t="s">
        <v>23</v>
      </c>
      <c r="I5612" s="1" t="s">
        <v>23</v>
      </c>
      <c r="AK5612" s="1" t="s">
        <v>525</v>
      </c>
    </row>
    <row r="5613" spans="1:37">
      <c r="A5613" s="1" t="s">
        <v>1767</v>
      </c>
      <c r="B5613" s="9">
        <v>41681</v>
      </c>
      <c r="C5613" s="11">
        <v>100</v>
      </c>
      <c r="D5613" s="11">
        <v>1</v>
      </c>
      <c r="E5613" s="1">
        <v>22</v>
      </c>
      <c r="F5613" s="1" t="s">
        <v>47</v>
      </c>
      <c r="G5613" s="1" t="s">
        <v>1466</v>
      </c>
      <c r="H5613" s="1" t="s">
        <v>23</v>
      </c>
      <c r="I5613" s="1" t="s">
        <v>23</v>
      </c>
      <c r="AK5613" s="1" t="s">
        <v>525</v>
      </c>
    </row>
    <row r="5614" spans="1:37">
      <c r="A5614" s="1" t="s">
        <v>1767</v>
      </c>
      <c r="B5614" s="9">
        <v>41681</v>
      </c>
      <c r="C5614" s="11">
        <v>100</v>
      </c>
      <c r="D5614" s="11">
        <v>1</v>
      </c>
      <c r="E5614" s="1">
        <v>23</v>
      </c>
      <c r="F5614" s="1" t="s">
        <v>26</v>
      </c>
      <c r="G5614" s="1" t="s">
        <v>1467</v>
      </c>
      <c r="H5614" s="1" t="s">
        <v>22</v>
      </c>
      <c r="I5614" s="1" t="s">
        <v>9</v>
      </c>
      <c r="K5614" s="1" t="s">
        <v>24</v>
      </c>
      <c r="L5614" s="1" t="s">
        <v>73</v>
      </c>
      <c r="M5614" s="2" t="s">
        <v>2196</v>
      </c>
      <c r="AJ5614" s="1" t="s">
        <v>524</v>
      </c>
      <c r="AK5614" s="1" t="s">
        <v>525</v>
      </c>
    </row>
    <row r="5615" spans="1:37">
      <c r="A5615" s="1" t="s">
        <v>1767</v>
      </c>
      <c r="B5615" s="9">
        <v>41681</v>
      </c>
      <c r="C5615" s="11">
        <v>100</v>
      </c>
      <c r="D5615" s="11">
        <v>1</v>
      </c>
      <c r="E5615" s="1">
        <v>23</v>
      </c>
      <c r="F5615" s="1" t="s">
        <v>47</v>
      </c>
      <c r="G5615" s="1" t="s">
        <v>1468</v>
      </c>
      <c r="H5615" s="1" t="s">
        <v>22</v>
      </c>
      <c r="I5615" s="1" t="s">
        <v>9</v>
      </c>
      <c r="AK5615" s="1" t="s">
        <v>525</v>
      </c>
    </row>
    <row r="5616" spans="1:37">
      <c r="A5616" s="1" t="s">
        <v>1767</v>
      </c>
      <c r="B5616" s="9">
        <v>41681</v>
      </c>
      <c r="C5616" s="11">
        <v>100</v>
      </c>
      <c r="D5616" s="11">
        <v>1</v>
      </c>
      <c r="E5616" s="1">
        <v>24</v>
      </c>
      <c r="F5616" s="1" t="s">
        <v>26</v>
      </c>
      <c r="G5616" s="1" t="s">
        <v>1469</v>
      </c>
      <c r="H5616" s="1" t="s">
        <v>22</v>
      </c>
      <c r="I5616" s="1" t="s">
        <v>9</v>
      </c>
      <c r="AK5616" s="1" t="s">
        <v>525</v>
      </c>
    </row>
    <row r="5617" spans="1:38">
      <c r="A5617" s="1" t="s">
        <v>1767</v>
      </c>
      <c r="B5617" s="9">
        <v>41681</v>
      </c>
      <c r="C5617" s="11">
        <v>100</v>
      </c>
      <c r="D5617" s="11">
        <v>1</v>
      </c>
      <c r="E5617" s="1">
        <v>24</v>
      </c>
      <c r="F5617" s="1" t="s">
        <v>47</v>
      </c>
      <c r="G5617" s="1" t="s">
        <v>1472</v>
      </c>
      <c r="H5617" s="1" t="s">
        <v>22</v>
      </c>
      <c r="I5617" s="1" t="s">
        <v>9</v>
      </c>
      <c r="K5617" s="1" t="s">
        <v>239</v>
      </c>
      <c r="L5617" s="1" t="s">
        <v>73</v>
      </c>
      <c r="M5617" s="2" t="s">
        <v>2121</v>
      </c>
      <c r="AJ5617" s="1" t="s">
        <v>524</v>
      </c>
      <c r="AK5617" s="1" t="s">
        <v>525</v>
      </c>
    </row>
    <row r="5618" spans="1:38">
      <c r="A5618" s="1" t="s">
        <v>1767</v>
      </c>
      <c r="B5618" s="9">
        <v>41681</v>
      </c>
      <c r="C5618" s="11">
        <v>100</v>
      </c>
      <c r="D5618" s="11">
        <v>1</v>
      </c>
      <c r="E5618" s="1">
        <v>25</v>
      </c>
      <c r="F5618" s="1" t="s">
        <v>26</v>
      </c>
      <c r="G5618" s="1" t="s">
        <v>1474</v>
      </c>
      <c r="H5618" s="1" t="s">
        <v>23</v>
      </c>
      <c r="I5618" s="1" t="s">
        <v>53</v>
      </c>
      <c r="AK5618" s="1" t="s">
        <v>244</v>
      </c>
    </row>
    <row r="5619" spans="1:38">
      <c r="A5619" s="1" t="s">
        <v>1767</v>
      </c>
      <c r="B5619" s="9">
        <v>41681</v>
      </c>
      <c r="C5619" s="11">
        <v>100</v>
      </c>
      <c r="D5619" s="11">
        <v>1</v>
      </c>
      <c r="E5619" s="1">
        <v>25</v>
      </c>
      <c r="F5619" s="1" t="s">
        <v>47</v>
      </c>
      <c r="G5619" s="1" t="s">
        <v>1475</v>
      </c>
      <c r="H5619" s="1" t="s">
        <v>23</v>
      </c>
      <c r="I5619" s="1" t="s">
        <v>23</v>
      </c>
      <c r="J5619" s="1" t="s">
        <v>55</v>
      </c>
      <c r="AK5619" s="1" t="s">
        <v>244</v>
      </c>
    </row>
    <row r="5620" spans="1:38">
      <c r="A5620" s="1" t="s">
        <v>1767</v>
      </c>
      <c r="B5620" s="9">
        <v>41681</v>
      </c>
      <c r="C5620" s="11">
        <v>100</v>
      </c>
      <c r="D5620" s="11">
        <v>1</v>
      </c>
      <c r="E5620" s="1">
        <v>26</v>
      </c>
      <c r="F5620" s="1" t="s">
        <v>26</v>
      </c>
      <c r="G5620" s="1" t="s">
        <v>1476</v>
      </c>
      <c r="H5620" s="1" t="s">
        <v>23</v>
      </c>
      <c r="I5620" s="1" t="s">
        <v>23</v>
      </c>
      <c r="J5620" s="1" t="s">
        <v>55</v>
      </c>
      <c r="AK5620" s="1" t="s">
        <v>244</v>
      </c>
      <c r="AL5620" s="1" t="s">
        <v>575</v>
      </c>
    </row>
    <row r="5621" spans="1:38">
      <c r="A5621" s="1" t="s">
        <v>1767</v>
      </c>
      <c r="B5621" s="9">
        <v>41681</v>
      </c>
      <c r="C5621" s="11">
        <v>100</v>
      </c>
      <c r="D5621" s="11">
        <v>1</v>
      </c>
      <c r="E5621" s="1">
        <v>26</v>
      </c>
      <c r="F5621" s="1" t="s">
        <v>47</v>
      </c>
      <c r="G5621" s="1" t="s">
        <v>1477</v>
      </c>
      <c r="H5621" s="1" t="s">
        <v>23</v>
      </c>
      <c r="I5621" s="1" t="s">
        <v>23</v>
      </c>
      <c r="AK5621" s="1" t="s">
        <v>244</v>
      </c>
    </row>
    <row r="5622" spans="1:38">
      <c r="A5622" s="1" t="s">
        <v>1767</v>
      </c>
      <c r="B5622" s="9">
        <v>41681</v>
      </c>
      <c r="C5622" s="11">
        <v>100</v>
      </c>
      <c r="D5622" s="11">
        <v>1</v>
      </c>
      <c r="E5622" s="1">
        <v>27</v>
      </c>
      <c r="F5622" s="1" t="s">
        <v>26</v>
      </c>
      <c r="G5622" s="1" t="s">
        <v>1478</v>
      </c>
      <c r="H5622" s="1" t="s">
        <v>23</v>
      </c>
      <c r="I5622" s="1" t="s">
        <v>53</v>
      </c>
      <c r="AK5622" s="1" t="s">
        <v>244</v>
      </c>
    </row>
    <row r="5623" spans="1:38">
      <c r="A5623" s="1" t="s">
        <v>1767</v>
      </c>
      <c r="B5623" s="9">
        <v>41681</v>
      </c>
      <c r="C5623" s="11">
        <v>100</v>
      </c>
      <c r="D5623" s="11">
        <v>1</v>
      </c>
      <c r="E5623" s="1">
        <v>27</v>
      </c>
      <c r="F5623" s="1" t="s">
        <v>47</v>
      </c>
      <c r="G5623" s="1" t="s">
        <v>1479</v>
      </c>
      <c r="H5623" s="1" t="s">
        <v>22</v>
      </c>
      <c r="I5623" s="1" t="s">
        <v>53</v>
      </c>
      <c r="AK5623" s="1" t="s">
        <v>244</v>
      </c>
      <c r="AL5623" s="1" t="s">
        <v>576</v>
      </c>
    </row>
    <row r="5624" spans="1:38">
      <c r="A5624" s="1" t="s">
        <v>1767</v>
      </c>
      <c r="B5624" s="9">
        <v>41681</v>
      </c>
      <c r="C5624" s="11">
        <v>100</v>
      </c>
      <c r="D5624" s="11">
        <v>1</v>
      </c>
      <c r="E5624" s="1">
        <v>28</v>
      </c>
      <c r="F5624" s="1" t="s">
        <v>26</v>
      </c>
      <c r="G5624" s="1" t="s">
        <v>1480</v>
      </c>
      <c r="H5624" s="1" t="s">
        <v>23</v>
      </c>
      <c r="I5624" s="1" t="s">
        <v>53</v>
      </c>
      <c r="AK5624" s="1" t="s">
        <v>244</v>
      </c>
    </row>
    <row r="5625" spans="1:38">
      <c r="A5625" s="1" t="s">
        <v>1767</v>
      </c>
      <c r="B5625" s="9">
        <v>41681</v>
      </c>
      <c r="C5625" s="11">
        <v>100</v>
      </c>
      <c r="D5625" s="11">
        <v>1</v>
      </c>
      <c r="E5625" s="1">
        <v>28</v>
      </c>
      <c r="F5625" s="1" t="s">
        <v>47</v>
      </c>
      <c r="G5625" s="1" t="s">
        <v>1481</v>
      </c>
      <c r="H5625" s="1" t="s">
        <v>23</v>
      </c>
      <c r="I5625" s="1" t="s">
        <v>23</v>
      </c>
      <c r="AK5625" s="1" t="s">
        <v>244</v>
      </c>
    </row>
    <row r="5626" spans="1:38">
      <c r="A5626" s="1" t="s">
        <v>1767</v>
      </c>
      <c r="B5626" s="9">
        <v>41681</v>
      </c>
      <c r="C5626" s="11">
        <v>100</v>
      </c>
      <c r="D5626" s="11">
        <v>1</v>
      </c>
      <c r="E5626" s="1">
        <v>29</v>
      </c>
      <c r="F5626" s="1" t="s">
        <v>26</v>
      </c>
      <c r="G5626" s="1" t="s">
        <v>1482</v>
      </c>
      <c r="H5626" s="1" t="s">
        <v>23</v>
      </c>
      <c r="I5626" s="1" t="s">
        <v>23</v>
      </c>
      <c r="AK5626" s="1" t="s">
        <v>244</v>
      </c>
    </row>
    <row r="5627" spans="1:38">
      <c r="A5627" s="1" t="s">
        <v>1767</v>
      </c>
      <c r="B5627" s="9">
        <v>41681</v>
      </c>
      <c r="C5627" s="11">
        <v>100</v>
      </c>
      <c r="D5627" s="11">
        <v>1</v>
      </c>
      <c r="E5627" s="1">
        <v>29</v>
      </c>
      <c r="F5627" s="1" t="s">
        <v>47</v>
      </c>
      <c r="G5627" s="1" t="s">
        <v>1483</v>
      </c>
      <c r="H5627" s="1" t="s">
        <v>23</v>
      </c>
      <c r="I5627" s="1" t="s">
        <v>23</v>
      </c>
      <c r="AK5627" s="1" t="s">
        <v>244</v>
      </c>
    </row>
    <row r="5628" spans="1:38">
      <c r="A5628" s="1" t="s">
        <v>1767</v>
      </c>
      <c r="B5628" s="9">
        <v>41681</v>
      </c>
      <c r="C5628" s="11">
        <v>100</v>
      </c>
      <c r="D5628" s="11">
        <v>1</v>
      </c>
      <c r="E5628" s="1">
        <v>30</v>
      </c>
      <c r="F5628" s="1" t="s">
        <v>26</v>
      </c>
      <c r="G5628" s="1" t="s">
        <v>1484</v>
      </c>
      <c r="H5628" s="1" t="s">
        <v>23</v>
      </c>
      <c r="I5628" s="1" t="s">
        <v>23</v>
      </c>
      <c r="AK5628" s="1" t="s">
        <v>244</v>
      </c>
    </row>
    <row r="5629" spans="1:38">
      <c r="A5629" s="1" t="s">
        <v>1767</v>
      </c>
      <c r="B5629" s="9">
        <v>41681</v>
      </c>
      <c r="C5629" s="11">
        <v>100</v>
      </c>
      <c r="D5629" s="11">
        <v>1</v>
      </c>
      <c r="E5629" s="1">
        <v>30</v>
      </c>
      <c r="F5629" s="1" t="s">
        <v>47</v>
      </c>
      <c r="G5629" s="1" t="s">
        <v>1485</v>
      </c>
      <c r="H5629" s="1" t="s">
        <v>23</v>
      </c>
      <c r="I5629" s="1" t="s">
        <v>23</v>
      </c>
      <c r="AK5629" s="1" t="s">
        <v>244</v>
      </c>
    </row>
    <row r="5630" spans="1:38">
      <c r="A5630" s="1" t="s">
        <v>1767</v>
      </c>
      <c r="B5630" s="9">
        <v>41681</v>
      </c>
      <c r="C5630" s="11">
        <v>100</v>
      </c>
      <c r="D5630" s="11">
        <v>1</v>
      </c>
      <c r="E5630" s="1">
        <v>31</v>
      </c>
      <c r="F5630" s="1" t="s">
        <v>26</v>
      </c>
      <c r="G5630" s="1" t="s">
        <v>1486</v>
      </c>
      <c r="H5630" s="1" t="s">
        <v>22</v>
      </c>
      <c r="I5630" s="1" t="s">
        <v>23</v>
      </c>
      <c r="AK5630" s="1" t="s">
        <v>244</v>
      </c>
    </row>
    <row r="5631" spans="1:38">
      <c r="A5631" s="1" t="s">
        <v>1767</v>
      </c>
      <c r="B5631" s="9">
        <v>41681</v>
      </c>
      <c r="C5631" s="11">
        <v>100</v>
      </c>
      <c r="D5631" s="11">
        <v>1</v>
      </c>
      <c r="E5631" s="1">
        <v>31</v>
      </c>
      <c r="F5631" s="1" t="s">
        <v>47</v>
      </c>
      <c r="G5631" s="1" t="s">
        <v>1487</v>
      </c>
      <c r="H5631" s="1" t="s">
        <v>23</v>
      </c>
      <c r="I5631" s="1" t="s">
        <v>23</v>
      </c>
      <c r="J5631" s="1" t="s">
        <v>55</v>
      </c>
      <c r="AK5631" s="1" t="s">
        <v>244</v>
      </c>
    </row>
    <row r="5632" spans="1:38">
      <c r="A5632" s="1" t="s">
        <v>1767</v>
      </c>
      <c r="B5632" s="9">
        <v>41681</v>
      </c>
      <c r="C5632" s="11">
        <v>100</v>
      </c>
      <c r="D5632" s="11">
        <v>1</v>
      </c>
      <c r="E5632" s="1">
        <v>32</v>
      </c>
      <c r="F5632" s="1" t="s">
        <v>26</v>
      </c>
      <c r="G5632" s="1" t="s">
        <v>1488</v>
      </c>
      <c r="H5632" s="1" t="s">
        <v>23</v>
      </c>
      <c r="I5632" s="1" t="s">
        <v>23</v>
      </c>
      <c r="J5632" s="1" t="s">
        <v>55</v>
      </c>
      <c r="AK5632" s="1" t="s">
        <v>244</v>
      </c>
      <c r="AL5632" s="1" t="s">
        <v>575</v>
      </c>
    </row>
    <row r="5633" spans="1:38">
      <c r="A5633" s="1" t="s">
        <v>1767</v>
      </c>
      <c r="B5633" s="9">
        <v>41681</v>
      </c>
      <c r="C5633" s="11">
        <v>100</v>
      </c>
      <c r="D5633" s="11">
        <v>1</v>
      </c>
      <c r="E5633" s="1">
        <v>32</v>
      </c>
      <c r="F5633" s="1" t="s">
        <v>47</v>
      </c>
      <c r="G5633" s="1" t="s">
        <v>1489</v>
      </c>
      <c r="H5633" s="1" t="s">
        <v>23</v>
      </c>
      <c r="I5633" s="1" t="s">
        <v>23</v>
      </c>
      <c r="AK5633" s="1" t="s">
        <v>244</v>
      </c>
    </row>
    <row r="5634" spans="1:38">
      <c r="A5634" s="1" t="s">
        <v>1767</v>
      </c>
      <c r="B5634" s="9">
        <v>41681</v>
      </c>
      <c r="C5634" s="17">
        <v>100</v>
      </c>
      <c r="D5634" s="17">
        <v>1</v>
      </c>
      <c r="E5634" s="18">
        <v>33</v>
      </c>
      <c r="F5634" s="18" t="s">
        <v>26</v>
      </c>
      <c r="G5634" s="18" t="s">
        <v>532</v>
      </c>
      <c r="H5634" s="1" t="s">
        <v>23</v>
      </c>
      <c r="I5634" s="1" t="s">
        <v>23</v>
      </c>
      <c r="J5634" s="18" t="s">
        <v>55</v>
      </c>
      <c r="AK5634" s="1" t="s">
        <v>244</v>
      </c>
    </row>
    <row r="5635" spans="1:38">
      <c r="A5635" s="1" t="s">
        <v>1767</v>
      </c>
      <c r="B5635" s="9">
        <v>41681</v>
      </c>
      <c r="C5635" s="11">
        <v>100</v>
      </c>
      <c r="D5635" s="11">
        <v>1</v>
      </c>
      <c r="E5635" s="1">
        <v>33</v>
      </c>
      <c r="F5635" s="1" t="s">
        <v>47</v>
      </c>
      <c r="G5635" s="1" t="s">
        <v>1490</v>
      </c>
      <c r="H5635" s="1" t="s">
        <v>23</v>
      </c>
      <c r="I5635" s="1" t="s">
        <v>23</v>
      </c>
      <c r="J5635" s="1" t="s">
        <v>55</v>
      </c>
      <c r="AK5635" s="1" t="s">
        <v>244</v>
      </c>
      <c r="AL5635" s="1" t="s">
        <v>570</v>
      </c>
    </row>
    <row r="5636" spans="1:38">
      <c r="A5636" s="1" t="s">
        <v>1767</v>
      </c>
      <c r="B5636" s="9">
        <v>41681</v>
      </c>
      <c r="C5636" s="11">
        <v>100</v>
      </c>
      <c r="D5636" s="11">
        <v>1</v>
      </c>
      <c r="E5636" s="1">
        <v>34</v>
      </c>
      <c r="F5636" s="1" t="s">
        <v>26</v>
      </c>
      <c r="G5636" s="1" t="s">
        <v>1491</v>
      </c>
      <c r="H5636" s="1" t="s">
        <v>23</v>
      </c>
      <c r="I5636" s="1" t="s">
        <v>23</v>
      </c>
      <c r="AK5636" s="1" t="s">
        <v>244</v>
      </c>
    </row>
    <row r="5637" spans="1:38">
      <c r="A5637" s="1" t="s">
        <v>1767</v>
      </c>
      <c r="B5637" s="9">
        <v>41681</v>
      </c>
      <c r="C5637" s="11">
        <v>100</v>
      </c>
      <c r="D5637" s="11">
        <v>1</v>
      </c>
      <c r="E5637" s="1">
        <v>34</v>
      </c>
      <c r="F5637" s="1" t="s">
        <v>47</v>
      </c>
      <c r="G5637" s="1" t="s">
        <v>1492</v>
      </c>
      <c r="H5637" s="1" t="s">
        <v>23</v>
      </c>
      <c r="I5637" s="1" t="s">
        <v>23</v>
      </c>
      <c r="AK5637" s="1" t="s">
        <v>244</v>
      </c>
    </row>
    <row r="5638" spans="1:38">
      <c r="A5638" s="1" t="s">
        <v>1767</v>
      </c>
      <c r="B5638" s="9">
        <v>41681</v>
      </c>
      <c r="C5638" s="11">
        <v>100</v>
      </c>
      <c r="D5638" s="11">
        <v>1</v>
      </c>
      <c r="E5638" s="1">
        <v>35</v>
      </c>
      <c r="F5638" s="1" t="s">
        <v>26</v>
      </c>
      <c r="G5638" s="1" t="s">
        <v>1493</v>
      </c>
      <c r="H5638" s="1" t="s">
        <v>23</v>
      </c>
      <c r="I5638" s="1" t="s">
        <v>23</v>
      </c>
      <c r="AK5638" s="1" t="s">
        <v>244</v>
      </c>
    </row>
    <row r="5639" spans="1:38">
      <c r="A5639" s="1" t="s">
        <v>1767</v>
      </c>
      <c r="B5639" s="9">
        <v>41681</v>
      </c>
      <c r="C5639" s="11">
        <v>100</v>
      </c>
      <c r="D5639" s="11">
        <v>1</v>
      </c>
      <c r="E5639" s="1">
        <v>35</v>
      </c>
      <c r="F5639" s="1" t="s">
        <v>47</v>
      </c>
      <c r="G5639" s="1" t="s">
        <v>1494</v>
      </c>
      <c r="H5639" s="1" t="s">
        <v>23</v>
      </c>
      <c r="I5639" s="1" t="s">
        <v>23</v>
      </c>
      <c r="J5639" s="1" t="s">
        <v>55</v>
      </c>
      <c r="AK5639" s="1" t="s">
        <v>244</v>
      </c>
      <c r="AL5639" s="1" t="s">
        <v>529</v>
      </c>
    </row>
    <row r="5640" spans="1:38">
      <c r="A5640" s="1" t="s">
        <v>1767</v>
      </c>
      <c r="B5640" s="9">
        <v>41681</v>
      </c>
      <c r="C5640" s="11">
        <v>100</v>
      </c>
      <c r="D5640" s="11">
        <v>1</v>
      </c>
      <c r="E5640" s="1">
        <v>36</v>
      </c>
      <c r="F5640" s="1" t="s">
        <v>26</v>
      </c>
      <c r="G5640" s="1" t="s">
        <v>1495</v>
      </c>
      <c r="H5640" s="1" t="s">
        <v>23</v>
      </c>
      <c r="I5640" s="1" t="s">
        <v>23</v>
      </c>
      <c r="J5640" s="1" t="s">
        <v>55</v>
      </c>
      <c r="AK5640" s="1" t="s">
        <v>244</v>
      </c>
      <c r="AL5640" s="1" t="s">
        <v>570</v>
      </c>
    </row>
    <row r="5641" spans="1:38">
      <c r="A5641" s="1" t="s">
        <v>1767</v>
      </c>
      <c r="B5641" s="9">
        <v>41681</v>
      </c>
      <c r="C5641" s="11">
        <v>100</v>
      </c>
      <c r="D5641" s="11">
        <v>1</v>
      </c>
      <c r="E5641" s="1">
        <v>36</v>
      </c>
      <c r="F5641" s="1" t="s">
        <v>47</v>
      </c>
      <c r="G5641" s="1" t="s">
        <v>1496</v>
      </c>
      <c r="H5641" s="1" t="s">
        <v>23</v>
      </c>
      <c r="I5641" s="1" t="s">
        <v>23</v>
      </c>
      <c r="AK5641" s="1" t="s">
        <v>244</v>
      </c>
    </row>
    <row r="5642" spans="1:38">
      <c r="A5642" s="1" t="s">
        <v>1767</v>
      </c>
      <c r="B5642" s="9">
        <v>41681</v>
      </c>
      <c r="C5642" s="17">
        <v>100</v>
      </c>
      <c r="D5642" s="17">
        <v>1</v>
      </c>
      <c r="E5642" s="18">
        <v>37</v>
      </c>
      <c r="F5642" s="18" t="s">
        <v>26</v>
      </c>
      <c r="G5642" s="18" t="s">
        <v>534</v>
      </c>
      <c r="H5642" s="1" t="s">
        <v>22</v>
      </c>
      <c r="I5642" s="18" t="s">
        <v>9</v>
      </c>
      <c r="K5642" s="18" t="s">
        <v>30</v>
      </c>
      <c r="L5642" s="1" t="s">
        <v>73</v>
      </c>
      <c r="M5642" s="2" t="s">
        <v>2189</v>
      </c>
      <c r="AJ5642" s="1" t="s">
        <v>525</v>
      </c>
      <c r="AK5642" s="1" t="s">
        <v>79</v>
      </c>
      <c r="AL5642" s="1" t="s">
        <v>583</v>
      </c>
    </row>
    <row r="5643" spans="1:38">
      <c r="A5643" s="1" t="s">
        <v>1767</v>
      </c>
      <c r="B5643" s="9">
        <v>41681</v>
      </c>
      <c r="C5643" s="11">
        <v>100</v>
      </c>
      <c r="D5643" s="11">
        <v>1</v>
      </c>
      <c r="E5643" s="1">
        <v>37</v>
      </c>
      <c r="F5643" s="1" t="s">
        <v>47</v>
      </c>
      <c r="G5643" s="1" t="s">
        <v>1498</v>
      </c>
      <c r="H5643" s="1" t="s">
        <v>23</v>
      </c>
      <c r="I5643" s="1" t="s">
        <v>23</v>
      </c>
      <c r="AK5643" s="1" t="s">
        <v>79</v>
      </c>
    </row>
    <row r="5644" spans="1:38">
      <c r="A5644" s="1" t="s">
        <v>1767</v>
      </c>
      <c r="B5644" s="9">
        <v>41681</v>
      </c>
      <c r="C5644" s="11">
        <v>100</v>
      </c>
      <c r="D5644" s="11">
        <v>1</v>
      </c>
      <c r="E5644" s="1">
        <v>38</v>
      </c>
      <c r="F5644" s="1" t="s">
        <v>26</v>
      </c>
      <c r="G5644" s="1" t="s">
        <v>1499</v>
      </c>
      <c r="H5644" s="1" t="s">
        <v>23</v>
      </c>
      <c r="I5644" s="1" t="s">
        <v>23</v>
      </c>
      <c r="J5644" s="1" t="s">
        <v>55</v>
      </c>
      <c r="AK5644" s="1" t="s">
        <v>79</v>
      </c>
    </row>
    <row r="5645" spans="1:38">
      <c r="A5645" s="1" t="s">
        <v>1767</v>
      </c>
      <c r="B5645" s="9">
        <v>41681</v>
      </c>
      <c r="C5645" s="11">
        <v>100</v>
      </c>
      <c r="D5645" s="11">
        <v>1</v>
      </c>
      <c r="E5645" s="1">
        <v>38</v>
      </c>
      <c r="F5645" s="1" t="s">
        <v>47</v>
      </c>
      <c r="G5645" s="1" t="s">
        <v>1500</v>
      </c>
      <c r="H5645" s="1" t="s">
        <v>23</v>
      </c>
      <c r="I5645" s="1" t="s">
        <v>23</v>
      </c>
      <c r="J5645" s="1" t="s">
        <v>55</v>
      </c>
      <c r="AK5645" s="1" t="s">
        <v>79</v>
      </c>
    </row>
    <row r="5646" spans="1:38">
      <c r="A5646" s="1" t="s">
        <v>1767</v>
      </c>
      <c r="B5646" s="9">
        <v>41681</v>
      </c>
      <c r="C5646" s="11">
        <v>100</v>
      </c>
      <c r="D5646" s="11">
        <v>1</v>
      </c>
      <c r="E5646" s="1">
        <v>39</v>
      </c>
      <c r="F5646" s="1" t="s">
        <v>26</v>
      </c>
      <c r="G5646" s="1" t="s">
        <v>1501</v>
      </c>
      <c r="H5646" s="1" t="s">
        <v>23</v>
      </c>
      <c r="I5646" s="1" t="s">
        <v>23</v>
      </c>
      <c r="J5646" s="1" t="s">
        <v>55</v>
      </c>
      <c r="AK5646" s="1" t="s">
        <v>79</v>
      </c>
    </row>
    <row r="5647" spans="1:38">
      <c r="A5647" s="1" t="s">
        <v>1767</v>
      </c>
      <c r="B5647" s="9">
        <v>41681</v>
      </c>
      <c r="C5647" s="11">
        <v>100</v>
      </c>
      <c r="D5647" s="11">
        <v>1</v>
      </c>
      <c r="E5647" s="1">
        <v>39</v>
      </c>
      <c r="F5647" s="1" t="s">
        <v>47</v>
      </c>
      <c r="G5647" s="1" t="s">
        <v>1503</v>
      </c>
      <c r="H5647" s="1" t="s">
        <v>23</v>
      </c>
      <c r="I5647" s="1" t="s">
        <v>23</v>
      </c>
      <c r="J5647" s="1" t="s">
        <v>55</v>
      </c>
      <c r="AK5647" s="1" t="s">
        <v>79</v>
      </c>
    </row>
    <row r="5648" spans="1:38">
      <c r="A5648" s="1" t="s">
        <v>1767</v>
      </c>
      <c r="B5648" s="9">
        <v>41681</v>
      </c>
      <c r="C5648" s="11">
        <v>100</v>
      </c>
      <c r="D5648" s="11">
        <v>1</v>
      </c>
      <c r="E5648" s="1">
        <v>40</v>
      </c>
      <c r="F5648" s="1" t="s">
        <v>26</v>
      </c>
      <c r="G5648" s="1" t="s">
        <v>1504</v>
      </c>
      <c r="H5648" s="1" t="s">
        <v>23</v>
      </c>
      <c r="I5648" s="1" t="s">
        <v>23</v>
      </c>
      <c r="AK5648" s="1" t="s">
        <v>79</v>
      </c>
    </row>
    <row r="5649" spans="1:38">
      <c r="A5649" s="1" t="s">
        <v>1767</v>
      </c>
      <c r="B5649" s="9">
        <v>41681</v>
      </c>
      <c r="C5649" s="11">
        <v>100</v>
      </c>
      <c r="D5649" s="11">
        <v>1</v>
      </c>
      <c r="E5649" s="1">
        <v>40</v>
      </c>
      <c r="F5649" s="1" t="s">
        <v>47</v>
      </c>
      <c r="G5649" s="1" t="s">
        <v>1507</v>
      </c>
      <c r="H5649" s="1" t="s">
        <v>23</v>
      </c>
      <c r="I5649" s="1" t="s">
        <v>23</v>
      </c>
      <c r="AK5649" s="1" t="s">
        <v>79</v>
      </c>
    </row>
    <row r="5650" spans="1:38">
      <c r="A5650" s="1" t="s">
        <v>1767</v>
      </c>
      <c r="B5650" s="9">
        <v>41681</v>
      </c>
      <c r="C5650" s="11">
        <v>100</v>
      </c>
      <c r="D5650" s="11">
        <v>1</v>
      </c>
      <c r="E5650" s="1">
        <v>41</v>
      </c>
      <c r="F5650" s="1" t="s">
        <v>26</v>
      </c>
      <c r="G5650" s="1" t="s">
        <v>1508</v>
      </c>
      <c r="H5650" s="1" t="s">
        <v>23</v>
      </c>
      <c r="I5650" s="1" t="s">
        <v>23</v>
      </c>
      <c r="AK5650" s="1" t="s">
        <v>79</v>
      </c>
    </row>
    <row r="5651" spans="1:38">
      <c r="A5651" s="1" t="s">
        <v>1767</v>
      </c>
      <c r="B5651" s="9">
        <v>41681</v>
      </c>
      <c r="C5651" s="11">
        <v>100</v>
      </c>
      <c r="D5651" s="11">
        <v>1</v>
      </c>
      <c r="E5651" s="1">
        <v>41</v>
      </c>
      <c r="F5651" s="1" t="s">
        <v>47</v>
      </c>
      <c r="G5651" s="1" t="s">
        <v>1509</v>
      </c>
      <c r="H5651" s="1" t="s">
        <v>22</v>
      </c>
      <c r="I5651" s="1" t="s">
        <v>9</v>
      </c>
      <c r="K5651" s="1" t="s">
        <v>32</v>
      </c>
      <c r="L5651" s="1" t="s">
        <v>25</v>
      </c>
      <c r="M5651" s="2" t="s">
        <v>2203</v>
      </c>
      <c r="N5651" s="1" t="s">
        <v>224</v>
      </c>
      <c r="O5651" s="1" t="s">
        <v>27</v>
      </c>
      <c r="P5651" s="1" t="s">
        <v>577</v>
      </c>
      <c r="Q5651" s="1">
        <v>27.9</v>
      </c>
      <c r="R5651" s="1">
        <v>18.95</v>
      </c>
      <c r="S5651" s="1">
        <v>12.2</v>
      </c>
      <c r="X5651" s="1">
        <v>18</v>
      </c>
      <c r="Y5651" s="1">
        <v>88</v>
      </c>
      <c r="Z5651" s="1">
        <f>(Y5651-X5651)</f>
        <v>70</v>
      </c>
      <c r="AA5651" s="1">
        <f>11+30</f>
        <v>41</v>
      </c>
      <c r="AE5651" s="1">
        <v>1018</v>
      </c>
      <c r="AF5651" s="1">
        <v>284</v>
      </c>
      <c r="AG5651" s="1">
        <v>119</v>
      </c>
      <c r="AJ5651" s="1" t="s">
        <v>525</v>
      </c>
      <c r="AK5651" s="1" t="s">
        <v>79</v>
      </c>
      <c r="AL5651" s="1" t="s">
        <v>578</v>
      </c>
    </row>
    <row r="5652" spans="1:38">
      <c r="A5652" s="1" t="s">
        <v>1767</v>
      </c>
      <c r="B5652" s="9">
        <v>41681</v>
      </c>
      <c r="C5652" s="11">
        <v>100</v>
      </c>
      <c r="D5652" s="11">
        <v>1</v>
      </c>
      <c r="E5652" s="1">
        <v>42</v>
      </c>
      <c r="F5652" s="1" t="s">
        <v>26</v>
      </c>
      <c r="G5652" s="1" t="s">
        <v>1510</v>
      </c>
      <c r="H5652" s="1" t="s">
        <v>23</v>
      </c>
      <c r="I5652" s="1" t="s">
        <v>23</v>
      </c>
      <c r="J5652" s="1" t="s">
        <v>55</v>
      </c>
      <c r="AK5652" s="1" t="s">
        <v>79</v>
      </c>
    </row>
    <row r="5653" spans="1:38">
      <c r="A5653" s="1" t="s">
        <v>1767</v>
      </c>
      <c r="B5653" s="9">
        <v>41681</v>
      </c>
      <c r="C5653" s="11">
        <v>100</v>
      </c>
      <c r="D5653" s="11">
        <v>1</v>
      </c>
      <c r="E5653" s="1">
        <v>42</v>
      </c>
      <c r="F5653" s="1" t="s">
        <v>47</v>
      </c>
      <c r="G5653" s="1" t="s">
        <v>1511</v>
      </c>
      <c r="H5653" s="1" t="s">
        <v>23</v>
      </c>
      <c r="I5653" s="1" t="s">
        <v>23</v>
      </c>
      <c r="AK5653" s="1" t="s">
        <v>79</v>
      </c>
    </row>
    <row r="5654" spans="1:38">
      <c r="A5654" s="1" t="s">
        <v>1767</v>
      </c>
      <c r="B5654" s="9">
        <v>41681</v>
      </c>
      <c r="C5654" s="11">
        <v>100</v>
      </c>
      <c r="D5654" s="11">
        <v>1</v>
      </c>
      <c r="E5654" s="1">
        <v>43</v>
      </c>
      <c r="F5654" s="1" t="s">
        <v>26</v>
      </c>
      <c r="G5654" s="1" t="s">
        <v>1512</v>
      </c>
      <c r="H5654" s="1" t="s">
        <v>23</v>
      </c>
      <c r="I5654" s="1" t="s">
        <v>23</v>
      </c>
      <c r="AK5654" s="1" t="s">
        <v>79</v>
      </c>
    </row>
    <row r="5655" spans="1:38">
      <c r="A5655" s="1" t="s">
        <v>1767</v>
      </c>
      <c r="B5655" s="9">
        <v>41681</v>
      </c>
      <c r="C5655" s="11">
        <v>100</v>
      </c>
      <c r="D5655" s="11">
        <v>1</v>
      </c>
      <c r="E5655" s="1">
        <v>43</v>
      </c>
      <c r="F5655" s="1" t="s">
        <v>47</v>
      </c>
      <c r="G5655" s="1" t="s">
        <v>1513</v>
      </c>
      <c r="H5655" s="1" t="s">
        <v>23</v>
      </c>
      <c r="I5655" s="1" t="s">
        <v>23</v>
      </c>
      <c r="AK5655" s="1" t="s">
        <v>79</v>
      </c>
    </row>
    <row r="5656" spans="1:38">
      <c r="A5656" s="1" t="s">
        <v>1767</v>
      </c>
      <c r="B5656" s="9">
        <v>41681</v>
      </c>
      <c r="C5656" s="11">
        <v>100</v>
      </c>
      <c r="D5656" s="11">
        <v>1</v>
      </c>
      <c r="E5656" s="1">
        <v>44</v>
      </c>
      <c r="F5656" s="1" t="s">
        <v>26</v>
      </c>
      <c r="G5656" s="1" t="s">
        <v>1514</v>
      </c>
      <c r="H5656" s="1" t="s">
        <v>23</v>
      </c>
      <c r="I5656" s="1" t="s">
        <v>23</v>
      </c>
      <c r="J5656" s="20"/>
      <c r="AK5656" s="1" t="s">
        <v>79</v>
      </c>
    </row>
    <row r="5657" spans="1:38">
      <c r="A5657" s="1" t="s">
        <v>1767</v>
      </c>
      <c r="B5657" s="9">
        <v>41681</v>
      </c>
      <c r="C5657" s="11">
        <v>100</v>
      </c>
      <c r="D5657" s="11">
        <v>1</v>
      </c>
      <c r="E5657" s="1">
        <v>44</v>
      </c>
      <c r="F5657" s="1" t="s">
        <v>47</v>
      </c>
      <c r="G5657" s="1" t="s">
        <v>1515</v>
      </c>
      <c r="H5657" s="1" t="s">
        <v>23</v>
      </c>
      <c r="I5657" s="1" t="s">
        <v>23</v>
      </c>
      <c r="J5657" s="20"/>
      <c r="AK5657" s="1" t="s">
        <v>79</v>
      </c>
    </row>
    <row r="5658" spans="1:38">
      <c r="A5658" s="1" t="s">
        <v>1767</v>
      </c>
      <c r="B5658" s="9">
        <v>41681</v>
      </c>
      <c r="C5658" s="11">
        <v>100</v>
      </c>
      <c r="D5658" s="11">
        <v>1</v>
      </c>
      <c r="E5658" s="1">
        <v>45</v>
      </c>
      <c r="F5658" s="1" t="s">
        <v>26</v>
      </c>
      <c r="G5658" s="1" t="s">
        <v>1516</v>
      </c>
      <c r="H5658" s="1" t="s">
        <v>23</v>
      </c>
      <c r="I5658" s="1" t="s">
        <v>23</v>
      </c>
      <c r="J5658" s="1" t="s">
        <v>55</v>
      </c>
      <c r="AK5658" s="1" t="s">
        <v>79</v>
      </c>
    </row>
    <row r="5659" spans="1:38">
      <c r="A5659" s="1" t="s">
        <v>1767</v>
      </c>
      <c r="B5659" s="9">
        <v>41681</v>
      </c>
      <c r="C5659" s="11">
        <v>100</v>
      </c>
      <c r="D5659" s="11">
        <v>1</v>
      </c>
      <c r="E5659" s="1">
        <v>45</v>
      </c>
      <c r="F5659" s="1" t="s">
        <v>47</v>
      </c>
      <c r="G5659" s="1" t="s">
        <v>1517</v>
      </c>
      <c r="H5659" s="1" t="s">
        <v>23</v>
      </c>
      <c r="I5659" s="1" t="s">
        <v>9</v>
      </c>
      <c r="AK5659" s="1" t="s">
        <v>79</v>
      </c>
    </row>
    <row r="5660" spans="1:38">
      <c r="A5660" s="1" t="s">
        <v>1767</v>
      </c>
      <c r="B5660" s="9">
        <v>41681</v>
      </c>
      <c r="C5660" s="11">
        <v>100</v>
      </c>
      <c r="D5660" s="11">
        <v>1</v>
      </c>
      <c r="E5660" s="1">
        <v>46</v>
      </c>
      <c r="F5660" s="1" t="s">
        <v>26</v>
      </c>
      <c r="G5660" s="1" t="s">
        <v>1518</v>
      </c>
      <c r="H5660" s="1" t="s">
        <v>23</v>
      </c>
      <c r="I5660" s="1" t="s">
        <v>23</v>
      </c>
      <c r="AK5660" s="1" t="s">
        <v>79</v>
      </c>
    </row>
    <row r="5661" spans="1:38">
      <c r="A5661" s="1" t="s">
        <v>1767</v>
      </c>
      <c r="B5661" s="9">
        <v>41681</v>
      </c>
      <c r="C5661" s="11">
        <v>100</v>
      </c>
      <c r="D5661" s="11">
        <v>1</v>
      </c>
      <c r="E5661" s="1">
        <v>46</v>
      </c>
      <c r="F5661" s="1" t="s">
        <v>47</v>
      </c>
      <c r="G5661" s="1" t="s">
        <v>1519</v>
      </c>
      <c r="H5661" s="1" t="s">
        <v>23</v>
      </c>
      <c r="I5661" s="1" t="s">
        <v>23</v>
      </c>
      <c r="AK5661" s="1" t="s">
        <v>79</v>
      </c>
    </row>
    <row r="5662" spans="1:38">
      <c r="A5662" s="1" t="s">
        <v>1767</v>
      </c>
      <c r="B5662" s="9">
        <v>41681</v>
      </c>
      <c r="C5662" s="11">
        <v>100</v>
      </c>
      <c r="D5662" s="11">
        <v>1</v>
      </c>
      <c r="E5662" s="1">
        <v>47</v>
      </c>
      <c r="F5662" s="1" t="s">
        <v>26</v>
      </c>
      <c r="G5662" s="1" t="s">
        <v>1520</v>
      </c>
      <c r="H5662" s="1" t="s">
        <v>23</v>
      </c>
      <c r="I5662" s="1" t="s">
        <v>23</v>
      </c>
      <c r="J5662" s="1" t="s">
        <v>55</v>
      </c>
      <c r="AK5662" s="1" t="s">
        <v>79</v>
      </c>
    </row>
    <row r="5663" spans="1:38">
      <c r="A5663" s="1" t="s">
        <v>1767</v>
      </c>
      <c r="B5663" s="9">
        <v>41681</v>
      </c>
      <c r="C5663" s="11">
        <v>100</v>
      </c>
      <c r="D5663" s="11">
        <v>1</v>
      </c>
      <c r="E5663" s="1">
        <v>47</v>
      </c>
      <c r="F5663" s="1" t="s">
        <v>47</v>
      </c>
      <c r="G5663" s="1" t="s">
        <v>1521</v>
      </c>
      <c r="H5663" s="1" t="s">
        <v>23</v>
      </c>
      <c r="I5663" s="1" t="s">
        <v>23</v>
      </c>
      <c r="AK5663" s="1" t="s">
        <v>79</v>
      </c>
    </row>
    <row r="5664" spans="1:38">
      <c r="A5664" s="1" t="s">
        <v>1767</v>
      </c>
      <c r="B5664" s="9">
        <v>41681</v>
      </c>
      <c r="C5664" s="11">
        <v>100</v>
      </c>
      <c r="D5664" s="11">
        <v>1</v>
      </c>
      <c r="E5664" s="1">
        <v>48</v>
      </c>
      <c r="F5664" s="1" t="s">
        <v>26</v>
      </c>
      <c r="G5664" s="1" t="s">
        <v>1522</v>
      </c>
      <c r="H5664" s="1" t="s">
        <v>23</v>
      </c>
      <c r="I5664" s="1" t="s">
        <v>23</v>
      </c>
      <c r="AK5664" s="1" t="s">
        <v>79</v>
      </c>
    </row>
    <row r="5665" spans="1:37">
      <c r="A5665" s="1" t="s">
        <v>1767</v>
      </c>
      <c r="B5665" s="9">
        <v>41681</v>
      </c>
      <c r="C5665" s="11">
        <v>100</v>
      </c>
      <c r="D5665" s="11">
        <v>1</v>
      </c>
      <c r="E5665" s="1">
        <v>48</v>
      </c>
      <c r="F5665" s="1" t="s">
        <v>47</v>
      </c>
      <c r="G5665" s="1" t="s">
        <v>1523</v>
      </c>
      <c r="H5665" s="1" t="s">
        <v>23</v>
      </c>
      <c r="I5665" s="1" t="s">
        <v>23</v>
      </c>
      <c r="AK5665" s="1" t="s">
        <v>79</v>
      </c>
    </row>
    <row r="5666" spans="1:37">
      <c r="A5666" s="1" t="s">
        <v>1768</v>
      </c>
      <c r="B5666" s="9">
        <v>41682</v>
      </c>
      <c r="C5666" s="11">
        <v>100</v>
      </c>
      <c r="D5666" s="11">
        <v>1</v>
      </c>
      <c r="E5666" s="1">
        <v>1</v>
      </c>
      <c r="F5666" s="1" t="s">
        <v>26</v>
      </c>
      <c r="G5666" s="1" t="s">
        <v>1823</v>
      </c>
      <c r="H5666" s="1" t="s">
        <v>23</v>
      </c>
      <c r="I5666" s="1" t="s">
        <v>53</v>
      </c>
      <c r="AK5666" s="1" t="s">
        <v>79</v>
      </c>
    </row>
    <row r="5667" spans="1:37">
      <c r="A5667" s="1" t="s">
        <v>1768</v>
      </c>
      <c r="B5667" s="9">
        <v>41682</v>
      </c>
      <c r="C5667" s="11">
        <v>100</v>
      </c>
      <c r="D5667" s="11">
        <v>1</v>
      </c>
      <c r="E5667" s="1">
        <v>1</v>
      </c>
      <c r="F5667" s="1" t="s">
        <v>47</v>
      </c>
      <c r="G5667" s="1" t="s">
        <v>1825</v>
      </c>
      <c r="H5667" s="1" t="s">
        <v>23</v>
      </c>
      <c r="I5667" s="1" t="s">
        <v>53</v>
      </c>
      <c r="AK5667" s="1" t="s">
        <v>79</v>
      </c>
    </row>
    <row r="5668" spans="1:37">
      <c r="A5668" s="1" t="s">
        <v>1768</v>
      </c>
      <c r="B5668" s="9">
        <v>41682</v>
      </c>
      <c r="C5668" s="11">
        <v>100</v>
      </c>
      <c r="D5668" s="11">
        <v>1</v>
      </c>
      <c r="E5668" s="1">
        <v>2</v>
      </c>
      <c r="F5668" s="1" t="s">
        <v>26</v>
      </c>
      <c r="G5668" s="1" t="s">
        <v>1833</v>
      </c>
      <c r="H5668" s="1" t="s">
        <v>23</v>
      </c>
      <c r="I5668" s="1" t="s">
        <v>23</v>
      </c>
      <c r="AK5668" s="1" t="s">
        <v>79</v>
      </c>
    </row>
    <row r="5669" spans="1:37">
      <c r="A5669" s="1" t="s">
        <v>1768</v>
      </c>
      <c r="B5669" s="9">
        <v>41682</v>
      </c>
      <c r="C5669" s="11">
        <v>100</v>
      </c>
      <c r="D5669" s="11">
        <v>1</v>
      </c>
      <c r="E5669" s="1">
        <v>2</v>
      </c>
      <c r="F5669" s="1" t="s">
        <v>47</v>
      </c>
      <c r="G5669" s="1" t="s">
        <v>1829</v>
      </c>
      <c r="H5669" s="1" t="s">
        <v>22</v>
      </c>
      <c r="I5669" s="1" t="s">
        <v>23</v>
      </c>
      <c r="J5669" s="1" t="s">
        <v>55</v>
      </c>
      <c r="AK5669" s="1" t="s">
        <v>79</v>
      </c>
    </row>
    <row r="5670" spans="1:37">
      <c r="A5670" s="1" t="s">
        <v>1768</v>
      </c>
      <c r="B5670" s="9">
        <v>41682</v>
      </c>
      <c r="C5670" s="11">
        <v>100</v>
      </c>
      <c r="D5670" s="11">
        <v>1</v>
      </c>
      <c r="E5670" s="1">
        <v>3</v>
      </c>
      <c r="F5670" s="1" t="s">
        <v>26</v>
      </c>
      <c r="G5670" s="1" t="s">
        <v>1813</v>
      </c>
      <c r="H5670" s="1" t="s">
        <v>23</v>
      </c>
      <c r="I5670" s="1" t="s">
        <v>23</v>
      </c>
      <c r="AK5670" s="1" t="s">
        <v>79</v>
      </c>
    </row>
    <row r="5671" spans="1:37">
      <c r="A5671" s="1" t="s">
        <v>1768</v>
      </c>
      <c r="B5671" s="9">
        <v>41682</v>
      </c>
      <c r="C5671" s="11">
        <v>100</v>
      </c>
      <c r="D5671" s="11">
        <v>1</v>
      </c>
      <c r="E5671" s="1">
        <v>3</v>
      </c>
      <c r="F5671" s="1" t="s">
        <v>47</v>
      </c>
      <c r="G5671" s="1" t="s">
        <v>1824</v>
      </c>
      <c r="H5671" s="1" t="s">
        <v>23</v>
      </c>
      <c r="I5671" s="1" t="s">
        <v>23</v>
      </c>
      <c r="AK5671" s="1" t="s">
        <v>79</v>
      </c>
    </row>
    <row r="5672" spans="1:37">
      <c r="A5672" s="1" t="s">
        <v>1768</v>
      </c>
      <c r="B5672" s="9">
        <v>41682</v>
      </c>
      <c r="C5672" s="11">
        <v>100</v>
      </c>
      <c r="D5672" s="11">
        <v>1</v>
      </c>
      <c r="E5672" s="1">
        <v>4</v>
      </c>
      <c r="F5672" s="1" t="s">
        <v>26</v>
      </c>
      <c r="G5672" s="1" t="s">
        <v>1821</v>
      </c>
      <c r="H5672" s="1" t="s">
        <v>23</v>
      </c>
      <c r="I5672" s="1" t="s">
        <v>23</v>
      </c>
      <c r="AK5672" s="1" t="s">
        <v>79</v>
      </c>
    </row>
    <row r="5673" spans="1:37">
      <c r="A5673" s="1" t="s">
        <v>1768</v>
      </c>
      <c r="B5673" s="9">
        <v>41682</v>
      </c>
      <c r="C5673" s="11">
        <v>100</v>
      </c>
      <c r="D5673" s="11">
        <v>1</v>
      </c>
      <c r="E5673" s="1">
        <v>4</v>
      </c>
      <c r="F5673" s="1" t="s">
        <v>47</v>
      </c>
      <c r="G5673" s="1" t="s">
        <v>1832</v>
      </c>
      <c r="H5673" s="1" t="s">
        <v>23</v>
      </c>
      <c r="I5673" s="1" t="s">
        <v>53</v>
      </c>
      <c r="AK5673" s="1" t="s">
        <v>79</v>
      </c>
    </row>
    <row r="5674" spans="1:37">
      <c r="A5674" s="1" t="s">
        <v>1768</v>
      </c>
      <c r="B5674" s="9">
        <v>41682</v>
      </c>
      <c r="C5674" s="11">
        <v>100</v>
      </c>
      <c r="D5674" s="11">
        <v>1</v>
      </c>
      <c r="E5674" s="1">
        <v>5</v>
      </c>
      <c r="F5674" s="1" t="s">
        <v>26</v>
      </c>
      <c r="G5674" s="1" t="s">
        <v>1828</v>
      </c>
      <c r="H5674" s="1" t="s">
        <v>23</v>
      </c>
      <c r="I5674" s="1" t="s">
        <v>23</v>
      </c>
      <c r="AK5674" s="1" t="s">
        <v>79</v>
      </c>
    </row>
    <row r="5675" spans="1:37">
      <c r="A5675" s="1" t="s">
        <v>1768</v>
      </c>
      <c r="B5675" s="9">
        <v>41682</v>
      </c>
      <c r="C5675" s="11">
        <v>100</v>
      </c>
      <c r="D5675" s="11">
        <v>1</v>
      </c>
      <c r="E5675" s="1">
        <v>5</v>
      </c>
      <c r="F5675" s="1" t="s">
        <v>47</v>
      </c>
      <c r="G5675" s="1" t="s">
        <v>1826</v>
      </c>
      <c r="H5675" s="1" t="s">
        <v>23</v>
      </c>
      <c r="I5675" s="1" t="s">
        <v>23</v>
      </c>
      <c r="AK5675" s="1" t="s">
        <v>79</v>
      </c>
    </row>
    <row r="5676" spans="1:37">
      <c r="A5676" s="1" t="s">
        <v>1768</v>
      </c>
      <c r="B5676" s="9">
        <v>41682</v>
      </c>
      <c r="C5676" s="11">
        <v>100</v>
      </c>
      <c r="D5676" s="11">
        <v>1</v>
      </c>
      <c r="E5676" s="1">
        <v>6</v>
      </c>
      <c r="F5676" s="1" t="s">
        <v>26</v>
      </c>
      <c r="G5676" s="1" t="s">
        <v>1834</v>
      </c>
      <c r="H5676" s="1" t="s">
        <v>23</v>
      </c>
      <c r="I5676" s="1" t="s">
        <v>23</v>
      </c>
      <c r="AK5676" s="1" t="s">
        <v>79</v>
      </c>
    </row>
    <row r="5677" spans="1:37">
      <c r="A5677" s="1" t="s">
        <v>1768</v>
      </c>
      <c r="B5677" s="9">
        <v>41682</v>
      </c>
      <c r="C5677" s="11">
        <v>100</v>
      </c>
      <c r="D5677" s="11">
        <v>1</v>
      </c>
      <c r="E5677" s="1">
        <v>6</v>
      </c>
      <c r="F5677" s="1" t="s">
        <v>47</v>
      </c>
      <c r="G5677" s="1" t="s">
        <v>1816</v>
      </c>
      <c r="H5677" s="1" t="s">
        <v>23</v>
      </c>
      <c r="I5677" s="1" t="s">
        <v>23</v>
      </c>
      <c r="J5677" s="1" t="s">
        <v>55</v>
      </c>
      <c r="AK5677" s="1" t="s">
        <v>79</v>
      </c>
    </row>
    <row r="5678" spans="1:37">
      <c r="A5678" s="1" t="s">
        <v>1768</v>
      </c>
      <c r="B5678" s="9">
        <v>41682</v>
      </c>
      <c r="C5678" s="11">
        <v>100</v>
      </c>
      <c r="D5678" s="11">
        <v>1</v>
      </c>
      <c r="E5678" s="1">
        <v>7</v>
      </c>
      <c r="F5678" s="1" t="s">
        <v>26</v>
      </c>
      <c r="G5678" s="1" t="s">
        <v>1809</v>
      </c>
      <c r="H5678" s="1" t="s">
        <v>23</v>
      </c>
      <c r="I5678" s="1" t="s">
        <v>23</v>
      </c>
      <c r="AK5678" s="1" t="s">
        <v>79</v>
      </c>
    </row>
    <row r="5679" spans="1:37">
      <c r="A5679" s="1" t="s">
        <v>1768</v>
      </c>
      <c r="B5679" s="9">
        <v>41682</v>
      </c>
      <c r="C5679" s="11">
        <v>100</v>
      </c>
      <c r="D5679" s="11">
        <v>1</v>
      </c>
      <c r="E5679" s="1">
        <v>7</v>
      </c>
      <c r="F5679" s="1" t="s">
        <v>47</v>
      </c>
      <c r="G5679" s="1" t="s">
        <v>1822</v>
      </c>
      <c r="H5679" s="1" t="s">
        <v>23</v>
      </c>
      <c r="I5679" s="1" t="s">
        <v>23</v>
      </c>
      <c r="J5679" s="1" t="s">
        <v>55</v>
      </c>
      <c r="AK5679" s="1" t="s">
        <v>79</v>
      </c>
    </row>
    <row r="5680" spans="1:37">
      <c r="A5680" s="1" t="s">
        <v>1768</v>
      </c>
      <c r="B5680" s="9">
        <v>41682</v>
      </c>
      <c r="C5680" s="11">
        <v>100</v>
      </c>
      <c r="D5680" s="11">
        <v>1</v>
      </c>
      <c r="E5680" s="1">
        <v>8</v>
      </c>
      <c r="F5680" s="1" t="s">
        <v>26</v>
      </c>
      <c r="G5680" s="1" t="s">
        <v>1808</v>
      </c>
      <c r="H5680" s="1" t="s">
        <v>23</v>
      </c>
      <c r="I5680" s="1" t="s">
        <v>53</v>
      </c>
      <c r="AK5680" s="1" t="s">
        <v>79</v>
      </c>
    </row>
    <row r="5681" spans="1:38">
      <c r="A5681" s="1" t="s">
        <v>1768</v>
      </c>
      <c r="B5681" s="9">
        <v>41682</v>
      </c>
      <c r="C5681" s="11">
        <v>100</v>
      </c>
      <c r="D5681" s="11">
        <v>1</v>
      </c>
      <c r="E5681" s="1">
        <v>8</v>
      </c>
      <c r="F5681" s="1" t="s">
        <v>47</v>
      </c>
      <c r="G5681" s="1" t="s">
        <v>1820</v>
      </c>
      <c r="H5681" s="1" t="s">
        <v>23</v>
      </c>
      <c r="I5681" s="1" t="s">
        <v>23</v>
      </c>
      <c r="AK5681" s="1" t="s">
        <v>79</v>
      </c>
    </row>
    <row r="5682" spans="1:38">
      <c r="A5682" s="1" t="s">
        <v>1768</v>
      </c>
      <c r="B5682" s="9">
        <v>41682</v>
      </c>
      <c r="C5682" s="11">
        <v>100</v>
      </c>
      <c r="D5682" s="11">
        <v>1</v>
      </c>
      <c r="E5682" s="1">
        <v>9</v>
      </c>
      <c r="F5682" s="1" t="s">
        <v>26</v>
      </c>
      <c r="G5682" s="1" t="s">
        <v>1830</v>
      </c>
      <c r="H5682" s="1" t="s">
        <v>23</v>
      </c>
      <c r="I5682" s="1" t="s">
        <v>53</v>
      </c>
      <c r="AK5682" s="1" t="s">
        <v>79</v>
      </c>
    </row>
    <row r="5683" spans="1:38">
      <c r="A5683" s="1" t="s">
        <v>1768</v>
      </c>
      <c r="B5683" s="9">
        <v>41682</v>
      </c>
      <c r="C5683" s="11">
        <v>100</v>
      </c>
      <c r="D5683" s="11">
        <v>1</v>
      </c>
      <c r="E5683" s="1">
        <v>9</v>
      </c>
      <c r="F5683" s="1" t="s">
        <v>47</v>
      </c>
      <c r="G5683" s="1" t="s">
        <v>1810</v>
      </c>
      <c r="H5683" s="1" t="s">
        <v>23</v>
      </c>
      <c r="I5683" s="1" t="s">
        <v>23</v>
      </c>
      <c r="AK5683" s="1" t="s">
        <v>79</v>
      </c>
    </row>
    <row r="5684" spans="1:38">
      <c r="A5684" s="1" t="s">
        <v>1768</v>
      </c>
      <c r="B5684" s="9">
        <v>41682</v>
      </c>
      <c r="C5684" s="11">
        <v>100</v>
      </c>
      <c r="D5684" s="11">
        <v>1</v>
      </c>
      <c r="E5684" s="1">
        <v>10</v>
      </c>
      <c r="F5684" s="1" t="s">
        <v>26</v>
      </c>
      <c r="G5684" s="1" t="s">
        <v>1817</v>
      </c>
      <c r="H5684" s="1" t="s">
        <v>23</v>
      </c>
      <c r="I5684" s="1" t="s">
        <v>53</v>
      </c>
      <c r="AK5684" s="1" t="s">
        <v>79</v>
      </c>
    </row>
    <row r="5685" spans="1:38">
      <c r="A5685" s="1" t="s">
        <v>1768</v>
      </c>
      <c r="B5685" s="9">
        <v>41682</v>
      </c>
      <c r="C5685" s="11">
        <v>100</v>
      </c>
      <c r="D5685" s="11">
        <v>1</v>
      </c>
      <c r="E5685" s="1">
        <v>10</v>
      </c>
      <c r="F5685" s="1" t="s">
        <v>47</v>
      </c>
      <c r="G5685" s="1" t="s">
        <v>1835</v>
      </c>
      <c r="H5685" s="1" t="s">
        <v>23</v>
      </c>
      <c r="I5685" s="1" t="s">
        <v>23</v>
      </c>
      <c r="J5685" s="1" t="s">
        <v>55</v>
      </c>
      <c r="AK5685" s="1" t="s">
        <v>79</v>
      </c>
    </row>
    <row r="5686" spans="1:38">
      <c r="A5686" s="1" t="s">
        <v>1768</v>
      </c>
      <c r="B5686" s="9">
        <v>41682</v>
      </c>
      <c r="C5686" s="11">
        <v>100</v>
      </c>
      <c r="D5686" s="11">
        <v>1</v>
      </c>
      <c r="E5686" s="1">
        <v>11</v>
      </c>
      <c r="F5686" s="1" t="s">
        <v>26</v>
      </c>
      <c r="G5686" s="1" t="s">
        <v>1812</v>
      </c>
      <c r="H5686" s="1" t="s">
        <v>23</v>
      </c>
      <c r="I5686" s="1" t="s">
        <v>23</v>
      </c>
      <c r="J5686" s="1" t="s">
        <v>55</v>
      </c>
      <c r="AK5686" s="1" t="s">
        <v>79</v>
      </c>
    </row>
    <row r="5687" spans="1:38">
      <c r="A5687" s="1" t="s">
        <v>1768</v>
      </c>
      <c r="B5687" s="9">
        <v>41682</v>
      </c>
      <c r="C5687" s="11">
        <v>100</v>
      </c>
      <c r="D5687" s="11">
        <v>1</v>
      </c>
      <c r="E5687" s="1">
        <v>11</v>
      </c>
      <c r="F5687" s="1" t="s">
        <v>47</v>
      </c>
      <c r="G5687" s="1" t="s">
        <v>1807</v>
      </c>
      <c r="H5687" s="1" t="s">
        <v>23</v>
      </c>
      <c r="I5687" s="1" t="s">
        <v>23</v>
      </c>
      <c r="AK5687" s="1" t="s">
        <v>79</v>
      </c>
    </row>
    <row r="5688" spans="1:38">
      <c r="A5688" s="1" t="s">
        <v>1768</v>
      </c>
      <c r="B5688" s="9">
        <v>41682</v>
      </c>
      <c r="C5688" s="11">
        <v>100</v>
      </c>
      <c r="D5688" s="11">
        <v>1</v>
      </c>
      <c r="E5688" s="1">
        <v>12</v>
      </c>
      <c r="F5688" s="1" t="s">
        <v>26</v>
      </c>
      <c r="G5688" s="1" t="s">
        <v>1818</v>
      </c>
      <c r="H5688" s="1" t="s">
        <v>23</v>
      </c>
      <c r="I5688" s="1" t="s">
        <v>23</v>
      </c>
      <c r="AK5688" s="1" t="s">
        <v>79</v>
      </c>
    </row>
    <row r="5689" spans="1:38">
      <c r="A5689" s="1" t="s">
        <v>1768</v>
      </c>
      <c r="B5689" s="9">
        <v>41682</v>
      </c>
      <c r="C5689" s="11">
        <v>100</v>
      </c>
      <c r="D5689" s="11">
        <v>1</v>
      </c>
      <c r="E5689" s="1">
        <v>12</v>
      </c>
      <c r="F5689" s="1" t="s">
        <v>47</v>
      </c>
      <c r="G5689" s="1" t="s">
        <v>1811</v>
      </c>
      <c r="H5689" s="1" t="s">
        <v>23</v>
      </c>
      <c r="I5689" s="1" t="s">
        <v>53</v>
      </c>
      <c r="AK5689" s="1" t="s">
        <v>79</v>
      </c>
    </row>
    <row r="5690" spans="1:38">
      <c r="A5690" s="1" t="s">
        <v>1768</v>
      </c>
      <c r="B5690" s="9">
        <v>41682</v>
      </c>
      <c r="C5690" s="11">
        <v>100</v>
      </c>
      <c r="D5690" s="11">
        <v>1</v>
      </c>
      <c r="E5690" s="1">
        <v>13</v>
      </c>
      <c r="F5690" s="1" t="s">
        <v>26</v>
      </c>
      <c r="G5690" s="1" t="s">
        <v>1827</v>
      </c>
      <c r="H5690" s="1" t="s">
        <v>22</v>
      </c>
      <c r="I5690" s="1" t="s">
        <v>9</v>
      </c>
      <c r="K5690" s="1" t="s">
        <v>29</v>
      </c>
      <c r="L5690" s="1" t="s">
        <v>73</v>
      </c>
      <c r="M5690" s="2" t="s">
        <v>2194</v>
      </c>
      <c r="AJ5690" s="1" t="s">
        <v>525</v>
      </c>
      <c r="AK5690" s="1" t="s">
        <v>524</v>
      </c>
      <c r="AL5690" s="1" t="s">
        <v>579</v>
      </c>
    </row>
    <row r="5691" spans="1:38">
      <c r="A5691" s="1" t="s">
        <v>1768</v>
      </c>
      <c r="B5691" s="9">
        <v>41682</v>
      </c>
      <c r="C5691" s="11">
        <v>100</v>
      </c>
      <c r="D5691" s="11">
        <v>1</v>
      </c>
      <c r="E5691" s="1">
        <v>13</v>
      </c>
      <c r="F5691" s="1" t="s">
        <v>47</v>
      </c>
      <c r="G5691" s="1" t="s">
        <v>1815</v>
      </c>
      <c r="H5691" s="1" t="s">
        <v>23</v>
      </c>
      <c r="I5691" s="1" t="s">
        <v>23</v>
      </c>
      <c r="AK5691" s="1" t="s">
        <v>524</v>
      </c>
    </row>
    <row r="5692" spans="1:38">
      <c r="A5692" s="1" t="s">
        <v>1768</v>
      </c>
      <c r="B5692" s="9">
        <v>41682</v>
      </c>
      <c r="C5692" s="11">
        <v>100</v>
      </c>
      <c r="D5692" s="11">
        <v>1</v>
      </c>
      <c r="E5692" s="1">
        <v>14</v>
      </c>
      <c r="F5692" s="1" t="s">
        <v>26</v>
      </c>
      <c r="G5692" s="1" t="s">
        <v>1819</v>
      </c>
      <c r="H5692" s="1" t="s">
        <v>22</v>
      </c>
      <c r="I5692" s="1" t="s">
        <v>23</v>
      </c>
      <c r="J5692" s="1" t="s">
        <v>55</v>
      </c>
      <c r="AK5692" s="1" t="s">
        <v>524</v>
      </c>
    </row>
    <row r="5693" spans="1:38">
      <c r="A5693" s="1" t="s">
        <v>1768</v>
      </c>
      <c r="B5693" s="9">
        <v>41682</v>
      </c>
      <c r="C5693" s="11">
        <v>100</v>
      </c>
      <c r="D5693" s="11">
        <v>1</v>
      </c>
      <c r="E5693" s="1">
        <v>14</v>
      </c>
      <c r="F5693" s="1" t="s">
        <v>47</v>
      </c>
      <c r="G5693" s="1" t="s">
        <v>1806</v>
      </c>
      <c r="H5693" s="1" t="s">
        <v>23</v>
      </c>
      <c r="I5693" s="1" t="s">
        <v>23</v>
      </c>
      <c r="AK5693" s="1" t="s">
        <v>524</v>
      </c>
    </row>
    <row r="5694" spans="1:38">
      <c r="A5694" s="1" t="s">
        <v>1768</v>
      </c>
      <c r="B5694" s="9">
        <v>41682</v>
      </c>
      <c r="C5694" s="11">
        <v>100</v>
      </c>
      <c r="D5694" s="11">
        <v>1</v>
      </c>
      <c r="E5694" s="1">
        <v>15</v>
      </c>
      <c r="F5694" s="1" t="s">
        <v>26</v>
      </c>
      <c r="G5694" s="1" t="s">
        <v>1836</v>
      </c>
      <c r="H5694" s="1" t="s">
        <v>23</v>
      </c>
      <c r="I5694" s="1" t="s">
        <v>23</v>
      </c>
      <c r="AK5694" s="1" t="s">
        <v>524</v>
      </c>
    </row>
    <row r="5695" spans="1:38">
      <c r="A5695" s="1" t="s">
        <v>1768</v>
      </c>
      <c r="B5695" s="9">
        <v>41682</v>
      </c>
      <c r="C5695" s="11">
        <v>100</v>
      </c>
      <c r="D5695" s="11">
        <v>1</v>
      </c>
      <c r="E5695" s="1">
        <v>15</v>
      </c>
      <c r="F5695" s="1" t="s">
        <v>47</v>
      </c>
      <c r="G5695" s="1" t="s">
        <v>1805</v>
      </c>
      <c r="H5695" s="1" t="s">
        <v>23</v>
      </c>
      <c r="I5695" s="1" t="s">
        <v>23</v>
      </c>
      <c r="AK5695" s="1" t="s">
        <v>524</v>
      </c>
    </row>
    <row r="5696" spans="1:38">
      <c r="A5696" s="1" t="s">
        <v>1768</v>
      </c>
      <c r="B5696" s="9">
        <v>41682</v>
      </c>
      <c r="C5696" s="11">
        <v>100</v>
      </c>
      <c r="D5696" s="11">
        <v>1</v>
      </c>
      <c r="E5696" s="1">
        <v>16</v>
      </c>
      <c r="F5696" s="1" t="s">
        <v>26</v>
      </c>
      <c r="G5696" s="1" t="s">
        <v>1814</v>
      </c>
      <c r="H5696" s="1" t="s">
        <v>23</v>
      </c>
      <c r="I5696" s="1" t="s">
        <v>23</v>
      </c>
      <c r="J5696" s="1" t="s">
        <v>55</v>
      </c>
      <c r="AK5696" s="1" t="s">
        <v>524</v>
      </c>
    </row>
    <row r="5697" spans="1:37">
      <c r="A5697" s="1" t="s">
        <v>1768</v>
      </c>
      <c r="B5697" s="9">
        <v>41682</v>
      </c>
      <c r="C5697" s="11">
        <v>100</v>
      </c>
      <c r="D5697" s="11">
        <v>1</v>
      </c>
      <c r="E5697" s="1">
        <v>16</v>
      </c>
      <c r="F5697" s="1" t="s">
        <v>47</v>
      </c>
      <c r="G5697" s="1" t="s">
        <v>1831</v>
      </c>
      <c r="H5697" s="1" t="s">
        <v>23</v>
      </c>
      <c r="I5697" s="1" t="s">
        <v>23</v>
      </c>
      <c r="AK5697" s="1" t="s">
        <v>524</v>
      </c>
    </row>
    <row r="5698" spans="1:37">
      <c r="A5698" s="1" t="s">
        <v>1768</v>
      </c>
      <c r="B5698" s="9">
        <v>41682</v>
      </c>
      <c r="C5698" s="11">
        <v>100</v>
      </c>
      <c r="D5698" s="11">
        <v>1</v>
      </c>
      <c r="E5698" s="1">
        <v>17</v>
      </c>
      <c r="F5698" s="1" t="s">
        <v>26</v>
      </c>
      <c r="G5698" s="1" t="s">
        <v>1451</v>
      </c>
      <c r="H5698" s="1" t="s">
        <v>23</v>
      </c>
      <c r="I5698" s="1" t="s">
        <v>23</v>
      </c>
      <c r="J5698" s="1" t="s">
        <v>55</v>
      </c>
      <c r="AK5698" s="1" t="s">
        <v>524</v>
      </c>
    </row>
    <row r="5699" spans="1:37">
      <c r="A5699" s="1" t="s">
        <v>1768</v>
      </c>
      <c r="B5699" s="9">
        <v>41682</v>
      </c>
      <c r="C5699" s="11">
        <v>100</v>
      </c>
      <c r="D5699" s="11">
        <v>1</v>
      </c>
      <c r="E5699" s="1">
        <v>17</v>
      </c>
      <c r="F5699" s="1" t="s">
        <v>47</v>
      </c>
      <c r="G5699" s="1" t="s">
        <v>1452</v>
      </c>
      <c r="H5699" s="1" t="s">
        <v>23</v>
      </c>
      <c r="I5699" s="1" t="s">
        <v>23</v>
      </c>
      <c r="J5699" s="1" t="s">
        <v>55</v>
      </c>
      <c r="AK5699" s="1" t="s">
        <v>524</v>
      </c>
    </row>
    <row r="5700" spans="1:37">
      <c r="A5700" s="1" t="s">
        <v>1768</v>
      </c>
      <c r="B5700" s="9">
        <v>41682</v>
      </c>
      <c r="C5700" s="11">
        <v>100</v>
      </c>
      <c r="D5700" s="11">
        <v>1</v>
      </c>
      <c r="E5700" s="1">
        <v>18</v>
      </c>
      <c r="F5700" s="1" t="s">
        <v>26</v>
      </c>
      <c r="G5700" s="1" t="s">
        <v>1453</v>
      </c>
      <c r="H5700" s="1" t="s">
        <v>23</v>
      </c>
      <c r="I5700" s="1" t="s">
        <v>23</v>
      </c>
      <c r="AK5700" s="1" t="s">
        <v>524</v>
      </c>
    </row>
    <row r="5701" spans="1:37">
      <c r="A5701" s="1" t="s">
        <v>1768</v>
      </c>
      <c r="B5701" s="9">
        <v>41682</v>
      </c>
      <c r="C5701" s="11">
        <v>100</v>
      </c>
      <c r="D5701" s="11">
        <v>1</v>
      </c>
      <c r="E5701" s="1">
        <v>18</v>
      </c>
      <c r="F5701" s="1" t="s">
        <v>47</v>
      </c>
      <c r="G5701" s="1" t="s">
        <v>1454</v>
      </c>
      <c r="H5701" s="1" t="s">
        <v>23</v>
      </c>
      <c r="I5701" s="1" t="s">
        <v>23</v>
      </c>
      <c r="AK5701" s="1" t="s">
        <v>524</v>
      </c>
    </row>
    <row r="5702" spans="1:37">
      <c r="A5702" s="1" t="s">
        <v>1768</v>
      </c>
      <c r="B5702" s="9">
        <v>41682</v>
      </c>
      <c r="C5702" s="11">
        <v>100</v>
      </c>
      <c r="D5702" s="11">
        <v>1</v>
      </c>
      <c r="E5702" s="1">
        <v>19</v>
      </c>
      <c r="F5702" s="1" t="s">
        <v>26</v>
      </c>
      <c r="G5702" s="1" t="s">
        <v>1455</v>
      </c>
      <c r="H5702" s="1" t="s">
        <v>23</v>
      </c>
      <c r="I5702" s="1" t="s">
        <v>23</v>
      </c>
      <c r="AK5702" s="1" t="s">
        <v>524</v>
      </c>
    </row>
    <row r="5703" spans="1:37">
      <c r="A5703" s="1" t="s">
        <v>1768</v>
      </c>
      <c r="B5703" s="9">
        <v>41682</v>
      </c>
      <c r="C5703" s="11">
        <v>100</v>
      </c>
      <c r="D5703" s="11">
        <v>1</v>
      </c>
      <c r="E5703" s="1">
        <v>19</v>
      </c>
      <c r="F5703" s="1" t="s">
        <v>47</v>
      </c>
      <c r="G5703" s="1" t="s">
        <v>1456</v>
      </c>
      <c r="H5703" s="1" t="s">
        <v>22</v>
      </c>
      <c r="I5703" s="1" t="s">
        <v>23</v>
      </c>
      <c r="AK5703" s="1" t="s">
        <v>524</v>
      </c>
    </row>
    <row r="5704" spans="1:37">
      <c r="A5704" s="1" t="s">
        <v>1768</v>
      </c>
      <c r="B5704" s="9">
        <v>41682</v>
      </c>
      <c r="C5704" s="11">
        <v>100</v>
      </c>
      <c r="D5704" s="11">
        <v>1</v>
      </c>
      <c r="E5704" s="1">
        <v>20</v>
      </c>
      <c r="F5704" s="1" t="s">
        <v>26</v>
      </c>
      <c r="G5704" s="1" t="s">
        <v>1457</v>
      </c>
      <c r="H5704" s="1" t="s">
        <v>23</v>
      </c>
      <c r="I5704" s="1" t="s">
        <v>23</v>
      </c>
      <c r="AK5704" s="1" t="s">
        <v>524</v>
      </c>
    </row>
    <row r="5705" spans="1:37">
      <c r="A5705" s="1" t="s">
        <v>1768</v>
      </c>
      <c r="B5705" s="9">
        <v>41682</v>
      </c>
      <c r="C5705" s="11">
        <v>100</v>
      </c>
      <c r="D5705" s="11">
        <v>1</v>
      </c>
      <c r="E5705" s="1">
        <v>20</v>
      </c>
      <c r="F5705" s="1" t="s">
        <v>47</v>
      </c>
      <c r="G5705" s="1" t="s">
        <v>1458</v>
      </c>
      <c r="H5705" s="1" t="s">
        <v>23</v>
      </c>
      <c r="I5705" s="1" t="s">
        <v>23</v>
      </c>
      <c r="AK5705" s="1" t="s">
        <v>524</v>
      </c>
    </row>
    <row r="5706" spans="1:37">
      <c r="A5706" s="1" t="s">
        <v>1768</v>
      </c>
      <c r="B5706" s="9">
        <v>41682</v>
      </c>
      <c r="C5706" s="11">
        <v>100</v>
      </c>
      <c r="D5706" s="11">
        <v>1</v>
      </c>
      <c r="E5706" s="15">
        <v>21</v>
      </c>
      <c r="F5706" s="1" t="s">
        <v>26</v>
      </c>
      <c r="G5706" s="1" t="s">
        <v>1463</v>
      </c>
      <c r="H5706" s="1" t="s">
        <v>23</v>
      </c>
      <c r="I5706" s="1" t="s">
        <v>23</v>
      </c>
      <c r="AK5706" s="1" t="s">
        <v>524</v>
      </c>
    </row>
    <row r="5707" spans="1:37">
      <c r="A5707" s="1" t="s">
        <v>1768</v>
      </c>
      <c r="B5707" s="9">
        <v>41682</v>
      </c>
      <c r="C5707" s="11">
        <v>100</v>
      </c>
      <c r="D5707" s="11">
        <v>1</v>
      </c>
      <c r="E5707" s="1">
        <v>21</v>
      </c>
      <c r="F5707" s="1" t="s">
        <v>47</v>
      </c>
      <c r="G5707" s="1" t="s">
        <v>1464</v>
      </c>
      <c r="H5707" s="1" t="s">
        <v>23</v>
      </c>
      <c r="I5707" s="1" t="s">
        <v>23</v>
      </c>
      <c r="AK5707" s="1" t="s">
        <v>524</v>
      </c>
    </row>
    <row r="5708" spans="1:37">
      <c r="A5708" s="1" t="s">
        <v>1768</v>
      </c>
      <c r="B5708" s="9">
        <v>41682</v>
      </c>
      <c r="C5708" s="11">
        <v>100</v>
      </c>
      <c r="D5708" s="11">
        <v>1</v>
      </c>
      <c r="E5708" s="1">
        <v>22</v>
      </c>
      <c r="F5708" s="1" t="s">
        <v>26</v>
      </c>
      <c r="G5708" s="1" t="s">
        <v>1465</v>
      </c>
      <c r="H5708" s="1" t="s">
        <v>23</v>
      </c>
      <c r="I5708" s="1" t="s">
        <v>23</v>
      </c>
      <c r="AK5708" s="1" t="s">
        <v>524</v>
      </c>
    </row>
    <row r="5709" spans="1:37">
      <c r="A5709" s="1" t="s">
        <v>1768</v>
      </c>
      <c r="B5709" s="9">
        <v>41682</v>
      </c>
      <c r="C5709" s="11">
        <v>100</v>
      </c>
      <c r="D5709" s="11">
        <v>1</v>
      </c>
      <c r="E5709" s="1">
        <v>22</v>
      </c>
      <c r="F5709" s="1" t="s">
        <v>47</v>
      </c>
      <c r="G5709" s="1" t="s">
        <v>1466</v>
      </c>
      <c r="H5709" s="1" t="s">
        <v>23</v>
      </c>
      <c r="I5709" s="1" t="s">
        <v>23</v>
      </c>
      <c r="AK5709" s="1" t="s">
        <v>524</v>
      </c>
    </row>
    <row r="5710" spans="1:37">
      <c r="A5710" s="1" t="s">
        <v>1768</v>
      </c>
      <c r="B5710" s="9">
        <v>41682</v>
      </c>
      <c r="C5710" s="11">
        <v>100</v>
      </c>
      <c r="D5710" s="11">
        <v>1</v>
      </c>
      <c r="E5710" s="1">
        <v>23</v>
      </c>
      <c r="F5710" s="1" t="s">
        <v>26</v>
      </c>
      <c r="G5710" s="1" t="s">
        <v>1467</v>
      </c>
      <c r="H5710" s="1" t="s">
        <v>23</v>
      </c>
      <c r="I5710" s="1" t="s">
        <v>23</v>
      </c>
      <c r="AK5710" s="1" t="s">
        <v>524</v>
      </c>
    </row>
    <row r="5711" spans="1:37">
      <c r="A5711" s="1" t="s">
        <v>1768</v>
      </c>
      <c r="B5711" s="9">
        <v>41682</v>
      </c>
      <c r="C5711" s="11">
        <v>100</v>
      </c>
      <c r="D5711" s="11">
        <v>1</v>
      </c>
      <c r="E5711" s="1">
        <v>23</v>
      </c>
      <c r="F5711" s="1" t="s">
        <v>47</v>
      </c>
      <c r="G5711" s="1" t="s">
        <v>1468</v>
      </c>
      <c r="H5711" s="1" t="s">
        <v>22</v>
      </c>
      <c r="I5711" s="1" t="s">
        <v>9</v>
      </c>
      <c r="K5711" s="1" t="s">
        <v>29</v>
      </c>
      <c r="L5711" s="1" t="s">
        <v>73</v>
      </c>
      <c r="M5711" s="2" t="s">
        <v>2186</v>
      </c>
      <c r="AJ5711" s="1" t="s">
        <v>525</v>
      </c>
      <c r="AK5711" s="1" t="s">
        <v>524</v>
      </c>
    </row>
    <row r="5712" spans="1:37">
      <c r="A5712" s="1" t="s">
        <v>1768</v>
      </c>
      <c r="B5712" s="9">
        <v>41682</v>
      </c>
      <c r="C5712" s="11">
        <v>100</v>
      </c>
      <c r="D5712" s="11">
        <v>1</v>
      </c>
      <c r="E5712" s="1">
        <v>24</v>
      </c>
      <c r="F5712" s="1" t="s">
        <v>26</v>
      </c>
      <c r="G5712" s="1" t="s">
        <v>1469</v>
      </c>
      <c r="H5712" s="1" t="s">
        <v>22</v>
      </c>
      <c r="I5712" s="1" t="s">
        <v>23</v>
      </c>
      <c r="AK5712" s="1" t="s">
        <v>524</v>
      </c>
    </row>
    <row r="5713" spans="1:37">
      <c r="A5713" s="1" t="s">
        <v>1768</v>
      </c>
      <c r="B5713" s="9">
        <v>41682</v>
      </c>
      <c r="C5713" s="11">
        <v>100</v>
      </c>
      <c r="D5713" s="11">
        <v>1</v>
      </c>
      <c r="E5713" s="1">
        <v>24</v>
      </c>
      <c r="F5713" s="1" t="s">
        <v>47</v>
      </c>
      <c r="G5713" s="1" t="s">
        <v>1472</v>
      </c>
      <c r="H5713" s="1" t="s">
        <v>23</v>
      </c>
      <c r="I5713" s="1" t="s">
        <v>23</v>
      </c>
      <c r="AK5713" s="1" t="s">
        <v>524</v>
      </c>
    </row>
    <row r="5714" spans="1:37">
      <c r="A5714" s="1" t="s">
        <v>1768</v>
      </c>
      <c r="B5714" s="9">
        <v>41682</v>
      </c>
      <c r="C5714" s="11">
        <v>100</v>
      </c>
      <c r="D5714" s="11">
        <v>1</v>
      </c>
      <c r="E5714" s="1">
        <v>25</v>
      </c>
      <c r="F5714" s="1" t="s">
        <v>26</v>
      </c>
      <c r="G5714" s="1" t="s">
        <v>1474</v>
      </c>
      <c r="H5714" s="1" t="s">
        <v>23</v>
      </c>
      <c r="I5714" s="1" t="s">
        <v>23</v>
      </c>
      <c r="AK5714" s="1" t="s">
        <v>524</v>
      </c>
    </row>
    <row r="5715" spans="1:37">
      <c r="A5715" s="1" t="s">
        <v>1768</v>
      </c>
      <c r="B5715" s="9">
        <v>41682</v>
      </c>
      <c r="C5715" s="11">
        <v>100</v>
      </c>
      <c r="D5715" s="11">
        <v>1</v>
      </c>
      <c r="E5715" s="1">
        <v>25</v>
      </c>
      <c r="F5715" s="1" t="s">
        <v>47</v>
      </c>
      <c r="G5715" s="1" t="s">
        <v>1475</v>
      </c>
      <c r="H5715" s="1" t="s">
        <v>23</v>
      </c>
      <c r="I5715" s="1" t="s">
        <v>23</v>
      </c>
      <c r="J5715" s="1" t="s">
        <v>55</v>
      </c>
      <c r="AK5715" s="1" t="s">
        <v>524</v>
      </c>
    </row>
    <row r="5716" spans="1:37">
      <c r="A5716" s="1" t="s">
        <v>1768</v>
      </c>
      <c r="B5716" s="9">
        <v>41682</v>
      </c>
      <c r="C5716" s="11">
        <v>100</v>
      </c>
      <c r="D5716" s="11">
        <v>1</v>
      </c>
      <c r="E5716" s="1">
        <v>26</v>
      </c>
      <c r="F5716" s="1" t="s">
        <v>26</v>
      </c>
      <c r="G5716" s="1" t="s">
        <v>1476</v>
      </c>
      <c r="H5716" s="1" t="s">
        <v>22</v>
      </c>
      <c r="I5716" s="1" t="s">
        <v>9</v>
      </c>
      <c r="K5716" s="1" t="s">
        <v>24</v>
      </c>
      <c r="L5716" s="1" t="s">
        <v>73</v>
      </c>
      <c r="M5716" s="2" t="s">
        <v>2196</v>
      </c>
      <c r="AJ5716" s="1" t="s">
        <v>525</v>
      </c>
      <c r="AK5716" s="1" t="s">
        <v>525</v>
      </c>
    </row>
    <row r="5717" spans="1:37">
      <c r="A5717" s="1" t="s">
        <v>1768</v>
      </c>
      <c r="B5717" s="9">
        <v>41682</v>
      </c>
      <c r="C5717" s="11">
        <v>100</v>
      </c>
      <c r="D5717" s="11">
        <v>1</v>
      </c>
      <c r="E5717" s="1">
        <v>26</v>
      </c>
      <c r="F5717" s="1" t="s">
        <v>47</v>
      </c>
      <c r="G5717" s="1" t="s">
        <v>1477</v>
      </c>
      <c r="H5717" s="1" t="s">
        <v>23</v>
      </c>
      <c r="I5717" s="1" t="s">
        <v>23</v>
      </c>
      <c r="J5717" s="1" t="s">
        <v>55</v>
      </c>
      <c r="AK5717" s="1" t="s">
        <v>525</v>
      </c>
    </row>
    <row r="5718" spans="1:37">
      <c r="A5718" s="1" t="s">
        <v>1768</v>
      </c>
      <c r="B5718" s="9">
        <v>41682</v>
      </c>
      <c r="C5718" s="11">
        <v>100</v>
      </c>
      <c r="D5718" s="11">
        <v>1</v>
      </c>
      <c r="E5718" s="1">
        <v>27</v>
      </c>
      <c r="F5718" s="1" t="s">
        <v>26</v>
      </c>
      <c r="G5718" s="1" t="s">
        <v>1478</v>
      </c>
      <c r="H5718" s="1" t="s">
        <v>23</v>
      </c>
      <c r="I5718" s="1" t="s">
        <v>23</v>
      </c>
      <c r="AK5718" s="1" t="s">
        <v>525</v>
      </c>
    </row>
    <row r="5719" spans="1:37">
      <c r="A5719" s="1" t="s">
        <v>1768</v>
      </c>
      <c r="B5719" s="9">
        <v>41682</v>
      </c>
      <c r="C5719" s="11">
        <v>100</v>
      </c>
      <c r="D5719" s="11">
        <v>1</v>
      </c>
      <c r="E5719" s="1">
        <v>27</v>
      </c>
      <c r="F5719" s="1" t="s">
        <v>47</v>
      </c>
      <c r="G5719" s="1" t="s">
        <v>1479</v>
      </c>
      <c r="H5719" s="1" t="s">
        <v>23</v>
      </c>
      <c r="I5719" s="1" t="s">
        <v>23</v>
      </c>
      <c r="AK5719" s="1" t="s">
        <v>525</v>
      </c>
    </row>
    <row r="5720" spans="1:37">
      <c r="A5720" s="1" t="s">
        <v>1768</v>
      </c>
      <c r="B5720" s="9">
        <v>41682</v>
      </c>
      <c r="C5720" s="11">
        <v>100</v>
      </c>
      <c r="D5720" s="11">
        <v>1</v>
      </c>
      <c r="E5720" s="1">
        <v>28</v>
      </c>
      <c r="F5720" s="1" t="s">
        <v>26</v>
      </c>
      <c r="G5720" s="1" t="s">
        <v>1480</v>
      </c>
      <c r="H5720" s="1" t="s">
        <v>22</v>
      </c>
      <c r="I5720" s="1" t="s">
        <v>9</v>
      </c>
      <c r="K5720" s="1" t="s">
        <v>29</v>
      </c>
      <c r="L5720" s="1" t="s">
        <v>73</v>
      </c>
      <c r="M5720" s="2" t="s">
        <v>2192</v>
      </c>
      <c r="AJ5720" s="1" t="s">
        <v>525</v>
      </c>
      <c r="AK5720" s="1" t="s">
        <v>525</v>
      </c>
    </row>
    <row r="5721" spans="1:37">
      <c r="A5721" s="1" t="s">
        <v>1768</v>
      </c>
      <c r="B5721" s="9">
        <v>41682</v>
      </c>
      <c r="C5721" s="11">
        <v>100</v>
      </c>
      <c r="D5721" s="11">
        <v>1</v>
      </c>
      <c r="E5721" s="1">
        <v>28</v>
      </c>
      <c r="F5721" s="1" t="s">
        <v>47</v>
      </c>
      <c r="G5721" s="1" t="s">
        <v>1481</v>
      </c>
      <c r="H5721" s="1" t="s">
        <v>23</v>
      </c>
      <c r="I5721" s="1" t="s">
        <v>23</v>
      </c>
      <c r="AK5721" s="1" t="s">
        <v>525</v>
      </c>
    </row>
    <row r="5722" spans="1:37">
      <c r="A5722" s="1" t="s">
        <v>1768</v>
      </c>
      <c r="B5722" s="9">
        <v>41682</v>
      </c>
      <c r="C5722" s="11">
        <v>100</v>
      </c>
      <c r="D5722" s="11">
        <v>1</v>
      </c>
      <c r="E5722" s="1">
        <v>29</v>
      </c>
      <c r="F5722" s="1" t="s">
        <v>26</v>
      </c>
      <c r="G5722" s="1" t="s">
        <v>1482</v>
      </c>
      <c r="H5722" s="1" t="s">
        <v>23</v>
      </c>
      <c r="I5722" s="1" t="s">
        <v>23</v>
      </c>
      <c r="AK5722" s="1" t="s">
        <v>525</v>
      </c>
    </row>
    <row r="5723" spans="1:37">
      <c r="A5723" s="1" t="s">
        <v>1768</v>
      </c>
      <c r="B5723" s="9">
        <v>41682</v>
      </c>
      <c r="C5723" s="11">
        <v>100</v>
      </c>
      <c r="D5723" s="11">
        <v>1</v>
      </c>
      <c r="E5723" s="1">
        <v>29</v>
      </c>
      <c r="F5723" s="1" t="s">
        <v>47</v>
      </c>
      <c r="G5723" s="1" t="s">
        <v>1483</v>
      </c>
      <c r="H5723" s="1" t="s">
        <v>23</v>
      </c>
      <c r="I5723" s="1" t="s">
        <v>23</v>
      </c>
      <c r="AK5723" s="1" t="s">
        <v>525</v>
      </c>
    </row>
    <row r="5724" spans="1:37">
      <c r="A5724" s="1" t="s">
        <v>1768</v>
      </c>
      <c r="B5724" s="9">
        <v>41682</v>
      </c>
      <c r="C5724" s="11">
        <v>100</v>
      </c>
      <c r="D5724" s="11">
        <v>1</v>
      </c>
      <c r="E5724" s="1">
        <v>30</v>
      </c>
      <c r="F5724" s="1" t="s">
        <v>26</v>
      </c>
      <c r="G5724" s="1" t="s">
        <v>1484</v>
      </c>
      <c r="H5724" s="1" t="s">
        <v>23</v>
      </c>
      <c r="I5724" s="1" t="s">
        <v>23</v>
      </c>
      <c r="J5724" s="1" t="s">
        <v>55</v>
      </c>
      <c r="AK5724" s="1" t="s">
        <v>525</v>
      </c>
    </row>
    <row r="5725" spans="1:37">
      <c r="A5725" s="1" t="s">
        <v>1768</v>
      </c>
      <c r="B5725" s="9">
        <v>41682</v>
      </c>
      <c r="C5725" s="11">
        <v>100</v>
      </c>
      <c r="D5725" s="11">
        <v>1</v>
      </c>
      <c r="E5725" s="1">
        <v>30</v>
      </c>
      <c r="F5725" s="1" t="s">
        <v>47</v>
      </c>
      <c r="G5725" s="1" t="s">
        <v>1485</v>
      </c>
      <c r="H5725" s="1" t="s">
        <v>23</v>
      </c>
      <c r="I5725" s="1" t="s">
        <v>23</v>
      </c>
      <c r="J5725" s="1" t="s">
        <v>55</v>
      </c>
      <c r="AK5725" s="1" t="s">
        <v>525</v>
      </c>
    </row>
    <row r="5726" spans="1:37">
      <c r="A5726" s="1" t="s">
        <v>1768</v>
      </c>
      <c r="B5726" s="9">
        <v>41682</v>
      </c>
      <c r="C5726" s="11">
        <v>100</v>
      </c>
      <c r="D5726" s="11">
        <v>1</v>
      </c>
      <c r="E5726" s="1">
        <v>31</v>
      </c>
      <c r="F5726" s="1" t="s">
        <v>26</v>
      </c>
      <c r="G5726" s="1" t="s">
        <v>1486</v>
      </c>
      <c r="H5726" s="1" t="s">
        <v>23</v>
      </c>
      <c r="I5726" s="1" t="s">
        <v>23</v>
      </c>
      <c r="J5726" s="1" t="s">
        <v>55</v>
      </c>
      <c r="AK5726" s="1" t="s">
        <v>525</v>
      </c>
    </row>
    <row r="5727" spans="1:37">
      <c r="A5727" s="1" t="s">
        <v>1768</v>
      </c>
      <c r="B5727" s="9">
        <v>41682</v>
      </c>
      <c r="C5727" s="11">
        <v>100</v>
      </c>
      <c r="D5727" s="11">
        <v>1</v>
      </c>
      <c r="E5727" s="1">
        <v>31</v>
      </c>
      <c r="F5727" s="1" t="s">
        <v>47</v>
      </c>
      <c r="G5727" s="1" t="s">
        <v>1487</v>
      </c>
      <c r="H5727" s="1" t="s">
        <v>23</v>
      </c>
      <c r="I5727" s="1" t="s">
        <v>23</v>
      </c>
      <c r="AK5727" s="1" t="s">
        <v>525</v>
      </c>
    </row>
    <row r="5728" spans="1:37">
      <c r="A5728" s="1" t="s">
        <v>1768</v>
      </c>
      <c r="B5728" s="9">
        <v>41682</v>
      </c>
      <c r="C5728" s="11">
        <v>100</v>
      </c>
      <c r="D5728" s="11">
        <v>1</v>
      </c>
      <c r="E5728" s="1">
        <v>32</v>
      </c>
      <c r="F5728" s="1" t="s">
        <v>26</v>
      </c>
      <c r="G5728" s="1" t="s">
        <v>1488</v>
      </c>
      <c r="H5728" s="1" t="s">
        <v>23</v>
      </c>
      <c r="I5728" s="1" t="s">
        <v>23</v>
      </c>
      <c r="AK5728" s="1" t="s">
        <v>525</v>
      </c>
    </row>
    <row r="5729" spans="1:37">
      <c r="A5729" s="1" t="s">
        <v>1768</v>
      </c>
      <c r="B5729" s="9">
        <v>41682</v>
      </c>
      <c r="C5729" s="11">
        <v>100</v>
      </c>
      <c r="D5729" s="11">
        <v>1</v>
      </c>
      <c r="E5729" s="1">
        <v>32</v>
      </c>
      <c r="F5729" s="1" t="s">
        <v>47</v>
      </c>
      <c r="G5729" s="1" t="s">
        <v>1489</v>
      </c>
      <c r="H5729" s="1" t="s">
        <v>23</v>
      </c>
      <c r="I5729" s="1" t="s">
        <v>23</v>
      </c>
      <c r="AK5729" s="1" t="s">
        <v>525</v>
      </c>
    </row>
    <row r="5730" spans="1:37">
      <c r="A5730" s="1" t="s">
        <v>1768</v>
      </c>
      <c r="B5730" s="9">
        <v>41682</v>
      </c>
      <c r="C5730" s="17">
        <v>100</v>
      </c>
      <c r="D5730" s="17">
        <v>1</v>
      </c>
      <c r="E5730" s="18">
        <v>33</v>
      </c>
      <c r="F5730" s="18" t="s">
        <v>26</v>
      </c>
      <c r="G5730" s="18" t="s">
        <v>532</v>
      </c>
      <c r="H5730" s="1" t="s">
        <v>23</v>
      </c>
      <c r="I5730" s="18" t="s">
        <v>23</v>
      </c>
      <c r="AK5730" s="1" t="s">
        <v>525</v>
      </c>
    </row>
    <row r="5731" spans="1:37">
      <c r="A5731" s="1" t="s">
        <v>1768</v>
      </c>
      <c r="B5731" s="9">
        <v>41682</v>
      </c>
      <c r="C5731" s="11">
        <v>100</v>
      </c>
      <c r="D5731" s="11">
        <v>1</v>
      </c>
      <c r="E5731" s="1">
        <v>33</v>
      </c>
      <c r="F5731" s="1" t="s">
        <v>47</v>
      </c>
      <c r="G5731" s="1" t="s">
        <v>1490</v>
      </c>
      <c r="H5731" s="1" t="s">
        <v>22</v>
      </c>
      <c r="I5731" s="1" t="s">
        <v>9</v>
      </c>
      <c r="K5731" s="1" t="s">
        <v>29</v>
      </c>
      <c r="L5731" s="1" t="s">
        <v>73</v>
      </c>
      <c r="M5731" s="2" t="s">
        <v>2195</v>
      </c>
      <c r="AJ5731" s="1" t="s">
        <v>525</v>
      </c>
      <c r="AK5731" s="1" t="s">
        <v>525</v>
      </c>
    </row>
    <row r="5732" spans="1:37">
      <c r="A5732" s="1" t="s">
        <v>1768</v>
      </c>
      <c r="B5732" s="9">
        <v>41682</v>
      </c>
      <c r="C5732" s="11">
        <v>100</v>
      </c>
      <c r="D5732" s="11">
        <v>1</v>
      </c>
      <c r="E5732" s="1">
        <v>34</v>
      </c>
      <c r="F5732" s="1" t="s">
        <v>26</v>
      </c>
      <c r="G5732" s="1" t="s">
        <v>1491</v>
      </c>
      <c r="H5732" s="1" t="s">
        <v>23</v>
      </c>
      <c r="I5732" s="1" t="s">
        <v>23</v>
      </c>
      <c r="AK5732" s="1" t="s">
        <v>525</v>
      </c>
    </row>
    <row r="5733" spans="1:37">
      <c r="A5733" s="1" t="s">
        <v>1768</v>
      </c>
      <c r="B5733" s="9">
        <v>41682</v>
      </c>
      <c r="C5733" s="11">
        <v>100</v>
      </c>
      <c r="D5733" s="11">
        <v>1</v>
      </c>
      <c r="E5733" s="1">
        <v>34</v>
      </c>
      <c r="F5733" s="1" t="s">
        <v>47</v>
      </c>
      <c r="G5733" s="1" t="s">
        <v>1492</v>
      </c>
      <c r="H5733" s="1" t="s">
        <v>23</v>
      </c>
      <c r="I5733" s="1" t="s">
        <v>23</v>
      </c>
      <c r="J5733" s="1" t="s">
        <v>55</v>
      </c>
      <c r="AK5733" s="1" t="s">
        <v>525</v>
      </c>
    </row>
    <row r="5734" spans="1:37">
      <c r="A5734" s="1" t="s">
        <v>1768</v>
      </c>
      <c r="B5734" s="9">
        <v>41682</v>
      </c>
      <c r="C5734" s="11">
        <v>100</v>
      </c>
      <c r="D5734" s="11">
        <v>1</v>
      </c>
      <c r="E5734" s="1">
        <v>35</v>
      </c>
      <c r="F5734" s="1" t="s">
        <v>26</v>
      </c>
      <c r="G5734" s="1" t="s">
        <v>1493</v>
      </c>
      <c r="H5734" s="1" t="s">
        <v>23</v>
      </c>
      <c r="I5734" s="1" t="s">
        <v>23</v>
      </c>
      <c r="AK5734" s="1" t="s">
        <v>525</v>
      </c>
    </row>
    <row r="5735" spans="1:37">
      <c r="A5735" s="1" t="s">
        <v>1768</v>
      </c>
      <c r="B5735" s="9">
        <v>41682</v>
      </c>
      <c r="C5735" s="11">
        <v>100</v>
      </c>
      <c r="D5735" s="11">
        <v>1</v>
      </c>
      <c r="E5735" s="1">
        <v>35</v>
      </c>
      <c r="F5735" s="1" t="s">
        <v>47</v>
      </c>
      <c r="G5735" s="1" t="s">
        <v>1494</v>
      </c>
      <c r="H5735" s="1" t="s">
        <v>23</v>
      </c>
      <c r="I5735" s="1" t="s">
        <v>23</v>
      </c>
      <c r="J5735" s="1" t="s">
        <v>55</v>
      </c>
      <c r="AK5735" s="1" t="s">
        <v>525</v>
      </c>
    </row>
    <row r="5736" spans="1:37">
      <c r="A5736" s="1" t="s">
        <v>1768</v>
      </c>
      <c r="B5736" s="9">
        <v>41682</v>
      </c>
      <c r="C5736" s="11">
        <v>100</v>
      </c>
      <c r="D5736" s="11">
        <v>1</v>
      </c>
      <c r="E5736" s="1">
        <v>36</v>
      </c>
      <c r="F5736" s="1" t="s">
        <v>26</v>
      </c>
      <c r="G5736" s="1" t="s">
        <v>1495</v>
      </c>
      <c r="H5736" s="1" t="s">
        <v>23</v>
      </c>
      <c r="I5736" s="1" t="s">
        <v>23</v>
      </c>
      <c r="AK5736" s="1" t="s">
        <v>525</v>
      </c>
    </row>
    <row r="5737" spans="1:37">
      <c r="A5737" s="1" t="s">
        <v>1768</v>
      </c>
      <c r="B5737" s="9">
        <v>41682</v>
      </c>
      <c r="C5737" s="11">
        <v>100</v>
      </c>
      <c r="D5737" s="11">
        <v>1</v>
      </c>
      <c r="E5737" s="1">
        <v>36</v>
      </c>
      <c r="F5737" s="1" t="s">
        <v>47</v>
      </c>
      <c r="G5737" s="1" t="s">
        <v>1496</v>
      </c>
      <c r="H5737" s="1" t="s">
        <v>23</v>
      </c>
      <c r="I5737" s="1" t="s">
        <v>23</v>
      </c>
      <c r="AK5737" s="1" t="s">
        <v>525</v>
      </c>
    </row>
    <row r="5738" spans="1:37">
      <c r="A5738" s="1" t="s">
        <v>1768</v>
      </c>
      <c r="B5738" s="9">
        <v>41682</v>
      </c>
      <c r="C5738" s="17">
        <v>100</v>
      </c>
      <c r="D5738" s="17">
        <v>1</v>
      </c>
      <c r="E5738" s="18">
        <v>37</v>
      </c>
      <c r="F5738" s="18" t="s">
        <v>26</v>
      </c>
      <c r="G5738" s="18" t="s">
        <v>534</v>
      </c>
      <c r="H5738" s="1" t="s">
        <v>22</v>
      </c>
      <c r="I5738" s="18" t="s">
        <v>23</v>
      </c>
      <c r="AK5738" s="1" t="s">
        <v>542</v>
      </c>
    </row>
    <row r="5739" spans="1:37">
      <c r="A5739" s="1" t="s">
        <v>1768</v>
      </c>
      <c r="B5739" s="9">
        <v>41682</v>
      </c>
      <c r="C5739" s="11">
        <v>100</v>
      </c>
      <c r="D5739" s="11">
        <v>1</v>
      </c>
      <c r="E5739" s="1">
        <v>37</v>
      </c>
      <c r="F5739" s="1" t="s">
        <v>47</v>
      </c>
      <c r="G5739" s="1" t="s">
        <v>1498</v>
      </c>
      <c r="H5739" s="1" t="s">
        <v>23</v>
      </c>
      <c r="I5739" s="1" t="s">
        <v>23</v>
      </c>
      <c r="AK5739" s="1" t="s">
        <v>542</v>
      </c>
    </row>
    <row r="5740" spans="1:37">
      <c r="A5740" s="1" t="s">
        <v>1768</v>
      </c>
      <c r="B5740" s="9">
        <v>41682</v>
      </c>
      <c r="C5740" s="11">
        <v>100</v>
      </c>
      <c r="D5740" s="11">
        <v>1</v>
      </c>
      <c r="E5740" s="1">
        <v>38</v>
      </c>
      <c r="F5740" s="1" t="s">
        <v>26</v>
      </c>
      <c r="G5740" s="1" t="s">
        <v>1499</v>
      </c>
      <c r="H5740" s="1" t="s">
        <v>23</v>
      </c>
      <c r="I5740" s="1" t="s">
        <v>53</v>
      </c>
      <c r="AK5740" s="1" t="s">
        <v>542</v>
      </c>
    </row>
    <row r="5741" spans="1:37">
      <c r="A5741" s="1" t="s">
        <v>1768</v>
      </c>
      <c r="B5741" s="9">
        <v>41682</v>
      </c>
      <c r="C5741" s="11">
        <v>100</v>
      </c>
      <c r="D5741" s="11">
        <v>1</v>
      </c>
      <c r="E5741" s="1">
        <v>38</v>
      </c>
      <c r="F5741" s="1" t="s">
        <v>47</v>
      </c>
      <c r="G5741" s="1" t="s">
        <v>1500</v>
      </c>
      <c r="H5741" s="1" t="s">
        <v>23</v>
      </c>
      <c r="I5741" s="1" t="s">
        <v>23</v>
      </c>
      <c r="AK5741" s="1" t="s">
        <v>542</v>
      </c>
    </row>
    <row r="5742" spans="1:37">
      <c r="A5742" s="1" t="s">
        <v>1768</v>
      </c>
      <c r="B5742" s="9">
        <v>41682</v>
      </c>
      <c r="C5742" s="11">
        <v>100</v>
      </c>
      <c r="D5742" s="11">
        <v>1</v>
      </c>
      <c r="E5742" s="1">
        <v>39</v>
      </c>
      <c r="F5742" s="1" t="s">
        <v>26</v>
      </c>
      <c r="G5742" s="1" t="s">
        <v>1501</v>
      </c>
      <c r="H5742" s="1" t="s">
        <v>23</v>
      </c>
      <c r="I5742" s="1" t="s">
        <v>23</v>
      </c>
      <c r="J5742" s="1" t="s">
        <v>55</v>
      </c>
      <c r="AK5742" s="1" t="s">
        <v>542</v>
      </c>
    </row>
    <row r="5743" spans="1:37">
      <c r="A5743" s="1" t="s">
        <v>1768</v>
      </c>
      <c r="B5743" s="9">
        <v>41682</v>
      </c>
      <c r="C5743" s="11">
        <v>100</v>
      </c>
      <c r="D5743" s="11">
        <v>1</v>
      </c>
      <c r="E5743" s="1">
        <v>39</v>
      </c>
      <c r="F5743" s="1" t="s">
        <v>47</v>
      </c>
      <c r="G5743" s="1" t="s">
        <v>1503</v>
      </c>
      <c r="H5743" s="1" t="s">
        <v>23</v>
      </c>
      <c r="I5743" s="1" t="s">
        <v>23</v>
      </c>
      <c r="J5743" s="1" t="s">
        <v>55</v>
      </c>
      <c r="AK5743" s="1" t="s">
        <v>542</v>
      </c>
    </row>
    <row r="5744" spans="1:37">
      <c r="A5744" s="1" t="s">
        <v>1768</v>
      </c>
      <c r="B5744" s="9">
        <v>41682</v>
      </c>
      <c r="C5744" s="11">
        <v>100</v>
      </c>
      <c r="D5744" s="11">
        <v>1</v>
      </c>
      <c r="E5744" s="1">
        <v>40</v>
      </c>
      <c r="F5744" s="1" t="s">
        <v>26</v>
      </c>
      <c r="G5744" s="1" t="s">
        <v>1504</v>
      </c>
      <c r="H5744" s="1" t="s">
        <v>23</v>
      </c>
      <c r="I5744" s="1" t="s">
        <v>23</v>
      </c>
      <c r="AK5744" s="1" t="s">
        <v>542</v>
      </c>
    </row>
    <row r="5745" spans="1:37">
      <c r="A5745" s="1" t="s">
        <v>1768</v>
      </c>
      <c r="B5745" s="9">
        <v>41682</v>
      </c>
      <c r="C5745" s="11">
        <v>100</v>
      </c>
      <c r="D5745" s="11">
        <v>1</v>
      </c>
      <c r="E5745" s="1">
        <v>40</v>
      </c>
      <c r="F5745" s="1" t="s">
        <v>47</v>
      </c>
      <c r="G5745" s="1" t="s">
        <v>1507</v>
      </c>
      <c r="H5745" s="1" t="s">
        <v>23</v>
      </c>
      <c r="I5745" s="1" t="s">
        <v>23</v>
      </c>
      <c r="AK5745" s="1" t="s">
        <v>542</v>
      </c>
    </row>
    <row r="5746" spans="1:37">
      <c r="A5746" s="1" t="s">
        <v>1768</v>
      </c>
      <c r="B5746" s="9">
        <v>41682</v>
      </c>
      <c r="C5746" s="11">
        <v>100</v>
      </c>
      <c r="D5746" s="11">
        <v>1</v>
      </c>
      <c r="E5746" s="1">
        <v>41</v>
      </c>
      <c r="F5746" s="1" t="s">
        <v>26</v>
      </c>
      <c r="G5746" s="1" t="s">
        <v>1508</v>
      </c>
      <c r="H5746" s="1" t="s">
        <v>22</v>
      </c>
      <c r="I5746" s="1" t="s">
        <v>9</v>
      </c>
      <c r="K5746" s="1" t="s">
        <v>29</v>
      </c>
      <c r="L5746" s="1" t="s">
        <v>73</v>
      </c>
      <c r="M5746" s="2" t="s">
        <v>2187</v>
      </c>
      <c r="AJ5746" s="1" t="s">
        <v>525</v>
      </c>
      <c r="AK5746" s="1" t="s">
        <v>542</v>
      </c>
    </row>
    <row r="5747" spans="1:37">
      <c r="A5747" s="1" t="s">
        <v>1768</v>
      </c>
      <c r="B5747" s="9">
        <v>41682</v>
      </c>
      <c r="C5747" s="11">
        <v>100</v>
      </c>
      <c r="D5747" s="11">
        <v>1</v>
      </c>
      <c r="E5747" s="1">
        <v>41</v>
      </c>
      <c r="F5747" s="1" t="s">
        <v>47</v>
      </c>
      <c r="G5747" s="1" t="s">
        <v>1509</v>
      </c>
      <c r="H5747" s="1" t="s">
        <v>23</v>
      </c>
      <c r="I5747" s="1" t="s">
        <v>23</v>
      </c>
      <c r="AK5747" s="1" t="s">
        <v>542</v>
      </c>
    </row>
    <row r="5748" spans="1:37">
      <c r="A5748" s="1" t="s">
        <v>1768</v>
      </c>
      <c r="B5748" s="9">
        <v>41682</v>
      </c>
      <c r="C5748" s="11">
        <v>100</v>
      </c>
      <c r="D5748" s="11">
        <v>1</v>
      </c>
      <c r="E5748" s="1">
        <v>42</v>
      </c>
      <c r="F5748" s="1" t="s">
        <v>26</v>
      </c>
      <c r="G5748" s="1" t="s">
        <v>1510</v>
      </c>
      <c r="H5748" s="1" t="s">
        <v>23</v>
      </c>
      <c r="I5748" s="1" t="s">
        <v>23</v>
      </c>
      <c r="AK5748" s="1" t="s">
        <v>542</v>
      </c>
    </row>
    <row r="5749" spans="1:37">
      <c r="A5749" s="1" t="s">
        <v>1768</v>
      </c>
      <c r="B5749" s="9">
        <v>41682</v>
      </c>
      <c r="C5749" s="11">
        <v>100</v>
      </c>
      <c r="D5749" s="11">
        <v>1</v>
      </c>
      <c r="E5749" s="1">
        <v>42</v>
      </c>
      <c r="F5749" s="1" t="s">
        <v>47</v>
      </c>
      <c r="G5749" s="1" t="s">
        <v>1511</v>
      </c>
      <c r="H5749" s="1" t="s">
        <v>23</v>
      </c>
      <c r="I5749" s="1" t="s">
        <v>23</v>
      </c>
      <c r="AK5749" s="1" t="s">
        <v>542</v>
      </c>
    </row>
    <row r="5750" spans="1:37">
      <c r="A5750" s="1" t="s">
        <v>1768</v>
      </c>
      <c r="B5750" s="9">
        <v>41682</v>
      </c>
      <c r="C5750" s="11">
        <v>100</v>
      </c>
      <c r="D5750" s="11">
        <v>1</v>
      </c>
      <c r="E5750" s="1">
        <v>43</v>
      </c>
      <c r="F5750" s="1" t="s">
        <v>26</v>
      </c>
      <c r="G5750" s="1" t="s">
        <v>1512</v>
      </c>
      <c r="H5750" s="1" t="s">
        <v>23</v>
      </c>
      <c r="I5750" s="1" t="s">
        <v>53</v>
      </c>
      <c r="J5750" s="1" t="s">
        <v>55</v>
      </c>
      <c r="AK5750" s="1" t="s">
        <v>542</v>
      </c>
    </row>
    <row r="5751" spans="1:37">
      <c r="A5751" s="1" t="s">
        <v>1768</v>
      </c>
      <c r="B5751" s="9">
        <v>41682</v>
      </c>
      <c r="C5751" s="11">
        <v>100</v>
      </c>
      <c r="D5751" s="11">
        <v>1</v>
      </c>
      <c r="E5751" s="1">
        <v>43</v>
      </c>
      <c r="F5751" s="1" t="s">
        <v>47</v>
      </c>
      <c r="G5751" s="1" t="s">
        <v>1513</v>
      </c>
      <c r="H5751" s="1" t="s">
        <v>23</v>
      </c>
      <c r="I5751" s="1" t="s">
        <v>23</v>
      </c>
      <c r="AK5751" s="1" t="s">
        <v>542</v>
      </c>
    </row>
    <row r="5752" spans="1:37">
      <c r="A5752" s="1" t="s">
        <v>1768</v>
      </c>
      <c r="B5752" s="9">
        <v>41682</v>
      </c>
      <c r="C5752" s="11">
        <v>100</v>
      </c>
      <c r="D5752" s="11">
        <v>1</v>
      </c>
      <c r="E5752" s="1">
        <v>44</v>
      </c>
      <c r="F5752" s="1" t="s">
        <v>26</v>
      </c>
      <c r="G5752" s="1" t="s">
        <v>1514</v>
      </c>
      <c r="H5752" s="1" t="s">
        <v>23</v>
      </c>
      <c r="I5752" s="1" t="s">
        <v>23</v>
      </c>
      <c r="J5752" s="1" t="s">
        <v>55</v>
      </c>
      <c r="AK5752" s="1" t="s">
        <v>542</v>
      </c>
    </row>
    <row r="5753" spans="1:37">
      <c r="A5753" s="1" t="s">
        <v>1768</v>
      </c>
      <c r="B5753" s="9">
        <v>41682</v>
      </c>
      <c r="C5753" s="11">
        <v>100</v>
      </c>
      <c r="D5753" s="11">
        <v>1</v>
      </c>
      <c r="E5753" s="1">
        <v>44</v>
      </c>
      <c r="F5753" s="1" t="s">
        <v>47</v>
      </c>
      <c r="G5753" s="1" t="s">
        <v>1515</v>
      </c>
      <c r="H5753" s="1" t="s">
        <v>22</v>
      </c>
      <c r="I5753" s="1" t="s">
        <v>9</v>
      </c>
      <c r="K5753" s="1" t="s">
        <v>239</v>
      </c>
      <c r="L5753" s="1" t="s">
        <v>73</v>
      </c>
      <c r="M5753" s="2" t="s">
        <v>2121</v>
      </c>
      <c r="AJ5753" s="1" t="s">
        <v>525</v>
      </c>
      <c r="AK5753" s="1" t="s">
        <v>542</v>
      </c>
    </row>
    <row r="5754" spans="1:37">
      <c r="A5754" s="1" t="s">
        <v>1768</v>
      </c>
      <c r="B5754" s="9">
        <v>41682</v>
      </c>
      <c r="C5754" s="11">
        <v>100</v>
      </c>
      <c r="D5754" s="11">
        <v>1</v>
      </c>
      <c r="E5754" s="1">
        <v>45</v>
      </c>
      <c r="F5754" s="1" t="s">
        <v>26</v>
      </c>
      <c r="G5754" s="1" t="s">
        <v>1516</v>
      </c>
      <c r="H5754" s="1" t="s">
        <v>23</v>
      </c>
      <c r="I5754" s="1" t="s">
        <v>23</v>
      </c>
      <c r="AK5754" s="1" t="s">
        <v>542</v>
      </c>
    </row>
    <row r="5755" spans="1:37">
      <c r="A5755" s="1" t="s">
        <v>1768</v>
      </c>
      <c r="B5755" s="9">
        <v>41682</v>
      </c>
      <c r="C5755" s="11">
        <v>100</v>
      </c>
      <c r="D5755" s="11">
        <v>1</v>
      </c>
      <c r="E5755" s="1">
        <v>45</v>
      </c>
      <c r="F5755" s="1" t="s">
        <v>47</v>
      </c>
      <c r="G5755" s="1" t="s">
        <v>1517</v>
      </c>
      <c r="H5755" s="1" t="s">
        <v>23</v>
      </c>
      <c r="I5755" s="1" t="s">
        <v>53</v>
      </c>
      <c r="AK5755" s="1" t="s">
        <v>542</v>
      </c>
    </row>
    <row r="5756" spans="1:37">
      <c r="A5756" s="1" t="s">
        <v>1768</v>
      </c>
      <c r="B5756" s="9">
        <v>41682</v>
      </c>
      <c r="C5756" s="11">
        <v>100</v>
      </c>
      <c r="D5756" s="11">
        <v>1</v>
      </c>
      <c r="E5756" s="1">
        <v>46</v>
      </c>
      <c r="F5756" s="1" t="s">
        <v>26</v>
      </c>
      <c r="G5756" s="1" t="s">
        <v>1518</v>
      </c>
      <c r="H5756" s="1" t="s">
        <v>23</v>
      </c>
      <c r="I5756" s="1" t="s">
        <v>23</v>
      </c>
      <c r="J5756" s="1" t="s">
        <v>55</v>
      </c>
      <c r="AK5756" s="1" t="s">
        <v>542</v>
      </c>
    </row>
    <row r="5757" spans="1:37">
      <c r="A5757" s="1" t="s">
        <v>1768</v>
      </c>
      <c r="B5757" s="9">
        <v>41682</v>
      </c>
      <c r="C5757" s="11">
        <v>100</v>
      </c>
      <c r="D5757" s="11">
        <v>1</v>
      </c>
      <c r="E5757" s="1">
        <v>46</v>
      </c>
      <c r="F5757" s="1" t="s">
        <v>47</v>
      </c>
      <c r="G5757" s="1" t="s">
        <v>1519</v>
      </c>
      <c r="H5757" s="1" t="s">
        <v>23</v>
      </c>
      <c r="I5757" s="1" t="s">
        <v>23</v>
      </c>
      <c r="J5757" s="1" t="s">
        <v>55</v>
      </c>
      <c r="AK5757" s="1" t="s">
        <v>542</v>
      </c>
    </row>
    <row r="5758" spans="1:37">
      <c r="A5758" s="1" t="s">
        <v>1768</v>
      </c>
      <c r="B5758" s="9">
        <v>41682</v>
      </c>
      <c r="C5758" s="11">
        <v>100</v>
      </c>
      <c r="D5758" s="11">
        <v>1</v>
      </c>
      <c r="E5758" s="1">
        <v>47</v>
      </c>
      <c r="F5758" s="1" t="s">
        <v>26</v>
      </c>
      <c r="G5758" s="1" t="s">
        <v>1520</v>
      </c>
      <c r="H5758" s="1" t="s">
        <v>23</v>
      </c>
      <c r="I5758" s="1" t="s">
        <v>23</v>
      </c>
      <c r="AK5758" s="1" t="s">
        <v>542</v>
      </c>
    </row>
    <row r="5759" spans="1:37">
      <c r="A5759" s="1" t="s">
        <v>1768</v>
      </c>
      <c r="B5759" s="9">
        <v>41682</v>
      </c>
      <c r="C5759" s="11">
        <v>100</v>
      </c>
      <c r="D5759" s="11">
        <v>1</v>
      </c>
      <c r="E5759" s="1">
        <v>47</v>
      </c>
      <c r="F5759" s="1" t="s">
        <v>47</v>
      </c>
      <c r="G5759" s="1" t="s">
        <v>1521</v>
      </c>
      <c r="H5759" s="1" t="s">
        <v>23</v>
      </c>
      <c r="I5759" s="1" t="s">
        <v>23</v>
      </c>
      <c r="AK5759" s="1" t="s">
        <v>542</v>
      </c>
    </row>
    <row r="5760" spans="1:37">
      <c r="A5760" s="1" t="s">
        <v>1768</v>
      </c>
      <c r="B5760" s="9">
        <v>41682</v>
      </c>
      <c r="C5760" s="11">
        <v>100</v>
      </c>
      <c r="D5760" s="11">
        <v>1</v>
      </c>
      <c r="E5760" s="1">
        <v>48</v>
      </c>
      <c r="F5760" s="1" t="s">
        <v>26</v>
      </c>
      <c r="G5760" s="1" t="s">
        <v>1522</v>
      </c>
      <c r="H5760" s="1" t="s">
        <v>23</v>
      </c>
      <c r="I5760" s="1" t="s">
        <v>23</v>
      </c>
      <c r="AK5760" s="1" t="s">
        <v>542</v>
      </c>
    </row>
    <row r="5761" spans="1:37">
      <c r="A5761" s="1" t="s">
        <v>1768</v>
      </c>
      <c r="B5761" s="9">
        <v>41682</v>
      </c>
      <c r="C5761" s="11">
        <v>100</v>
      </c>
      <c r="D5761" s="11">
        <v>1</v>
      </c>
      <c r="E5761" s="1">
        <v>48</v>
      </c>
      <c r="F5761" s="1" t="s">
        <v>47</v>
      </c>
      <c r="G5761" s="1" t="s">
        <v>1523</v>
      </c>
      <c r="H5761" s="1" t="s">
        <v>23</v>
      </c>
      <c r="I5761" s="1" t="s">
        <v>23</v>
      </c>
      <c r="AK5761" s="1" t="s">
        <v>542</v>
      </c>
    </row>
    <row r="5762" spans="1:37">
      <c r="A5762" s="1" t="s">
        <v>1769</v>
      </c>
      <c r="B5762" s="9">
        <v>41839</v>
      </c>
      <c r="C5762" s="11">
        <v>100</v>
      </c>
      <c r="D5762" s="11">
        <v>2</v>
      </c>
      <c r="E5762" s="1">
        <v>1</v>
      </c>
      <c r="F5762" s="1" t="s">
        <v>26</v>
      </c>
      <c r="G5762" s="1" t="s">
        <v>584</v>
      </c>
      <c r="H5762" s="1" t="s">
        <v>23</v>
      </c>
      <c r="I5762" s="1" t="s">
        <v>23</v>
      </c>
      <c r="AK5762" s="1" t="s">
        <v>585</v>
      </c>
    </row>
    <row r="5763" spans="1:37">
      <c r="A5763" s="1" t="s">
        <v>1769</v>
      </c>
      <c r="B5763" s="9">
        <v>41839</v>
      </c>
      <c r="C5763" s="11">
        <v>100</v>
      </c>
      <c r="D5763" s="11">
        <v>2</v>
      </c>
      <c r="E5763" s="1">
        <v>1</v>
      </c>
      <c r="F5763" s="1" t="s">
        <v>47</v>
      </c>
      <c r="G5763" s="1" t="s">
        <v>586</v>
      </c>
      <c r="H5763" s="1" t="s">
        <v>23</v>
      </c>
      <c r="I5763" s="1" t="s">
        <v>23</v>
      </c>
      <c r="AK5763" s="1" t="s">
        <v>585</v>
      </c>
    </row>
    <row r="5764" spans="1:37">
      <c r="A5764" s="1" t="s">
        <v>1769</v>
      </c>
      <c r="B5764" s="9">
        <v>41839</v>
      </c>
      <c r="C5764" s="11">
        <v>100</v>
      </c>
      <c r="D5764" s="11">
        <v>2</v>
      </c>
      <c r="E5764" s="1">
        <v>2</v>
      </c>
      <c r="F5764" s="1" t="s">
        <v>26</v>
      </c>
      <c r="G5764" s="1" t="s">
        <v>587</v>
      </c>
      <c r="H5764" s="1" t="s">
        <v>23</v>
      </c>
      <c r="I5764" s="1" t="s">
        <v>23</v>
      </c>
      <c r="AK5764" s="1" t="s">
        <v>585</v>
      </c>
    </row>
    <row r="5765" spans="1:37">
      <c r="A5765" s="1" t="s">
        <v>1769</v>
      </c>
      <c r="B5765" s="9">
        <v>41839</v>
      </c>
      <c r="C5765" s="11">
        <v>100</v>
      </c>
      <c r="D5765" s="11">
        <v>2</v>
      </c>
      <c r="E5765" s="1">
        <v>2</v>
      </c>
      <c r="F5765" s="1" t="s">
        <v>47</v>
      </c>
      <c r="G5765" s="1" t="s">
        <v>588</v>
      </c>
      <c r="H5765" s="1" t="s">
        <v>23</v>
      </c>
      <c r="I5765" s="1" t="s">
        <v>23</v>
      </c>
      <c r="AK5765" s="1" t="s">
        <v>585</v>
      </c>
    </row>
    <row r="5766" spans="1:37">
      <c r="A5766" s="1" t="s">
        <v>1769</v>
      </c>
      <c r="B5766" s="9">
        <v>41839</v>
      </c>
      <c r="C5766" s="11">
        <v>100</v>
      </c>
      <c r="D5766" s="11">
        <v>2</v>
      </c>
      <c r="E5766" s="1">
        <v>3</v>
      </c>
      <c r="F5766" s="1" t="s">
        <v>26</v>
      </c>
      <c r="G5766" s="1" t="s">
        <v>589</v>
      </c>
      <c r="H5766" s="1" t="s">
        <v>23</v>
      </c>
      <c r="I5766" s="1" t="s">
        <v>53</v>
      </c>
      <c r="AK5766" s="1" t="s">
        <v>585</v>
      </c>
    </row>
    <row r="5767" spans="1:37">
      <c r="A5767" s="1" t="s">
        <v>1769</v>
      </c>
      <c r="B5767" s="9">
        <v>41839</v>
      </c>
      <c r="C5767" s="11">
        <v>100</v>
      </c>
      <c r="D5767" s="11">
        <v>2</v>
      </c>
      <c r="E5767" s="1">
        <v>3</v>
      </c>
      <c r="F5767" s="1" t="s">
        <v>47</v>
      </c>
      <c r="G5767" s="1" t="s">
        <v>590</v>
      </c>
      <c r="H5767" s="1" t="s">
        <v>23</v>
      </c>
      <c r="I5767" s="1" t="s">
        <v>23</v>
      </c>
      <c r="AK5767" s="1" t="s">
        <v>585</v>
      </c>
    </row>
    <row r="5768" spans="1:37">
      <c r="A5768" s="1" t="s">
        <v>1769</v>
      </c>
      <c r="B5768" s="9">
        <v>41839</v>
      </c>
      <c r="C5768" s="11">
        <v>100</v>
      </c>
      <c r="D5768" s="11">
        <v>2</v>
      </c>
      <c r="E5768" s="1">
        <v>4</v>
      </c>
      <c r="F5768" s="1" t="s">
        <v>26</v>
      </c>
      <c r="G5768" s="1" t="s">
        <v>591</v>
      </c>
      <c r="H5768" s="1" t="s">
        <v>23</v>
      </c>
      <c r="I5768" s="1" t="s">
        <v>23</v>
      </c>
      <c r="J5768" s="1" t="s">
        <v>55</v>
      </c>
      <c r="AK5768" s="1" t="s">
        <v>585</v>
      </c>
    </row>
    <row r="5769" spans="1:37">
      <c r="A5769" s="1" t="s">
        <v>1769</v>
      </c>
      <c r="B5769" s="9">
        <v>41839</v>
      </c>
      <c r="C5769" s="11">
        <v>100</v>
      </c>
      <c r="D5769" s="11">
        <v>2</v>
      </c>
      <c r="E5769" s="1">
        <v>4</v>
      </c>
      <c r="F5769" s="1" t="s">
        <v>47</v>
      </c>
      <c r="G5769" s="1" t="s">
        <v>592</v>
      </c>
      <c r="H5769" s="1" t="s">
        <v>23</v>
      </c>
      <c r="I5769" s="1" t="s">
        <v>23</v>
      </c>
      <c r="AK5769" s="1" t="s">
        <v>585</v>
      </c>
    </row>
    <row r="5770" spans="1:37">
      <c r="A5770" s="1" t="s">
        <v>1769</v>
      </c>
      <c r="B5770" s="9">
        <v>41839</v>
      </c>
      <c r="C5770" s="11">
        <v>100</v>
      </c>
      <c r="D5770" s="11">
        <v>2</v>
      </c>
      <c r="E5770" s="1">
        <v>5</v>
      </c>
      <c r="F5770" s="1" t="s">
        <v>26</v>
      </c>
      <c r="G5770" s="1" t="s">
        <v>593</v>
      </c>
      <c r="H5770" s="1" t="s">
        <v>23</v>
      </c>
      <c r="I5770" s="1" t="s">
        <v>23</v>
      </c>
      <c r="AK5770" s="1" t="s">
        <v>585</v>
      </c>
    </row>
    <row r="5771" spans="1:37">
      <c r="A5771" s="1" t="s">
        <v>1769</v>
      </c>
      <c r="B5771" s="9">
        <v>41839</v>
      </c>
      <c r="C5771" s="11">
        <v>100</v>
      </c>
      <c r="D5771" s="11">
        <v>2</v>
      </c>
      <c r="E5771" s="1">
        <v>5</v>
      </c>
      <c r="F5771" s="1" t="s">
        <v>47</v>
      </c>
      <c r="G5771" s="1" t="s">
        <v>594</v>
      </c>
      <c r="H5771" s="1" t="s">
        <v>23</v>
      </c>
      <c r="I5771" s="1" t="s">
        <v>23</v>
      </c>
      <c r="AK5771" s="1" t="s">
        <v>585</v>
      </c>
    </row>
    <row r="5772" spans="1:37">
      <c r="A5772" s="1" t="s">
        <v>1769</v>
      </c>
      <c r="B5772" s="9">
        <v>41839</v>
      </c>
      <c r="C5772" s="11">
        <v>100</v>
      </c>
      <c r="D5772" s="11">
        <v>2</v>
      </c>
      <c r="E5772" s="1">
        <v>6</v>
      </c>
      <c r="F5772" s="1" t="s">
        <v>26</v>
      </c>
      <c r="G5772" s="1" t="s">
        <v>595</v>
      </c>
      <c r="H5772" s="1" t="s">
        <v>23</v>
      </c>
      <c r="I5772" s="1" t="s">
        <v>23</v>
      </c>
      <c r="J5772" s="1" t="s">
        <v>55</v>
      </c>
      <c r="AK5772" s="1" t="s">
        <v>585</v>
      </c>
    </row>
    <row r="5773" spans="1:37">
      <c r="A5773" s="1" t="s">
        <v>1769</v>
      </c>
      <c r="B5773" s="9">
        <v>41839</v>
      </c>
      <c r="C5773" s="11">
        <v>100</v>
      </c>
      <c r="D5773" s="11">
        <v>2</v>
      </c>
      <c r="E5773" s="1">
        <v>6</v>
      </c>
      <c r="F5773" s="1" t="s">
        <v>47</v>
      </c>
      <c r="G5773" s="1" t="s">
        <v>596</v>
      </c>
      <c r="H5773" s="1" t="s">
        <v>22</v>
      </c>
      <c r="I5773" s="1" t="s">
        <v>23</v>
      </c>
      <c r="J5773" s="1" t="s">
        <v>55</v>
      </c>
      <c r="AK5773" s="1" t="s">
        <v>585</v>
      </c>
    </row>
    <row r="5774" spans="1:37">
      <c r="A5774" s="1" t="s">
        <v>1769</v>
      </c>
      <c r="B5774" s="9">
        <v>41839</v>
      </c>
      <c r="C5774" s="11">
        <v>100</v>
      </c>
      <c r="D5774" s="11">
        <v>2</v>
      </c>
      <c r="E5774" s="1">
        <v>7</v>
      </c>
      <c r="F5774" s="1" t="s">
        <v>26</v>
      </c>
      <c r="G5774" s="1" t="s">
        <v>597</v>
      </c>
      <c r="H5774" s="1" t="s">
        <v>23</v>
      </c>
      <c r="I5774" s="1" t="s">
        <v>23</v>
      </c>
      <c r="AK5774" s="1" t="s">
        <v>598</v>
      </c>
    </row>
    <row r="5775" spans="1:37">
      <c r="A5775" s="1" t="s">
        <v>1769</v>
      </c>
      <c r="B5775" s="9">
        <v>41839</v>
      </c>
      <c r="C5775" s="11">
        <v>100</v>
      </c>
      <c r="D5775" s="11">
        <v>2</v>
      </c>
      <c r="E5775" s="1">
        <v>7</v>
      </c>
      <c r="F5775" s="1" t="s">
        <v>47</v>
      </c>
      <c r="G5775" s="1" t="s">
        <v>599</v>
      </c>
      <c r="H5775" s="1" t="s">
        <v>23</v>
      </c>
      <c r="I5775" s="1" t="s">
        <v>23</v>
      </c>
      <c r="AK5775" s="1" t="s">
        <v>598</v>
      </c>
    </row>
    <row r="5776" spans="1:37">
      <c r="A5776" s="1" t="s">
        <v>1769</v>
      </c>
      <c r="B5776" s="9">
        <v>41839</v>
      </c>
      <c r="C5776" s="11">
        <v>100</v>
      </c>
      <c r="D5776" s="11">
        <v>2</v>
      </c>
      <c r="E5776" s="1">
        <v>8</v>
      </c>
      <c r="F5776" s="1" t="s">
        <v>26</v>
      </c>
      <c r="G5776" s="1" t="s">
        <v>600</v>
      </c>
      <c r="H5776" s="1" t="s">
        <v>23</v>
      </c>
      <c r="I5776" s="1" t="s">
        <v>23</v>
      </c>
      <c r="AK5776" s="1" t="s">
        <v>598</v>
      </c>
    </row>
    <row r="5777" spans="1:38">
      <c r="A5777" s="1" t="s">
        <v>1769</v>
      </c>
      <c r="B5777" s="9">
        <v>41839</v>
      </c>
      <c r="C5777" s="11">
        <v>100</v>
      </c>
      <c r="D5777" s="11">
        <v>2</v>
      </c>
      <c r="E5777" s="1">
        <v>8</v>
      </c>
      <c r="F5777" s="1" t="s">
        <v>47</v>
      </c>
      <c r="G5777" s="1" t="s">
        <v>601</v>
      </c>
      <c r="H5777" s="1" t="s">
        <v>23</v>
      </c>
      <c r="I5777" s="1" t="s">
        <v>23</v>
      </c>
      <c r="AK5777" s="1" t="s">
        <v>598</v>
      </c>
    </row>
    <row r="5778" spans="1:38">
      <c r="A5778" s="1" t="s">
        <v>1769</v>
      </c>
      <c r="B5778" s="9">
        <v>41839</v>
      </c>
      <c r="C5778" s="11">
        <v>100</v>
      </c>
      <c r="D5778" s="11">
        <v>2</v>
      </c>
      <c r="E5778" s="1">
        <v>9</v>
      </c>
      <c r="F5778" s="1" t="s">
        <v>26</v>
      </c>
      <c r="G5778" s="1" t="s">
        <v>602</v>
      </c>
      <c r="H5778" s="1" t="s">
        <v>22</v>
      </c>
      <c r="I5778" s="1" t="s">
        <v>23</v>
      </c>
      <c r="AK5778" s="1" t="s">
        <v>598</v>
      </c>
    </row>
    <row r="5779" spans="1:38">
      <c r="A5779" s="1" t="s">
        <v>1769</v>
      </c>
      <c r="B5779" s="9">
        <v>41839</v>
      </c>
      <c r="C5779" s="11">
        <v>100</v>
      </c>
      <c r="D5779" s="11">
        <v>2</v>
      </c>
      <c r="E5779" s="1">
        <v>9</v>
      </c>
      <c r="F5779" s="1" t="s">
        <v>47</v>
      </c>
      <c r="G5779" s="1" t="s">
        <v>603</v>
      </c>
      <c r="H5779" s="1" t="s">
        <v>22</v>
      </c>
      <c r="I5779" s="1" t="s">
        <v>23</v>
      </c>
      <c r="AK5779" s="1" t="s">
        <v>598</v>
      </c>
    </row>
    <row r="5780" spans="1:38">
      <c r="A5780" s="1" t="s">
        <v>1769</v>
      </c>
      <c r="B5780" s="9">
        <v>41839</v>
      </c>
      <c r="C5780" s="11">
        <v>100</v>
      </c>
      <c r="D5780" s="11">
        <v>2</v>
      </c>
      <c r="E5780" s="1">
        <v>10</v>
      </c>
      <c r="F5780" s="1" t="s">
        <v>26</v>
      </c>
      <c r="G5780" s="1" t="s">
        <v>604</v>
      </c>
      <c r="H5780" s="1" t="s">
        <v>23</v>
      </c>
      <c r="I5780" s="1" t="s">
        <v>23</v>
      </c>
      <c r="AK5780" s="1" t="s">
        <v>598</v>
      </c>
    </row>
    <row r="5781" spans="1:38">
      <c r="A5781" s="1" t="s">
        <v>1769</v>
      </c>
      <c r="B5781" s="9">
        <v>41839</v>
      </c>
      <c r="C5781" s="11">
        <v>100</v>
      </c>
      <c r="D5781" s="11">
        <v>2</v>
      </c>
      <c r="E5781" s="1">
        <v>10</v>
      </c>
      <c r="F5781" s="1" t="s">
        <v>47</v>
      </c>
      <c r="G5781" s="1" t="s">
        <v>605</v>
      </c>
      <c r="H5781" s="1" t="s">
        <v>23</v>
      </c>
      <c r="I5781" s="1" t="s">
        <v>23</v>
      </c>
      <c r="AK5781" s="1" t="s">
        <v>598</v>
      </c>
    </row>
    <row r="5782" spans="1:38">
      <c r="A5782" s="1" t="s">
        <v>1769</v>
      </c>
      <c r="B5782" s="9">
        <v>41839</v>
      </c>
      <c r="C5782" s="11">
        <v>100</v>
      </c>
      <c r="D5782" s="11">
        <v>2</v>
      </c>
      <c r="E5782" s="1">
        <v>11</v>
      </c>
      <c r="F5782" s="1" t="s">
        <v>26</v>
      </c>
      <c r="G5782" s="1" t="s">
        <v>606</v>
      </c>
      <c r="H5782" s="1" t="s">
        <v>23</v>
      </c>
      <c r="I5782" s="1" t="s">
        <v>23</v>
      </c>
      <c r="AK5782" s="1" t="s">
        <v>598</v>
      </c>
    </row>
    <row r="5783" spans="1:38">
      <c r="A5783" s="1" t="s">
        <v>1769</v>
      </c>
      <c r="B5783" s="9">
        <v>41839</v>
      </c>
      <c r="C5783" s="11">
        <v>100</v>
      </c>
      <c r="D5783" s="11">
        <v>2</v>
      </c>
      <c r="E5783" s="1">
        <v>11</v>
      </c>
      <c r="F5783" s="1" t="s">
        <v>47</v>
      </c>
      <c r="G5783" s="1" t="s">
        <v>607</v>
      </c>
      <c r="H5783" s="1" t="s">
        <v>23</v>
      </c>
      <c r="I5783" s="1" t="s">
        <v>23</v>
      </c>
      <c r="AK5783" s="1" t="s">
        <v>598</v>
      </c>
    </row>
    <row r="5784" spans="1:38">
      <c r="A5784" s="1" t="s">
        <v>1769</v>
      </c>
      <c r="B5784" s="9">
        <v>41839</v>
      </c>
      <c r="C5784" s="11">
        <v>100</v>
      </c>
      <c r="D5784" s="11">
        <v>2</v>
      </c>
      <c r="E5784" s="1">
        <v>12</v>
      </c>
      <c r="F5784" s="1" t="s">
        <v>26</v>
      </c>
      <c r="G5784" s="1" t="s">
        <v>608</v>
      </c>
      <c r="H5784" s="1" t="s">
        <v>23</v>
      </c>
      <c r="I5784" s="1" t="s">
        <v>23</v>
      </c>
      <c r="AK5784" s="1" t="s">
        <v>598</v>
      </c>
    </row>
    <row r="5785" spans="1:38">
      <c r="A5785" s="1" t="s">
        <v>1769</v>
      </c>
      <c r="B5785" s="9">
        <v>41839</v>
      </c>
      <c r="C5785" s="11">
        <v>100</v>
      </c>
      <c r="D5785" s="11">
        <v>2</v>
      </c>
      <c r="E5785" s="1">
        <v>12</v>
      </c>
      <c r="F5785" s="1" t="s">
        <v>47</v>
      </c>
      <c r="G5785" s="1" t="s">
        <v>609</v>
      </c>
      <c r="H5785" s="1" t="s">
        <v>23</v>
      </c>
      <c r="I5785" s="1" t="s">
        <v>23</v>
      </c>
      <c r="AK5785" s="1" t="s">
        <v>598</v>
      </c>
    </row>
    <row r="5786" spans="1:38">
      <c r="A5786" s="1" t="s">
        <v>1769</v>
      </c>
      <c r="B5786" s="9">
        <v>41839</v>
      </c>
      <c r="C5786" s="11">
        <v>100</v>
      </c>
      <c r="D5786" s="11">
        <v>2</v>
      </c>
      <c r="E5786" s="1">
        <v>13</v>
      </c>
      <c r="F5786" s="1" t="s">
        <v>26</v>
      </c>
      <c r="G5786" s="1" t="s">
        <v>610</v>
      </c>
      <c r="H5786" s="1" t="s">
        <v>23</v>
      </c>
      <c r="I5786" s="1" t="s">
        <v>23</v>
      </c>
      <c r="J5786" s="1" t="s">
        <v>55</v>
      </c>
      <c r="AK5786" s="1" t="s">
        <v>598</v>
      </c>
    </row>
    <row r="5787" spans="1:38">
      <c r="A5787" s="1" t="s">
        <v>1769</v>
      </c>
      <c r="B5787" s="9">
        <v>41839</v>
      </c>
      <c r="C5787" s="11">
        <v>100</v>
      </c>
      <c r="D5787" s="11">
        <v>2</v>
      </c>
      <c r="E5787" s="1">
        <v>13</v>
      </c>
      <c r="F5787" s="1" t="s">
        <v>47</v>
      </c>
      <c r="G5787" s="1" t="s">
        <v>611</v>
      </c>
      <c r="H5787" s="1" t="s">
        <v>23</v>
      </c>
      <c r="I5787" s="1" t="s">
        <v>23</v>
      </c>
      <c r="AK5787" s="1" t="s">
        <v>598</v>
      </c>
    </row>
    <row r="5788" spans="1:38">
      <c r="A5788" s="1" t="s">
        <v>1769</v>
      </c>
      <c r="B5788" s="9">
        <v>41839</v>
      </c>
      <c r="C5788" s="11">
        <v>100</v>
      </c>
      <c r="D5788" s="11">
        <v>2</v>
      </c>
      <c r="E5788" s="1">
        <v>14</v>
      </c>
      <c r="F5788" s="1" t="s">
        <v>26</v>
      </c>
      <c r="G5788" s="1" t="s">
        <v>612</v>
      </c>
      <c r="H5788" s="1" t="s">
        <v>23</v>
      </c>
      <c r="I5788" s="1" t="s">
        <v>23</v>
      </c>
      <c r="AK5788" s="1" t="s">
        <v>598</v>
      </c>
    </row>
    <row r="5789" spans="1:38">
      <c r="A5789" s="1" t="s">
        <v>1769</v>
      </c>
      <c r="B5789" s="9">
        <v>41839</v>
      </c>
      <c r="C5789" s="11">
        <v>100</v>
      </c>
      <c r="D5789" s="11">
        <v>2</v>
      </c>
      <c r="E5789" s="1">
        <v>14</v>
      </c>
      <c r="F5789" s="1" t="s">
        <v>47</v>
      </c>
      <c r="G5789" s="1" t="s">
        <v>613</v>
      </c>
      <c r="H5789" s="1" t="s">
        <v>22</v>
      </c>
      <c r="I5789" s="1" t="s">
        <v>9</v>
      </c>
      <c r="K5789" s="1" t="s">
        <v>32</v>
      </c>
      <c r="L5789" s="1" t="s">
        <v>25</v>
      </c>
      <c r="M5789" s="2" t="s">
        <v>2321</v>
      </c>
      <c r="N5789" s="1" t="s">
        <v>224</v>
      </c>
      <c r="O5789" s="1" t="s">
        <v>27</v>
      </c>
      <c r="P5789" s="1" t="s">
        <v>614</v>
      </c>
      <c r="Q5789" s="1">
        <v>26.1</v>
      </c>
      <c r="R5789" s="1">
        <v>17.3</v>
      </c>
      <c r="S5789" s="1">
        <v>13.3</v>
      </c>
      <c r="X5789" s="1">
        <v>16</v>
      </c>
      <c r="Y5789" s="1">
        <v>83</v>
      </c>
      <c r="Z5789" s="1">
        <v>67</v>
      </c>
      <c r="AA5789" s="1">
        <v>51</v>
      </c>
      <c r="AE5789" s="1">
        <v>2045</v>
      </c>
      <c r="AF5789" s="1">
        <v>392</v>
      </c>
      <c r="AG5789" s="1">
        <v>257</v>
      </c>
      <c r="AJ5789" s="1" t="s">
        <v>525</v>
      </c>
      <c r="AK5789" s="1" t="s">
        <v>598</v>
      </c>
      <c r="AL5789" s="1" t="s">
        <v>615</v>
      </c>
    </row>
    <row r="5790" spans="1:38">
      <c r="A5790" s="1" t="s">
        <v>1769</v>
      </c>
      <c r="B5790" s="9">
        <v>41839</v>
      </c>
      <c r="C5790" s="11">
        <v>100</v>
      </c>
      <c r="D5790" s="11">
        <v>2</v>
      </c>
      <c r="E5790" s="1">
        <v>15</v>
      </c>
      <c r="F5790" s="1" t="s">
        <v>26</v>
      </c>
      <c r="G5790" s="1" t="s">
        <v>616</v>
      </c>
      <c r="H5790" s="1" t="s">
        <v>23</v>
      </c>
      <c r="I5790" s="1" t="s">
        <v>23</v>
      </c>
      <c r="AK5790" s="1" t="s">
        <v>598</v>
      </c>
    </row>
    <row r="5791" spans="1:38">
      <c r="A5791" s="1" t="s">
        <v>1769</v>
      </c>
      <c r="B5791" s="9">
        <v>41839</v>
      </c>
      <c r="C5791" s="11">
        <v>100</v>
      </c>
      <c r="D5791" s="11">
        <v>2</v>
      </c>
      <c r="E5791" s="1">
        <v>15</v>
      </c>
      <c r="F5791" s="1" t="s">
        <v>47</v>
      </c>
      <c r="G5791" s="1" t="s">
        <v>617</v>
      </c>
      <c r="H5791" s="1" t="s">
        <v>23</v>
      </c>
      <c r="I5791" s="1" t="s">
        <v>23</v>
      </c>
      <c r="AK5791" s="1" t="s">
        <v>598</v>
      </c>
    </row>
    <row r="5792" spans="1:38">
      <c r="A5792" s="1" t="s">
        <v>1769</v>
      </c>
      <c r="B5792" s="9">
        <v>41839</v>
      </c>
      <c r="C5792" s="11">
        <v>100</v>
      </c>
      <c r="D5792" s="11">
        <v>2</v>
      </c>
      <c r="E5792" s="1">
        <v>16</v>
      </c>
      <c r="F5792" s="1" t="s">
        <v>26</v>
      </c>
      <c r="G5792" s="1" t="s">
        <v>618</v>
      </c>
      <c r="H5792" s="1" t="s">
        <v>23</v>
      </c>
      <c r="I5792" s="1" t="s">
        <v>23</v>
      </c>
      <c r="AK5792" s="1" t="s">
        <v>598</v>
      </c>
    </row>
    <row r="5793" spans="1:37">
      <c r="A5793" s="1" t="s">
        <v>1769</v>
      </c>
      <c r="B5793" s="9">
        <v>41839</v>
      </c>
      <c r="C5793" s="11">
        <v>100</v>
      </c>
      <c r="D5793" s="11">
        <v>2</v>
      </c>
      <c r="E5793" s="1">
        <v>16</v>
      </c>
      <c r="F5793" s="1" t="s">
        <v>47</v>
      </c>
      <c r="G5793" s="1" t="s">
        <v>619</v>
      </c>
      <c r="H5793" s="1" t="s">
        <v>23</v>
      </c>
      <c r="I5793" s="1" t="s">
        <v>53</v>
      </c>
      <c r="AK5793" s="1" t="s">
        <v>598</v>
      </c>
    </row>
    <row r="5794" spans="1:37">
      <c r="A5794" s="1" t="s">
        <v>1769</v>
      </c>
      <c r="B5794" s="9">
        <v>41839</v>
      </c>
      <c r="C5794" s="11">
        <v>100</v>
      </c>
      <c r="D5794" s="11">
        <v>2</v>
      </c>
      <c r="E5794" s="1">
        <v>17</v>
      </c>
      <c r="F5794" s="1" t="s">
        <v>26</v>
      </c>
      <c r="G5794" s="1" t="s">
        <v>620</v>
      </c>
      <c r="H5794" s="1" t="s">
        <v>22</v>
      </c>
      <c r="I5794" s="1" t="s">
        <v>23</v>
      </c>
      <c r="AK5794" s="1" t="s">
        <v>598</v>
      </c>
    </row>
    <row r="5795" spans="1:37">
      <c r="A5795" s="1" t="s">
        <v>1769</v>
      </c>
      <c r="B5795" s="9">
        <v>41839</v>
      </c>
      <c r="C5795" s="11">
        <v>100</v>
      </c>
      <c r="D5795" s="11">
        <v>2</v>
      </c>
      <c r="E5795" s="1">
        <v>17</v>
      </c>
      <c r="F5795" s="1" t="s">
        <v>47</v>
      </c>
      <c r="G5795" s="1" t="s">
        <v>621</v>
      </c>
      <c r="H5795" s="1" t="s">
        <v>23</v>
      </c>
      <c r="I5795" s="1" t="s">
        <v>23</v>
      </c>
      <c r="AK5795" s="1" t="s">
        <v>598</v>
      </c>
    </row>
    <row r="5796" spans="1:37">
      <c r="A5796" s="1" t="s">
        <v>1769</v>
      </c>
      <c r="B5796" s="9">
        <v>41839</v>
      </c>
      <c r="C5796" s="11">
        <v>100</v>
      </c>
      <c r="D5796" s="11">
        <v>2</v>
      </c>
      <c r="E5796" s="1">
        <v>18</v>
      </c>
      <c r="F5796" s="1" t="s">
        <v>26</v>
      </c>
      <c r="G5796" s="1" t="s">
        <v>622</v>
      </c>
      <c r="H5796" s="1" t="s">
        <v>23</v>
      </c>
      <c r="I5796" s="1" t="s">
        <v>23</v>
      </c>
      <c r="AK5796" s="1" t="s">
        <v>598</v>
      </c>
    </row>
    <row r="5797" spans="1:37">
      <c r="A5797" s="1" t="s">
        <v>1769</v>
      </c>
      <c r="B5797" s="9">
        <v>41839</v>
      </c>
      <c r="C5797" s="11">
        <v>100</v>
      </c>
      <c r="D5797" s="11">
        <v>2</v>
      </c>
      <c r="E5797" s="1">
        <v>18</v>
      </c>
      <c r="F5797" s="1" t="s">
        <v>47</v>
      </c>
      <c r="G5797" s="1" t="s">
        <v>623</v>
      </c>
      <c r="H5797" s="1" t="s">
        <v>23</v>
      </c>
      <c r="I5797" s="1" t="s">
        <v>23</v>
      </c>
      <c r="AK5797" s="1" t="s">
        <v>598</v>
      </c>
    </row>
    <row r="5798" spans="1:37">
      <c r="A5798" s="1" t="s">
        <v>1769</v>
      </c>
      <c r="B5798" s="9">
        <v>41839</v>
      </c>
      <c r="C5798" s="11">
        <v>100</v>
      </c>
      <c r="D5798" s="11">
        <v>2</v>
      </c>
      <c r="E5798" s="1">
        <v>19</v>
      </c>
      <c r="F5798" s="1" t="s">
        <v>26</v>
      </c>
      <c r="G5798" s="1" t="s">
        <v>624</v>
      </c>
      <c r="H5798" s="1" t="s">
        <v>23</v>
      </c>
      <c r="I5798" s="1" t="s">
        <v>23</v>
      </c>
      <c r="AK5798" s="1" t="s">
        <v>585</v>
      </c>
    </row>
    <row r="5799" spans="1:37">
      <c r="A5799" s="1" t="s">
        <v>1769</v>
      </c>
      <c r="B5799" s="9">
        <v>41839</v>
      </c>
      <c r="C5799" s="11">
        <v>100</v>
      </c>
      <c r="D5799" s="11">
        <v>2</v>
      </c>
      <c r="E5799" s="1">
        <v>19</v>
      </c>
      <c r="F5799" s="1" t="s">
        <v>47</v>
      </c>
      <c r="G5799" s="1" t="s">
        <v>625</v>
      </c>
      <c r="H5799" s="1" t="s">
        <v>23</v>
      </c>
      <c r="I5799" s="1" t="s">
        <v>23</v>
      </c>
      <c r="J5799" s="1" t="s">
        <v>55</v>
      </c>
      <c r="AK5799" s="1" t="s">
        <v>585</v>
      </c>
    </row>
    <row r="5800" spans="1:37">
      <c r="A5800" s="1" t="s">
        <v>1769</v>
      </c>
      <c r="B5800" s="9">
        <v>41839</v>
      </c>
      <c r="C5800" s="11">
        <v>100</v>
      </c>
      <c r="D5800" s="11">
        <v>2</v>
      </c>
      <c r="E5800" s="1">
        <v>20</v>
      </c>
      <c r="F5800" s="1" t="s">
        <v>26</v>
      </c>
      <c r="G5800" s="1" t="s">
        <v>626</v>
      </c>
      <c r="H5800" s="1" t="s">
        <v>23</v>
      </c>
      <c r="I5800" s="1" t="s">
        <v>23</v>
      </c>
      <c r="J5800" s="1" t="s">
        <v>55</v>
      </c>
      <c r="AK5800" s="1" t="s">
        <v>585</v>
      </c>
    </row>
    <row r="5801" spans="1:37">
      <c r="A5801" s="1" t="s">
        <v>1769</v>
      </c>
      <c r="B5801" s="9">
        <v>41839</v>
      </c>
      <c r="C5801" s="11">
        <v>100</v>
      </c>
      <c r="D5801" s="11">
        <v>2</v>
      </c>
      <c r="E5801" s="1">
        <v>20</v>
      </c>
      <c r="F5801" s="1" t="s">
        <v>47</v>
      </c>
      <c r="G5801" s="1" t="s">
        <v>627</v>
      </c>
      <c r="H5801" s="1" t="s">
        <v>23</v>
      </c>
      <c r="I5801" s="1" t="s">
        <v>23</v>
      </c>
      <c r="J5801" s="1" t="s">
        <v>55</v>
      </c>
      <c r="AK5801" s="1" t="s">
        <v>585</v>
      </c>
    </row>
    <row r="5802" spans="1:37">
      <c r="A5802" s="1" t="s">
        <v>1769</v>
      </c>
      <c r="B5802" s="9">
        <v>41839</v>
      </c>
      <c r="C5802" s="11">
        <v>100</v>
      </c>
      <c r="D5802" s="11">
        <v>2</v>
      </c>
      <c r="E5802" s="1">
        <v>21</v>
      </c>
      <c r="F5802" s="1" t="s">
        <v>26</v>
      </c>
      <c r="G5802" s="1" t="s">
        <v>628</v>
      </c>
      <c r="H5802" s="1" t="s">
        <v>23</v>
      </c>
      <c r="I5802" s="1" t="s">
        <v>53</v>
      </c>
      <c r="J5802" s="1" t="s">
        <v>55</v>
      </c>
      <c r="AK5802" s="1" t="s">
        <v>585</v>
      </c>
    </row>
    <row r="5803" spans="1:37">
      <c r="A5803" s="1" t="s">
        <v>1769</v>
      </c>
      <c r="B5803" s="9">
        <v>41839</v>
      </c>
      <c r="C5803" s="11">
        <v>100</v>
      </c>
      <c r="D5803" s="11">
        <v>2</v>
      </c>
      <c r="E5803" s="1">
        <v>21</v>
      </c>
      <c r="F5803" s="1" t="s">
        <v>47</v>
      </c>
      <c r="G5803" s="1" t="s">
        <v>629</v>
      </c>
      <c r="H5803" s="1" t="s">
        <v>23</v>
      </c>
      <c r="I5803" s="1" t="s">
        <v>23</v>
      </c>
      <c r="AK5803" s="1" t="s">
        <v>585</v>
      </c>
    </row>
    <row r="5804" spans="1:37">
      <c r="A5804" s="1" t="s">
        <v>1769</v>
      </c>
      <c r="B5804" s="9">
        <v>41839</v>
      </c>
      <c r="C5804" s="11">
        <v>100</v>
      </c>
      <c r="D5804" s="11">
        <v>2</v>
      </c>
      <c r="E5804" s="1">
        <v>22</v>
      </c>
      <c r="F5804" s="1" t="s">
        <v>26</v>
      </c>
      <c r="G5804" s="1" t="s">
        <v>630</v>
      </c>
      <c r="H5804" s="1" t="s">
        <v>23</v>
      </c>
      <c r="I5804" s="1" t="s">
        <v>23</v>
      </c>
      <c r="AK5804" s="1" t="s">
        <v>585</v>
      </c>
    </row>
    <row r="5805" spans="1:37">
      <c r="A5805" s="1" t="s">
        <v>1769</v>
      </c>
      <c r="B5805" s="9">
        <v>41839</v>
      </c>
      <c r="C5805" s="11">
        <v>100</v>
      </c>
      <c r="D5805" s="11">
        <v>2</v>
      </c>
      <c r="E5805" s="1">
        <v>22</v>
      </c>
      <c r="F5805" s="1" t="s">
        <v>47</v>
      </c>
      <c r="G5805" s="1" t="s">
        <v>631</v>
      </c>
      <c r="H5805" s="1" t="s">
        <v>22</v>
      </c>
      <c r="I5805" s="1" t="s">
        <v>23</v>
      </c>
      <c r="AK5805" s="1" t="s">
        <v>585</v>
      </c>
    </row>
    <row r="5806" spans="1:37">
      <c r="A5806" s="1" t="s">
        <v>1769</v>
      </c>
      <c r="B5806" s="9">
        <v>41839</v>
      </c>
      <c r="C5806" s="11">
        <v>100</v>
      </c>
      <c r="D5806" s="11">
        <v>2</v>
      </c>
      <c r="E5806" s="1">
        <v>23</v>
      </c>
      <c r="F5806" s="1" t="s">
        <v>26</v>
      </c>
      <c r="G5806" s="1" t="s">
        <v>632</v>
      </c>
      <c r="H5806" s="1" t="s">
        <v>22</v>
      </c>
      <c r="I5806" s="1" t="s">
        <v>23</v>
      </c>
      <c r="AK5806" s="1" t="s">
        <v>585</v>
      </c>
    </row>
    <row r="5807" spans="1:37">
      <c r="A5807" s="1" t="s">
        <v>1769</v>
      </c>
      <c r="B5807" s="9">
        <v>41839</v>
      </c>
      <c r="C5807" s="11">
        <v>100</v>
      </c>
      <c r="D5807" s="11">
        <v>2</v>
      </c>
      <c r="E5807" s="1">
        <v>23</v>
      </c>
      <c r="F5807" s="1" t="s">
        <v>47</v>
      </c>
      <c r="G5807" s="1" t="s">
        <v>633</v>
      </c>
      <c r="H5807" s="1" t="s">
        <v>23</v>
      </c>
      <c r="I5807" s="1" t="s">
        <v>23</v>
      </c>
      <c r="AK5807" s="1" t="s">
        <v>585</v>
      </c>
    </row>
    <row r="5808" spans="1:37">
      <c r="A5808" s="1" t="s">
        <v>1769</v>
      </c>
      <c r="B5808" s="9">
        <v>41839</v>
      </c>
      <c r="C5808" s="11">
        <v>100</v>
      </c>
      <c r="D5808" s="11">
        <v>2</v>
      </c>
      <c r="E5808" s="1">
        <v>24</v>
      </c>
      <c r="F5808" s="1" t="s">
        <v>26</v>
      </c>
      <c r="G5808" s="1" t="s">
        <v>634</v>
      </c>
      <c r="H5808" s="1" t="s">
        <v>23</v>
      </c>
      <c r="I5808" s="1" t="s">
        <v>23</v>
      </c>
      <c r="J5808" s="1" t="s">
        <v>55</v>
      </c>
      <c r="AK5808" s="1" t="s">
        <v>585</v>
      </c>
    </row>
    <row r="5809" spans="1:37">
      <c r="A5809" s="1" t="s">
        <v>1769</v>
      </c>
      <c r="B5809" s="9">
        <v>41839</v>
      </c>
      <c r="C5809" s="11">
        <v>100</v>
      </c>
      <c r="D5809" s="11">
        <v>2</v>
      </c>
      <c r="E5809" s="1">
        <v>24</v>
      </c>
      <c r="F5809" s="1" t="s">
        <v>47</v>
      </c>
      <c r="G5809" s="1" t="s">
        <v>635</v>
      </c>
      <c r="H5809" s="1" t="s">
        <v>23</v>
      </c>
      <c r="I5809" s="1" t="s">
        <v>23</v>
      </c>
      <c r="AK5809" s="1" t="s">
        <v>585</v>
      </c>
    </row>
    <row r="5810" spans="1:37">
      <c r="A5810" s="1" t="s">
        <v>1769</v>
      </c>
      <c r="B5810" s="9">
        <v>41839</v>
      </c>
      <c r="C5810" s="11">
        <v>100</v>
      </c>
      <c r="D5810" s="11">
        <v>2</v>
      </c>
      <c r="E5810" s="1">
        <v>25</v>
      </c>
      <c r="F5810" s="1" t="s">
        <v>26</v>
      </c>
      <c r="G5810" s="1" t="s">
        <v>636</v>
      </c>
      <c r="H5810" s="1" t="s">
        <v>23</v>
      </c>
      <c r="I5810" s="1" t="s">
        <v>23</v>
      </c>
      <c r="AK5810" s="1" t="s">
        <v>585</v>
      </c>
    </row>
    <row r="5811" spans="1:37">
      <c r="A5811" s="1" t="s">
        <v>1769</v>
      </c>
      <c r="B5811" s="9">
        <v>41839</v>
      </c>
      <c r="C5811" s="11">
        <v>100</v>
      </c>
      <c r="D5811" s="11">
        <v>2</v>
      </c>
      <c r="E5811" s="1">
        <v>25</v>
      </c>
      <c r="F5811" s="1" t="s">
        <v>47</v>
      </c>
      <c r="G5811" s="1" t="s">
        <v>637</v>
      </c>
      <c r="H5811" s="1" t="s">
        <v>23</v>
      </c>
      <c r="I5811" s="1" t="s">
        <v>23</v>
      </c>
      <c r="AK5811" s="1" t="s">
        <v>585</v>
      </c>
    </row>
    <row r="5812" spans="1:37">
      <c r="A5812" s="1" t="s">
        <v>1769</v>
      </c>
      <c r="B5812" s="9">
        <v>41839</v>
      </c>
      <c r="C5812" s="11">
        <v>100</v>
      </c>
      <c r="D5812" s="11">
        <v>2</v>
      </c>
      <c r="E5812" s="1">
        <v>26</v>
      </c>
      <c r="F5812" s="1" t="s">
        <v>26</v>
      </c>
      <c r="G5812" s="1" t="s">
        <v>638</v>
      </c>
      <c r="H5812" s="1" t="s">
        <v>23</v>
      </c>
      <c r="I5812" s="1" t="s">
        <v>23</v>
      </c>
      <c r="AK5812" s="1" t="s">
        <v>585</v>
      </c>
    </row>
    <row r="5813" spans="1:37">
      <c r="A5813" s="1" t="s">
        <v>1769</v>
      </c>
      <c r="B5813" s="9">
        <v>41839</v>
      </c>
      <c r="C5813" s="11">
        <v>100</v>
      </c>
      <c r="D5813" s="11">
        <v>2</v>
      </c>
      <c r="E5813" s="1">
        <v>26</v>
      </c>
      <c r="F5813" s="1" t="s">
        <v>47</v>
      </c>
      <c r="G5813" s="1" t="s">
        <v>639</v>
      </c>
      <c r="H5813" s="1" t="s">
        <v>23</v>
      </c>
      <c r="I5813" s="1" t="s">
        <v>23</v>
      </c>
      <c r="AK5813" s="1" t="s">
        <v>585</v>
      </c>
    </row>
    <row r="5814" spans="1:37">
      <c r="A5814" s="1" t="s">
        <v>1769</v>
      </c>
      <c r="B5814" s="9">
        <v>41839</v>
      </c>
      <c r="C5814" s="11">
        <v>100</v>
      </c>
      <c r="D5814" s="11">
        <v>2</v>
      </c>
      <c r="E5814" s="1">
        <v>27</v>
      </c>
      <c r="F5814" s="1" t="s">
        <v>26</v>
      </c>
      <c r="G5814" s="1" t="s">
        <v>640</v>
      </c>
      <c r="H5814" s="1" t="s">
        <v>23</v>
      </c>
      <c r="I5814" s="1" t="s">
        <v>23</v>
      </c>
      <c r="AK5814" s="1" t="s">
        <v>585</v>
      </c>
    </row>
    <row r="5815" spans="1:37">
      <c r="A5815" s="1" t="s">
        <v>1769</v>
      </c>
      <c r="B5815" s="9">
        <v>41839</v>
      </c>
      <c r="C5815" s="11">
        <v>100</v>
      </c>
      <c r="D5815" s="11">
        <v>2</v>
      </c>
      <c r="E5815" s="1">
        <v>27</v>
      </c>
      <c r="F5815" s="1" t="s">
        <v>47</v>
      </c>
      <c r="G5815" s="1" t="s">
        <v>641</v>
      </c>
      <c r="H5815" s="1" t="s">
        <v>23</v>
      </c>
      <c r="I5815" s="1" t="s">
        <v>23</v>
      </c>
      <c r="AK5815" s="1" t="s">
        <v>585</v>
      </c>
    </row>
    <row r="5816" spans="1:37">
      <c r="A5816" s="1" t="s">
        <v>1769</v>
      </c>
      <c r="B5816" s="9">
        <v>41839</v>
      </c>
      <c r="C5816" s="11">
        <v>100</v>
      </c>
      <c r="D5816" s="11">
        <v>2</v>
      </c>
      <c r="E5816" s="1">
        <v>28</v>
      </c>
      <c r="F5816" s="1" t="s">
        <v>26</v>
      </c>
      <c r="G5816" s="1" t="s">
        <v>642</v>
      </c>
      <c r="H5816" s="1" t="s">
        <v>23</v>
      </c>
      <c r="I5816" s="1" t="s">
        <v>23</v>
      </c>
      <c r="J5816" s="1" t="s">
        <v>55</v>
      </c>
      <c r="AK5816" s="1" t="s">
        <v>585</v>
      </c>
    </row>
    <row r="5817" spans="1:37">
      <c r="A5817" s="1" t="s">
        <v>1769</v>
      </c>
      <c r="B5817" s="9">
        <v>41839</v>
      </c>
      <c r="C5817" s="11">
        <v>100</v>
      </c>
      <c r="D5817" s="11">
        <v>2</v>
      </c>
      <c r="E5817" s="1">
        <v>28</v>
      </c>
      <c r="F5817" s="1" t="s">
        <v>47</v>
      </c>
      <c r="G5817" s="1" t="s">
        <v>643</v>
      </c>
      <c r="H5817" s="1" t="s">
        <v>23</v>
      </c>
      <c r="I5817" s="1" t="s">
        <v>23</v>
      </c>
      <c r="J5817" s="1" t="s">
        <v>55</v>
      </c>
      <c r="AK5817" s="1" t="s">
        <v>585</v>
      </c>
    </row>
    <row r="5818" spans="1:37">
      <c r="A5818" s="1" t="s">
        <v>1769</v>
      </c>
      <c r="B5818" s="9">
        <v>41839</v>
      </c>
      <c r="C5818" s="11">
        <v>100</v>
      </c>
      <c r="D5818" s="11">
        <v>2</v>
      </c>
      <c r="E5818" s="1">
        <v>29</v>
      </c>
      <c r="F5818" s="1" t="s">
        <v>26</v>
      </c>
      <c r="G5818" s="1" t="s">
        <v>644</v>
      </c>
      <c r="H5818" s="1" t="s">
        <v>22</v>
      </c>
      <c r="I5818" s="1" t="s">
        <v>23</v>
      </c>
      <c r="AK5818" s="1" t="s">
        <v>585</v>
      </c>
    </row>
    <row r="5819" spans="1:37">
      <c r="A5819" s="1" t="s">
        <v>1769</v>
      </c>
      <c r="B5819" s="9">
        <v>41839</v>
      </c>
      <c r="C5819" s="11">
        <v>100</v>
      </c>
      <c r="D5819" s="11">
        <v>2</v>
      </c>
      <c r="E5819" s="1">
        <v>29</v>
      </c>
      <c r="F5819" s="1" t="s">
        <v>47</v>
      </c>
      <c r="G5819" s="1" t="s">
        <v>645</v>
      </c>
      <c r="H5819" s="1" t="s">
        <v>23</v>
      </c>
      <c r="I5819" s="1" t="s">
        <v>23</v>
      </c>
      <c r="AK5819" s="1" t="s">
        <v>585</v>
      </c>
    </row>
    <row r="5820" spans="1:37">
      <c r="A5820" s="1" t="s">
        <v>1769</v>
      </c>
      <c r="B5820" s="9">
        <v>41839</v>
      </c>
      <c r="C5820" s="11">
        <v>100</v>
      </c>
      <c r="D5820" s="11">
        <v>2</v>
      </c>
      <c r="E5820" s="1">
        <v>30</v>
      </c>
      <c r="F5820" s="1" t="s">
        <v>26</v>
      </c>
      <c r="G5820" s="1" t="s">
        <v>646</v>
      </c>
      <c r="H5820" s="1" t="s">
        <v>23</v>
      </c>
      <c r="I5820" s="1" t="s">
        <v>23</v>
      </c>
      <c r="AK5820" s="1" t="s">
        <v>585</v>
      </c>
    </row>
    <row r="5821" spans="1:37">
      <c r="A5821" s="1" t="s">
        <v>1769</v>
      </c>
      <c r="B5821" s="9">
        <v>41839</v>
      </c>
      <c r="C5821" s="11">
        <v>100</v>
      </c>
      <c r="D5821" s="11">
        <v>2</v>
      </c>
      <c r="E5821" s="1">
        <v>30</v>
      </c>
      <c r="F5821" s="1" t="s">
        <v>47</v>
      </c>
      <c r="G5821" s="1" t="s">
        <v>647</v>
      </c>
      <c r="H5821" s="1" t="s">
        <v>22</v>
      </c>
      <c r="I5821" s="1" t="s">
        <v>23</v>
      </c>
      <c r="AK5821" s="1" t="s">
        <v>585</v>
      </c>
    </row>
    <row r="5822" spans="1:37">
      <c r="A5822" s="1" t="s">
        <v>1769</v>
      </c>
      <c r="B5822" s="9">
        <v>41839</v>
      </c>
      <c r="C5822" s="11">
        <v>100</v>
      </c>
      <c r="D5822" s="11">
        <v>2</v>
      </c>
      <c r="E5822" s="1">
        <v>31</v>
      </c>
      <c r="F5822" s="1" t="s">
        <v>26</v>
      </c>
      <c r="G5822" s="1" t="s">
        <v>648</v>
      </c>
      <c r="H5822" s="1" t="s">
        <v>23</v>
      </c>
      <c r="I5822" s="1" t="s">
        <v>23</v>
      </c>
      <c r="AK5822" s="1" t="s">
        <v>598</v>
      </c>
    </row>
    <row r="5823" spans="1:37">
      <c r="A5823" s="1" t="s">
        <v>1769</v>
      </c>
      <c r="B5823" s="9">
        <v>41839</v>
      </c>
      <c r="C5823" s="11">
        <v>100</v>
      </c>
      <c r="D5823" s="11">
        <v>2</v>
      </c>
      <c r="E5823" s="1">
        <v>31</v>
      </c>
      <c r="F5823" s="1" t="s">
        <v>47</v>
      </c>
      <c r="G5823" s="1" t="s">
        <v>649</v>
      </c>
      <c r="H5823" s="1" t="s">
        <v>23</v>
      </c>
      <c r="I5823" s="1" t="s">
        <v>23</v>
      </c>
      <c r="J5823" s="1" t="s">
        <v>55</v>
      </c>
      <c r="AK5823" s="1" t="s">
        <v>598</v>
      </c>
    </row>
    <row r="5824" spans="1:37">
      <c r="A5824" s="1" t="s">
        <v>1769</v>
      </c>
      <c r="B5824" s="9">
        <v>41839</v>
      </c>
      <c r="C5824" s="11">
        <v>100</v>
      </c>
      <c r="D5824" s="11">
        <v>2</v>
      </c>
      <c r="E5824" s="1">
        <v>32</v>
      </c>
      <c r="F5824" s="1" t="s">
        <v>26</v>
      </c>
      <c r="G5824" s="1" t="s">
        <v>650</v>
      </c>
      <c r="H5824" s="1" t="s">
        <v>23</v>
      </c>
      <c r="I5824" s="1" t="s">
        <v>23</v>
      </c>
      <c r="AK5824" s="1" t="s">
        <v>598</v>
      </c>
    </row>
    <row r="5825" spans="1:38">
      <c r="A5825" s="1" t="s">
        <v>1769</v>
      </c>
      <c r="B5825" s="9">
        <v>41839</v>
      </c>
      <c r="C5825" s="11">
        <v>100</v>
      </c>
      <c r="D5825" s="11">
        <v>2</v>
      </c>
      <c r="E5825" s="1">
        <v>32</v>
      </c>
      <c r="F5825" s="1" t="s">
        <v>47</v>
      </c>
      <c r="G5825" s="1" t="s">
        <v>651</v>
      </c>
      <c r="H5825" s="1" t="s">
        <v>23</v>
      </c>
      <c r="I5825" s="1" t="s">
        <v>23</v>
      </c>
      <c r="J5825" s="1" t="s">
        <v>55</v>
      </c>
      <c r="AK5825" s="1" t="s">
        <v>598</v>
      </c>
    </row>
    <row r="5826" spans="1:38">
      <c r="A5826" s="1" t="s">
        <v>1769</v>
      </c>
      <c r="B5826" s="9">
        <v>41839</v>
      </c>
      <c r="C5826" s="11">
        <v>100</v>
      </c>
      <c r="D5826" s="11">
        <v>2</v>
      </c>
      <c r="E5826" s="1">
        <v>33</v>
      </c>
      <c r="F5826" s="1" t="s">
        <v>26</v>
      </c>
      <c r="G5826" s="1" t="s">
        <v>740</v>
      </c>
      <c r="H5826" s="1" t="s">
        <v>23</v>
      </c>
      <c r="I5826" s="1" t="s">
        <v>23</v>
      </c>
      <c r="AK5826" s="1" t="s">
        <v>598</v>
      </c>
    </row>
    <row r="5827" spans="1:38">
      <c r="A5827" s="1" t="s">
        <v>1769</v>
      </c>
      <c r="B5827" s="9">
        <v>41839</v>
      </c>
      <c r="C5827" s="11">
        <v>100</v>
      </c>
      <c r="D5827" s="11">
        <v>2</v>
      </c>
      <c r="E5827" s="1">
        <v>33</v>
      </c>
      <c r="F5827" s="1" t="s">
        <v>47</v>
      </c>
      <c r="G5827" s="1" t="s">
        <v>652</v>
      </c>
      <c r="H5827" s="1" t="s">
        <v>23</v>
      </c>
      <c r="I5827" s="1" t="s">
        <v>23</v>
      </c>
      <c r="AK5827" s="1" t="s">
        <v>598</v>
      </c>
    </row>
    <row r="5828" spans="1:38">
      <c r="A5828" s="1" t="s">
        <v>1769</v>
      </c>
      <c r="B5828" s="9">
        <v>41839</v>
      </c>
      <c r="C5828" s="11">
        <v>100</v>
      </c>
      <c r="D5828" s="11">
        <v>2</v>
      </c>
      <c r="E5828" s="1">
        <v>34</v>
      </c>
      <c r="F5828" s="1" t="s">
        <v>26</v>
      </c>
      <c r="G5828" s="1" t="s">
        <v>653</v>
      </c>
      <c r="H5828" s="1" t="s">
        <v>23</v>
      </c>
      <c r="I5828" s="1" t="s">
        <v>23</v>
      </c>
      <c r="J5828" s="1" t="s">
        <v>654</v>
      </c>
      <c r="AK5828" s="1" t="s">
        <v>598</v>
      </c>
    </row>
    <row r="5829" spans="1:38">
      <c r="A5829" s="1" t="s">
        <v>1769</v>
      </c>
      <c r="B5829" s="9">
        <v>41839</v>
      </c>
      <c r="C5829" s="11">
        <v>100</v>
      </c>
      <c r="D5829" s="11">
        <v>2</v>
      </c>
      <c r="E5829" s="1">
        <v>34</v>
      </c>
      <c r="F5829" s="1" t="s">
        <v>47</v>
      </c>
      <c r="G5829" s="1" t="s">
        <v>655</v>
      </c>
      <c r="H5829" s="1" t="s">
        <v>23</v>
      </c>
      <c r="I5829" s="1" t="s">
        <v>23</v>
      </c>
      <c r="AK5829" s="1" t="s">
        <v>598</v>
      </c>
    </row>
    <row r="5830" spans="1:38">
      <c r="A5830" s="1" t="s">
        <v>1769</v>
      </c>
      <c r="B5830" s="9">
        <v>41839</v>
      </c>
      <c r="C5830" s="11">
        <v>100</v>
      </c>
      <c r="D5830" s="11">
        <v>2</v>
      </c>
      <c r="E5830" s="1">
        <v>35</v>
      </c>
      <c r="F5830" s="1" t="s">
        <v>26</v>
      </c>
      <c r="G5830" s="1" t="s">
        <v>656</v>
      </c>
      <c r="H5830" s="1" t="s">
        <v>23</v>
      </c>
      <c r="I5830" s="1" t="s">
        <v>23</v>
      </c>
      <c r="J5830" s="1" t="s">
        <v>55</v>
      </c>
      <c r="AK5830" s="1" t="s">
        <v>598</v>
      </c>
      <c r="AL5830" s="1" t="s">
        <v>657</v>
      </c>
    </row>
    <row r="5831" spans="1:38">
      <c r="A5831" s="1" t="s">
        <v>1769</v>
      </c>
      <c r="B5831" s="9">
        <v>41839</v>
      </c>
      <c r="C5831" s="11">
        <v>100</v>
      </c>
      <c r="D5831" s="11">
        <v>2</v>
      </c>
      <c r="E5831" s="1">
        <v>35</v>
      </c>
      <c r="F5831" s="1" t="s">
        <v>47</v>
      </c>
      <c r="G5831" s="1" t="s">
        <v>658</v>
      </c>
      <c r="H5831" s="1" t="s">
        <v>23</v>
      </c>
      <c r="I5831" s="1" t="s">
        <v>23</v>
      </c>
      <c r="J5831" s="1" t="s">
        <v>55</v>
      </c>
      <c r="AK5831" s="1" t="s">
        <v>598</v>
      </c>
      <c r="AL5831" s="1" t="s">
        <v>659</v>
      </c>
    </row>
    <row r="5832" spans="1:38">
      <c r="A5832" s="1" t="s">
        <v>1769</v>
      </c>
      <c r="B5832" s="9">
        <v>41839</v>
      </c>
      <c r="C5832" s="11">
        <v>100</v>
      </c>
      <c r="D5832" s="11">
        <v>2</v>
      </c>
      <c r="E5832" s="1">
        <v>36</v>
      </c>
      <c r="F5832" s="1" t="s">
        <v>26</v>
      </c>
      <c r="G5832" s="1" t="s">
        <v>660</v>
      </c>
      <c r="H5832" s="1" t="s">
        <v>23</v>
      </c>
      <c r="I5832" s="1" t="s">
        <v>23</v>
      </c>
      <c r="J5832" s="1" t="s">
        <v>55</v>
      </c>
      <c r="AK5832" s="1" t="s">
        <v>598</v>
      </c>
    </row>
    <row r="5833" spans="1:38">
      <c r="A5833" s="1" t="s">
        <v>1769</v>
      </c>
      <c r="B5833" s="9">
        <v>41839</v>
      </c>
      <c r="C5833" s="11">
        <v>100</v>
      </c>
      <c r="D5833" s="11">
        <v>2</v>
      </c>
      <c r="E5833" s="1">
        <v>36</v>
      </c>
      <c r="F5833" s="1" t="s">
        <v>47</v>
      </c>
      <c r="G5833" s="1" t="s">
        <v>661</v>
      </c>
      <c r="H5833" s="1" t="s">
        <v>23</v>
      </c>
      <c r="I5833" s="1" t="s">
        <v>23</v>
      </c>
      <c r="AK5833" s="1" t="s">
        <v>598</v>
      </c>
    </row>
    <row r="5834" spans="1:38">
      <c r="A5834" s="1" t="s">
        <v>1769</v>
      </c>
      <c r="B5834" s="9">
        <v>41839</v>
      </c>
      <c r="C5834" s="11">
        <v>100</v>
      </c>
      <c r="D5834" s="11">
        <v>2</v>
      </c>
      <c r="E5834" s="1">
        <v>37</v>
      </c>
      <c r="F5834" s="1" t="s">
        <v>26</v>
      </c>
      <c r="G5834" s="1" t="s">
        <v>741</v>
      </c>
      <c r="H5834" s="1" t="s">
        <v>23</v>
      </c>
      <c r="I5834" s="1" t="s">
        <v>53</v>
      </c>
      <c r="AK5834" s="1" t="s">
        <v>598</v>
      </c>
    </row>
    <row r="5835" spans="1:38">
      <c r="A5835" s="1" t="s">
        <v>1769</v>
      </c>
      <c r="B5835" s="9">
        <v>41839</v>
      </c>
      <c r="C5835" s="11">
        <v>100</v>
      </c>
      <c r="D5835" s="11">
        <v>2</v>
      </c>
      <c r="E5835" s="1">
        <v>37</v>
      </c>
      <c r="F5835" s="1" t="s">
        <v>47</v>
      </c>
      <c r="G5835" s="1" t="s">
        <v>662</v>
      </c>
      <c r="H5835" s="1" t="s">
        <v>23</v>
      </c>
      <c r="I5835" s="1" t="s">
        <v>23</v>
      </c>
      <c r="J5835" s="1" t="s">
        <v>55</v>
      </c>
      <c r="AK5835" s="1" t="s">
        <v>598</v>
      </c>
      <c r="AL5835" s="1" t="s">
        <v>659</v>
      </c>
    </row>
    <row r="5836" spans="1:38">
      <c r="A5836" s="1" t="s">
        <v>1769</v>
      </c>
      <c r="B5836" s="9">
        <v>41839</v>
      </c>
      <c r="C5836" s="11">
        <v>100</v>
      </c>
      <c r="D5836" s="11">
        <v>2</v>
      </c>
      <c r="E5836" s="1">
        <v>38</v>
      </c>
      <c r="F5836" s="1" t="s">
        <v>26</v>
      </c>
      <c r="G5836" s="1" t="s">
        <v>663</v>
      </c>
      <c r="H5836" s="1" t="s">
        <v>23</v>
      </c>
      <c r="I5836" s="1" t="s">
        <v>23</v>
      </c>
      <c r="AK5836" s="1" t="s">
        <v>598</v>
      </c>
    </row>
    <row r="5837" spans="1:38">
      <c r="A5837" s="1" t="s">
        <v>1769</v>
      </c>
      <c r="B5837" s="9">
        <v>41839</v>
      </c>
      <c r="C5837" s="11">
        <v>100</v>
      </c>
      <c r="D5837" s="11">
        <v>2</v>
      </c>
      <c r="E5837" s="1">
        <v>38</v>
      </c>
      <c r="F5837" s="1" t="s">
        <v>47</v>
      </c>
      <c r="G5837" s="1" t="s">
        <v>664</v>
      </c>
      <c r="H5837" s="1" t="s">
        <v>23</v>
      </c>
      <c r="I5837" s="1" t="s">
        <v>23</v>
      </c>
      <c r="AK5837" s="1" t="s">
        <v>598</v>
      </c>
    </row>
    <row r="5838" spans="1:38">
      <c r="A5838" s="1" t="s">
        <v>1769</v>
      </c>
      <c r="B5838" s="9">
        <v>41839</v>
      </c>
      <c r="C5838" s="11">
        <v>100</v>
      </c>
      <c r="D5838" s="11">
        <v>2</v>
      </c>
      <c r="E5838" s="1">
        <v>39</v>
      </c>
      <c r="F5838" s="1" t="s">
        <v>26</v>
      </c>
      <c r="G5838" s="1" t="s">
        <v>665</v>
      </c>
      <c r="H5838" s="1" t="s">
        <v>23</v>
      </c>
      <c r="I5838" s="1" t="s">
        <v>23</v>
      </c>
      <c r="AK5838" s="1" t="s">
        <v>598</v>
      </c>
    </row>
    <row r="5839" spans="1:38">
      <c r="A5839" s="1" t="s">
        <v>1769</v>
      </c>
      <c r="B5839" s="9">
        <v>41839</v>
      </c>
      <c r="C5839" s="11">
        <v>100</v>
      </c>
      <c r="D5839" s="11">
        <v>2</v>
      </c>
      <c r="E5839" s="1">
        <v>39</v>
      </c>
      <c r="F5839" s="1" t="s">
        <v>47</v>
      </c>
      <c r="G5839" s="1" t="s">
        <v>666</v>
      </c>
      <c r="H5839" s="1" t="s">
        <v>23</v>
      </c>
      <c r="I5839" s="1" t="s">
        <v>23</v>
      </c>
      <c r="AK5839" s="1" t="s">
        <v>598</v>
      </c>
    </row>
    <row r="5840" spans="1:38">
      <c r="A5840" s="1" t="s">
        <v>1769</v>
      </c>
      <c r="B5840" s="9">
        <v>41839</v>
      </c>
      <c r="C5840" s="11">
        <v>100</v>
      </c>
      <c r="D5840" s="11">
        <v>2</v>
      </c>
      <c r="E5840" s="1">
        <v>40</v>
      </c>
      <c r="F5840" s="1" t="s">
        <v>26</v>
      </c>
      <c r="G5840" s="1" t="s">
        <v>667</v>
      </c>
      <c r="H5840" s="1" t="s">
        <v>23</v>
      </c>
      <c r="I5840" s="1" t="s">
        <v>23</v>
      </c>
      <c r="AK5840" s="1" t="s">
        <v>598</v>
      </c>
    </row>
    <row r="5841" spans="1:38">
      <c r="A5841" s="1" t="s">
        <v>1769</v>
      </c>
      <c r="B5841" s="9">
        <v>41839</v>
      </c>
      <c r="C5841" s="11">
        <v>100</v>
      </c>
      <c r="D5841" s="11">
        <v>2</v>
      </c>
      <c r="E5841" s="1">
        <v>40</v>
      </c>
      <c r="F5841" s="1" t="s">
        <v>47</v>
      </c>
      <c r="G5841" s="1" t="s">
        <v>668</v>
      </c>
      <c r="H5841" s="1" t="s">
        <v>23</v>
      </c>
      <c r="I5841" s="1" t="s">
        <v>23</v>
      </c>
      <c r="J5841" s="1" t="s">
        <v>55</v>
      </c>
      <c r="AK5841" s="1" t="s">
        <v>598</v>
      </c>
      <c r="AL5841" s="1" t="s">
        <v>669</v>
      </c>
    </row>
    <row r="5842" spans="1:38">
      <c r="A5842" s="1" t="s">
        <v>1769</v>
      </c>
      <c r="B5842" s="9">
        <v>41839</v>
      </c>
      <c r="C5842" s="11">
        <v>100</v>
      </c>
      <c r="D5842" s="11">
        <v>2</v>
      </c>
      <c r="E5842" s="1">
        <v>41</v>
      </c>
      <c r="F5842" s="1" t="s">
        <v>26</v>
      </c>
      <c r="G5842" s="1" t="s">
        <v>670</v>
      </c>
      <c r="H5842" s="1" t="s">
        <v>23</v>
      </c>
      <c r="I5842" s="1" t="s">
        <v>23</v>
      </c>
      <c r="J5842" s="1" t="s">
        <v>55</v>
      </c>
      <c r="AK5842" s="1" t="s">
        <v>598</v>
      </c>
      <c r="AL5842" s="1" t="s">
        <v>659</v>
      </c>
    </row>
    <row r="5843" spans="1:38">
      <c r="A5843" s="1" t="s">
        <v>1769</v>
      </c>
      <c r="B5843" s="9">
        <v>41839</v>
      </c>
      <c r="C5843" s="11">
        <v>100</v>
      </c>
      <c r="D5843" s="11">
        <v>2</v>
      </c>
      <c r="E5843" s="1">
        <v>41</v>
      </c>
      <c r="F5843" s="1" t="s">
        <v>47</v>
      </c>
      <c r="G5843" s="1" t="s">
        <v>671</v>
      </c>
      <c r="H5843" s="1" t="s">
        <v>23</v>
      </c>
      <c r="I5843" s="1" t="s">
        <v>23</v>
      </c>
      <c r="AK5843" s="1" t="s">
        <v>598</v>
      </c>
    </row>
    <row r="5844" spans="1:38">
      <c r="A5844" s="1" t="s">
        <v>1769</v>
      </c>
      <c r="B5844" s="9">
        <v>41839</v>
      </c>
      <c r="C5844" s="11">
        <v>100</v>
      </c>
      <c r="D5844" s="11">
        <v>2</v>
      </c>
      <c r="E5844" s="1">
        <v>42</v>
      </c>
      <c r="F5844" s="1" t="s">
        <v>26</v>
      </c>
      <c r="G5844" s="1" t="s">
        <v>672</v>
      </c>
      <c r="H5844" s="1" t="s">
        <v>23</v>
      </c>
      <c r="I5844" s="1" t="s">
        <v>23</v>
      </c>
      <c r="AK5844" s="1" t="s">
        <v>598</v>
      </c>
    </row>
    <row r="5845" spans="1:38">
      <c r="A5845" s="1" t="s">
        <v>1769</v>
      </c>
      <c r="B5845" s="9">
        <v>41839</v>
      </c>
      <c r="C5845" s="11">
        <v>100</v>
      </c>
      <c r="D5845" s="11">
        <v>2</v>
      </c>
      <c r="E5845" s="1">
        <v>42</v>
      </c>
      <c r="F5845" s="1" t="s">
        <v>47</v>
      </c>
      <c r="G5845" s="1" t="s">
        <v>673</v>
      </c>
      <c r="H5845" s="1" t="s">
        <v>23</v>
      </c>
      <c r="I5845" s="1" t="s">
        <v>23</v>
      </c>
      <c r="AK5845" s="1" t="s">
        <v>598</v>
      </c>
    </row>
    <row r="5846" spans="1:38">
      <c r="A5846" s="1" t="s">
        <v>1769</v>
      </c>
      <c r="B5846" s="9">
        <v>41839</v>
      </c>
      <c r="C5846" s="11">
        <v>100</v>
      </c>
      <c r="D5846" s="11">
        <v>2</v>
      </c>
      <c r="E5846" s="1">
        <v>43</v>
      </c>
      <c r="F5846" s="1" t="s">
        <v>26</v>
      </c>
      <c r="G5846" s="1" t="s">
        <v>674</v>
      </c>
      <c r="H5846" s="1" t="s">
        <v>23</v>
      </c>
      <c r="I5846" s="1" t="s">
        <v>23</v>
      </c>
      <c r="AK5846" s="1" t="s">
        <v>585</v>
      </c>
    </row>
    <row r="5847" spans="1:38">
      <c r="A5847" s="1" t="s">
        <v>1769</v>
      </c>
      <c r="B5847" s="9">
        <v>41839</v>
      </c>
      <c r="C5847" s="11">
        <v>100</v>
      </c>
      <c r="D5847" s="11">
        <v>2</v>
      </c>
      <c r="E5847" s="1">
        <v>43</v>
      </c>
      <c r="F5847" s="1" t="s">
        <v>47</v>
      </c>
      <c r="G5847" s="1" t="s">
        <v>675</v>
      </c>
      <c r="H5847" s="1" t="s">
        <v>23</v>
      </c>
      <c r="I5847" s="1" t="s">
        <v>23</v>
      </c>
      <c r="AK5847" s="1" t="s">
        <v>585</v>
      </c>
    </row>
    <row r="5848" spans="1:38">
      <c r="A5848" s="1" t="s">
        <v>1769</v>
      </c>
      <c r="B5848" s="9">
        <v>41839</v>
      </c>
      <c r="C5848" s="11">
        <v>100</v>
      </c>
      <c r="D5848" s="11">
        <v>2</v>
      </c>
      <c r="E5848" s="1">
        <v>44</v>
      </c>
      <c r="F5848" s="1" t="s">
        <v>26</v>
      </c>
      <c r="G5848" s="1" t="s">
        <v>676</v>
      </c>
      <c r="H5848" s="1" t="s">
        <v>23</v>
      </c>
      <c r="I5848" s="1" t="s">
        <v>23</v>
      </c>
      <c r="J5848" s="1" t="s">
        <v>55</v>
      </c>
      <c r="AK5848" s="1" t="s">
        <v>585</v>
      </c>
      <c r="AL5848" s="1" t="s">
        <v>677</v>
      </c>
    </row>
    <row r="5849" spans="1:38">
      <c r="A5849" s="1" t="s">
        <v>1769</v>
      </c>
      <c r="B5849" s="9">
        <v>41839</v>
      </c>
      <c r="C5849" s="11">
        <v>100</v>
      </c>
      <c r="D5849" s="11">
        <v>2</v>
      </c>
      <c r="E5849" s="1">
        <v>44</v>
      </c>
      <c r="F5849" s="1" t="s">
        <v>47</v>
      </c>
      <c r="G5849" s="1" t="s">
        <v>678</v>
      </c>
      <c r="H5849" s="1" t="s">
        <v>23</v>
      </c>
      <c r="I5849" s="1" t="s">
        <v>23</v>
      </c>
      <c r="AK5849" s="1" t="s">
        <v>585</v>
      </c>
    </row>
    <row r="5850" spans="1:38">
      <c r="A5850" s="1" t="s">
        <v>1769</v>
      </c>
      <c r="B5850" s="9">
        <v>41839</v>
      </c>
      <c r="C5850" s="11">
        <v>100</v>
      </c>
      <c r="D5850" s="11">
        <v>2</v>
      </c>
      <c r="E5850" s="1">
        <v>45</v>
      </c>
      <c r="F5850" s="1" t="s">
        <v>26</v>
      </c>
      <c r="G5850" s="1" t="s">
        <v>679</v>
      </c>
      <c r="H5850" s="1" t="s">
        <v>23</v>
      </c>
      <c r="I5850" s="1" t="s">
        <v>23</v>
      </c>
      <c r="AK5850" s="1" t="s">
        <v>585</v>
      </c>
    </row>
    <row r="5851" spans="1:38">
      <c r="A5851" s="1" t="s">
        <v>1769</v>
      </c>
      <c r="B5851" s="9">
        <v>41839</v>
      </c>
      <c r="C5851" s="11">
        <v>100</v>
      </c>
      <c r="D5851" s="11">
        <v>2</v>
      </c>
      <c r="E5851" s="1">
        <v>45</v>
      </c>
      <c r="F5851" s="1" t="s">
        <v>47</v>
      </c>
      <c r="G5851" s="1" t="s">
        <v>680</v>
      </c>
      <c r="H5851" s="1" t="s">
        <v>23</v>
      </c>
      <c r="I5851" s="1" t="s">
        <v>23</v>
      </c>
      <c r="AK5851" s="1" t="s">
        <v>585</v>
      </c>
    </row>
    <row r="5852" spans="1:38">
      <c r="A5852" s="1" t="s">
        <v>1769</v>
      </c>
      <c r="B5852" s="9">
        <v>41839</v>
      </c>
      <c r="C5852" s="11">
        <v>100</v>
      </c>
      <c r="D5852" s="11">
        <v>2</v>
      </c>
      <c r="E5852" s="1">
        <v>46</v>
      </c>
      <c r="F5852" s="1" t="s">
        <v>26</v>
      </c>
      <c r="G5852" s="1" t="s">
        <v>681</v>
      </c>
      <c r="H5852" s="1" t="s">
        <v>23</v>
      </c>
      <c r="I5852" s="1" t="s">
        <v>23</v>
      </c>
      <c r="J5852" s="1" t="s">
        <v>55</v>
      </c>
      <c r="AK5852" s="1" t="s">
        <v>585</v>
      </c>
      <c r="AL5852" s="1" t="s">
        <v>659</v>
      </c>
    </row>
    <row r="5853" spans="1:38">
      <c r="A5853" s="1" t="s">
        <v>1769</v>
      </c>
      <c r="B5853" s="9">
        <v>41839</v>
      </c>
      <c r="C5853" s="11">
        <v>100</v>
      </c>
      <c r="D5853" s="11">
        <v>2</v>
      </c>
      <c r="E5853" s="1">
        <v>46</v>
      </c>
      <c r="F5853" s="1" t="s">
        <v>47</v>
      </c>
      <c r="G5853" s="1" t="s">
        <v>682</v>
      </c>
      <c r="H5853" s="1" t="s">
        <v>23</v>
      </c>
      <c r="I5853" s="1" t="s">
        <v>23</v>
      </c>
      <c r="AK5853" s="1" t="s">
        <v>585</v>
      </c>
    </row>
    <row r="5854" spans="1:38">
      <c r="A5854" s="1" t="s">
        <v>1769</v>
      </c>
      <c r="B5854" s="9">
        <v>41839</v>
      </c>
      <c r="C5854" s="11">
        <v>100</v>
      </c>
      <c r="D5854" s="11">
        <v>2</v>
      </c>
      <c r="E5854" s="1">
        <v>47</v>
      </c>
      <c r="F5854" s="1" t="s">
        <v>26</v>
      </c>
      <c r="G5854" s="1" t="s">
        <v>683</v>
      </c>
      <c r="H5854" s="1" t="s">
        <v>23</v>
      </c>
      <c r="I5854" s="1" t="s">
        <v>23</v>
      </c>
      <c r="AK5854" s="1" t="s">
        <v>585</v>
      </c>
    </row>
    <row r="5855" spans="1:38">
      <c r="A5855" s="1" t="s">
        <v>1769</v>
      </c>
      <c r="B5855" s="9">
        <v>41839</v>
      </c>
      <c r="C5855" s="11">
        <v>100</v>
      </c>
      <c r="D5855" s="11">
        <v>2</v>
      </c>
      <c r="E5855" s="1">
        <v>47</v>
      </c>
      <c r="F5855" s="1" t="s">
        <v>47</v>
      </c>
      <c r="G5855" s="1" t="s">
        <v>684</v>
      </c>
      <c r="H5855" s="1" t="s">
        <v>23</v>
      </c>
      <c r="I5855" s="1" t="s">
        <v>23</v>
      </c>
      <c r="J5855" s="1" t="s">
        <v>55</v>
      </c>
      <c r="AK5855" s="1" t="s">
        <v>585</v>
      </c>
      <c r="AL5855" s="1" t="s">
        <v>685</v>
      </c>
    </row>
    <row r="5856" spans="1:38">
      <c r="A5856" s="1" t="s">
        <v>1769</v>
      </c>
      <c r="B5856" s="9">
        <v>41839</v>
      </c>
      <c r="C5856" s="11">
        <v>100</v>
      </c>
      <c r="D5856" s="11">
        <v>2</v>
      </c>
      <c r="E5856" s="1">
        <v>48</v>
      </c>
      <c r="F5856" s="1" t="s">
        <v>26</v>
      </c>
      <c r="G5856" s="1" t="s">
        <v>686</v>
      </c>
      <c r="H5856" s="1" t="s">
        <v>23</v>
      </c>
      <c r="I5856" s="1" t="s">
        <v>23</v>
      </c>
      <c r="AK5856" s="1" t="s">
        <v>585</v>
      </c>
    </row>
    <row r="5857" spans="1:38">
      <c r="A5857" s="1" t="s">
        <v>1769</v>
      </c>
      <c r="B5857" s="9">
        <v>41839</v>
      </c>
      <c r="C5857" s="11">
        <v>100</v>
      </c>
      <c r="D5857" s="11">
        <v>2</v>
      </c>
      <c r="E5857" s="1">
        <v>48</v>
      </c>
      <c r="F5857" s="1" t="s">
        <v>47</v>
      </c>
      <c r="G5857" s="1" t="s">
        <v>687</v>
      </c>
      <c r="H5857" s="1" t="s">
        <v>23</v>
      </c>
      <c r="I5857" s="1" t="s">
        <v>23</v>
      </c>
      <c r="AK5857" s="1" t="s">
        <v>585</v>
      </c>
    </row>
    <row r="5858" spans="1:38">
      <c r="A5858" s="1" t="s">
        <v>1770</v>
      </c>
      <c r="B5858" s="9">
        <v>41840</v>
      </c>
      <c r="C5858" s="11">
        <v>100</v>
      </c>
      <c r="D5858" s="11">
        <v>2</v>
      </c>
      <c r="E5858" s="1">
        <v>1</v>
      </c>
      <c r="F5858" s="1" t="s">
        <v>26</v>
      </c>
      <c r="G5858" s="1" t="s">
        <v>584</v>
      </c>
      <c r="H5858" s="1" t="s">
        <v>23</v>
      </c>
      <c r="I5858" s="1" t="s">
        <v>23</v>
      </c>
      <c r="AK5858" s="1" t="s">
        <v>79</v>
      </c>
    </row>
    <row r="5859" spans="1:38">
      <c r="A5859" s="1" t="s">
        <v>1770</v>
      </c>
      <c r="B5859" s="9">
        <v>41840</v>
      </c>
      <c r="C5859" s="11">
        <v>100</v>
      </c>
      <c r="D5859" s="11">
        <v>2</v>
      </c>
      <c r="E5859" s="1">
        <v>1</v>
      </c>
      <c r="F5859" s="1" t="s">
        <v>47</v>
      </c>
      <c r="G5859" s="1" t="s">
        <v>586</v>
      </c>
      <c r="H5859" s="1" t="s">
        <v>23</v>
      </c>
      <c r="I5859" s="1" t="s">
        <v>53</v>
      </c>
      <c r="AK5859" s="1" t="s">
        <v>79</v>
      </c>
    </row>
    <row r="5860" spans="1:38">
      <c r="A5860" s="1" t="s">
        <v>1770</v>
      </c>
      <c r="B5860" s="9">
        <v>41840</v>
      </c>
      <c r="C5860" s="11">
        <v>100</v>
      </c>
      <c r="D5860" s="11">
        <v>2</v>
      </c>
      <c r="E5860" s="1">
        <v>2</v>
      </c>
      <c r="F5860" s="1" t="s">
        <v>26</v>
      </c>
      <c r="G5860" s="1" t="s">
        <v>587</v>
      </c>
      <c r="H5860" s="1" t="s">
        <v>23</v>
      </c>
      <c r="I5860" s="1" t="s">
        <v>23</v>
      </c>
      <c r="J5860" s="1" t="s">
        <v>55</v>
      </c>
      <c r="AK5860" s="1" t="s">
        <v>79</v>
      </c>
      <c r="AL5860" s="1" t="s">
        <v>659</v>
      </c>
    </row>
    <row r="5861" spans="1:38">
      <c r="A5861" s="1" t="s">
        <v>1770</v>
      </c>
      <c r="B5861" s="9">
        <v>41840</v>
      </c>
      <c r="C5861" s="11">
        <v>100</v>
      </c>
      <c r="D5861" s="11">
        <v>2</v>
      </c>
      <c r="E5861" s="1">
        <v>2</v>
      </c>
      <c r="F5861" s="1" t="s">
        <v>47</v>
      </c>
      <c r="G5861" s="1" t="s">
        <v>588</v>
      </c>
      <c r="H5861" s="1" t="s">
        <v>23</v>
      </c>
      <c r="I5861" s="1" t="s">
        <v>23</v>
      </c>
      <c r="J5861" s="1" t="s">
        <v>55</v>
      </c>
      <c r="AK5861" s="1" t="s">
        <v>79</v>
      </c>
    </row>
    <row r="5862" spans="1:38">
      <c r="A5862" s="1" t="s">
        <v>1770</v>
      </c>
      <c r="B5862" s="9">
        <v>41840</v>
      </c>
      <c r="C5862" s="11">
        <v>100</v>
      </c>
      <c r="D5862" s="11">
        <v>2</v>
      </c>
      <c r="E5862" s="1">
        <v>3</v>
      </c>
      <c r="F5862" s="1" t="s">
        <v>26</v>
      </c>
      <c r="G5862" s="1" t="s">
        <v>589</v>
      </c>
      <c r="H5862" s="1" t="s">
        <v>22</v>
      </c>
      <c r="I5862" s="1" t="s">
        <v>53</v>
      </c>
      <c r="AK5862" s="1" t="s">
        <v>79</v>
      </c>
    </row>
    <row r="5863" spans="1:38">
      <c r="A5863" s="1" t="s">
        <v>1770</v>
      </c>
      <c r="B5863" s="9">
        <v>41840</v>
      </c>
      <c r="C5863" s="11">
        <v>100</v>
      </c>
      <c r="D5863" s="11">
        <v>2</v>
      </c>
      <c r="E5863" s="1">
        <v>3</v>
      </c>
      <c r="F5863" s="1" t="s">
        <v>47</v>
      </c>
      <c r="G5863" s="1" t="s">
        <v>590</v>
      </c>
      <c r="H5863" s="1" t="s">
        <v>23</v>
      </c>
      <c r="I5863" s="1" t="s">
        <v>53</v>
      </c>
      <c r="AK5863" s="1" t="s">
        <v>79</v>
      </c>
    </row>
    <row r="5864" spans="1:38">
      <c r="A5864" s="1" t="s">
        <v>1770</v>
      </c>
      <c r="B5864" s="9">
        <v>41840</v>
      </c>
      <c r="C5864" s="11">
        <v>100</v>
      </c>
      <c r="D5864" s="11">
        <v>2</v>
      </c>
      <c r="E5864" s="1">
        <v>4</v>
      </c>
      <c r="F5864" s="1" t="s">
        <v>26</v>
      </c>
      <c r="G5864" s="1" t="s">
        <v>591</v>
      </c>
      <c r="H5864" s="1" t="s">
        <v>23</v>
      </c>
      <c r="I5864" s="1" t="s">
        <v>53</v>
      </c>
      <c r="AK5864" s="1" t="s">
        <v>79</v>
      </c>
    </row>
    <row r="5865" spans="1:38">
      <c r="A5865" s="1" t="s">
        <v>1770</v>
      </c>
      <c r="B5865" s="9">
        <v>41840</v>
      </c>
      <c r="C5865" s="11">
        <v>100</v>
      </c>
      <c r="D5865" s="11">
        <v>2</v>
      </c>
      <c r="E5865" s="1">
        <v>4</v>
      </c>
      <c r="F5865" s="1" t="s">
        <v>47</v>
      </c>
      <c r="G5865" s="1" t="s">
        <v>592</v>
      </c>
      <c r="H5865" s="1" t="s">
        <v>22</v>
      </c>
      <c r="I5865" s="1" t="s">
        <v>9</v>
      </c>
      <c r="K5865" s="1" t="s">
        <v>29</v>
      </c>
      <c r="L5865" s="1" t="s">
        <v>25</v>
      </c>
      <c r="M5865" s="2" t="s">
        <v>2324</v>
      </c>
      <c r="N5865" s="1" t="s">
        <v>26</v>
      </c>
      <c r="O5865" s="1" t="s">
        <v>33</v>
      </c>
      <c r="P5865" s="1" t="s">
        <v>688</v>
      </c>
      <c r="Q5865" s="1">
        <v>38.200000000000003</v>
      </c>
      <c r="R5865" s="1">
        <v>24.8</v>
      </c>
      <c r="S5865" s="1">
        <v>11.4</v>
      </c>
      <c r="X5865" s="1">
        <v>16</v>
      </c>
      <c r="Y5865" s="1">
        <v>178</v>
      </c>
      <c r="Z5865" s="1">
        <v>162</v>
      </c>
      <c r="AA5865" s="1">
        <v>120</v>
      </c>
      <c r="AE5865" s="1">
        <v>2046</v>
      </c>
      <c r="AF5865" s="1">
        <v>393</v>
      </c>
      <c r="AG5865" s="1">
        <v>259</v>
      </c>
      <c r="AJ5865" s="1" t="s">
        <v>525</v>
      </c>
      <c r="AK5865" s="1" t="s">
        <v>79</v>
      </c>
      <c r="AL5865" s="1" t="s">
        <v>689</v>
      </c>
    </row>
    <row r="5866" spans="1:38">
      <c r="A5866" s="1" t="s">
        <v>1770</v>
      </c>
      <c r="B5866" s="9">
        <v>41840</v>
      </c>
      <c r="C5866" s="11">
        <v>100</v>
      </c>
      <c r="D5866" s="11">
        <v>2</v>
      </c>
      <c r="E5866" s="1">
        <v>5</v>
      </c>
      <c r="F5866" s="1" t="s">
        <v>26</v>
      </c>
      <c r="G5866" s="1" t="s">
        <v>593</v>
      </c>
      <c r="H5866" s="1" t="s">
        <v>22</v>
      </c>
      <c r="I5866" s="1" t="s">
        <v>9</v>
      </c>
      <c r="K5866" s="1" t="s">
        <v>265</v>
      </c>
      <c r="L5866" s="1" t="s">
        <v>25</v>
      </c>
      <c r="M5866" s="2" t="s">
        <v>2325</v>
      </c>
      <c r="N5866" s="1" t="s">
        <v>26</v>
      </c>
      <c r="O5866" s="1" t="s">
        <v>33</v>
      </c>
      <c r="P5866" s="1" t="s">
        <v>690</v>
      </c>
      <c r="Q5866" s="1">
        <v>36.700000000000003</v>
      </c>
      <c r="T5866" s="1">
        <v>141.6</v>
      </c>
      <c r="U5866" s="1">
        <v>182.3</v>
      </c>
      <c r="W5866" s="1">
        <v>26.45</v>
      </c>
      <c r="X5866" s="1">
        <v>16</v>
      </c>
      <c r="Y5866" s="1">
        <v>86</v>
      </c>
      <c r="Z5866" s="1">
        <v>70</v>
      </c>
      <c r="AA5866" s="1">
        <v>0</v>
      </c>
      <c r="AC5866" s="1" t="s">
        <v>691</v>
      </c>
      <c r="AG5866" s="1">
        <v>258</v>
      </c>
      <c r="AJ5866" s="1" t="s">
        <v>525</v>
      </c>
      <c r="AK5866" s="1" t="s">
        <v>79</v>
      </c>
      <c r="AL5866" s="1" t="s">
        <v>692</v>
      </c>
    </row>
    <row r="5867" spans="1:38">
      <c r="A5867" s="1" t="s">
        <v>1770</v>
      </c>
      <c r="B5867" s="9">
        <v>41840</v>
      </c>
      <c r="C5867" s="11">
        <v>100</v>
      </c>
      <c r="D5867" s="11">
        <v>2</v>
      </c>
      <c r="E5867" s="1">
        <v>5</v>
      </c>
      <c r="F5867" s="1" t="s">
        <v>47</v>
      </c>
      <c r="G5867" s="1" t="s">
        <v>594</v>
      </c>
      <c r="H5867" s="1" t="s">
        <v>23</v>
      </c>
      <c r="I5867" s="1" t="s">
        <v>23</v>
      </c>
      <c r="J5867" s="1" t="s">
        <v>55</v>
      </c>
      <c r="AK5867" s="1" t="s">
        <v>79</v>
      </c>
      <c r="AL5867" s="1" t="s">
        <v>659</v>
      </c>
    </row>
    <row r="5868" spans="1:38">
      <c r="A5868" s="1" t="s">
        <v>1770</v>
      </c>
      <c r="B5868" s="9">
        <v>41840</v>
      </c>
      <c r="C5868" s="11">
        <v>100</v>
      </c>
      <c r="D5868" s="11">
        <v>2</v>
      </c>
      <c r="E5868" s="1">
        <v>6</v>
      </c>
      <c r="F5868" s="1" t="s">
        <v>26</v>
      </c>
      <c r="G5868" s="1" t="s">
        <v>595</v>
      </c>
      <c r="H5868" s="1" t="s">
        <v>23</v>
      </c>
      <c r="I5868" s="1" t="s">
        <v>23</v>
      </c>
      <c r="AK5868" s="1" t="s">
        <v>79</v>
      </c>
    </row>
    <row r="5869" spans="1:38">
      <c r="A5869" s="1" t="s">
        <v>1770</v>
      </c>
      <c r="B5869" s="9">
        <v>41840</v>
      </c>
      <c r="C5869" s="11">
        <v>100</v>
      </c>
      <c r="D5869" s="11">
        <v>2</v>
      </c>
      <c r="E5869" s="1">
        <v>6</v>
      </c>
      <c r="F5869" s="1" t="s">
        <v>47</v>
      </c>
      <c r="G5869" s="1" t="s">
        <v>596</v>
      </c>
      <c r="H5869" s="1" t="s">
        <v>23</v>
      </c>
      <c r="I5869" s="1" t="s">
        <v>23</v>
      </c>
      <c r="J5869" s="1" t="s">
        <v>55</v>
      </c>
      <c r="AK5869" s="1" t="s">
        <v>79</v>
      </c>
      <c r="AL5869" s="1" t="s">
        <v>657</v>
      </c>
    </row>
    <row r="5870" spans="1:38">
      <c r="A5870" s="1" t="s">
        <v>1770</v>
      </c>
      <c r="B5870" s="9">
        <v>41840</v>
      </c>
      <c r="C5870" s="11">
        <v>100</v>
      </c>
      <c r="D5870" s="11">
        <v>2</v>
      </c>
      <c r="E5870" s="1">
        <v>7</v>
      </c>
      <c r="F5870" s="1" t="s">
        <v>26</v>
      </c>
      <c r="G5870" s="1" t="s">
        <v>597</v>
      </c>
      <c r="H5870" s="1" t="s">
        <v>23</v>
      </c>
      <c r="I5870" s="1" t="s">
        <v>23</v>
      </c>
      <c r="AK5870" s="1" t="s">
        <v>79</v>
      </c>
    </row>
    <row r="5871" spans="1:38">
      <c r="A5871" s="1" t="s">
        <v>1770</v>
      </c>
      <c r="B5871" s="9">
        <v>41840</v>
      </c>
      <c r="C5871" s="11">
        <v>100</v>
      </c>
      <c r="D5871" s="11">
        <v>2</v>
      </c>
      <c r="E5871" s="1">
        <v>7</v>
      </c>
      <c r="F5871" s="1" t="s">
        <v>47</v>
      </c>
      <c r="G5871" s="1" t="s">
        <v>599</v>
      </c>
      <c r="H5871" s="1" t="s">
        <v>23</v>
      </c>
      <c r="I5871" s="1" t="s">
        <v>23</v>
      </c>
      <c r="AK5871" s="1" t="s">
        <v>79</v>
      </c>
    </row>
    <row r="5872" spans="1:38">
      <c r="A5872" s="1" t="s">
        <v>1770</v>
      </c>
      <c r="B5872" s="9">
        <v>41840</v>
      </c>
      <c r="C5872" s="11">
        <v>100</v>
      </c>
      <c r="D5872" s="11">
        <v>2</v>
      </c>
      <c r="E5872" s="1">
        <v>8</v>
      </c>
      <c r="F5872" s="1" t="s">
        <v>26</v>
      </c>
      <c r="G5872" s="1" t="s">
        <v>600</v>
      </c>
      <c r="H5872" s="1" t="s">
        <v>23</v>
      </c>
      <c r="I5872" s="1" t="s">
        <v>23</v>
      </c>
      <c r="AK5872" s="1" t="s">
        <v>79</v>
      </c>
    </row>
    <row r="5873" spans="1:38">
      <c r="A5873" s="1" t="s">
        <v>1770</v>
      </c>
      <c r="B5873" s="9">
        <v>41840</v>
      </c>
      <c r="C5873" s="11">
        <v>100</v>
      </c>
      <c r="D5873" s="11">
        <v>2</v>
      </c>
      <c r="E5873" s="1">
        <v>8</v>
      </c>
      <c r="F5873" s="1" t="s">
        <v>47</v>
      </c>
      <c r="G5873" s="1" t="s">
        <v>601</v>
      </c>
      <c r="H5873" s="1" t="s">
        <v>22</v>
      </c>
      <c r="I5873" s="1" t="s">
        <v>23</v>
      </c>
      <c r="AK5873" s="1" t="s">
        <v>79</v>
      </c>
    </row>
    <row r="5874" spans="1:38">
      <c r="A5874" s="1" t="s">
        <v>1770</v>
      </c>
      <c r="B5874" s="9">
        <v>41840</v>
      </c>
      <c r="C5874" s="11">
        <v>100</v>
      </c>
      <c r="D5874" s="11">
        <v>2</v>
      </c>
      <c r="E5874" s="1">
        <v>9</v>
      </c>
      <c r="F5874" s="1" t="s">
        <v>26</v>
      </c>
      <c r="G5874" s="1" t="s">
        <v>602</v>
      </c>
      <c r="H5874" s="1" t="s">
        <v>23</v>
      </c>
      <c r="I5874" s="1" t="s">
        <v>23</v>
      </c>
      <c r="J5874" s="1" t="s">
        <v>55</v>
      </c>
      <c r="AK5874" s="1" t="s">
        <v>79</v>
      </c>
      <c r="AL5874" s="1" t="s">
        <v>669</v>
      </c>
    </row>
    <row r="5875" spans="1:38">
      <c r="A5875" s="1" t="s">
        <v>1770</v>
      </c>
      <c r="B5875" s="9">
        <v>41840</v>
      </c>
      <c r="C5875" s="11">
        <v>100</v>
      </c>
      <c r="D5875" s="11">
        <v>2</v>
      </c>
      <c r="E5875" s="1">
        <v>9</v>
      </c>
      <c r="F5875" s="1" t="s">
        <v>47</v>
      </c>
      <c r="G5875" s="1" t="s">
        <v>603</v>
      </c>
      <c r="H5875" s="1" t="s">
        <v>23</v>
      </c>
      <c r="I5875" s="1" t="s">
        <v>23</v>
      </c>
      <c r="AK5875" s="1" t="s">
        <v>79</v>
      </c>
    </row>
    <row r="5876" spans="1:38">
      <c r="A5876" s="1" t="s">
        <v>1770</v>
      </c>
      <c r="B5876" s="9">
        <v>41840</v>
      </c>
      <c r="C5876" s="11">
        <v>100</v>
      </c>
      <c r="D5876" s="11">
        <v>2</v>
      </c>
      <c r="E5876" s="1">
        <v>10</v>
      </c>
      <c r="F5876" s="1" t="s">
        <v>26</v>
      </c>
      <c r="G5876" s="1" t="s">
        <v>604</v>
      </c>
      <c r="H5876" s="1" t="s">
        <v>22</v>
      </c>
      <c r="I5876" s="1" t="s">
        <v>23</v>
      </c>
      <c r="J5876" s="1" t="s">
        <v>55</v>
      </c>
      <c r="AK5876" s="1" t="s">
        <v>79</v>
      </c>
    </row>
    <row r="5877" spans="1:38">
      <c r="A5877" s="1" t="s">
        <v>1770</v>
      </c>
      <c r="B5877" s="9">
        <v>41840</v>
      </c>
      <c r="C5877" s="11">
        <v>100</v>
      </c>
      <c r="D5877" s="11">
        <v>2</v>
      </c>
      <c r="E5877" s="1">
        <v>10</v>
      </c>
      <c r="F5877" s="1" t="s">
        <v>47</v>
      </c>
      <c r="G5877" s="1" t="s">
        <v>605</v>
      </c>
      <c r="H5877" s="1" t="s">
        <v>23</v>
      </c>
      <c r="I5877" s="1" t="s">
        <v>23</v>
      </c>
      <c r="AK5877" s="1" t="s">
        <v>79</v>
      </c>
    </row>
    <row r="5878" spans="1:38">
      <c r="A5878" s="1" t="s">
        <v>1770</v>
      </c>
      <c r="B5878" s="9">
        <v>41840</v>
      </c>
      <c r="C5878" s="11">
        <v>100</v>
      </c>
      <c r="D5878" s="11">
        <v>2</v>
      </c>
      <c r="E5878" s="1">
        <v>11</v>
      </c>
      <c r="F5878" s="1" t="s">
        <v>26</v>
      </c>
      <c r="G5878" s="1" t="s">
        <v>606</v>
      </c>
      <c r="H5878" s="1" t="s">
        <v>22</v>
      </c>
      <c r="I5878" s="1" t="s">
        <v>9</v>
      </c>
      <c r="K5878" s="1" t="s">
        <v>31</v>
      </c>
      <c r="L5878" s="1" t="s">
        <v>25</v>
      </c>
      <c r="M5878" s="2" t="s">
        <v>2323</v>
      </c>
      <c r="N5878" s="1" t="s">
        <v>26</v>
      </c>
      <c r="O5878" s="1" t="s">
        <v>27</v>
      </c>
      <c r="P5878" s="1" t="s">
        <v>693</v>
      </c>
      <c r="Q5878" s="1">
        <v>41.7</v>
      </c>
      <c r="R5878" s="1">
        <v>23</v>
      </c>
      <c r="S5878" s="1">
        <v>28.75</v>
      </c>
      <c r="X5878" s="1">
        <v>16</v>
      </c>
      <c r="Y5878" s="1">
        <v>308</v>
      </c>
      <c r="Z5878" s="1">
        <v>292</v>
      </c>
      <c r="AA5878" s="1">
        <v>83</v>
      </c>
      <c r="AE5878" s="1">
        <v>2047</v>
      </c>
      <c r="AF5878" s="1">
        <v>394</v>
      </c>
      <c r="AG5878" s="1">
        <v>260</v>
      </c>
      <c r="AJ5878" s="1" t="s">
        <v>525</v>
      </c>
      <c r="AK5878" s="1" t="s">
        <v>79</v>
      </c>
      <c r="AL5878" s="1" t="s">
        <v>694</v>
      </c>
    </row>
    <row r="5879" spans="1:38">
      <c r="A5879" s="1" t="s">
        <v>1770</v>
      </c>
      <c r="B5879" s="9">
        <v>41840</v>
      </c>
      <c r="C5879" s="11">
        <v>100</v>
      </c>
      <c r="D5879" s="11">
        <v>2</v>
      </c>
      <c r="E5879" s="1">
        <v>11</v>
      </c>
      <c r="F5879" s="1" t="s">
        <v>47</v>
      </c>
      <c r="G5879" s="1" t="s">
        <v>607</v>
      </c>
      <c r="H5879" s="1" t="s">
        <v>22</v>
      </c>
      <c r="I5879" s="1" t="s">
        <v>23</v>
      </c>
      <c r="J5879" s="1" t="s">
        <v>55</v>
      </c>
      <c r="AK5879" s="1" t="s">
        <v>79</v>
      </c>
    </row>
    <row r="5880" spans="1:38">
      <c r="A5880" s="1" t="s">
        <v>1770</v>
      </c>
      <c r="B5880" s="9">
        <v>41840</v>
      </c>
      <c r="C5880" s="11">
        <v>100</v>
      </c>
      <c r="D5880" s="11">
        <v>2</v>
      </c>
      <c r="E5880" s="1">
        <v>12</v>
      </c>
      <c r="F5880" s="1" t="s">
        <v>26</v>
      </c>
      <c r="G5880" s="1" t="s">
        <v>608</v>
      </c>
      <c r="H5880" s="1" t="s">
        <v>23</v>
      </c>
      <c r="I5880" s="1" t="s">
        <v>23</v>
      </c>
      <c r="AK5880" s="1" t="s">
        <v>79</v>
      </c>
    </row>
    <row r="5881" spans="1:38">
      <c r="A5881" s="1" t="s">
        <v>1770</v>
      </c>
      <c r="B5881" s="9">
        <v>41840</v>
      </c>
      <c r="C5881" s="11">
        <v>100</v>
      </c>
      <c r="D5881" s="11">
        <v>2</v>
      </c>
      <c r="E5881" s="1">
        <v>12</v>
      </c>
      <c r="F5881" s="1" t="s">
        <v>47</v>
      </c>
      <c r="G5881" s="1" t="s">
        <v>609</v>
      </c>
      <c r="H5881" s="1" t="s">
        <v>23</v>
      </c>
      <c r="I5881" s="1" t="s">
        <v>23</v>
      </c>
      <c r="AK5881" s="1" t="s">
        <v>79</v>
      </c>
    </row>
    <row r="5882" spans="1:38">
      <c r="A5882" s="1" t="s">
        <v>1770</v>
      </c>
      <c r="B5882" s="9">
        <v>41840</v>
      </c>
      <c r="C5882" s="11">
        <v>100</v>
      </c>
      <c r="D5882" s="11">
        <v>2</v>
      </c>
      <c r="E5882" s="1">
        <v>13</v>
      </c>
      <c r="F5882" s="1" t="s">
        <v>26</v>
      </c>
      <c r="G5882" s="1" t="s">
        <v>610</v>
      </c>
      <c r="H5882" s="1" t="s">
        <v>23</v>
      </c>
      <c r="I5882" s="1" t="s">
        <v>23</v>
      </c>
      <c r="AK5882" s="1" t="s">
        <v>79</v>
      </c>
    </row>
    <row r="5883" spans="1:38">
      <c r="A5883" s="1" t="s">
        <v>1770</v>
      </c>
      <c r="B5883" s="9">
        <v>41840</v>
      </c>
      <c r="C5883" s="11">
        <v>100</v>
      </c>
      <c r="D5883" s="11">
        <v>2</v>
      </c>
      <c r="E5883" s="1">
        <v>13</v>
      </c>
      <c r="F5883" s="1" t="s">
        <v>47</v>
      </c>
      <c r="G5883" s="1" t="s">
        <v>611</v>
      </c>
      <c r="H5883" s="1" t="s">
        <v>23</v>
      </c>
      <c r="I5883" s="1" t="s">
        <v>23</v>
      </c>
      <c r="AK5883" s="1" t="s">
        <v>79</v>
      </c>
    </row>
    <row r="5884" spans="1:38">
      <c r="A5884" s="1" t="s">
        <v>1770</v>
      </c>
      <c r="B5884" s="9">
        <v>41840</v>
      </c>
      <c r="C5884" s="11">
        <v>100</v>
      </c>
      <c r="D5884" s="11">
        <v>2</v>
      </c>
      <c r="E5884" s="1">
        <v>14</v>
      </c>
      <c r="F5884" s="1" t="s">
        <v>26</v>
      </c>
      <c r="G5884" s="1" t="s">
        <v>612</v>
      </c>
      <c r="H5884" s="1" t="s">
        <v>22</v>
      </c>
      <c r="I5884" s="1" t="s">
        <v>9</v>
      </c>
      <c r="K5884" s="1" t="s">
        <v>32</v>
      </c>
      <c r="L5884" s="1" t="s">
        <v>25</v>
      </c>
      <c r="M5884" s="2" t="s">
        <v>2326</v>
      </c>
      <c r="N5884" s="1" t="s">
        <v>26</v>
      </c>
      <c r="O5884" s="1" t="s">
        <v>33</v>
      </c>
      <c r="P5884" s="1" t="s">
        <v>690</v>
      </c>
      <c r="Q5884" s="1">
        <v>26</v>
      </c>
      <c r="R5884" s="1">
        <v>19</v>
      </c>
      <c r="S5884" s="1">
        <v>12.5</v>
      </c>
      <c r="X5884" s="1">
        <v>16</v>
      </c>
      <c r="Y5884" s="1">
        <v>87</v>
      </c>
      <c r="Z5884" s="1">
        <v>71</v>
      </c>
      <c r="AA5884" s="1">
        <v>65</v>
      </c>
      <c r="AE5884" s="1">
        <v>2048</v>
      </c>
      <c r="AF5884" s="1">
        <v>395</v>
      </c>
      <c r="AJ5884" s="1" t="s">
        <v>525</v>
      </c>
      <c r="AK5884" s="1" t="s">
        <v>79</v>
      </c>
      <c r="AL5884" s="1" t="s">
        <v>695</v>
      </c>
    </row>
    <row r="5885" spans="1:38">
      <c r="A5885" s="1" t="s">
        <v>1770</v>
      </c>
      <c r="B5885" s="9">
        <v>41840</v>
      </c>
      <c r="C5885" s="11">
        <v>100</v>
      </c>
      <c r="D5885" s="11">
        <v>2</v>
      </c>
      <c r="E5885" s="1">
        <v>14</v>
      </c>
      <c r="F5885" s="1" t="s">
        <v>47</v>
      </c>
      <c r="G5885" s="1" t="s">
        <v>613</v>
      </c>
      <c r="H5885" s="1" t="s">
        <v>22</v>
      </c>
      <c r="I5885" s="1" t="s">
        <v>23</v>
      </c>
      <c r="AK5885" s="1" t="s">
        <v>79</v>
      </c>
    </row>
    <row r="5886" spans="1:38">
      <c r="A5886" s="1" t="s">
        <v>1770</v>
      </c>
      <c r="B5886" s="9">
        <v>41840</v>
      </c>
      <c r="C5886" s="11">
        <v>100</v>
      </c>
      <c r="D5886" s="11">
        <v>2</v>
      </c>
      <c r="E5886" s="1">
        <v>15</v>
      </c>
      <c r="F5886" s="1" t="s">
        <v>26</v>
      </c>
      <c r="G5886" s="1" t="s">
        <v>616</v>
      </c>
      <c r="H5886" s="1" t="s">
        <v>23</v>
      </c>
      <c r="I5886" s="1" t="s">
        <v>23</v>
      </c>
      <c r="J5886" s="1" t="s">
        <v>55</v>
      </c>
      <c r="AK5886" s="1" t="s">
        <v>79</v>
      </c>
    </row>
    <row r="5887" spans="1:38">
      <c r="A5887" s="1" t="s">
        <v>1770</v>
      </c>
      <c r="B5887" s="9">
        <v>41840</v>
      </c>
      <c r="C5887" s="11">
        <v>100</v>
      </c>
      <c r="D5887" s="11">
        <v>2</v>
      </c>
      <c r="E5887" s="1">
        <v>15</v>
      </c>
      <c r="F5887" s="1" t="s">
        <v>47</v>
      </c>
      <c r="G5887" s="1" t="s">
        <v>617</v>
      </c>
      <c r="H5887" s="1" t="s">
        <v>23</v>
      </c>
      <c r="I5887" s="1" t="s">
        <v>23</v>
      </c>
      <c r="J5887" s="1" t="s">
        <v>55</v>
      </c>
      <c r="AK5887" s="1" t="s">
        <v>79</v>
      </c>
    </row>
    <row r="5888" spans="1:38">
      <c r="A5888" s="1" t="s">
        <v>1770</v>
      </c>
      <c r="B5888" s="9">
        <v>41840</v>
      </c>
      <c r="C5888" s="11">
        <v>100</v>
      </c>
      <c r="D5888" s="11">
        <v>2</v>
      </c>
      <c r="E5888" s="1">
        <v>16</v>
      </c>
      <c r="F5888" s="1" t="s">
        <v>26</v>
      </c>
      <c r="G5888" s="1" t="s">
        <v>618</v>
      </c>
      <c r="H5888" s="1" t="s">
        <v>23</v>
      </c>
      <c r="I5888" s="1" t="s">
        <v>23</v>
      </c>
      <c r="J5888" s="1" t="s">
        <v>54</v>
      </c>
      <c r="AK5888" s="1" t="s">
        <v>79</v>
      </c>
    </row>
    <row r="5889" spans="1:38">
      <c r="A5889" s="1" t="s">
        <v>1770</v>
      </c>
      <c r="B5889" s="9">
        <v>41840</v>
      </c>
      <c r="C5889" s="11">
        <v>100</v>
      </c>
      <c r="D5889" s="11">
        <v>2</v>
      </c>
      <c r="E5889" s="1">
        <v>16</v>
      </c>
      <c r="F5889" s="1" t="s">
        <v>47</v>
      </c>
      <c r="G5889" s="1" t="s">
        <v>619</v>
      </c>
      <c r="H5889" s="1" t="s">
        <v>23</v>
      </c>
      <c r="I5889" s="1" t="s">
        <v>23</v>
      </c>
      <c r="J5889" s="1" t="s">
        <v>55</v>
      </c>
      <c r="AK5889" s="1" t="s">
        <v>79</v>
      </c>
      <c r="AL5889" s="1" t="s">
        <v>677</v>
      </c>
    </row>
    <row r="5890" spans="1:38">
      <c r="A5890" s="1" t="s">
        <v>1770</v>
      </c>
      <c r="B5890" s="9">
        <v>41840</v>
      </c>
      <c r="C5890" s="11">
        <v>100</v>
      </c>
      <c r="D5890" s="11">
        <v>2</v>
      </c>
      <c r="E5890" s="1">
        <v>17</v>
      </c>
      <c r="F5890" s="1" t="s">
        <v>26</v>
      </c>
      <c r="G5890" s="1" t="s">
        <v>620</v>
      </c>
      <c r="H5890" s="1" t="s">
        <v>23</v>
      </c>
      <c r="I5890" s="1" t="s">
        <v>23</v>
      </c>
      <c r="J5890" s="1" t="s">
        <v>55</v>
      </c>
      <c r="AK5890" s="1" t="s">
        <v>216</v>
      </c>
    </row>
    <row r="5891" spans="1:38">
      <c r="A5891" s="1" t="s">
        <v>1770</v>
      </c>
      <c r="B5891" s="9">
        <v>41840</v>
      </c>
      <c r="C5891" s="11">
        <v>100</v>
      </c>
      <c r="D5891" s="11">
        <v>2</v>
      </c>
      <c r="E5891" s="1">
        <v>17</v>
      </c>
      <c r="F5891" s="1" t="s">
        <v>47</v>
      </c>
      <c r="G5891" s="1" t="s">
        <v>621</v>
      </c>
      <c r="H5891" s="1" t="s">
        <v>23</v>
      </c>
      <c r="I5891" s="1" t="s">
        <v>23</v>
      </c>
      <c r="J5891" s="1" t="s">
        <v>55</v>
      </c>
      <c r="AK5891" s="1" t="s">
        <v>216</v>
      </c>
    </row>
    <row r="5892" spans="1:38">
      <c r="A5892" s="1" t="s">
        <v>1770</v>
      </c>
      <c r="B5892" s="9">
        <v>41840</v>
      </c>
      <c r="C5892" s="11">
        <v>100</v>
      </c>
      <c r="D5892" s="11">
        <v>2</v>
      </c>
      <c r="E5892" s="1">
        <v>18</v>
      </c>
      <c r="F5892" s="1" t="s">
        <v>26</v>
      </c>
      <c r="G5892" s="1" t="s">
        <v>622</v>
      </c>
      <c r="H5892" s="1" t="s">
        <v>22</v>
      </c>
      <c r="I5892" s="1" t="s">
        <v>23</v>
      </c>
      <c r="AK5892" s="1" t="s">
        <v>216</v>
      </c>
    </row>
    <row r="5893" spans="1:38">
      <c r="A5893" s="1" t="s">
        <v>1770</v>
      </c>
      <c r="B5893" s="9">
        <v>41840</v>
      </c>
      <c r="C5893" s="11">
        <v>100</v>
      </c>
      <c r="D5893" s="11">
        <v>2</v>
      </c>
      <c r="E5893" s="1">
        <v>18</v>
      </c>
      <c r="F5893" s="1" t="s">
        <v>47</v>
      </c>
      <c r="G5893" s="1" t="s">
        <v>623</v>
      </c>
      <c r="H5893" s="1" t="s">
        <v>23</v>
      </c>
      <c r="I5893" s="1" t="s">
        <v>23</v>
      </c>
      <c r="AK5893" s="1" t="s">
        <v>216</v>
      </c>
    </row>
    <row r="5894" spans="1:38">
      <c r="A5894" s="1" t="s">
        <v>1770</v>
      </c>
      <c r="B5894" s="9">
        <v>41840</v>
      </c>
      <c r="C5894" s="11">
        <v>100</v>
      </c>
      <c r="D5894" s="11">
        <v>2</v>
      </c>
      <c r="E5894" s="1">
        <v>19</v>
      </c>
      <c r="F5894" s="1" t="s">
        <v>26</v>
      </c>
      <c r="G5894" s="1" t="s">
        <v>624</v>
      </c>
      <c r="H5894" s="1" t="s">
        <v>23</v>
      </c>
      <c r="I5894" s="1" t="s">
        <v>23</v>
      </c>
      <c r="AK5894" s="1" t="s">
        <v>216</v>
      </c>
    </row>
    <row r="5895" spans="1:38">
      <c r="A5895" s="1" t="s">
        <v>1770</v>
      </c>
      <c r="B5895" s="9">
        <v>41840</v>
      </c>
      <c r="C5895" s="11">
        <v>100</v>
      </c>
      <c r="D5895" s="11">
        <v>2</v>
      </c>
      <c r="E5895" s="1">
        <v>19</v>
      </c>
      <c r="F5895" s="1" t="s">
        <v>47</v>
      </c>
      <c r="G5895" s="1" t="s">
        <v>625</v>
      </c>
      <c r="H5895" s="1" t="s">
        <v>22</v>
      </c>
      <c r="I5895" s="1" t="s">
        <v>23</v>
      </c>
      <c r="J5895" s="1" t="s">
        <v>55</v>
      </c>
      <c r="AK5895" s="1" t="s">
        <v>216</v>
      </c>
    </row>
    <row r="5896" spans="1:38">
      <c r="A5896" s="1" t="s">
        <v>1770</v>
      </c>
      <c r="B5896" s="9">
        <v>41840</v>
      </c>
      <c r="C5896" s="11">
        <v>100</v>
      </c>
      <c r="D5896" s="11">
        <v>2</v>
      </c>
      <c r="E5896" s="1">
        <v>20</v>
      </c>
      <c r="F5896" s="1" t="s">
        <v>26</v>
      </c>
      <c r="G5896" s="1" t="s">
        <v>626</v>
      </c>
      <c r="H5896" s="1" t="s">
        <v>23</v>
      </c>
      <c r="I5896" s="1" t="s">
        <v>23</v>
      </c>
      <c r="AK5896" s="1" t="s">
        <v>216</v>
      </c>
    </row>
    <row r="5897" spans="1:38">
      <c r="A5897" s="1" t="s">
        <v>1770</v>
      </c>
      <c r="B5897" s="9">
        <v>41840</v>
      </c>
      <c r="C5897" s="11">
        <v>100</v>
      </c>
      <c r="D5897" s="11">
        <v>2</v>
      </c>
      <c r="E5897" s="1">
        <v>20</v>
      </c>
      <c r="F5897" s="1" t="s">
        <v>47</v>
      </c>
      <c r="G5897" s="1" t="s">
        <v>627</v>
      </c>
      <c r="H5897" s="1" t="s">
        <v>23</v>
      </c>
      <c r="I5897" s="1" t="s">
        <v>23</v>
      </c>
      <c r="AK5897" s="1" t="s">
        <v>216</v>
      </c>
    </row>
    <row r="5898" spans="1:38">
      <c r="A5898" s="1" t="s">
        <v>1770</v>
      </c>
      <c r="B5898" s="9">
        <v>41840</v>
      </c>
      <c r="C5898" s="11">
        <v>100</v>
      </c>
      <c r="D5898" s="11">
        <v>2</v>
      </c>
      <c r="E5898" s="1">
        <v>21</v>
      </c>
      <c r="F5898" s="1" t="s">
        <v>26</v>
      </c>
      <c r="G5898" s="1" t="s">
        <v>628</v>
      </c>
      <c r="H5898" s="1" t="s">
        <v>23</v>
      </c>
      <c r="I5898" s="1" t="s">
        <v>23</v>
      </c>
      <c r="AK5898" s="1" t="s">
        <v>216</v>
      </c>
    </row>
    <row r="5899" spans="1:38">
      <c r="A5899" s="1" t="s">
        <v>1770</v>
      </c>
      <c r="B5899" s="9">
        <v>41840</v>
      </c>
      <c r="C5899" s="11">
        <v>100</v>
      </c>
      <c r="D5899" s="11">
        <v>2</v>
      </c>
      <c r="E5899" s="1">
        <v>21</v>
      </c>
      <c r="F5899" s="1" t="s">
        <v>47</v>
      </c>
      <c r="G5899" s="1" t="s">
        <v>629</v>
      </c>
      <c r="H5899" s="1" t="s">
        <v>23</v>
      </c>
      <c r="I5899" s="1" t="s">
        <v>23</v>
      </c>
      <c r="AK5899" s="1" t="s">
        <v>216</v>
      </c>
    </row>
    <row r="5900" spans="1:38">
      <c r="A5900" s="1" t="s">
        <v>1770</v>
      </c>
      <c r="B5900" s="9">
        <v>41840</v>
      </c>
      <c r="C5900" s="11">
        <v>100</v>
      </c>
      <c r="D5900" s="11">
        <v>2</v>
      </c>
      <c r="E5900" s="1">
        <v>22</v>
      </c>
      <c r="F5900" s="1" t="s">
        <v>26</v>
      </c>
      <c r="G5900" s="1" t="s">
        <v>630</v>
      </c>
      <c r="H5900" s="1" t="s">
        <v>23</v>
      </c>
      <c r="I5900" s="1" t="s">
        <v>23</v>
      </c>
      <c r="J5900" s="1" t="s">
        <v>55</v>
      </c>
      <c r="AK5900" s="1" t="s">
        <v>216</v>
      </c>
    </row>
    <row r="5901" spans="1:38">
      <c r="A5901" s="1" t="s">
        <v>1770</v>
      </c>
      <c r="B5901" s="9">
        <v>41840</v>
      </c>
      <c r="C5901" s="11">
        <v>100</v>
      </c>
      <c r="D5901" s="11">
        <v>2</v>
      </c>
      <c r="E5901" s="1">
        <v>22</v>
      </c>
      <c r="F5901" s="1" t="s">
        <v>47</v>
      </c>
      <c r="G5901" s="1" t="s">
        <v>631</v>
      </c>
      <c r="H5901" s="1" t="s">
        <v>23</v>
      </c>
      <c r="I5901" s="1" t="s">
        <v>23</v>
      </c>
      <c r="J5901" s="1" t="s">
        <v>55</v>
      </c>
      <c r="AK5901" s="1" t="s">
        <v>216</v>
      </c>
    </row>
    <row r="5902" spans="1:38">
      <c r="A5902" s="1" t="s">
        <v>1770</v>
      </c>
      <c r="B5902" s="9">
        <v>41840</v>
      </c>
      <c r="C5902" s="11">
        <v>100</v>
      </c>
      <c r="D5902" s="11">
        <v>2</v>
      </c>
      <c r="E5902" s="1">
        <v>23</v>
      </c>
      <c r="F5902" s="1" t="s">
        <v>26</v>
      </c>
      <c r="G5902" s="1" t="s">
        <v>632</v>
      </c>
      <c r="H5902" s="1" t="s">
        <v>22</v>
      </c>
      <c r="I5902" s="1" t="s">
        <v>23</v>
      </c>
      <c r="AK5902" s="1" t="s">
        <v>216</v>
      </c>
    </row>
    <row r="5903" spans="1:38">
      <c r="A5903" s="1" t="s">
        <v>1770</v>
      </c>
      <c r="B5903" s="9">
        <v>41840</v>
      </c>
      <c r="C5903" s="11">
        <v>100</v>
      </c>
      <c r="D5903" s="11">
        <v>2</v>
      </c>
      <c r="E5903" s="1">
        <v>23</v>
      </c>
      <c r="F5903" s="1" t="s">
        <v>47</v>
      </c>
      <c r="G5903" s="1" t="s">
        <v>633</v>
      </c>
      <c r="H5903" s="1" t="s">
        <v>23</v>
      </c>
      <c r="I5903" s="1" t="s">
        <v>23</v>
      </c>
      <c r="AK5903" s="1" t="s">
        <v>216</v>
      </c>
    </row>
    <row r="5904" spans="1:38">
      <c r="A5904" s="1" t="s">
        <v>1770</v>
      </c>
      <c r="B5904" s="9">
        <v>41840</v>
      </c>
      <c r="C5904" s="11">
        <v>100</v>
      </c>
      <c r="D5904" s="11">
        <v>2</v>
      </c>
      <c r="E5904" s="1">
        <v>24</v>
      </c>
      <c r="F5904" s="1" t="s">
        <v>26</v>
      </c>
      <c r="G5904" s="1" t="s">
        <v>634</v>
      </c>
      <c r="H5904" s="1" t="s">
        <v>23</v>
      </c>
      <c r="I5904" s="1" t="s">
        <v>23</v>
      </c>
      <c r="AK5904" s="1" t="s">
        <v>216</v>
      </c>
    </row>
    <row r="5905" spans="1:38">
      <c r="A5905" s="1" t="s">
        <v>1770</v>
      </c>
      <c r="B5905" s="9">
        <v>41840</v>
      </c>
      <c r="C5905" s="11">
        <v>100</v>
      </c>
      <c r="D5905" s="11">
        <v>2</v>
      </c>
      <c r="E5905" s="1">
        <v>24</v>
      </c>
      <c r="F5905" s="1" t="s">
        <v>47</v>
      </c>
      <c r="G5905" s="1" t="s">
        <v>635</v>
      </c>
      <c r="H5905" s="1" t="s">
        <v>23</v>
      </c>
      <c r="I5905" s="1" t="s">
        <v>23</v>
      </c>
      <c r="AK5905" s="1" t="s">
        <v>216</v>
      </c>
    </row>
    <row r="5906" spans="1:38">
      <c r="A5906" s="1" t="s">
        <v>1770</v>
      </c>
      <c r="B5906" s="9">
        <v>41840</v>
      </c>
      <c r="C5906" s="11">
        <v>100</v>
      </c>
      <c r="D5906" s="11">
        <v>2</v>
      </c>
      <c r="E5906" s="1">
        <v>25</v>
      </c>
      <c r="F5906" s="1" t="s">
        <v>26</v>
      </c>
      <c r="G5906" s="1" t="s">
        <v>636</v>
      </c>
      <c r="H5906" s="1" t="s">
        <v>23</v>
      </c>
      <c r="I5906" s="1" t="s">
        <v>23</v>
      </c>
      <c r="AK5906" s="1" t="s">
        <v>216</v>
      </c>
    </row>
    <row r="5907" spans="1:38">
      <c r="A5907" s="1" t="s">
        <v>1770</v>
      </c>
      <c r="B5907" s="9">
        <v>41840</v>
      </c>
      <c r="C5907" s="11">
        <v>100</v>
      </c>
      <c r="D5907" s="11">
        <v>2</v>
      </c>
      <c r="E5907" s="1">
        <v>25</v>
      </c>
      <c r="F5907" s="1" t="s">
        <v>47</v>
      </c>
      <c r="G5907" s="1" t="s">
        <v>637</v>
      </c>
      <c r="H5907" s="1" t="s">
        <v>23</v>
      </c>
      <c r="I5907" s="1" t="s">
        <v>23</v>
      </c>
      <c r="AK5907" s="1" t="s">
        <v>216</v>
      </c>
    </row>
    <row r="5908" spans="1:38">
      <c r="A5908" s="1" t="s">
        <v>1770</v>
      </c>
      <c r="B5908" s="9">
        <v>41840</v>
      </c>
      <c r="C5908" s="11">
        <v>100</v>
      </c>
      <c r="D5908" s="11">
        <v>2</v>
      </c>
      <c r="E5908" s="1">
        <v>26</v>
      </c>
      <c r="F5908" s="1" t="s">
        <v>26</v>
      </c>
      <c r="G5908" s="1" t="s">
        <v>638</v>
      </c>
      <c r="H5908" s="1" t="s">
        <v>23</v>
      </c>
      <c r="I5908" s="1" t="s">
        <v>23</v>
      </c>
      <c r="J5908" s="1" t="s">
        <v>55</v>
      </c>
      <c r="AK5908" s="1" t="s">
        <v>216</v>
      </c>
    </row>
    <row r="5909" spans="1:38">
      <c r="A5909" s="1" t="s">
        <v>1770</v>
      </c>
      <c r="B5909" s="9">
        <v>41840</v>
      </c>
      <c r="C5909" s="11">
        <v>100</v>
      </c>
      <c r="D5909" s="11">
        <v>2</v>
      </c>
      <c r="E5909" s="1">
        <v>26</v>
      </c>
      <c r="F5909" s="1" t="s">
        <v>47</v>
      </c>
      <c r="G5909" s="1" t="s">
        <v>639</v>
      </c>
      <c r="H5909" s="1" t="s">
        <v>23</v>
      </c>
      <c r="I5909" s="1" t="s">
        <v>23</v>
      </c>
      <c r="J5909" s="1" t="s">
        <v>55</v>
      </c>
      <c r="AK5909" s="1" t="s">
        <v>216</v>
      </c>
    </row>
    <row r="5910" spans="1:38">
      <c r="A5910" s="1" t="s">
        <v>1770</v>
      </c>
      <c r="B5910" s="9">
        <v>41840</v>
      </c>
      <c r="C5910" s="11">
        <v>100</v>
      </c>
      <c r="D5910" s="11">
        <v>2</v>
      </c>
      <c r="E5910" s="1">
        <v>27</v>
      </c>
      <c r="F5910" s="1" t="s">
        <v>26</v>
      </c>
      <c r="G5910" s="1" t="s">
        <v>640</v>
      </c>
      <c r="H5910" s="1" t="s">
        <v>23</v>
      </c>
      <c r="I5910" s="1" t="s">
        <v>23</v>
      </c>
      <c r="AK5910" s="1" t="s">
        <v>216</v>
      </c>
    </row>
    <row r="5911" spans="1:38">
      <c r="A5911" s="1" t="s">
        <v>1770</v>
      </c>
      <c r="B5911" s="9">
        <v>41840</v>
      </c>
      <c r="C5911" s="11">
        <v>100</v>
      </c>
      <c r="D5911" s="11">
        <v>2</v>
      </c>
      <c r="E5911" s="1">
        <v>27</v>
      </c>
      <c r="F5911" s="1" t="s">
        <v>47</v>
      </c>
      <c r="G5911" s="1" t="s">
        <v>641</v>
      </c>
      <c r="H5911" s="1" t="s">
        <v>23</v>
      </c>
      <c r="I5911" s="1" t="s">
        <v>23</v>
      </c>
      <c r="AK5911" s="1" t="s">
        <v>216</v>
      </c>
    </row>
    <row r="5912" spans="1:38">
      <c r="A5912" s="1" t="s">
        <v>1770</v>
      </c>
      <c r="B5912" s="9">
        <v>41840</v>
      </c>
      <c r="C5912" s="11">
        <v>100</v>
      </c>
      <c r="D5912" s="11">
        <v>2</v>
      </c>
      <c r="E5912" s="1">
        <v>28</v>
      </c>
      <c r="F5912" s="1" t="s">
        <v>26</v>
      </c>
      <c r="G5912" s="1" t="s">
        <v>642</v>
      </c>
      <c r="H5912" s="1" t="s">
        <v>23</v>
      </c>
      <c r="I5912" s="1" t="s">
        <v>23</v>
      </c>
      <c r="AK5912" s="1" t="s">
        <v>216</v>
      </c>
    </row>
    <row r="5913" spans="1:38">
      <c r="A5913" s="1" t="s">
        <v>1770</v>
      </c>
      <c r="B5913" s="9">
        <v>41840</v>
      </c>
      <c r="C5913" s="11">
        <v>100</v>
      </c>
      <c r="D5913" s="11">
        <v>2</v>
      </c>
      <c r="E5913" s="1">
        <v>28</v>
      </c>
      <c r="F5913" s="1" t="s">
        <v>47</v>
      </c>
      <c r="G5913" s="1" t="s">
        <v>643</v>
      </c>
      <c r="H5913" s="1" t="s">
        <v>22</v>
      </c>
      <c r="I5913" s="1" t="s">
        <v>9</v>
      </c>
      <c r="K5913" s="1" t="s">
        <v>35</v>
      </c>
      <c r="L5913" s="1" t="s">
        <v>25</v>
      </c>
      <c r="M5913" s="2" t="s">
        <v>2322</v>
      </c>
      <c r="N5913" s="1" t="s">
        <v>26</v>
      </c>
      <c r="O5913" s="1" t="s">
        <v>27</v>
      </c>
      <c r="P5913" s="1" t="s">
        <v>693</v>
      </c>
      <c r="Q5913" s="1">
        <v>25.1</v>
      </c>
      <c r="R5913" s="1">
        <v>17.850000000000001</v>
      </c>
      <c r="S5913" s="1">
        <v>21.45</v>
      </c>
      <c r="X5913" s="1">
        <v>16</v>
      </c>
      <c r="Y5913" s="1">
        <v>101</v>
      </c>
      <c r="Z5913" s="1">
        <v>85</v>
      </c>
      <c r="AA5913" s="1">
        <v>22</v>
      </c>
      <c r="AE5913" s="1">
        <v>2049</v>
      </c>
      <c r="AF5913" s="1">
        <v>396</v>
      </c>
      <c r="AG5913" s="1">
        <v>261</v>
      </c>
      <c r="AJ5913" s="1" t="s">
        <v>525</v>
      </c>
      <c r="AK5913" s="1" t="s">
        <v>216</v>
      </c>
      <c r="AL5913" s="1" t="s">
        <v>696</v>
      </c>
    </row>
    <row r="5914" spans="1:38">
      <c r="A5914" s="1" t="s">
        <v>1770</v>
      </c>
      <c r="B5914" s="9">
        <v>41840</v>
      </c>
      <c r="C5914" s="11">
        <v>100</v>
      </c>
      <c r="D5914" s="11">
        <v>2</v>
      </c>
      <c r="E5914" s="1">
        <v>29</v>
      </c>
      <c r="F5914" s="1" t="s">
        <v>26</v>
      </c>
      <c r="G5914" s="1" t="s">
        <v>644</v>
      </c>
      <c r="H5914" s="1" t="s">
        <v>23</v>
      </c>
      <c r="I5914" s="1" t="s">
        <v>23</v>
      </c>
      <c r="J5914" s="1" t="s">
        <v>55</v>
      </c>
      <c r="AK5914" s="1" t="s">
        <v>216</v>
      </c>
    </row>
    <row r="5915" spans="1:38">
      <c r="A5915" s="1" t="s">
        <v>1770</v>
      </c>
      <c r="B5915" s="9">
        <v>41840</v>
      </c>
      <c r="C5915" s="11">
        <v>100</v>
      </c>
      <c r="D5915" s="11">
        <v>2</v>
      </c>
      <c r="E5915" s="1">
        <v>29</v>
      </c>
      <c r="F5915" s="1" t="s">
        <v>47</v>
      </c>
      <c r="G5915" s="1" t="s">
        <v>645</v>
      </c>
      <c r="H5915" s="1" t="s">
        <v>23</v>
      </c>
      <c r="I5915" s="1" t="s">
        <v>23</v>
      </c>
      <c r="J5915" s="1" t="s">
        <v>55</v>
      </c>
      <c r="AK5915" s="1" t="s">
        <v>216</v>
      </c>
    </row>
    <row r="5916" spans="1:38">
      <c r="A5916" s="1" t="s">
        <v>1770</v>
      </c>
      <c r="B5916" s="9">
        <v>41840</v>
      </c>
      <c r="C5916" s="11">
        <v>100</v>
      </c>
      <c r="D5916" s="11">
        <v>2</v>
      </c>
      <c r="E5916" s="1">
        <v>30</v>
      </c>
      <c r="F5916" s="1" t="s">
        <v>26</v>
      </c>
      <c r="G5916" s="1" t="s">
        <v>646</v>
      </c>
      <c r="H5916" s="1" t="s">
        <v>23</v>
      </c>
      <c r="I5916" s="1" t="s">
        <v>23</v>
      </c>
      <c r="AK5916" s="1" t="s">
        <v>216</v>
      </c>
    </row>
    <row r="5917" spans="1:38">
      <c r="A5917" s="1" t="s">
        <v>1770</v>
      </c>
      <c r="B5917" s="9">
        <v>41840</v>
      </c>
      <c r="C5917" s="11">
        <v>100</v>
      </c>
      <c r="D5917" s="11">
        <v>2</v>
      </c>
      <c r="E5917" s="1">
        <v>30</v>
      </c>
      <c r="F5917" s="1" t="s">
        <v>47</v>
      </c>
      <c r="G5917" s="1" t="s">
        <v>647</v>
      </c>
      <c r="H5917" s="1" t="s">
        <v>23</v>
      </c>
      <c r="I5917" s="1" t="s">
        <v>23</v>
      </c>
      <c r="AK5917" s="1" t="s">
        <v>216</v>
      </c>
    </row>
    <row r="5918" spans="1:38">
      <c r="A5918" s="1" t="s">
        <v>1770</v>
      </c>
      <c r="B5918" s="9">
        <v>41840</v>
      </c>
      <c r="C5918" s="11">
        <v>100</v>
      </c>
      <c r="D5918" s="11">
        <v>2</v>
      </c>
      <c r="E5918" s="1">
        <v>31</v>
      </c>
      <c r="F5918" s="1" t="s">
        <v>26</v>
      </c>
      <c r="G5918" s="1" t="s">
        <v>648</v>
      </c>
      <c r="H5918" s="1" t="s">
        <v>23</v>
      </c>
      <c r="I5918" s="1" t="s">
        <v>23</v>
      </c>
      <c r="AK5918" s="1" t="s">
        <v>216</v>
      </c>
    </row>
    <row r="5919" spans="1:38">
      <c r="A5919" s="1" t="s">
        <v>1770</v>
      </c>
      <c r="B5919" s="9">
        <v>41840</v>
      </c>
      <c r="C5919" s="11">
        <v>100</v>
      </c>
      <c r="D5919" s="11">
        <v>2</v>
      </c>
      <c r="E5919" s="1">
        <v>31</v>
      </c>
      <c r="F5919" s="1" t="s">
        <v>47</v>
      </c>
      <c r="G5919" s="1" t="s">
        <v>649</v>
      </c>
      <c r="H5919" s="1" t="s">
        <v>23</v>
      </c>
      <c r="I5919" s="1" t="s">
        <v>23</v>
      </c>
      <c r="AK5919" s="1" t="s">
        <v>216</v>
      </c>
    </row>
    <row r="5920" spans="1:38">
      <c r="A5920" s="1" t="s">
        <v>1770</v>
      </c>
      <c r="B5920" s="9">
        <v>41840</v>
      </c>
      <c r="C5920" s="11">
        <v>100</v>
      </c>
      <c r="D5920" s="11">
        <v>2</v>
      </c>
      <c r="E5920" s="1">
        <v>32</v>
      </c>
      <c r="F5920" s="1" t="s">
        <v>26</v>
      </c>
      <c r="G5920" s="1" t="s">
        <v>650</v>
      </c>
      <c r="H5920" s="1" t="s">
        <v>23</v>
      </c>
      <c r="I5920" s="1" t="s">
        <v>23</v>
      </c>
      <c r="AK5920" s="1" t="s">
        <v>216</v>
      </c>
    </row>
    <row r="5921" spans="1:37">
      <c r="A5921" s="1" t="s">
        <v>1770</v>
      </c>
      <c r="B5921" s="9">
        <v>41840</v>
      </c>
      <c r="C5921" s="11">
        <v>100</v>
      </c>
      <c r="D5921" s="11">
        <v>2</v>
      </c>
      <c r="E5921" s="1">
        <v>32</v>
      </c>
      <c r="F5921" s="1" t="s">
        <v>47</v>
      </c>
      <c r="G5921" s="1" t="s">
        <v>651</v>
      </c>
      <c r="H5921" s="1" t="s">
        <v>23</v>
      </c>
      <c r="I5921" s="1" t="s">
        <v>23</v>
      </c>
      <c r="AK5921" s="1" t="s">
        <v>216</v>
      </c>
    </row>
    <row r="5922" spans="1:37">
      <c r="A5922" s="1" t="s">
        <v>1770</v>
      </c>
      <c r="B5922" s="9">
        <v>41840</v>
      </c>
      <c r="C5922" s="11">
        <v>100</v>
      </c>
      <c r="D5922" s="11">
        <v>2</v>
      </c>
      <c r="E5922" s="1">
        <v>33</v>
      </c>
      <c r="F5922" s="1" t="s">
        <v>26</v>
      </c>
      <c r="G5922" s="1" t="s">
        <v>740</v>
      </c>
      <c r="H5922" s="1" t="s">
        <v>23</v>
      </c>
      <c r="I5922" s="1" t="s">
        <v>23</v>
      </c>
      <c r="J5922" s="1" t="s">
        <v>55</v>
      </c>
      <c r="AK5922" s="1" t="s">
        <v>525</v>
      </c>
    </row>
    <row r="5923" spans="1:37">
      <c r="A5923" s="1" t="s">
        <v>1770</v>
      </c>
      <c r="B5923" s="9">
        <v>41840</v>
      </c>
      <c r="C5923" s="11">
        <v>100</v>
      </c>
      <c r="D5923" s="11">
        <v>2</v>
      </c>
      <c r="E5923" s="1">
        <v>33</v>
      </c>
      <c r="F5923" s="1" t="s">
        <v>47</v>
      </c>
      <c r="G5923" s="1" t="s">
        <v>652</v>
      </c>
      <c r="H5923" s="1" t="s">
        <v>23</v>
      </c>
      <c r="I5923" s="1" t="s">
        <v>23</v>
      </c>
      <c r="AK5923" s="1" t="s">
        <v>525</v>
      </c>
    </row>
    <row r="5924" spans="1:37">
      <c r="A5924" s="1" t="s">
        <v>1770</v>
      </c>
      <c r="B5924" s="9">
        <v>41840</v>
      </c>
      <c r="C5924" s="11">
        <v>100</v>
      </c>
      <c r="D5924" s="11">
        <v>2</v>
      </c>
      <c r="E5924" s="1">
        <v>34</v>
      </c>
      <c r="F5924" s="1" t="s">
        <v>26</v>
      </c>
      <c r="G5924" s="1" t="s">
        <v>653</v>
      </c>
      <c r="H5924" s="1" t="s">
        <v>23</v>
      </c>
      <c r="I5924" s="1" t="s">
        <v>23</v>
      </c>
      <c r="J5924" s="1" t="s">
        <v>55</v>
      </c>
      <c r="AK5924" s="1" t="s">
        <v>525</v>
      </c>
    </row>
    <row r="5925" spans="1:37">
      <c r="A5925" s="1" t="s">
        <v>1770</v>
      </c>
      <c r="B5925" s="9">
        <v>41840</v>
      </c>
      <c r="C5925" s="11">
        <v>100</v>
      </c>
      <c r="D5925" s="11">
        <v>2</v>
      </c>
      <c r="E5925" s="1">
        <v>34</v>
      </c>
      <c r="F5925" s="1" t="s">
        <v>47</v>
      </c>
      <c r="G5925" s="1" t="s">
        <v>655</v>
      </c>
      <c r="H5925" s="1" t="s">
        <v>23</v>
      </c>
      <c r="I5925" s="1" t="s">
        <v>23</v>
      </c>
      <c r="AK5925" s="1" t="s">
        <v>525</v>
      </c>
    </row>
    <row r="5926" spans="1:37">
      <c r="A5926" s="1" t="s">
        <v>1770</v>
      </c>
      <c r="B5926" s="9">
        <v>41840</v>
      </c>
      <c r="C5926" s="11">
        <v>100</v>
      </c>
      <c r="D5926" s="11">
        <v>2</v>
      </c>
      <c r="E5926" s="1">
        <v>35</v>
      </c>
      <c r="F5926" s="1" t="s">
        <v>26</v>
      </c>
      <c r="G5926" s="1" t="s">
        <v>656</v>
      </c>
      <c r="H5926" s="1" t="s">
        <v>23</v>
      </c>
      <c r="I5926" s="1" t="s">
        <v>23</v>
      </c>
      <c r="J5926" s="1" t="s">
        <v>55</v>
      </c>
      <c r="AK5926" s="1" t="s">
        <v>525</v>
      </c>
    </row>
    <row r="5927" spans="1:37">
      <c r="A5927" s="1" t="s">
        <v>1770</v>
      </c>
      <c r="B5927" s="9">
        <v>41840</v>
      </c>
      <c r="C5927" s="11">
        <v>100</v>
      </c>
      <c r="D5927" s="11">
        <v>2</v>
      </c>
      <c r="E5927" s="1">
        <v>35</v>
      </c>
      <c r="F5927" s="1" t="s">
        <v>47</v>
      </c>
      <c r="G5927" s="1" t="s">
        <v>658</v>
      </c>
      <c r="H5927" s="1" t="s">
        <v>23</v>
      </c>
      <c r="I5927" s="1" t="s">
        <v>23</v>
      </c>
      <c r="J5927" s="1" t="s">
        <v>55</v>
      </c>
      <c r="AK5927" s="1" t="s">
        <v>525</v>
      </c>
    </row>
    <row r="5928" spans="1:37">
      <c r="A5928" s="1" t="s">
        <v>1770</v>
      </c>
      <c r="B5928" s="9">
        <v>41840</v>
      </c>
      <c r="C5928" s="11">
        <v>100</v>
      </c>
      <c r="D5928" s="11">
        <v>2</v>
      </c>
      <c r="E5928" s="1">
        <v>36</v>
      </c>
      <c r="F5928" s="1" t="s">
        <v>26</v>
      </c>
      <c r="G5928" s="1" t="s">
        <v>660</v>
      </c>
      <c r="H5928" s="1" t="s">
        <v>23</v>
      </c>
      <c r="I5928" s="1" t="s">
        <v>23</v>
      </c>
      <c r="J5928" s="1" t="s">
        <v>55</v>
      </c>
      <c r="AK5928" s="1" t="s">
        <v>525</v>
      </c>
    </row>
    <row r="5929" spans="1:37">
      <c r="A5929" s="1" t="s">
        <v>1770</v>
      </c>
      <c r="B5929" s="9">
        <v>41840</v>
      </c>
      <c r="C5929" s="11">
        <v>100</v>
      </c>
      <c r="D5929" s="11">
        <v>2</v>
      </c>
      <c r="E5929" s="1">
        <v>36</v>
      </c>
      <c r="F5929" s="1" t="s">
        <v>47</v>
      </c>
      <c r="G5929" s="1" t="s">
        <v>661</v>
      </c>
      <c r="H5929" s="1" t="s">
        <v>23</v>
      </c>
      <c r="I5929" s="1" t="s">
        <v>23</v>
      </c>
      <c r="J5929" s="1" t="s">
        <v>55</v>
      </c>
      <c r="AK5929" s="1" t="s">
        <v>525</v>
      </c>
    </row>
    <row r="5930" spans="1:37">
      <c r="A5930" s="1" t="s">
        <v>1770</v>
      </c>
      <c r="B5930" s="9">
        <v>41840</v>
      </c>
      <c r="C5930" s="11">
        <v>100</v>
      </c>
      <c r="D5930" s="11">
        <v>2</v>
      </c>
      <c r="E5930" s="1">
        <v>37</v>
      </c>
      <c r="F5930" s="1" t="s">
        <v>26</v>
      </c>
      <c r="G5930" s="1" t="s">
        <v>741</v>
      </c>
      <c r="H5930" s="1" t="s">
        <v>23</v>
      </c>
      <c r="I5930" s="1" t="s">
        <v>23</v>
      </c>
      <c r="AK5930" s="1" t="s">
        <v>525</v>
      </c>
    </row>
    <row r="5931" spans="1:37">
      <c r="A5931" s="1" t="s">
        <v>1770</v>
      </c>
      <c r="B5931" s="9">
        <v>41840</v>
      </c>
      <c r="C5931" s="11">
        <v>100</v>
      </c>
      <c r="D5931" s="11">
        <v>2</v>
      </c>
      <c r="E5931" s="1">
        <v>37</v>
      </c>
      <c r="F5931" s="1" t="s">
        <v>47</v>
      </c>
      <c r="G5931" s="1" t="s">
        <v>662</v>
      </c>
      <c r="H5931" s="1" t="s">
        <v>23</v>
      </c>
      <c r="I5931" s="1" t="s">
        <v>23</v>
      </c>
      <c r="J5931" s="1" t="s">
        <v>55</v>
      </c>
      <c r="AK5931" s="1" t="s">
        <v>525</v>
      </c>
    </row>
    <row r="5932" spans="1:37">
      <c r="A5932" s="1" t="s">
        <v>1770</v>
      </c>
      <c r="B5932" s="9">
        <v>41840</v>
      </c>
      <c r="C5932" s="11">
        <v>100</v>
      </c>
      <c r="D5932" s="11">
        <v>2</v>
      </c>
      <c r="E5932" s="1">
        <v>38</v>
      </c>
      <c r="F5932" s="1" t="s">
        <v>26</v>
      </c>
      <c r="G5932" s="1" t="s">
        <v>663</v>
      </c>
      <c r="H5932" s="1" t="s">
        <v>23</v>
      </c>
      <c r="I5932" s="1" t="s">
        <v>23</v>
      </c>
      <c r="AK5932" s="1" t="s">
        <v>525</v>
      </c>
    </row>
    <row r="5933" spans="1:37">
      <c r="A5933" s="1" t="s">
        <v>1770</v>
      </c>
      <c r="B5933" s="9">
        <v>41840</v>
      </c>
      <c r="C5933" s="11">
        <v>100</v>
      </c>
      <c r="D5933" s="11">
        <v>2</v>
      </c>
      <c r="E5933" s="1">
        <v>38</v>
      </c>
      <c r="F5933" s="1" t="s">
        <v>47</v>
      </c>
      <c r="G5933" s="1" t="s">
        <v>664</v>
      </c>
      <c r="H5933" s="1" t="s">
        <v>23</v>
      </c>
      <c r="I5933" s="1" t="s">
        <v>23</v>
      </c>
      <c r="J5933" s="1" t="s">
        <v>55</v>
      </c>
      <c r="AK5933" s="1" t="s">
        <v>525</v>
      </c>
    </row>
    <row r="5934" spans="1:37">
      <c r="A5934" s="1" t="s">
        <v>1770</v>
      </c>
      <c r="B5934" s="9">
        <v>41840</v>
      </c>
      <c r="C5934" s="11">
        <v>100</v>
      </c>
      <c r="D5934" s="11">
        <v>2</v>
      </c>
      <c r="E5934" s="1">
        <v>39</v>
      </c>
      <c r="F5934" s="1" t="s">
        <v>26</v>
      </c>
      <c r="G5934" s="1" t="s">
        <v>665</v>
      </c>
      <c r="H5934" s="1" t="s">
        <v>23</v>
      </c>
      <c r="I5934" s="1" t="s">
        <v>23</v>
      </c>
      <c r="AK5934" s="1" t="s">
        <v>525</v>
      </c>
    </row>
    <row r="5935" spans="1:37">
      <c r="A5935" s="1" t="s">
        <v>1770</v>
      </c>
      <c r="B5935" s="9">
        <v>41840</v>
      </c>
      <c r="C5935" s="11">
        <v>100</v>
      </c>
      <c r="D5935" s="11">
        <v>2</v>
      </c>
      <c r="E5935" s="1">
        <v>39</v>
      </c>
      <c r="F5935" s="1" t="s">
        <v>47</v>
      </c>
      <c r="G5935" s="1" t="s">
        <v>666</v>
      </c>
      <c r="H5935" s="1" t="s">
        <v>23</v>
      </c>
      <c r="I5935" s="1" t="s">
        <v>23</v>
      </c>
      <c r="AK5935" s="1" t="s">
        <v>525</v>
      </c>
    </row>
    <row r="5936" spans="1:37">
      <c r="A5936" s="1" t="s">
        <v>1770</v>
      </c>
      <c r="B5936" s="9">
        <v>41840</v>
      </c>
      <c r="C5936" s="11">
        <v>100</v>
      </c>
      <c r="D5936" s="11">
        <v>2</v>
      </c>
      <c r="E5936" s="1">
        <v>40</v>
      </c>
      <c r="F5936" s="1" t="s">
        <v>26</v>
      </c>
      <c r="G5936" s="1" t="s">
        <v>667</v>
      </c>
      <c r="H5936" s="1" t="s">
        <v>23</v>
      </c>
      <c r="I5936" s="1" t="s">
        <v>23</v>
      </c>
      <c r="J5936" s="1" t="s">
        <v>55</v>
      </c>
      <c r="AK5936" s="1" t="s">
        <v>525</v>
      </c>
    </row>
    <row r="5937" spans="1:37">
      <c r="A5937" s="1" t="s">
        <v>1770</v>
      </c>
      <c r="B5937" s="9">
        <v>41840</v>
      </c>
      <c r="C5937" s="11">
        <v>100</v>
      </c>
      <c r="D5937" s="11">
        <v>2</v>
      </c>
      <c r="E5937" s="1">
        <v>40</v>
      </c>
      <c r="F5937" s="1" t="s">
        <v>47</v>
      </c>
      <c r="G5937" s="1" t="s">
        <v>668</v>
      </c>
      <c r="H5937" s="1" t="s">
        <v>23</v>
      </c>
      <c r="I5937" s="1" t="s">
        <v>23</v>
      </c>
      <c r="J5937" s="1" t="s">
        <v>55</v>
      </c>
      <c r="AK5937" s="1" t="s">
        <v>525</v>
      </c>
    </row>
    <row r="5938" spans="1:37">
      <c r="A5938" s="1" t="s">
        <v>1770</v>
      </c>
      <c r="B5938" s="9">
        <v>41840</v>
      </c>
      <c r="C5938" s="11">
        <v>100</v>
      </c>
      <c r="D5938" s="11">
        <v>2</v>
      </c>
      <c r="E5938" s="1">
        <v>41</v>
      </c>
      <c r="F5938" s="1" t="s">
        <v>26</v>
      </c>
      <c r="G5938" s="1" t="s">
        <v>670</v>
      </c>
      <c r="H5938" s="1" t="s">
        <v>23</v>
      </c>
      <c r="I5938" s="1" t="s">
        <v>23</v>
      </c>
      <c r="AK5938" s="1" t="s">
        <v>525</v>
      </c>
    </row>
    <row r="5939" spans="1:37">
      <c r="A5939" s="1" t="s">
        <v>1770</v>
      </c>
      <c r="B5939" s="9">
        <v>41840</v>
      </c>
      <c r="C5939" s="11">
        <v>100</v>
      </c>
      <c r="D5939" s="11">
        <v>2</v>
      </c>
      <c r="E5939" s="1">
        <v>41</v>
      </c>
      <c r="F5939" s="1" t="s">
        <v>47</v>
      </c>
      <c r="G5939" s="1" t="s">
        <v>671</v>
      </c>
      <c r="H5939" s="1" t="s">
        <v>23</v>
      </c>
      <c r="I5939" s="1" t="s">
        <v>23</v>
      </c>
      <c r="AK5939" s="1" t="s">
        <v>525</v>
      </c>
    </row>
    <row r="5940" spans="1:37">
      <c r="A5940" s="1" t="s">
        <v>1770</v>
      </c>
      <c r="B5940" s="9">
        <v>41840</v>
      </c>
      <c r="C5940" s="11">
        <v>100</v>
      </c>
      <c r="D5940" s="11">
        <v>2</v>
      </c>
      <c r="E5940" s="1">
        <v>42</v>
      </c>
      <c r="F5940" s="1" t="s">
        <v>26</v>
      </c>
      <c r="G5940" s="1" t="s">
        <v>672</v>
      </c>
      <c r="H5940" s="1" t="s">
        <v>23</v>
      </c>
      <c r="I5940" s="1" t="s">
        <v>23</v>
      </c>
      <c r="AK5940" s="1" t="s">
        <v>525</v>
      </c>
    </row>
    <row r="5941" spans="1:37">
      <c r="A5941" s="1" t="s">
        <v>1770</v>
      </c>
      <c r="B5941" s="9">
        <v>41840</v>
      </c>
      <c r="C5941" s="11">
        <v>100</v>
      </c>
      <c r="D5941" s="11">
        <v>2</v>
      </c>
      <c r="E5941" s="1">
        <v>42</v>
      </c>
      <c r="F5941" s="1" t="s">
        <v>47</v>
      </c>
      <c r="G5941" s="1" t="s">
        <v>673</v>
      </c>
      <c r="H5941" s="1" t="s">
        <v>23</v>
      </c>
      <c r="I5941" s="1" t="s">
        <v>23</v>
      </c>
      <c r="AK5941" s="1" t="s">
        <v>525</v>
      </c>
    </row>
    <row r="5942" spans="1:37">
      <c r="A5942" s="1" t="s">
        <v>1770</v>
      </c>
      <c r="B5942" s="9">
        <v>41840</v>
      </c>
      <c r="C5942" s="11">
        <v>100</v>
      </c>
      <c r="D5942" s="11">
        <v>2</v>
      </c>
      <c r="E5942" s="1">
        <v>43</v>
      </c>
      <c r="F5942" s="1" t="s">
        <v>26</v>
      </c>
      <c r="G5942" s="1" t="s">
        <v>674</v>
      </c>
      <c r="H5942" s="1" t="s">
        <v>23</v>
      </c>
      <c r="I5942" s="1" t="s">
        <v>23</v>
      </c>
      <c r="AK5942" s="1" t="s">
        <v>525</v>
      </c>
    </row>
    <row r="5943" spans="1:37">
      <c r="A5943" s="1" t="s">
        <v>1770</v>
      </c>
      <c r="B5943" s="9">
        <v>41840</v>
      </c>
      <c r="C5943" s="11">
        <v>100</v>
      </c>
      <c r="D5943" s="11">
        <v>2</v>
      </c>
      <c r="E5943" s="1">
        <v>43</v>
      </c>
      <c r="F5943" s="1" t="s">
        <v>47</v>
      </c>
      <c r="G5943" s="1" t="s">
        <v>675</v>
      </c>
      <c r="H5943" s="1" t="s">
        <v>23</v>
      </c>
      <c r="I5943" s="1" t="s">
        <v>23</v>
      </c>
      <c r="J5943" s="1" t="s">
        <v>55</v>
      </c>
      <c r="AK5943" s="1" t="s">
        <v>525</v>
      </c>
    </row>
    <row r="5944" spans="1:37">
      <c r="A5944" s="1" t="s">
        <v>1770</v>
      </c>
      <c r="B5944" s="9">
        <v>41840</v>
      </c>
      <c r="C5944" s="11">
        <v>100</v>
      </c>
      <c r="D5944" s="11">
        <v>2</v>
      </c>
      <c r="E5944" s="1">
        <v>44</v>
      </c>
      <c r="F5944" s="1" t="s">
        <v>26</v>
      </c>
      <c r="G5944" s="1" t="s">
        <v>676</v>
      </c>
      <c r="H5944" s="1" t="s">
        <v>23</v>
      </c>
      <c r="I5944" s="1" t="s">
        <v>23</v>
      </c>
      <c r="J5944" s="1" t="s">
        <v>55</v>
      </c>
      <c r="AK5944" s="1" t="s">
        <v>525</v>
      </c>
    </row>
    <row r="5945" spans="1:37">
      <c r="A5945" s="1" t="s">
        <v>1770</v>
      </c>
      <c r="B5945" s="9">
        <v>41840</v>
      </c>
      <c r="C5945" s="11">
        <v>100</v>
      </c>
      <c r="D5945" s="11">
        <v>2</v>
      </c>
      <c r="E5945" s="1">
        <v>44</v>
      </c>
      <c r="F5945" s="1" t="s">
        <v>47</v>
      </c>
      <c r="G5945" s="1" t="s">
        <v>678</v>
      </c>
      <c r="H5945" s="1" t="s">
        <v>23</v>
      </c>
      <c r="I5945" s="1" t="s">
        <v>23</v>
      </c>
      <c r="AK5945" s="1" t="s">
        <v>525</v>
      </c>
    </row>
    <row r="5946" spans="1:37">
      <c r="A5946" s="1" t="s">
        <v>1770</v>
      </c>
      <c r="B5946" s="9">
        <v>41840</v>
      </c>
      <c r="C5946" s="11">
        <v>100</v>
      </c>
      <c r="D5946" s="11">
        <v>2</v>
      </c>
      <c r="E5946" s="1">
        <v>45</v>
      </c>
      <c r="F5946" s="1" t="s">
        <v>26</v>
      </c>
      <c r="G5946" s="1" t="s">
        <v>679</v>
      </c>
      <c r="H5946" s="1" t="s">
        <v>23</v>
      </c>
      <c r="I5946" s="1" t="s">
        <v>23</v>
      </c>
      <c r="J5946" s="1" t="s">
        <v>55</v>
      </c>
      <c r="AK5946" s="1" t="s">
        <v>525</v>
      </c>
    </row>
    <row r="5947" spans="1:37">
      <c r="A5947" s="1" t="s">
        <v>1770</v>
      </c>
      <c r="B5947" s="9">
        <v>41840</v>
      </c>
      <c r="C5947" s="11">
        <v>100</v>
      </c>
      <c r="D5947" s="11">
        <v>2</v>
      </c>
      <c r="E5947" s="1">
        <v>45</v>
      </c>
      <c r="F5947" s="1" t="s">
        <v>47</v>
      </c>
      <c r="G5947" s="1" t="s">
        <v>680</v>
      </c>
      <c r="H5947" s="1" t="s">
        <v>23</v>
      </c>
      <c r="I5947" s="1" t="s">
        <v>23</v>
      </c>
      <c r="AK5947" s="1" t="s">
        <v>525</v>
      </c>
    </row>
    <row r="5948" spans="1:37">
      <c r="A5948" s="1" t="s">
        <v>1770</v>
      </c>
      <c r="B5948" s="9">
        <v>41840</v>
      </c>
      <c r="C5948" s="11">
        <v>100</v>
      </c>
      <c r="D5948" s="11">
        <v>2</v>
      </c>
      <c r="E5948" s="1">
        <v>46</v>
      </c>
      <c r="F5948" s="1" t="s">
        <v>26</v>
      </c>
      <c r="G5948" s="1" t="s">
        <v>681</v>
      </c>
      <c r="H5948" s="1" t="s">
        <v>23</v>
      </c>
      <c r="I5948" s="1" t="s">
        <v>23</v>
      </c>
      <c r="AK5948" s="1" t="s">
        <v>525</v>
      </c>
    </row>
    <row r="5949" spans="1:37">
      <c r="A5949" s="1" t="s">
        <v>1770</v>
      </c>
      <c r="B5949" s="9">
        <v>41840</v>
      </c>
      <c r="C5949" s="11">
        <v>100</v>
      </c>
      <c r="D5949" s="11">
        <v>2</v>
      </c>
      <c r="E5949" s="1">
        <v>46</v>
      </c>
      <c r="F5949" s="1" t="s">
        <v>47</v>
      </c>
      <c r="G5949" s="1" t="s">
        <v>682</v>
      </c>
      <c r="H5949" s="1" t="s">
        <v>23</v>
      </c>
      <c r="I5949" s="1" t="s">
        <v>23</v>
      </c>
      <c r="J5949" s="1" t="s">
        <v>55</v>
      </c>
      <c r="AK5949" s="1" t="s">
        <v>525</v>
      </c>
    </row>
    <row r="5950" spans="1:37">
      <c r="A5950" s="1" t="s">
        <v>1770</v>
      </c>
      <c r="B5950" s="9">
        <v>41840</v>
      </c>
      <c r="C5950" s="11">
        <v>100</v>
      </c>
      <c r="D5950" s="11">
        <v>2</v>
      </c>
      <c r="E5950" s="1">
        <v>47</v>
      </c>
      <c r="F5950" s="1" t="s">
        <v>26</v>
      </c>
      <c r="G5950" s="1" t="s">
        <v>683</v>
      </c>
      <c r="H5950" s="1" t="s">
        <v>23</v>
      </c>
      <c r="I5950" s="1" t="s">
        <v>23</v>
      </c>
      <c r="AK5950" s="1" t="s">
        <v>525</v>
      </c>
    </row>
    <row r="5951" spans="1:37">
      <c r="A5951" s="1" t="s">
        <v>1770</v>
      </c>
      <c r="B5951" s="9">
        <v>41840</v>
      </c>
      <c r="C5951" s="11">
        <v>100</v>
      </c>
      <c r="D5951" s="11">
        <v>2</v>
      </c>
      <c r="E5951" s="1">
        <v>47</v>
      </c>
      <c r="F5951" s="1" t="s">
        <v>47</v>
      </c>
      <c r="G5951" s="1" t="s">
        <v>684</v>
      </c>
      <c r="H5951" s="1" t="s">
        <v>23</v>
      </c>
      <c r="I5951" s="1" t="s">
        <v>23</v>
      </c>
      <c r="AK5951" s="1" t="s">
        <v>525</v>
      </c>
    </row>
    <row r="5952" spans="1:37">
      <c r="A5952" s="1" t="s">
        <v>1770</v>
      </c>
      <c r="B5952" s="9">
        <v>41840</v>
      </c>
      <c r="C5952" s="11">
        <v>100</v>
      </c>
      <c r="D5952" s="11">
        <v>2</v>
      </c>
      <c r="E5952" s="1">
        <v>48</v>
      </c>
      <c r="F5952" s="1" t="s">
        <v>26</v>
      </c>
      <c r="G5952" s="1" t="s">
        <v>686</v>
      </c>
      <c r="H5952" s="1" t="s">
        <v>23</v>
      </c>
      <c r="I5952" s="1" t="s">
        <v>53</v>
      </c>
      <c r="J5952" s="1" t="s">
        <v>55</v>
      </c>
      <c r="AK5952" s="1" t="s">
        <v>525</v>
      </c>
    </row>
    <row r="5953" spans="1:38">
      <c r="A5953" s="1" t="s">
        <v>1770</v>
      </c>
      <c r="B5953" s="9">
        <v>41840</v>
      </c>
      <c r="C5953" s="11">
        <v>100</v>
      </c>
      <c r="D5953" s="11">
        <v>2</v>
      </c>
      <c r="E5953" s="1">
        <v>48</v>
      </c>
      <c r="F5953" s="1" t="s">
        <v>47</v>
      </c>
      <c r="G5953" s="1" t="s">
        <v>687</v>
      </c>
      <c r="H5953" s="1" t="s">
        <v>23</v>
      </c>
      <c r="I5953" s="1" t="s">
        <v>23</v>
      </c>
      <c r="AK5953" s="1" t="s">
        <v>525</v>
      </c>
    </row>
    <row r="5954" spans="1:38">
      <c r="A5954" s="1" t="s">
        <v>1771</v>
      </c>
      <c r="B5954" s="9">
        <v>41841</v>
      </c>
      <c r="C5954" s="11">
        <v>100</v>
      </c>
      <c r="D5954" s="11">
        <v>2</v>
      </c>
      <c r="E5954" s="1">
        <v>1</v>
      </c>
      <c r="F5954" s="1" t="s">
        <v>26</v>
      </c>
      <c r="G5954" s="1" t="s">
        <v>584</v>
      </c>
      <c r="H5954" s="1" t="s">
        <v>23</v>
      </c>
      <c r="I5954" s="1" t="s">
        <v>23</v>
      </c>
      <c r="AK5954" s="1" t="s">
        <v>525</v>
      </c>
    </row>
    <row r="5955" spans="1:38">
      <c r="A5955" s="1" t="s">
        <v>1771</v>
      </c>
      <c r="B5955" s="9">
        <v>41841</v>
      </c>
      <c r="C5955" s="11">
        <v>100</v>
      </c>
      <c r="D5955" s="11">
        <v>2</v>
      </c>
      <c r="E5955" s="1">
        <v>1</v>
      </c>
      <c r="F5955" s="1" t="s">
        <v>47</v>
      </c>
      <c r="G5955" s="1" t="s">
        <v>586</v>
      </c>
      <c r="H5955" s="1" t="s">
        <v>23</v>
      </c>
      <c r="I5955" s="1" t="s">
        <v>23</v>
      </c>
      <c r="J5955" s="1" t="s">
        <v>55</v>
      </c>
      <c r="AK5955" s="1" t="s">
        <v>525</v>
      </c>
    </row>
    <row r="5956" spans="1:38">
      <c r="A5956" s="1" t="s">
        <v>1771</v>
      </c>
      <c r="B5956" s="9">
        <v>41841</v>
      </c>
      <c r="C5956" s="11">
        <v>100</v>
      </c>
      <c r="D5956" s="11">
        <v>2</v>
      </c>
      <c r="E5956" s="1">
        <v>2</v>
      </c>
      <c r="F5956" s="1" t="s">
        <v>26</v>
      </c>
      <c r="G5956" s="1" t="s">
        <v>587</v>
      </c>
      <c r="H5956" s="1" t="s">
        <v>23</v>
      </c>
      <c r="I5956" s="1" t="s">
        <v>23</v>
      </c>
      <c r="AK5956" s="1" t="s">
        <v>525</v>
      </c>
    </row>
    <row r="5957" spans="1:38">
      <c r="A5957" s="1" t="s">
        <v>1771</v>
      </c>
      <c r="B5957" s="9">
        <v>41841</v>
      </c>
      <c r="C5957" s="11">
        <v>100</v>
      </c>
      <c r="D5957" s="11">
        <v>2</v>
      </c>
      <c r="E5957" s="1">
        <v>2</v>
      </c>
      <c r="F5957" s="1" t="s">
        <v>47</v>
      </c>
      <c r="G5957" s="1" t="s">
        <v>588</v>
      </c>
      <c r="H5957" s="1" t="s">
        <v>23</v>
      </c>
      <c r="I5957" s="1" t="s">
        <v>23</v>
      </c>
      <c r="AK5957" s="1" t="s">
        <v>525</v>
      </c>
    </row>
    <row r="5958" spans="1:38">
      <c r="A5958" s="1" t="s">
        <v>1771</v>
      </c>
      <c r="B5958" s="9">
        <v>41841</v>
      </c>
      <c r="C5958" s="11">
        <v>100</v>
      </c>
      <c r="D5958" s="11">
        <v>2</v>
      </c>
      <c r="E5958" s="1">
        <v>3</v>
      </c>
      <c r="F5958" s="1" t="s">
        <v>26</v>
      </c>
      <c r="G5958" s="1" t="s">
        <v>589</v>
      </c>
      <c r="H5958" s="1" t="s">
        <v>23</v>
      </c>
      <c r="I5958" s="1" t="s">
        <v>23</v>
      </c>
      <c r="AK5958" s="1" t="s">
        <v>525</v>
      </c>
    </row>
    <row r="5959" spans="1:38">
      <c r="A5959" s="1" t="s">
        <v>1771</v>
      </c>
      <c r="B5959" s="9">
        <v>41841</v>
      </c>
      <c r="C5959" s="11">
        <v>100</v>
      </c>
      <c r="D5959" s="11">
        <v>2</v>
      </c>
      <c r="E5959" s="1">
        <v>3</v>
      </c>
      <c r="F5959" s="1" t="s">
        <v>47</v>
      </c>
      <c r="G5959" s="1" t="s">
        <v>590</v>
      </c>
      <c r="H5959" s="1" t="s">
        <v>23</v>
      </c>
      <c r="I5959" s="1" t="s">
        <v>23</v>
      </c>
      <c r="J5959" s="1" t="s">
        <v>55</v>
      </c>
      <c r="AK5959" s="1" t="s">
        <v>525</v>
      </c>
    </row>
    <row r="5960" spans="1:38">
      <c r="A5960" s="1" t="s">
        <v>1771</v>
      </c>
      <c r="B5960" s="9">
        <v>41841</v>
      </c>
      <c r="C5960" s="11">
        <v>100</v>
      </c>
      <c r="D5960" s="11">
        <v>2</v>
      </c>
      <c r="E5960" s="1">
        <v>4</v>
      </c>
      <c r="F5960" s="1" t="s">
        <v>26</v>
      </c>
      <c r="G5960" s="1" t="s">
        <v>591</v>
      </c>
      <c r="H5960" s="1" t="s">
        <v>22</v>
      </c>
      <c r="I5960" s="1" t="s">
        <v>9</v>
      </c>
      <c r="K5960" s="1" t="s">
        <v>35</v>
      </c>
      <c r="L5960" s="1" t="s">
        <v>25</v>
      </c>
      <c r="M5960" s="2" t="s">
        <v>2328</v>
      </c>
      <c r="N5960" s="1" t="s">
        <v>26</v>
      </c>
      <c r="O5960" s="1" t="s">
        <v>33</v>
      </c>
      <c r="P5960" s="1" t="s">
        <v>697</v>
      </c>
      <c r="Q5960" s="1">
        <v>26.1</v>
      </c>
      <c r="R5960" s="1">
        <v>18.3</v>
      </c>
      <c r="S5960" s="1">
        <v>11.2</v>
      </c>
      <c r="X5960" s="1">
        <v>16</v>
      </c>
      <c r="Y5960" s="1">
        <v>107</v>
      </c>
      <c r="Z5960" s="1">
        <v>91</v>
      </c>
      <c r="AA5960" s="1">
        <v>22</v>
      </c>
      <c r="AC5960" s="1" t="s">
        <v>698</v>
      </c>
      <c r="AE5960" s="1">
        <v>2053</v>
      </c>
      <c r="AF5960" s="1">
        <v>400</v>
      </c>
      <c r="AG5960" s="1">
        <v>266</v>
      </c>
      <c r="AJ5960" s="1" t="s">
        <v>525</v>
      </c>
      <c r="AK5960" s="1" t="s">
        <v>525</v>
      </c>
      <c r="AL5960" s="1" t="s">
        <v>699</v>
      </c>
    </row>
    <row r="5961" spans="1:38">
      <c r="A5961" s="1" t="s">
        <v>1771</v>
      </c>
      <c r="B5961" s="9">
        <v>41841</v>
      </c>
      <c r="C5961" s="11">
        <v>100</v>
      </c>
      <c r="D5961" s="11">
        <v>2</v>
      </c>
      <c r="E5961" s="1">
        <v>4</v>
      </c>
      <c r="F5961" s="1" t="s">
        <v>47</v>
      </c>
      <c r="G5961" s="1" t="s">
        <v>592</v>
      </c>
      <c r="H5961" s="1" t="s">
        <v>22</v>
      </c>
      <c r="I5961" s="1" t="s">
        <v>9</v>
      </c>
      <c r="K5961" s="1" t="s">
        <v>29</v>
      </c>
      <c r="L5961" s="1" t="s">
        <v>25</v>
      </c>
      <c r="M5961" s="2" t="s">
        <v>2330</v>
      </c>
      <c r="N5961" s="1" t="s">
        <v>26</v>
      </c>
      <c r="O5961" s="1" t="s">
        <v>27</v>
      </c>
      <c r="P5961" s="1" t="s">
        <v>700</v>
      </c>
      <c r="Q5961" s="1">
        <v>40.1</v>
      </c>
      <c r="R5961" s="1">
        <v>24.9</v>
      </c>
      <c r="S5961" s="1">
        <v>25.7</v>
      </c>
      <c r="X5961" s="1">
        <v>16</v>
      </c>
      <c r="Y5961" s="1">
        <v>202</v>
      </c>
      <c r="Z5961" s="1">
        <v>186</v>
      </c>
      <c r="AA5961" s="1">
        <v>88</v>
      </c>
      <c r="AE5961" s="1">
        <v>2050</v>
      </c>
      <c r="AF5961" s="1">
        <v>397</v>
      </c>
      <c r="AG5961" s="1">
        <v>262</v>
      </c>
      <c r="AJ5961" s="1" t="s">
        <v>525</v>
      </c>
      <c r="AK5961" s="1" t="s">
        <v>525</v>
      </c>
      <c r="AL5961" s="1" t="s">
        <v>701</v>
      </c>
    </row>
    <row r="5962" spans="1:38">
      <c r="A5962" s="1" t="s">
        <v>1771</v>
      </c>
      <c r="B5962" s="9">
        <v>41841</v>
      </c>
      <c r="C5962" s="11">
        <v>100</v>
      </c>
      <c r="D5962" s="11">
        <v>2</v>
      </c>
      <c r="E5962" s="1">
        <v>5</v>
      </c>
      <c r="F5962" s="1" t="s">
        <v>26</v>
      </c>
      <c r="G5962" s="1" t="s">
        <v>593</v>
      </c>
      <c r="H5962" s="1" t="s">
        <v>23</v>
      </c>
      <c r="I5962" s="1" t="s">
        <v>23</v>
      </c>
      <c r="J5962" s="1" t="s">
        <v>55</v>
      </c>
      <c r="AK5962" s="1" t="s">
        <v>525</v>
      </c>
    </row>
    <row r="5963" spans="1:38">
      <c r="A5963" s="1" t="s">
        <v>1771</v>
      </c>
      <c r="B5963" s="9">
        <v>41841</v>
      </c>
      <c r="C5963" s="11">
        <v>100</v>
      </c>
      <c r="D5963" s="11">
        <v>2</v>
      </c>
      <c r="E5963" s="1">
        <v>5</v>
      </c>
      <c r="F5963" s="1" t="s">
        <v>47</v>
      </c>
      <c r="G5963" s="1" t="s">
        <v>594</v>
      </c>
      <c r="H5963" s="1" t="s">
        <v>23</v>
      </c>
      <c r="I5963" s="1" t="s">
        <v>23</v>
      </c>
      <c r="J5963" s="1" t="s">
        <v>55</v>
      </c>
      <c r="AK5963" s="1" t="s">
        <v>525</v>
      </c>
    </row>
    <row r="5964" spans="1:38">
      <c r="A5964" s="1" t="s">
        <v>1771</v>
      </c>
      <c r="B5964" s="9">
        <v>41841</v>
      </c>
      <c r="C5964" s="11">
        <v>100</v>
      </c>
      <c r="D5964" s="11">
        <v>2</v>
      </c>
      <c r="E5964" s="1">
        <v>6</v>
      </c>
      <c r="F5964" s="1" t="s">
        <v>26</v>
      </c>
      <c r="G5964" s="1" t="s">
        <v>595</v>
      </c>
      <c r="H5964" s="1" t="s">
        <v>23</v>
      </c>
      <c r="I5964" s="1" t="s">
        <v>23</v>
      </c>
      <c r="AK5964" s="1" t="s">
        <v>525</v>
      </c>
    </row>
    <row r="5965" spans="1:38">
      <c r="A5965" s="1" t="s">
        <v>1771</v>
      </c>
      <c r="B5965" s="9">
        <v>41841</v>
      </c>
      <c r="C5965" s="11">
        <v>100</v>
      </c>
      <c r="D5965" s="11">
        <v>2</v>
      </c>
      <c r="E5965" s="1">
        <v>6</v>
      </c>
      <c r="F5965" s="1" t="s">
        <v>47</v>
      </c>
      <c r="G5965" s="1" t="s">
        <v>596</v>
      </c>
      <c r="H5965" s="1" t="s">
        <v>22</v>
      </c>
      <c r="I5965" s="1" t="s">
        <v>9</v>
      </c>
      <c r="K5965" s="1" t="s">
        <v>32</v>
      </c>
      <c r="L5965" s="1" t="s">
        <v>25</v>
      </c>
      <c r="M5965" s="2" t="s">
        <v>3026</v>
      </c>
      <c r="N5965" s="1" t="s">
        <v>224</v>
      </c>
      <c r="O5965" s="1" t="s">
        <v>33</v>
      </c>
      <c r="P5965" s="1" t="s">
        <v>702</v>
      </c>
      <c r="Q5965" s="1">
        <v>26.1</v>
      </c>
      <c r="R5965" s="1">
        <v>17.899999999999999</v>
      </c>
      <c r="S5965" s="1">
        <v>8</v>
      </c>
      <c r="X5965" s="1">
        <v>16</v>
      </c>
      <c r="Y5965" s="1">
        <v>69</v>
      </c>
      <c r="Z5965" s="1">
        <v>53</v>
      </c>
      <c r="AA5965" s="1">
        <v>18</v>
      </c>
      <c r="AD5965" s="1" t="s">
        <v>73</v>
      </c>
      <c r="AE5965" s="1">
        <v>2052</v>
      </c>
      <c r="AF5965" s="1">
        <v>399</v>
      </c>
      <c r="AG5965" s="1">
        <v>265</v>
      </c>
      <c r="AJ5965" s="1" t="s">
        <v>525</v>
      </c>
      <c r="AK5965" s="1" t="s">
        <v>525</v>
      </c>
      <c r="AL5965" s="1" t="s">
        <v>739</v>
      </c>
    </row>
    <row r="5966" spans="1:38">
      <c r="A5966" s="1" t="s">
        <v>1771</v>
      </c>
      <c r="B5966" s="9">
        <v>41841</v>
      </c>
      <c r="C5966" s="11">
        <v>100</v>
      </c>
      <c r="D5966" s="11">
        <v>2</v>
      </c>
      <c r="E5966" s="1">
        <v>7</v>
      </c>
      <c r="F5966" s="1" t="s">
        <v>26</v>
      </c>
      <c r="G5966" s="1" t="s">
        <v>597</v>
      </c>
      <c r="H5966" s="1" t="s">
        <v>23</v>
      </c>
      <c r="I5966" s="1" t="s">
        <v>23</v>
      </c>
      <c r="AK5966" s="1" t="s">
        <v>525</v>
      </c>
    </row>
    <row r="5967" spans="1:38">
      <c r="A5967" s="1" t="s">
        <v>1771</v>
      </c>
      <c r="B5967" s="9">
        <v>41841</v>
      </c>
      <c r="C5967" s="11">
        <v>100</v>
      </c>
      <c r="D5967" s="11">
        <v>2</v>
      </c>
      <c r="E5967" s="1">
        <v>7</v>
      </c>
      <c r="F5967" s="1" t="s">
        <v>47</v>
      </c>
      <c r="G5967" s="1" t="s">
        <v>599</v>
      </c>
      <c r="H5967" s="1" t="s">
        <v>23</v>
      </c>
      <c r="I5967" s="1" t="s">
        <v>23</v>
      </c>
      <c r="AK5967" s="1" t="s">
        <v>525</v>
      </c>
    </row>
    <row r="5968" spans="1:38">
      <c r="A5968" s="1" t="s">
        <v>1771</v>
      </c>
      <c r="B5968" s="9">
        <v>41841</v>
      </c>
      <c r="C5968" s="11">
        <v>100</v>
      </c>
      <c r="D5968" s="11">
        <v>2</v>
      </c>
      <c r="E5968" s="1">
        <v>8</v>
      </c>
      <c r="F5968" s="1" t="s">
        <v>26</v>
      </c>
      <c r="G5968" s="1" t="s">
        <v>600</v>
      </c>
      <c r="H5968" s="1" t="s">
        <v>23</v>
      </c>
      <c r="I5968" s="1" t="s">
        <v>23</v>
      </c>
      <c r="AK5968" s="1" t="s">
        <v>525</v>
      </c>
    </row>
    <row r="5969" spans="1:38">
      <c r="A5969" s="1" t="s">
        <v>1771</v>
      </c>
      <c r="B5969" s="9">
        <v>41841</v>
      </c>
      <c r="C5969" s="11">
        <v>100</v>
      </c>
      <c r="D5969" s="11">
        <v>2</v>
      </c>
      <c r="E5969" s="1">
        <v>8</v>
      </c>
      <c r="F5969" s="1" t="s">
        <v>47</v>
      </c>
      <c r="G5969" s="1" t="s">
        <v>601</v>
      </c>
      <c r="H5969" s="1" t="s">
        <v>22</v>
      </c>
      <c r="I5969" s="1" t="s">
        <v>9</v>
      </c>
      <c r="K5969" s="1" t="s">
        <v>29</v>
      </c>
      <c r="L5969" s="1" t="s">
        <v>25</v>
      </c>
      <c r="M5969" s="2" t="s">
        <v>2329</v>
      </c>
      <c r="N5969" s="1" t="s">
        <v>26</v>
      </c>
      <c r="O5969" s="1" t="s">
        <v>33</v>
      </c>
      <c r="P5969" s="1" t="s">
        <v>703</v>
      </c>
      <c r="Q5969" s="1">
        <v>40</v>
      </c>
      <c r="R5969" s="1">
        <v>25.75</v>
      </c>
      <c r="S5969" s="1">
        <v>15.2</v>
      </c>
      <c r="X5969" s="1">
        <v>16</v>
      </c>
      <c r="Y5969" s="1">
        <v>182</v>
      </c>
      <c r="Z5969" s="1">
        <v>166</v>
      </c>
      <c r="AA5969" s="1">
        <v>118</v>
      </c>
      <c r="AE5969" s="1">
        <v>2051</v>
      </c>
      <c r="AF5969" s="1">
        <v>398</v>
      </c>
      <c r="AG5969" s="1">
        <v>264</v>
      </c>
      <c r="AJ5969" s="1" t="s">
        <v>525</v>
      </c>
      <c r="AK5969" s="1" t="s">
        <v>525</v>
      </c>
      <c r="AL5969" s="1" t="s">
        <v>704</v>
      </c>
    </row>
    <row r="5970" spans="1:38">
      <c r="A5970" s="1" t="s">
        <v>1771</v>
      </c>
      <c r="B5970" s="9">
        <v>41841</v>
      </c>
      <c r="C5970" s="11">
        <v>100</v>
      </c>
      <c r="D5970" s="11">
        <v>2</v>
      </c>
      <c r="E5970" s="1">
        <v>9</v>
      </c>
      <c r="F5970" s="1" t="s">
        <v>26</v>
      </c>
      <c r="G5970" s="1" t="s">
        <v>602</v>
      </c>
      <c r="H5970" s="1" t="s">
        <v>23</v>
      </c>
      <c r="I5970" s="1" t="s">
        <v>23</v>
      </c>
      <c r="J5970" s="1" t="s">
        <v>55</v>
      </c>
      <c r="AK5970" s="1" t="s">
        <v>525</v>
      </c>
    </row>
    <row r="5971" spans="1:38">
      <c r="A5971" s="1" t="s">
        <v>1771</v>
      </c>
      <c r="B5971" s="9">
        <v>41841</v>
      </c>
      <c r="C5971" s="11">
        <v>100</v>
      </c>
      <c r="D5971" s="11">
        <v>2</v>
      </c>
      <c r="E5971" s="1">
        <v>9</v>
      </c>
      <c r="F5971" s="1" t="s">
        <v>47</v>
      </c>
      <c r="G5971" s="1" t="s">
        <v>603</v>
      </c>
      <c r="H5971" s="1" t="s">
        <v>23</v>
      </c>
      <c r="I5971" s="1" t="s">
        <v>23</v>
      </c>
      <c r="J5971" s="1" t="s">
        <v>55</v>
      </c>
      <c r="AK5971" s="1" t="s">
        <v>525</v>
      </c>
    </row>
    <row r="5972" spans="1:38">
      <c r="A5972" s="1" t="s">
        <v>1771</v>
      </c>
      <c r="B5972" s="9">
        <v>41841</v>
      </c>
      <c r="C5972" s="11">
        <v>100</v>
      </c>
      <c r="D5972" s="11">
        <v>2</v>
      </c>
      <c r="E5972" s="1">
        <v>10</v>
      </c>
      <c r="F5972" s="1" t="s">
        <v>26</v>
      </c>
      <c r="G5972" s="1" t="s">
        <v>604</v>
      </c>
      <c r="H5972" s="1" t="s">
        <v>23</v>
      </c>
      <c r="I5972" s="1" t="s">
        <v>23</v>
      </c>
      <c r="AK5972" s="1" t="s">
        <v>525</v>
      </c>
    </row>
    <row r="5973" spans="1:38">
      <c r="A5973" s="1" t="s">
        <v>1771</v>
      </c>
      <c r="B5973" s="9">
        <v>41841</v>
      </c>
      <c r="C5973" s="11">
        <v>100</v>
      </c>
      <c r="D5973" s="11">
        <v>2</v>
      </c>
      <c r="E5973" s="1">
        <v>10</v>
      </c>
      <c r="F5973" s="1" t="s">
        <v>47</v>
      </c>
      <c r="G5973" s="1" t="s">
        <v>605</v>
      </c>
      <c r="H5973" s="1" t="s">
        <v>23</v>
      </c>
      <c r="I5973" s="1" t="s">
        <v>23</v>
      </c>
      <c r="AK5973" s="1" t="s">
        <v>525</v>
      </c>
    </row>
    <row r="5974" spans="1:38">
      <c r="A5974" s="1" t="s">
        <v>1771</v>
      </c>
      <c r="B5974" s="9">
        <v>41841</v>
      </c>
      <c r="C5974" s="11">
        <v>100</v>
      </c>
      <c r="D5974" s="11">
        <v>2</v>
      </c>
      <c r="E5974" s="1">
        <v>11</v>
      </c>
      <c r="F5974" s="1" t="s">
        <v>26</v>
      </c>
      <c r="G5974" s="1" t="s">
        <v>606</v>
      </c>
      <c r="H5974" s="1" t="s">
        <v>23</v>
      </c>
      <c r="I5974" s="1" t="s">
        <v>23</v>
      </c>
      <c r="AK5974" s="1" t="s">
        <v>525</v>
      </c>
    </row>
    <row r="5975" spans="1:38">
      <c r="A5975" s="1" t="s">
        <v>1771</v>
      </c>
      <c r="B5975" s="9">
        <v>41841</v>
      </c>
      <c r="C5975" s="11">
        <v>100</v>
      </c>
      <c r="D5975" s="11">
        <v>2</v>
      </c>
      <c r="E5975" s="1">
        <v>11</v>
      </c>
      <c r="F5975" s="1" t="s">
        <v>47</v>
      </c>
      <c r="G5975" s="1" t="s">
        <v>607</v>
      </c>
      <c r="H5975" s="1" t="s">
        <v>23</v>
      </c>
      <c r="I5975" s="1" t="s">
        <v>23</v>
      </c>
      <c r="J5975" s="1" t="s">
        <v>55</v>
      </c>
      <c r="AK5975" s="1" t="s">
        <v>525</v>
      </c>
    </row>
    <row r="5976" spans="1:38">
      <c r="A5976" s="1" t="s">
        <v>1771</v>
      </c>
      <c r="B5976" s="9">
        <v>41841</v>
      </c>
      <c r="C5976" s="11">
        <v>100</v>
      </c>
      <c r="D5976" s="11">
        <v>2</v>
      </c>
      <c r="E5976" s="1">
        <v>12</v>
      </c>
      <c r="F5976" s="1" t="s">
        <v>26</v>
      </c>
      <c r="G5976" s="1" t="s">
        <v>608</v>
      </c>
      <c r="H5976" s="1" t="s">
        <v>23</v>
      </c>
      <c r="I5976" s="1" t="s">
        <v>23</v>
      </c>
      <c r="AK5976" s="1" t="s">
        <v>525</v>
      </c>
    </row>
    <row r="5977" spans="1:38">
      <c r="A5977" s="1" t="s">
        <v>1771</v>
      </c>
      <c r="B5977" s="9">
        <v>41841</v>
      </c>
      <c r="C5977" s="11">
        <v>100</v>
      </c>
      <c r="D5977" s="11">
        <v>2</v>
      </c>
      <c r="E5977" s="1">
        <v>12</v>
      </c>
      <c r="F5977" s="1" t="s">
        <v>47</v>
      </c>
      <c r="G5977" s="1" t="s">
        <v>609</v>
      </c>
      <c r="H5977" s="1" t="s">
        <v>23</v>
      </c>
      <c r="I5977" s="1" t="s">
        <v>23</v>
      </c>
      <c r="J5977" s="1" t="s">
        <v>55</v>
      </c>
      <c r="AK5977" s="1" t="s">
        <v>525</v>
      </c>
    </row>
    <row r="5978" spans="1:38">
      <c r="A5978" s="1" t="s">
        <v>1771</v>
      </c>
      <c r="B5978" s="9">
        <v>41841</v>
      </c>
      <c r="C5978" s="11">
        <v>100</v>
      </c>
      <c r="D5978" s="11">
        <v>2</v>
      </c>
      <c r="E5978" s="1">
        <v>13</v>
      </c>
      <c r="F5978" s="1" t="s">
        <v>26</v>
      </c>
      <c r="G5978" s="1" t="s">
        <v>610</v>
      </c>
      <c r="H5978" s="1" t="s">
        <v>23</v>
      </c>
      <c r="I5978" s="1" t="s">
        <v>23</v>
      </c>
      <c r="AK5978" s="1" t="s">
        <v>525</v>
      </c>
    </row>
    <row r="5979" spans="1:38">
      <c r="A5979" s="1" t="s">
        <v>1771</v>
      </c>
      <c r="B5979" s="9">
        <v>41841</v>
      </c>
      <c r="C5979" s="11">
        <v>100</v>
      </c>
      <c r="D5979" s="11">
        <v>2</v>
      </c>
      <c r="E5979" s="1">
        <v>13</v>
      </c>
      <c r="F5979" s="1" t="s">
        <v>47</v>
      </c>
      <c r="G5979" s="1" t="s">
        <v>611</v>
      </c>
      <c r="H5979" s="1" t="s">
        <v>23</v>
      </c>
      <c r="I5979" s="1" t="s">
        <v>23</v>
      </c>
      <c r="AK5979" s="1" t="s">
        <v>525</v>
      </c>
    </row>
    <row r="5980" spans="1:38">
      <c r="A5980" s="1" t="s">
        <v>1771</v>
      </c>
      <c r="B5980" s="9">
        <v>41841</v>
      </c>
      <c r="C5980" s="11">
        <v>100</v>
      </c>
      <c r="D5980" s="11">
        <v>2</v>
      </c>
      <c r="E5980" s="1">
        <v>14</v>
      </c>
      <c r="F5980" s="1" t="s">
        <v>26</v>
      </c>
      <c r="G5980" s="1" t="s">
        <v>612</v>
      </c>
      <c r="H5980" s="1" t="s">
        <v>23</v>
      </c>
      <c r="I5980" s="1" t="s">
        <v>23</v>
      </c>
      <c r="J5980" s="1" t="s">
        <v>55</v>
      </c>
      <c r="AK5980" s="1" t="s">
        <v>525</v>
      </c>
    </row>
    <row r="5981" spans="1:38">
      <c r="A5981" s="1" t="s">
        <v>1771</v>
      </c>
      <c r="B5981" s="9">
        <v>41841</v>
      </c>
      <c r="C5981" s="11">
        <v>100</v>
      </c>
      <c r="D5981" s="11">
        <v>2</v>
      </c>
      <c r="E5981" s="1">
        <v>14</v>
      </c>
      <c r="F5981" s="1" t="s">
        <v>47</v>
      </c>
      <c r="G5981" s="1" t="s">
        <v>613</v>
      </c>
      <c r="H5981" s="1" t="s">
        <v>23</v>
      </c>
      <c r="I5981" s="1" t="s">
        <v>23</v>
      </c>
      <c r="AK5981" s="1" t="s">
        <v>525</v>
      </c>
    </row>
    <row r="5982" spans="1:38">
      <c r="A5982" s="1" t="s">
        <v>1771</v>
      </c>
      <c r="B5982" s="9">
        <v>41841</v>
      </c>
      <c r="C5982" s="11">
        <v>100</v>
      </c>
      <c r="D5982" s="11">
        <v>2</v>
      </c>
      <c r="E5982" s="1">
        <v>15</v>
      </c>
      <c r="F5982" s="1" t="s">
        <v>26</v>
      </c>
      <c r="G5982" s="1" t="s">
        <v>616</v>
      </c>
      <c r="H5982" s="1" t="s">
        <v>23</v>
      </c>
      <c r="I5982" s="1" t="s">
        <v>23</v>
      </c>
      <c r="J5982" s="1" t="s">
        <v>55</v>
      </c>
      <c r="AK5982" s="1" t="s">
        <v>525</v>
      </c>
    </row>
    <row r="5983" spans="1:38">
      <c r="A5983" s="1" t="s">
        <v>1771</v>
      </c>
      <c r="B5983" s="9">
        <v>41841</v>
      </c>
      <c r="C5983" s="11">
        <v>100</v>
      </c>
      <c r="D5983" s="11">
        <v>2</v>
      </c>
      <c r="E5983" s="1">
        <v>15</v>
      </c>
      <c r="F5983" s="1" t="s">
        <v>47</v>
      </c>
      <c r="G5983" s="1" t="s">
        <v>617</v>
      </c>
      <c r="H5983" s="1" t="s">
        <v>23</v>
      </c>
      <c r="I5983" s="1" t="s">
        <v>23</v>
      </c>
      <c r="AK5983" s="1" t="s">
        <v>525</v>
      </c>
    </row>
    <row r="5984" spans="1:38">
      <c r="A5984" s="1" t="s">
        <v>1771</v>
      </c>
      <c r="B5984" s="9">
        <v>41841</v>
      </c>
      <c r="C5984" s="11">
        <v>100</v>
      </c>
      <c r="D5984" s="11">
        <v>2</v>
      </c>
      <c r="E5984" s="1">
        <v>16</v>
      </c>
      <c r="F5984" s="1" t="s">
        <v>26</v>
      </c>
      <c r="G5984" s="1" t="s">
        <v>618</v>
      </c>
      <c r="H5984" s="1" t="s">
        <v>23</v>
      </c>
      <c r="I5984" s="1" t="s">
        <v>23</v>
      </c>
      <c r="AK5984" s="1" t="s">
        <v>525</v>
      </c>
    </row>
    <row r="5985" spans="1:38">
      <c r="A5985" s="1" t="s">
        <v>1771</v>
      </c>
      <c r="B5985" s="9">
        <v>41841</v>
      </c>
      <c r="C5985" s="11">
        <v>100</v>
      </c>
      <c r="D5985" s="11">
        <v>2</v>
      </c>
      <c r="E5985" s="1">
        <v>16</v>
      </c>
      <c r="F5985" s="1" t="s">
        <v>47</v>
      </c>
      <c r="G5985" s="1" t="s">
        <v>619</v>
      </c>
      <c r="H5985" s="1" t="s">
        <v>23</v>
      </c>
      <c r="I5985" s="1" t="s">
        <v>23</v>
      </c>
      <c r="J5985" s="1" t="s">
        <v>55</v>
      </c>
      <c r="AK5985" s="1" t="s">
        <v>525</v>
      </c>
    </row>
    <row r="5986" spans="1:38">
      <c r="A5986" s="1" t="s">
        <v>1771</v>
      </c>
      <c r="B5986" s="9">
        <v>41841</v>
      </c>
      <c r="C5986" s="11">
        <v>100</v>
      </c>
      <c r="D5986" s="11">
        <v>2</v>
      </c>
      <c r="E5986" s="1">
        <v>17</v>
      </c>
      <c r="F5986" s="1" t="s">
        <v>26</v>
      </c>
      <c r="G5986" s="1" t="s">
        <v>620</v>
      </c>
      <c r="H5986" s="1" t="s">
        <v>22</v>
      </c>
      <c r="I5986" s="1" t="s">
        <v>23</v>
      </c>
      <c r="J5986" s="1" t="s">
        <v>55</v>
      </c>
      <c r="AK5986" s="1" t="s">
        <v>79</v>
      </c>
      <c r="AL5986" s="1" t="s">
        <v>659</v>
      </c>
    </row>
    <row r="5987" spans="1:38">
      <c r="A5987" s="1" t="s">
        <v>1771</v>
      </c>
      <c r="B5987" s="9">
        <v>41841</v>
      </c>
      <c r="C5987" s="11">
        <v>100</v>
      </c>
      <c r="D5987" s="11">
        <v>2</v>
      </c>
      <c r="E5987" s="1">
        <v>17</v>
      </c>
      <c r="F5987" s="1" t="s">
        <v>47</v>
      </c>
      <c r="G5987" s="1" t="s">
        <v>621</v>
      </c>
      <c r="H5987" s="1" t="s">
        <v>23</v>
      </c>
      <c r="I5987" s="1" t="s">
        <v>23</v>
      </c>
      <c r="J5987" s="1" t="s">
        <v>55</v>
      </c>
      <c r="AK5987" s="1" t="s">
        <v>79</v>
      </c>
      <c r="AL5987" s="1" t="s">
        <v>677</v>
      </c>
    </row>
    <row r="5988" spans="1:38">
      <c r="A5988" s="1" t="s">
        <v>1771</v>
      </c>
      <c r="B5988" s="9">
        <v>41841</v>
      </c>
      <c r="C5988" s="11">
        <v>100</v>
      </c>
      <c r="D5988" s="11">
        <v>2</v>
      </c>
      <c r="E5988" s="1">
        <v>18</v>
      </c>
      <c r="F5988" s="1" t="s">
        <v>26</v>
      </c>
      <c r="G5988" s="1" t="s">
        <v>622</v>
      </c>
      <c r="H5988" s="1" t="s">
        <v>23</v>
      </c>
      <c r="I5988" s="1" t="s">
        <v>23</v>
      </c>
      <c r="AK5988" s="1" t="s">
        <v>79</v>
      </c>
    </row>
    <row r="5989" spans="1:38">
      <c r="A5989" s="1" t="s">
        <v>1771</v>
      </c>
      <c r="B5989" s="9">
        <v>41841</v>
      </c>
      <c r="C5989" s="11">
        <v>100</v>
      </c>
      <c r="D5989" s="11">
        <v>2</v>
      </c>
      <c r="E5989" s="1">
        <v>18</v>
      </c>
      <c r="F5989" s="1" t="s">
        <v>47</v>
      </c>
      <c r="G5989" s="1" t="s">
        <v>623</v>
      </c>
      <c r="H5989" s="1" t="s">
        <v>23</v>
      </c>
      <c r="I5989" s="1" t="s">
        <v>23</v>
      </c>
      <c r="AK5989" s="1" t="s">
        <v>79</v>
      </c>
    </row>
    <row r="5990" spans="1:38">
      <c r="A5990" s="1" t="s">
        <v>1771</v>
      </c>
      <c r="B5990" s="9">
        <v>41841</v>
      </c>
      <c r="C5990" s="11">
        <v>100</v>
      </c>
      <c r="D5990" s="11">
        <v>2</v>
      </c>
      <c r="E5990" s="1">
        <v>19</v>
      </c>
      <c r="F5990" s="1" t="s">
        <v>26</v>
      </c>
      <c r="G5990" s="1" t="s">
        <v>624</v>
      </c>
      <c r="H5990" s="1" t="s">
        <v>23</v>
      </c>
      <c r="I5990" s="1" t="s">
        <v>23</v>
      </c>
      <c r="AK5990" s="1" t="s">
        <v>79</v>
      </c>
    </row>
    <row r="5991" spans="1:38">
      <c r="A5991" s="1" t="s">
        <v>1771</v>
      </c>
      <c r="B5991" s="9">
        <v>41841</v>
      </c>
      <c r="C5991" s="11">
        <v>100</v>
      </c>
      <c r="D5991" s="11">
        <v>2</v>
      </c>
      <c r="E5991" s="1">
        <v>19</v>
      </c>
      <c r="F5991" s="1" t="s">
        <v>47</v>
      </c>
      <c r="G5991" s="1" t="s">
        <v>625</v>
      </c>
      <c r="H5991" s="1" t="s">
        <v>23</v>
      </c>
      <c r="I5991" s="1" t="s">
        <v>53</v>
      </c>
      <c r="AK5991" s="1" t="s">
        <v>79</v>
      </c>
    </row>
    <row r="5992" spans="1:38">
      <c r="A5992" s="1" t="s">
        <v>1771</v>
      </c>
      <c r="B5992" s="9">
        <v>41841</v>
      </c>
      <c r="C5992" s="11">
        <v>100</v>
      </c>
      <c r="D5992" s="11">
        <v>2</v>
      </c>
      <c r="E5992" s="1">
        <v>20</v>
      </c>
      <c r="F5992" s="1" t="s">
        <v>26</v>
      </c>
      <c r="G5992" s="1" t="s">
        <v>626</v>
      </c>
      <c r="H5992" s="1" t="s">
        <v>23</v>
      </c>
      <c r="I5992" s="1" t="s">
        <v>23</v>
      </c>
      <c r="AK5992" s="1" t="s">
        <v>79</v>
      </c>
    </row>
    <row r="5993" spans="1:38">
      <c r="A5993" s="1" t="s">
        <v>1771</v>
      </c>
      <c r="B5993" s="9">
        <v>41841</v>
      </c>
      <c r="C5993" s="11">
        <v>100</v>
      </c>
      <c r="D5993" s="11">
        <v>2</v>
      </c>
      <c r="E5993" s="1">
        <v>20</v>
      </c>
      <c r="F5993" s="1" t="s">
        <v>47</v>
      </c>
      <c r="G5993" s="1" t="s">
        <v>627</v>
      </c>
      <c r="H5993" s="1" t="s">
        <v>23</v>
      </c>
      <c r="I5993" s="1" t="s">
        <v>23</v>
      </c>
      <c r="J5993" s="1" t="s">
        <v>55</v>
      </c>
      <c r="AK5993" s="1" t="s">
        <v>79</v>
      </c>
      <c r="AL5993" s="1" t="s">
        <v>659</v>
      </c>
    </row>
    <row r="5994" spans="1:38">
      <c r="A5994" s="1" t="s">
        <v>1771</v>
      </c>
      <c r="B5994" s="9">
        <v>41841</v>
      </c>
      <c r="C5994" s="11">
        <v>100</v>
      </c>
      <c r="D5994" s="11">
        <v>2</v>
      </c>
      <c r="E5994" s="1">
        <v>21</v>
      </c>
      <c r="F5994" s="1" t="s">
        <v>26</v>
      </c>
      <c r="G5994" s="1" t="s">
        <v>628</v>
      </c>
      <c r="H5994" s="1" t="s">
        <v>23</v>
      </c>
      <c r="I5994" s="1" t="s">
        <v>23</v>
      </c>
      <c r="J5994" s="1" t="s">
        <v>705</v>
      </c>
      <c r="AK5994" s="1" t="s">
        <v>79</v>
      </c>
    </row>
    <row r="5995" spans="1:38">
      <c r="A5995" s="1" t="s">
        <v>1771</v>
      </c>
      <c r="B5995" s="9">
        <v>41841</v>
      </c>
      <c r="C5995" s="11">
        <v>100</v>
      </c>
      <c r="D5995" s="11">
        <v>2</v>
      </c>
      <c r="E5995" s="1">
        <v>21</v>
      </c>
      <c r="F5995" s="1" t="s">
        <v>47</v>
      </c>
      <c r="G5995" s="1" t="s">
        <v>629</v>
      </c>
      <c r="H5995" s="1" t="s">
        <v>23</v>
      </c>
      <c r="I5995" s="1" t="s">
        <v>23</v>
      </c>
      <c r="AK5995" s="1" t="s">
        <v>79</v>
      </c>
    </row>
    <row r="5996" spans="1:38">
      <c r="A5996" s="1" t="s">
        <v>1771</v>
      </c>
      <c r="B5996" s="9">
        <v>41841</v>
      </c>
      <c r="C5996" s="11">
        <v>100</v>
      </c>
      <c r="D5996" s="11">
        <v>2</v>
      </c>
      <c r="E5996" s="1">
        <v>22</v>
      </c>
      <c r="F5996" s="1" t="s">
        <v>26</v>
      </c>
      <c r="G5996" s="1" t="s">
        <v>630</v>
      </c>
      <c r="H5996" s="1" t="s">
        <v>22</v>
      </c>
      <c r="I5996" s="1" t="s">
        <v>23</v>
      </c>
      <c r="J5996" s="1" t="s">
        <v>55</v>
      </c>
      <c r="AK5996" s="1" t="s">
        <v>79</v>
      </c>
      <c r="AL5996" s="1" t="s">
        <v>659</v>
      </c>
    </row>
    <row r="5997" spans="1:38">
      <c r="A5997" s="1" t="s">
        <v>1771</v>
      </c>
      <c r="B5997" s="9">
        <v>41841</v>
      </c>
      <c r="C5997" s="11">
        <v>100</v>
      </c>
      <c r="D5997" s="11">
        <v>2</v>
      </c>
      <c r="E5997" s="1">
        <v>22</v>
      </c>
      <c r="F5997" s="1" t="s">
        <v>47</v>
      </c>
      <c r="G5997" s="1" t="s">
        <v>631</v>
      </c>
      <c r="H5997" s="1" t="s">
        <v>22</v>
      </c>
      <c r="I5997" s="1" t="s">
        <v>23</v>
      </c>
      <c r="AK5997" s="1" t="s">
        <v>79</v>
      </c>
      <c r="AL5997" s="1" t="s">
        <v>706</v>
      </c>
    </row>
    <row r="5998" spans="1:38">
      <c r="A5998" s="1" t="s">
        <v>1771</v>
      </c>
      <c r="B5998" s="9">
        <v>41841</v>
      </c>
      <c r="C5998" s="11">
        <v>100</v>
      </c>
      <c r="D5998" s="11">
        <v>2</v>
      </c>
      <c r="E5998" s="1">
        <v>23</v>
      </c>
      <c r="F5998" s="1" t="s">
        <v>26</v>
      </c>
      <c r="G5998" s="1" t="s">
        <v>632</v>
      </c>
      <c r="H5998" s="1" t="s">
        <v>23</v>
      </c>
      <c r="I5998" s="1" t="s">
        <v>23</v>
      </c>
      <c r="AK5998" s="1" t="s">
        <v>79</v>
      </c>
    </row>
    <row r="5999" spans="1:38">
      <c r="A5999" s="1" t="s">
        <v>1771</v>
      </c>
      <c r="B5999" s="9">
        <v>41841</v>
      </c>
      <c r="C5999" s="11">
        <v>100</v>
      </c>
      <c r="D5999" s="11">
        <v>2</v>
      </c>
      <c r="E5999" s="1">
        <v>23</v>
      </c>
      <c r="F5999" s="1" t="s">
        <v>47</v>
      </c>
      <c r="G5999" s="1" t="s">
        <v>633</v>
      </c>
      <c r="H5999" s="1" t="s">
        <v>23</v>
      </c>
      <c r="I5999" s="1" t="s">
        <v>23</v>
      </c>
      <c r="J5999" s="1" t="s">
        <v>55</v>
      </c>
      <c r="AK5999" s="1" t="s">
        <v>79</v>
      </c>
    </row>
    <row r="6000" spans="1:38">
      <c r="A6000" s="1" t="s">
        <v>1771</v>
      </c>
      <c r="B6000" s="9">
        <v>41841</v>
      </c>
      <c r="C6000" s="11">
        <v>100</v>
      </c>
      <c r="D6000" s="11">
        <v>2</v>
      </c>
      <c r="E6000" s="1">
        <v>24</v>
      </c>
      <c r="F6000" s="1" t="s">
        <v>26</v>
      </c>
      <c r="G6000" s="1" t="s">
        <v>634</v>
      </c>
      <c r="H6000" s="1" t="s">
        <v>22</v>
      </c>
      <c r="I6000" s="1" t="s">
        <v>23</v>
      </c>
      <c r="AK6000" s="1" t="s">
        <v>79</v>
      </c>
    </row>
    <row r="6001" spans="1:38">
      <c r="A6001" s="1" t="s">
        <v>1771</v>
      </c>
      <c r="B6001" s="9">
        <v>41841</v>
      </c>
      <c r="C6001" s="11">
        <v>100</v>
      </c>
      <c r="D6001" s="11">
        <v>2</v>
      </c>
      <c r="E6001" s="1">
        <v>24</v>
      </c>
      <c r="F6001" s="1" t="s">
        <v>47</v>
      </c>
      <c r="G6001" s="1" t="s">
        <v>635</v>
      </c>
      <c r="H6001" s="1" t="s">
        <v>23</v>
      </c>
      <c r="I6001" s="1" t="s">
        <v>23</v>
      </c>
      <c r="J6001" s="1" t="s">
        <v>55</v>
      </c>
      <c r="AK6001" s="1" t="s">
        <v>79</v>
      </c>
      <c r="AL6001" s="1" t="s">
        <v>659</v>
      </c>
    </row>
    <row r="6002" spans="1:38">
      <c r="A6002" s="1" t="s">
        <v>1771</v>
      </c>
      <c r="B6002" s="9">
        <v>41841</v>
      </c>
      <c r="C6002" s="11">
        <v>100</v>
      </c>
      <c r="D6002" s="11">
        <v>2</v>
      </c>
      <c r="E6002" s="1">
        <v>25</v>
      </c>
      <c r="F6002" s="1" t="s">
        <v>26</v>
      </c>
      <c r="G6002" s="1" t="s">
        <v>636</v>
      </c>
      <c r="H6002" s="1" t="s">
        <v>22</v>
      </c>
      <c r="I6002" s="1" t="s">
        <v>23</v>
      </c>
      <c r="AK6002" s="1" t="s">
        <v>79</v>
      </c>
    </row>
    <row r="6003" spans="1:38">
      <c r="A6003" s="1" t="s">
        <v>1771</v>
      </c>
      <c r="B6003" s="9">
        <v>41841</v>
      </c>
      <c r="C6003" s="11">
        <v>100</v>
      </c>
      <c r="D6003" s="11">
        <v>2</v>
      </c>
      <c r="E6003" s="1">
        <v>25</v>
      </c>
      <c r="F6003" s="1" t="s">
        <v>47</v>
      </c>
      <c r="G6003" s="1" t="s">
        <v>637</v>
      </c>
      <c r="H6003" s="1" t="s">
        <v>23</v>
      </c>
      <c r="I6003" s="1" t="s">
        <v>23</v>
      </c>
      <c r="AK6003" s="1" t="s">
        <v>79</v>
      </c>
    </row>
    <row r="6004" spans="1:38">
      <c r="A6004" s="1" t="s">
        <v>1771</v>
      </c>
      <c r="B6004" s="9">
        <v>41841</v>
      </c>
      <c r="C6004" s="11">
        <v>100</v>
      </c>
      <c r="D6004" s="11">
        <v>2</v>
      </c>
      <c r="E6004" s="1">
        <v>26</v>
      </c>
      <c r="F6004" s="1" t="s">
        <v>26</v>
      </c>
      <c r="G6004" s="1" t="s">
        <v>638</v>
      </c>
      <c r="H6004" s="1" t="s">
        <v>22</v>
      </c>
      <c r="I6004" s="1" t="s">
        <v>23</v>
      </c>
      <c r="J6004" s="1" t="s">
        <v>55</v>
      </c>
      <c r="AK6004" s="1" t="s">
        <v>79</v>
      </c>
    </row>
    <row r="6005" spans="1:38">
      <c r="A6005" s="1" t="s">
        <v>1771</v>
      </c>
      <c r="B6005" s="9">
        <v>41841</v>
      </c>
      <c r="C6005" s="11">
        <v>100</v>
      </c>
      <c r="D6005" s="11">
        <v>2</v>
      </c>
      <c r="E6005" s="1">
        <v>26</v>
      </c>
      <c r="F6005" s="1" t="s">
        <v>47</v>
      </c>
      <c r="G6005" s="1" t="s">
        <v>639</v>
      </c>
      <c r="H6005" s="1" t="s">
        <v>22</v>
      </c>
      <c r="I6005" s="1" t="s">
        <v>23</v>
      </c>
      <c r="J6005" s="1" t="s">
        <v>55</v>
      </c>
      <c r="AK6005" s="1" t="s">
        <v>79</v>
      </c>
    </row>
    <row r="6006" spans="1:38">
      <c r="A6006" s="1" t="s">
        <v>1771</v>
      </c>
      <c r="B6006" s="9">
        <v>41841</v>
      </c>
      <c r="C6006" s="11">
        <v>100</v>
      </c>
      <c r="D6006" s="11">
        <v>2</v>
      </c>
      <c r="E6006" s="1">
        <v>27</v>
      </c>
      <c r="F6006" s="1" t="s">
        <v>26</v>
      </c>
      <c r="G6006" s="1" t="s">
        <v>640</v>
      </c>
      <c r="H6006" s="1" t="s">
        <v>22</v>
      </c>
      <c r="I6006" s="1" t="s">
        <v>9</v>
      </c>
      <c r="K6006" s="1" t="s">
        <v>30</v>
      </c>
      <c r="L6006" s="1" t="s">
        <v>25</v>
      </c>
      <c r="M6006" s="2" t="s">
        <v>2331</v>
      </c>
      <c r="N6006" s="1" t="s">
        <v>26</v>
      </c>
      <c r="O6006" s="1" t="s">
        <v>33</v>
      </c>
      <c r="P6006" s="1" t="s">
        <v>690</v>
      </c>
      <c r="Q6006" s="1">
        <v>26.15</v>
      </c>
      <c r="R6006" s="1">
        <v>18.5</v>
      </c>
      <c r="S6006" s="1">
        <v>13.5</v>
      </c>
      <c r="X6006" s="1">
        <v>16</v>
      </c>
      <c r="Y6006" s="1">
        <v>75</v>
      </c>
      <c r="Z6006" s="1">
        <v>59</v>
      </c>
      <c r="AA6006" s="1">
        <v>22</v>
      </c>
      <c r="AE6006" s="1">
        <v>2054</v>
      </c>
      <c r="AF6006" s="1">
        <v>401</v>
      </c>
      <c r="AG6006" s="1">
        <v>267</v>
      </c>
      <c r="AJ6006" s="1" t="s">
        <v>525</v>
      </c>
      <c r="AK6006" s="1" t="s">
        <v>79</v>
      </c>
    </row>
    <row r="6007" spans="1:38">
      <c r="A6007" s="1" t="s">
        <v>1771</v>
      </c>
      <c r="B6007" s="9">
        <v>41841</v>
      </c>
      <c r="C6007" s="11">
        <v>100</v>
      </c>
      <c r="D6007" s="11">
        <v>2</v>
      </c>
      <c r="E6007" s="1">
        <v>27</v>
      </c>
      <c r="F6007" s="1" t="s">
        <v>47</v>
      </c>
      <c r="G6007" s="1" t="s">
        <v>641</v>
      </c>
      <c r="H6007" s="1" t="s">
        <v>23</v>
      </c>
      <c r="I6007" s="1" t="s">
        <v>23</v>
      </c>
      <c r="AK6007" s="1" t="s">
        <v>79</v>
      </c>
    </row>
    <row r="6008" spans="1:38">
      <c r="A6008" s="1" t="s">
        <v>1771</v>
      </c>
      <c r="B6008" s="9">
        <v>41841</v>
      </c>
      <c r="C6008" s="11">
        <v>100</v>
      </c>
      <c r="D6008" s="11">
        <v>2</v>
      </c>
      <c r="E6008" s="1">
        <v>28</v>
      </c>
      <c r="F6008" s="1" t="s">
        <v>26</v>
      </c>
      <c r="G6008" s="1" t="s">
        <v>642</v>
      </c>
      <c r="H6008" s="1" t="s">
        <v>23</v>
      </c>
      <c r="I6008" s="1" t="s">
        <v>53</v>
      </c>
      <c r="AK6008" s="1" t="s">
        <v>79</v>
      </c>
      <c r="AL6008" s="1" t="s">
        <v>707</v>
      </c>
    </row>
    <row r="6009" spans="1:38">
      <c r="A6009" s="1" t="s">
        <v>1771</v>
      </c>
      <c r="B6009" s="9">
        <v>41841</v>
      </c>
      <c r="C6009" s="11">
        <v>100</v>
      </c>
      <c r="D6009" s="11">
        <v>2</v>
      </c>
      <c r="E6009" s="1">
        <v>28</v>
      </c>
      <c r="F6009" s="1" t="s">
        <v>47</v>
      </c>
      <c r="G6009" s="1" t="s">
        <v>643</v>
      </c>
      <c r="H6009" s="1" t="s">
        <v>22</v>
      </c>
      <c r="I6009" s="1" t="s">
        <v>9</v>
      </c>
      <c r="K6009" s="1" t="s">
        <v>121</v>
      </c>
      <c r="L6009" s="1" t="s">
        <v>25</v>
      </c>
      <c r="M6009" s="2" t="s">
        <v>2327</v>
      </c>
      <c r="N6009" s="1" t="s">
        <v>26</v>
      </c>
      <c r="O6009" s="1" t="s">
        <v>33</v>
      </c>
      <c r="P6009" s="1" t="s">
        <v>690</v>
      </c>
      <c r="Q6009" s="1">
        <v>47</v>
      </c>
      <c r="T6009" s="1">
        <v>188.35</v>
      </c>
      <c r="U6009" s="1">
        <v>197.1</v>
      </c>
      <c r="W6009" s="1">
        <v>35.700000000000003</v>
      </c>
      <c r="X6009" s="1">
        <v>16</v>
      </c>
      <c r="Y6009" s="1">
        <v>193</v>
      </c>
      <c r="Z6009" s="1">
        <v>177</v>
      </c>
      <c r="AA6009" s="1">
        <v>0</v>
      </c>
      <c r="AG6009" s="1">
        <v>263</v>
      </c>
      <c r="AJ6009" s="1" t="s">
        <v>525</v>
      </c>
      <c r="AK6009" s="1" t="s">
        <v>79</v>
      </c>
      <c r="AL6009" s="1" t="s">
        <v>708</v>
      </c>
    </row>
    <row r="6010" spans="1:38">
      <c r="A6010" s="1" t="s">
        <v>1771</v>
      </c>
      <c r="B6010" s="9">
        <v>41841</v>
      </c>
      <c r="C6010" s="11">
        <v>100</v>
      </c>
      <c r="D6010" s="11">
        <v>2</v>
      </c>
      <c r="E6010" s="1">
        <v>29</v>
      </c>
      <c r="F6010" s="1" t="s">
        <v>26</v>
      </c>
      <c r="G6010" s="1" t="s">
        <v>644</v>
      </c>
      <c r="H6010" s="1" t="s">
        <v>23</v>
      </c>
      <c r="I6010" s="1" t="s">
        <v>23</v>
      </c>
      <c r="J6010" s="1" t="s">
        <v>55</v>
      </c>
      <c r="AK6010" s="1" t="s">
        <v>79</v>
      </c>
      <c r="AL6010" s="1" t="s">
        <v>685</v>
      </c>
    </row>
    <row r="6011" spans="1:38">
      <c r="A6011" s="1" t="s">
        <v>1771</v>
      </c>
      <c r="B6011" s="9">
        <v>41841</v>
      </c>
      <c r="C6011" s="11">
        <v>100</v>
      </c>
      <c r="D6011" s="11">
        <v>2</v>
      </c>
      <c r="E6011" s="1">
        <v>29</v>
      </c>
      <c r="F6011" s="1" t="s">
        <v>47</v>
      </c>
      <c r="G6011" s="1" t="s">
        <v>645</v>
      </c>
      <c r="H6011" s="1" t="s">
        <v>22</v>
      </c>
      <c r="I6011" s="1" t="s">
        <v>23</v>
      </c>
      <c r="J6011" s="1" t="s">
        <v>55</v>
      </c>
      <c r="AK6011" s="1" t="s">
        <v>79</v>
      </c>
      <c r="AL6011" s="1" t="s">
        <v>709</v>
      </c>
    </row>
    <row r="6012" spans="1:38">
      <c r="A6012" s="1" t="s">
        <v>1771</v>
      </c>
      <c r="B6012" s="9">
        <v>41841</v>
      </c>
      <c r="C6012" s="11">
        <v>100</v>
      </c>
      <c r="D6012" s="11">
        <v>2</v>
      </c>
      <c r="E6012" s="1">
        <v>30</v>
      </c>
      <c r="F6012" s="1" t="s">
        <v>26</v>
      </c>
      <c r="G6012" s="1" t="s">
        <v>646</v>
      </c>
      <c r="H6012" s="1" t="s">
        <v>23</v>
      </c>
      <c r="I6012" s="1" t="s">
        <v>23</v>
      </c>
      <c r="AK6012" s="1" t="s">
        <v>79</v>
      </c>
    </row>
    <row r="6013" spans="1:38">
      <c r="A6013" s="1" t="s">
        <v>1771</v>
      </c>
      <c r="B6013" s="9">
        <v>41841</v>
      </c>
      <c r="C6013" s="11">
        <v>100</v>
      </c>
      <c r="D6013" s="11">
        <v>2</v>
      </c>
      <c r="E6013" s="1">
        <v>30</v>
      </c>
      <c r="F6013" s="1" t="s">
        <v>47</v>
      </c>
      <c r="G6013" s="1" t="s">
        <v>647</v>
      </c>
      <c r="H6013" s="1" t="s">
        <v>23</v>
      </c>
      <c r="I6013" s="1" t="s">
        <v>23</v>
      </c>
      <c r="J6013" s="1" t="s">
        <v>55</v>
      </c>
      <c r="AK6013" s="1" t="s">
        <v>79</v>
      </c>
      <c r="AL6013" s="1" t="s">
        <v>685</v>
      </c>
    </row>
    <row r="6014" spans="1:38">
      <c r="A6014" s="1" t="s">
        <v>1771</v>
      </c>
      <c r="B6014" s="9">
        <v>41841</v>
      </c>
      <c r="C6014" s="11">
        <v>100</v>
      </c>
      <c r="D6014" s="11">
        <v>2</v>
      </c>
      <c r="E6014" s="1">
        <v>31</v>
      </c>
      <c r="F6014" s="1" t="s">
        <v>26</v>
      </c>
      <c r="G6014" s="1" t="s">
        <v>648</v>
      </c>
      <c r="H6014" s="1" t="s">
        <v>23</v>
      </c>
      <c r="I6014" s="1" t="s">
        <v>23</v>
      </c>
      <c r="AK6014" s="1" t="s">
        <v>79</v>
      </c>
    </row>
    <row r="6015" spans="1:38">
      <c r="A6015" s="1" t="s">
        <v>1771</v>
      </c>
      <c r="B6015" s="9">
        <v>41841</v>
      </c>
      <c r="C6015" s="11">
        <v>100</v>
      </c>
      <c r="D6015" s="11">
        <v>2</v>
      </c>
      <c r="E6015" s="1">
        <v>31</v>
      </c>
      <c r="F6015" s="1" t="s">
        <v>47</v>
      </c>
      <c r="G6015" s="1" t="s">
        <v>649</v>
      </c>
      <c r="H6015" s="1" t="s">
        <v>22</v>
      </c>
      <c r="I6015" s="1" t="s">
        <v>23</v>
      </c>
      <c r="AK6015" s="1" t="s">
        <v>79</v>
      </c>
    </row>
    <row r="6016" spans="1:38">
      <c r="A6016" s="1" t="s">
        <v>1771</v>
      </c>
      <c r="B6016" s="9">
        <v>41841</v>
      </c>
      <c r="C6016" s="11">
        <v>100</v>
      </c>
      <c r="D6016" s="11">
        <v>2</v>
      </c>
      <c r="E6016" s="1">
        <v>32</v>
      </c>
      <c r="F6016" s="1" t="s">
        <v>26</v>
      </c>
      <c r="G6016" s="1" t="s">
        <v>650</v>
      </c>
      <c r="H6016" s="1" t="s">
        <v>23</v>
      </c>
      <c r="I6016" s="1" t="s">
        <v>23</v>
      </c>
      <c r="AK6016" s="1" t="s">
        <v>79</v>
      </c>
    </row>
    <row r="6017" spans="1:37">
      <c r="A6017" s="1" t="s">
        <v>1771</v>
      </c>
      <c r="B6017" s="9">
        <v>41841</v>
      </c>
      <c r="C6017" s="11">
        <v>100</v>
      </c>
      <c r="D6017" s="11">
        <v>2</v>
      </c>
      <c r="E6017" s="1">
        <v>32</v>
      </c>
      <c r="F6017" s="1" t="s">
        <v>47</v>
      </c>
      <c r="G6017" s="1" t="s">
        <v>651</v>
      </c>
      <c r="H6017" s="1" t="s">
        <v>23</v>
      </c>
      <c r="I6017" s="1" t="s">
        <v>23</v>
      </c>
      <c r="J6017" s="1" t="s">
        <v>705</v>
      </c>
      <c r="AK6017" s="1" t="s">
        <v>79</v>
      </c>
    </row>
    <row r="6018" spans="1:37">
      <c r="A6018" s="1" t="s">
        <v>1771</v>
      </c>
      <c r="B6018" s="9">
        <v>41841</v>
      </c>
      <c r="C6018" s="11">
        <v>100</v>
      </c>
      <c r="D6018" s="11">
        <v>2</v>
      </c>
      <c r="E6018" s="1">
        <v>33</v>
      </c>
      <c r="F6018" s="1" t="s">
        <v>26</v>
      </c>
      <c r="G6018" s="1" t="s">
        <v>740</v>
      </c>
      <c r="H6018" s="1" t="s">
        <v>23</v>
      </c>
      <c r="I6018" s="1" t="s">
        <v>23</v>
      </c>
      <c r="AK6018" s="1" t="s">
        <v>216</v>
      </c>
    </row>
    <row r="6019" spans="1:37">
      <c r="A6019" s="1" t="s">
        <v>1771</v>
      </c>
      <c r="B6019" s="9">
        <v>41841</v>
      </c>
      <c r="C6019" s="11">
        <v>100</v>
      </c>
      <c r="D6019" s="11">
        <v>2</v>
      </c>
      <c r="E6019" s="1">
        <v>33</v>
      </c>
      <c r="F6019" s="1" t="s">
        <v>47</v>
      </c>
      <c r="G6019" s="1" t="s">
        <v>652</v>
      </c>
      <c r="H6019" s="1" t="s">
        <v>23</v>
      </c>
      <c r="I6019" s="1" t="s">
        <v>23</v>
      </c>
      <c r="AK6019" s="1" t="s">
        <v>216</v>
      </c>
    </row>
    <row r="6020" spans="1:37">
      <c r="A6020" s="1" t="s">
        <v>1771</v>
      </c>
      <c r="B6020" s="9">
        <v>41841</v>
      </c>
      <c r="C6020" s="11">
        <v>100</v>
      </c>
      <c r="D6020" s="11">
        <v>2</v>
      </c>
      <c r="E6020" s="1">
        <v>34</v>
      </c>
      <c r="F6020" s="1" t="s">
        <v>26</v>
      </c>
      <c r="G6020" s="1" t="s">
        <v>653</v>
      </c>
      <c r="H6020" s="1" t="s">
        <v>23</v>
      </c>
      <c r="I6020" s="1" t="s">
        <v>23</v>
      </c>
      <c r="AK6020" s="1" t="s">
        <v>216</v>
      </c>
    </row>
    <row r="6021" spans="1:37">
      <c r="A6021" s="1" t="s">
        <v>1771</v>
      </c>
      <c r="B6021" s="9">
        <v>41841</v>
      </c>
      <c r="C6021" s="11">
        <v>100</v>
      </c>
      <c r="D6021" s="11">
        <v>2</v>
      </c>
      <c r="E6021" s="1">
        <v>34</v>
      </c>
      <c r="F6021" s="1" t="s">
        <v>47</v>
      </c>
      <c r="G6021" s="1" t="s">
        <v>655</v>
      </c>
      <c r="H6021" s="1" t="s">
        <v>23</v>
      </c>
      <c r="I6021" s="1" t="s">
        <v>23</v>
      </c>
      <c r="AK6021" s="1" t="s">
        <v>216</v>
      </c>
    </row>
    <row r="6022" spans="1:37">
      <c r="A6022" s="1" t="s">
        <v>1771</v>
      </c>
      <c r="B6022" s="9">
        <v>41841</v>
      </c>
      <c r="C6022" s="11">
        <v>100</v>
      </c>
      <c r="D6022" s="11">
        <v>2</v>
      </c>
      <c r="E6022" s="1">
        <v>35</v>
      </c>
      <c r="F6022" s="1" t="s">
        <v>26</v>
      </c>
      <c r="G6022" s="1" t="s">
        <v>656</v>
      </c>
      <c r="H6022" s="1" t="s">
        <v>23</v>
      </c>
      <c r="I6022" s="1" t="s">
        <v>23</v>
      </c>
      <c r="J6022" s="1" t="s">
        <v>55</v>
      </c>
      <c r="AK6022" s="1" t="s">
        <v>216</v>
      </c>
    </row>
    <row r="6023" spans="1:37">
      <c r="A6023" s="1" t="s">
        <v>1771</v>
      </c>
      <c r="B6023" s="9">
        <v>41841</v>
      </c>
      <c r="C6023" s="11">
        <v>100</v>
      </c>
      <c r="D6023" s="11">
        <v>2</v>
      </c>
      <c r="E6023" s="1">
        <v>35</v>
      </c>
      <c r="F6023" s="1" t="s">
        <v>47</v>
      </c>
      <c r="G6023" s="1" t="s">
        <v>658</v>
      </c>
      <c r="H6023" s="1" t="s">
        <v>23</v>
      </c>
      <c r="I6023" s="1" t="s">
        <v>23</v>
      </c>
      <c r="J6023" s="1" t="s">
        <v>55</v>
      </c>
      <c r="AK6023" s="1" t="s">
        <v>216</v>
      </c>
    </row>
    <row r="6024" spans="1:37">
      <c r="A6024" s="1" t="s">
        <v>1771</v>
      </c>
      <c r="B6024" s="9">
        <v>41841</v>
      </c>
      <c r="C6024" s="11">
        <v>100</v>
      </c>
      <c r="D6024" s="11">
        <v>2</v>
      </c>
      <c r="E6024" s="1">
        <v>36</v>
      </c>
      <c r="F6024" s="1" t="s">
        <v>26</v>
      </c>
      <c r="G6024" s="1" t="s">
        <v>660</v>
      </c>
      <c r="H6024" s="1" t="s">
        <v>23</v>
      </c>
      <c r="I6024" s="1" t="s">
        <v>23</v>
      </c>
      <c r="J6024" s="1" t="s">
        <v>55</v>
      </c>
      <c r="AK6024" s="1" t="s">
        <v>216</v>
      </c>
    </row>
    <row r="6025" spans="1:37">
      <c r="A6025" s="1" t="s">
        <v>1771</v>
      </c>
      <c r="B6025" s="9">
        <v>41841</v>
      </c>
      <c r="C6025" s="11">
        <v>100</v>
      </c>
      <c r="D6025" s="11">
        <v>2</v>
      </c>
      <c r="E6025" s="1">
        <v>36</v>
      </c>
      <c r="F6025" s="1" t="s">
        <v>47</v>
      </c>
      <c r="G6025" s="1" t="s">
        <v>661</v>
      </c>
      <c r="H6025" s="1" t="s">
        <v>23</v>
      </c>
      <c r="I6025" s="1" t="s">
        <v>23</v>
      </c>
      <c r="J6025" s="1" t="s">
        <v>55</v>
      </c>
      <c r="AK6025" s="1" t="s">
        <v>216</v>
      </c>
    </row>
    <row r="6026" spans="1:37">
      <c r="A6026" s="1" t="s">
        <v>1771</v>
      </c>
      <c r="B6026" s="9">
        <v>41841</v>
      </c>
      <c r="C6026" s="11">
        <v>100</v>
      </c>
      <c r="D6026" s="11">
        <v>2</v>
      </c>
      <c r="E6026" s="1">
        <v>37</v>
      </c>
      <c r="F6026" s="1" t="s">
        <v>26</v>
      </c>
      <c r="G6026" s="1" t="s">
        <v>741</v>
      </c>
      <c r="H6026" s="1" t="s">
        <v>23</v>
      </c>
      <c r="I6026" s="1" t="s">
        <v>23</v>
      </c>
      <c r="AK6026" s="1" t="s">
        <v>216</v>
      </c>
    </row>
    <row r="6027" spans="1:37">
      <c r="A6027" s="1" t="s">
        <v>1771</v>
      </c>
      <c r="B6027" s="9">
        <v>41841</v>
      </c>
      <c r="C6027" s="11">
        <v>100</v>
      </c>
      <c r="D6027" s="11">
        <v>2</v>
      </c>
      <c r="E6027" s="1">
        <v>37</v>
      </c>
      <c r="F6027" s="1" t="s">
        <v>47</v>
      </c>
      <c r="G6027" s="1" t="s">
        <v>662</v>
      </c>
      <c r="H6027" s="1" t="s">
        <v>23</v>
      </c>
      <c r="I6027" s="1" t="s">
        <v>23</v>
      </c>
      <c r="J6027" s="1" t="s">
        <v>55</v>
      </c>
      <c r="AK6027" s="1" t="s">
        <v>216</v>
      </c>
    </row>
    <row r="6028" spans="1:37">
      <c r="A6028" s="1" t="s">
        <v>1771</v>
      </c>
      <c r="B6028" s="9">
        <v>41841</v>
      </c>
      <c r="C6028" s="11">
        <v>100</v>
      </c>
      <c r="D6028" s="11">
        <v>2</v>
      </c>
      <c r="E6028" s="1">
        <v>38</v>
      </c>
      <c r="F6028" s="1" t="s">
        <v>26</v>
      </c>
      <c r="G6028" s="1" t="s">
        <v>663</v>
      </c>
      <c r="H6028" s="1" t="s">
        <v>23</v>
      </c>
      <c r="I6028" s="1" t="s">
        <v>23</v>
      </c>
      <c r="AK6028" s="1" t="s">
        <v>216</v>
      </c>
    </row>
    <row r="6029" spans="1:37">
      <c r="A6029" s="1" t="s">
        <v>1771</v>
      </c>
      <c r="B6029" s="9">
        <v>41841</v>
      </c>
      <c r="C6029" s="11">
        <v>100</v>
      </c>
      <c r="D6029" s="11">
        <v>2</v>
      </c>
      <c r="E6029" s="1">
        <v>38</v>
      </c>
      <c r="F6029" s="1" t="s">
        <v>47</v>
      </c>
      <c r="G6029" s="1" t="s">
        <v>664</v>
      </c>
      <c r="H6029" s="1" t="s">
        <v>23</v>
      </c>
      <c r="I6029" s="1" t="s">
        <v>23</v>
      </c>
      <c r="AK6029" s="1" t="s">
        <v>216</v>
      </c>
    </row>
    <row r="6030" spans="1:37">
      <c r="A6030" s="1" t="s">
        <v>1771</v>
      </c>
      <c r="B6030" s="9">
        <v>41841</v>
      </c>
      <c r="C6030" s="11">
        <v>100</v>
      </c>
      <c r="D6030" s="11">
        <v>2</v>
      </c>
      <c r="E6030" s="1">
        <v>39</v>
      </c>
      <c r="F6030" s="1" t="s">
        <v>26</v>
      </c>
      <c r="G6030" s="1" t="s">
        <v>665</v>
      </c>
      <c r="H6030" s="1" t="s">
        <v>23</v>
      </c>
      <c r="I6030" s="1" t="s">
        <v>23</v>
      </c>
      <c r="AK6030" s="1" t="s">
        <v>216</v>
      </c>
    </row>
    <row r="6031" spans="1:37">
      <c r="A6031" s="1" t="s">
        <v>1771</v>
      </c>
      <c r="B6031" s="9">
        <v>41841</v>
      </c>
      <c r="C6031" s="11">
        <v>100</v>
      </c>
      <c r="D6031" s="11">
        <v>2</v>
      </c>
      <c r="E6031" s="1">
        <v>39</v>
      </c>
      <c r="F6031" s="1" t="s">
        <v>47</v>
      </c>
      <c r="G6031" s="1" t="s">
        <v>666</v>
      </c>
      <c r="H6031" s="1" t="s">
        <v>23</v>
      </c>
      <c r="I6031" s="1" t="s">
        <v>23</v>
      </c>
      <c r="AK6031" s="1" t="s">
        <v>216</v>
      </c>
    </row>
    <row r="6032" spans="1:37">
      <c r="A6032" s="1" t="s">
        <v>1771</v>
      </c>
      <c r="B6032" s="9">
        <v>41841</v>
      </c>
      <c r="C6032" s="11">
        <v>100</v>
      </c>
      <c r="D6032" s="11">
        <v>2</v>
      </c>
      <c r="E6032" s="1">
        <v>40</v>
      </c>
      <c r="F6032" s="1" t="s">
        <v>26</v>
      </c>
      <c r="G6032" s="1" t="s">
        <v>667</v>
      </c>
      <c r="H6032" s="1" t="s">
        <v>23</v>
      </c>
      <c r="I6032" s="1" t="s">
        <v>23</v>
      </c>
      <c r="AK6032" s="1" t="s">
        <v>216</v>
      </c>
    </row>
    <row r="6033" spans="1:37">
      <c r="A6033" s="1" t="s">
        <v>1771</v>
      </c>
      <c r="B6033" s="9">
        <v>41841</v>
      </c>
      <c r="C6033" s="11">
        <v>100</v>
      </c>
      <c r="D6033" s="11">
        <v>2</v>
      </c>
      <c r="E6033" s="1">
        <v>40</v>
      </c>
      <c r="F6033" s="1" t="s">
        <v>47</v>
      </c>
      <c r="G6033" s="1" t="s">
        <v>668</v>
      </c>
      <c r="H6033" s="1" t="s">
        <v>23</v>
      </c>
      <c r="I6033" s="1" t="s">
        <v>23</v>
      </c>
      <c r="J6033" s="1" t="s">
        <v>55</v>
      </c>
      <c r="AK6033" s="1" t="s">
        <v>216</v>
      </c>
    </row>
    <row r="6034" spans="1:37">
      <c r="A6034" s="1" t="s">
        <v>1771</v>
      </c>
      <c r="B6034" s="9">
        <v>41841</v>
      </c>
      <c r="C6034" s="11">
        <v>100</v>
      </c>
      <c r="D6034" s="11">
        <v>2</v>
      </c>
      <c r="E6034" s="1">
        <v>41</v>
      </c>
      <c r="F6034" s="1" t="s">
        <v>26</v>
      </c>
      <c r="G6034" s="1" t="s">
        <v>670</v>
      </c>
      <c r="H6034" s="1" t="s">
        <v>23</v>
      </c>
      <c r="I6034" s="1" t="s">
        <v>23</v>
      </c>
      <c r="J6034" s="1" t="s">
        <v>55</v>
      </c>
      <c r="AK6034" s="1" t="s">
        <v>216</v>
      </c>
    </row>
    <row r="6035" spans="1:37">
      <c r="A6035" s="1" t="s">
        <v>1771</v>
      </c>
      <c r="B6035" s="9">
        <v>41841</v>
      </c>
      <c r="C6035" s="11">
        <v>100</v>
      </c>
      <c r="D6035" s="11">
        <v>2</v>
      </c>
      <c r="E6035" s="1">
        <v>41</v>
      </c>
      <c r="F6035" s="1" t="s">
        <v>47</v>
      </c>
      <c r="G6035" s="1" t="s">
        <v>671</v>
      </c>
      <c r="H6035" s="1" t="s">
        <v>23</v>
      </c>
      <c r="I6035" s="1" t="s">
        <v>23</v>
      </c>
      <c r="AK6035" s="1" t="s">
        <v>216</v>
      </c>
    </row>
    <row r="6036" spans="1:37">
      <c r="A6036" s="1" t="s">
        <v>1771</v>
      </c>
      <c r="B6036" s="9">
        <v>41841</v>
      </c>
      <c r="C6036" s="11">
        <v>100</v>
      </c>
      <c r="D6036" s="11">
        <v>2</v>
      </c>
      <c r="E6036" s="1">
        <v>42</v>
      </c>
      <c r="F6036" s="1" t="s">
        <v>26</v>
      </c>
      <c r="G6036" s="1" t="s">
        <v>672</v>
      </c>
      <c r="H6036" s="1" t="s">
        <v>23</v>
      </c>
      <c r="I6036" s="1" t="s">
        <v>23</v>
      </c>
      <c r="J6036" s="1" t="s">
        <v>55</v>
      </c>
      <c r="AK6036" s="1" t="s">
        <v>216</v>
      </c>
    </row>
    <row r="6037" spans="1:37">
      <c r="A6037" s="1" t="s">
        <v>1771</v>
      </c>
      <c r="B6037" s="9">
        <v>41841</v>
      </c>
      <c r="C6037" s="11">
        <v>100</v>
      </c>
      <c r="D6037" s="11">
        <v>2</v>
      </c>
      <c r="E6037" s="1">
        <v>42</v>
      </c>
      <c r="F6037" s="1" t="s">
        <v>47</v>
      </c>
      <c r="G6037" s="1" t="s">
        <v>673</v>
      </c>
      <c r="H6037" s="1" t="s">
        <v>23</v>
      </c>
      <c r="I6037" s="1" t="s">
        <v>23</v>
      </c>
      <c r="J6037" s="1" t="s">
        <v>55</v>
      </c>
      <c r="AK6037" s="1" t="s">
        <v>216</v>
      </c>
    </row>
    <row r="6038" spans="1:37">
      <c r="A6038" s="1" t="s">
        <v>1771</v>
      </c>
      <c r="B6038" s="9">
        <v>41841</v>
      </c>
      <c r="C6038" s="11">
        <v>100</v>
      </c>
      <c r="D6038" s="11">
        <v>2</v>
      </c>
      <c r="E6038" s="1">
        <v>43</v>
      </c>
      <c r="F6038" s="1" t="s">
        <v>26</v>
      </c>
      <c r="G6038" s="1" t="s">
        <v>674</v>
      </c>
      <c r="H6038" s="1" t="s">
        <v>23</v>
      </c>
      <c r="I6038" s="1" t="s">
        <v>23</v>
      </c>
      <c r="AK6038" s="1" t="s">
        <v>216</v>
      </c>
    </row>
    <row r="6039" spans="1:37">
      <c r="A6039" s="1" t="s">
        <v>1771</v>
      </c>
      <c r="B6039" s="9">
        <v>41841</v>
      </c>
      <c r="C6039" s="11">
        <v>100</v>
      </c>
      <c r="D6039" s="11">
        <v>2</v>
      </c>
      <c r="E6039" s="1">
        <v>43</v>
      </c>
      <c r="F6039" s="1" t="s">
        <v>47</v>
      </c>
      <c r="G6039" s="1" t="s">
        <v>675</v>
      </c>
      <c r="H6039" s="1" t="s">
        <v>23</v>
      </c>
      <c r="I6039" s="1" t="s">
        <v>23</v>
      </c>
      <c r="AK6039" s="1" t="s">
        <v>216</v>
      </c>
    </row>
    <row r="6040" spans="1:37">
      <c r="A6040" s="1" t="s">
        <v>1771</v>
      </c>
      <c r="B6040" s="9">
        <v>41841</v>
      </c>
      <c r="C6040" s="11">
        <v>100</v>
      </c>
      <c r="D6040" s="11">
        <v>2</v>
      </c>
      <c r="E6040" s="1">
        <v>44</v>
      </c>
      <c r="F6040" s="1" t="s">
        <v>26</v>
      </c>
      <c r="G6040" s="1" t="s">
        <v>676</v>
      </c>
      <c r="H6040" s="1" t="s">
        <v>23</v>
      </c>
      <c r="I6040" s="1" t="s">
        <v>23</v>
      </c>
      <c r="AK6040" s="1" t="s">
        <v>216</v>
      </c>
    </row>
    <row r="6041" spans="1:37">
      <c r="A6041" s="1" t="s">
        <v>1771</v>
      </c>
      <c r="B6041" s="9">
        <v>41841</v>
      </c>
      <c r="C6041" s="11">
        <v>100</v>
      </c>
      <c r="D6041" s="11">
        <v>2</v>
      </c>
      <c r="E6041" s="1">
        <v>44</v>
      </c>
      <c r="F6041" s="1" t="s">
        <v>47</v>
      </c>
      <c r="G6041" s="1" t="s">
        <v>678</v>
      </c>
      <c r="H6041" s="1" t="s">
        <v>23</v>
      </c>
      <c r="I6041" s="1" t="s">
        <v>23</v>
      </c>
      <c r="J6041" s="1" t="s">
        <v>55</v>
      </c>
      <c r="AK6041" s="1" t="s">
        <v>216</v>
      </c>
    </row>
    <row r="6042" spans="1:37">
      <c r="A6042" s="1" t="s">
        <v>1771</v>
      </c>
      <c r="B6042" s="9">
        <v>41841</v>
      </c>
      <c r="C6042" s="11">
        <v>100</v>
      </c>
      <c r="D6042" s="11">
        <v>2</v>
      </c>
      <c r="E6042" s="1">
        <v>45</v>
      </c>
      <c r="F6042" s="1" t="s">
        <v>26</v>
      </c>
      <c r="G6042" s="1" t="s">
        <v>679</v>
      </c>
      <c r="H6042" s="1" t="s">
        <v>23</v>
      </c>
      <c r="I6042" s="1" t="s">
        <v>23</v>
      </c>
      <c r="J6042" s="1" t="s">
        <v>55</v>
      </c>
      <c r="AK6042" s="1" t="s">
        <v>216</v>
      </c>
    </row>
    <row r="6043" spans="1:37">
      <c r="A6043" s="1" t="s">
        <v>1771</v>
      </c>
      <c r="B6043" s="9">
        <v>41841</v>
      </c>
      <c r="C6043" s="11">
        <v>100</v>
      </c>
      <c r="D6043" s="11">
        <v>2</v>
      </c>
      <c r="E6043" s="1">
        <v>45</v>
      </c>
      <c r="F6043" s="1" t="s">
        <v>47</v>
      </c>
      <c r="G6043" s="1" t="s">
        <v>680</v>
      </c>
      <c r="H6043" s="1" t="s">
        <v>23</v>
      </c>
      <c r="I6043" s="1" t="s">
        <v>23</v>
      </c>
      <c r="J6043" s="1" t="s">
        <v>55</v>
      </c>
      <c r="AK6043" s="1" t="s">
        <v>216</v>
      </c>
    </row>
    <row r="6044" spans="1:37">
      <c r="A6044" s="1" t="s">
        <v>1771</v>
      </c>
      <c r="B6044" s="9">
        <v>41841</v>
      </c>
      <c r="C6044" s="11">
        <v>100</v>
      </c>
      <c r="D6044" s="11">
        <v>2</v>
      </c>
      <c r="E6044" s="1">
        <v>46</v>
      </c>
      <c r="F6044" s="1" t="s">
        <v>26</v>
      </c>
      <c r="G6044" s="1" t="s">
        <v>681</v>
      </c>
      <c r="H6044" s="1" t="s">
        <v>23</v>
      </c>
      <c r="I6044" s="1" t="s">
        <v>23</v>
      </c>
      <c r="J6044" s="1" t="s">
        <v>55</v>
      </c>
      <c r="AK6044" s="1" t="s">
        <v>216</v>
      </c>
    </row>
    <row r="6045" spans="1:37">
      <c r="A6045" s="1" t="s">
        <v>1771</v>
      </c>
      <c r="B6045" s="9">
        <v>41841</v>
      </c>
      <c r="C6045" s="11">
        <v>100</v>
      </c>
      <c r="D6045" s="11">
        <v>2</v>
      </c>
      <c r="E6045" s="1">
        <v>46</v>
      </c>
      <c r="F6045" s="1" t="s">
        <v>47</v>
      </c>
      <c r="G6045" s="1" t="s">
        <v>682</v>
      </c>
      <c r="H6045" s="1" t="s">
        <v>23</v>
      </c>
      <c r="I6045" s="1" t="s">
        <v>23</v>
      </c>
      <c r="J6045" s="1" t="s">
        <v>55</v>
      </c>
      <c r="AK6045" s="1" t="s">
        <v>216</v>
      </c>
    </row>
    <row r="6046" spans="1:37">
      <c r="A6046" s="1" t="s">
        <v>1771</v>
      </c>
      <c r="B6046" s="9">
        <v>41841</v>
      </c>
      <c r="C6046" s="11">
        <v>100</v>
      </c>
      <c r="D6046" s="11">
        <v>2</v>
      </c>
      <c r="E6046" s="1">
        <v>47</v>
      </c>
      <c r="F6046" s="1" t="s">
        <v>26</v>
      </c>
      <c r="G6046" s="1" t="s">
        <v>683</v>
      </c>
      <c r="H6046" s="1" t="s">
        <v>23</v>
      </c>
      <c r="I6046" s="1" t="s">
        <v>23</v>
      </c>
      <c r="J6046" s="1" t="s">
        <v>55</v>
      </c>
      <c r="AK6046" s="1" t="s">
        <v>216</v>
      </c>
    </row>
    <row r="6047" spans="1:37">
      <c r="A6047" s="1" t="s">
        <v>1771</v>
      </c>
      <c r="B6047" s="9">
        <v>41841</v>
      </c>
      <c r="C6047" s="11">
        <v>100</v>
      </c>
      <c r="D6047" s="11">
        <v>2</v>
      </c>
      <c r="E6047" s="1">
        <v>47</v>
      </c>
      <c r="F6047" s="1" t="s">
        <v>47</v>
      </c>
      <c r="G6047" s="1" t="s">
        <v>684</v>
      </c>
      <c r="H6047" s="1" t="s">
        <v>23</v>
      </c>
      <c r="I6047" s="1" t="s">
        <v>23</v>
      </c>
      <c r="J6047" s="1" t="s">
        <v>55</v>
      </c>
      <c r="AK6047" s="1" t="s">
        <v>216</v>
      </c>
    </row>
    <row r="6048" spans="1:37">
      <c r="A6048" s="1" t="s">
        <v>1771</v>
      </c>
      <c r="B6048" s="9">
        <v>41841</v>
      </c>
      <c r="C6048" s="11">
        <v>100</v>
      </c>
      <c r="D6048" s="11">
        <v>2</v>
      </c>
      <c r="E6048" s="1">
        <v>48</v>
      </c>
      <c r="F6048" s="1" t="s">
        <v>26</v>
      </c>
      <c r="G6048" s="1" t="s">
        <v>686</v>
      </c>
      <c r="H6048" s="1" t="s">
        <v>23</v>
      </c>
      <c r="I6048" s="1" t="s">
        <v>23</v>
      </c>
      <c r="J6048" s="1" t="s">
        <v>55</v>
      </c>
      <c r="AK6048" s="1" t="s">
        <v>216</v>
      </c>
    </row>
    <row r="6049" spans="1:37">
      <c r="A6049" s="1" t="s">
        <v>1771</v>
      </c>
      <c r="B6049" s="9">
        <v>41841</v>
      </c>
      <c r="C6049" s="11">
        <v>100</v>
      </c>
      <c r="D6049" s="11">
        <v>2</v>
      </c>
      <c r="E6049" s="1">
        <v>48</v>
      </c>
      <c r="F6049" s="1" t="s">
        <v>47</v>
      </c>
      <c r="G6049" s="1" t="s">
        <v>687</v>
      </c>
      <c r="H6049" s="1" t="s">
        <v>23</v>
      </c>
      <c r="I6049" s="1" t="s">
        <v>23</v>
      </c>
      <c r="AK6049" s="1" t="s">
        <v>216</v>
      </c>
    </row>
    <row r="6050" spans="1:37">
      <c r="A6050" s="1" t="s">
        <v>1772</v>
      </c>
      <c r="B6050" s="9">
        <v>41842</v>
      </c>
      <c r="C6050" s="11">
        <v>100</v>
      </c>
      <c r="D6050" s="11">
        <v>2</v>
      </c>
      <c r="E6050" s="1">
        <v>1</v>
      </c>
      <c r="F6050" s="1" t="s">
        <v>26</v>
      </c>
      <c r="G6050" s="1" t="s">
        <v>584</v>
      </c>
      <c r="H6050" s="1" t="s">
        <v>23</v>
      </c>
      <c r="I6050" s="1" t="s">
        <v>23</v>
      </c>
      <c r="AK6050" s="1" t="s">
        <v>216</v>
      </c>
    </row>
    <row r="6051" spans="1:37">
      <c r="A6051" s="1" t="s">
        <v>1772</v>
      </c>
      <c r="B6051" s="9">
        <v>41842</v>
      </c>
      <c r="C6051" s="11">
        <v>100</v>
      </c>
      <c r="D6051" s="11">
        <v>2</v>
      </c>
      <c r="E6051" s="1">
        <v>1</v>
      </c>
      <c r="F6051" s="1" t="s">
        <v>47</v>
      </c>
      <c r="G6051" s="1" t="s">
        <v>586</v>
      </c>
      <c r="H6051" s="1" t="s">
        <v>23</v>
      </c>
      <c r="I6051" s="1" t="s">
        <v>23</v>
      </c>
      <c r="AK6051" s="1" t="s">
        <v>216</v>
      </c>
    </row>
    <row r="6052" spans="1:37">
      <c r="A6052" s="1" t="s">
        <v>1772</v>
      </c>
      <c r="B6052" s="9">
        <v>41842</v>
      </c>
      <c r="C6052" s="11">
        <v>100</v>
      </c>
      <c r="D6052" s="11">
        <v>2</v>
      </c>
      <c r="E6052" s="1">
        <v>2</v>
      </c>
      <c r="F6052" s="1" t="s">
        <v>26</v>
      </c>
      <c r="G6052" s="1" t="s">
        <v>587</v>
      </c>
      <c r="H6052" s="1" t="s">
        <v>23</v>
      </c>
      <c r="I6052" s="1" t="s">
        <v>23</v>
      </c>
      <c r="J6052" s="1" t="s">
        <v>55</v>
      </c>
      <c r="AK6052" s="1" t="s">
        <v>216</v>
      </c>
    </row>
    <row r="6053" spans="1:37">
      <c r="A6053" s="1" t="s">
        <v>1772</v>
      </c>
      <c r="B6053" s="9">
        <v>41842</v>
      </c>
      <c r="C6053" s="11">
        <v>100</v>
      </c>
      <c r="D6053" s="11">
        <v>2</v>
      </c>
      <c r="E6053" s="1">
        <v>2</v>
      </c>
      <c r="F6053" s="1" t="s">
        <v>47</v>
      </c>
      <c r="G6053" s="1" t="s">
        <v>588</v>
      </c>
      <c r="H6053" s="1" t="s">
        <v>23</v>
      </c>
      <c r="I6053" s="1" t="s">
        <v>23</v>
      </c>
      <c r="AK6053" s="1" t="s">
        <v>216</v>
      </c>
    </row>
    <row r="6054" spans="1:37">
      <c r="A6054" s="1" t="s">
        <v>1772</v>
      </c>
      <c r="B6054" s="9">
        <v>41842</v>
      </c>
      <c r="C6054" s="11">
        <v>100</v>
      </c>
      <c r="D6054" s="11">
        <v>2</v>
      </c>
      <c r="E6054" s="1">
        <v>3</v>
      </c>
      <c r="F6054" s="1" t="s">
        <v>26</v>
      </c>
      <c r="G6054" s="1" t="s">
        <v>589</v>
      </c>
      <c r="H6054" s="1" t="s">
        <v>23</v>
      </c>
      <c r="I6054" s="1" t="s">
        <v>23</v>
      </c>
      <c r="AK6054" s="1" t="s">
        <v>216</v>
      </c>
    </row>
    <row r="6055" spans="1:37">
      <c r="A6055" s="1" t="s">
        <v>1772</v>
      </c>
      <c r="B6055" s="9">
        <v>41842</v>
      </c>
      <c r="C6055" s="11">
        <v>100</v>
      </c>
      <c r="D6055" s="11">
        <v>2</v>
      </c>
      <c r="E6055" s="1">
        <v>3</v>
      </c>
      <c r="F6055" s="1" t="s">
        <v>47</v>
      </c>
      <c r="G6055" s="1" t="s">
        <v>590</v>
      </c>
      <c r="H6055" s="1" t="s">
        <v>23</v>
      </c>
      <c r="I6055" s="1" t="s">
        <v>23</v>
      </c>
      <c r="J6055" s="1" t="s">
        <v>55</v>
      </c>
      <c r="AK6055" s="1" t="s">
        <v>216</v>
      </c>
    </row>
    <row r="6056" spans="1:37">
      <c r="A6056" s="1" t="s">
        <v>1772</v>
      </c>
      <c r="B6056" s="9">
        <v>41842</v>
      </c>
      <c r="C6056" s="11">
        <v>100</v>
      </c>
      <c r="D6056" s="11">
        <v>2</v>
      </c>
      <c r="E6056" s="1">
        <v>4</v>
      </c>
      <c r="F6056" s="1" t="s">
        <v>26</v>
      </c>
      <c r="G6056" s="1" t="s">
        <v>591</v>
      </c>
      <c r="H6056" s="1" t="s">
        <v>23</v>
      </c>
      <c r="I6056" s="1" t="s">
        <v>23</v>
      </c>
      <c r="J6056" s="1" t="s">
        <v>55</v>
      </c>
      <c r="AK6056" s="1" t="s">
        <v>216</v>
      </c>
    </row>
    <row r="6057" spans="1:37">
      <c r="A6057" s="1" t="s">
        <v>1772</v>
      </c>
      <c r="B6057" s="9">
        <v>41842</v>
      </c>
      <c r="C6057" s="11">
        <v>100</v>
      </c>
      <c r="D6057" s="11">
        <v>2</v>
      </c>
      <c r="E6057" s="1">
        <v>4</v>
      </c>
      <c r="F6057" s="1" t="s">
        <v>47</v>
      </c>
      <c r="G6057" s="1" t="s">
        <v>592</v>
      </c>
      <c r="H6057" s="1" t="s">
        <v>23</v>
      </c>
      <c r="I6057" s="1" t="s">
        <v>23</v>
      </c>
      <c r="AK6057" s="1" t="s">
        <v>216</v>
      </c>
    </row>
    <row r="6058" spans="1:37">
      <c r="A6058" s="1" t="s">
        <v>1772</v>
      </c>
      <c r="B6058" s="9">
        <v>41842</v>
      </c>
      <c r="C6058" s="11">
        <v>100</v>
      </c>
      <c r="D6058" s="11">
        <v>2</v>
      </c>
      <c r="E6058" s="1">
        <v>5</v>
      </c>
      <c r="F6058" s="1" t="s">
        <v>26</v>
      </c>
      <c r="G6058" s="1" t="s">
        <v>593</v>
      </c>
      <c r="H6058" s="1" t="s">
        <v>23</v>
      </c>
      <c r="I6058" s="1" t="s">
        <v>23</v>
      </c>
      <c r="AK6058" s="1" t="s">
        <v>216</v>
      </c>
    </row>
    <row r="6059" spans="1:37">
      <c r="A6059" s="1" t="s">
        <v>1772</v>
      </c>
      <c r="B6059" s="9">
        <v>41842</v>
      </c>
      <c r="C6059" s="11">
        <v>100</v>
      </c>
      <c r="D6059" s="11">
        <v>2</v>
      </c>
      <c r="E6059" s="1">
        <v>5</v>
      </c>
      <c r="F6059" s="1" t="s">
        <v>47</v>
      </c>
      <c r="G6059" s="1" t="s">
        <v>594</v>
      </c>
      <c r="H6059" s="1" t="s">
        <v>23</v>
      </c>
      <c r="I6059" s="1" t="s">
        <v>23</v>
      </c>
      <c r="AK6059" s="1" t="s">
        <v>216</v>
      </c>
    </row>
    <row r="6060" spans="1:37">
      <c r="A6060" s="1" t="s">
        <v>1772</v>
      </c>
      <c r="B6060" s="9">
        <v>41842</v>
      </c>
      <c r="C6060" s="11">
        <v>100</v>
      </c>
      <c r="D6060" s="11">
        <v>2</v>
      </c>
      <c r="E6060" s="1">
        <v>6</v>
      </c>
      <c r="F6060" s="1" t="s">
        <v>26</v>
      </c>
      <c r="G6060" s="1" t="s">
        <v>595</v>
      </c>
      <c r="H6060" s="1" t="s">
        <v>23</v>
      </c>
      <c r="I6060" s="1" t="s">
        <v>23</v>
      </c>
      <c r="AK6060" s="1" t="s">
        <v>216</v>
      </c>
    </row>
    <row r="6061" spans="1:37">
      <c r="A6061" s="1" t="s">
        <v>1772</v>
      </c>
      <c r="B6061" s="9">
        <v>41842</v>
      </c>
      <c r="C6061" s="11">
        <v>100</v>
      </c>
      <c r="D6061" s="11">
        <v>2</v>
      </c>
      <c r="E6061" s="1">
        <v>6</v>
      </c>
      <c r="F6061" s="1" t="s">
        <v>47</v>
      </c>
      <c r="G6061" s="1" t="s">
        <v>596</v>
      </c>
      <c r="H6061" s="1" t="s">
        <v>23</v>
      </c>
      <c r="I6061" s="1" t="s">
        <v>23</v>
      </c>
      <c r="AK6061" s="1" t="s">
        <v>216</v>
      </c>
    </row>
    <row r="6062" spans="1:37">
      <c r="A6062" s="1" t="s">
        <v>1772</v>
      </c>
      <c r="B6062" s="9">
        <v>41842</v>
      </c>
      <c r="C6062" s="11">
        <v>100</v>
      </c>
      <c r="D6062" s="11">
        <v>2</v>
      </c>
      <c r="E6062" s="1">
        <v>7</v>
      </c>
      <c r="F6062" s="1" t="s">
        <v>26</v>
      </c>
      <c r="G6062" s="1" t="s">
        <v>597</v>
      </c>
      <c r="H6062" s="1" t="s">
        <v>23</v>
      </c>
      <c r="I6062" s="1" t="s">
        <v>23</v>
      </c>
      <c r="AK6062" s="1" t="s">
        <v>216</v>
      </c>
    </row>
    <row r="6063" spans="1:37">
      <c r="A6063" s="1" t="s">
        <v>1772</v>
      </c>
      <c r="B6063" s="9">
        <v>41842</v>
      </c>
      <c r="C6063" s="11">
        <v>100</v>
      </c>
      <c r="D6063" s="11">
        <v>2</v>
      </c>
      <c r="E6063" s="1">
        <v>7</v>
      </c>
      <c r="F6063" s="1" t="s">
        <v>47</v>
      </c>
      <c r="G6063" s="1" t="s">
        <v>599</v>
      </c>
      <c r="H6063" s="1" t="s">
        <v>23</v>
      </c>
      <c r="I6063" s="1" t="s">
        <v>23</v>
      </c>
      <c r="AK6063" s="1" t="s">
        <v>216</v>
      </c>
    </row>
    <row r="6064" spans="1:37">
      <c r="A6064" s="1" t="s">
        <v>1772</v>
      </c>
      <c r="B6064" s="9">
        <v>41842</v>
      </c>
      <c r="C6064" s="11">
        <v>100</v>
      </c>
      <c r="D6064" s="11">
        <v>2</v>
      </c>
      <c r="E6064" s="1">
        <v>8</v>
      </c>
      <c r="F6064" s="1" t="s">
        <v>26</v>
      </c>
      <c r="G6064" s="1" t="s">
        <v>600</v>
      </c>
      <c r="H6064" s="1" t="s">
        <v>23</v>
      </c>
      <c r="I6064" s="1" t="s">
        <v>23</v>
      </c>
      <c r="AK6064" s="1" t="s">
        <v>216</v>
      </c>
    </row>
    <row r="6065" spans="1:38">
      <c r="A6065" s="1" t="s">
        <v>1772</v>
      </c>
      <c r="B6065" s="9">
        <v>41842</v>
      </c>
      <c r="C6065" s="11">
        <v>100</v>
      </c>
      <c r="D6065" s="11">
        <v>2</v>
      </c>
      <c r="E6065" s="1">
        <v>8</v>
      </c>
      <c r="F6065" s="1" t="s">
        <v>47</v>
      </c>
      <c r="G6065" s="1" t="s">
        <v>601</v>
      </c>
      <c r="H6065" s="1" t="s">
        <v>23</v>
      </c>
      <c r="I6065" s="1" t="s">
        <v>23</v>
      </c>
      <c r="AK6065" s="1" t="s">
        <v>216</v>
      </c>
    </row>
    <row r="6066" spans="1:38">
      <c r="A6066" s="1" t="s">
        <v>1772</v>
      </c>
      <c r="B6066" s="9">
        <v>41842</v>
      </c>
      <c r="C6066" s="11">
        <v>100</v>
      </c>
      <c r="D6066" s="11">
        <v>2</v>
      </c>
      <c r="E6066" s="1">
        <v>9</v>
      </c>
      <c r="F6066" s="1" t="s">
        <v>26</v>
      </c>
      <c r="G6066" s="1" t="s">
        <v>602</v>
      </c>
      <c r="H6066" s="1" t="s">
        <v>23</v>
      </c>
      <c r="I6066" s="1" t="s">
        <v>23</v>
      </c>
      <c r="J6066" s="1" t="s">
        <v>55</v>
      </c>
      <c r="AK6066" s="1" t="s">
        <v>216</v>
      </c>
    </row>
    <row r="6067" spans="1:38">
      <c r="A6067" s="1" t="s">
        <v>1772</v>
      </c>
      <c r="B6067" s="9">
        <v>41842</v>
      </c>
      <c r="C6067" s="11">
        <v>100</v>
      </c>
      <c r="D6067" s="11">
        <v>2</v>
      </c>
      <c r="E6067" s="1">
        <v>9</v>
      </c>
      <c r="F6067" s="1" t="s">
        <v>47</v>
      </c>
      <c r="G6067" s="1" t="s">
        <v>603</v>
      </c>
      <c r="H6067" s="1" t="s">
        <v>23</v>
      </c>
      <c r="I6067" s="1" t="s">
        <v>23</v>
      </c>
      <c r="AK6067" s="1" t="s">
        <v>216</v>
      </c>
    </row>
    <row r="6068" spans="1:38">
      <c r="A6068" s="1" t="s">
        <v>1772</v>
      </c>
      <c r="B6068" s="9">
        <v>41842</v>
      </c>
      <c r="C6068" s="11">
        <v>100</v>
      </c>
      <c r="D6068" s="11">
        <v>2</v>
      </c>
      <c r="E6068" s="1">
        <v>10</v>
      </c>
      <c r="F6068" s="1" t="s">
        <v>26</v>
      </c>
      <c r="G6068" s="1" t="s">
        <v>604</v>
      </c>
      <c r="H6068" s="1" t="s">
        <v>23</v>
      </c>
      <c r="I6068" s="1" t="s">
        <v>23</v>
      </c>
      <c r="J6068" s="1" t="s">
        <v>55</v>
      </c>
      <c r="AK6068" s="1" t="s">
        <v>216</v>
      </c>
    </row>
    <row r="6069" spans="1:38">
      <c r="A6069" s="1" t="s">
        <v>1772</v>
      </c>
      <c r="B6069" s="9">
        <v>41842</v>
      </c>
      <c r="C6069" s="11">
        <v>100</v>
      </c>
      <c r="D6069" s="11">
        <v>2</v>
      </c>
      <c r="E6069" s="1">
        <v>10</v>
      </c>
      <c r="F6069" s="1" t="s">
        <v>47</v>
      </c>
      <c r="G6069" s="1" t="s">
        <v>605</v>
      </c>
      <c r="H6069" s="1" t="s">
        <v>22</v>
      </c>
      <c r="I6069" s="1" t="s">
        <v>9</v>
      </c>
      <c r="K6069" s="1" t="s">
        <v>31</v>
      </c>
      <c r="L6069" s="1" t="s">
        <v>25</v>
      </c>
      <c r="M6069" s="2" t="s">
        <v>2334</v>
      </c>
      <c r="N6069" s="1" t="s">
        <v>26</v>
      </c>
      <c r="O6069" s="1" t="s">
        <v>27</v>
      </c>
      <c r="P6069" s="1" t="s">
        <v>710</v>
      </c>
      <c r="Q6069" s="1">
        <v>39.1</v>
      </c>
      <c r="R6069" s="1">
        <v>20.079999999999998</v>
      </c>
      <c r="S6069" s="1">
        <v>31.5</v>
      </c>
      <c r="X6069" s="1">
        <v>16</v>
      </c>
      <c r="Y6069" s="1">
        <v>257</v>
      </c>
      <c r="Z6069" s="1">
        <v>241</v>
      </c>
      <c r="AA6069" s="1">
        <v>28</v>
      </c>
      <c r="AE6069" s="1">
        <v>2056</v>
      </c>
      <c r="AF6069" s="1">
        <v>403</v>
      </c>
      <c r="AG6069" s="1">
        <v>268</v>
      </c>
      <c r="AJ6069" s="1" t="s">
        <v>711</v>
      </c>
      <c r="AK6069" s="1" t="s">
        <v>216</v>
      </c>
    </row>
    <row r="6070" spans="1:38">
      <c r="A6070" s="1" t="s">
        <v>1772</v>
      </c>
      <c r="B6070" s="9">
        <v>41842</v>
      </c>
      <c r="C6070" s="11">
        <v>100</v>
      </c>
      <c r="D6070" s="11">
        <v>2</v>
      </c>
      <c r="E6070" s="1">
        <v>11</v>
      </c>
      <c r="F6070" s="1" t="s">
        <v>26</v>
      </c>
      <c r="G6070" s="1" t="s">
        <v>606</v>
      </c>
      <c r="H6070" s="1" t="s">
        <v>23</v>
      </c>
      <c r="I6070" s="1" t="s">
        <v>23</v>
      </c>
      <c r="J6070" s="1" t="s">
        <v>55</v>
      </c>
      <c r="AK6070" s="1" t="s">
        <v>216</v>
      </c>
    </row>
    <row r="6071" spans="1:38">
      <c r="A6071" s="1" t="s">
        <v>1772</v>
      </c>
      <c r="B6071" s="9">
        <v>41842</v>
      </c>
      <c r="C6071" s="11">
        <v>100</v>
      </c>
      <c r="D6071" s="11">
        <v>2</v>
      </c>
      <c r="E6071" s="1">
        <v>11</v>
      </c>
      <c r="F6071" s="1" t="s">
        <v>47</v>
      </c>
      <c r="G6071" s="1" t="s">
        <v>607</v>
      </c>
      <c r="H6071" s="1" t="s">
        <v>23</v>
      </c>
      <c r="I6071" s="1" t="s">
        <v>23</v>
      </c>
      <c r="AK6071" s="1" t="s">
        <v>216</v>
      </c>
    </row>
    <row r="6072" spans="1:38">
      <c r="A6072" s="1" t="s">
        <v>1772</v>
      </c>
      <c r="B6072" s="9">
        <v>41842</v>
      </c>
      <c r="C6072" s="11">
        <v>100</v>
      </c>
      <c r="D6072" s="11">
        <v>2</v>
      </c>
      <c r="E6072" s="1">
        <v>12</v>
      </c>
      <c r="F6072" s="1" t="s">
        <v>26</v>
      </c>
      <c r="G6072" s="1" t="s">
        <v>608</v>
      </c>
      <c r="H6072" s="1" t="s">
        <v>22</v>
      </c>
      <c r="I6072" s="1" t="s">
        <v>9</v>
      </c>
      <c r="K6072" s="1" t="s">
        <v>31</v>
      </c>
      <c r="L6072" s="1" t="s">
        <v>25</v>
      </c>
      <c r="M6072" s="2" t="s">
        <v>2333</v>
      </c>
      <c r="N6072" s="1" t="s">
        <v>26</v>
      </c>
      <c r="O6072" s="1" t="s">
        <v>33</v>
      </c>
      <c r="P6072" s="1" t="s">
        <v>703</v>
      </c>
      <c r="Q6072" s="1">
        <v>39.1</v>
      </c>
      <c r="R6072" s="1">
        <v>21.75</v>
      </c>
      <c r="S6072" s="1">
        <v>16.600000000000001</v>
      </c>
      <c r="X6072" s="1">
        <v>16</v>
      </c>
      <c r="Y6072" s="1">
        <v>231</v>
      </c>
      <c r="Z6072" s="1">
        <v>215</v>
      </c>
      <c r="AA6072" s="1">
        <v>8</v>
      </c>
      <c r="AE6072" s="1">
        <v>2055</v>
      </c>
      <c r="AF6072" s="1">
        <v>402</v>
      </c>
      <c r="AJ6072" s="1" t="s">
        <v>711</v>
      </c>
      <c r="AK6072" s="1" t="s">
        <v>216</v>
      </c>
      <c r="AL6072" s="1" t="s">
        <v>712</v>
      </c>
    </row>
    <row r="6073" spans="1:38">
      <c r="A6073" s="1" t="s">
        <v>1772</v>
      </c>
      <c r="B6073" s="9">
        <v>41842</v>
      </c>
      <c r="C6073" s="11">
        <v>100</v>
      </c>
      <c r="D6073" s="11">
        <v>2</v>
      </c>
      <c r="E6073" s="1">
        <v>12</v>
      </c>
      <c r="F6073" s="1" t="s">
        <v>47</v>
      </c>
      <c r="G6073" s="1" t="s">
        <v>609</v>
      </c>
      <c r="H6073" s="1" t="s">
        <v>23</v>
      </c>
      <c r="I6073" s="1" t="s">
        <v>23</v>
      </c>
      <c r="AK6073" s="1" t="s">
        <v>216</v>
      </c>
    </row>
    <row r="6074" spans="1:38">
      <c r="A6074" s="1" t="s">
        <v>1772</v>
      </c>
      <c r="B6074" s="9">
        <v>41842</v>
      </c>
      <c r="C6074" s="11">
        <v>100</v>
      </c>
      <c r="D6074" s="11">
        <v>2</v>
      </c>
      <c r="E6074" s="1">
        <v>13</v>
      </c>
      <c r="F6074" s="1" t="s">
        <v>26</v>
      </c>
      <c r="G6074" s="1" t="s">
        <v>610</v>
      </c>
      <c r="H6074" s="1" t="s">
        <v>23</v>
      </c>
      <c r="I6074" s="1" t="s">
        <v>23</v>
      </c>
      <c r="AK6074" s="1" t="s">
        <v>216</v>
      </c>
    </row>
    <row r="6075" spans="1:38">
      <c r="A6075" s="1" t="s">
        <v>1772</v>
      </c>
      <c r="B6075" s="9">
        <v>41842</v>
      </c>
      <c r="C6075" s="11">
        <v>100</v>
      </c>
      <c r="D6075" s="11">
        <v>2</v>
      </c>
      <c r="E6075" s="1">
        <v>13</v>
      </c>
      <c r="F6075" s="1" t="s">
        <v>47</v>
      </c>
      <c r="G6075" s="1" t="s">
        <v>611</v>
      </c>
      <c r="H6075" s="1" t="s">
        <v>23</v>
      </c>
      <c r="I6075" s="1" t="s">
        <v>23</v>
      </c>
      <c r="AK6075" s="1" t="s">
        <v>216</v>
      </c>
    </row>
    <row r="6076" spans="1:38">
      <c r="A6076" s="1" t="s">
        <v>1772</v>
      </c>
      <c r="B6076" s="9">
        <v>41842</v>
      </c>
      <c r="C6076" s="11">
        <v>100</v>
      </c>
      <c r="D6076" s="11">
        <v>2</v>
      </c>
      <c r="E6076" s="1">
        <v>14</v>
      </c>
      <c r="F6076" s="1" t="s">
        <v>26</v>
      </c>
      <c r="G6076" s="1" t="s">
        <v>612</v>
      </c>
      <c r="H6076" s="1" t="s">
        <v>23</v>
      </c>
      <c r="I6076" s="1" t="s">
        <v>23</v>
      </c>
      <c r="AK6076" s="1" t="s">
        <v>216</v>
      </c>
    </row>
    <row r="6077" spans="1:38">
      <c r="A6077" s="1" t="s">
        <v>1772</v>
      </c>
      <c r="B6077" s="9">
        <v>41842</v>
      </c>
      <c r="C6077" s="11">
        <v>100</v>
      </c>
      <c r="D6077" s="11">
        <v>2</v>
      </c>
      <c r="E6077" s="1">
        <v>14</v>
      </c>
      <c r="F6077" s="1" t="s">
        <v>47</v>
      </c>
      <c r="G6077" s="1" t="s">
        <v>613</v>
      </c>
      <c r="H6077" s="1" t="s">
        <v>22</v>
      </c>
      <c r="I6077" s="1" t="s">
        <v>9</v>
      </c>
      <c r="K6077" s="1" t="s">
        <v>32</v>
      </c>
      <c r="L6077" s="1" t="s">
        <v>73</v>
      </c>
      <c r="M6077" s="2" t="s">
        <v>2326</v>
      </c>
      <c r="AJ6077" s="1" t="s">
        <v>216</v>
      </c>
      <c r="AK6077" s="1" t="s">
        <v>216</v>
      </c>
      <c r="AL6077" s="1" t="s">
        <v>713</v>
      </c>
    </row>
    <row r="6078" spans="1:38">
      <c r="A6078" s="1" t="s">
        <v>1772</v>
      </c>
      <c r="B6078" s="9">
        <v>41842</v>
      </c>
      <c r="C6078" s="11">
        <v>100</v>
      </c>
      <c r="D6078" s="11">
        <v>2</v>
      </c>
      <c r="E6078" s="1">
        <v>15</v>
      </c>
      <c r="F6078" s="1" t="s">
        <v>26</v>
      </c>
      <c r="G6078" s="1" t="s">
        <v>616</v>
      </c>
      <c r="H6078" s="1" t="s">
        <v>23</v>
      </c>
      <c r="I6078" s="1" t="s">
        <v>23</v>
      </c>
      <c r="AK6078" s="1" t="s">
        <v>216</v>
      </c>
    </row>
    <row r="6079" spans="1:38">
      <c r="A6079" s="1" t="s">
        <v>1772</v>
      </c>
      <c r="B6079" s="9">
        <v>41842</v>
      </c>
      <c r="C6079" s="11">
        <v>100</v>
      </c>
      <c r="D6079" s="11">
        <v>2</v>
      </c>
      <c r="E6079" s="1">
        <v>15</v>
      </c>
      <c r="F6079" s="1" t="s">
        <v>47</v>
      </c>
      <c r="G6079" s="1" t="s">
        <v>617</v>
      </c>
      <c r="H6079" s="1" t="s">
        <v>23</v>
      </c>
      <c r="I6079" s="1" t="s">
        <v>23</v>
      </c>
      <c r="AK6079" s="1" t="s">
        <v>216</v>
      </c>
    </row>
    <row r="6080" spans="1:38">
      <c r="A6080" s="1" t="s">
        <v>1772</v>
      </c>
      <c r="B6080" s="9">
        <v>41842</v>
      </c>
      <c r="C6080" s="11">
        <v>100</v>
      </c>
      <c r="D6080" s="11">
        <v>2</v>
      </c>
      <c r="E6080" s="1">
        <v>16</v>
      </c>
      <c r="F6080" s="1" t="s">
        <v>26</v>
      </c>
      <c r="G6080" s="1" t="s">
        <v>618</v>
      </c>
      <c r="H6080" s="1" t="s">
        <v>22</v>
      </c>
      <c r="I6080" s="1" t="s">
        <v>23</v>
      </c>
      <c r="J6080" s="1" t="s">
        <v>55</v>
      </c>
      <c r="AK6080" s="1" t="s">
        <v>216</v>
      </c>
    </row>
    <row r="6081" spans="1:38">
      <c r="A6081" s="1" t="s">
        <v>1772</v>
      </c>
      <c r="B6081" s="9">
        <v>41842</v>
      </c>
      <c r="C6081" s="11">
        <v>100</v>
      </c>
      <c r="D6081" s="11">
        <v>2</v>
      </c>
      <c r="E6081" s="1">
        <v>16</v>
      </c>
      <c r="F6081" s="1" t="s">
        <v>47</v>
      </c>
      <c r="G6081" s="1" t="s">
        <v>619</v>
      </c>
      <c r="H6081" s="1" t="s">
        <v>23</v>
      </c>
      <c r="I6081" s="1" t="s">
        <v>23</v>
      </c>
      <c r="J6081" s="1" t="s">
        <v>55</v>
      </c>
      <c r="AK6081" s="1" t="s">
        <v>216</v>
      </c>
    </row>
    <row r="6082" spans="1:38">
      <c r="A6082" s="1" t="s">
        <v>1772</v>
      </c>
      <c r="B6082" s="9">
        <v>41842</v>
      </c>
      <c r="C6082" s="11">
        <v>100</v>
      </c>
      <c r="D6082" s="11">
        <v>2</v>
      </c>
      <c r="E6082" s="1">
        <v>17</v>
      </c>
      <c r="F6082" s="1" t="s">
        <v>26</v>
      </c>
      <c r="G6082" s="1" t="s">
        <v>620</v>
      </c>
      <c r="H6082" s="1" t="s">
        <v>23</v>
      </c>
      <c r="I6082" s="1" t="s">
        <v>23</v>
      </c>
      <c r="AK6082" s="1" t="s">
        <v>525</v>
      </c>
    </row>
    <row r="6083" spans="1:38">
      <c r="A6083" s="1" t="s">
        <v>1772</v>
      </c>
      <c r="B6083" s="9">
        <v>41842</v>
      </c>
      <c r="C6083" s="11">
        <v>100</v>
      </c>
      <c r="D6083" s="11">
        <v>2</v>
      </c>
      <c r="E6083" s="1">
        <v>17</v>
      </c>
      <c r="F6083" s="1" t="s">
        <v>47</v>
      </c>
      <c r="G6083" s="1" t="s">
        <v>621</v>
      </c>
      <c r="H6083" s="1" t="s">
        <v>23</v>
      </c>
      <c r="I6083" s="1" t="s">
        <v>23</v>
      </c>
      <c r="J6083" s="1" t="s">
        <v>55</v>
      </c>
      <c r="AK6083" s="1" t="s">
        <v>525</v>
      </c>
    </row>
    <row r="6084" spans="1:38">
      <c r="A6084" s="1" t="s">
        <v>1772</v>
      </c>
      <c r="B6084" s="9">
        <v>41842</v>
      </c>
      <c r="C6084" s="11">
        <v>100</v>
      </c>
      <c r="D6084" s="11">
        <v>2</v>
      </c>
      <c r="E6084" s="1">
        <v>18</v>
      </c>
      <c r="F6084" s="1" t="s">
        <v>26</v>
      </c>
      <c r="G6084" s="1" t="s">
        <v>622</v>
      </c>
      <c r="H6084" s="1" t="s">
        <v>23</v>
      </c>
      <c r="I6084" s="1" t="s">
        <v>23</v>
      </c>
      <c r="AK6084" s="1" t="s">
        <v>525</v>
      </c>
    </row>
    <row r="6085" spans="1:38">
      <c r="A6085" s="1" t="s">
        <v>1772</v>
      </c>
      <c r="B6085" s="9">
        <v>41842</v>
      </c>
      <c r="C6085" s="11">
        <v>100</v>
      </c>
      <c r="D6085" s="11">
        <v>2</v>
      </c>
      <c r="E6085" s="1">
        <v>18</v>
      </c>
      <c r="F6085" s="1" t="s">
        <v>47</v>
      </c>
      <c r="G6085" s="1" t="s">
        <v>623</v>
      </c>
      <c r="H6085" s="1" t="s">
        <v>23</v>
      </c>
      <c r="I6085" s="1" t="s">
        <v>23</v>
      </c>
      <c r="J6085" s="1" t="s">
        <v>55</v>
      </c>
      <c r="AK6085" s="1" t="s">
        <v>525</v>
      </c>
    </row>
    <row r="6086" spans="1:38">
      <c r="A6086" s="1" t="s">
        <v>1772</v>
      </c>
      <c r="B6086" s="9">
        <v>41842</v>
      </c>
      <c r="C6086" s="11">
        <v>100</v>
      </c>
      <c r="D6086" s="11">
        <v>2</v>
      </c>
      <c r="E6086" s="1">
        <v>19</v>
      </c>
      <c r="F6086" s="1" t="s">
        <v>26</v>
      </c>
      <c r="G6086" s="1" t="s">
        <v>624</v>
      </c>
      <c r="H6086" s="1" t="s">
        <v>23</v>
      </c>
      <c r="I6086" s="1" t="s">
        <v>23</v>
      </c>
      <c r="J6086" s="1" t="s">
        <v>55</v>
      </c>
      <c r="AK6086" s="1" t="s">
        <v>525</v>
      </c>
    </row>
    <row r="6087" spans="1:38">
      <c r="A6087" s="1" t="s">
        <v>1772</v>
      </c>
      <c r="B6087" s="9">
        <v>41842</v>
      </c>
      <c r="C6087" s="11">
        <v>100</v>
      </c>
      <c r="D6087" s="11">
        <v>2</v>
      </c>
      <c r="E6087" s="1">
        <v>19</v>
      </c>
      <c r="F6087" s="1" t="s">
        <v>47</v>
      </c>
      <c r="G6087" s="1" t="s">
        <v>625</v>
      </c>
      <c r="H6087" s="1" t="s">
        <v>22</v>
      </c>
      <c r="I6087" s="1" t="s">
        <v>9</v>
      </c>
      <c r="K6087" s="1" t="s">
        <v>35</v>
      </c>
      <c r="L6087" s="1" t="s">
        <v>25</v>
      </c>
      <c r="M6087" s="2" t="s">
        <v>2332</v>
      </c>
      <c r="N6087" s="1" t="s">
        <v>26</v>
      </c>
      <c r="O6087" s="1" t="s">
        <v>33</v>
      </c>
      <c r="P6087" s="1" t="s">
        <v>714</v>
      </c>
      <c r="Q6087" s="1">
        <v>26.1</v>
      </c>
      <c r="R6087" s="1">
        <v>16.2</v>
      </c>
      <c r="S6087" s="1">
        <v>8.1</v>
      </c>
      <c r="X6087" s="1">
        <v>16</v>
      </c>
      <c r="Y6087" s="1">
        <v>76</v>
      </c>
      <c r="Z6087" s="1">
        <v>60</v>
      </c>
      <c r="AA6087" s="1">
        <v>3</v>
      </c>
      <c r="AD6087" s="1" t="s">
        <v>73</v>
      </c>
      <c r="AE6087" s="1">
        <v>2058</v>
      </c>
      <c r="AF6087" s="1">
        <v>405</v>
      </c>
      <c r="AG6087" s="1">
        <v>270</v>
      </c>
      <c r="AJ6087" s="1" t="s">
        <v>711</v>
      </c>
      <c r="AK6087" s="1" t="s">
        <v>525</v>
      </c>
      <c r="AL6087" s="1" t="s">
        <v>715</v>
      </c>
    </row>
    <row r="6088" spans="1:38">
      <c r="A6088" s="1" t="s">
        <v>1772</v>
      </c>
      <c r="B6088" s="9">
        <v>41842</v>
      </c>
      <c r="C6088" s="11">
        <v>100</v>
      </c>
      <c r="D6088" s="11">
        <v>2</v>
      </c>
      <c r="E6088" s="1">
        <v>20</v>
      </c>
      <c r="F6088" s="1" t="s">
        <v>26</v>
      </c>
      <c r="G6088" s="1" t="s">
        <v>626</v>
      </c>
      <c r="H6088" s="1" t="s">
        <v>23</v>
      </c>
      <c r="I6088" s="1" t="s">
        <v>23</v>
      </c>
      <c r="J6088" s="1" t="s">
        <v>55</v>
      </c>
      <c r="AK6088" s="1" t="s">
        <v>525</v>
      </c>
    </row>
    <row r="6089" spans="1:38">
      <c r="A6089" s="1" t="s">
        <v>1772</v>
      </c>
      <c r="B6089" s="9">
        <v>41842</v>
      </c>
      <c r="C6089" s="11">
        <v>100</v>
      </c>
      <c r="D6089" s="11">
        <v>2</v>
      </c>
      <c r="E6089" s="1">
        <v>20</v>
      </c>
      <c r="F6089" s="1" t="s">
        <v>47</v>
      </c>
      <c r="G6089" s="1" t="s">
        <v>627</v>
      </c>
      <c r="H6089" s="1" t="s">
        <v>22</v>
      </c>
      <c r="I6089" s="1" t="s">
        <v>9</v>
      </c>
      <c r="K6089" s="1" t="s">
        <v>30</v>
      </c>
      <c r="L6089" s="1" t="s">
        <v>25</v>
      </c>
      <c r="M6089" s="2" t="s">
        <v>2335</v>
      </c>
      <c r="N6089" s="1" t="s">
        <v>26</v>
      </c>
      <c r="O6089" s="1" t="s">
        <v>27</v>
      </c>
      <c r="P6089" s="1" t="s">
        <v>693</v>
      </c>
      <c r="Q6089" s="1">
        <v>26.3</v>
      </c>
      <c r="R6089" s="1">
        <v>19.8</v>
      </c>
      <c r="S6089" s="1">
        <v>19.399999999999999</v>
      </c>
      <c r="X6089" s="1">
        <v>16</v>
      </c>
      <c r="Y6089" s="1">
        <v>68</v>
      </c>
      <c r="Z6089" s="1">
        <v>52</v>
      </c>
      <c r="AA6089" s="1">
        <v>17</v>
      </c>
      <c r="AC6089" s="1" t="s">
        <v>716</v>
      </c>
      <c r="AE6089" s="1">
        <v>2057</v>
      </c>
      <c r="AF6089" s="1">
        <v>404</v>
      </c>
      <c r="AG6089" s="1">
        <v>269</v>
      </c>
      <c r="AJ6089" s="1" t="s">
        <v>711</v>
      </c>
      <c r="AK6089" s="1" t="s">
        <v>525</v>
      </c>
    </row>
    <row r="6090" spans="1:38">
      <c r="A6090" s="1" t="s">
        <v>1772</v>
      </c>
      <c r="B6090" s="9">
        <v>41842</v>
      </c>
      <c r="C6090" s="11">
        <v>100</v>
      </c>
      <c r="D6090" s="11">
        <v>2</v>
      </c>
      <c r="E6090" s="1">
        <v>21</v>
      </c>
      <c r="F6090" s="1" t="s">
        <v>26</v>
      </c>
      <c r="G6090" s="1" t="s">
        <v>628</v>
      </c>
      <c r="H6090" s="1" t="s">
        <v>23</v>
      </c>
      <c r="I6090" s="1" t="s">
        <v>53</v>
      </c>
      <c r="J6090" s="1" t="s">
        <v>55</v>
      </c>
      <c r="AK6090" s="1" t="s">
        <v>525</v>
      </c>
    </row>
    <row r="6091" spans="1:38">
      <c r="A6091" s="1" t="s">
        <v>1772</v>
      </c>
      <c r="B6091" s="9">
        <v>41842</v>
      </c>
      <c r="C6091" s="11">
        <v>100</v>
      </c>
      <c r="D6091" s="11">
        <v>2</v>
      </c>
      <c r="E6091" s="1">
        <v>21</v>
      </c>
      <c r="F6091" s="1" t="s">
        <v>47</v>
      </c>
      <c r="G6091" s="1" t="s">
        <v>629</v>
      </c>
      <c r="H6091" s="1" t="s">
        <v>23</v>
      </c>
      <c r="I6091" s="1" t="s">
        <v>23</v>
      </c>
      <c r="J6091" s="1" t="s">
        <v>55</v>
      </c>
      <c r="AK6091" s="1" t="s">
        <v>525</v>
      </c>
    </row>
    <row r="6092" spans="1:38">
      <c r="A6092" s="1" t="s">
        <v>1772</v>
      </c>
      <c r="B6092" s="9">
        <v>41842</v>
      </c>
      <c r="C6092" s="11">
        <v>100</v>
      </c>
      <c r="D6092" s="11">
        <v>2</v>
      </c>
      <c r="E6092" s="1">
        <v>22</v>
      </c>
      <c r="F6092" s="1" t="s">
        <v>26</v>
      </c>
      <c r="G6092" s="1" t="s">
        <v>630</v>
      </c>
      <c r="H6092" s="1" t="s">
        <v>23</v>
      </c>
      <c r="I6092" s="1" t="s">
        <v>23</v>
      </c>
      <c r="J6092" s="1" t="s">
        <v>55</v>
      </c>
      <c r="AK6092" s="1" t="s">
        <v>525</v>
      </c>
    </row>
    <row r="6093" spans="1:38">
      <c r="A6093" s="1" t="s">
        <v>1772</v>
      </c>
      <c r="B6093" s="9">
        <v>41842</v>
      </c>
      <c r="C6093" s="11">
        <v>100</v>
      </c>
      <c r="D6093" s="11">
        <v>2</v>
      </c>
      <c r="E6093" s="1">
        <v>22</v>
      </c>
      <c r="F6093" s="1" t="s">
        <v>47</v>
      </c>
      <c r="G6093" s="1" t="s">
        <v>631</v>
      </c>
      <c r="H6093" s="1" t="s">
        <v>23</v>
      </c>
      <c r="I6093" s="1" t="s">
        <v>23</v>
      </c>
      <c r="AK6093" s="1" t="s">
        <v>525</v>
      </c>
    </row>
    <row r="6094" spans="1:38">
      <c r="A6094" s="1" t="s">
        <v>1772</v>
      </c>
      <c r="B6094" s="9">
        <v>41842</v>
      </c>
      <c r="C6094" s="11">
        <v>100</v>
      </c>
      <c r="D6094" s="11">
        <v>2</v>
      </c>
      <c r="E6094" s="1">
        <v>23</v>
      </c>
      <c r="F6094" s="1" t="s">
        <v>26</v>
      </c>
      <c r="G6094" s="1" t="s">
        <v>632</v>
      </c>
      <c r="H6094" s="1" t="s">
        <v>23</v>
      </c>
      <c r="I6094" s="1" t="s">
        <v>23</v>
      </c>
      <c r="AK6094" s="1" t="s">
        <v>525</v>
      </c>
    </row>
    <row r="6095" spans="1:38">
      <c r="A6095" s="1" t="s">
        <v>1772</v>
      </c>
      <c r="B6095" s="9">
        <v>41842</v>
      </c>
      <c r="C6095" s="11">
        <v>100</v>
      </c>
      <c r="D6095" s="11">
        <v>2</v>
      </c>
      <c r="E6095" s="1">
        <v>23</v>
      </c>
      <c r="F6095" s="1" t="s">
        <v>47</v>
      </c>
      <c r="G6095" s="1" t="s">
        <v>633</v>
      </c>
      <c r="H6095" s="1" t="s">
        <v>23</v>
      </c>
      <c r="I6095" s="1" t="s">
        <v>23</v>
      </c>
      <c r="AK6095" s="1" t="s">
        <v>525</v>
      </c>
    </row>
    <row r="6096" spans="1:38">
      <c r="A6096" s="1" t="s">
        <v>1772</v>
      </c>
      <c r="B6096" s="9">
        <v>41842</v>
      </c>
      <c r="C6096" s="11">
        <v>100</v>
      </c>
      <c r="D6096" s="11">
        <v>2</v>
      </c>
      <c r="E6096" s="1">
        <v>24</v>
      </c>
      <c r="F6096" s="1" t="s">
        <v>26</v>
      </c>
      <c r="G6096" s="1" t="s">
        <v>634</v>
      </c>
      <c r="H6096" s="1" t="s">
        <v>23</v>
      </c>
      <c r="I6096" s="1" t="s">
        <v>23</v>
      </c>
      <c r="J6096" s="1" t="s">
        <v>55</v>
      </c>
      <c r="AK6096" s="1" t="s">
        <v>525</v>
      </c>
    </row>
    <row r="6097" spans="1:37">
      <c r="A6097" s="1" t="s">
        <v>1772</v>
      </c>
      <c r="B6097" s="9">
        <v>41842</v>
      </c>
      <c r="C6097" s="11">
        <v>100</v>
      </c>
      <c r="D6097" s="11">
        <v>2</v>
      </c>
      <c r="E6097" s="1">
        <v>24</v>
      </c>
      <c r="F6097" s="1" t="s">
        <v>47</v>
      </c>
      <c r="G6097" s="1" t="s">
        <v>635</v>
      </c>
      <c r="H6097" s="1" t="s">
        <v>23</v>
      </c>
      <c r="I6097" s="1" t="s">
        <v>23</v>
      </c>
      <c r="AK6097" s="1" t="s">
        <v>525</v>
      </c>
    </row>
    <row r="6098" spans="1:37">
      <c r="A6098" s="1" t="s">
        <v>1772</v>
      </c>
      <c r="B6098" s="9">
        <v>41842</v>
      </c>
      <c r="C6098" s="11">
        <v>100</v>
      </c>
      <c r="D6098" s="11">
        <v>2</v>
      </c>
      <c r="E6098" s="1">
        <v>25</v>
      </c>
      <c r="F6098" s="1" t="s">
        <v>26</v>
      </c>
      <c r="G6098" s="1" t="s">
        <v>636</v>
      </c>
      <c r="H6098" s="1" t="s">
        <v>23</v>
      </c>
      <c r="I6098" s="1" t="s">
        <v>23</v>
      </c>
      <c r="AK6098" s="1" t="s">
        <v>525</v>
      </c>
    </row>
    <row r="6099" spans="1:37">
      <c r="A6099" s="1" t="s">
        <v>1772</v>
      </c>
      <c r="B6099" s="9">
        <v>41842</v>
      </c>
      <c r="C6099" s="11">
        <v>100</v>
      </c>
      <c r="D6099" s="11">
        <v>2</v>
      </c>
      <c r="E6099" s="1">
        <v>25</v>
      </c>
      <c r="F6099" s="1" t="s">
        <v>47</v>
      </c>
      <c r="G6099" s="1" t="s">
        <v>637</v>
      </c>
      <c r="H6099" s="1" t="s">
        <v>23</v>
      </c>
      <c r="I6099" s="1" t="s">
        <v>23</v>
      </c>
      <c r="J6099" s="1" t="s">
        <v>55</v>
      </c>
      <c r="AK6099" s="1" t="s">
        <v>525</v>
      </c>
    </row>
    <row r="6100" spans="1:37">
      <c r="A6100" s="1" t="s">
        <v>1772</v>
      </c>
      <c r="B6100" s="9">
        <v>41842</v>
      </c>
      <c r="C6100" s="11">
        <v>100</v>
      </c>
      <c r="D6100" s="11">
        <v>2</v>
      </c>
      <c r="E6100" s="1">
        <v>26</v>
      </c>
      <c r="F6100" s="1" t="s">
        <v>26</v>
      </c>
      <c r="G6100" s="1" t="s">
        <v>638</v>
      </c>
      <c r="H6100" s="1" t="s">
        <v>23</v>
      </c>
      <c r="I6100" s="1" t="s">
        <v>23</v>
      </c>
      <c r="J6100" s="1" t="s">
        <v>55</v>
      </c>
      <c r="AK6100" s="1" t="s">
        <v>525</v>
      </c>
    </row>
    <row r="6101" spans="1:37">
      <c r="A6101" s="1" t="s">
        <v>1772</v>
      </c>
      <c r="B6101" s="9">
        <v>41842</v>
      </c>
      <c r="C6101" s="11">
        <v>100</v>
      </c>
      <c r="D6101" s="11">
        <v>2</v>
      </c>
      <c r="E6101" s="1">
        <v>26</v>
      </c>
      <c r="F6101" s="1" t="s">
        <v>47</v>
      </c>
      <c r="G6101" s="1" t="s">
        <v>639</v>
      </c>
      <c r="H6101" s="1" t="s">
        <v>23</v>
      </c>
      <c r="I6101" s="1" t="s">
        <v>23</v>
      </c>
      <c r="AK6101" s="1" t="s">
        <v>525</v>
      </c>
    </row>
    <row r="6102" spans="1:37">
      <c r="A6102" s="1" t="s">
        <v>1772</v>
      </c>
      <c r="B6102" s="9">
        <v>41842</v>
      </c>
      <c r="C6102" s="11">
        <v>100</v>
      </c>
      <c r="D6102" s="11">
        <v>2</v>
      </c>
      <c r="E6102" s="1">
        <v>27</v>
      </c>
      <c r="F6102" s="1" t="s">
        <v>26</v>
      </c>
      <c r="G6102" s="1" t="s">
        <v>640</v>
      </c>
      <c r="H6102" s="1" t="s">
        <v>23</v>
      </c>
      <c r="I6102" s="1" t="s">
        <v>53</v>
      </c>
      <c r="J6102" s="1" t="s">
        <v>55</v>
      </c>
      <c r="AK6102" s="1" t="s">
        <v>525</v>
      </c>
    </row>
    <row r="6103" spans="1:37">
      <c r="A6103" s="1" t="s">
        <v>1772</v>
      </c>
      <c r="B6103" s="9">
        <v>41842</v>
      </c>
      <c r="C6103" s="11">
        <v>100</v>
      </c>
      <c r="D6103" s="11">
        <v>2</v>
      </c>
      <c r="E6103" s="1">
        <v>27</v>
      </c>
      <c r="F6103" s="1" t="s">
        <v>47</v>
      </c>
      <c r="G6103" s="1" t="s">
        <v>641</v>
      </c>
      <c r="H6103" s="1" t="s">
        <v>23</v>
      </c>
      <c r="I6103" s="1" t="s">
        <v>23</v>
      </c>
      <c r="J6103" s="1" t="s">
        <v>55</v>
      </c>
      <c r="AK6103" s="1" t="s">
        <v>525</v>
      </c>
    </row>
    <row r="6104" spans="1:37">
      <c r="A6104" s="1" t="s">
        <v>1772</v>
      </c>
      <c r="B6104" s="9">
        <v>41842</v>
      </c>
      <c r="C6104" s="11">
        <v>100</v>
      </c>
      <c r="D6104" s="11">
        <v>2</v>
      </c>
      <c r="E6104" s="1">
        <v>28</v>
      </c>
      <c r="F6104" s="1" t="s">
        <v>26</v>
      </c>
      <c r="G6104" s="1" t="s">
        <v>642</v>
      </c>
      <c r="H6104" s="1" t="s">
        <v>23</v>
      </c>
      <c r="I6104" s="1" t="s">
        <v>53</v>
      </c>
      <c r="AK6104" s="1" t="s">
        <v>525</v>
      </c>
    </row>
    <row r="6105" spans="1:37">
      <c r="A6105" s="1" t="s">
        <v>1772</v>
      </c>
      <c r="B6105" s="9">
        <v>41842</v>
      </c>
      <c r="C6105" s="11">
        <v>100</v>
      </c>
      <c r="D6105" s="11">
        <v>2</v>
      </c>
      <c r="E6105" s="1">
        <v>28</v>
      </c>
      <c r="F6105" s="1" t="s">
        <v>47</v>
      </c>
      <c r="G6105" s="1" t="s">
        <v>643</v>
      </c>
      <c r="H6105" s="1" t="s">
        <v>23</v>
      </c>
      <c r="I6105" s="1" t="s">
        <v>23</v>
      </c>
      <c r="J6105" s="1" t="s">
        <v>55</v>
      </c>
      <c r="AK6105" s="1" t="s">
        <v>525</v>
      </c>
    </row>
    <row r="6106" spans="1:37">
      <c r="A6106" s="1" t="s">
        <v>1772</v>
      </c>
      <c r="B6106" s="9">
        <v>41842</v>
      </c>
      <c r="C6106" s="11">
        <v>100</v>
      </c>
      <c r="D6106" s="11">
        <v>2</v>
      </c>
      <c r="E6106" s="1">
        <v>29</v>
      </c>
      <c r="F6106" s="1" t="s">
        <v>26</v>
      </c>
      <c r="G6106" s="1" t="s">
        <v>644</v>
      </c>
      <c r="H6106" s="1" t="s">
        <v>23</v>
      </c>
      <c r="I6106" s="1" t="s">
        <v>23</v>
      </c>
      <c r="J6106" s="1" t="s">
        <v>55</v>
      </c>
      <c r="AK6106" s="1" t="s">
        <v>525</v>
      </c>
    </row>
    <row r="6107" spans="1:37">
      <c r="A6107" s="1" t="s">
        <v>1772</v>
      </c>
      <c r="B6107" s="9">
        <v>41842</v>
      </c>
      <c r="C6107" s="11">
        <v>100</v>
      </c>
      <c r="D6107" s="11">
        <v>2</v>
      </c>
      <c r="E6107" s="1">
        <v>29</v>
      </c>
      <c r="F6107" s="1" t="s">
        <v>47</v>
      </c>
      <c r="G6107" s="1" t="s">
        <v>645</v>
      </c>
      <c r="H6107" s="1" t="s">
        <v>23</v>
      </c>
      <c r="I6107" s="1" t="s">
        <v>23</v>
      </c>
      <c r="J6107" s="1" t="s">
        <v>55</v>
      </c>
      <c r="AK6107" s="1" t="s">
        <v>525</v>
      </c>
    </row>
    <row r="6108" spans="1:37">
      <c r="A6108" s="1" t="s">
        <v>1772</v>
      </c>
      <c r="B6108" s="9">
        <v>41842</v>
      </c>
      <c r="C6108" s="11">
        <v>100</v>
      </c>
      <c r="D6108" s="11">
        <v>2</v>
      </c>
      <c r="E6108" s="1">
        <v>30</v>
      </c>
      <c r="F6108" s="1" t="s">
        <v>26</v>
      </c>
      <c r="G6108" s="1" t="s">
        <v>646</v>
      </c>
      <c r="H6108" s="1" t="s">
        <v>23</v>
      </c>
      <c r="I6108" s="1" t="s">
        <v>23</v>
      </c>
      <c r="AK6108" s="1" t="s">
        <v>525</v>
      </c>
    </row>
    <row r="6109" spans="1:37">
      <c r="A6109" s="1" t="s">
        <v>1772</v>
      </c>
      <c r="B6109" s="9">
        <v>41842</v>
      </c>
      <c r="C6109" s="11">
        <v>100</v>
      </c>
      <c r="D6109" s="11">
        <v>2</v>
      </c>
      <c r="E6109" s="1">
        <v>30</v>
      </c>
      <c r="F6109" s="1" t="s">
        <v>47</v>
      </c>
      <c r="G6109" s="1" t="s">
        <v>647</v>
      </c>
      <c r="H6109" s="1" t="s">
        <v>23</v>
      </c>
      <c r="I6109" s="1" t="s">
        <v>23</v>
      </c>
      <c r="AK6109" s="1" t="s">
        <v>525</v>
      </c>
    </row>
    <row r="6110" spans="1:37">
      <c r="A6110" s="1" t="s">
        <v>1772</v>
      </c>
      <c r="B6110" s="9">
        <v>41842</v>
      </c>
      <c r="C6110" s="11">
        <v>100</v>
      </c>
      <c r="D6110" s="11">
        <v>2</v>
      </c>
      <c r="E6110" s="1">
        <v>31</v>
      </c>
      <c r="F6110" s="1" t="s">
        <v>26</v>
      </c>
      <c r="G6110" s="1" t="s">
        <v>648</v>
      </c>
      <c r="H6110" s="1" t="s">
        <v>23</v>
      </c>
      <c r="I6110" s="1" t="s">
        <v>23</v>
      </c>
      <c r="J6110" s="1" t="s">
        <v>55</v>
      </c>
      <c r="AK6110" s="1" t="s">
        <v>525</v>
      </c>
    </row>
    <row r="6111" spans="1:37">
      <c r="A6111" s="1" t="s">
        <v>1772</v>
      </c>
      <c r="B6111" s="9">
        <v>41842</v>
      </c>
      <c r="C6111" s="11">
        <v>100</v>
      </c>
      <c r="D6111" s="11">
        <v>2</v>
      </c>
      <c r="E6111" s="1">
        <v>31</v>
      </c>
      <c r="F6111" s="1" t="s">
        <v>47</v>
      </c>
      <c r="G6111" s="1" t="s">
        <v>649</v>
      </c>
      <c r="H6111" s="1" t="s">
        <v>23</v>
      </c>
      <c r="I6111" s="1" t="s">
        <v>23</v>
      </c>
      <c r="AK6111" s="1" t="s">
        <v>525</v>
      </c>
    </row>
    <row r="6112" spans="1:37">
      <c r="A6112" s="1" t="s">
        <v>1772</v>
      </c>
      <c r="B6112" s="9">
        <v>41842</v>
      </c>
      <c r="C6112" s="11">
        <v>100</v>
      </c>
      <c r="D6112" s="11">
        <v>2</v>
      </c>
      <c r="E6112" s="1">
        <v>32</v>
      </c>
      <c r="F6112" s="1" t="s">
        <v>26</v>
      </c>
      <c r="G6112" s="1" t="s">
        <v>650</v>
      </c>
      <c r="H6112" s="1" t="s">
        <v>23</v>
      </c>
      <c r="I6112" s="1" t="s">
        <v>23</v>
      </c>
      <c r="AK6112" s="1" t="s">
        <v>525</v>
      </c>
    </row>
    <row r="6113" spans="1:38">
      <c r="A6113" s="1" t="s">
        <v>1772</v>
      </c>
      <c r="B6113" s="9">
        <v>41842</v>
      </c>
      <c r="C6113" s="11">
        <v>100</v>
      </c>
      <c r="D6113" s="11">
        <v>2</v>
      </c>
      <c r="E6113" s="1">
        <v>32</v>
      </c>
      <c r="F6113" s="1" t="s">
        <v>47</v>
      </c>
      <c r="G6113" s="1" t="s">
        <v>651</v>
      </c>
      <c r="H6113" s="1" t="s">
        <v>23</v>
      </c>
      <c r="I6113" s="1" t="s">
        <v>23</v>
      </c>
      <c r="J6113" s="1" t="s">
        <v>55</v>
      </c>
      <c r="AK6113" s="1" t="s">
        <v>525</v>
      </c>
    </row>
    <row r="6114" spans="1:38">
      <c r="A6114" s="1" t="s">
        <v>1772</v>
      </c>
      <c r="B6114" s="9">
        <v>41842</v>
      </c>
      <c r="C6114" s="11">
        <v>100</v>
      </c>
      <c r="D6114" s="11">
        <v>2</v>
      </c>
      <c r="E6114" s="1">
        <v>33</v>
      </c>
      <c r="F6114" s="1" t="s">
        <v>26</v>
      </c>
      <c r="G6114" s="1" t="s">
        <v>740</v>
      </c>
      <c r="H6114" s="1" t="s">
        <v>23</v>
      </c>
      <c r="I6114" s="1" t="s">
        <v>23</v>
      </c>
      <c r="J6114" s="1" t="s">
        <v>55</v>
      </c>
      <c r="AK6114" s="1" t="s">
        <v>79</v>
      </c>
    </row>
    <row r="6115" spans="1:38">
      <c r="A6115" s="1" t="s">
        <v>1772</v>
      </c>
      <c r="B6115" s="9">
        <v>41842</v>
      </c>
      <c r="C6115" s="11">
        <v>100</v>
      </c>
      <c r="D6115" s="11">
        <v>2</v>
      </c>
      <c r="E6115" s="1">
        <v>33</v>
      </c>
      <c r="F6115" s="1" t="s">
        <v>47</v>
      </c>
      <c r="G6115" s="1" t="s">
        <v>652</v>
      </c>
      <c r="H6115" s="1" t="s">
        <v>23</v>
      </c>
      <c r="I6115" s="1" t="s">
        <v>23</v>
      </c>
      <c r="J6115" s="1" t="s">
        <v>55</v>
      </c>
      <c r="AK6115" s="1" t="s">
        <v>79</v>
      </c>
    </row>
    <row r="6116" spans="1:38">
      <c r="A6116" s="1" t="s">
        <v>1772</v>
      </c>
      <c r="B6116" s="9">
        <v>41842</v>
      </c>
      <c r="C6116" s="11">
        <v>100</v>
      </c>
      <c r="D6116" s="11">
        <v>2</v>
      </c>
      <c r="E6116" s="1">
        <v>34</v>
      </c>
      <c r="F6116" s="1" t="s">
        <v>26</v>
      </c>
      <c r="G6116" s="1" t="s">
        <v>653</v>
      </c>
      <c r="H6116" s="1" t="s">
        <v>23</v>
      </c>
      <c r="I6116" s="1" t="s">
        <v>23</v>
      </c>
      <c r="AK6116" s="1" t="s">
        <v>79</v>
      </c>
    </row>
    <row r="6117" spans="1:38">
      <c r="A6117" s="1" t="s">
        <v>1772</v>
      </c>
      <c r="B6117" s="9">
        <v>41842</v>
      </c>
      <c r="C6117" s="11">
        <v>100</v>
      </c>
      <c r="D6117" s="11">
        <v>2</v>
      </c>
      <c r="E6117" s="1">
        <v>34</v>
      </c>
      <c r="F6117" s="1" t="s">
        <v>47</v>
      </c>
      <c r="G6117" s="1" t="s">
        <v>655</v>
      </c>
      <c r="H6117" s="1" t="s">
        <v>23</v>
      </c>
      <c r="I6117" s="1" t="s">
        <v>23</v>
      </c>
      <c r="AK6117" s="1" t="s">
        <v>79</v>
      </c>
    </row>
    <row r="6118" spans="1:38">
      <c r="A6118" s="1" t="s">
        <v>1772</v>
      </c>
      <c r="B6118" s="9">
        <v>41842</v>
      </c>
      <c r="C6118" s="11">
        <v>100</v>
      </c>
      <c r="D6118" s="11">
        <v>2</v>
      </c>
      <c r="E6118" s="1">
        <v>35</v>
      </c>
      <c r="F6118" s="1" t="s">
        <v>26</v>
      </c>
      <c r="G6118" s="1" t="s">
        <v>656</v>
      </c>
      <c r="H6118" s="1" t="s">
        <v>23</v>
      </c>
      <c r="I6118" s="1" t="s">
        <v>23</v>
      </c>
      <c r="J6118" s="1" t="s">
        <v>55</v>
      </c>
      <c r="AK6118" s="1" t="s">
        <v>79</v>
      </c>
      <c r="AL6118" s="1" t="s">
        <v>659</v>
      </c>
    </row>
    <row r="6119" spans="1:38">
      <c r="A6119" s="1" t="s">
        <v>1772</v>
      </c>
      <c r="B6119" s="9">
        <v>41842</v>
      </c>
      <c r="C6119" s="11">
        <v>100</v>
      </c>
      <c r="D6119" s="11">
        <v>2</v>
      </c>
      <c r="E6119" s="1">
        <v>35</v>
      </c>
      <c r="F6119" s="1" t="s">
        <v>47</v>
      </c>
      <c r="G6119" s="1" t="s">
        <v>658</v>
      </c>
      <c r="H6119" s="1" t="s">
        <v>23</v>
      </c>
      <c r="I6119" s="1" t="s">
        <v>23</v>
      </c>
      <c r="J6119" s="1" t="s">
        <v>55</v>
      </c>
      <c r="AK6119" s="1" t="s">
        <v>79</v>
      </c>
    </row>
    <row r="6120" spans="1:38">
      <c r="A6120" s="1" t="s">
        <v>1772</v>
      </c>
      <c r="B6120" s="9">
        <v>41842</v>
      </c>
      <c r="C6120" s="11">
        <v>100</v>
      </c>
      <c r="D6120" s="11">
        <v>2</v>
      </c>
      <c r="E6120" s="1">
        <v>36</v>
      </c>
      <c r="F6120" s="1" t="s">
        <v>26</v>
      </c>
      <c r="G6120" s="1" t="s">
        <v>660</v>
      </c>
      <c r="H6120" s="1" t="s">
        <v>23</v>
      </c>
      <c r="I6120" s="1" t="s">
        <v>23</v>
      </c>
      <c r="J6120" s="1" t="s">
        <v>55</v>
      </c>
      <c r="AK6120" s="1" t="s">
        <v>79</v>
      </c>
      <c r="AL6120" s="1" t="s">
        <v>659</v>
      </c>
    </row>
    <row r="6121" spans="1:38">
      <c r="A6121" s="1" t="s">
        <v>1772</v>
      </c>
      <c r="B6121" s="9">
        <v>41842</v>
      </c>
      <c r="C6121" s="11">
        <v>100</v>
      </c>
      <c r="D6121" s="11">
        <v>2</v>
      </c>
      <c r="E6121" s="1">
        <v>36</v>
      </c>
      <c r="F6121" s="1" t="s">
        <v>47</v>
      </c>
      <c r="G6121" s="1" t="s">
        <v>661</v>
      </c>
      <c r="H6121" s="1" t="s">
        <v>23</v>
      </c>
      <c r="I6121" s="1" t="s">
        <v>23</v>
      </c>
      <c r="AK6121" s="1" t="s">
        <v>79</v>
      </c>
    </row>
    <row r="6122" spans="1:38">
      <c r="A6122" s="1" t="s">
        <v>1772</v>
      </c>
      <c r="B6122" s="9">
        <v>41842</v>
      </c>
      <c r="C6122" s="11">
        <v>100</v>
      </c>
      <c r="D6122" s="11">
        <v>2</v>
      </c>
      <c r="E6122" s="1">
        <v>37</v>
      </c>
      <c r="F6122" s="1" t="s">
        <v>26</v>
      </c>
      <c r="G6122" s="1" t="s">
        <v>741</v>
      </c>
      <c r="H6122" s="1" t="s">
        <v>23</v>
      </c>
      <c r="I6122" s="1" t="s">
        <v>23</v>
      </c>
      <c r="AK6122" s="1" t="s">
        <v>79</v>
      </c>
    </row>
    <row r="6123" spans="1:38">
      <c r="A6123" s="1" t="s">
        <v>1772</v>
      </c>
      <c r="B6123" s="9">
        <v>41842</v>
      </c>
      <c r="C6123" s="11">
        <v>100</v>
      </c>
      <c r="D6123" s="11">
        <v>2</v>
      </c>
      <c r="E6123" s="1">
        <v>37</v>
      </c>
      <c r="F6123" s="1" t="s">
        <v>47</v>
      </c>
      <c r="G6123" s="1" t="s">
        <v>662</v>
      </c>
      <c r="H6123" s="1" t="s">
        <v>23</v>
      </c>
      <c r="I6123" s="1" t="s">
        <v>23</v>
      </c>
      <c r="J6123" s="1" t="s">
        <v>55</v>
      </c>
      <c r="AK6123" s="1" t="s">
        <v>79</v>
      </c>
      <c r="AL6123" s="1" t="s">
        <v>657</v>
      </c>
    </row>
    <row r="6124" spans="1:38">
      <c r="A6124" s="1" t="s">
        <v>1772</v>
      </c>
      <c r="B6124" s="9">
        <v>41842</v>
      </c>
      <c r="C6124" s="11">
        <v>100</v>
      </c>
      <c r="D6124" s="11">
        <v>2</v>
      </c>
      <c r="E6124" s="1">
        <v>38</v>
      </c>
      <c r="F6124" s="1" t="s">
        <v>26</v>
      </c>
      <c r="G6124" s="1" t="s">
        <v>663</v>
      </c>
      <c r="H6124" s="1" t="s">
        <v>23</v>
      </c>
      <c r="I6124" s="1" t="s">
        <v>23</v>
      </c>
      <c r="AK6124" s="1" t="s">
        <v>79</v>
      </c>
    </row>
    <row r="6125" spans="1:38">
      <c r="A6125" s="1" t="s">
        <v>1772</v>
      </c>
      <c r="B6125" s="9">
        <v>41842</v>
      </c>
      <c r="C6125" s="11">
        <v>100</v>
      </c>
      <c r="D6125" s="11">
        <v>2</v>
      </c>
      <c r="E6125" s="1">
        <v>38</v>
      </c>
      <c r="F6125" s="1" t="s">
        <v>47</v>
      </c>
      <c r="G6125" s="1" t="s">
        <v>664</v>
      </c>
      <c r="H6125" s="1" t="s">
        <v>23</v>
      </c>
      <c r="I6125" s="1" t="s">
        <v>23</v>
      </c>
      <c r="J6125" s="1" t="s">
        <v>55</v>
      </c>
      <c r="AK6125" s="1" t="s">
        <v>79</v>
      </c>
      <c r="AL6125" s="1" t="s">
        <v>717</v>
      </c>
    </row>
    <row r="6126" spans="1:38">
      <c r="A6126" s="1" t="s">
        <v>1772</v>
      </c>
      <c r="B6126" s="9">
        <v>41842</v>
      </c>
      <c r="C6126" s="11">
        <v>100</v>
      </c>
      <c r="D6126" s="11">
        <v>2</v>
      </c>
      <c r="E6126" s="1">
        <v>39</v>
      </c>
      <c r="F6126" s="1" t="s">
        <v>26</v>
      </c>
      <c r="G6126" s="1" t="s">
        <v>665</v>
      </c>
      <c r="H6126" s="1" t="s">
        <v>23</v>
      </c>
      <c r="I6126" s="1" t="s">
        <v>23</v>
      </c>
      <c r="J6126" s="1" t="s">
        <v>55</v>
      </c>
      <c r="AK6126" s="1" t="s">
        <v>79</v>
      </c>
      <c r="AL6126" s="1" t="s">
        <v>659</v>
      </c>
    </row>
    <row r="6127" spans="1:38">
      <c r="A6127" s="1" t="s">
        <v>1772</v>
      </c>
      <c r="B6127" s="9">
        <v>41842</v>
      </c>
      <c r="C6127" s="11">
        <v>100</v>
      </c>
      <c r="D6127" s="11">
        <v>2</v>
      </c>
      <c r="E6127" s="1">
        <v>39</v>
      </c>
      <c r="F6127" s="1" t="s">
        <v>47</v>
      </c>
      <c r="G6127" s="1" t="s">
        <v>666</v>
      </c>
      <c r="H6127" s="1" t="s">
        <v>23</v>
      </c>
      <c r="I6127" s="1" t="s">
        <v>23</v>
      </c>
      <c r="J6127" s="1" t="s">
        <v>55</v>
      </c>
      <c r="AK6127" s="1" t="s">
        <v>79</v>
      </c>
    </row>
    <row r="6128" spans="1:38">
      <c r="A6128" s="1" t="s">
        <v>1772</v>
      </c>
      <c r="B6128" s="9">
        <v>41842</v>
      </c>
      <c r="C6128" s="11">
        <v>100</v>
      </c>
      <c r="D6128" s="11">
        <v>2</v>
      </c>
      <c r="E6128" s="1">
        <v>40</v>
      </c>
      <c r="F6128" s="1" t="s">
        <v>26</v>
      </c>
      <c r="G6128" s="1" t="s">
        <v>667</v>
      </c>
      <c r="H6128" s="1" t="s">
        <v>23</v>
      </c>
      <c r="I6128" s="1" t="s">
        <v>23</v>
      </c>
      <c r="J6128" s="1" t="s">
        <v>55</v>
      </c>
      <c r="AK6128" s="1" t="s">
        <v>79</v>
      </c>
    </row>
    <row r="6129" spans="1:38">
      <c r="A6129" s="1" t="s">
        <v>1772</v>
      </c>
      <c r="B6129" s="9">
        <v>41842</v>
      </c>
      <c r="C6129" s="11">
        <v>100</v>
      </c>
      <c r="D6129" s="11">
        <v>2</v>
      </c>
      <c r="E6129" s="1">
        <v>40</v>
      </c>
      <c r="F6129" s="1" t="s">
        <v>47</v>
      </c>
      <c r="G6129" s="1" t="s">
        <v>668</v>
      </c>
      <c r="H6129" s="1" t="s">
        <v>23</v>
      </c>
      <c r="I6129" s="1" t="s">
        <v>23</v>
      </c>
      <c r="J6129" s="1" t="s">
        <v>55</v>
      </c>
      <c r="AK6129" s="1" t="s">
        <v>79</v>
      </c>
      <c r="AL6129" s="1" t="s">
        <v>685</v>
      </c>
    </row>
    <row r="6130" spans="1:38">
      <c r="A6130" s="1" t="s">
        <v>1772</v>
      </c>
      <c r="B6130" s="9">
        <v>41842</v>
      </c>
      <c r="C6130" s="11">
        <v>100</v>
      </c>
      <c r="D6130" s="11">
        <v>2</v>
      </c>
      <c r="E6130" s="1">
        <v>41</v>
      </c>
      <c r="F6130" s="1" t="s">
        <v>26</v>
      </c>
      <c r="G6130" s="1" t="s">
        <v>670</v>
      </c>
      <c r="H6130" s="1" t="s">
        <v>23</v>
      </c>
      <c r="I6130" s="1" t="s">
        <v>23</v>
      </c>
      <c r="J6130" s="1" t="s">
        <v>55</v>
      </c>
      <c r="AK6130" s="1" t="s">
        <v>79</v>
      </c>
      <c r="AL6130" s="1" t="s">
        <v>659</v>
      </c>
    </row>
    <row r="6131" spans="1:38">
      <c r="A6131" s="1" t="s">
        <v>1772</v>
      </c>
      <c r="B6131" s="9">
        <v>41842</v>
      </c>
      <c r="C6131" s="11">
        <v>100</v>
      </c>
      <c r="D6131" s="11">
        <v>2</v>
      </c>
      <c r="E6131" s="1">
        <v>41</v>
      </c>
      <c r="F6131" s="1" t="s">
        <v>47</v>
      </c>
      <c r="G6131" s="1" t="s">
        <v>671</v>
      </c>
      <c r="H6131" s="1" t="s">
        <v>23</v>
      </c>
      <c r="I6131" s="1" t="s">
        <v>23</v>
      </c>
      <c r="AK6131" s="1" t="s">
        <v>79</v>
      </c>
    </row>
    <row r="6132" spans="1:38">
      <c r="A6132" s="1" t="s">
        <v>1772</v>
      </c>
      <c r="B6132" s="9">
        <v>41842</v>
      </c>
      <c r="C6132" s="11">
        <v>100</v>
      </c>
      <c r="D6132" s="11">
        <v>2</v>
      </c>
      <c r="E6132" s="1">
        <v>42</v>
      </c>
      <c r="F6132" s="1" t="s">
        <v>26</v>
      </c>
      <c r="G6132" s="1" t="s">
        <v>672</v>
      </c>
      <c r="H6132" s="1" t="s">
        <v>23</v>
      </c>
      <c r="I6132" s="1" t="s">
        <v>23</v>
      </c>
      <c r="AK6132" s="1" t="s">
        <v>79</v>
      </c>
    </row>
    <row r="6133" spans="1:38">
      <c r="A6133" s="1" t="s">
        <v>1772</v>
      </c>
      <c r="B6133" s="9">
        <v>41842</v>
      </c>
      <c r="C6133" s="11">
        <v>100</v>
      </c>
      <c r="D6133" s="11">
        <v>2</v>
      </c>
      <c r="E6133" s="1">
        <v>42</v>
      </c>
      <c r="F6133" s="1" t="s">
        <v>47</v>
      </c>
      <c r="G6133" s="1" t="s">
        <v>673</v>
      </c>
      <c r="H6133" s="1" t="s">
        <v>23</v>
      </c>
      <c r="I6133" s="1" t="s">
        <v>23</v>
      </c>
      <c r="AK6133" s="1" t="s">
        <v>79</v>
      </c>
    </row>
    <row r="6134" spans="1:38">
      <c r="A6134" s="1" t="s">
        <v>1772</v>
      </c>
      <c r="B6134" s="9">
        <v>41842</v>
      </c>
      <c r="C6134" s="11">
        <v>100</v>
      </c>
      <c r="D6134" s="11">
        <v>2</v>
      </c>
      <c r="E6134" s="1">
        <v>43</v>
      </c>
      <c r="F6134" s="1" t="s">
        <v>26</v>
      </c>
      <c r="G6134" s="1" t="s">
        <v>674</v>
      </c>
      <c r="H6134" s="1" t="s">
        <v>23</v>
      </c>
      <c r="I6134" s="1" t="s">
        <v>23</v>
      </c>
      <c r="J6134" s="1" t="s">
        <v>55</v>
      </c>
      <c r="AK6134" s="1" t="s">
        <v>79</v>
      </c>
    </row>
    <row r="6135" spans="1:38">
      <c r="A6135" s="1" t="s">
        <v>1772</v>
      </c>
      <c r="B6135" s="9">
        <v>41842</v>
      </c>
      <c r="C6135" s="11">
        <v>100</v>
      </c>
      <c r="D6135" s="11">
        <v>2</v>
      </c>
      <c r="E6135" s="1">
        <v>43</v>
      </c>
      <c r="F6135" s="1" t="s">
        <v>47</v>
      </c>
      <c r="G6135" s="1" t="s">
        <v>675</v>
      </c>
      <c r="H6135" s="1" t="s">
        <v>23</v>
      </c>
      <c r="I6135" s="1" t="s">
        <v>23</v>
      </c>
      <c r="AK6135" s="1" t="s">
        <v>79</v>
      </c>
    </row>
    <row r="6136" spans="1:38">
      <c r="A6136" s="1" t="s">
        <v>1772</v>
      </c>
      <c r="B6136" s="9">
        <v>41842</v>
      </c>
      <c r="C6136" s="11">
        <v>100</v>
      </c>
      <c r="D6136" s="11">
        <v>2</v>
      </c>
      <c r="E6136" s="1">
        <v>44</v>
      </c>
      <c r="F6136" s="1" t="s">
        <v>26</v>
      </c>
      <c r="G6136" s="1" t="s">
        <v>676</v>
      </c>
      <c r="H6136" s="1" t="s">
        <v>23</v>
      </c>
      <c r="I6136" s="1" t="s">
        <v>23</v>
      </c>
      <c r="J6136" s="1" t="s">
        <v>55</v>
      </c>
      <c r="AK6136" s="1" t="s">
        <v>79</v>
      </c>
    </row>
    <row r="6137" spans="1:38">
      <c r="A6137" s="1" t="s">
        <v>1772</v>
      </c>
      <c r="B6137" s="9">
        <v>41842</v>
      </c>
      <c r="C6137" s="11">
        <v>100</v>
      </c>
      <c r="D6137" s="11">
        <v>2</v>
      </c>
      <c r="E6137" s="1">
        <v>44</v>
      </c>
      <c r="F6137" s="1" t="s">
        <v>47</v>
      </c>
      <c r="G6137" s="1" t="s">
        <v>678</v>
      </c>
      <c r="H6137" s="1" t="s">
        <v>23</v>
      </c>
      <c r="I6137" s="1" t="s">
        <v>23</v>
      </c>
      <c r="J6137" s="1" t="s">
        <v>55</v>
      </c>
      <c r="AK6137" s="1" t="s">
        <v>79</v>
      </c>
      <c r="AL6137" s="1" t="s">
        <v>659</v>
      </c>
    </row>
    <row r="6138" spans="1:38">
      <c r="A6138" s="1" t="s">
        <v>1772</v>
      </c>
      <c r="B6138" s="9">
        <v>41842</v>
      </c>
      <c r="C6138" s="11">
        <v>100</v>
      </c>
      <c r="D6138" s="11">
        <v>2</v>
      </c>
      <c r="E6138" s="1">
        <v>45</v>
      </c>
      <c r="F6138" s="1" t="s">
        <v>26</v>
      </c>
      <c r="G6138" s="1" t="s">
        <v>679</v>
      </c>
      <c r="H6138" s="1" t="s">
        <v>23</v>
      </c>
      <c r="I6138" s="1" t="s">
        <v>23</v>
      </c>
      <c r="J6138" s="1" t="s">
        <v>55</v>
      </c>
      <c r="AK6138" s="1" t="s">
        <v>79</v>
      </c>
      <c r="AL6138" s="1" t="s">
        <v>718</v>
      </c>
    </row>
    <row r="6139" spans="1:38">
      <c r="A6139" s="1" t="s">
        <v>1772</v>
      </c>
      <c r="B6139" s="9">
        <v>41842</v>
      </c>
      <c r="C6139" s="11">
        <v>100</v>
      </c>
      <c r="D6139" s="11">
        <v>2</v>
      </c>
      <c r="E6139" s="1">
        <v>45</v>
      </c>
      <c r="F6139" s="1" t="s">
        <v>47</v>
      </c>
      <c r="G6139" s="1" t="s">
        <v>680</v>
      </c>
      <c r="H6139" s="1" t="s">
        <v>22</v>
      </c>
      <c r="I6139" s="1" t="s">
        <v>9</v>
      </c>
      <c r="AK6139" s="1" t="s">
        <v>79</v>
      </c>
      <c r="AL6139" s="1" t="s">
        <v>719</v>
      </c>
    </row>
    <row r="6140" spans="1:38">
      <c r="A6140" s="1" t="s">
        <v>1772</v>
      </c>
      <c r="B6140" s="9">
        <v>41842</v>
      </c>
      <c r="C6140" s="11">
        <v>100</v>
      </c>
      <c r="D6140" s="11">
        <v>2</v>
      </c>
      <c r="E6140" s="1">
        <v>46</v>
      </c>
      <c r="F6140" s="1" t="s">
        <v>26</v>
      </c>
      <c r="G6140" s="1" t="s">
        <v>681</v>
      </c>
      <c r="H6140" s="1" t="s">
        <v>23</v>
      </c>
      <c r="I6140" s="1" t="s">
        <v>23</v>
      </c>
      <c r="AK6140" s="1" t="s">
        <v>79</v>
      </c>
      <c r="AL6140" s="1" t="s">
        <v>659</v>
      </c>
    </row>
    <row r="6141" spans="1:38">
      <c r="A6141" s="1" t="s">
        <v>1772</v>
      </c>
      <c r="B6141" s="9">
        <v>41842</v>
      </c>
      <c r="C6141" s="11">
        <v>100</v>
      </c>
      <c r="D6141" s="11">
        <v>2</v>
      </c>
      <c r="E6141" s="1">
        <v>46</v>
      </c>
      <c r="F6141" s="1" t="s">
        <v>47</v>
      </c>
      <c r="G6141" s="1" t="s">
        <v>682</v>
      </c>
      <c r="H6141" s="1" t="s">
        <v>23</v>
      </c>
      <c r="I6141" s="1" t="s">
        <v>23</v>
      </c>
      <c r="AK6141" s="1" t="s">
        <v>79</v>
      </c>
    </row>
    <row r="6142" spans="1:38">
      <c r="A6142" s="1" t="s">
        <v>1772</v>
      </c>
      <c r="B6142" s="9">
        <v>41842</v>
      </c>
      <c r="C6142" s="11">
        <v>100</v>
      </c>
      <c r="D6142" s="11">
        <v>2</v>
      </c>
      <c r="E6142" s="1">
        <v>47</v>
      </c>
      <c r="F6142" s="1" t="s">
        <v>26</v>
      </c>
      <c r="G6142" s="1" t="s">
        <v>683</v>
      </c>
      <c r="H6142" s="1" t="s">
        <v>23</v>
      </c>
      <c r="I6142" s="1" t="s">
        <v>23</v>
      </c>
      <c r="J6142" s="1" t="s">
        <v>55</v>
      </c>
      <c r="AK6142" s="1" t="s">
        <v>79</v>
      </c>
      <c r="AL6142" s="1" t="s">
        <v>720</v>
      </c>
    </row>
    <row r="6143" spans="1:38">
      <c r="A6143" s="1" t="s">
        <v>1772</v>
      </c>
      <c r="B6143" s="9">
        <v>41842</v>
      </c>
      <c r="C6143" s="11">
        <v>100</v>
      </c>
      <c r="D6143" s="11">
        <v>2</v>
      </c>
      <c r="E6143" s="1">
        <v>47</v>
      </c>
      <c r="F6143" s="1" t="s">
        <v>47</v>
      </c>
      <c r="G6143" s="1" t="s">
        <v>684</v>
      </c>
      <c r="H6143" s="1" t="s">
        <v>23</v>
      </c>
      <c r="I6143" s="1" t="s">
        <v>23</v>
      </c>
      <c r="J6143" s="1" t="s">
        <v>55</v>
      </c>
      <c r="AK6143" s="1" t="s">
        <v>79</v>
      </c>
      <c r="AL6143" s="1" t="s">
        <v>720</v>
      </c>
    </row>
    <row r="6144" spans="1:38">
      <c r="A6144" s="1" t="s">
        <v>1772</v>
      </c>
      <c r="B6144" s="9">
        <v>41842</v>
      </c>
      <c r="C6144" s="11">
        <v>100</v>
      </c>
      <c r="D6144" s="11">
        <v>2</v>
      </c>
      <c r="E6144" s="1">
        <v>48</v>
      </c>
      <c r="F6144" s="1" t="s">
        <v>26</v>
      </c>
      <c r="G6144" s="1" t="s">
        <v>686</v>
      </c>
      <c r="H6144" s="1" t="s">
        <v>23</v>
      </c>
      <c r="I6144" s="1" t="s">
        <v>23</v>
      </c>
      <c r="J6144" s="1" t="s">
        <v>55</v>
      </c>
      <c r="AK6144" s="1" t="s">
        <v>79</v>
      </c>
      <c r="AL6144" s="1" t="s">
        <v>669</v>
      </c>
    </row>
    <row r="6145" spans="1:38">
      <c r="A6145" s="1" t="s">
        <v>1772</v>
      </c>
      <c r="B6145" s="9">
        <v>41842</v>
      </c>
      <c r="C6145" s="11">
        <v>100</v>
      </c>
      <c r="D6145" s="11">
        <v>2</v>
      </c>
      <c r="E6145" s="1">
        <v>48</v>
      </c>
      <c r="F6145" s="1" t="s">
        <v>47</v>
      </c>
      <c r="G6145" s="1" t="s">
        <v>687</v>
      </c>
      <c r="H6145" s="1" t="s">
        <v>23</v>
      </c>
      <c r="I6145" s="1" t="s">
        <v>23</v>
      </c>
      <c r="AK6145" s="1" t="s">
        <v>79</v>
      </c>
    </row>
    <row r="6146" spans="1:38">
      <c r="A6146" s="1" t="s">
        <v>1773</v>
      </c>
      <c r="B6146" s="9">
        <v>41843</v>
      </c>
      <c r="C6146" s="11">
        <v>100</v>
      </c>
      <c r="D6146" s="11">
        <v>2</v>
      </c>
      <c r="E6146" s="1">
        <v>1</v>
      </c>
      <c r="F6146" s="1" t="s">
        <v>26</v>
      </c>
      <c r="G6146" s="1" t="s">
        <v>584</v>
      </c>
      <c r="H6146" s="1" t="s">
        <v>23</v>
      </c>
      <c r="I6146" s="1" t="s">
        <v>23</v>
      </c>
      <c r="AK6146" s="1" t="s">
        <v>71</v>
      </c>
    </row>
    <row r="6147" spans="1:38">
      <c r="A6147" s="1" t="s">
        <v>1773</v>
      </c>
      <c r="B6147" s="9">
        <v>41843</v>
      </c>
      <c r="C6147" s="11">
        <v>100</v>
      </c>
      <c r="D6147" s="11">
        <v>2</v>
      </c>
      <c r="E6147" s="1">
        <v>1</v>
      </c>
      <c r="F6147" s="1" t="s">
        <v>47</v>
      </c>
      <c r="G6147" s="1" t="s">
        <v>586</v>
      </c>
      <c r="H6147" s="1" t="s">
        <v>23</v>
      </c>
      <c r="I6147" s="1" t="s">
        <v>23</v>
      </c>
      <c r="AK6147" s="1" t="s">
        <v>71</v>
      </c>
    </row>
    <row r="6148" spans="1:38">
      <c r="A6148" s="1" t="s">
        <v>1773</v>
      </c>
      <c r="B6148" s="9">
        <v>41843</v>
      </c>
      <c r="C6148" s="11">
        <v>100</v>
      </c>
      <c r="D6148" s="11">
        <v>2</v>
      </c>
      <c r="E6148" s="1">
        <v>2</v>
      </c>
      <c r="F6148" s="1" t="s">
        <v>26</v>
      </c>
      <c r="G6148" s="1" t="s">
        <v>587</v>
      </c>
      <c r="H6148" s="1" t="s">
        <v>23</v>
      </c>
      <c r="I6148" s="1" t="s">
        <v>23</v>
      </c>
      <c r="J6148" s="1" t="s">
        <v>55</v>
      </c>
      <c r="AK6148" s="1" t="s">
        <v>71</v>
      </c>
      <c r="AL6148" s="1" t="s">
        <v>709</v>
      </c>
    </row>
    <row r="6149" spans="1:38">
      <c r="A6149" s="1" t="s">
        <v>1773</v>
      </c>
      <c r="B6149" s="9">
        <v>41843</v>
      </c>
      <c r="C6149" s="11">
        <v>100</v>
      </c>
      <c r="D6149" s="11">
        <v>2</v>
      </c>
      <c r="E6149" s="1">
        <v>2</v>
      </c>
      <c r="F6149" s="1" t="s">
        <v>47</v>
      </c>
      <c r="G6149" s="1" t="s">
        <v>588</v>
      </c>
      <c r="H6149" s="1" t="s">
        <v>23</v>
      </c>
      <c r="I6149" s="1" t="s">
        <v>23</v>
      </c>
      <c r="AK6149" s="1" t="s">
        <v>71</v>
      </c>
    </row>
    <row r="6150" spans="1:38">
      <c r="A6150" s="1" t="s">
        <v>1773</v>
      </c>
      <c r="B6150" s="9">
        <v>41843</v>
      </c>
      <c r="C6150" s="11">
        <v>100</v>
      </c>
      <c r="D6150" s="11">
        <v>2</v>
      </c>
      <c r="E6150" s="1">
        <v>3</v>
      </c>
      <c r="F6150" s="1" t="s">
        <v>26</v>
      </c>
      <c r="G6150" s="1" t="s">
        <v>589</v>
      </c>
      <c r="H6150" s="1" t="s">
        <v>23</v>
      </c>
      <c r="I6150" s="1" t="s">
        <v>23</v>
      </c>
      <c r="AK6150" s="1" t="s">
        <v>71</v>
      </c>
    </row>
    <row r="6151" spans="1:38">
      <c r="A6151" s="1" t="s">
        <v>1773</v>
      </c>
      <c r="B6151" s="9">
        <v>41843</v>
      </c>
      <c r="C6151" s="11">
        <v>100</v>
      </c>
      <c r="D6151" s="11">
        <v>2</v>
      </c>
      <c r="E6151" s="1">
        <v>3</v>
      </c>
      <c r="F6151" s="1" t="s">
        <v>47</v>
      </c>
      <c r="G6151" s="1" t="s">
        <v>590</v>
      </c>
      <c r="H6151" s="1" t="s">
        <v>23</v>
      </c>
      <c r="I6151" s="1" t="s">
        <v>23</v>
      </c>
      <c r="J6151" s="1" t="s">
        <v>55</v>
      </c>
      <c r="AK6151" s="1" t="s">
        <v>71</v>
      </c>
      <c r="AL6151" s="1" t="s">
        <v>717</v>
      </c>
    </row>
    <row r="6152" spans="1:38">
      <c r="A6152" s="1" t="s">
        <v>1773</v>
      </c>
      <c r="B6152" s="9">
        <v>41843</v>
      </c>
      <c r="C6152" s="11">
        <v>100</v>
      </c>
      <c r="D6152" s="11">
        <v>2</v>
      </c>
      <c r="E6152" s="1">
        <v>4</v>
      </c>
      <c r="F6152" s="1" t="s">
        <v>26</v>
      </c>
      <c r="G6152" s="1" t="s">
        <v>591</v>
      </c>
      <c r="H6152" s="1" t="s">
        <v>23</v>
      </c>
      <c r="I6152" s="1" t="s">
        <v>23</v>
      </c>
      <c r="J6152" s="1" t="s">
        <v>55</v>
      </c>
      <c r="AK6152" s="1" t="s">
        <v>71</v>
      </c>
      <c r="AL6152" s="1" t="s">
        <v>659</v>
      </c>
    </row>
    <row r="6153" spans="1:38">
      <c r="A6153" s="1" t="s">
        <v>1773</v>
      </c>
      <c r="B6153" s="9">
        <v>41843</v>
      </c>
      <c r="C6153" s="11">
        <v>100</v>
      </c>
      <c r="D6153" s="11">
        <v>2</v>
      </c>
      <c r="E6153" s="1">
        <v>4</v>
      </c>
      <c r="F6153" s="1" t="s">
        <v>47</v>
      </c>
      <c r="G6153" s="1" t="s">
        <v>592</v>
      </c>
      <c r="H6153" s="1" t="s">
        <v>22</v>
      </c>
      <c r="I6153" s="1" t="s">
        <v>9</v>
      </c>
      <c r="K6153" s="1" t="s">
        <v>29</v>
      </c>
      <c r="L6153" s="1" t="s">
        <v>73</v>
      </c>
      <c r="M6153" s="2" t="s">
        <v>2324</v>
      </c>
      <c r="AJ6153" s="1" t="s">
        <v>525</v>
      </c>
      <c r="AK6153" s="1" t="s">
        <v>71</v>
      </c>
    </row>
    <row r="6154" spans="1:38">
      <c r="A6154" s="1" t="s">
        <v>1773</v>
      </c>
      <c r="B6154" s="9">
        <v>41843</v>
      </c>
      <c r="C6154" s="11">
        <v>100</v>
      </c>
      <c r="D6154" s="11">
        <v>2</v>
      </c>
      <c r="E6154" s="1">
        <v>5</v>
      </c>
      <c r="F6154" s="1" t="s">
        <v>26</v>
      </c>
      <c r="G6154" s="1" t="s">
        <v>593</v>
      </c>
      <c r="H6154" s="1" t="s">
        <v>23</v>
      </c>
      <c r="I6154" s="1" t="s">
        <v>23</v>
      </c>
      <c r="AK6154" s="1" t="s">
        <v>71</v>
      </c>
    </row>
    <row r="6155" spans="1:38">
      <c r="A6155" s="1" t="s">
        <v>1773</v>
      </c>
      <c r="B6155" s="9">
        <v>41843</v>
      </c>
      <c r="C6155" s="11">
        <v>100</v>
      </c>
      <c r="D6155" s="11">
        <v>2</v>
      </c>
      <c r="E6155" s="1">
        <v>5</v>
      </c>
      <c r="F6155" s="1" t="s">
        <v>47</v>
      </c>
      <c r="G6155" s="1" t="s">
        <v>594</v>
      </c>
      <c r="H6155" s="1" t="s">
        <v>23</v>
      </c>
      <c r="I6155" s="1" t="s">
        <v>23</v>
      </c>
      <c r="J6155" s="1" t="s">
        <v>55</v>
      </c>
      <c r="AK6155" s="1" t="s">
        <v>71</v>
      </c>
      <c r="AL6155" s="1" t="s">
        <v>717</v>
      </c>
    </row>
    <row r="6156" spans="1:38">
      <c r="A6156" s="1" t="s">
        <v>1773</v>
      </c>
      <c r="B6156" s="9">
        <v>41843</v>
      </c>
      <c r="C6156" s="11">
        <v>100</v>
      </c>
      <c r="D6156" s="11">
        <v>2</v>
      </c>
      <c r="E6156" s="1">
        <v>6</v>
      </c>
      <c r="F6156" s="1" t="s">
        <v>26</v>
      </c>
      <c r="G6156" s="1" t="s">
        <v>595</v>
      </c>
      <c r="H6156" s="1" t="s">
        <v>23</v>
      </c>
      <c r="I6156" s="1" t="s">
        <v>23</v>
      </c>
      <c r="J6156" s="1" t="s">
        <v>55</v>
      </c>
      <c r="AK6156" s="1" t="s">
        <v>71</v>
      </c>
      <c r="AL6156" s="1" t="s">
        <v>657</v>
      </c>
    </row>
    <row r="6157" spans="1:38">
      <c r="A6157" s="1" t="s">
        <v>1773</v>
      </c>
      <c r="B6157" s="9">
        <v>41843</v>
      </c>
      <c r="C6157" s="11">
        <v>100</v>
      </c>
      <c r="D6157" s="11">
        <v>2</v>
      </c>
      <c r="E6157" s="1">
        <v>6</v>
      </c>
      <c r="F6157" s="1" t="s">
        <v>47</v>
      </c>
      <c r="G6157" s="1" t="s">
        <v>596</v>
      </c>
      <c r="H6157" s="1" t="s">
        <v>23</v>
      </c>
      <c r="I6157" s="1" t="s">
        <v>23</v>
      </c>
      <c r="AK6157" s="1" t="s">
        <v>71</v>
      </c>
    </row>
    <row r="6158" spans="1:38">
      <c r="A6158" s="1" t="s">
        <v>1773</v>
      </c>
      <c r="B6158" s="9">
        <v>41843</v>
      </c>
      <c r="C6158" s="11">
        <v>100</v>
      </c>
      <c r="D6158" s="11">
        <v>2</v>
      </c>
      <c r="E6158" s="1">
        <v>7</v>
      </c>
      <c r="F6158" s="1" t="s">
        <v>26</v>
      </c>
      <c r="G6158" s="1" t="s">
        <v>597</v>
      </c>
      <c r="H6158" s="1" t="s">
        <v>23</v>
      </c>
      <c r="I6158" s="1" t="s">
        <v>23</v>
      </c>
      <c r="J6158" s="1" t="s">
        <v>55</v>
      </c>
      <c r="AK6158" s="1" t="s">
        <v>71</v>
      </c>
    </row>
    <row r="6159" spans="1:38">
      <c r="A6159" s="1" t="s">
        <v>1773</v>
      </c>
      <c r="B6159" s="9">
        <v>41843</v>
      </c>
      <c r="C6159" s="11">
        <v>100</v>
      </c>
      <c r="D6159" s="11">
        <v>2</v>
      </c>
      <c r="E6159" s="1">
        <v>7</v>
      </c>
      <c r="F6159" s="1" t="s">
        <v>47</v>
      </c>
      <c r="G6159" s="1" t="s">
        <v>599</v>
      </c>
      <c r="H6159" s="1" t="s">
        <v>23</v>
      </c>
      <c r="I6159" s="1" t="s">
        <v>23</v>
      </c>
      <c r="AK6159" s="1" t="s">
        <v>71</v>
      </c>
    </row>
    <row r="6160" spans="1:38">
      <c r="A6160" s="1" t="s">
        <v>1773</v>
      </c>
      <c r="B6160" s="9">
        <v>41843</v>
      </c>
      <c r="C6160" s="11">
        <v>100</v>
      </c>
      <c r="D6160" s="11">
        <v>2</v>
      </c>
      <c r="E6160" s="1">
        <v>8</v>
      </c>
      <c r="F6160" s="1" t="s">
        <v>26</v>
      </c>
      <c r="G6160" s="1" t="s">
        <v>600</v>
      </c>
      <c r="H6160" s="1" t="s">
        <v>22</v>
      </c>
      <c r="I6160" s="1" t="s">
        <v>23</v>
      </c>
      <c r="AK6160" s="1" t="s">
        <v>71</v>
      </c>
    </row>
    <row r="6161" spans="1:38">
      <c r="A6161" s="1" t="s">
        <v>1773</v>
      </c>
      <c r="B6161" s="9">
        <v>41843</v>
      </c>
      <c r="C6161" s="11">
        <v>100</v>
      </c>
      <c r="D6161" s="11">
        <v>2</v>
      </c>
      <c r="E6161" s="1">
        <v>8</v>
      </c>
      <c r="F6161" s="1" t="s">
        <v>47</v>
      </c>
      <c r="G6161" s="1" t="s">
        <v>601</v>
      </c>
      <c r="H6161" s="1" t="s">
        <v>23</v>
      </c>
      <c r="I6161" s="1" t="s">
        <v>23</v>
      </c>
      <c r="AK6161" s="1" t="s">
        <v>71</v>
      </c>
    </row>
    <row r="6162" spans="1:38">
      <c r="A6162" s="1" t="s">
        <v>1773</v>
      </c>
      <c r="B6162" s="9">
        <v>41843</v>
      </c>
      <c r="C6162" s="11">
        <v>100</v>
      </c>
      <c r="D6162" s="11">
        <v>2</v>
      </c>
      <c r="E6162" s="1">
        <v>9</v>
      </c>
      <c r="F6162" s="1" t="s">
        <v>26</v>
      </c>
      <c r="G6162" s="1" t="s">
        <v>602</v>
      </c>
      <c r="H6162" s="1" t="s">
        <v>23</v>
      </c>
      <c r="I6162" s="1" t="s">
        <v>23</v>
      </c>
      <c r="AK6162" s="1" t="s">
        <v>71</v>
      </c>
    </row>
    <row r="6163" spans="1:38">
      <c r="A6163" s="1" t="s">
        <v>1773</v>
      </c>
      <c r="B6163" s="9">
        <v>41843</v>
      </c>
      <c r="C6163" s="11">
        <v>100</v>
      </c>
      <c r="D6163" s="11">
        <v>2</v>
      </c>
      <c r="E6163" s="1">
        <v>9</v>
      </c>
      <c r="F6163" s="1" t="s">
        <v>47</v>
      </c>
      <c r="G6163" s="1" t="s">
        <v>603</v>
      </c>
      <c r="H6163" s="1" t="s">
        <v>23</v>
      </c>
      <c r="I6163" s="1" t="s">
        <v>23</v>
      </c>
      <c r="J6163" s="1" t="s">
        <v>55</v>
      </c>
      <c r="AK6163" s="1" t="s">
        <v>71</v>
      </c>
      <c r="AL6163" s="1" t="s">
        <v>657</v>
      </c>
    </row>
    <row r="6164" spans="1:38">
      <c r="A6164" s="1" t="s">
        <v>1773</v>
      </c>
      <c r="B6164" s="9">
        <v>41843</v>
      </c>
      <c r="C6164" s="11">
        <v>100</v>
      </c>
      <c r="D6164" s="11">
        <v>2</v>
      </c>
      <c r="E6164" s="1">
        <v>10</v>
      </c>
      <c r="F6164" s="1" t="s">
        <v>26</v>
      </c>
      <c r="G6164" s="1" t="s">
        <v>604</v>
      </c>
      <c r="H6164" s="1" t="s">
        <v>23</v>
      </c>
      <c r="I6164" s="1" t="s">
        <v>23</v>
      </c>
      <c r="J6164" s="1" t="s">
        <v>55</v>
      </c>
      <c r="AK6164" s="1" t="s">
        <v>71</v>
      </c>
      <c r="AL6164" s="1" t="s">
        <v>685</v>
      </c>
    </row>
    <row r="6165" spans="1:38">
      <c r="A6165" s="1" t="s">
        <v>1773</v>
      </c>
      <c r="B6165" s="9">
        <v>41843</v>
      </c>
      <c r="C6165" s="11">
        <v>100</v>
      </c>
      <c r="D6165" s="11">
        <v>2</v>
      </c>
      <c r="E6165" s="1">
        <v>10</v>
      </c>
      <c r="F6165" s="1" t="s">
        <v>47</v>
      </c>
      <c r="G6165" s="1" t="s">
        <v>605</v>
      </c>
      <c r="H6165" s="1" t="s">
        <v>23</v>
      </c>
      <c r="I6165" s="1" t="s">
        <v>23</v>
      </c>
      <c r="AK6165" s="1" t="s">
        <v>71</v>
      </c>
    </row>
    <row r="6166" spans="1:38">
      <c r="A6166" s="1" t="s">
        <v>1773</v>
      </c>
      <c r="B6166" s="9">
        <v>41843</v>
      </c>
      <c r="C6166" s="11">
        <v>100</v>
      </c>
      <c r="D6166" s="11">
        <v>2</v>
      </c>
      <c r="E6166" s="1">
        <v>11</v>
      </c>
      <c r="F6166" s="1" t="s">
        <v>26</v>
      </c>
      <c r="G6166" s="1" t="s">
        <v>606</v>
      </c>
      <c r="H6166" s="1" t="s">
        <v>23</v>
      </c>
      <c r="I6166" s="1" t="s">
        <v>23</v>
      </c>
      <c r="J6166" s="1" t="s">
        <v>55</v>
      </c>
      <c r="AK6166" s="1" t="s">
        <v>71</v>
      </c>
      <c r="AL6166" s="1" t="s">
        <v>677</v>
      </c>
    </row>
    <row r="6167" spans="1:38">
      <c r="A6167" s="1" t="s">
        <v>1773</v>
      </c>
      <c r="B6167" s="9">
        <v>41843</v>
      </c>
      <c r="C6167" s="11">
        <v>100</v>
      </c>
      <c r="D6167" s="11">
        <v>2</v>
      </c>
      <c r="E6167" s="1">
        <v>11</v>
      </c>
      <c r="F6167" s="1" t="s">
        <v>47</v>
      </c>
      <c r="G6167" s="1" t="s">
        <v>607</v>
      </c>
      <c r="H6167" s="1" t="s">
        <v>23</v>
      </c>
      <c r="I6167" s="1" t="s">
        <v>23</v>
      </c>
      <c r="J6167" s="1" t="s">
        <v>55</v>
      </c>
      <c r="AK6167" s="1" t="s">
        <v>71</v>
      </c>
    </row>
    <row r="6168" spans="1:38">
      <c r="A6168" s="1" t="s">
        <v>1773</v>
      </c>
      <c r="B6168" s="9">
        <v>41843</v>
      </c>
      <c r="C6168" s="11">
        <v>100</v>
      </c>
      <c r="D6168" s="11">
        <v>2</v>
      </c>
      <c r="E6168" s="1">
        <v>12</v>
      </c>
      <c r="F6168" s="1" t="s">
        <v>26</v>
      </c>
      <c r="G6168" s="1" t="s">
        <v>608</v>
      </c>
      <c r="H6168" s="1" t="s">
        <v>23</v>
      </c>
      <c r="I6168" s="1" t="s">
        <v>23</v>
      </c>
      <c r="AK6168" s="1" t="s">
        <v>71</v>
      </c>
    </row>
    <row r="6169" spans="1:38">
      <c r="A6169" s="1" t="s">
        <v>1773</v>
      </c>
      <c r="B6169" s="9">
        <v>41843</v>
      </c>
      <c r="C6169" s="11">
        <v>100</v>
      </c>
      <c r="D6169" s="11">
        <v>2</v>
      </c>
      <c r="E6169" s="1">
        <v>12</v>
      </c>
      <c r="F6169" s="1" t="s">
        <v>47</v>
      </c>
      <c r="G6169" s="1" t="s">
        <v>609</v>
      </c>
      <c r="H6169" s="1" t="s">
        <v>22</v>
      </c>
      <c r="I6169" s="1" t="s">
        <v>23</v>
      </c>
      <c r="J6169" s="1" t="s">
        <v>55</v>
      </c>
      <c r="AK6169" s="1" t="s">
        <v>71</v>
      </c>
      <c r="AL6169" s="1" t="s">
        <v>721</v>
      </c>
    </row>
    <row r="6170" spans="1:38">
      <c r="A6170" s="1" t="s">
        <v>1773</v>
      </c>
      <c r="B6170" s="9">
        <v>41843</v>
      </c>
      <c r="C6170" s="11">
        <v>100</v>
      </c>
      <c r="D6170" s="11">
        <v>2</v>
      </c>
      <c r="E6170" s="1">
        <v>13</v>
      </c>
      <c r="F6170" s="1" t="s">
        <v>26</v>
      </c>
      <c r="G6170" s="1" t="s">
        <v>610</v>
      </c>
      <c r="H6170" s="1" t="s">
        <v>23</v>
      </c>
      <c r="I6170" s="1" t="s">
        <v>53</v>
      </c>
      <c r="AK6170" s="1" t="s">
        <v>71</v>
      </c>
    </row>
    <row r="6171" spans="1:38">
      <c r="A6171" s="1" t="s">
        <v>1773</v>
      </c>
      <c r="B6171" s="9">
        <v>41843</v>
      </c>
      <c r="C6171" s="11">
        <v>100</v>
      </c>
      <c r="D6171" s="11">
        <v>2</v>
      </c>
      <c r="E6171" s="1">
        <v>13</v>
      </c>
      <c r="F6171" s="1" t="s">
        <v>47</v>
      </c>
      <c r="G6171" s="1" t="s">
        <v>611</v>
      </c>
      <c r="H6171" s="1" t="s">
        <v>23</v>
      </c>
      <c r="I6171" s="1" t="s">
        <v>23</v>
      </c>
      <c r="J6171" s="1" t="s">
        <v>722</v>
      </c>
      <c r="AK6171" s="1" t="s">
        <v>71</v>
      </c>
      <c r="AL6171" s="1" t="s">
        <v>657</v>
      </c>
    </row>
    <row r="6172" spans="1:38">
      <c r="A6172" s="1" t="s">
        <v>1773</v>
      </c>
      <c r="B6172" s="9">
        <v>41843</v>
      </c>
      <c r="C6172" s="11">
        <v>100</v>
      </c>
      <c r="D6172" s="11">
        <v>2</v>
      </c>
      <c r="E6172" s="1">
        <v>14</v>
      </c>
      <c r="F6172" s="1" t="s">
        <v>26</v>
      </c>
      <c r="G6172" s="1" t="s">
        <v>612</v>
      </c>
      <c r="H6172" s="1" t="s">
        <v>23</v>
      </c>
      <c r="I6172" s="1" t="s">
        <v>23</v>
      </c>
      <c r="AK6172" s="1" t="s">
        <v>71</v>
      </c>
    </row>
    <row r="6173" spans="1:38">
      <c r="A6173" s="1" t="s">
        <v>1773</v>
      </c>
      <c r="B6173" s="9">
        <v>41843</v>
      </c>
      <c r="C6173" s="11">
        <v>100</v>
      </c>
      <c r="D6173" s="11">
        <v>2</v>
      </c>
      <c r="E6173" s="1">
        <v>14</v>
      </c>
      <c r="F6173" s="1" t="s">
        <v>47</v>
      </c>
      <c r="G6173" s="1" t="s">
        <v>613</v>
      </c>
      <c r="H6173" s="1" t="s">
        <v>23</v>
      </c>
      <c r="I6173" s="1" t="s">
        <v>23</v>
      </c>
      <c r="AK6173" s="1" t="s">
        <v>71</v>
      </c>
    </row>
    <row r="6174" spans="1:38">
      <c r="A6174" s="1" t="s">
        <v>1773</v>
      </c>
      <c r="B6174" s="9">
        <v>41843</v>
      </c>
      <c r="C6174" s="11">
        <v>100</v>
      </c>
      <c r="D6174" s="11">
        <v>2</v>
      </c>
      <c r="E6174" s="1">
        <v>15</v>
      </c>
      <c r="F6174" s="1" t="s">
        <v>26</v>
      </c>
      <c r="G6174" s="1" t="s">
        <v>616</v>
      </c>
      <c r="H6174" s="1" t="s">
        <v>23</v>
      </c>
      <c r="I6174" s="1" t="s">
        <v>23</v>
      </c>
      <c r="J6174" s="1" t="s">
        <v>55</v>
      </c>
      <c r="AK6174" s="1" t="s">
        <v>71</v>
      </c>
      <c r="AL6174" s="1" t="s">
        <v>659</v>
      </c>
    </row>
    <row r="6175" spans="1:38">
      <c r="A6175" s="1" t="s">
        <v>1773</v>
      </c>
      <c r="B6175" s="9">
        <v>41843</v>
      </c>
      <c r="C6175" s="11">
        <v>100</v>
      </c>
      <c r="D6175" s="11">
        <v>2</v>
      </c>
      <c r="E6175" s="1">
        <v>15</v>
      </c>
      <c r="F6175" s="1" t="s">
        <v>47</v>
      </c>
      <c r="G6175" s="1" t="s">
        <v>617</v>
      </c>
      <c r="H6175" s="1" t="s">
        <v>23</v>
      </c>
      <c r="I6175" s="1" t="s">
        <v>23</v>
      </c>
      <c r="J6175" s="1" t="s">
        <v>55</v>
      </c>
      <c r="AK6175" s="1" t="s">
        <v>71</v>
      </c>
      <c r="AL6175" s="1" t="s">
        <v>659</v>
      </c>
    </row>
    <row r="6176" spans="1:38">
      <c r="A6176" s="1" t="s">
        <v>1773</v>
      </c>
      <c r="B6176" s="9">
        <v>41843</v>
      </c>
      <c r="C6176" s="11">
        <v>100</v>
      </c>
      <c r="D6176" s="11">
        <v>2</v>
      </c>
      <c r="E6176" s="1">
        <v>16</v>
      </c>
      <c r="F6176" s="1" t="s">
        <v>26</v>
      </c>
      <c r="G6176" s="1" t="s">
        <v>618</v>
      </c>
      <c r="H6176" s="1" t="s">
        <v>23</v>
      </c>
      <c r="I6176" s="1" t="s">
        <v>23</v>
      </c>
      <c r="J6176" s="1" t="s">
        <v>55</v>
      </c>
      <c r="AK6176" s="1" t="s">
        <v>71</v>
      </c>
      <c r="AL6176" s="1" t="s">
        <v>669</v>
      </c>
    </row>
    <row r="6177" spans="1:38">
      <c r="A6177" s="1" t="s">
        <v>1773</v>
      </c>
      <c r="B6177" s="9">
        <v>41843</v>
      </c>
      <c r="C6177" s="11">
        <v>100</v>
      </c>
      <c r="D6177" s="11">
        <v>2</v>
      </c>
      <c r="E6177" s="1">
        <v>16</v>
      </c>
      <c r="F6177" s="1" t="s">
        <v>47</v>
      </c>
      <c r="G6177" s="1" t="s">
        <v>619</v>
      </c>
      <c r="H6177" s="1" t="s">
        <v>23</v>
      </c>
      <c r="I6177" s="1" t="s">
        <v>23</v>
      </c>
      <c r="J6177" s="1" t="s">
        <v>55</v>
      </c>
      <c r="AK6177" s="1" t="s">
        <v>71</v>
      </c>
      <c r="AL6177" s="1" t="s">
        <v>709</v>
      </c>
    </row>
    <row r="6178" spans="1:38">
      <c r="A6178" s="1" t="s">
        <v>1773</v>
      </c>
      <c r="B6178" s="9">
        <v>41843</v>
      </c>
      <c r="C6178" s="11">
        <v>100</v>
      </c>
      <c r="D6178" s="11">
        <v>2</v>
      </c>
      <c r="E6178" s="1">
        <v>17</v>
      </c>
      <c r="F6178" s="1" t="s">
        <v>26</v>
      </c>
      <c r="G6178" s="1" t="s">
        <v>620</v>
      </c>
      <c r="H6178" s="1" t="s">
        <v>22</v>
      </c>
      <c r="I6178" s="1" t="s">
        <v>9</v>
      </c>
      <c r="J6178" s="1" t="s">
        <v>55</v>
      </c>
      <c r="K6178" s="1" t="s">
        <v>32</v>
      </c>
      <c r="L6178" s="1" t="s">
        <v>25</v>
      </c>
      <c r="M6178" s="2" t="s">
        <v>2337</v>
      </c>
      <c r="N6178" s="1" t="s">
        <v>26</v>
      </c>
      <c r="O6178" s="1" t="s">
        <v>33</v>
      </c>
      <c r="P6178" s="1" t="s">
        <v>690</v>
      </c>
      <c r="Q6178" s="1">
        <v>26</v>
      </c>
      <c r="R6178" s="1">
        <v>18.350000000000001</v>
      </c>
      <c r="S6178" s="1">
        <v>11.05</v>
      </c>
      <c r="X6178" s="1">
        <v>16</v>
      </c>
      <c r="Y6178" s="1">
        <v>85</v>
      </c>
      <c r="Z6178" s="1">
        <v>69</v>
      </c>
      <c r="AA6178" s="1">
        <v>65</v>
      </c>
      <c r="AE6178" s="1">
        <v>2060</v>
      </c>
      <c r="AF6178" s="1">
        <v>407</v>
      </c>
      <c r="AJ6178" s="1" t="s">
        <v>525</v>
      </c>
      <c r="AK6178" s="1" t="s">
        <v>216</v>
      </c>
      <c r="AL6178" s="1" t="s">
        <v>723</v>
      </c>
    </row>
    <row r="6179" spans="1:38">
      <c r="A6179" s="1" t="s">
        <v>1773</v>
      </c>
      <c r="B6179" s="9">
        <v>41843</v>
      </c>
      <c r="C6179" s="11">
        <v>100</v>
      </c>
      <c r="D6179" s="11">
        <v>2</v>
      </c>
      <c r="E6179" s="1">
        <v>17</v>
      </c>
      <c r="F6179" s="1" t="s">
        <v>47</v>
      </c>
      <c r="G6179" s="1" t="s">
        <v>621</v>
      </c>
      <c r="H6179" s="1" t="s">
        <v>23</v>
      </c>
      <c r="I6179" s="1" t="s">
        <v>23</v>
      </c>
      <c r="AK6179" s="1" t="s">
        <v>216</v>
      </c>
    </row>
    <row r="6180" spans="1:38">
      <c r="A6180" s="1" t="s">
        <v>1773</v>
      </c>
      <c r="B6180" s="9">
        <v>41843</v>
      </c>
      <c r="C6180" s="11">
        <v>100</v>
      </c>
      <c r="D6180" s="11">
        <v>2</v>
      </c>
      <c r="E6180" s="1">
        <v>18</v>
      </c>
      <c r="F6180" s="1" t="s">
        <v>26</v>
      </c>
      <c r="G6180" s="1" t="s">
        <v>622</v>
      </c>
      <c r="H6180" s="1" t="s">
        <v>23</v>
      </c>
      <c r="I6180" s="1" t="s">
        <v>23</v>
      </c>
      <c r="J6180" s="1" t="s">
        <v>55</v>
      </c>
      <c r="AK6180" s="1" t="s">
        <v>216</v>
      </c>
    </row>
    <row r="6181" spans="1:38">
      <c r="A6181" s="1" t="s">
        <v>1773</v>
      </c>
      <c r="B6181" s="9">
        <v>41843</v>
      </c>
      <c r="C6181" s="11">
        <v>100</v>
      </c>
      <c r="D6181" s="11">
        <v>2</v>
      </c>
      <c r="E6181" s="1">
        <v>18</v>
      </c>
      <c r="F6181" s="1" t="s">
        <v>47</v>
      </c>
      <c r="G6181" s="1" t="s">
        <v>623</v>
      </c>
      <c r="H6181" s="1" t="s">
        <v>23</v>
      </c>
      <c r="I6181" s="1" t="s">
        <v>53</v>
      </c>
      <c r="J6181" s="1" t="s">
        <v>55</v>
      </c>
      <c r="AK6181" s="1" t="s">
        <v>216</v>
      </c>
    </row>
    <row r="6182" spans="1:38">
      <c r="A6182" s="1" t="s">
        <v>1773</v>
      </c>
      <c r="B6182" s="9">
        <v>41843</v>
      </c>
      <c r="C6182" s="11">
        <v>100</v>
      </c>
      <c r="D6182" s="11">
        <v>2</v>
      </c>
      <c r="E6182" s="1">
        <v>19</v>
      </c>
      <c r="F6182" s="1" t="s">
        <v>26</v>
      </c>
      <c r="G6182" s="1" t="s">
        <v>624</v>
      </c>
      <c r="H6182" s="1" t="s">
        <v>23</v>
      </c>
      <c r="I6182" s="1" t="s">
        <v>23</v>
      </c>
      <c r="AK6182" s="1" t="s">
        <v>216</v>
      </c>
    </row>
    <row r="6183" spans="1:38">
      <c r="A6183" s="1" t="s">
        <v>1773</v>
      </c>
      <c r="B6183" s="9">
        <v>41843</v>
      </c>
      <c r="C6183" s="11">
        <v>100</v>
      </c>
      <c r="D6183" s="11">
        <v>2</v>
      </c>
      <c r="E6183" s="1">
        <v>19</v>
      </c>
      <c r="F6183" s="1" t="s">
        <v>47</v>
      </c>
      <c r="G6183" s="1" t="s">
        <v>625</v>
      </c>
      <c r="H6183" s="1" t="s">
        <v>23</v>
      </c>
      <c r="I6183" s="1" t="s">
        <v>9</v>
      </c>
      <c r="AK6183" s="1" t="s">
        <v>216</v>
      </c>
    </row>
    <row r="6184" spans="1:38">
      <c r="A6184" s="1" t="s">
        <v>1773</v>
      </c>
      <c r="B6184" s="9">
        <v>41843</v>
      </c>
      <c r="C6184" s="11">
        <v>100</v>
      </c>
      <c r="D6184" s="11">
        <v>2</v>
      </c>
      <c r="E6184" s="1">
        <v>20</v>
      </c>
      <c r="F6184" s="1" t="s">
        <v>26</v>
      </c>
      <c r="G6184" s="1" t="s">
        <v>626</v>
      </c>
      <c r="H6184" s="1" t="s">
        <v>22</v>
      </c>
      <c r="I6184" s="1" t="s">
        <v>53</v>
      </c>
      <c r="AK6184" s="1" t="s">
        <v>216</v>
      </c>
    </row>
    <row r="6185" spans="1:38">
      <c r="A6185" s="1" t="s">
        <v>1773</v>
      </c>
      <c r="B6185" s="9">
        <v>41843</v>
      </c>
      <c r="C6185" s="11">
        <v>100</v>
      </c>
      <c r="D6185" s="11">
        <v>2</v>
      </c>
      <c r="E6185" s="1">
        <v>20</v>
      </c>
      <c r="F6185" s="1" t="s">
        <v>47</v>
      </c>
      <c r="G6185" s="1" t="s">
        <v>627</v>
      </c>
      <c r="H6185" s="1" t="s">
        <v>22</v>
      </c>
      <c r="I6185" s="1" t="s">
        <v>23</v>
      </c>
      <c r="AK6185" s="1" t="s">
        <v>216</v>
      </c>
    </row>
    <row r="6186" spans="1:38">
      <c r="A6186" s="1" t="s">
        <v>1773</v>
      </c>
      <c r="B6186" s="9">
        <v>41843</v>
      </c>
      <c r="C6186" s="11">
        <v>100</v>
      </c>
      <c r="D6186" s="11">
        <v>2</v>
      </c>
      <c r="E6186" s="1">
        <v>21</v>
      </c>
      <c r="F6186" s="1" t="s">
        <v>26</v>
      </c>
      <c r="G6186" s="1" t="s">
        <v>628</v>
      </c>
      <c r="H6186" s="1" t="s">
        <v>23</v>
      </c>
      <c r="I6186" s="1" t="s">
        <v>23</v>
      </c>
      <c r="AK6186" s="1" t="s">
        <v>216</v>
      </c>
    </row>
    <row r="6187" spans="1:38">
      <c r="A6187" s="1" t="s">
        <v>1773</v>
      </c>
      <c r="B6187" s="9">
        <v>41843</v>
      </c>
      <c r="C6187" s="11">
        <v>100</v>
      </c>
      <c r="D6187" s="11">
        <v>2</v>
      </c>
      <c r="E6187" s="1">
        <v>21</v>
      </c>
      <c r="F6187" s="1" t="s">
        <v>47</v>
      </c>
      <c r="G6187" s="1" t="s">
        <v>629</v>
      </c>
      <c r="H6187" s="1" t="s">
        <v>23</v>
      </c>
      <c r="I6187" s="1" t="s">
        <v>23</v>
      </c>
      <c r="AK6187" s="1" t="s">
        <v>216</v>
      </c>
    </row>
    <row r="6188" spans="1:38">
      <c r="A6188" s="1" t="s">
        <v>1773</v>
      </c>
      <c r="B6188" s="9">
        <v>41843</v>
      </c>
      <c r="C6188" s="11">
        <v>100</v>
      </c>
      <c r="D6188" s="11">
        <v>2</v>
      </c>
      <c r="E6188" s="1">
        <v>22</v>
      </c>
      <c r="F6188" s="1" t="s">
        <v>26</v>
      </c>
      <c r="G6188" s="1" t="s">
        <v>630</v>
      </c>
      <c r="H6188" s="1" t="s">
        <v>23</v>
      </c>
      <c r="I6188" s="1" t="s">
        <v>23</v>
      </c>
      <c r="J6188" s="1" t="s">
        <v>55</v>
      </c>
      <c r="AK6188" s="1" t="s">
        <v>216</v>
      </c>
    </row>
    <row r="6189" spans="1:38">
      <c r="A6189" s="1" t="s">
        <v>1773</v>
      </c>
      <c r="B6189" s="9">
        <v>41843</v>
      </c>
      <c r="C6189" s="11">
        <v>100</v>
      </c>
      <c r="D6189" s="11">
        <v>2</v>
      </c>
      <c r="E6189" s="1">
        <v>22</v>
      </c>
      <c r="F6189" s="1" t="s">
        <v>47</v>
      </c>
      <c r="G6189" s="1" t="s">
        <v>631</v>
      </c>
      <c r="H6189" s="1" t="s">
        <v>23</v>
      </c>
      <c r="I6189" s="1" t="s">
        <v>23</v>
      </c>
      <c r="AK6189" s="1" t="s">
        <v>216</v>
      </c>
    </row>
    <row r="6190" spans="1:38">
      <c r="A6190" s="1" t="s">
        <v>1773</v>
      </c>
      <c r="B6190" s="9">
        <v>41843</v>
      </c>
      <c r="C6190" s="11">
        <v>100</v>
      </c>
      <c r="D6190" s="11">
        <v>2</v>
      </c>
      <c r="E6190" s="1">
        <v>23</v>
      </c>
      <c r="F6190" s="1" t="s">
        <v>26</v>
      </c>
      <c r="G6190" s="1" t="s">
        <v>632</v>
      </c>
      <c r="H6190" s="1" t="s">
        <v>23</v>
      </c>
      <c r="I6190" s="1" t="s">
        <v>23</v>
      </c>
      <c r="J6190" s="1" t="s">
        <v>55</v>
      </c>
      <c r="AK6190" s="1" t="s">
        <v>216</v>
      </c>
    </row>
    <row r="6191" spans="1:38">
      <c r="A6191" s="1" t="s">
        <v>1773</v>
      </c>
      <c r="B6191" s="9">
        <v>41843</v>
      </c>
      <c r="C6191" s="11">
        <v>100</v>
      </c>
      <c r="D6191" s="11">
        <v>2</v>
      </c>
      <c r="E6191" s="1">
        <v>23</v>
      </c>
      <c r="F6191" s="1" t="s">
        <v>47</v>
      </c>
      <c r="G6191" s="1" t="s">
        <v>633</v>
      </c>
      <c r="H6191" s="1" t="s">
        <v>22</v>
      </c>
      <c r="I6191" s="1" t="s">
        <v>9</v>
      </c>
      <c r="K6191" s="1" t="s">
        <v>30</v>
      </c>
      <c r="L6191" s="1" t="s">
        <v>73</v>
      </c>
      <c r="M6191" s="2" t="s">
        <v>2335</v>
      </c>
      <c r="AJ6191" s="1" t="s">
        <v>79</v>
      </c>
      <c r="AK6191" s="1" t="s">
        <v>216</v>
      </c>
    </row>
    <row r="6192" spans="1:38">
      <c r="A6192" s="1" t="s">
        <v>1773</v>
      </c>
      <c r="B6192" s="9">
        <v>41843</v>
      </c>
      <c r="C6192" s="11">
        <v>100</v>
      </c>
      <c r="D6192" s="11">
        <v>2</v>
      </c>
      <c r="E6192" s="1">
        <v>24</v>
      </c>
      <c r="F6192" s="1" t="s">
        <v>26</v>
      </c>
      <c r="G6192" s="1" t="s">
        <v>634</v>
      </c>
      <c r="H6192" s="1" t="s">
        <v>22</v>
      </c>
      <c r="I6192" s="1" t="s">
        <v>9</v>
      </c>
      <c r="J6192" s="1" t="s">
        <v>55</v>
      </c>
      <c r="AK6192" s="1" t="s">
        <v>216</v>
      </c>
      <c r="AL6192" s="1" t="s">
        <v>724</v>
      </c>
    </row>
    <row r="6193" spans="1:38">
      <c r="A6193" s="1" t="s">
        <v>1773</v>
      </c>
      <c r="B6193" s="9">
        <v>41843</v>
      </c>
      <c r="C6193" s="11">
        <v>100</v>
      </c>
      <c r="D6193" s="11">
        <v>2</v>
      </c>
      <c r="E6193" s="1">
        <v>24</v>
      </c>
      <c r="F6193" s="1" t="s">
        <v>47</v>
      </c>
      <c r="G6193" s="1" t="s">
        <v>635</v>
      </c>
      <c r="H6193" s="1" t="s">
        <v>23</v>
      </c>
      <c r="I6193" s="1" t="s">
        <v>23</v>
      </c>
      <c r="J6193" s="1" t="s">
        <v>55</v>
      </c>
      <c r="AK6193" s="1" t="s">
        <v>216</v>
      </c>
    </row>
    <row r="6194" spans="1:38">
      <c r="A6194" s="1" t="s">
        <v>1773</v>
      </c>
      <c r="B6194" s="9">
        <v>41843</v>
      </c>
      <c r="C6194" s="11">
        <v>100</v>
      </c>
      <c r="D6194" s="11">
        <v>2</v>
      </c>
      <c r="E6194" s="1">
        <v>25</v>
      </c>
      <c r="F6194" s="1" t="s">
        <v>26</v>
      </c>
      <c r="G6194" s="1" t="s">
        <v>636</v>
      </c>
      <c r="H6194" s="1" t="s">
        <v>22</v>
      </c>
      <c r="I6194" s="1" t="s">
        <v>9</v>
      </c>
      <c r="K6194" s="1" t="s">
        <v>30</v>
      </c>
      <c r="L6194" s="1" t="s">
        <v>73</v>
      </c>
      <c r="M6194" s="2" t="s">
        <v>2331</v>
      </c>
      <c r="AJ6194" s="1" t="s">
        <v>79</v>
      </c>
      <c r="AK6194" s="1" t="s">
        <v>216</v>
      </c>
    </row>
    <row r="6195" spans="1:38">
      <c r="A6195" s="1" t="s">
        <v>1773</v>
      </c>
      <c r="B6195" s="9">
        <v>41843</v>
      </c>
      <c r="C6195" s="11">
        <v>100</v>
      </c>
      <c r="D6195" s="11">
        <v>2</v>
      </c>
      <c r="E6195" s="1">
        <v>25</v>
      </c>
      <c r="F6195" s="1" t="s">
        <v>47</v>
      </c>
      <c r="G6195" s="1" t="s">
        <v>637</v>
      </c>
      <c r="H6195" s="1" t="s">
        <v>23</v>
      </c>
      <c r="I6195" s="1" t="s">
        <v>23</v>
      </c>
      <c r="AK6195" s="1" t="s">
        <v>216</v>
      </c>
    </row>
    <row r="6196" spans="1:38">
      <c r="A6196" s="1" t="s">
        <v>1773</v>
      </c>
      <c r="B6196" s="9">
        <v>41843</v>
      </c>
      <c r="C6196" s="11">
        <v>100</v>
      </c>
      <c r="D6196" s="11">
        <v>2</v>
      </c>
      <c r="E6196" s="1">
        <v>26</v>
      </c>
      <c r="F6196" s="1" t="s">
        <v>26</v>
      </c>
      <c r="G6196" s="1" t="s">
        <v>638</v>
      </c>
      <c r="H6196" s="1" t="s">
        <v>23</v>
      </c>
      <c r="I6196" s="1" t="s">
        <v>23</v>
      </c>
      <c r="J6196" s="1" t="s">
        <v>55</v>
      </c>
      <c r="AK6196" s="1" t="s">
        <v>216</v>
      </c>
    </row>
    <row r="6197" spans="1:38">
      <c r="A6197" s="1" t="s">
        <v>1773</v>
      </c>
      <c r="B6197" s="9">
        <v>41843</v>
      </c>
      <c r="C6197" s="11">
        <v>100</v>
      </c>
      <c r="D6197" s="11">
        <v>2</v>
      </c>
      <c r="E6197" s="1">
        <v>26</v>
      </c>
      <c r="F6197" s="1" t="s">
        <v>47</v>
      </c>
      <c r="G6197" s="1" t="s">
        <v>639</v>
      </c>
      <c r="H6197" s="1" t="s">
        <v>23</v>
      </c>
      <c r="I6197" s="1" t="s">
        <v>23</v>
      </c>
      <c r="J6197" s="1" t="s">
        <v>55</v>
      </c>
      <c r="AK6197" s="1" t="s">
        <v>216</v>
      </c>
    </row>
    <row r="6198" spans="1:38">
      <c r="A6198" s="1" t="s">
        <v>1773</v>
      </c>
      <c r="B6198" s="9">
        <v>41843</v>
      </c>
      <c r="C6198" s="11">
        <v>100</v>
      </c>
      <c r="D6198" s="11">
        <v>2</v>
      </c>
      <c r="E6198" s="1">
        <v>27</v>
      </c>
      <c r="F6198" s="1" t="s">
        <v>26</v>
      </c>
      <c r="G6198" s="1" t="s">
        <v>640</v>
      </c>
      <c r="H6198" s="1" t="s">
        <v>23</v>
      </c>
      <c r="I6198" s="1" t="s">
        <v>23</v>
      </c>
      <c r="J6198" s="1" t="s">
        <v>55</v>
      </c>
      <c r="AK6198" s="1" t="s">
        <v>216</v>
      </c>
    </row>
    <row r="6199" spans="1:38">
      <c r="A6199" s="1" t="s">
        <v>1773</v>
      </c>
      <c r="B6199" s="9">
        <v>41843</v>
      </c>
      <c r="C6199" s="11">
        <v>100</v>
      </c>
      <c r="D6199" s="11">
        <v>2</v>
      </c>
      <c r="E6199" s="1">
        <v>27</v>
      </c>
      <c r="F6199" s="1" t="s">
        <v>47</v>
      </c>
      <c r="G6199" s="1" t="s">
        <v>641</v>
      </c>
      <c r="H6199" s="1" t="s">
        <v>23</v>
      </c>
      <c r="I6199" s="1" t="s">
        <v>23</v>
      </c>
      <c r="AK6199" s="1" t="s">
        <v>216</v>
      </c>
    </row>
    <row r="6200" spans="1:38">
      <c r="A6200" s="1" t="s">
        <v>1773</v>
      </c>
      <c r="B6200" s="9">
        <v>41843</v>
      </c>
      <c r="C6200" s="11">
        <v>100</v>
      </c>
      <c r="D6200" s="11">
        <v>2</v>
      </c>
      <c r="E6200" s="1">
        <v>28</v>
      </c>
      <c r="F6200" s="1" t="s">
        <v>26</v>
      </c>
      <c r="G6200" s="1" t="s">
        <v>642</v>
      </c>
      <c r="H6200" s="1" t="s">
        <v>22</v>
      </c>
      <c r="I6200" s="1" t="s">
        <v>23</v>
      </c>
      <c r="J6200" s="1" t="s">
        <v>55</v>
      </c>
      <c r="AK6200" s="1" t="s">
        <v>216</v>
      </c>
    </row>
    <row r="6201" spans="1:38" ht="16.8">
      <c r="A6201" s="1" t="s">
        <v>1773</v>
      </c>
      <c r="B6201" s="9">
        <v>41843</v>
      </c>
      <c r="C6201" s="11">
        <v>100</v>
      </c>
      <c r="D6201" s="11">
        <v>2</v>
      </c>
      <c r="E6201" s="1">
        <v>28</v>
      </c>
      <c r="F6201" s="1" t="s">
        <v>47</v>
      </c>
      <c r="G6201" s="1" t="s">
        <v>643</v>
      </c>
      <c r="H6201" s="1" t="s">
        <v>22</v>
      </c>
      <c r="I6201" s="1" t="s">
        <v>9</v>
      </c>
      <c r="J6201" s="1" t="s">
        <v>55</v>
      </c>
      <c r="K6201" s="1" t="s">
        <v>121</v>
      </c>
      <c r="L6201" s="1" t="s">
        <v>25</v>
      </c>
      <c r="M6201" s="2" t="s">
        <v>2336</v>
      </c>
      <c r="N6201" s="1" t="s">
        <v>26</v>
      </c>
      <c r="O6201" s="1" t="s">
        <v>27</v>
      </c>
      <c r="P6201" s="1" t="s">
        <v>725</v>
      </c>
      <c r="Q6201" s="1">
        <v>46.9</v>
      </c>
      <c r="T6201" s="1">
        <v>191.45</v>
      </c>
      <c r="U6201" s="1">
        <v>183.18</v>
      </c>
      <c r="W6201" s="1">
        <v>37.75</v>
      </c>
      <c r="X6201" s="1">
        <v>16</v>
      </c>
      <c r="Y6201" s="1">
        <v>179</v>
      </c>
      <c r="Z6201" s="1">
        <v>163</v>
      </c>
      <c r="AA6201" s="1">
        <v>0</v>
      </c>
      <c r="AC6201" s="1" t="s">
        <v>726</v>
      </c>
      <c r="AG6201" s="1">
        <v>271</v>
      </c>
      <c r="AJ6201" s="1" t="s">
        <v>525</v>
      </c>
      <c r="AK6201" s="1" t="s">
        <v>216</v>
      </c>
      <c r="AL6201" s="1" t="s">
        <v>727</v>
      </c>
    </row>
    <row r="6202" spans="1:38">
      <c r="A6202" s="1" t="s">
        <v>1773</v>
      </c>
      <c r="B6202" s="9">
        <v>41843</v>
      </c>
      <c r="C6202" s="11">
        <v>100</v>
      </c>
      <c r="D6202" s="11">
        <v>2</v>
      </c>
      <c r="E6202" s="1">
        <v>29</v>
      </c>
      <c r="F6202" s="1" t="s">
        <v>26</v>
      </c>
      <c r="G6202" s="1" t="s">
        <v>644</v>
      </c>
      <c r="H6202" s="1" t="s">
        <v>23</v>
      </c>
      <c r="I6202" s="1" t="s">
        <v>23</v>
      </c>
      <c r="AK6202" s="1" t="s">
        <v>216</v>
      </c>
    </row>
    <row r="6203" spans="1:38">
      <c r="A6203" s="1" t="s">
        <v>1773</v>
      </c>
      <c r="B6203" s="9">
        <v>41843</v>
      </c>
      <c r="C6203" s="11">
        <v>100</v>
      </c>
      <c r="D6203" s="11">
        <v>2</v>
      </c>
      <c r="E6203" s="1">
        <v>29</v>
      </c>
      <c r="F6203" s="1" t="s">
        <v>47</v>
      </c>
      <c r="G6203" s="1" t="s">
        <v>645</v>
      </c>
      <c r="H6203" s="1" t="s">
        <v>23</v>
      </c>
      <c r="I6203" s="1" t="s">
        <v>23</v>
      </c>
      <c r="J6203" s="1" t="s">
        <v>55</v>
      </c>
      <c r="AK6203" s="1" t="s">
        <v>216</v>
      </c>
    </row>
    <row r="6204" spans="1:38">
      <c r="A6204" s="1" t="s">
        <v>1773</v>
      </c>
      <c r="B6204" s="9">
        <v>41843</v>
      </c>
      <c r="C6204" s="11">
        <v>100</v>
      </c>
      <c r="D6204" s="11">
        <v>2</v>
      </c>
      <c r="E6204" s="1">
        <v>30</v>
      </c>
      <c r="F6204" s="1" t="s">
        <v>26</v>
      </c>
      <c r="G6204" s="1" t="s">
        <v>646</v>
      </c>
      <c r="H6204" s="1" t="s">
        <v>23</v>
      </c>
      <c r="I6204" s="1" t="s">
        <v>23</v>
      </c>
      <c r="J6204" s="1" t="s">
        <v>55</v>
      </c>
      <c r="AK6204" s="1" t="s">
        <v>216</v>
      </c>
    </row>
    <row r="6205" spans="1:38">
      <c r="A6205" s="1" t="s">
        <v>1773</v>
      </c>
      <c r="B6205" s="9">
        <v>41843</v>
      </c>
      <c r="C6205" s="11">
        <v>100</v>
      </c>
      <c r="D6205" s="11">
        <v>2</v>
      </c>
      <c r="E6205" s="1">
        <v>30</v>
      </c>
      <c r="F6205" s="1" t="s">
        <v>47</v>
      </c>
      <c r="G6205" s="1" t="s">
        <v>647</v>
      </c>
      <c r="H6205" s="1" t="s">
        <v>23</v>
      </c>
      <c r="I6205" s="1" t="s">
        <v>23</v>
      </c>
      <c r="J6205" s="1" t="s">
        <v>55</v>
      </c>
      <c r="AK6205" s="1" t="s">
        <v>216</v>
      </c>
    </row>
    <row r="6206" spans="1:38">
      <c r="A6206" s="1" t="s">
        <v>1773</v>
      </c>
      <c r="B6206" s="9">
        <v>41843</v>
      </c>
      <c r="C6206" s="11">
        <v>100</v>
      </c>
      <c r="D6206" s="11">
        <v>2</v>
      </c>
      <c r="E6206" s="1">
        <v>31</v>
      </c>
      <c r="F6206" s="1" t="s">
        <v>26</v>
      </c>
      <c r="G6206" s="1" t="s">
        <v>648</v>
      </c>
      <c r="H6206" s="1" t="s">
        <v>22</v>
      </c>
      <c r="I6206" s="1" t="s">
        <v>9</v>
      </c>
      <c r="J6206" s="1" t="s">
        <v>55</v>
      </c>
      <c r="K6206" s="1" t="s">
        <v>30</v>
      </c>
      <c r="L6206" s="1" t="s">
        <v>25</v>
      </c>
      <c r="M6206" s="2" t="s">
        <v>2338</v>
      </c>
      <c r="N6206" s="1" t="s">
        <v>26</v>
      </c>
      <c r="O6206" s="1" t="s">
        <v>27</v>
      </c>
      <c r="P6206" s="1" t="s">
        <v>693</v>
      </c>
      <c r="Q6206" s="1">
        <v>25.9</v>
      </c>
      <c r="R6206" s="1">
        <v>18.2</v>
      </c>
      <c r="S6206" s="1">
        <v>18.2</v>
      </c>
      <c r="X6206" s="1">
        <v>16</v>
      </c>
      <c r="Y6206" s="1">
        <v>76</v>
      </c>
      <c r="Z6206" s="1">
        <v>60</v>
      </c>
      <c r="AA6206" s="1">
        <v>41</v>
      </c>
      <c r="AE6206" s="1">
        <v>2059</v>
      </c>
      <c r="AF6206" s="1">
        <v>406</v>
      </c>
      <c r="AG6206" s="1">
        <v>272</v>
      </c>
      <c r="AJ6206" s="1" t="s">
        <v>525</v>
      </c>
      <c r="AK6206" s="1" t="s">
        <v>216</v>
      </c>
      <c r="AL6206" s="1" t="s">
        <v>728</v>
      </c>
    </row>
    <row r="6207" spans="1:38">
      <c r="A6207" s="1" t="s">
        <v>1773</v>
      </c>
      <c r="B6207" s="9">
        <v>41843</v>
      </c>
      <c r="C6207" s="11">
        <v>100</v>
      </c>
      <c r="D6207" s="11">
        <v>2</v>
      </c>
      <c r="E6207" s="1">
        <v>31</v>
      </c>
      <c r="F6207" s="1" t="s">
        <v>47</v>
      </c>
      <c r="G6207" s="1" t="s">
        <v>649</v>
      </c>
      <c r="H6207" s="1" t="s">
        <v>23</v>
      </c>
      <c r="I6207" s="1" t="s">
        <v>23</v>
      </c>
      <c r="AK6207" s="1" t="s">
        <v>216</v>
      </c>
    </row>
    <row r="6208" spans="1:38">
      <c r="A6208" s="1" t="s">
        <v>1773</v>
      </c>
      <c r="B6208" s="9">
        <v>41843</v>
      </c>
      <c r="C6208" s="11">
        <v>100</v>
      </c>
      <c r="D6208" s="11">
        <v>2</v>
      </c>
      <c r="E6208" s="1">
        <v>32</v>
      </c>
      <c r="F6208" s="1" t="s">
        <v>26</v>
      </c>
      <c r="G6208" s="1" t="s">
        <v>650</v>
      </c>
      <c r="H6208" s="1" t="s">
        <v>23</v>
      </c>
      <c r="I6208" s="1" t="s">
        <v>23</v>
      </c>
      <c r="AK6208" s="1" t="s">
        <v>216</v>
      </c>
    </row>
    <row r="6209" spans="1:37">
      <c r="A6209" s="1" t="s">
        <v>1773</v>
      </c>
      <c r="B6209" s="9">
        <v>41843</v>
      </c>
      <c r="C6209" s="11">
        <v>100</v>
      </c>
      <c r="D6209" s="11">
        <v>2</v>
      </c>
      <c r="E6209" s="1">
        <v>32</v>
      </c>
      <c r="F6209" s="1" t="s">
        <v>47</v>
      </c>
      <c r="G6209" s="1" t="s">
        <v>651</v>
      </c>
      <c r="H6209" s="1" t="s">
        <v>23</v>
      </c>
      <c r="I6209" s="1" t="s">
        <v>23</v>
      </c>
      <c r="AK6209" s="1" t="s">
        <v>216</v>
      </c>
    </row>
    <row r="6210" spans="1:37">
      <c r="A6210" s="1" t="s">
        <v>1773</v>
      </c>
      <c r="B6210" s="9">
        <v>41843</v>
      </c>
      <c r="C6210" s="11">
        <v>100</v>
      </c>
      <c r="D6210" s="11">
        <v>2</v>
      </c>
      <c r="E6210" s="1">
        <v>33</v>
      </c>
      <c r="F6210" s="1" t="s">
        <v>26</v>
      </c>
      <c r="G6210" s="1" t="s">
        <v>740</v>
      </c>
      <c r="H6210" s="1" t="s">
        <v>23</v>
      </c>
      <c r="I6210" s="1" t="s">
        <v>23</v>
      </c>
      <c r="AK6210" s="1" t="s">
        <v>525</v>
      </c>
    </row>
    <row r="6211" spans="1:37">
      <c r="A6211" s="1" t="s">
        <v>1773</v>
      </c>
      <c r="B6211" s="9">
        <v>41843</v>
      </c>
      <c r="C6211" s="11">
        <v>100</v>
      </c>
      <c r="D6211" s="11">
        <v>2</v>
      </c>
      <c r="E6211" s="1">
        <v>33</v>
      </c>
      <c r="F6211" s="1" t="s">
        <v>47</v>
      </c>
      <c r="G6211" s="1" t="s">
        <v>652</v>
      </c>
      <c r="H6211" s="1" t="s">
        <v>23</v>
      </c>
      <c r="I6211" s="1" t="s">
        <v>23</v>
      </c>
      <c r="AK6211" s="1" t="s">
        <v>525</v>
      </c>
    </row>
    <row r="6212" spans="1:37">
      <c r="A6212" s="1" t="s">
        <v>1773</v>
      </c>
      <c r="B6212" s="9">
        <v>41843</v>
      </c>
      <c r="C6212" s="11">
        <v>100</v>
      </c>
      <c r="D6212" s="11">
        <v>2</v>
      </c>
      <c r="E6212" s="1">
        <v>34</v>
      </c>
      <c r="F6212" s="1" t="s">
        <v>26</v>
      </c>
      <c r="G6212" s="1" t="s">
        <v>653</v>
      </c>
      <c r="H6212" s="1" t="s">
        <v>23</v>
      </c>
      <c r="I6212" s="1" t="s">
        <v>23</v>
      </c>
      <c r="AK6212" s="1" t="s">
        <v>525</v>
      </c>
    </row>
    <row r="6213" spans="1:37">
      <c r="A6213" s="1" t="s">
        <v>1773</v>
      </c>
      <c r="B6213" s="9">
        <v>41843</v>
      </c>
      <c r="C6213" s="11">
        <v>100</v>
      </c>
      <c r="D6213" s="11">
        <v>2</v>
      </c>
      <c r="E6213" s="1">
        <v>34</v>
      </c>
      <c r="F6213" s="1" t="s">
        <v>47</v>
      </c>
      <c r="G6213" s="1" t="s">
        <v>655</v>
      </c>
      <c r="H6213" s="1" t="s">
        <v>23</v>
      </c>
      <c r="I6213" s="1" t="s">
        <v>23</v>
      </c>
      <c r="J6213" s="1" t="s">
        <v>55</v>
      </c>
      <c r="AK6213" s="1" t="s">
        <v>525</v>
      </c>
    </row>
    <row r="6214" spans="1:37">
      <c r="A6214" s="1" t="s">
        <v>1773</v>
      </c>
      <c r="B6214" s="9">
        <v>41843</v>
      </c>
      <c r="C6214" s="11">
        <v>100</v>
      </c>
      <c r="D6214" s="11">
        <v>2</v>
      </c>
      <c r="E6214" s="1">
        <v>35</v>
      </c>
      <c r="F6214" s="1" t="s">
        <v>26</v>
      </c>
      <c r="G6214" s="1" t="s">
        <v>656</v>
      </c>
      <c r="H6214" s="1" t="s">
        <v>23</v>
      </c>
      <c r="I6214" s="1" t="s">
        <v>23</v>
      </c>
      <c r="J6214" s="1" t="s">
        <v>55</v>
      </c>
      <c r="AK6214" s="1" t="s">
        <v>525</v>
      </c>
    </row>
    <row r="6215" spans="1:37">
      <c r="A6215" s="1" t="s">
        <v>1773</v>
      </c>
      <c r="B6215" s="9">
        <v>41843</v>
      </c>
      <c r="C6215" s="11">
        <v>100</v>
      </c>
      <c r="D6215" s="11">
        <v>2</v>
      </c>
      <c r="E6215" s="1">
        <v>35</v>
      </c>
      <c r="F6215" s="1" t="s">
        <v>47</v>
      </c>
      <c r="G6215" s="1" t="s">
        <v>658</v>
      </c>
      <c r="H6215" s="1" t="s">
        <v>23</v>
      </c>
      <c r="I6215" s="1" t="s">
        <v>23</v>
      </c>
      <c r="AK6215" s="1" t="s">
        <v>525</v>
      </c>
    </row>
    <row r="6216" spans="1:37">
      <c r="A6216" s="1" t="s">
        <v>1773</v>
      </c>
      <c r="B6216" s="9">
        <v>41843</v>
      </c>
      <c r="C6216" s="11">
        <v>100</v>
      </c>
      <c r="D6216" s="11">
        <v>2</v>
      </c>
      <c r="E6216" s="1">
        <v>36</v>
      </c>
      <c r="F6216" s="1" t="s">
        <v>26</v>
      </c>
      <c r="G6216" s="1" t="s">
        <v>660</v>
      </c>
      <c r="H6216" s="1" t="s">
        <v>23</v>
      </c>
      <c r="I6216" s="1" t="s">
        <v>23</v>
      </c>
      <c r="J6216" s="1" t="s">
        <v>55</v>
      </c>
      <c r="AK6216" s="1" t="s">
        <v>525</v>
      </c>
    </row>
    <row r="6217" spans="1:37">
      <c r="A6217" s="1" t="s">
        <v>1773</v>
      </c>
      <c r="B6217" s="9">
        <v>41843</v>
      </c>
      <c r="C6217" s="11">
        <v>100</v>
      </c>
      <c r="D6217" s="11">
        <v>2</v>
      </c>
      <c r="E6217" s="1">
        <v>36</v>
      </c>
      <c r="F6217" s="1" t="s">
        <v>47</v>
      </c>
      <c r="G6217" s="1" t="s">
        <v>661</v>
      </c>
      <c r="H6217" s="1" t="s">
        <v>23</v>
      </c>
      <c r="I6217" s="1" t="s">
        <v>23</v>
      </c>
      <c r="AK6217" s="1" t="s">
        <v>525</v>
      </c>
    </row>
    <row r="6218" spans="1:37">
      <c r="A6218" s="1" t="s">
        <v>1773</v>
      </c>
      <c r="B6218" s="9">
        <v>41843</v>
      </c>
      <c r="C6218" s="11">
        <v>100</v>
      </c>
      <c r="D6218" s="11">
        <v>2</v>
      </c>
      <c r="E6218" s="1">
        <v>37</v>
      </c>
      <c r="F6218" s="1" t="s">
        <v>26</v>
      </c>
      <c r="G6218" s="1" t="s">
        <v>741</v>
      </c>
      <c r="H6218" s="1" t="s">
        <v>23</v>
      </c>
      <c r="I6218" s="1" t="s">
        <v>23</v>
      </c>
      <c r="J6218" s="1" t="s">
        <v>55</v>
      </c>
      <c r="AK6218" s="1" t="s">
        <v>525</v>
      </c>
    </row>
    <row r="6219" spans="1:37">
      <c r="A6219" s="1" t="s">
        <v>1773</v>
      </c>
      <c r="B6219" s="9">
        <v>41843</v>
      </c>
      <c r="C6219" s="11">
        <v>100</v>
      </c>
      <c r="D6219" s="11">
        <v>2</v>
      </c>
      <c r="E6219" s="1">
        <v>37</v>
      </c>
      <c r="F6219" s="1" t="s">
        <v>47</v>
      </c>
      <c r="G6219" s="1" t="s">
        <v>662</v>
      </c>
      <c r="H6219" s="1" t="s">
        <v>23</v>
      </c>
      <c r="I6219" s="1" t="s">
        <v>23</v>
      </c>
      <c r="AK6219" s="1" t="s">
        <v>525</v>
      </c>
    </row>
    <row r="6220" spans="1:37">
      <c r="A6220" s="1" t="s">
        <v>1773</v>
      </c>
      <c r="B6220" s="9">
        <v>41843</v>
      </c>
      <c r="C6220" s="11">
        <v>100</v>
      </c>
      <c r="D6220" s="11">
        <v>2</v>
      </c>
      <c r="E6220" s="1">
        <v>38</v>
      </c>
      <c r="F6220" s="1" t="s">
        <v>26</v>
      </c>
      <c r="G6220" s="1" t="s">
        <v>663</v>
      </c>
      <c r="H6220" s="1" t="s">
        <v>23</v>
      </c>
      <c r="I6220" s="1" t="s">
        <v>23</v>
      </c>
      <c r="AK6220" s="1" t="s">
        <v>525</v>
      </c>
    </row>
    <row r="6221" spans="1:37">
      <c r="A6221" s="1" t="s">
        <v>1773</v>
      </c>
      <c r="B6221" s="9">
        <v>41843</v>
      </c>
      <c r="C6221" s="11">
        <v>100</v>
      </c>
      <c r="D6221" s="11">
        <v>2</v>
      </c>
      <c r="E6221" s="1">
        <v>38</v>
      </c>
      <c r="F6221" s="1" t="s">
        <v>47</v>
      </c>
      <c r="G6221" s="1" t="s">
        <v>664</v>
      </c>
      <c r="H6221" s="1" t="s">
        <v>23</v>
      </c>
      <c r="I6221" s="1" t="s">
        <v>23</v>
      </c>
      <c r="J6221" s="1" t="s">
        <v>55</v>
      </c>
      <c r="AK6221" s="1" t="s">
        <v>525</v>
      </c>
    </row>
    <row r="6222" spans="1:37">
      <c r="A6222" s="1" t="s">
        <v>1773</v>
      </c>
      <c r="B6222" s="9">
        <v>41843</v>
      </c>
      <c r="C6222" s="11">
        <v>100</v>
      </c>
      <c r="D6222" s="11">
        <v>2</v>
      </c>
      <c r="E6222" s="1">
        <v>39</v>
      </c>
      <c r="F6222" s="1" t="s">
        <v>26</v>
      </c>
      <c r="G6222" s="1" t="s">
        <v>665</v>
      </c>
      <c r="H6222" s="1" t="s">
        <v>23</v>
      </c>
      <c r="I6222" s="1" t="s">
        <v>23</v>
      </c>
      <c r="J6222" s="1" t="s">
        <v>55</v>
      </c>
      <c r="AK6222" s="1" t="s">
        <v>525</v>
      </c>
    </row>
    <row r="6223" spans="1:37">
      <c r="A6223" s="1" t="s">
        <v>1773</v>
      </c>
      <c r="B6223" s="9">
        <v>41843</v>
      </c>
      <c r="C6223" s="11">
        <v>100</v>
      </c>
      <c r="D6223" s="11">
        <v>2</v>
      </c>
      <c r="E6223" s="1">
        <v>39</v>
      </c>
      <c r="F6223" s="1" t="s">
        <v>47</v>
      </c>
      <c r="G6223" s="1" t="s">
        <v>666</v>
      </c>
      <c r="H6223" s="1" t="s">
        <v>23</v>
      </c>
      <c r="I6223" s="1" t="s">
        <v>23</v>
      </c>
      <c r="AK6223" s="1" t="s">
        <v>525</v>
      </c>
    </row>
    <row r="6224" spans="1:37">
      <c r="A6224" s="1" t="s">
        <v>1773</v>
      </c>
      <c r="B6224" s="9">
        <v>41843</v>
      </c>
      <c r="C6224" s="11">
        <v>100</v>
      </c>
      <c r="D6224" s="11">
        <v>2</v>
      </c>
      <c r="E6224" s="1">
        <v>40</v>
      </c>
      <c r="F6224" s="1" t="s">
        <v>26</v>
      </c>
      <c r="G6224" s="1" t="s">
        <v>667</v>
      </c>
      <c r="H6224" s="1" t="s">
        <v>23</v>
      </c>
      <c r="I6224" s="1" t="s">
        <v>23</v>
      </c>
      <c r="AK6224" s="1" t="s">
        <v>525</v>
      </c>
    </row>
    <row r="6225" spans="1:37">
      <c r="A6225" s="1" t="s">
        <v>1773</v>
      </c>
      <c r="B6225" s="9">
        <v>41843</v>
      </c>
      <c r="C6225" s="11">
        <v>100</v>
      </c>
      <c r="D6225" s="11">
        <v>2</v>
      </c>
      <c r="E6225" s="1">
        <v>40</v>
      </c>
      <c r="F6225" s="1" t="s">
        <v>47</v>
      </c>
      <c r="G6225" s="1" t="s">
        <v>668</v>
      </c>
      <c r="H6225" s="1" t="s">
        <v>23</v>
      </c>
      <c r="I6225" s="1" t="s">
        <v>23</v>
      </c>
      <c r="J6225" s="1" t="s">
        <v>55</v>
      </c>
      <c r="AK6225" s="1" t="s">
        <v>525</v>
      </c>
    </row>
    <row r="6226" spans="1:37">
      <c r="A6226" s="1" t="s">
        <v>1773</v>
      </c>
      <c r="B6226" s="9">
        <v>41843</v>
      </c>
      <c r="C6226" s="11">
        <v>100</v>
      </c>
      <c r="D6226" s="11">
        <v>2</v>
      </c>
      <c r="E6226" s="1">
        <v>41</v>
      </c>
      <c r="F6226" s="1" t="s">
        <v>26</v>
      </c>
      <c r="G6226" s="1" t="s">
        <v>670</v>
      </c>
      <c r="H6226" s="1" t="s">
        <v>23</v>
      </c>
      <c r="I6226" s="1" t="s">
        <v>23</v>
      </c>
      <c r="AK6226" s="1" t="s">
        <v>525</v>
      </c>
    </row>
    <row r="6227" spans="1:37">
      <c r="A6227" s="1" t="s">
        <v>1773</v>
      </c>
      <c r="B6227" s="9">
        <v>41843</v>
      </c>
      <c r="C6227" s="11">
        <v>100</v>
      </c>
      <c r="D6227" s="11">
        <v>2</v>
      </c>
      <c r="E6227" s="1">
        <v>41</v>
      </c>
      <c r="F6227" s="1" t="s">
        <v>47</v>
      </c>
      <c r="G6227" s="1" t="s">
        <v>671</v>
      </c>
      <c r="H6227" s="1" t="s">
        <v>23</v>
      </c>
      <c r="I6227" s="1" t="s">
        <v>23</v>
      </c>
      <c r="AK6227" s="1" t="s">
        <v>525</v>
      </c>
    </row>
    <row r="6228" spans="1:37">
      <c r="A6228" s="1" t="s">
        <v>1773</v>
      </c>
      <c r="B6228" s="9">
        <v>41843</v>
      </c>
      <c r="C6228" s="11">
        <v>100</v>
      </c>
      <c r="D6228" s="11">
        <v>2</v>
      </c>
      <c r="E6228" s="1">
        <v>42</v>
      </c>
      <c r="F6228" s="1" t="s">
        <v>26</v>
      </c>
      <c r="G6228" s="1" t="s">
        <v>672</v>
      </c>
      <c r="H6228" s="1" t="s">
        <v>23</v>
      </c>
      <c r="I6228" s="1" t="s">
        <v>23</v>
      </c>
      <c r="AK6228" s="1" t="s">
        <v>525</v>
      </c>
    </row>
    <row r="6229" spans="1:37">
      <c r="A6229" s="1" t="s">
        <v>1773</v>
      </c>
      <c r="B6229" s="9">
        <v>41843</v>
      </c>
      <c r="C6229" s="11">
        <v>100</v>
      </c>
      <c r="D6229" s="11">
        <v>2</v>
      </c>
      <c r="E6229" s="1">
        <v>42</v>
      </c>
      <c r="F6229" s="1" t="s">
        <v>47</v>
      </c>
      <c r="G6229" s="1" t="s">
        <v>673</v>
      </c>
      <c r="H6229" s="1" t="s">
        <v>23</v>
      </c>
      <c r="I6229" s="1" t="s">
        <v>23</v>
      </c>
      <c r="AK6229" s="1" t="s">
        <v>525</v>
      </c>
    </row>
    <row r="6230" spans="1:37">
      <c r="A6230" s="1" t="s">
        <v>1773</v>
      </c>
      <c r="B6230" s="9">
        <v>41843</v>
      </c>
      <c r="C6230" s="11">
        <v>100</v>
      </c>
      <c r="D6230" s="11">
        <v>2</v>
      </c>
      <c r="E6230" s="1">
        <v>43</v>
      </c>
      <c r="F6230" s="1" t="s">
        <v>26</v>
      </c>
      <c r="G6230" s="1" t="s">
        <v>674</v>
      </c>
      <c r="H6230" s="1" t="s">
        <v>23</v>
      </c>
      <c r="I6230" s="1" t="s">
        <v>23</v>
      </c>
      <c r="AK6230" s="1" t="s">
        <v>525</v>
      </c>
    </row>
    <row r="6231" spans="1:37">
      <c r="A6231" s="1" t="s">
        <v>1773</v>
      </c>
      <c r="B6231" s="9">
        <v>41843</v>
      </c>
      <c r="C6231" s="11">
        <v>100</v>
      </c>
      <c r="D6231" s="11">
        <v>2</v>
      </c>
      <c r="E6231" s="1">
        <v>43</v>
      </c>
      <c r="F6231" s="1" t="s">
        <v>47</v>
      </c>
      <c r="G6231" s="1" t="s">
        <v>675</v>
      </c>
      <c r="H6231" s="1" t="s">
        <v>23</v>
      </c>
      <c r="I6231" s="1" t="s">
        <v>23</v>
      </c>
      <c r="AK6231" s="1" t="s">
        <v>525</v>
      </c>
    </row>
    <row r="6232" spans="1:37">
      <c r="A6232" s="1" t="s">
        <v>1773</v>
      </c>
      <c r="B6232" s="9">
        <v>41843</v>
      </c>
      <c r="C6232" s="11">
        <v>100</v>
      </c>
      <c r="D6232" s="11">
        <v>2</v>
      </c>
      <c r="E6232" s="1">
        <v>44</v>
      </c>
      <c r="F6232" s="1" t="s">
        <v>26</v>
      </c>
      <c r="G6232" s="1" t="s">
        <v>676</v>
      </c>
      <c r="H6232" s="1" t="s">
        <v>23</v>
      </c>
      <c r="I6232" s="1" t="s">
        <v>23</v>
      </c>
      <c r="AK6232" s="1" t="s">
        <v>525</v>
      </c>
    </row>
    <row r="6233" spans="1:37">
      <c r="A6233" s="1" t="s">
        <v>1773</v>
      </c>
      <c r="B6233" s="9">
        <v>41843</v>
      </c>
      <c r="C6233" s="11">
        <v>100</v>
      </c>
      <c r="D6233" s="11">
        <v>2</v>
      </c>
      <c r="E6233" s="1">
        <v>44</v>
      </c>
      <c r="F6233" s="1" t="s">
        <v>47</v>
      </c>
      <c r="G6233" s="1" t="s">
        <v>678</v>
      </c>
      <c r="H6233" s="1" t="s">
        <v>23</v>
      </c>
      <c r="I6233" s="1" t="s">
        <v>23</v>
      </c>
      <c r="J6233" s="1" t="s">
        <v>55</v>
      </c>
      <c r="AK6233" s="1" t="s">
        <v>525</v>
      </c>
    </row>
    <row r="6234" spans="1:37">
      <c r="A6234" s="1" t="s">
        <v>1773</v>
      </c>
      <c r="B6234" s="9">
        <v>41843</v>
      </c>
      <c r="C6234" s="11">
        <v>100</v>
      </c>
      <c r="D6234" s="11">
        <v>2</v>
      </c>
      <c r="E6234" s="1">
        <v>45</v>
      </c>
      <c r="F6234" s="1" t="s">
        <v>26</v>
      </c>
      <c r="G6234" s="1" t="s">
        <v>679</v>
      </c>
      <c r="H6234" s="1" t="s">
        <v>23</v>
      </c>
      <c r="I6234" s="1" t="s">
        <v>53</v>
      </c>
      <c r="AK6234" s="1" t="s">
        <v>525</v>
      </c>
    </row>
    <row r="6235" spans="1:37">
      <c r="A6235" s="1" t="s">
        <v>1773</v>
      </c>
      <c r="B6235" s="9">
        <v>41843</v>
      </c>
      <c r="C6235" s="11">
        <v>100</v>
      </c>
      <c r="D6235" s="11">
        <v>2</v>
      </c>
      <c r="E6235" s="1">
        <v>45</v>
      </c>
      <c r="F6235" s="1" t="s">
        <v>47</v>
      </c>
      <c r="G6235" s="1" t="s">
        <v>680</v>
      </c>
      <c r="H6235" s="1" t="s">
        <v>23</v>
      </c>
      <c r="I6235" s="1" t="s">
        <v>23</v>
      </c>
      <c r="J6235" s="1" t="s">
        <v>55</v>
      </c>
      <c r="AK6235" s="1" t="s">
        <v>525</v>
      </c>
    </row>
    <row r="6236" spans="1:37">
      <c r="A6236" s="1" t="s">
        <v>1773</v>
      </c>
      <c r="B6236" s="9">
        <v>41843</v>
      </c>
      <c r="C6236" s="11">
        <v>100</v>
      </c>
      <c r="D6236" s="11">
        <v>2</v>
      </c>
      <c r="E6236" s="1">
        <v>46</v>
      </c>
      <c r="F6236" s="1" t="s">
        <v>26</v>
      </c>
      <c r="G6236" s="1" t="s">
        <v>681</v>
      </c>
      <c r="H6236" s="1" t="s">
        <v>23</v>
      </c>
      <c r="I6236" s="1" t="s">
        <v>23</v>
      </c>
      <c r="AK6236" s="1" t="s">
        <v>525</v>
      </c>
    </row>
    <row r="6237" spans="1:37">
      <c r="A6237" s="1" t="s">
        <v>1773</v>
      </c>
      <c r="B6237" s="9">
        <v>41843</v>
      </c>
      <c r="C6237" s="11">
        <v>100</v>
      </c>
      <c r="D6237" s="11">
        <v>2</v>
      </c>
      <c r="E6237" s="1">
        <v>46</v>
      </c>
      <c r="F6237" s="1" t="s">
        <v>47</v>
      </c>
      <c r="G6237" s="1" t="s">
        <v>682</v>
      </c>
      <c r="H6237" s="1" t="s">
        <v>23</v>
      </c>
      <c r="I6237" s="1" t="s">
        <v>23</v>
      </c>
      <c r="AK6237" s="1" t="s">
        <v>525</v>
      </c>
    </row>
    <row r="6238" spans="1:37">
      <c r="A6238" s="1" t="s">
        <v>1773</v>
      </c>
      <c r="B6238" s="9">
        <v>41843</v>
      </c>
      <c r="C6238" s="11">
        <v>100</v>
      </c>
      <c r="D6238" s="11">
        <v>2</v>
      </c>
      <c r="E6238" s="1">
        <v>47</v>
      </c>
      <c r="F6238" s="1" t="s">
        <v>26</v>
      </c>
      <c r="G6238" s="1" t="s">
        <v>683</v>
      </c>
      <c r="H6238" s="1" t="s">
        <v>23</v>
      </c>
      <c r="I6238" s="1" t="s">
        <v>23</v>
      </c>
      <c r="AK6238" s="1" t="s">
        <v>525</v>
      </c>
    </row>
    <row r="6239" spans="1:37">
      <c r="A6239" s="1" t="s">
        <v>1773</v>
      </c>
      <c r="B6239" s="9">
        <v>41843</v>
      </c>
      <c r="C6239" s="11">
        <v>100</v>
      </c>
      <c r="D6239" s="11">
        <v>2</v>
      </c>
      <c r="E6239" s="1">
        <v>47</v>
      </c>
      <c r="F6239" s="1" t="s">
        <v>47</v>
      </c>
      <c r="G6239" s="1" t="s">
        <v>684</v>
      </c>
      <c r="H6239" s="1" t="s">
        <v>23</v>
      </c>
      <c r="I6239" s="1" t="s">
        <v>23</v>
      </c>
      <c r="AK6239" s="1" t="s">
        <v>525</v>
      </c>
    </row>
    <row r="6240" spans="1:37">
      <c r="A6240" s="1" t="s">
        <v>1773</v>
      </c>
      <c r="B6240" s="9">
        <v>41843</v>
      </c>
      <c r="C6240" s="11">
        <v>100</v>
      </c>
      <c r="D6240" s="11">
        <v>2</v>
      </c>
      <c r="E6240" s="1">
        <v>48</v>
      </c>
      <c r="F6240" s="1" t="s">
        <v>26</v>
      </c>
      <c r="G6240" s="1" t="s">
        <v>686</v>
      </c>
      <c r="H6240" s="1" t="s">
        <v>23</v>
      </c>
      <c r="I6240" s="1" t="s">
        <v>23</v>
      </c>
      <c r="J6240" s="1" t="s">
        <v>55</v>
      </c>
      <c r="AK6240" s="1" t="s">
        <v>525</v>
      </c>
    </row>
    <row r="6241" spans="1:37">
      <c r="A6241" s="1" t="s">
        <v>1773</v>
      </c>
      <c r="B6241" s="9">
        <v>41843</v>
      </c>
      <c r="C6241" s="11">
        <v>100</v>
      </c>
      <c r="D6241" s="11">
        <v>2</v>
      </c>
      <c r="E6241" s="1">
        <v>48</v>
      </c>
      <c r="F6241" s="1" t="s">
        <v>47</v>
      </c>
      <c r="G6241" s="1" t="s">
        <v>687</v>
      </c>
      <c r="H6241" s="1" t="s">
        <v>23</v>
      </c>
      <c r="I6241" s="1" t="s">
        <v>23</v>
      </c>
      <c r="AK6241" s="1" t="s">
        <v>525</v>
      </c>
    </row>
    <row r="6242" spans="1:37">
      <c r="A6242" s="1" t="s">
        <v>1774</v>
      </c>
      <c r="B6242" s="9">
        <v>41844</v>
      </c>
      <c r="C6242" s="11">
        <v>100</v>
      </c>
      <c r="D6242" s="11">
        <v>2</v>
      </c>
      <c r="E6242" s="1">
        <v>1</v>
      </c>
      <c r="F6242" s="1" t="s">
        <v>26</v>
      </c>
      <c r="G6242" s="1" t="s">
        <v>584</v>
      </c>
      <c r="H6242" s="1" t="s">
        <v>23</v>
      </c>
      <c r="I6242" s="1" t="s">
        <v>23</v>
      </c>
      <c r="AK6242" s="1" t="s">
        <v>525</v>
      </c>
    </row>
    <row r="6243" spans="1:37">
      <c r="A6243" s="1" t="s">
        <v>1774</v>
      </c>
      <c r="B6243" s="9">
        <v>41844</v>
      </c>
      <c r="C6243" s="11">
        <v>100</v>
      </c>
      <c r="D6243" s="11">
        <v>2</v>
      </c>
      <c r="E6243" s="1">
        <v>1</v>
      </c>
      <c r="F6243" s="1" t="s">
        <v>47</v>
      </c>
      <c r="G6243" s="1" t="s">
        <v>586</v>
      </c>
      <c r="H6243" s="1" t="s">
        <v>23</v>
      </c>
      <c r="I6243" s="1" t="s">
        <v>23</v>
      </c>
      <c r="AK6243" s="1" t="s">
        <v>525</v>
      </c>
    </row>
    <row r="6244" spans="1:37">
      <c r="A6244" s="1" t="s">
        <v>1774</v>
      </c>
      <c r="B6244" s="9">
        <v>41844</v>
      </c>
      <c r="C6244" s="11">
        <v>100</v>
      </c>
      <c r="D6244" s="11">
        <v>2</v>
      </c>
      <c r="E6244" s="1">
        <v>2</v>
      </c>
      <c r="F6244" s="1" t="s">
        <v>26</v>
      </c>
      <c r="G6244" s="1" t="s">
        <v>587</v>
      </c>
      <c r="H6244" s="1" t="s">
        <v>23</v>
      </c>
      <c r="I6244" s="1" t="s">
        <v>23</v>
      </c>
      <c r="AK6244" s="1" t="s">
        <v>525</v>
      </c>
    </row>
    <row r="6245" spans="1:37">
      <c r="A6245" s="1" t="s">
        <v>1774</v>
      </c>
      <c r="B6245" s="9">
        <v>41844</v>
      </c>
      <c r="C6245" s="11">
        <v>100</v>
      </c>
      <c r="D6245" s="11">
        <v>2</v>
      </c>
      <c r="E6245" s="1">
        <v>2</v>
      </c>
      <c r="F6245" s="1" t="s">
        <v>47</v>
      </c>
      <c r="G6245" s="1" t="s">
        <v>588</v>
      </c>
      <c r="H6245" s="1" t="s">
        <v>23</v>
      </c>
      <c r="I6245" s="1" t="s">
        <v>23</v>
      </c>
      <c r="AK6245" s="1" t="s">
        <v>525</v>
      </c>
    </row>
    <row r="6246" spans="1:37">
      <c r="A6246" s="1" t="s">
        <v>1774</v>
      </c>
      <c r="B6246" s="9">
        <v>41844</v>
      </c>
      <c r="C6246" s="11">
        <v>100</v>
      </c>
      <c r="D6246" s="11">
        <v>2</v>
      </c>
      <c r="E6246" s="1">
        <v>3</v>
      </c>
      <c r="F6246" s="1" t="s">
        <v>26</v>
      </c>
      <c r="G6246" s="1" t="s">
        <v>589</v>
      </c>
      <c r="H6246" s="1" t="s">
        <v>22</v>
      </c>
      <c r="I6246" s="1" t="s">
        <v>23</v>
      </c>
      <c r="AK6246" s="1" t="s">
        <v>525</v>
      </c>
    </row>
    <row r="6247" spans="1:37">
      <c r="A6247" s="1" t="s">
        <v>1774</v>
      </c>
      <c r="B6247" s="9">
        <v>41844</v>
      </c>
      <c r="C6247" s="11">
        <v>100</v>
      </c>
      <c r="D6247" s="11">
        <v>2</v>
      </c>
      <c r="E6247" s="1">
        <v>3</v>
      </c>
      <c r="F6247" s="1" t="s">
        <v>47</v>
      </c>
      <c r="G6247" s="1" t="s">
        <v>590</v>
      </c>
      <c r="H6247" s="1" t="s">
        <v>23</v>
      </c>
      <c r="I6247" s="1" t="s">
        <v>23</v>
      </c>
      <c r="AK6247" s="1" t="s">
        <v>525</v>
      </c>
    </row>
    <row r="6248" spans="1:37">
      <c r="A6248" s="1" t="s">
        <v>1774</v>
      </c>
      <c r="B6248" s="9">
        <v>41844</v>
      </c>
      <c r="C6248" s="11">
        <v>100</v>
      </c>
      <c r="D6248" s="11">
        <v>2</v>
      </c>
      <c r="E6248" s="1">
        <v>4</v>
      </c>
      <c r="F6248" s="1" t="s">
        <v>26</v>
      </c>
      <c r="G6248" s="1" t="s">
        <v>591</v>
      </c>
      <c r="H6248" s="1" t="s">
        <v>22</v>
      </c>
      <c r="I6248" s="1" t="s">
        <v>9</v>
      </c>
      <c r="K6248" s="1" t="s">
        <v>35</v>
      </c>
      <c r="L6248" s="1" t="s">
        <v>73</v>
      </c>
      <c r="M6248" s="2" t="s">
        <v>2328</v>
      </c>
      <c r="AJ6248" s="1" t="s">
        <v>729</v>
      </c>
      <c r="AK6248" s="1" t="s">
        <v>525</v>
      </c>
    </row>
    <row r="6249" spans="1:37">
      <c r="A6249" s="1" t="s">
        <v>1774</v>
      </c>
      <c r="B6249" s="9">
        <v>41844</v>
      </c>
      <c r="C6249" s="11">
        <v>100</v>
      </c>
      <c r="D6249" s="11">
        <v>2</v>
      </c>
      <c r="E6249" s="1">
        <v>4</v>
      </c>
      <c r="F6249" s="1" t="s">
        <v>47</v>
      </c>
      <c r="G6249" s="1" t="s">
        <v>592</v>
      </c>
      <c r="H6249" s="1" t="s">
        <v>23</v>
      </c>
      <c r="I6249" s="1" t="s">
        <v>23</v>
      </c>
      <c r="J6249" s="1" t="s">
        <v>55</v>
      </c>
      <c r="AK6249" s="1" t="s">
        <v>525</v>
      </c>
    </row>
    <row r="6250" spans="1:37">
      <c r="A6250" s="1" t="s">
        <v>1774</v>
      </c>
      <c r="B6250" s="9">
        <v>41844</v>
      </c>
      <c r="C6250" s="11">
        <v>100</v>
      </c>
      <c r="D6250" s="11">
        <v>2</v>
      </c>
      <c r="E6250" s="1">
        <v>5</v>
      </c>
      <c r="F6250" s="1" t="s">
        <v>26</v>
      </c>
      <c r="G6250" s="1" t="s">
        <v>593</v>
      </c>
      <c r="H6250" s="1" t="s">
        <v>22</v>
      </c>
      <c r="I6250" s="1" t="s">
        <v>23</v>
      </c>
      <c r="AJ6250" s="1" t="s">
        <v>729</v>
      </c>
      <c r="AK6250" s="1" t="s">
        <v>525</v>
      </c>
    </row>
    <row r="6251" spans="1:37">
      <c r="A6251" s="1" t="s">
        <v>1774</v>
      </c>
      <c r="B6251" s="9">
        <v>41844</v>
      </c>
      <c r="C6251" s="11">
        <v>100</v>
      </c>
      <c r="D6251" s="11">
        <v>2</v>
      </c>
      <c r="E6251" s="1">
        <v>5</v>
      </c>
      <c r="F6251" s="1" t="s">
        <v>47</v>
      </c>
      <c r="G6251" s="1" t="s">
        <v>594</v>
      </c>
      <c r="H6251" s="1" t="s">
        <v>22</v>
      </c>
      <c r="I6251" s="1" t="s">
        <v>9</v>
      </c>
      <c r="K6251" s="1" t="s">
        <v>32</v>
      </c>
      <c r="L6251" s="1" t="s">
        <v>73</v>
      </c>
      <c r="M6251" s="2" t="s">
        <v>2321</v>
      </c>
      <c r="AK6251" s="1" t="s">
        <v>525</v>
      </c>
    </row>
    <row r="6252" spans="1:37">
      <c r="A6252" s="1" t="s">
        <v>1774</v>
      </c>
      <c r="B6252" s="9">
        <v>41844</v>
      </c>
      <c r="C6252" s="11">
        <v>100</v>
      </c>
      <c r="D6252" s="11">
        <v>2</v>
      </c>
      <c r="E6252" s="1">
        <v>6</v>
      </c>
      <c r="F6252" s="1" t="s">
        <v>26</v>
      </c>
      <c r="G6252" s="1" t="s">
        <v>595</v>
      </c>
      <c r="H6252" s="1" t="s">
        <v>23</v>
      </c>
      <c r="I6252" s="1" t="s">
        <v>23</v>
      </c>
      <c r="AK6252" s="1" t="s">
        <v>525</v>
      </c>
    </row>
    <row r="6253" spans="1:37">
      <c r="A6253" s="1" t="s">
        <v>1774</v>
      </c>
      <c r="B6253" s="9">
        <v>41844</v>
      </c>
      <c r="C6253" s="11">
        <v>100</v>
      </c>
      <c r="D6253" s="11">
        <v>2</v>
      </c>
      <c r="E6253" s="1">
        <v>6</v>
      </c>
      <c r="F6253" s="1" t="s">
        <v>47</v>
      </c>
      <c r="G6253" s="1" t="s">
        <v>596</v>
      </c>
      <c r="H6253" s="1" t="s">
        <v>23</v>
      </c>
      <c r="I6253" s="1" t="s">
        <v>23</v>
      </c>
      <c r="AK6253" s="1" t="s">
        <v>525</v>
      </c>
    </row>
    <row r="6254" spans="1:37">
      <c r="A6254" s="1" t="s">
        <v>1774</v>
      </c>
      <c r="B6254" s="9">
        <v>41844</v>
      </c>
      <c r="C6254" s="11">
        <v>100</v>
      </c>
      <c r="D6254" s="11">
        <v>2</v>
      </c>
      <c r="E6254" s="1">
        <v>7</v>
      </c>
      <c r="F6254" s="1" t="s">
        <v>26</v>
      </c>
      <c r="G6254" s="1" t="s">
        <v>597</v>
      </c>
      <c r="H6254" s="1" t="s">
        <v>23</v>
      </c>
      <c r="I6254" s="1" t="s">
        <v>23</v>
      </c>
      <c r="AK6254" s="1" t="s">
        <v>525</v>
      </c>
    </row>
    <row r="6255" spans="1:37">
      <c r="A6255" s="1" t="s">
        <v>1774</v>
      </c>
      <c r="B6255" s="9">
        <v>41844</v>
      </c>
      <c r="C6255" s="11">
        <v>100</v>
      </c>
      <c r="D6255" s="11">
        <v>2</v>
      </c>
      <c r="E6255" s="1">
        <v>7</v>
      </c>
      <c r="F6255" s="1" t="s">
        <v>47</v>
      </c>
      <c r="G6255" s="1" t="s">
        <v>599</v>
      </c>
      <c r="H6255" s="1" t="s">
        <v>23</v>
      </c>
      <c r="I6255" s="1" t="s">
        <v>23</v>
      </c>
      <c r="AK6255" s="1" t="s">
        <v>525</v>
      </c>
    </row>
    <row r="6256" spans="1:37">
      <c r="A6256" s="1" t="s">
        <v>1774</v>
      </c>
      <c r="B6256" s="9">
        <v>41844</v>
      </c>
      <c r="C6256" s="11">
        <v>100</v>
      </c>
      <c r="D6256" s="11">
        <v>2</v>
      </c>
      <c r="E6256" s="1">
        <v>8</v>
      </c>
      <c r="F6256" s="1" t="s">
        <v>26</v>
      </c>
      <c r="G6256" s="1" t="s">
        <v>600</v>
      </c>
      <c r="H6256" s="1" t="s">
        <v>23</v>
      </c>
      <c r="I6256" s="1" t="s">
        <v>23</v>
      </c>
      <c r="AK6256" s="1" t="s">
        <v>525</v>
      </c>
    </row>
    <row r="6257" spans="1:38">
      <c r="A6257" s="1" t="s">
        <v>1774</v>
      </c>
      <c r="B6257" s="9">
        <v>41844</v>
      </c>
      <c r="C6257" s="11">
        <v>100</v>
      </c>
      <c r="D6257" s="11">
        <v>2</v>
      </c>
      <c r="E6257" s="1">
        <v>8</v>
      </c>
      <c r="F6257" s="1" t="s">
        <v>47</v>
      </c>
      <c r="G6257" s="1" t="s">
        <v>601</v>
      </c>
      <c r="H6257" s="1" t="s">
        <v>22</v>
      </c>
      <c r="I6257" s="1" t="s">
        <v>9</v>
      </c>
      <c r="K6257" s="1" t="s">
        <v>29</v>
      </c>
      <c r="L6257" s="1" t="s">
        <v>73</v>
      </c>
      <c r="M6257" s="2" t="s">
        <v>2329</v>
      </c>
      <c r="AJ6257" s="1" t="s">
        <v>729</v>
      </c>
      <c r="AK6257" s="1" t="s">
        <v>525</v>
      </c>
    </row>
    <row r="6258" spans="1:38">
      <c r="A6258" s="1" t="s">
        <v>1774</v>
      </c>
      <c r="B6258" s="9">
        <v>41844</v>
      </c>
      <c r="C6258" s="11">
        <v>100</v>
      </c>
      <c r="D6258" s="11">
        <v>2</v>
      </c>
      <c r="E6258" s="1">
        <v>9</v>
      </c>
      <c r="F6258" s="1" t="s">
        <v>26</v>
      </c>
      <c r="G6258" s="1" t="s">
        <v>602</v>
      </c>
      <c r="H6258" s="1" t="s">
        <v>23</v>
      </c>
      <c r="I6258" s="1" t="s">
        <v>23</v>
      </c>
      <c r="AK6258" s="1" t="s">
        <v>525</v>
      </c>
    </row>
    <row r="6259" spans="1:38">
      <c r="A6259" s="1" t="s">
        <v>1774</v>
      </c>
      <c r="B6259" s="9">
        <v>41844</v>
      </c>
      <c r="C6259" s="11">
        <v>100</v>
      </c>
      <c r="D6259" s="11">
        <v>2</v>
      </c>
      <c r="E6259" s="1">
        <v>9</v>
      </c>
      <c r="F6259" s="1" t="s">
        <v>47</v>
      </c>
      <c r="G6259" s="1" t="s">
        <v>603</v>
      </c>
      <c r="H6259" s="1" t="s">
        <v>23</v>
      </c>
      <c r="I6259" s="1" t="s">
        <v>23</v>
      </c>
      <c r="AK6259" s="1" t="s">
        <v>525</v>
      </c>
    </row>
    <row r="6260" spans="1:38">
      <c r="A6260" s="1" t="s">
        <v>1774</v>
      </c>
      <c r="B6260" s="9">
        <v>41844</v>
      </c>
      <c r="C6260" s="11">
        <v>100</v>
      </c>
      <c r="D6260" s="11">
        <v>2</v>
      </c>
      <c r="E6260" s="1">
        <v>10</v>
      </c>
      <c r="F6260" s="1" t="s">
        <v>26</v>
      </c>
      <c r="G6260" s="1" t="s">
        <v>604</v>
      </c>
      <c r="H6260" s="1" t="s">
        <v>23</v>
      </c>
      <c r="I6260" s="1" t="s">
        <v>23</v>
      </c>
      <c r="J6260" s="1" t="s">
        <v>55</v>
      </c>
      <c r="AK6260" s="1" t="s">
        <v>525</v>
      </c>
    </row>
    <row r="6261" spans="1:38">
      <c r="A6261" s="1" t="s">
        <v>1774</v>
      </c>
      <c r="B6261" s="9">
        <v>41844</v>
      </c>
      <c r="C6261" s="11">
        <v>100</v>
      </c>
      <c r="D6261" s="11">
        <v>2</v>
      </c>
      <c r="E6261" s="1">
        <v>10</v>
      </c>
      <c r="F6261" s="1" t="s">
        <v>47</v>
      </c>
      <c r="G6261" s="1" t="s">
        <v>605</v>
      </c>
      <c r="H6261" s="1" t="s">
        <v>23</v>
      </c>
      <c r="I6261" s="1" t="s">
        <v>23</v>
      </c>
      <c r="J6261" s="1" t="s">
        <v>55</v>
      </c>
      <c r="AK6261" s="1" t="s">
        <v>525</v>
      </c>
    </row>
    <row r="6262" spans="1:38">
      <c r="A6262" s="1" t="s">
        <v>1774</v>
      </c>
      <c r="B6262" s="9">
        <v>41844</v>
      </c>
      <c r="C6262" s="11">
        <v>100</v>
      </c>
      <c r="D6262" s="11">
        <v>2</v>
      </c>
      <c r="E6262" s="1">
        <v>11</v>
      </c>
      <c r="F6262" s="1" t="s">
        <v>26</v>
      </c>
      <c r="G6262" s="1" t="s">
        <v>606</v>
      </c>
      <c r="H6262" s="1" t="s">
        <v>23</v>
      </c>
      <c r="I6262" s="1" t="s">
        <v>23</v>
      </c>
      <c r="J6262" s="1" t="s">
        <v>55</v>
      </c>
      <c r="AK6262" s="1" t="s">
        <v>525</v>
      </c>
    </row>
    <row r="6263" spans="1:38">
      <c r="A6263" s="1" t="s">
        <v>1774</v>
      </c>
      <c r="B6263" s="9">
        <v>41844</v>
      </c>
      <c r="C6263" s="11">
        <v>100</v>
      </c>
      <c r="D6263" s="11">
        <v>2</v>
      </c>
      <c r="E6263" s="1">
        <v>11</v>
      </c>
      <c r="F6263" s="1" t="s">
        <v>47</v>
      </c>
      <c r="G6263" s="1" t="s">
        <v>607</v>
      </c>
      <c r="H6263" s="1" t="s">
        <v>23</v>
      </c>
      <c r="I6263" s="1" t="s">
        <v>23</v>
      </c>
      <c r="AK6263" s="1" t="s">
        <v>525</v>
      </c>
    </row>
    <row r="6264" spans="1:38">
      <c r="A6264" s="1" t="s">
        <v>1774</v>
      </c>
      <c r="B6264" s="9">
        <v>41844</v>
      </c>
      <c r="C6264" s="11">
        <v>100</v>
      </c>
      <c r="D6264" s="11">
        <v>2</v>
      </c>
      <c r="E6264" s="1">
        <v>12</v>
      </c>
      <c r="F6264" s="1" t="s">
        <v>26</v>
      </c>
      <c r="G6264" s="1" t="s">
        <v>608</v>
      </c>
      <c r="H6264" s="1" t="s">
        <v>23</v>
      </c>
      <c r="I6264" s="1" t="s">
        <v>23</v>
      </c>
      <c r="AK6264" s="1" t="s">
        <v>525</v>
      </c>
    </row>
    <row r="6265" spans="1:38">
      <c r="A6265" s="1" t="s">
        <v>1774</v>
      </c>
      <c r="B6265" s="9">
        <v>41844</v>
      </c>
      <c r="C6265" s="11">
        <v>100</v>
      </c>
      <c r="D6265" s="11">
        <v>2</v>
      </c>
      <c r="E6265" s="1">
        <v>12</v>
      </c>
      <c r="F6265" s="1" t="s">
        <v>47</v>
      </c>
      <c r="G6265" s="1" t="s">
        <v>609</v>
      </c>
      <c r="H6265" s="1" t="s">
        <v>23</v>
      </c>
      <c r="I6265" s="1" t="s">
        <v>23</v>
      </c>
      <c r="AK6265" s="1" t="s">
        <v>525</v>
      </c>
    </row>
    <row r="6266" spans="1:38">
      <c r="A6266" s="1" t="s">
        <v>1774</v>
      </c>
      <c r="B6266" s="9">
        <v>41844</v>
      </c>
      <c r="C6266" s="11">
        <v>100</v>
      </c>
      <c r="D6266" s="11">
        <v>2</v>
      </c>
      <c r="E6266" s="1">
        <v>13</v>
      </c>
      <c r="F6266" s="1" t="s">
        <v>26</v>
      </c>
      <c r="G6266" s="1" t="s">
        <v>610</v>
      </c>
      <c r="H6266" s="1" t="s">
        <v>23</v>
      </c>
      <c r="I6266" s="1" t="s">
        <v>23</v>
      </c>
      <c r="J6266" s="1" t="s">
        <v>55</v>
      </c>
      <c r="AK6266" s="1" t="s">
        <v>525</v>
      </c>
    </row>
    <row r="6267" spans="1:38">
      <c r="A6267" s="1" t="s">
        <v>1774</v>
      </c>
      <c r="B6267" s="9">
        <v>41844</v>
      </c>
      <c r="C6267" s="11">
        <v>100</v>
      </c>
      <c r="D6267" s="11">
        <v>2</v>
      </c>
      <c r="E6267" s="1">
        <v>13</v>
      </c>
      <c r="F6267" s="1" t="s">
        <v>47</v>
      </c>
      <c r="G6267" s="1" t="s">
        <v>611</v>
      </c>
      <c r="H6267" s="1" t="s">
        <v>23</v>
      </c>
      <c r="I6267" s="1" t="s">
        <v>23</v>
      </c>
      <c r="AK6267" s="1" t="s">
        <v>525</v>
      </c>
      <c r="AL6267" s="1" t="s">
        <v>685</v>
      </c>
    </row>
    <row r="6268" spans="1:38">
      <c r="A6268" s="1" t="s">
        <v>1774</v>
      </c>
      <c r="B6268" s="9">
        <v>41844</v>
      </c>
      <c r="C6268" s="11">
        <v>100</v>
      </c>
      <c r="D6268" s="11">
        <v>2</v>
      </c>
      <c r="E6268" s="1">
        <v>14</v>
      </c>
      <c r="F6268" s="1" t="s">
        <v>26</v>
      </c>
      <c r="G6268" s="1" t="s">
        <v>612</v>
      </c>
      <c r="H6268" s="1" t="s">
        <v>22</v>
      </c>
      <c r="I6268" s="1" t="s">
        <v>9</v>
      </c>
      <c r="K6268" s="1" t="s">
        <v>32</v>
      </c>
      <c r="L6268" s="1" t="s">
        <v>73</v>
      </c>
      <c r="M6268" s="2" t="s">
        <v>2326</v>
      </c>
      <c r="AJ6268" s="1" t="s">
        <v>729</v>
      </c>
      <c r="AK6268" s="1" t="s">
        <v>525</v>
      </c>
    </row>
    <row r="6269" spans="1:38">
      <c r="A6269" s="1" t="s">
        <v>1774</v>
      </c>
      <c r="B6269" s="9">
        <v>41844</v>
      </c>
      <c r="C6269" s="11">
        <v>100</v>
      </c>
      <c r="D6269" s="11">
        <v>2</v>
      </c>
      <c r="E6269" s="1">
        <v>14</v>
      </c>
      <c r="F6269" s="1" t="s">
        <v>47</v>
      </c>
      <c r="G6269" s="1" t="s">
        <v>613</v>
      </c>
      <c r="H6269" s="1" t="s">
        <v>23</v>
      </c>
      <c r="I6269" s="1" t="s">
        <v>23</v>
      </c>
      <c r="AK6269" s="1" t="s">
        <v>525</v>
      </c>
    </row>
    <row r="6270" spans="1:38">
      <c r="A6270" s="1" t="s">
        <v>1774</v>
      </c>
      <c r="B6270" s="9">
        <v>41844</v>
      </c>
      <c r="C6270" s="11">
        <v>100</v>
      </c>
      <c r="D6270" s="11">
        <v>2</v>
      </c>
      <c r="E6270" s="1">
        <v>15</v>
      </c>
      <c r="F6270" s="1" t="s">
        <v>26</v>
      </c>
      <c r="G6270" s="1" t="s">
        <v>616</v>
      </c>
      <c r="H6270" s="1" t="s">
        <v>23</v>
      </c>
      <c r="I6270" s="1" t="s">
        <v>23</v>
      </c>
      <c r="J6270" s="1" t="s">
        <v>55</v>
      </c>
      <c r="AK6270" s="1" t="s">
        <v>525</v>
      </c>
      <c r="AL6270" s="1" t="s">
        <v>659</v>
      </c>
    </row>
    <row r="6271" spans="1:38">
      <c r="A6271" s="1" t="s">
        <v>1774</v>
      </c>
      <c r="B6271" s="9">
        <v>41844</v>
      </c>
      <c r="C6271" s="11">
        <v>100</v>
      </c>
      <c r="D6271" s="11">
        <v>2</v>
      </c>
      <c r="E6271" s="1">
        <v>15</v>
      </c>
      <c r="F6271" s="1" t="s">
        <v>47</v>
      </c>
      <c r="G6271" s="1" t="s">
        <v>617</v>
      </c>
      <c r="H6271" s="1" t="s">
        <v>23</v>
      </c>
      <c r="I6271" s="1" t="s">
        <v>23</v>
      </c>
      <c r="J6271" s="1" t="s">
        <v>55</v>
      </c>
      <c r="AK6271" s="1" t="s">
        <v>525</v>
      </c>
      <c r="AL6271" s="1" t="s">
        <v>657</v>
      </c>
    </row>
    <row r="6272" spans="1:38">
      <c r="A6272" s="1" t="s">
        <v>1774</v>
      </c>
      <c r="B6272" s="9">
        <v>41844</v>
      </c>
      <c r="C6272" s="11">
        <v>100</v>
      </c>
      <c r="D6272" s="11">
        <v>2</v>
      </c>
      <c r="E6272" s="1">
        <v>16</v>
      </c>
      <c r="F6272" s="1" t="s">
        <v>26</v>
      </c>
      <c r="G6272" s="1" t="s">
        <v>618</v>
      </c>
      <c r="H6272" s="1" t="s">
        <v>23</v>
      </c>
      <c r="I6272" s="1" t="s">
        <v>23</v>
      </c>
      <c r="AK6272" s="1" t="s">
        <v>525</v>
      </c>
    </row>
    <row r="6273" spans="1:38">
      <c r="A6273" s="1" t="s">
        <v>1774</v>
      </c>
      <c r="B6273" s="9">
        <v>41844</v>
      </c>
      <c r="C6273" s="11">
        <v>100</v>
      </c>
      <c r="D6273" s="11">
        <v>2</v>
      </c>
      <c r="E6273" s="1">
        <v>16</v>
      </c>
      <c r="F6273" s="1" t="s">
        <v>47</v>
      </c>
      <c r="G6273" s="1" t="s">
        <v>619</v>
      </c>
      <c r="H6273" s="1" t="s">
        <v>23</v>
      </c>
      <c r="I6273" s="1" t="s">
        <v>9</v>
      </c>
      <c r="AK6273" s="1" t="s">
        <v>525</v>
      </c>
    </row>
    <row r="6274" spans="1:38">
      <c r="A6274" s="1" t="s">
        <v>1774</v>
      </c>
      <c r="B6274" s="9">
        <v>41844</v>
      </c>
      <c r="C6274" s="11">
        <v>100</v>
      </c>
      <c r="D6274" s="11">
        <v>2</v>
      </c>
      <c r="E6274" s="1">
        <v>17</v>
      </c>
      <c r="F6274" s="1" t="s">
        <v>26</v>
      </c>
      <c r="G6274" s="1" t="s">
        <v>620</v>
      </c>
      <c r="H6274" s="1" t="s">
        <v>22</v>
      </c>
      <c r="I6274" s="1" t="s">
        <v>23</v>
      </c>
      <c r="AK6274" s="1" t="s">
        <v>730</v>
      </c>
    </row>
    <row r="6275" spans="1:38">
      <c r="A6275" s="1" t="s">
        <v>1774</v>
      </c>
      <c r="B6275" s="9">
        <v>41844</v>
      </c>
      <c r="C6275" s="11">
        <v>100</v>
      </c>
      <c r="D6275" s="11">
        <v>2</v>
      </c>
      <c r="E6275" s="1">
        <v>17</v>
      </c>
      <c r="F6275" s="1" t="s">
        <v>47</v>
      </c>
      <c r="G6275" s="1" t="s">
        <v>621</v>
      </c>
      <c r="H6275" s="1" t="s">
        <v>23</v>
      </c>
      <c r="I6275" s="1" t="s">
        <v>23</v>
      </c>
      <c r="AK6275" s="1" t="s">
        <v>730</v>
      </c>
    </row>
    <row r="6276" spans="1:38">
      <c r="A6276" s="1" t="s">
        <v>1774</v>
      </c>
      <c r="B6276" s="9">
        <v>41844</v>
      </c>
      <c r="C6276" s="11">
        <v>100</v>
      </c>
      <c r="D6276" s="11">
        <v>2</v>
      </c>
      <c r="E6276" s="1">
        <v>18</v>
      </c>
      <c r="F6276" s="1" t="s">
        <v>26</v>
      </c>
      <c r="G6276" s="1" t="s">
        <v>622</v>
      </c>
      <c r="H6276" s="1" t="s">
        <v>23</v>
      </c>
      <c r="I6276" s="1" t="s">
        <v>23</v>
      </c>
      <c r="J6276" s="1" t="s">
        <v>55</v>
      </c>
      <c r="AK6276" s="1" t="s">
        <v>730</v>
      </c>
      <c r="AL6276" s="1" t="s">
        <v>685</v>
      </c>
    </row>
    <row r="6277" spans="1:38">
      <c r="A6277" s="1" t="s">
        <v>1774</v>
      </c>
      <c r="B6277" s="9">
        <v>41844</v>
      </c>
      <c r="C6277" s="11">
        <v>100</v>
      </c>
      <c r="D6277" s="11">
        <v>2</v>
      </c>
      <c r="E6277" s="1">
        <v>18</v>
      </c>
      <c r="F6277" s="1" t="s">
        <v>47</v>
      </c>
      <c r="G6277" s="1" t="s">
        <v>623</v>
      </c>
      <c r="H6277" s="1" t="s">
        <v>22</v>
      </c>
      <c r="I6277" s="1" t="s">
        <v>9</v>
      </c>
      <c r="J6277" s="1" t="s">
        <v>55</v>
      </c>
      <c r="K6277" s="1" t="s">
        <v>32</v>
      </c>
      <c r="L6277" s="1" t="s">
        <v>25</v>
      </c>
      <c r="M6277" s="2" t="s">
        <v>2340</v>
      </c>
      <c r="N6277" s="1" t="s">
        <v>224</v>
      </c>
      <c r="O6277" s="1" t="s">
        <v>27</v>
      </c>
      <c r="P6277" s="1" t="s">
        <v>614</v>
      </c>
      <c r="Q6277" s="1">
        <v>26.2</v>
      </c>
      <c r="R6277" s="1">
        <v>20</v>
      </c>
      <c r="S6277" s="1">
        <v>14.2</v>
      </c>
      <c r="X6277" s="1">
        <v>16</v>
      </c>
      <c r="Y6277" s="1">
        <v>79</v>
      </c>
      <c r="Z6277" s="1">
        <v>63</v>
      </c>
      <c r="AA6277" s="1">
        <v>25</v>
      </c>
      <c r="AE6277" s="1">
        <v>2062</v>
      </c>
      <c r="AF6277" s="1">
        <v>409</v>
      </c>
      <c r="AG6277" s="1">
        <v>274</v>
      </c>
      <c r="AJ6277" s="1" t="s">
        <v>525</v>
      </c>
      <c r="AK6277" s="1" t="s">
        <v>730</v>
      </c>
      <c r="AL6277" s="1" t="s">
        <v>731</v>
      </c>
    </row>
    <row r="6278" spans="1:38">
      <c r="A6278" s="1" t="s">
        <v>1774</v>
      </c>
      <c r="B6278" s="9">
        <v>41844</v>
      </c>
      <c r="C6278" s="11">
        <v>100</v>
      </c>
      <c r="D6278" s="11">
        <v>2</v>
      </c>
      <c r="E6278" s="1">
        <v>19</v>
      </c>
      <c r="F6278" s="1" t="s">
        <v>26</v>
      </c>
      <c r="G6278" s="1" t="s">
        <v>624</v>
      </c>
      <c r="H6278" s="1" t="s">
        <v>22</v>
      </c>
      <c r="I6278" s="1" t="s">
        <v>9</v>
      </c>
      <c r="J6278" s="1" t="s">
        <v>55</v>
      </c>
      <c r="K6278" s="1" t="s">
        <v>30</v>
      </c>
      <c r="L6278" s="1" t="s">
        <v>73</v>
      </c>
      <c r="M6278" s="2" t="s">
        <v>2335</v>
      </c>
      <c r="AJ6278" s="1" t="s">
        <v>525</v>
      </c>
      <c r="AK6278" s="1" t="s">
        <v>730</v>
      </c>
      <c r="AL6278" s="1" t="s">
        <v>659</v>
      </c>
    </row>
    <row r="6279" spans="1:38">
      <c r="A6279" s="1" t="s">
        <v>1774</v>
      </c>
      <c r="B6279" s="9">
        <v>41844</v>
      </c>
      <c r="C6279" s="11">
        <v>100</v>
      </c>
      <c r="D6279" s="11">
        <v>2</v>
      </c>
      <c r="E6279" s="1">
        <v>19</v>
      </c>
      <c r="F6279" s="1" t="s">
        <v>47</v>
      </c>
      <c r="G6279" s="1" t="s">
        <v>625</v>
      </c>
      <c r="H6279" s="1" t="s">
        <v>23</v>
      </c>
      <c r="I6279" s="1" t="s">
        <v>23</v>
      </c>
      <c r="AK6279" s="1" t="s">
        <v>730</v>
      </c>
    </row>
    <row r="6280" spans="1:38">
      <c r="A6280" s="1" t="s">
        <v>1774</v>
      </c>
      <c r="B6280" s="9">
        <v>41844</v>
      </c>
      <c r="C6280" s="11">
        <v>100</v>
      </c>
      <c r="D6280" s="11">
        <v>2</v>
      </c>
      <c r="E6280" s="1">
        <v>20</v>
      </c>
      <c r="F6280" s="1" t="s">
        <v>26</v>
      </c>
      <c r="G6280" s="1" t="s">
        <v>626</v>
      </c>
      <c r="H6280" s="1" t="s">
        <v>22</v>
      </c>
      <c r="I6280" s="1" t="s">
        <v>9</v>
      </c>
      <c r="J6280" s="1" t="s">
        <v>55</v>
      </c>
      <c r="K6280" s="1" t="s">
        <v>29</v>
      </c>
      <c r="L6280" s="1" t="s">
        <v>25</v>
      </c>
      <c r="M6280" s="2" t="s">
        <v>2339</v>
      </c>
      <c r="N6280" s="1" t="s">
        <v>125</v>
      </c>
      <c r="O6280" s="1" t="s">
        <v>33</v>
      </c>
      <c r="P6280" s="1" t="s">
        <v>732</v>
      </c>
      <c r="Q6280" s="1">
        <v>31.75</v>
      </c>
      <c r="R6280" s="1">
        <v>22.5</v>
      </c>
      <c r="S6280" s="1">
        <v>5.95</v>
      </c>
      <c r="X6280" s="1">
        <v>16</v>
      </c>
      <c r="Y6280" s="1">
        <v>58</v>
      </c>
      <c r="Z6280" s="1">
        <v>42</v>
      </c>
      <c r="AA6280" s="1">
        <v>25</v>
      </c>
      <c r="AE6280" s="1">
        <v>2064</v>
      </c>
      <c r="AF6280" s="1">
        <v>411</v>
      </c>
      <c r="AJ6280" s="1" t="s">
        <v>525</v>
      </c>
      <c r="AK6280" s="1" t="s">
        <v>730</v>
      </c>
      <c r="AL6280" s="1" t="s">
        <v>733</v>
      </c>
    </row>
    <row r="6281" spans="1:38">
      <c r="A6281" s="1" t="s">
        <v>1774</v>
      </c>
      <c r="B6281" s="9">
        <v>41844</v>
      </c>
      <c r="C6281" s="11">
        <v>100</v>
      </c>
      <c r="D6281" s="11">
        <v>2</v>
      </c>
      <c r="E6281" s="1">
        <v>20</v>
      </c>
      <c r="F6281" s="1" t="s">
        <v>47</v>
      </c>
      <c r="G6281" s="1" t="s">
        <v>627</v>
      </c>
      <c r="H6281" s="1" t="s">
        <v>22</v>
      </c>
      <c r="I6281" s="1" t="s">
        <v>23</v>
      </c>
      <c r="AK6281" s="1" t="s">
        <v>730</v>
      </c>
    </row>
    <row r="6282" spans="1:38">
      <c r="A6282" s="1" t="s">
        <v>1774</v>
      </c>
      <c r="B6282" s="9">
        <v>41844</v>
      </c>
      <c r="C6282" s="11">
        <v>100</v>
      </c>
      <c r="D6282" s="11">
        <v>2</v>
      </c>
      <c r="E6282" s="1">
        <v>21</v>
      </c>
      <c r="F6282" s="1" t="s">
        <v>26</v>
      </c>
      <c r="G6282" s="1" t="s">
        <v>628</v>
      </c>
      <c r="H6282" s="1" t="s">
        <v>23</v>
      </c>
      <c r="I6282" s="1" t="s">
        <v>23</v>
      </c>
      <c r="AK6282" s="1" t="s">
        <v>730</v>
      </c>
    </row>
    <row r="6283" spans="1:38">
      <c r="A6283" s="1" t="s">
        <v>1774</v>
      </c>
      <c r="B6283" s="9">
        <v>41844</v>
      </c>
      <c r="C6283" s="11">
        <v>100</v>
      </c>
      <c r="D6283" s="11">
        <v>2</v>
      </c>
      <c r="E6283" s="1">
        <v>21</v>
      </c>
      <c r="F6283" s="1" t="s">
        <v>47</v>
      </c>
      <c r="G6283" s="1" t="s">
        <v>629</v>
      </c>
      <c r="H6283" s="1" t="s">
        <v>23</v>
      </c>
      <c r="I6283" s="1" t="s">
        <v>23</v>
      </c>
      <c r="AK6283" s="1" t="s">
        <v>730</v>
      </c>
    </row>
    <row r="6284" spans="1:38">
      <c r="A6284" s="1" t="s">
        <v>1774</v>
      </c>
      <c r="B6284" s="9">
        <v>41844</v>
      </c>
      <c r="C6284" s="11">
        <v>100</v>
      </c>
      <c r="D6284" s="11">
        <v>2</v>
      </c>
      <c r="E6284" s="1">
        <v>22</v>
      </c>
      <c r="F6284" s="1" t="s">
        <v>26</v>
      </c>
      <c r="G6284" s="1" t="s">
        <v>630</v>
      </c>
      <c r="H6284" s="1" t="s">
        <v>23</v>
      </c>
      <c r="I6284" s="1" t="s">
        <v>23</v>
      </c>
      <c r="J6284" s="1" t="s">
        <v>55</v>
      </c>
      <c r="AK6284" s="1" t="s">
        <v>730</v>
      </c>
      <c r="AL6284" s="1" t="s">
        <v>657</v>
      </c>
    </row>
    <row r="6285" spans="1:38">
      <c r="A6285" s="1" t="s">
        <v>1774</v>
      </c>
      <c r="B6285" s="9">
        <v>41844</v>
      </c>
      <c r="C6285" s="11">
        <v>100</v>
      </c>
      <c r="D6285" s="11">
        <v>2</v>
      </c>
      <c r="E6285" s="1">
        <v>22</v>
      </c>
      <c r="F6285" s="1" t="s">
        <v>47</v>
      </c>
      <c r="G6285" s="1" t="s">
        <v>631</v>
      </c>
      <c r="H6285" s="1" t="s">
        <v>23</v>
      </c>
      <c r="I6285" s="1" t="s">
        <v>23</v>
      </c>
      <c r="AK6285" s="1" t="s">
        <v>730</v>
      </c>
    </row>
    <row r="6286" spans="1:38">
      <c r="A6286" s="1" t="s">
        <v>1774</v>
      </c>
      <c r="B6286" s="9">
        <v>41844</v>
      </c>
      <c r="C6286" s="11">
        <v>100</v>
      </c>
      <c r="D6286" s="11">
        <v>2</v>
      </c>
      <c r="E6286" s="1">
        <v>23</v>
      </c>
      <c r="F6286" s="1" t="s">
        <v>26</v>
      </c>
      <c r="G6286" s="1" t="s">
        <v>632</v>
      </c>
      <c r="H6286" s="1" t="s">
        <v>23</v>
      </c>
      <c r="I6286" s="1" t="s">
        <v>53</v>
      </c>
      <c r="AK6286" s="1" t="s">
        <v>730</v>
      </c>
    </row>
    <row r="6287" spans="1:38">
      <c r="A6287" s="1" t="s">
        <v>1774</v>
      </c>
      <c r="B6287" s="9">
        <v>41844</v>
      </c>
      <c r="C6287" s="11">
        <v>100</v>
      </c>
      <c r="D6287" s="11">
        <v>2</v>
      </c>
      <c r="E6287" s="1">
        <v>23</v>
      </c>
      <c r="F6287" s="1" t="s">
        <v>47</v>
      </c>
      <c r="G6287" s="1" t="s">
        <v>633</v>
      </c>
      <c r="H6287" s="1" t="s">
        <v>23</v>
      </c>
      <c r="I6287" s="1" t="s">
        <v>53</v>
      </c>
      <c r="AK6287" s="1" t="s">
        <v>730</v>
      </c>
    </row>
    <row r="6288" spans="1:38">
      <c r="A6288" s="1" t="s">
        <v>1774</v>
      </c>
      <c r="B6288" s="9">
        <v>41844</v>
      </c>
      <c r="C6288" s="11">
        <v>100</v>
      </c>
      <c r="D6288" s="11">
        <v>2</v>
      </c>
      <c r="E6288" s="1">
        <v>24</v>
      </c>
      <c r="F6288" s="1" t="s">
        <v>26</v>
      </c>
      <c r="G6288" s="1" t="s">
        <v>634</v>
      </c>
      <c r="H6288" s="1" t="s">
        <v>22</v>
      </c>
      <c r="I6288" s="1" t="s">
        <v>23</v>
      </c>
      <c r="J6288" s="1" t="s">
        <v>55</v>
      </c>
      <c r="AK6288" s="1" t="s">
        <v>730</v>
      </c>
      <c r="AL6288" s="1" t="s">
        <v>659</v>
      </c>
    </row>
    <row r="6289" spans="1:38">
      <c r="A6289" s="1" t="s">
        <v>1774</v>
      </c>
      <c r="B6289" s="9">
        <v>41844</v>
      </c>
      <c r="C6289" s="11">
        <v>100</v>
      </c>
      <c r="D6289" s="11">
        <v>2</v>
      </c>
      <c r="E6289" s="1">
        <v>24</v>
      </c>
      <c r="F6289" s="1" t="s">
        <v>47</v>
      </c>
      <c r="G6289" s="1" t="s">
        <v>635</v>
      </c>
      <c r="H6289" s="1" t="s">
        <v>23</v>
      </c>
      <c r="I6289" s="1" t="s">
        <v>23</v>
      </c>
      <c r="J6289" s="1" t="s">
        <v>55</v>
      </c>
      <c r="AK6289" s="1" t="s">
        <v>730</v>
      </c>
      <c r="AL6289" s="1" t="s">
        <v>717</v>
      </c>
    </row>
    <row r="6290" spans="1:38">
      <c r="A6290" s="1" t="s">
        <v>1774</v>
      </c>
      <c r="B6290" s="9">
        <v>41844</v>
      </c>
      <c r="C6290" s="11">
        <v>100</v>
      </c>
      <c r="D6290" s="11">
        <v>2</v>
      </c>
      <c r="E6290" s="1">
        <v>25</v>
      </c>
      <c r="F6290" s="1" t="s">
        <v>26</v>
      </c>
      <c r="G6290" s="1" t="s">
        <v>636</v>
      </c>
      <c r="H6290" s="1" t="s">
        <v>22</v>
      </c>
      <c r="I6290" s="1" t="s">
        <v>9</v>
      </c>
      <c r="J6290" s="1" t="s">
        <v>55</v>
      </c>
      <c r="K6290" s="1" t="s">
        <v>30</v>
      </c>
      <c r="L6290" s="1" t="s">
        <v>73</v>
      </c>
      <c r="M6290" s="2" t="s">
        <v>2331</v>
      </c>
      <c r="AJ6290" s="1" t="s">
        <v>729</v>
      </c>
      <c r="AK6290" s="1" t="s">
        <v>730</v>
      </c>
    </row>
    <row r="6291" spans="1:38">
      <c r="A6291" s="1" t="s">
        <v>1774</v>
      </c>
      <c r="B6291" s="9">
        <v>41844</v>
      </c>
      <c r="C6291" s="11">
        <v>100</v>
      </c>
      <c r="D6291" s="11">
        <v>2</v>
      </c>
      <c r="E6291" s="1">
        <v>25</v>
      </c>
      <c r="F6291" s="1" t="s">
        <v>47</v>
      </c>
      <c r="G6291" s="1" t="s">
        <v>637</v>
      </c>
      <c r="H6291" s="1" t="s">
        <v>23</v>
      </c>
      <c r="I6291" s="1" t="s">
        <v>23</v>
      </c>
      <c r="AK6291" s="1" t="s">
        <v>730</v>
      </c>
    </row>
    <row r="6292" spans="1:38">
      <c r="A6292" s="1" t="s">
        <v>1774</v>
      </c>
      <c r="B6292" s="9">
        <v>41844</v>
      </c>
      <c r="C6292" s="11">
        <v>100</v>
      </c>
      <c r="D6292" s="11">
        <v>2</v>
      </c>
      <c r="E6292" s="1">
        <v>26</v>
      </c>
      <c r="F6292" s="1" t="s">
        <v>26</v>
      </c>
      <c r="G6292" s="1" t="s">
        <v>638</v>
      </c>
      <c r="H6292" s="1" t="s">
        <v>23</v>
      </c>
      <c r="I6292" s="1" t="s">
        <v>23</v>
      </c>
      <c r="J6292" s="1" t="s">
        <v>55</v>
      </c>
      <c r="AK6292" s="1" t="s">
        <v>730</v>
      </c>
    </row>
    <row r="6293" spans="1:38">
      <c r="A6293" s="1" t="s">
        <v>1774</v>
      </c>
      <c r="B6293" s="9">
        <v>41844</v>
      </c>
      <c r="C6293" s="11">
        <v>100</v>
      </c>
      <c r="D6293" s="11">
        <v>2</v>
      </c>
      <c r="E6293" s="1">
        <v>26</v>
      </c>
      <c r="F6293" s="1" t="s">
        <v>47</v>
      </c>
      <c r="G6293" s="1" t="s">
        <v>639</v>
      </c>
      <c r="H6293" s="1" t="s">
        <v>23</v>
      </c>
      <c r="I6293" s="1" t="s">
        <v>23</v>
      </c>
      <c r="J6293" s="1" t="s">
        <v>55</v>
      </c>
      <c r="AK6293" s="1" t="s">
        <v>730</v>
      </c>
    </row>
    <row r="6294" spans="1:38">
      <c r="A6294" s="1" t="s">
        <v>1774</v>
      </c>
      <c r="B6294" s="9">
        <v>41844</v>
      </c>
      <c r="C6294" s="11">
        <v>100</v>
      </c>
      <c r="D6294" s="11">
        <v>2</v>
      </c>
      <c r="E6294" s="1">
        <v>27</v>
      </c>
      <c r="F6294" s="1" t="s">
        <v>26</v>
      </c>
      <c r="G6294" s="1" t="s">
        <v>640</v>
      </c>
      <c r="H6294" s="1" t="s">
        <v>23</v>
      </c>
      <c r="I6294" s="1" t="s">
        <v>23</v>
      </c>
      <c r="AK6294" s="1" t="s">
        <v>730</v>
      </c>
    </row>
    <row r="6295" spans="1:38">
      <c r="A6295" s="1" t="s">
        <v>1774</v>
      </c>
      <c r="B6295" s="9">
        <v>41844</v>
      </c>
      <c r="C6295" s="11">
        <v>100</v>
      </c>
      <c r="D6295" s="11">
        <v>2</v>
      </c>
      <c r="E6295" s="1">
        <v>27</v>
      </c>
      <c r="F6295" s="1" t="s">
        <v>47</v>
      </c>
      <c r="G6295" s="1" t="s">
        <v>641</v>
      </c>
      <c r="H6295" s="1" t="s">
        <v>23</v>
      </c>
      <c r="I6295" s="1" t="s">
        <v>23</v>
      </c>
      <c r="AK6295" s="1" t="s">
        <v>730</v>
      </c>
    </row>
    <row r="6296" spans="1:38">
      <c r="A6296" s="1" t="s">
        <v>1774</v>
      </c>
      <c r="B6296" s="9">
        <v>41844</v>
      </c>
      <c r="C6296" s="11">
        <v>100</v>
      </c>
      <c r="D6296" s="11">
        <v>2</v>
      </c>
      <c r="E6296" s="1">
        <v>28</v>
      </c>
      <c r="F6296" s="1" t="s">
        <v>26</v>
      </c>
      <c r="G6296" s="1" t="s">
        <v>642</v>
      </c>
      <c r="H6296" s="1" t="s">
        <v>23</v>
      </c>
      <c r="I6296" s="1" t="s">
        <v>23</v>
      </c>
      <c r="AK6296" s="1" t="s">
        <v>730</v>
      </c>
    </row>
    <row r="6297" spans="1:38">
      <c r="A6297" s="1" t="s">
        <v>1774</v>
      </c>
      <c r="B6297" s="9">
        <v>41844</v>
      </c>
      <c r="C6297" s="11">
        <v>100</v>
      </c>
      <c r="D6297" s="11">
        <v>2</v>
      </c>
      <c r="E6297" s="1">
        <v>28</v>
      </c>
      <c r="F6297" s="1" t="s">
        <v>47</v>
      </c>
      <c r="G6297" s="1" t="s">
        <v>643</v>
      </c>
      <c r="H6297" s="1" t="s">
        <v>22</v>
      </c>
      <c r="I6297" s="1" t="s">
        <v>9</v>
      </c>
      <c r="K6297" s="1" t="s">
        <v>31</v>
      </c>
      <c r="L6297" s="1" t="s">
        <v>73</v>
      </c>
      <c r="M6297" s="2" t="s">
        <v>2333</v>
      </c>
      <c r="AJ6297" s="1" t="s">
        <v>729</v>
      </c>
      <c r="AK6297" s="1" t="s">
        <v>730</v>
      </c>
    </row>
    <row r="6298" spans="1:38">
      <c r="A6298" s="1" t="s">
        <v>1774</v>
      </c>
      <c r="B6298" s="9">
        <v>41844</v>
      </c>
      <c r="C6298" s="11">
        <v>100</v>
      </c>
      <c r="D6298" s="11">
        <v>2</v>
      </c>
      <c r="E6298" s="1">
        <v>29</v>
      </c>
      <c r="F6298" s="1" t="s">
        <v>26</v>
      </c>
      <c r="G6298" s="1" t="s">
        <v>644</v>
      </c>
      <c r="H6298" s="1" t="s">
        <v>23</v>
      </c>
      <c r="I6298" s="1" t="s">
        <v>23</v>
      </c>
      <c r="AK6298" s="1" t="s">
        <v>730</v>
      </c>
    </row>
    <row r="6299" spans="1:38">
      <c r="A6299" s="1" t="s">
        <v>1774</v>
      </c>
      <c r="B6299" s="9">
        <v>41844</v>
      </c>
      <c r="C6299" s="11">
        <v>100</v>
      </c>
      <c r="D6299" s="11">
        <v>2</v>
      </c>
      <c r="E6299" s="1">
        <v>29</v>
      </c>
      <c r="F6299" s="1" t="s">
        <v>47</v>
      </c>
      <c r="G6299" s="1" t="s">
        <v>645</v>
      </c>
      <c r="H6299" s="1" t="s">
        <v>22</v>
      </c>
      <c r="I6299" s="1" t="s">
        <v>9</v>
      </c>
      <c r="J6299" s="1" t="s">
        <v>55</v>
      </c>
      <c r="K6299" s="1" t="s">
        <v>32</v>
      </c>
      <c r="L6299" s="1" t="s">
        <v>25</v>
      </c>
      <c r="M6299" s="2" t="s">
        <v>2341</v>
      </c>
      <c r="N6299" s="1" t="s">
        <v>26</v>
      </c>
      <c r="O6299" s="1" t="s">
        <v>33</v>
      </c>
      <c r="P6299" s="1" t="s">
        <v>690</v>
      </c>
      <c r="Q6299" s="1">
        <v>25.15</v>
      </c>
      <c r="R6299" s="1">
        <v>19.2</v>
      </c>
      <c r="S6299" s="1">
        <v>12.25</v>
      </c>
      <c r="X6299" s="1">
        <v>16</v>
      </c>
      <c r="Y6299" s="1">
        <v>87</v>
      </c>
      <c r="Z6299" s="1">
        <v>71</v>
      </c>
      <c r="AA6299" s="1">
        <v>35</v>
      </c>
      <c r="AE6299" s="1">
        <v>2061</v>
      </c>
      <c r="AF6299" s="1">
        <v>408</v>
      </c>
      <c r="AG6299" s="1">
        <v>273</v>
      </c>
      <c r="AJ6299" s="1" t="s">
        <v>525</v>
      </c>
      <c r="AK6299" s="1" t="s">
        <v>730</v>
      </c>
      <c r="AL6299" s="1" t="s">
        <v>734</v>
      </c>
    </row>
    <row r="6300" spans="1:38">
      <c r="A6300" s="1" t="s">
        <v>1774</v>
      </c>
      <c r="B6300" s="9">
        <v>41844</v>
      </c>
      <c r="C6300" s="11">
        <v>100</v>
      </c>
      <c r="D6300" s="11">
        <v>2</v>
      </c>
      <c r="E6300" s="1">
        <v>30</v>
      </c>
      <c r="F6300" s="1" t="s">
        <v>26</v>
      </c>
      <c r="G6300" s="1" t="s">
        <v>646</v>
      </c>
      <c r="H6300" s="1" t="s">
        <v>23</v>
      </c>
      <c r="I6300" s="1" t="s">
        <v>23</v>
      </c>
      <c r="J6300" s="1" t="s">
        <v>55</v>
      </c>
      <c r="AK6300" s="1" t="s">
        <v>730</v>
      </c>
    </row>
    <row r="6301" spans="1:38">
      <c r="A6301" s="1" t="s">
        <v>1774</v>
      </c>
      <c r="B6301" s="9">
        <v>41844</v>
      </c>
      <c r="C6301" s="11">
        <v>100</v>
      </c>
      <c r="D6301" s="11">
        <v>2</v>
      </c>
      <c r="E6301" s="1">
        <v>30</v>
      </c>
      <c r="F6301" s="1" t="s">
        <v>47</v>
      </c>
      <c r="G6301" s="1" t="s">
        <v>647</v>
      </c>
      <c r="H6301" s="1" t="s">
        <v>23</v>
      </c>
      <c r="I6301" s="1" t="s">
        <v>23</v>
      </c>
      <c r="J6301" s="1" t="s">
        <v>55</v>
      </c>
      <c r="AK6301" s="1" t="s">
        <v>730</v>
      </c>
    </row>
    <row r="6302" spans="1:38">
      <c r="A6302" s="1" t="s">
        <v>1774</v>
      </c>
      <c r="B6302" s="9">
        <v>41844</v>
      </c>
      <c r="C6302" s="11">
        <v>100</v>
      </c>
      <c r="D6302" s="11">
        <v>2</v>
      </c>
      <c r="E6302" s="1">
        <v>31</v>
      </c>
      <c r="F6302" s="1" t="s">
        <v>26</v>
      </c>
      <c r="G6302" s="1" t="s">
        <v>648</v>
      </c>
      <c r="H6302" s="1" t="s">
        <v>23</v>
      </c>
      <c r="I6302" s="1" t="s">
        <v>23</v>
      </c>
      <c r="AK6302" s="1" t="s">
        <v>730</v>
      </c>
    </row>
    <row r="6303" spans="1:38">
      <c r="A6303" s="1" t="s">
        <v>1774</v>
      </c>
      <c r="B6303" s="9">
        <v>41844</v>
      </c>
      <c r="C6303" s="11">
        <v>100</v>
      </c>
      <c r="D6303" s="11">
        <v>2</v>
      </c>
      <c r="E6303" s="1">
        <v>31</v>
      </c>
      <c r="F6303" s="1" t="s">
        <v>47</v>
      </c>
      <c r="G6303" s="1" t="s">
        <v>649</v>
      </c>
      <c r="H6303" s="1" t="s">
        <v>23</v>
      </c>
      <c r="I6303" s="1" t="s">
        <v>23</v>
      </c>
      <c r="AK6303" s="1" t="s">
        <v>730</v>
      </c>
    </row>
    <row r="6304" spans="1:38">
      <c r="A6304" s="1" t="s">
        <v>1774</v>
      </c>
      <c r="B6304" s="9">
        <v>41844</v>
      </c>
      <c r="C6304" s="11">
        <v>100</v>
      </c>
      <c r="D6304" s="11">
        <v>2</v>
      </c>
      <c r="E6304" s="1">
        <v>32</v>
      </c>
      <c r="F6304" s="1" t="s">
        <v>26</v>
      </c>
      <c r="G6304" s="1" t="s">
        <v>650</v>
      </c>
      <c r="H6304" s="1" t="s">
        <v>23</v>
      </c>
      <c r="I6304" s="1" t="s">
        <v>23</v>
      </c>
      <c r="AK6304" s="1" t="s">
        <v>730</v>
      </c>
    </row>
    <row r="6305" spans="1:38">
      <c r="A6305" s="1" t="s">
        <v>1774</v>
      </c>
      <c r="B6305" s="9">
        <v>41844</v>
      </c>
      <c r="C6305" s="11">
        <v>100</v>
      </c>
      <c r="D6305" s="11">
        <v>2</v>
      </c>
      <c r="E6305" s="1">
        <v>32</v>
      </c>
      <c r="F6305" s="1" t="s">
        <v>47</v>
      </c>
      <c r="G6305" s="1" t="s">
        <v>651</v>
      </c>
      <c r="H6305" s="1" t="s">
        <v>23</v>
      </c>
      <c r="I6305" s="1" t="s">
        <v>23</v>
      </c>
      <c r="AK6305" s="1" t="s">
        <v>730</v>
      </c>
    </row>
    <row r="6306" spans="1:38">
      <c r="A6306" s="1" t="s">
        <v>1774</v>
      </c>
      <c r="B6306" s="9">
        <v>41844</v>
      </c>
      <c r="C6306" s="11">
        <v>100</v>
      </c>
      <c r="D6306" s="11">
        <v>2</v>
      </c>
      <c r="E6306" s="1">
        <v>33</v>
      </c>
      <c r="F6306" s="1" t="s">
        <v>26</v>
      </c>
      <c r="G6306" s="1" t="s">
        <v>740</v>
      </c>
      <c r="H6306" s="1" t="s">
        <v>23</v>
      </c>
      <c r="I6306" s="1" t="s">
        <v>23</v>
      </c>
      <c r="AK6306" s="1" t="s">
        <v>79</v>
      </c>
    </row>
    <row r="6307" spans="1:38">
      <c r="A6307" s="1" t="s">
        <v>1774</v>
      </c>
      <c r="B6307" s="9">
        <v>41844</v>
      </c>
      <c r="C6307" s="11">
        <v>100</v>
      </c>
      <c r="D6307" s="11">
        <v>2</v>
      </c>
      <c r="E6307" s="1">
        <v>33</v>
      </c>
      <c r="F6307" s="1" t="s">
        <v>47</v>
      </c>
      <c r="G6307" s="1" t="s">
        <v>652</v>
      </c>
      <c r="H6307" s="1" t="s">
        <v>23</v>
      </c>
      <c r="I6307" s="1" t="s">
        <v>23</v>
      </c>
      <c r="AK6307" s="1" t="s">
        <v>79</v>
      </c>
    </row>
    <row r="6308" spans="1:38">
      <c r="A6308" s="1" t="s">
        <v>1774</v>
      </c>
      <c r="B6308" s="9">
        <v>41844</v>
      </c>
      <c r="C6308" s="11">
        <v>100</v>
      </c>
      <c r="D6308" s="11">
        <v>2</v>
      </c>
      <c r="E6308" s="1">
        <v>34</v>
      </c>
      <c r="F6308" s="1" t="s">
        <v>26</v>
      </c>
      <c r="G6308" s="1" t="s">
        <v>653</v>
      </c>
      <c r="H6308" s="1" t="s">
        <v>23</v>
      </c>
      <c r="I6308" s="1" t="s">
        <v>23</v>
      </c>
      <c r="AK6308" s="1" t="s">
        <v>79</v>
      </c>
    </row>
    <row r="6309" spans="1:38">
      <c r="A6309" s="1" t="s">
        <v>1774</v>
      </c>
      <c r="B6309" s="9">
        <v>41844</v>
      </c>
      <c r="C6309" s="11">
        <v>100</v>
      </c>
      <c r="D6309" s="11">
        <v>2</v>
      </c>
      <c r="E6309" s="1">
        <v>34</v>
      </c>
      <c r="F6309" s="1" t="s">
        <v>47</v>
      </c>
      <c r="G6309" s="1" t="s">
        <v>655</v>
      </c>
      <c r="H6309" s="1" t="s">
        <v>23</v>
      </c>
      <c r="I6309" s="1" t="s">
        <v>53</v>
      </c>
      <c r="AK6309" s="1" t="s">
        <v>79</v>
      </c>
    </row>
    <row r="6310" spans="1:38">
      <c r="A6310" s="1" t="s">
        <v>1774</v>
      </c>
      <c r="B6310" s="9">
        <v>41844</v>
      </c>
      <c r="C6310" s="11">
        <v>100</v>
      </c>
      <c r="D6310" s="11">
        <v>2</v>
      </c>
      <c r="E6310" s="1">
        <v>35</v>
      </c>
      <c r="F6310" s="1" t="s">
        <v>26</v>
      </c>
      <c r="G6310" s="1" t="s">
        <v>656</v>
      </c>
      <c r="H6310" s="1" t="s">
        <v>23</v>
      </c>
      <c r="I6310" s="1" t="s">
        <v>23</v>
      </c>
      <c r="J6310" s="1" t="s">
        <v>55</v>
      </c>
      <c r="AK6310" s="1" t="s">
        <v>79</v>
      </c>
    </row>
    <row r="6311" spans="1:38">
      <c r="A6311" s="1" t="s">
        <v>1774</v>
      </c>
      <c r="B6311" s="9">
        <v>41844</v>
      </c>
      <c r="C6311" s="11">
        <v>100</v>
      </c>
      <c r="D6311" s="11">
        <v>2</v>
      </c>
      <c r="E6311" s="1">
        <v>35</v>
      </c>
      <c r="F6311" s="1" t="s">
        <v>47</v>
      </c>
      <c r="G6311" s="1" t="s">
        <v>658</v>
      </c>
      <c r="H6311" s="1" t="s">
        <v>23</v>
      </c>
      <c r="I6311" s="1" t="s">
        <v>23</v>
      </c>
      <c r="J6311" s="1" t="s">
        <v>55</v>
      </c>
      <c r="AK6311" s="1" t="s">
        <v>79</v>
      </c>
    </row>
    <row r="6312" spans="1:38">
      <c r="A6312" s="1" t="s">
        <v>1774</v>
      </c>
      <c r="B6312" s="9">
        <v>41844</v>
      </c>
      <c r="C6312" s="11">
        <v>100</v>
      </c>
      <c r="D6312" s="11">
        <v>2</v>
      </c>
      <c r="E6312" s="1">
        <v>36</v>
      </c>
      <c r="F6312" s="1" t="s">
        <v>26</v>
      </c>
      <c r="G6312" s="1" t="s">
        <v>660</v>
      </c>
      <c r="H6312" s="1" t="s">
        <v>23</v>
      </c>
      <c r="I6312" s="1" t="s">
        <v>23</v>
      </c>
      <c r="J6312" s="1" t="s">
        <v>55</v>
      </c>
      <c r="AK6312" s="1" t="s">
        <v>79</v>
      </c>
    </row>
    <row r="6313" spans="1:38">
      <c r="A6313" s="1" t="s">
        <v>1774</v>
      </c>
      <c r="B6313" s="9">
        <v>41844</v>
      </c>
      <c r="C6313" s="11">
        <v>100</v>
      </c>
      <c r="D6313" s="11">
        <v>2</v>
      </c>
      <c r="E6313" s="1">
        <v>36</v>
      </c>
      <c r="F6313" s="1" t="s">
        <v>47</v>
      </c>
      <c r="G6313" s="1" t="s">
        <v>661</v>
      </c>
      <c r="H6313" s="1" t="s">
        <v>23</v>
      </c>
      <c r="I6313" s="1" t="s">
        <v>23</v>
      </c>
      <c r="J6313" s="1" t="s">
        <v>55</v>
      </c>
      <c r="AK6313" s="1" t="s">
        <v>79</v>
      </c>
    </row>
    <row r="6314" spans="1:38">
      <c r="A6314" s="1" t="s">
        <v>1774</v>
      </c>
      <c r="B6314" s="9">
        <v>41844</v>
      </c>
      <c r="C6314" s="11">
        <v>100</v>
      </c>
      <c r="D6314" s="11">
        <v>2</v>
      </c>
      <c r="E6314" s="1">
        <v>37</v>
      </c>
      <c r="F6314" s="1" t="s">
        <v>26</v>
      </c>
      <c r="G6314" s="1" t="s">
        <v>741</v>
      </c>
      <c r="H6314" s="1" t="s">
        <v>23</v>
      </c>
      <c r="I6314" s="1" t="s">
        <v>23</v>
      </c>
      <c r="AK6314" s="1" t="s">
        <v>79</v>
      </c>
    </row>
    <row r="6315" spans="1:38">
      <c r="A6315" s="1" t="s">
        <v>1774</v>
      </c>
      <c r="B6315" s="9">
        <v>41844</v>
      </c>
      <c r="C6315" s="11">
        <v>100</v>
      </c>
      <c r="D6315" s="11">
        <v>2</v>
      </c>
      <c r="E6315" s="1">
        <v>37</v>
      </c>
      <c r="F6315" s="1" t="s">
        <v>47</v>
      </c>
      <c r="G6315" s="1" t="s">
        <v>662</v>
      </c>
      <c r="H6315" s="1" t="s">
        <v>23</v>
      </c>
      <c r="I6315" s="1" t="s">
        <v>23</v>
      </c>
      <c r="J6315" s="1" t="s">
        <v>55</v>
      </c>
      <c r="AK6315" s="1" t="s">
        <v>79</v>
      </c>
    </row>
    <row r="6316" spans="1:38">
      <c r="A6316" s="1" t="s">
        <v>1774</v>
      </c>
      <c r="B6316" s="9">
        <v>41844</v>
      </c>
      <c r="C6316" s="11">
        <v>100</v>
      </c>
      <c r="D6316" s="11">
        <v>2</v>
      </c>
      <c r="E6316" s="1">
        <v>38</v>
      </c>
      <c r="F6316" s="1" t="s">
        <v>26</v>
      </c>
      <c r="G6316" s="1" t="s">
        <v>663</v>
      </c>
      <c r="H6316" s="1" t="s">
        <v>23</v>
      </c>
      <c r="I6316" s="1" t="s">
        <v>23</v>
      </c>
      <c r="J6316" s="1" t="s">
        <v>55</v>
      </c>
      <c r="AK6316" s="1" t="s">
        <v>79</v>
      </c>
    </row>
    <row r="6317" spans="1:38">
      <c r="A6317" s="1" t="s">
        <v>1774</v>
      </c>
      <c r="B6317" s="9">
        <v>41844</v>
      </c>
      <c r="C6317" s="11">
        <v>100</v>
      </c>
      <c r="D6317" s="11">
        <v>2</v>
      </c>
      <c r="E6317" s="1">
        <v>38</v>
      </c>
      <c r="F6317" s="1" t="s">
        <v>47</v>
      </c>
      <c r="G6317" s="1" t="s">
        <v>664</v>
      </c>
      <c r="H6317" s="1" t="s">
        <v>23</v>
      </c>
      <c r="I6317" s="1" t="s">
        <v>23</v>
      </c>
      <c r="J6317" s="1" t="s">
        <v>55</v>
      </c>
      <c r="AK6317" s="1" t="s">
        <v>79</v>
      </c>
    </row>
    <row r="6318" spans="1:38">
      <c r="A6318" s="1" t="s">
        <v>1774</v>
      </c>
      <c r="B6318" s="9">
        <v>41844</v>
      </c>
      <c r="C6318" s="11">
        <v>100</v>
      </c>
      <c r="D6318" s="11">
        <v>2</v>
      </c>
      <c r="E6318" s="1">
        <v>39</v>
      </c>
      <c r="F6318" s="1" t="s">
        <v>26</v>
      </c>
      <c r="G6318" s="1" t="s">
        <v>665</v>
      </c>
      <c r="H6318" s="1" t="s">
        <v>23</v>
      </c>
      <c r="I6318" s="1" t="s">
        <v>53</v>
      </c>
      <c r="AK6318" s="1" t="s">
        <v>79</v>
      </c>
    </row>
    <row r="6319" spans="1:38">
      <c r="A6319" s="1" t="s">
        <v>1774</v>
      </c>
      <c r="B6319" s="9">
        <v>41844</v>
      </c>
      <c r="C6319" s="11">
        <v>100</v>
      </c>
      <c r="D6319" s="11">
        <v>2</v>
      </c>
      <c r="E6319" s="1">
        <v>39</v>
      </c>
      <c r="F6319" s="1" t="s">
        <v>47</v>
      </c>
      <c r="G6319" s="1" t="s">
        <v>666</v>
      </c>
      <c r="H6319" s="1" t="s">
        <v>23</v>
      </c>
      <c r="I6319" s="1" t="s">
        <v>23</v>
      </c>
      <c r="J6319" s="1" t="s">
        <v>55</v>
      </c>
      <c r="AK6319" s="1" t="s">
        <v>79</v>
      </c>
    </row>
    <row r="6320" spans="1:38">
      <c r="A6320" s="1" t="s">
        <v>1774</v>
      </c>
      <c r="B6320" s="9">
        <v>41844</v>
      </c>
      <c r="C6320" s="11">
        <v>100</v>
      </c>
      <c r="D6320" s="11">
        <v>2</v>
      </c>
      <c r="E6320" s="1">
        <v>40</v>
      </c>
      <c r="F6320" s="1" t="s">
        <v>26</v>
      </c>
      <c r="G6320" s="1" t="s">
        <v>667</v>
      </c>
      <c r="H6320" s="1" t="s">
        <v>22</v>
      </c>
      <c r="I6320" s="1" t="s">
        <v>9</v>
      </c>
      <c r="K6320" s="1" t="s">
        <v>30</v>
      </c>
      <c r="L6320" s="1" t="s">
        <v>25</v>
      </c>
      <c r="M6320" s="2" t="s">
        <v>2342</v>
      </c>
      <c r="N6320" s="1" t="s">
        <v>26</v>
      </c>
      <c r="O6320" s="1" t="s">
        <v>27</v>
      </c>
      <c r="P6320" s="1" t="s">
        <v>693</v>
      </c>
      <c r="Q6320" s="1">
        <v>26.25</v>
      </c>
      <c r="R6320" s="1">
        <v>20</v>
      </c>
      <c r="S6320" s="1">
        <v>19</v>
      </c>
      <c r="X6320" s="1">
        <v>16</v>
      </c>
      <c r="Y6320" s="1">
        <v>73</v>
      </c>
      <c r="Z6320" s="1">
        <v>57</v>
      </c>
      <c r="AA6320" s="1">
        <v>30</v>
      </c>
      <c r="AC6320" s="1" t="s">
        <v>716</v>
      </c>
      <c r="AE6320" s="1">
        <v>2063</v>
      </c>
      <c r="AF6320" s="1">
        <v>410</v>
      </c>
      <c r="AG6320" s="1">
        <v>275</v>
      </c>
      <c r="AJ6320" s="1" t="s">
        <v>525</v>
      </c>
      <c r="AK6320" s="1" t="s">
        <v>730</v>
      </c>
      <c r="AL6320" s="1" t="s">
        <v>735</v>
      </c>
    </row>
    <row r="6321" spans="1:37">
      <c r="A6321" s="1" t="s">
        <v>1774</v>
      </c>
      <c r="B6321" s="9">
        <v>41844</v>
      </c>
      <c r="C6321" s="11">
        <v>100</v>
      </c>
      <c r="D6321" s="11">
        <v>2</v>
      </c>
      <c r="E6321" s="1">
        <v>40</v>
      </c>
      <c r="F6321" s="1" t="s">
        <v>47</v>
      </c>
      <c r="G6321" s="1" t="s">
        <v>668</v>
      </c>
      <c r="H6321" s="1" t="s">
        <v>23</v>
      </c>
      <c r="I6321" s="1" t="s">
        <v>23</v>
      </c>
      <c r="J6321" s="1" t="s">
        <v>55</v>
      </c>
      <c r="AK6321" s="1" t="s">
        <v>79</v>
      </c>
    </row>
    <row r="6322" spans="1:37">
      <c r="A6322" s="1" t="s">
        <v>1774</v>
      </c>
      <c r="B6322" s="9">
        <v>41844</v>
      </c>
      <c r="C6322" s="11">
        <v>100</v>
      </c>
      <c r="D6322" s="11">
        <v>2</v>
      </c>
      <c r="E6322" s="1">
        <v>41</v>
      </c>
      <c r="F6322" s="1" t="s">
        <v>26</v>
      </c>
      <c r="G6322" s="1" t="s">
        <v>670</v>
      </c>
      <c r="H6322" s="1" t="s">
        <v>23</v>
      </c>
      <c r="I6322" s="1" t="s">
        <v>23</v>
      </c>
      <c r="J6322" s="1" t="s">
        <v>55</v>
      </c>
      <c r="AK6322" s="1" t="s">
        <v>79</v>
      </c>
    </row>
    <row r="6323" spans="1:37">
      <c r="A6323" s="1" t="s">
        <v>1774</v>
      </c>
      <c r="B6323" s="9">
        <v>41844</v>
      </c>
      <c r="C6323" s="11">
        <v>100</v>
      </c>
      <c r="D6323" s="11">
        <v>2</v>
      </c>
      <c r="E6323" s="1">
        <v>41</v>
      </c>
      <c r="F6323" s="1" t="s">
        <v>47</v>
      </c>
      <c r="G6323" s="1" t="s">
        <v>671</v>
      </c>
      <c r="H6323" s="1" t="s">
        <v>23</v>
      </c>
      <c r="I6323" s="1" t="s">
        <v>23</v>
      </c>
      <c r="J6323" s="1" t="s">
        <v>55</v>
      </c>
      <c r="AK6323" s="1" t="s">
        <v>79</v>
      </c>
    </row>
    <row r="6324" spans="1:37">
      <c r="A6324" s="1" t="s">
        <v>1774</v>
      </c>
      <c r="B6324" s="9">
        <v>41844</v>
      </c>
      <c r="C6324" s="11">
        <v>100</v>
      </c>
      <c r="D6324" s="11">
        <v>2</v>
      </c>
      <c r="E6324" s="1">
        <v>42</v>
      </c>
      <c r="F6324" s="1" t="s">
        <v>26</v>
      </c>
      <c r="G6324" s="1" t="s">
        <v>672</v>
      </c>
      <c r="H6324" s="1" t="s">
        <v>23</v>
      </c>
      <c r="I6324" s="1" t="s">
        <v>23</v>
      </c>
      <c r="J6324" s="1" t="s">
        <v>55</v>
      </c>
      <c r="AK6324" s="1" t="s">
        <v>79</v>
      </c>
    </row>
    <row r="6325" spans="1:37">
      <c r="A6325" s="1" t="s">
        <v>1774</v>
      </c>
      <c r="B6325" s="9">
        <v>41844</v>
      </c>
      <c r="C6325" s="11">
        <v>100</v>
      </c>
      <c r="D6325" s="11">
        <v>2</v>
      </c>
      <c r="E6325" s="1">
        <v>42</v>
      </c>
      <c r="F6325" s="1" t="s">
        <v>47</v>
      </c>
      <c r="G6325" s="1" t="s">
        <v>673</v>
      </c>
      <c r="H6325" s="1" t="s">
        <v>23</v>
      </c>
      <c r="I6325" s="1" t="s">
        <v>23</v>
      </c>
      <c r="J6325" s="1" t="s">
        <v>55</v>
      </c>
      <c r="AK6325" s="1" t="s">
        <v>79</v>
      </c>
    </row>
    <row r="6326" spans="1:37">
      <c r="A6326" s="1" t="s">
        <v>1774</v>
      </c>
      <c r="B6326" s="9">
        <v>41844</v>
      </c>
      <c r="C6326" s="11">
        <v>100</v>
      </c>
      <c r="D6326" s="11">
        <v>2</v>
      </c>
      <c r="E6326" s="1">
        <v>43</v>
      </c>
      <c r="F6326" s="1" t="s">
        <v>26</v>
      </c>
      <c r="G6326" s="1" t="s">
        <v>674</v>
      </c>
      <c r="H6326" s="1" t="s">
        <v>23</v>
      </c>
      <c r="I6326" s="1" t="s">
        <v>23</v>
      </c>
      <c r="J6326" s="1" t="s">
        <v>55</v>
      </c>
      <c r="AK6326" s="1" t="s">
        <v>79</v>
      </c>
    </row>
    <row r="6327" spans="1:37">
      <c r="A6327" s="1" t="s">
        <v>1774</v>
      </c>
      <c r="B6327" s="9">
        <v>41844</v>
      </c>
      <c r="C6327" s="11">
        <v>100</v>
      </c>
      <c r="D6327" s="11">
        <v>2</v>
      </c>
      <c r="E6327" s="1">
        <v>43</v>
      </c>
      <c r="F6327" s="1" t="s">
        <v>47</v>
      </c>
      <c r="G6327" s="1" t="s">
        <v>675</v>
      </c>
      <c r="H6327" s="1" t="s">
        <v>23</v>
      </c>
      <c r="I6327" s="1" t="s">
        <v>23</v>
      </c>
      <c r="AK6327" s="1" t="s">
        <v>79</v>
      </c>
    </row>
    <row r="6328" spans="1:37">
      <c r="A6328" s="1" t="s">
        <v>1774</v>
      </c>
      <c r="B6328" s="9">
        <v>41844</v>
      </c>
      <c r="C6328" s="11">
        <v>100</v>
      </c>
      <c r="D6328" s="11">
        <v>2</v>
      </c>
      <c r="E6328" s="1">
        <v>44</v>
      </c>
      <c r="F6328" s="1" t="s">
        <v>26</v>
      </c>
      <c r="G6328" s="1" t="s">
        <v>676</v>
      </c>
      <c r="H6328" s="1" t="s">
        <v>23</v>
      </c>
      <c r="I6328" s="1" t="s">
        <v>53</v>
      </c>
      <c r="AK6328" s="1" t="s">
        <v>79</v>
      </c>
    </row>
    <row r="6329" spans="1:37">
      <c r="A6329" s="1" t="s">
        <v>1774</v>
      </c>
      <c r="B6329" s="9">
        <v>41844</v>
      </c>
      <c r="C6329" s="11">
        <v>100</v>
      </c>
      <c r="D6329" s="11">
        <v>2</v>
      </c>
      <c r="E6329" s="1">
        <v>44</v>
      </c>
      <c r="F6329" s="1" t="s">
        <v>47</v>
      </c>
      <c r="G6329" s="1" t="s">
        <v>678</v>
      </c>
      <c r="H6329" s="1" t="s">
        <v>23</v>
      </c>
      <c r="I6329" s="1" t="s">
        <v>23</v>
      </c>
      <c r="J6329" s="1" t="s">
        <v>55</v>
      </c>
      <c r="AK6329" s="1" t="s">
        <v>79</v>
      </c>
    </row>
    <row r="6330" spans="1:37">
      <c r="A6330" s="1" t="s">
        <v>1774</v>
      </c>
      <c r="B6330" s="9">
        <v>41844</v>
      </c>
      <c r="C6330" s="11">
        <v>100</v>
      </c>
      <c r="D6330" s="11">
        <v>2</v>
      </c>
      <c r="E6330" s="1">
        <v>45</v>
      </c>
      <c r="F6330" s="1" t="s">
        <v>26</v>
      </c>
      <c r="G6330" s="1" t="s">
        <v>679</v>
      </c>
      <c r="H6330" s="1" t="s">
        <v>23</v>
      </c>
      <c r="I6330" s="1" t="s">
        <v>23</v>
      </c>
      <c r="AK6330" s="1" t="s">
        <v>79</v>
      </c>
    </row>
    <row r="6331" spans="1:37">
      <c r="A6331" s="1" t="s">
        <v>1774</v>
      </c>
      <c r="B6331" s="9">
        <v>41844</v>
      </c>
      <c r="C6331" s="11">
        <v>100</v>
      </c>
      <c r="D6331" s="11">
        <v>2</v>
      </c>
      <c r="E6331" s="1">
        <v>45</v>
      </c>
      <c r="F6331" s="1" t="s">
        <v>47</v>
      </c>
      <c r="G6331" s="1" t="s">
        <v>680</v>
      </c>
      <c r="H6331" s="1" t="s">
        <v>23</v>
      </c>
      <c r="I6331" s="1" t="s">
        <v>23</v>
      </c>
      <c r="AK6331" s="1" t="s">
        <v>79</v>
      </c>
    </row>
    <row r="6332" spans="1:37">
      <c r="A6332" s="1" t="s">
        <v>1774</v>
      </c>
      <c r="B6332" s="9">
        <v>41844</v>
      </c>
      <c r="C6332" s="11">
        <v>100</v>
      </c>
      <c r="D6332" s="11">
        <v>2</v>
      </c>
      <c r="E6332" s="1">
        <v>46</v>
      </c>
      <c r="F6332" s="1" t="s">
        <v>26</v>
      </c>
      <c r="G6332" s="1" t="s">
        <v>681</v>
      </c>
      <c r="H6332" s="1" t="s">
        <v>23</v>
      </c>
      <c r="I6332" s="1" t="s">
        <v>23</v>
      </c>
      <c r="AK6332" s="1" t="s">
        <v>79</v>
      </c>
    </row>
    <row r="6333" spans="1:37">
      <c r="A6333" s="1" t="s">
        <v>1774</v>
      </c>
      <c r="B6333" s="9">
        <v>41844</v>
      </c>
      <c r="C6333" s="11">
        <v>100</v>
      </c>
      <c r="D6333" s="11">
        <v>2</v>
      </c>
      <c r="E6333" s="1">
        <v>46</v>
      </c>
      <c r="F6333" s="1" t="s">
        <v>47</v>
      </c>
      <c r="G6333" s="1" t="s">
        <v>682</v>
      </c>
      <c r="H6333" s="1" t="s">
        <v>23</v>
      </c>
      <c r="I6333" s="1" t="s">
        <v>23</v>
      </c>
      <c r="J6333" s="1" t="s">
        <v>55</v>
      </c>
      <c r="AK6333" s="1" t="s">
        <v>79</v>
      </c>
    </row>
    <row r="6334" spans="1:37">
      <c r="A6334" s="1" t="s">
        <v>1774</v>
      </c>
      <c r="B6334" s="9">
        <v>41844</v>
      </c>
      <c r="C6334" s="11">
        <v>100</v>
      </c>
      <c r="D6334" s="11">
        <v>2</v>
      </c>
      <c r="E6334" s="1">
        <v>47</v>
      </c>
      <c r="F6334" s="1" t="s">
        <v>26</v>
      </c>
      <c r="G6334" s="1" t="s">
        <v>683</v>
      </c>
      <c r="H6334" s="1" t="s">
        <v>23</v>
      </c>
      <c r="I6334" s="1" t="s">
        <v>23</v>
      </c>
      <c r="AK6334" s="1" t="s">
        <v>79</v>
      </c>
    </row>
    <row r="6335" spans="1:37">
      <c r="A6335" s="1" t="s">
        <v>1774</v>
      </c>
      <c r="B6335" s="9">
        <v>41844</v>
      </c>
      <c r="C6335" s="11">
        <v>100</v>
      </c>
      <c r="D6335" s="11">
        <v>2</v>
      </c>
      <c r="E6335" s="1">
        <v>47</v>
      </c>
      <c r="F6335" s="1" t="s">
        <v>47</v>
      </c>
      <c r="G6335" s="1" t="s">
        <v>684</v>
      </c>
      <c r="H6335" s="1" t="s">
        <v>23</v>
      </c>
      <c r="I6335" s="1" t="s">
        <v>23</v>
      </c>
      <c r="AK6335" s="1" t="s">
        <v>79</v>
      </c>
    </row>
    <row r="6336" spans="1:37">
      <c r="A6336" s="1" t="s">
        <v>1774</v>
      </c>
      <c r="B6336" s="9">
        <v>41844</v>
      </c>
      <c r="C6336" s="11">
        <v>100</v>
      </c>
      <c r="D6336" s="11">
        <v>2</v>
      </c>
      <c r="E6336" s="1">
        <v>48</v>
      </c>
      <c r="F6336" s="1" t="s">
        <v>26</v>
      </c>
      <c r="G6336" s="1" t="s">
        <v>686</v>
      </c>
      <c r="H6336" s="1" t="s">
        <v>23</v>
      </c>
      <c r="I6336" s="1" t="s">
        <v>23</v>
      </c>
      <c r="J6336" s="1" t="s">
        <v>55</v>
      </c>
      <c r="AK6336" s="1" t="s">
        <v>79</v>
      </c>
    </row>
    <row r="6337" spans="1:38">
      <c r="A6337" s="1" t="s">
        <v>1774</v>
      </c>
      <c r="B6337" s="9">
        <v>41844</v>
      </c>
      <c r="C6337" s="11">
        <v>100</v>
      </c>
      <c r="D6337" s="11">
        <v>2</v>
      </c>
      <c r="E6337" s="1">
        <v>48</v>
      </c>
      <c r="F6337" s="1" t="s">
        <v>47</v>
      </c>
      <c r="G6337" s="1" t="s">
        <v>687</v>
      </c>
      <c r="H6337" s="1" t="s">
        <v>23</v>
      </c>
      <c r="I6337" s="1" t="s">
        <v>23</v>
      </c>
      <c r="J6337" s="1" t="s">
        <v>55</v>
      </c>
      <c r="AK6337" s="1" t="s">
        <v>79</v>
      </c>
    </row>
    <row r="6338" spans="1:38">
      <c r="A6338" s="1" t="s">
        <v>1775</v>
      </c>
      <c r="B6338" s="9">
        <v>41845</v>
      </c>
      <c r="C6338" s="11">
        <v>100</v>
      </c>
      <c r="D6338" s="11">
        <v>2</v>
      </c>
      <c r="E6338" s="1">
        <v>1</v>
      </c>
      <c r="F6338" s="1" t="s">
        <v>26</v>
      </c>
      <c r="G6338" s="1" t="s">
        <v>584</v>
      </c>
      <c r="H6338" s="1" t="s">
        <v>23</v>
      </c>
      <c r="I6338" s="1" t="s">
        <v>23</v>
      </c>
      <c r="AK6338" s="1" t="s">
        <v>79</v>
      </c>
    </row>
    <row r="6339" spans="1:38">
      <c r="A6339" s="1" t="s">
        <v>1775</v>
      </c>
      <c r="B6339" s="9">
        <v>41845</v>
      </c>
      <c r="C6339" s="11">
        <v>100</v>
      </c>
      <c r="D6339" s="11">
        <v>2</v>
      </c>
      <c r="E6339" s="1">
        <v>1</v>
      </c>
      <c r="F6339" s="1" t="s">
        <v>47</v>
      </c>
      <c r="G6339" s="1" t="s">
        <v>586</v>
      </c>
      <c r="H6339" s="1" t="s">
        <v>23</v>
      </c>
      <c r="I6339" s="1" t="s">
        <v>23</v>
      </c>
      <c r="AK6339" s="1" t="s">
        <v>79</v>
      </c>
    </row>
    <row r="6340" spans="1:38">
      <c r="A6340" s="1" t="s">
        <v>1775</v>
      </c>
      <c r="B6340" s="9">
        <v>41845</v>
      </c>
      <c r="C6340" s="11">
        <v>100</v>
      </c>
      <c r="D6340" s="11">
        <v>2</v>
      </c>
      <c r="E6340" s="1">
        <v>2</v>
      </c>
      <c r="F6340" s="1" t="s">
        <v>26</v>
      </c>
      <c r="G6340" s="1" t="s">
        <v>587</v>
      </c>
      <c r="H6340" s="1" t="s">
        <v>23</v>
      </c>
      <c r="I6340" s="1" t="s">
        <v>23</v>
      </c>
      <c r="AK6340" s="1" t="s">
        <v>79</v>
      </c>
    </row>
    <row r="6341" spans="1:38">
      <c r="A6341" s="1" t="s">
        <v>1775</v>
      </c>
      <c r="B6341" s="9">
        <v>41845</v>
      </c>
      <c r="C6341" s="11">
        <v>100</v>
      </c>
      <c r="D6341" s="11">
        <v>2</v>
      </c>
      <c r="E6341" s="1">
        <v>2</v>
      </c>
      <c r="F6341" s="1" t="s">
        <v>47</v>
      </c>
      <c r="G6341" s="1" t="s">
        <v>588</v>
      </c>
      <c r="H6341" s="1" t="s">
        <v>23</v>
      </c>
      <c r="I6341" s="1" t="s">
        <v>23</v>
      </c>
      <c r="AK6341" s="1" t="s">
        <v>79</v>
      </c>
    </row>
    <row r="6342" spans="1:38">
      <c r="A6342" s="1" t="s">
        <v>1775</v>
      </c>
      <c r="B6342" s="9">
        <v>41845</v>
      </c>
      <c r="C6342" s="11">
        <v>100</v>
      </c>
      <c r="D6342" s="11">
        <v>2</v>
      </c>
      <c r="E6342" s="1">
        <v>3</v>
      </c>
      <c r="F6342" s="1" t="s">
        <v>26</v>
      </c>
      <c r="G6342" s="1" t="s">
        <v>589</v>
      </c>
      <c r="H6342" s="1" t="s">
        <v>23</v>
      </c>
      <c r="I6342" s="1" t="s">
        <v>23</v>
      </c>
      <c r="AK6342" s="1" t="s">
        <v>79</v>
      </c>
    </row>
    <row r="6343" spans="1:38">
      <c r="A6343" s="1" t="s">
        <v>1775</v>
      </c>
      <c r="B6343" s="9">
        <v>41845</v>
      </c>
      <c r="C6343" s="11">
        <v>100</v>
      </c>
      <c r="D6343" s="11">
        <v>2</v>
      </c>
      <c r="E6343" s="1">
        <v>3</v>
      </c>
      <c r="F6343" s="1" t="s">
        <v>47</v>
      </c>
      <c r="G6343" s="1" t="s">
        <v>590</v>
      </c>
      <c r="H6343" s="1" t="s">
        <v>23</v>
      </c>
      <c r="I6343" s="1" t="s">
        <v>23</v>
      </c>
      <c r="AK6343" s="1" t="s">
        <v>79</v>
      </c>
    </row>
    <row r="6344" spans="1:38">
      <c r="A6344" s="1" t="s">
        <v>1775</v>
      </c>
      <c r="B6344" s="9">
        <v>41845</v>
      </c>
      <c r="C6344" s="11">
        <v>100</v>
      </c>
      <c r="D6344" s="11">
        <v>2</v>
      </c>
      <c r="E6344" s="1">
        <v>4</v>
      </c>
      <c r="F6344" s="1" t="s">
        <v>26</v>
      </c>
      <c r="G6344" s="1" t="s">
        <v>591</v>
      </c>
      <c r="H6344" s="1" t="s">
        <v>23</v>
      </c>
      <c r="I6344" s="1" t="s">
        <v>23</v>
      </c>
      <c r="AK6344" s="1" t="s">
        <v>79</v>
      </c>
    </row>
    <row r="6345" spans="1:38">
      <c r="A6345" s="1" t="s">
        <v>1775</v>
      </c>
      <c r="B6345" s="9">
        <v>41845</v>
      </c>
      <c r="C6345" s="11">
        <v>100</v>
      </c>
      <c r="D6345" s="11">
        <v>2</v>
      </c>
      <c r="E6345" s="1">
        <v>4</v>
      </c>
      <c r="F6345" s="1" t="s">
        <v>47</v>
      </c>
      <c r="G6345" s="1" t="s">
        <v>592</v>
      </c>
      <c r="H6345" s="1" t="s">
        <v>22</v>
      </c>
      <c r="I6345" s="1" t="s">
        <v>9</v>
      </c>
      <c r="J6345" s="1" t="s">
        <v>55</v>
      </c>
      <c r="K6345" s="1" t="s">
        <v>29</v>
      </c>
      <c r="L6345" s="1" t="s">
        <v>25</v>
      </c>
      <c r="M6345" s="2" t="s">
        <v>2344</v>
      </c>
      <c r="N6345" s="1" t="s">
        <v>26</v>
      </c>
      <c r="O6345" s="1" t="s">
        <v>27</v>
      </c>
      <c r="P6345" s="1" t="s">
        <v>693</v>
      </c>
      <c r="Q6345" s="1">
        <v>43.45</v>
      </c>
      <c r="R6345" s="1">
        <v>24.7</v>
      </c>
      <c r="S6345" s="1">
        <v>25.65</v>
      </c>
      <c r="X6345" s="1">
        <v>16</v>
      </c>
      <c r="Y6345" s="1">
        <v>183</v>
      </c>
      <c r="Z6345" s="1">
        <v>167</v>
      </c>
      <c r="AA6345" s="1">
        <v>101</v>
      </c>
      <c r="AE6345" s="1">
        <v>2066</v>
      </c>
      <c r="AF6345" s="1">
        <v>413</v>
      </c>
      <c r="AG6345" s="1">
        <v>277</v>
      </c>
      <c r="AJ6345" s="1" t="s">
        <v>525</v>
      </c>
      <c r="AK6345" s="1" t="s">
        <v>79</v>
      </c>
      <c r="AL6345" s="1" t="s">
        <v>736</v>
      </c>
    </row>
    <row r="6346" spans="1:38">
      <c r="A6346" s="1" t="s">
        <v>1775</v>
      </c>
      <c r="B6346" s="9">
        <v>41845</v>
      </c>
      <c r="C6346" s="11">
        <v>100</v>
      </c>
      <c r="D6346" s="11">
        <v>2</v>
      </c>
      <c r="E6346" s="1">
        <v>5</v>
      </c>
      <c r="F6346" s="1" t="s">
        <v>26</v>
      </c>
      <c r="G6346" s="1" t="s">
        <v>593</v>
      </c>
      <c r="H6346" s="1" t="s">
        <v>23</v>
      </c>
      <c r="I6346" s="1" t="s">
        <v>23</v>
      </c>
      <c r="AK6346" s="1" t="s">
        <v>79</v>
      </c>
    </row>
    <row r="6347" spans="1:38">
      <c r="A6347" s="1" t="s">
        <v>1775</v>
      </c>
      <c r="B6347" s="9">
        <v>41845</v>
      </c>
      <c r="C6347" s="11">
        <v>100</v>
      </c>
      <c r="D6347" s="11">
        <v>2</v>
      </c>
      <c r="E6347" s="1">
        <v>5</v>
      </c>
      <c r="F6347" s="1" t="s">
        <v>47</v>
      </c>
      <c r="G6347" s="1" t="s">
        <v>594</v>
      </c>
      <c r="H6347" s="1" t="s">
        <v>23</v>
      </c>
      <c r="I6347" s="1" t="s">
        <v>23</v>
      </c>
      <c r="J6347" s="1" t="s">
        <v>55</v>
      </c>
      <c r="AK6347" s="1" t="s">
        <v>79</v>
      </c>
    </row>
    <row r="6348" spans="1:38">
      <c r="A6348" s="1" t="s">
        <v>1775</v>
      </c>
      <c r="B6348" s="9">
        <v>41845</v>
      </c>
      <c r="C6348" s="11">
        <v>100</v>
      </c>
      <c r="D6348" s="11">
        <v>2</v>
      </c>
      <c r="E6348" s="1">
        <v>6</v>
      </c>
      <c r="F6348" s="1" t="s">
        <v>26</v>
      </c>
      <c r="G6348" s="1" t="s">
        <v>595</v>
      </c>
      <c r="H6348" s="1" t="s">
        <v>23</v>
      </c>
      <c r="I6348" s="1" t="s">
        <v>23</v>
      </c>
      <c r="J6348" s="1" t="s">
        <v>55</v>
      </c>
      <c r="AK6348" s="1" t="s">
        <v>79</v>
      </c>
    </row>
    <row r="6349" spans="1:38">
      <c r="A6349" s="1" t="s">
        <v>1775</v>
      </c>
      <c r="B6349" s="9">
        <v>41845</v>
      </c>
      <c r="C6349" s="11">
        <v>100</v>
      </c>
      <c r="D6349" s="11">
        <v>2</v>
      </c>
      <c r="E6349" s="1">
        <v>6</v>
      </c>
      <c r="F6349" s="1" t="s">
        <v>47</v>
      </c>
      <c r="G6349" s="1" t="s">
        <v>596</v>
      </c>
      <c r="H6349" s="1" t="s">
        <v>23</v>
      </c>
      <c r="I6349" s="1" t="s">
        <v>23</v>
      </c>
      <c r="AK6349" s="1" t="s">
        <v>79</v>
      </c>
    </row>
    <row r="6350" spans="1:38">
      <c r="A6350" s="1" t="s">
        <v>1775</v>
      </c>
      <c r="B6350" s="9">
        <v>41845</v>
      </c>
      <c r="C6350" s="11">
        <v>100</v>
      </c>
      <c r="D6350" s="11">
        <v>2</v>
      </c>
      <c r="E6350" s="1">
        <v>7</v>
      </c>
      <c r="F6350" s="1" t="s">
        <v>26</v>
      </c>
      <c r="G6350" s="1" t="s">
        <v>597</v>
      </c>
      <c r="H6350" s="1" t="s">
        <v>23</v>
      </c>
      <c r="I6350" s="1" t="s">
        <v>23</v>
      </c>
      <c r="AK6350" s="1" t="s">
        <v>79</v>
      </c>
    </row>
    <row r="6351" spans="1:38">
      <c r="A6351" s="1" t="s">
        <v>1775</v>
      </c>
      <c r="B6351" s="9">
        <v>41845</v>
      </c>
      <c r="C6351" s="11">
        <v>100</v>
      </c>
      <c r="D6351" s="11">
        <v>2</v>
      </c>
      <c r="E6351" s="1">
        <v>7</v>
      </c>
      <c r="F6351" s="1" t="s">
        <v>47</v>
      </c>
      <c r="G6351" s="1" t="s">
        <v>599</v>
      </c>
      <c r="H6351" s="1" t="s">
        <v>23</v>
      </c>
      <c r="I6351" s="1" t="s">
        <v>23</v>
      </c>
      <c r="AK6351" s="1" t="s">
        <v>79</v>
      </c>
    </row>
    <row r="6352" spans="1:38">
      <c r="A6352" s="1" t="s">
        <v>1775</v>
      </c>
      <c r="B6352" s="9">
        <v>41845</v>
      </c>
      <c r="C6352" s="11">
        <v>100</v>
      </c>
      <c r="D6352" s="11">
        <v>2</v>
      </c>
      <c r="E6352" s="1">
        <v>8</v>
      </c>
      <c r="F6352" s="1" t="s">
        <v>26</v>
      </c>
      <c r="G6352" s="1" t="s">
        <v>600</v>
      </c>
      <c r="H6352" s="1" t="s">
        <v>23</v>
      </c>
      <c r="I6352" s="1" t="s">
        <v>23</v>
      </c>
      <c r="AK6352" s="1" t="s">
        <v>79</v>
      </c>
    </row>
    <row r="6353" spans="1:37">
      <c r="A6353" s="1" t="s">
        <v>1775</v>
      </c>
      <c r="B6353" s="9">
        <v>41845</v>
      </c>
      <c r="C6353" s="11">
        <v>100</v>
      </c>
      <c r="D6353" s="11">
        <v>2</v>
      </c>
      <c r="E6353" s="1">
        <v>8</v>
      </c>
      <c r="F6353" s="1" t="s">
        <v>47</v>
      </c>
      <c r="G6353" s="1" t="s">
        <v>601</v>
      </c>
      <c r="H6353" s="1" t="s">
        <v>23</v>
      </c>
      <c r="I6353" s="1" t="s">
        <v>23</v>
      </c>
      <c r="AK6353" s="1" t="s">
        <v>79</v>
      </c>
    </row>
    <row r="6354" spans="1:37">
      <c r="A6354" s="1" t="s">
        <v>1775</v>
      </c>
      <c r="B6354" s="9">
        <v>41845</v>
      </c>
      <c r="C6354" s="11">
        <v>100</v>
      </c>
      <c r="D6354" s="11">
        <v>2</v>
      </c>
      <c r="E6354" s="1">
        <v>9</v>
      </c>
      <c r="F6354" s="1" t="s">
        <v>26</v>
      </c>
      <c r="G6354" s="1" t="s">
        <v>602</v>
      </c>
      <c r="H6354" s="1" t="s">
        <v>23</v>
      </c>
      <c r="I6354" s="1" t="s">
        <v>23</v>
      </c>
      <c r="AK6354" s="1" t="s">
        <v>79</v>
      </c>
    </row>
    <row r="6355" spans="1:37">
      <c r="A6355" s="1" t="s">
        <v>1775</v>
      </c>
      <c r="B6355" s="9">
        <v>41845</v>
      </c>
      <c r="C6355" s="11">
        <v>100</v>
      </c>
      <c r="D6355" s="11">
        <v>2</v>
      </c>
      <c r="E6355" s="1">
        <v>9</v>
      </c>
      <c r="F6355" s="1" t="s">
        <v>47</v>
      </c>
      <c r="G6355" s="1" t="s">
        <v>603</v>
      </c>
      <c r="H6355" s="1" t="s">
        <v>23</v>
      </c>
      <c r="I6355" s="1" t="s">
        <v>23</v>
      </c>
      <c r="AK6355" s="1" t="s">
        <v>79</v>
      </c>
    </row>
    <row r="6356" spans="1:37">
      <c r="A6356" s="1" t="s">
        <v>1775</v>
      </c>
      <c r="B6356" s="9">
        <v>41845</v>
      </c>
      <c r="C6356" s="11">
        <v>100</v>
      </c>
      <c r="D6356" s="11">
        <v>2</v>
      </c>
      <c r="E6356" s="1">
        <v>10</v>
      </c>
      <c r="F6356" s="1" t="s">
        <v>26</v>
      </c>
      <c r="G6356" s="1" t="s">
        <v>604</v>
      </c>
      <c r="H6356" s="1" t="s">
        <v>23</v>
      </c>
      <c r="I6356" s="1" t="s">
        <v>23</v>
      </c>
      <c r="J6356" s="1" t="s">
        <v>55</v>
      </c>
      <c r="AK6356" s="1" t="s">
        <v>79</v>
      </c>
    </row>
    <row r="6357" spans="1:37">
      <c r="A6357" s="1" t="s">
        <v>1775</v>
      </c>
      <c r="B6357" s="9">
        <v>41845</v>
      </c>
      <c r="C6357" s="11">
        <v>100</v>
      </c>
      <c r="D6357" s="11">
        <v>2</v>
      </c>
      <c r="E6357" s="1">
        <v>10</v>
      </c>
      <c r="F6357" s="1" t="s">
        <v>47</v>
      </c>
      <c r="G6357" s="1" t="s">
        <v>605</v>
      </c>
      <c r="H6357" s="1" t="s">
        <v>23</v>
      </c>
      <c r="I6357" s="1" t="s">
        <v>23</v>
      </c>
      <c r="J6357" s="1" t="s">
        <v>55</v>
      </c>
      <c r="AK6357" s="1" t="s">
        <v>79</v>
      </c>
    </row>
    <row r="6358" spans="1:37">
      <c r="A6358" s="1" t="s">
        <v>1775</v>
      </c>
      <c r="B6358" s="9">
        <v>41845</v>
      </c>
      <c r="C6358" s="11">
        <v>100</v>
      </c>
      <c r="D6358" s="11">
        <v>2</v>
      </c>
      <c r="E6358" s="1">
        <v>11</v>
      </c>
      <c r="F6358" s="1" t="s">
        <v>26</v>
      </c>
      <c r="G6358" s="1" t="s">
        <v>606</v>
      </c>
      <c r="H6358" s="1" t="s">
        <v>23</v>
      </c>
      <c r="I6358" s="1" t="s">
        <v>23</v>
      </c>
      <c r="J6358" s="1" t="s">
        <v>55</v>
      </c>
      <c r="AK6358" s="1" t="s">
        <v>79</v>
      </c>
    </row>
    <row r="6359" spans="1:37">
      <c r="A6359" s="1" t="s">
        <v>1775</v>
      </c>
      <c r="B6359" s="9">
        <v>41845</v>
      </c>
      <c r="C6359" s="11">
        <v>100</v>
      </c>
      <c r="D6359" s="11">
        <v>2</v>
      </c>
      <c r="E6359" s="1">
        <v>11</v>
      </c>
      <c r="F6359" s="1" t="s">
        <v>47</v>
      </c>
      <c r="G6359" s="1" t="s">
        <v>607</v>
      </c>
      <c r="H6359" s="1" t="s">
        <v>22</v>
      </c>
      <c r="I6359" s="1" t="s">
        <v>23</v>
      </c>
      <c r="J6359" s="1" t="s">
        <v>55</v>
      </c>
      <c r="AK6359" s="1" t="s">
        <v>79</v>
      </c>
    </row>
    <row r="6360" spans="1:37">
      <c r="A6360" s="1" t="s">
        <v>1775</v>
      </c>
      <c r="B6360" s="9">
        <v>41845</v>
      </c>
      <c r="C6360" s="11">
        <v>100</v>
      </c>
      <c r="D6360" s="11">
        <v>2</v>
      </c>
      <c r="E6360" s="1">
        <v>12</v>
      </c>
      <c r="F6360" s="1" t="s">
        <v>26</v>
      </c>
      <c r="G6360" s="1" t="s">
        <v>608</v>
      </c>
      <c r="H6360" s="1" t="s">
        <v>23</v>
      </c>
      <c r="I6360" s="1" t="s">
        <v>23</v>
      </c>
      <c r="AK6360" s="1" t="s">
        <v>79</v>
      </c>
    </row>
    <row r="6361" spans="1:37">
      <c r="A6361" s="1" t="s">
        <v>1775</v>
      </c>
      <c r="B6361" s="9">
        <v>41845</v>
      </c>
      <c r="C6361" s="11">
        <v>100</v>
      </c>
      <c r="D6361" s="11">
        <v>2</v>
      </c>
      <c r="E6361" s="1">
        <v>12</v>
      </c>
      <c r="F6361" s="1" t="s">
        <v>47</v>
      </c>
      <c r="G6361" s="1" t="s">
        <v>609</v>
      </c>
      <c r="H6361" s="1" t="s">
        <v>23</v>
      </c>
      <c r="I6361" s="1" t="s">
        <v>23</v>
      </c>
      <c r="AK6361" s="1" t="s">
        <v>79</v>
      </c>
    </row>
    <row r="6362" spans="1:37">
      <c r="A6362" s="1" t="s">
        <v>1775</v>
      </c>
      <c r="B6362" s="9">
        <v>41845</v>
      </c>
      <c r="C6362" s="11">
        <v>100</v>
      </c>
      <c r="D6362" s="11">
        <v>2</v>
      </c>
      <c r="E6362" s="1">
        <v>13</v>
      </c>
      <c r="F6362" s="1" t="s">
        <v>26</v>
      </c>
      <c r="G6362" s="1" t="s">
        <v>610</v>
      </c>
      <c r="H6362" s="1" t="s">
        <v>23</v>
      </c>
      <c r="I6362" s="1" t="s">
        <v>23</v>
      </c>
      <c r="AK6362" s="1" t="s">
        <v>525</v>
      </c>
    </row>
    <row r="6363" spans="1:37">
      <c r="A6363" s="1" t="s">
        <v>1775</v>
      </c>
      <c r="B6363" s="9">
        <v>41845</v>
      </c>
      <c r="C6363" s="11">
        <v>100</v>
      </c>
      <c r="D6363" s="11">
        <v>2</v>
      </c>
      <c r="E6363" s="1">
        <v>13</v>
      </c>
      <c r="F6363" s="1" t="s">
        <v>47</v>
      </c>
      <c r="G6363" s="1" t="s">
        <v>611</v>
      </c>
      <c r="H6363" s="1" t="s">
        <v>23</v>
      </c>
      <c r="I6363" s="1" t="s">
        <v>23</v>
      </c>
      <c r="AK6363" s="1" t="s">
        <v>525</v>
      </c>
    </row>
    <row r="6364" spans="1:37">
      <c r="A6364" s="1" t="s">
        <v>1775</v>
      </c>
      <c r="B6364" s="9">
        <v>41845</v>
      </c>
      <c r="C6364" s="11">
        <v>100</v>
      </c>
      <c r="D6364" s="11">
        <v>2</v>
      </c>
      <c r="E6364" s="1">
        <v>14</v>
      </c>
      <c r="F6364" s="1" t="s">
        <v>26</v>
      </c>
      <c r="G6364" s="1" t="s">
        <v>612</v>
      </c>
      <c r="H6364" s="1" t="s">
        <v>23</v>
      </c>
      <c r="I6364" s="1" t="s">
        <v>23</v>
      </c>
      <c r="AK6364" s="1" t="s">
        <v>525</v>
      </c>
    </row>
    <row r="6365" spans="1:37">
      <c r="A6365" s="1" t="s">
        <v>1775</v>
      </c>
      <c r="B6365" s="9">
        <v>41845</v>
      </c>
      <c r="C6365" s="11">
        <v>100</v>
      </c>
      <c r="D6365" s="11">
        <v>2</v>
      </c>
      <c r="E6365" s="1">
        <v>14</v>
      </c>
      <c r="F6365" s="1" t="s">
        <v>47</v>
      </c>
      <c r="G6365" s="1" t="s">
        <v>613</v>
      </c>
      <c r="H6365" s="1" t="s">
        <v>23</v>
      </c>
      <c r="I6365" s="1" t="s">
        <v>23</v>
      </c>
      <c r="AK6365" s="1" t="s">
        <v>525</v>
      </c>
    </row>
    <row r="6366" spans="1:37">
      <c r="A6366" s="1" t="s">
        <v>1775</v>
      </c>
      <c r="B6366" s="9">
        <v>41845</v>
      </c>
      <c r="C6366" s="11">
        <v>100</v>
      </c>
      <c r="D6366" s="11">
        <v>2</v>
      </c>
      <c r="E6366" s="1">
        <v>15</v>
      </c>
      <c r="F6366" s="1" t="s">
        <v>26</v>
      </c>
      <c r="G6366" s="1" t="s">
        <v>616</v>
      </c>
      <c r="H6366" s="1" t="s">
        <v>23</v>
      </c>
      <c r="I6366" s="1" t="s">
        <v>23</v>
      </c>
      <c r="AK6366" s="1" t="s">
        <v>525</v>
      </c>
    </row>
    <row r="6367" spans="1:37">
      <c r="A6367" s="1" t="s">
        <v>1775</v>
      </c>
      <c r="B6367" s="9">
        <v>41845</v>
      </c>
      <c r="C6367" s="11">
        <v>100</v>
      </c>
      <c r="D6367" s="11">
        <v>2</v>
      </c>
      <c r="E6367" s="1">
        <v>15</v>
      </c>
      <c r="F6367" s="1" t="s">
        <v>47</v>
      </c>
      <c r="G6367" s="1" t="s">
        <v>617</v>
      </c>
      <c r="H6367" s="1" t="s">
        <v>23</v>
      </c>
      <c r="I6367" s="1" t="s">
        <v>23</v>
      </c>
      <c r="J6367" s="1" t="s">
        <v>55</v>
      </c>
      <c r="AK6367" s="1" t="s">
        <v>525</v>
      </c>
    </row>
    <row r="6368" spans="1:37">
      <c r="A6368" s="1" t="s">
        <v>1775</v>
      </c>
      <c r="B6368" s="9">
        <v>41845</v>
      </c>
      <c r="C6368" s="11">
        <v>100</v>
      </c>
      <c r="D6368" s="11">
        <v>2</v>
      </c>
      <c r="E6368" s="1">
        <v>16</v>
      </c>
      <c r="F6368" s="1" t="s">
        <v>26</v>
      </c>
      <c r="G6368" s="1" t="s">
        <v>618</v>
      </c>
      <c r="H6368" s="1" t="s">
        <v>23</v>
      </c>
      <c r="I6368" s="1" t="s">
        <v>23</v>
      </c>
      <c r="AK6368" s="1" t="s">
        <v>525</v>
      </c>
    </row>
    <row r="6369" spans="1:37">
      <c r="A6369" s="1" t="s">
        <v>1775</v>
      </c>
      <c r="B6369" s="9">
        <v>41845</v>
      </c>
      <c r="C6369" s="11">
        <v>100</v>
      </c>
      <c r="D6369" s="11">
        <v>2</v>
      </c>
      <c r="E6369" s="1">
        <v>16</v>
      </c>
      <c r="F6369" s="1" t="s">
        <v>47</v>
      </c>
      <c r="G6369" s="1" t="s">
        <v>619</v>
      </c>
      <c r="H6369" s="1" t="s">
        <v>23</v>
      </c>
      <c r="I6369" s="1" t="s">
        <v>23</v>
      </c>
      <c r="AK6369" s="1" t="s">
        <v>525</v>
      </c>
    </row>
    <row r="6370" spans="1:37">
      <c r="A6370" s="1" t="s">
        <v>1775</v>
      </c>
      <c r="B6370" s="9">
        <v>41845</v>
      </c>
      <c r="C6370" s="11">
        <v>100</v>
      </c>
      <c r="D6370" s="11">
        <v>2</v>
      </c>
      <c r="E6370" s="1">
        <v>17</v>
      </c>
      <c r="F6370" s="1" t="s">
        <v>26</v>
      </c>
      <c r="G6370" s="1" t="s">
        <v>620</v>
      </c>
      <c r="H6370" s="1" t="s">
        <v>23</v>
      </c>
      <c r="I6370" s="1" t="s">
        <v>53</v>
      </c>
      <c r="AK6370" s="1" t="s">
        <v>525</v>
      </c>
    </row>
    <row r="6371" spans="1:37">
      <c r="A6371" s="1" t="s">
        <v>1775</v>
      </c>
      <c r="B6371" s="9">
        <v>41845</v>
      </c>
      <c r="C6371" s="11">
        <v>100</v>
      </c>
      <c r="D6371" s="11">
        <v>2</v>
      </c>
      <c r="E6371" s="1">
        <v>17</v>
      </c>
      <c r="F6371" s="1" t="s">
        <v>47</v>
      </c>
      <c r="G6371" s="1" t="s">
        <v>621</v>
      </c>
      <c r="H6371" s="1" t="s">
        <v>23</v>
      </c>
      <c r="I6371" s="1" t="s">
        <v>23</v>
      </c>
      <c r="AK6371" s="1" t="s">
        <v>525</v>
      </c>
    </row>
    <row r="6372" spans="1:37">
      <c r="A6372" s="1" t="s">
        <v>1775</v>
      </c>
      <c r="B6372" s="9">
        <v>41845</v>
      </c>
      <c r="C6372" s="11">
        <v>100</v>
      </c>
      <c r="D6372" s="11">
        <v>2</v>
      </c>
      <c r="E6372" s="1">
        <v>18</v>
      </c>
      <c r="F6372" s="1" t="s">
        <v>26</v>
      </c>
      <c r="G6372" s="1" t="s">
        <v>622</v>
      </c>
      <c r="H6372" s="1" t="s">
        <v>23</v>
      </c>
      <c r="I6372" s="1" t="s">
        <v>23</v>
      </c>
      <c r="AK6372" s="1" t="s">
        <v>525</v>
      </c>
    </row>
    <row r="6373" spans="1:37">
      <c r="A6373" s="1" t="s">
        <v>1775</v>
      </c>
      <c r="B6373" s="9">
        <v>41845</v>
      </c>
      <c r="C6373" s="11">
        <v>100</v>
      </c>
      <c r="D6373" s="11">
        <v>2</v>
      </c>
      <c r="E6373" s="1">
        <v>18</v>
      </c>
      <c r="F6373" s="1" t="s">
        <v>47</v>
      </c>
      <c r="G6373" s="1" t="s">
        <v>623</v>
      </c>
      <c r="H6373" s="1" t="s">
        <v>23</v>
      </c>
      <c r="I6373" s="1" t="s">
        <v>23</v>
      </c>
      <c r="AK6373" s="1" t="s">
        <v>525</v>
      </c>
    </row>
    <row r="6374" spans="1:37">
      <c r="A6374" s="1" t="s">
        <v>1775</v>
      </c>
      <c r="B6374" s="9">
        <v>41845</v>
      </c>
      <c r="C6374" s="11">
        <v>100</v>
      </c>
      <c r="D6374" s="11">
        <v>2</v>
      </c>
      <c r="E6374" s="1">
        <v>19</v>
      </c>
      <c r="F6374" s="1" t="s">
        <v>26</v>
      </c>
      <c r="G6374" s="1" t="s">
        <v>624</v>
      </c>
      <c r="H6374" s="1" t="s">
        <v>23</v>
      </c>
      <c r="I6374" s="1" t="s">
        <v>23</v>
      </c>
      <c r="AK6374" s="1" t="s">
        <v>525</v>
      </c>
    </row>
    <row r="6375" spans="1:37">
      <c r="A6375" s="1" t="s">
        <v>1775</v>
      </c>
      <c r="B6375" s="9">
        <v>41845</v>
      </c>
      <c r="C6375" s="11">
        <v>100</v>
      </c>
      <c r="D6375" s="11">
        <v>2</v>
      </c>
      <c r="E6375" s="1">
        <v>19</v>
      </c>
      <c r="F6375" s="1" t="s">
        <v>47</v>
      </c>
      <c r="G6375" s="1" t="s">
        <v>625</v>
      </c>
      <c r="H6375" s="1" t="s">
        <v>23</v>
      </c>
      <c r="I6375" s="1" t="s">
        <v>23</v>
      </c>
      <c r="AK6375" s="1" t="s">
        <v>525</v>
      </c>
    </row>
    <row r="6376" spans="1:37">
      <c r="A6376" s="1" t="s">
        <v>1775</v>
      </c>
      <c r="B6376" s="9">
        <v>41845</v>
      </c>
      <c r="C6376" s="11">
        <v>100</v>
      </c>
      <c r="D6376" s="11">
        <v>2</v>
      </c>
      <c r="E6376" s="1">
        <v>20</v>
      </c>
      <c r="F6376" s="1" t="s">
        <v>26</v>
      </c>
      <c r="G6376" s="1" t="s">
        <v>626</v>
      </c>
      <c r="H6376" s="1" t="s">
        <v>23</v>
      </c>
      <c r="I6376" s="1" t="s">
        <v>23</v>
      </c>
      <c r="AK6376" s="1" t="s">
        <v>525</v>
      </c>
    </row>
    <row r="6377" spans="1:37">
      <c r="A6377" s="1" t="s">
        <v>1775</v>
      </c>
      <c r="B6377" s="9">
        <v>41845</v>
      </c>
      <c r="C6377" s="11">
        <v>100</v>
      </c>
      <c r="D6377" s="11">
        <v>2</v>
      </c>
      <c r="E6377" s="1">
        <v>20</v>
      </c>
      <c r="F6377" s="1" t="s">
        <v>47</v>
      </c>
      <c r="G6377" s="1" t="s">
        <v>627</v>
      </c>
      <c r="H6377" s="1" t="s">
        <v>23</v>
      </c>
      <c r="I6377" s="1" t="s">
        <v>53</v>
      </c>
      <c r="AK6377" s="1" t="s">
        <v>525</v>
      </c>
    </row>
    <row r="6378" spans="1:37">
      <c r="A6378" s="1" t="s">
        <v>1775</v>
      </c>
      <c r="B6378" s="9">
        <v>41845</v>
      </c>
      <c r="C6378" s="11">
        <v>100</v>
      </c>
      <c r="D6378" s="11">
        <v>2</v>
      </c>
      <c r="E6378" s="1">
        <v>21</v>
      </c>
      <c r="F6378" s="1" t="s">
        <v>26</v>
      </c>
      <c r="G6378" s="1" t="s">
        <v>628</v>
      </c>
      <c r="H6378" s="1" t="s">
        <v>23</v>
      </c>
      <c r="I6378" s="1" t="s">
        <v>23</v>
      </c>
      <c r="AK6378" s="1" t="s">
        <v>525</v>
      </c>
    </row>
    <row r="6379" spans="1:37">
      <c r="A6379" s="1" t="s">
        <v>1775</v>
      </c>
      <c r="B6379" s="9">
        <v>41845</v>
      </c>
      <c r="C6379" s="11">
        <v>100</v>
      </c>
      <c r="D6379" s="11">
        <v>2</v>
      </c>
      <c r="E6379" s="1">
        <v>21</v>
      </c>
      <c r="F6379" s="1" t="s">
        <v>47</v>
      </c>
      <c r="G6379" s="1" t="s">
        <v>629</v>
      </c>
      <c r="H6379" s="1" t="s">
        <v>23</v>
      </c>
      <c r="I6379" s="1" t="s">
        <v>23</v>
      </c>
      <c r="J6379" s="1" t="s">
        <v>55</v>
      </c>
      <c r="AK6379" s="1" t="s">
        <v>525</v>
      </c>
    </row>
    <row r="6380" spans="1:37">
      <c r="A6380" s="1" t="s">
        <v>1775</v>
      </c>
      <c r="B6380" s="9">
        <v>41845</v>
      </c>
      <c r="C6380" s="11">
        <v>100</v>
      </c>
      <c r="D6380" s="11">
        <v>2</v>
      </c>
      <c r="E6380" s="1">
        <v>22</v>
      </c>
      <c r="F6380" s="1" t="s">
        <v>26</v>
      </c>
      <c r="G6380" s="1" t="s">
        <v>630</v>
      </c>
      <c r="H6380" s="1" t="s">
        <v>23</v>
      </c>
      <c r="I6380" s="1" t="s">
        <v>23</v>
      </c>
      <c r="AK6380" s="1" t="s">
        <v>525</v>
      </c>
    </row>
    <row r="6381" spans="1:37">
      <c r="A6381" s="1" t="s">
        <v>1775</v>
      </c>
      <c r="B6381" s="9">
        <v>41845</v>
      </c>
      <c r="C6381" s="11">
        <v>100</v>
      </c>
      <c r="D6381" s="11">
        <v>2</v>
      </c>
      <c r="E6381" s="1">
        <v>22</v>
      </c>
      <c r="F6381" s="1" t="s">
        <v>47</v>
      </c>
      <c r="G6381" s="1" t="s">
        <v>631</v>
      </c>
      <c r="H6381" s="1" t="s">
        <v>23</v>
      </c>
      <c r="I6381" s="1" t="s">
        <v>23</v>
      </c>
      <c r="AK6381" s="1" t="s">
        <v>525</v>
      </c>
    </row>
    <row r="6382" spans="1:37">
      <c r="A6382" s="1" t="s">
        <v>1775</v>
      </c>
      <c r="B6382" s="9">
        <v>41845</v>
      </c>
      <c r="C6382" s="11">
        <v>100</v>
      </c>
      <c r="D6382" s="11">
        <v>2</v>
      </c>
      <c r="E6382" s="1">
        <v>23</v>
      </c>
      <c r="F6382" s="1" t="s">
        <v>26</v>
      </c>
      <c r="G6382" s="1" t="s">
        <v>632</v>
      </c>
      <c r="H6382" s="1" t="s">
        <v>23</v>
      </c>
      <c r="I6382" s="1" t="s">
        <v>23</v>
      </c>
      <c r="AK6382" s="1" t="s">
        <v>525</v>
      </c>
    </row>
    <row r="6383" spans="1:37">
      <c r="A6383" s="1" t="s">
        <v>1775</v>
      </c>
      <c r="B6383" s="9">
        <v>41845</v>
      </c>
      <c r="C6383" s="11">
        <v>100</v>
      </c>
      <c r="D6383" s="11">
        <v>2</v>
      </c>
      <c r="E6383" s="1">
        <v>23</v>
      </c>
      <c r="F6383" s="1" t="s">
        <v>47</v>
      </c>
      <c r="G6383" s="1" t="s">
        <v>633</v>
      </c>
      <c r="H6383" s="1" t="s">
        <v>22</v>
      </c>
      <c r="I6383" s="1" t="s">
        <v>9</v>
      </c>
      <c r="K6383" s="1" t="s">
        <v>30</v>
      </c>
      <c r="L6383" s="1" t="s">
        <v>73</v>
      </c>
      <c r="M6383" s="2" t="s">
        <v>2338</v>
      </c>
      <c r="AJ6383" s="1" t="s">
        <v>525</v>
      </c>
      <c r="AK6383" s="1" t="s">
        <v>525</v>
      </c>
    </row>
    <row r="6384" spans="1:37">
      <c r="A6384" s="1" t="s">
        <v>1775</v>
      </c>
      <c r="B6384" s="9">
        <v>41845</v>
      </c>
      <c r="C6384" s="11">
        <v>100</v>
      </c>
      <c r="D6384" s="11">
        <v>2</v>
      </c>
      <c r="E6384" s="1">
        <v>24</v>
      </c>
      <c r="F6384" s="1" t="s">
        <v>26</v>
      </c>
      <c r="G6384" s="1" t="s">
        <v>634</v>
      </c>
      <c r="H6384" s="1" t="s">
        <v>23</v>
      </c>
      <c r="I6384" s="1" t="s">
        <v>23</v>
      </c>
      <c r="AK6384" s="1" t="s">
        <v>525</v>
      </c>
    </row>
    <row r="6385" spans="1:38">
      <c r="A6385" s="1" t="s">
        <v>1775</v>
      </c>
      <c r="B6385" s="9">
        <v>41845</v>
      </c>
      <c r="C6385" s="11">
        <v>100</v>
      </c>
      <c r="D6385" s="11">
        <v>2</v>
      </c>
      <c r="E6385" s="1">
        <v>24</v>
      </c>
      <c r="F6385" s="1" t="s">
        <v>47</v>
      </c>
      <c r="G6385" s="1" t="s">
        <v>635</v>
      </c>
      <c r="H6385" s="1" t="s">
        <v>23</v>
      </c>
      <c r="I6385" s="1" t="s">
        <v>23</v>
      </c>
      <c r="J6385" s="1" t="s">
        <v>55</v>
      </c>
      <c r="AK6385" s="1" t="s">
        <v>525</v>
      </c>
    </row>
    <row r="6386" spans="1:38">
      <c r="A6386" s="1" t="s">
        <v>1775</v>
      </c>
      <c r="B6386" s="9">
        <v>41845</v>
      </c>
      <c r="C6386" s="11">
        <v>100</v>
      </c>
      <c r="D6386" s="11">
        <v>2</v>
      </c>
      <c r="E6386" s="1">
        <v>25</v>
      </c>
      <c r="F6386" s="1" t="s">
        <v>26</v>
      </c>
      <c r="G6386" s="1" t="s">
        <v>636</v>
      </c>
      <c r="H6386" s="1" t="s">
        <v>23</v>
      </c>
      <c r="I6386" s="1" t="s">
        <v>23</v>
      </c>
      <c r="AK6386" s="1" t="s">
        <v>117</v>
      </c>
    </row>
    <row r="6387" spans="1:38">
      <c r="A6387" s="1" t="s">
        <v>1775</v>
      </c>
      <c r="B6387" s="9">
        <v>41845</v>
      </c>
      <c r="C6387" s="11">
        <v>100</v>
      </c>
      <c r="D6387" s="11">
        <v>2</v>
      </c>
      <c r="E6387" s="1">
        <v>25</v>
      </c>
      <c r="F6387" s="1" t="s">
        <v>47</v>
      </c>
      <c r="G6387" s="1" t="s">
        <v>637</v>
      </c>
      <c r="H6387" s="1" t="s">
        <v>23</v>
      </c>
      <c r="I6387" s="1" t="s">
        <v>53</v>
      </c>
      <c r="AK6387" s="1" t="s">
        <v>117</v>
      </c>
    </row>
    <row r="6388" spans="1:38">
      <c r="A6388" s="1" t="s">
        <v>1775</v>
      </c>
      <c r="B6388" s="9">
        <v>41845</v>
      </c>
      <c r="C6388" s="11">
        <v>100</v>
      </c>
      <c r="D6388" s="11">
        <v>2</v>
      </c>
      <c r="E6388" s="1">
        <v>26</v>
      </c>
      <c r="F6388" s="1" t="s">
        <v>26</v>
      </c>
      <c r="G6388" s="1" t="s">
        <v>638</v>
      </c>
      <c r="H6388" s="1" t="s">
        <v>23</v>
      </c>
      <c r="I6388" s="1" t="s">
        <v>23</v>
      </c>
      <c r="J6388" s="1" t="s">
        <v>55</v>
      </c>
      <c r="AK6388" s="1" t="s">
        <v>117</v>
      </c>
    </row>
    <row r="6389" spans="1:38">
      <c r="A6389" s="1" t="s">
        <v>1775</v>
      </c>
      <c r="B6389" s="9">
        <v>41845</v>
      </c>
      <c r="C6389" s="11">
        <v>100</v>
      </c>
      <c r="D6389" s="11">
        <v>2</v>
      </c>
      <c r="E6389" s="1">
        <v>26</v>
      </c>
      <c r="F6389" s="1" t="s">
        <v>47</v>
      </c>
      <c r="G6389" s="1" t="s">
        <v>639</v>
      </c>
      <c r="H6389" s="1" t="s">
        <v>22</v>
      </c>
      <c r="I6389" s="1" t="s">
        <v>9</v>
      </c>
      <c r="J6389" s="1" t="s">
        <v>55</v>
      </c>
      <c r="K6389" s="1" t="s">
        <v>30</v>
      </c>
      <c r="L6389" s="1" t="s">
        <v>73</v>
      </c>
      <c r="M6389" s="2" t="s">
        <v>2331</v>
      </c>
      <c r="AJ6389" s="1" t="s">
        <v>525</v>
      </c>
      <c r="AK6389" s="1" t="s">
        <v>117</v>
      </c>
    </row>
    <row r="6390" spans="1:38">
      <c r="A6390" s="1" t="s">
        <v>1775</v>
      </c>
      <c r="B6390" s="9">
        <v>41845</v>
      </c>
      <c r="C6390" s="11">
        <v>100</v>
      </c>
      <c r="D6390" s="11">
        <v>2</v>
      </c>
      <c r="E6390" s="1">
        <v>27</v>
      </c>
      <c r="F6390" s="1" t="s">
        <v>26</v>
      </c>
      <c r="G6390" s="1" t="s">
        <v>640</v>
      </c>
      <c r="H6390" s="1" t="s">
        <v>23</v>
      </c>
      <c r="I6390" s="1" t="s">
        <v>23</v>
      </c>
      <c r="AK6390" s="1" t="s">
        <v>117</v>
      </c>
    </row>
    <row r="6391" spans="1:38">
      <c r="A6391" s="1" t="s">
        <v>1775</v>
      </c>
      <c r="B6391" s="9">
        <v>41845</v>
      </c>
      <c r="C6391" s="11">
        <v>100</v>
      </c>
      <c r="D6391" s="11">
        <v>2</v>
      </c>
      <c r="E6391" s="1">
        <v>27</v>
      </c>
      <c r="F6391" s="1" t="s">
        <v>47</v>
      </c>
      <c r="G6391" s="1" t="s">
        <v>641</v>
      </c>
      <c r="H6391" s="1" t="s">
        <v>23</v>
      </c>
      <c r="I6391" s="1" t="s">
        <v>23</v>
      </c>
      <c r="J6391" s="1" t="s">
        <v>55</v>
      </c>
      <c r="AK6391" s="1" t="s">
        <v>117</v>
      </c>
    </row>
    <row r="6392" spans="1:38">
      <c r="A6392" s="1" t="s">
        <v>1775</v>
      </c>
      <c r="B6392" s="9">
        <v>41845</v>
      </c>
      <c r="C6392" s="11">
        <v>100</v>
      </c>
      <c r="D6392" s="11">
        <v>2</v>
      </c>
      <c r="E6392" s="1">
        <v>28</v>
      </c>
      <c r="F6392" s="1" t="s">
        <v>26</v>
      </c>
      <c r="G6392" s="1" t="s">
        <v>642</v>
      </c>
      <c r="H6392" s="1" t="s">
        <v>23</v>
      </c>
      <c r="I6392" s="1" t="s">
        <v>23</v>
      </c>
      <c r="J6392" s="1" t="s">
        <v>55</v>
      </c>
      <c r="AK6392" s="1" t="s">
        <v>117</v>
      </c>
    </row>
    <row r="6393" spans="1:38">
      <c r="A6393" s="1" t="s">
        <v>1775</v>
      </c>
      <c r="B6393" s="9">
        <v>41845</v>
      </c>
      <c r="C6393" s="11">
        <v>100</v>
      </c>
      <c r="D6393" s="11">
        <v>2</v>
      </c>
      <c r="E6393" s="1">
        <v>28</v>
      </c>
      <c r="F6393" s="1" t="s">
        <v>47</v>
      </c>
      <c r="G6393" s="1" t="s">
        <v>643</v>
      </c>
      <c r="H6393" s="1" t="s">
        <v>23</v>
      </c>
      <c r="I6393" s="1" t="s">
        <v>23</v>
      </c>
      <c r="J6393" s="1" t="s">
        <v>55</v>
      </c>
      <c r="AK6393" s="1" t="s">
        <v>117</v>
      </c>
    </row>
    <row r="6394" spans="1:38">
      <c r="A6394" s="1" t="s">
        <v>1775</v>
      </c>
      <c r="B6394" s="9">
        <v>41845</v>
      </c>
      <c r="C6394" s="11">
        <v>100</v>
      </c>
      <c r="D6394" s="11">
        <v>2</v>
      </c>
      <c r="E6394" s="1">
        <v>29</v>
      </c>
      <c r="F6394" s="1" t="s">
        <v>26</v>
      </c>
      <c r="G6394" s="1" t="s">
        <v>644</v>
      </c>
      <c r="H6394" s="1" t="s">
        <v>23</v>
      </c>
      <c r="I6394" s="1" t="s">
        <v>23</v>
      </c>
      <c r="AK6394" s="1" t="s">
        <v>117</v>
      </c>
    </row>
    <row r="6395" spans="1:38">
      <c r="A6395" s="1" t="s">
        <v>1775</v>
      </c>
      <c r="B6395" s="9">
        <v>41845</v>
      </c>
      <c r="C6395" s="11">
        <v>100</v>
      </c>
      <c r="D6395" s="11">
        <v>2</v>
      </c>
      <c r="E6395" s="1">
        <v>29</v>
      </c>
      <c r="F6395" s="1" t="s">
        <v>47</v>
      </c>
      <c r="G6395" s="1" t="s">
        <v>645</v>
      </c>
      <c r="H6395" s="1" t="s">
        <v>23</v>
      </c>
      <c r="I6395" s="1" t="s">
        <v>53</v>
      </c>
      <c r="AK6395" s="1" t="s">
        <v>117</v>
      </c>
    </row>
    <row r="6396" spans="1:38">
      <c r="A6396" s="1" t="s">
        <v>1775</v>
      </c>
      <c r="B6396" s="9">
        <v>41845</v>
      </c>
      <c r="C6396" s="11">
        <v>100</v>
      </c>
      <c r="D6396" s="11">
        <v>2</v>
      </c>
      <c r="E6396" s="1">
        <v>30</v>
      </c>
      <c r="F6396" s="1" t="s">
        <v>26</v>
      </c>
      <c r="G6396" s="1" t="s">
        <v>646</v>
      </c>
      <c r="H6396" s="1" t="s">
        <v>23</v>
      </c>
      <c r="I6396" s="1" t="s">
        <v>23</v>
      </c>
      <c r="J6396" s="1" t="s">
        <v>55</v>
      </c>
      <c r="AK6396" s="1" t="s">
        <v>117</v>
      </c>
    </row>
    <row r="6397" spans="1:38">
      <c r="A6397" s="1" t="s">
        <v>1775</v>
      </c>
      <c r="B6397" s="9">
        <v>41845</v>
      </c>
      <c r="C6397" s="11">
        <v>100</v>
      </c>
      <c r="D6397" s="11">
        <v>2</v>
      </c>
      <c r="E6397" s="1">
        <v>30</v>
      </c>
      <c r="F6397" s="1" t="s">
        <v>47</v>
      </c>
      <c r="G6397" s="1" t="s">
        <v>647</v>
      </c>
      <c r="H6397" s="1" t="s">
        <v>22</v>
      </c>
      <c r="I6397" s="1" t="s">
        <v>9</v>
      </c>
      <c r="K6397" s="1" t="s">
        <v>30</v>
      </c>
      <c r="L6397" s="1" t="s">
        <v>25</v>
      </c>
      <c r="M6397" s="2" t="s">
        <v>2345</v>
      </c>
      <c r="N6397" s="1" t="s">
        <v>125</v>
      </c>
      <c r="Q6397" s="1">
        <v>20.04</v>
      </c>
      <c r="R6397" s="1">
        <v>14.3</v>
      </c>
      <c r="S6397" s="1">
        <v>3.85</v>
      </c>
      <c r="X6397" s="1">
        <v>16</v>
      </c>
      <c r="Y6397" s="1">
        <v>31</v>
      </c>
      <c r="Z6397" s="1">
        <v>15</v>
      </c>
      <c r="AA6397" s="1">
        <v>14</v>
      </c>
      <c r="AD6397" s="1" t="s">
        <v>73</v>
      </c>
      <c r="AE6397" s="1">
        <v>2067</v>
      </c>
      <c r="AF6397" s="1">
        <v>414</v>
      </c>
      <c r="AJ6397" s="1" t="s">
        <v>525</v>
      </c>
      <c r="AK6397" s="1" t="s">
        <v>117</v>
      </c>
      <c r="AL6397" s="1" t="s">
        <v>737</v>
      </c>
    </row>
    <row r="6398" spans="1:38">
      <c r="A6398" s="1" t="s">
        <v>1775</v>
      </c>
      <c r="B6398" s="9">
        <v>41845</v>
      </c>
      <c r="C6398" s="11">
        <v>100</v>
      </c>
      <c r="D6398" s="11">
        <v>2</v>
      </c>
      <c r="E6398" s="1">
        <v>31</v>
      </c>
      <c r="F6398" s="1" t="s">
        <v>26</v>
      </c>
      <c r="G6398" s="1" t="s">
        <v>648</v>
      </c>
      <c r="H6398" s="1" t="s">
        <v>23</v>
      </c>
      <c r="I6398" s="1" t="s">
        <v>23</v>
      </c>
      <c r="AK6398" s="1" t="s">
        <v>117</v>
      </c>
    </row>
    <row r="6399" spans="1:38">
      <c r="A6399" s="1" t="s">
        <v>1775</v>
      </c>
      <c r="B6399" s="9">
        <v>41845</v>
      </c>
      <c r="C6399" s="11">
        <v>100</v>
      </c>
      <c r="D6399" s="11">
        <v>2</v>
      </c>
      <c r="E6399" s="1">
        <v>31</v>
      </c>
      <c r="F6399" s="1" t="s">
        <v>47</v>
      </c>
      <c r="G6399" s="1" t="s">
        <v>649</v>
      </c>
      <c r="H6399" s="1" t="s">
        <v>23</v>
      </c>
      <c r="I6399" s="1" t="s">
        <v>23</v>
      </c>
      <c r="AK6399" s="1" t="s">
        <v>117</v>
      </c>
    </row>
    <row r="6400" spans="1:38">
      <c r="A6400" s="1" t="s">
        <v>1775</v>
      </c>
      <c r="B6400" s="9">
        <v>41845</v>
      </c>
      <c r="C6400" s="11">
        <v>100</v>
      </c>
      <c r="D6400" s="11">
        <v>2</v>
      </c>
      <c r="E6400" s="1">
        <v>32</v>
      </c>
      <c r="F6400" s="1" t="s">
        <v>26</v>
      </c>
      <c r="G6400" s="1" t="s">
        <v>650</v>
      </c>
      <c r="H6400" s="1" t="s">
        <v>23</v>
      </c>
      <c r="I6400" s="1" t="s">
        <v>23</v>
      </c>
      <c r="AK6400" s="1" t="s">
        <v>117</v>
      </c>
    </row>
    <row r="6401" spans="1:37">
      <c r="A6401" s="1" t="s">
        <v>1775</v>
      </c>
      <c r="B6401" s="9">
        <v>41845</v>
      </c>
      <c r="C6401" s="11">
        <v>100</v>
      </c>
      <c r="D6401" s="11">
        <v>2</v>
      </c>
      <c r="E6401" s="1">
        <v>32</v>
      </c>
      <c r="F6401" s="1" t="s">
        <v>47</v>
      </c>
      <c r="G6401" s="1" t="s">
        <v>651</v>
      </c>
      <c r="H6401" s="1" t="s">
        <v>23</v>
      </c>
      <c r="I6401" s="1" t="s">
        <v>23</v>
      </c>
      <c r="AK6401" s="1" t="s">
        <v>117</v>
      </c>
    </row>
    <row r="6402" spans="1:37">
      <c r="A6402" s="1" t="s">
        <v>1775</v>
      </c>
      <c r="B6402" s="9">
        <v>41845</v>
      </c>
      <c r="C6402" s="11">
        <v>100</v>
      </c>
      <c r="D6402" s="11">
        <v>2</v>
      </c>
      <c r="E6402" s="1">
        <v>33</v>
      </c>
      <c r="F6402" s="1" t="s">
        <v>26</v>
      </c>
      <c r="G6402" s="1" t="s">
        <v>740</v>
      </c>
      <c r="H6402" s="1" t="s">
        <v>23</v>
      </c>
      <c r="I6402" s="1" t="s">
        <v>23</v>
      </c>
      <c r="AK6402" s="1" t="s">
        <v>117</v>
      </c>
    </row>
    <row r="6403" spans="1:37">
      <c r="A6403" s="1" t="s">
        <v>1775</v>
      </c>
      <c r="B6403" s="9">
        <v>41845</v>
      </c>
      <c r="C6403" s="11">
        <v>100</v>
      </c>
      <c r="D6403" s="11">
        <v>2</v>
      </c>
      <c r="E6403" s="1">
        <v>33</v>
      </c>
      <c r="F6403" s="1" t="s">
        <v>47</v>
      </c>
      <c r="G6403" s="1" t="s">
        <v>652</v>
      </c>
      <c r="H6403" s="1" t="s">
        <v>23</v>
      </c>
      <c r="I6403" s="1" t="s">
        <v>23</v>
      </c>
      <c r="AK6403" s="1" t="s">
        <v>117</v>
      </c>
    </row>
    <row r="6404" spans="1:37">
      <c r="A6404" s="1" t="s">
        <v>1775</v>
      </c>
      <c r="B6404" s="9">
        <v>41845</v>
      </c>
      <c r="C6404" s="11">
        <v>100</v>
      </c>
      <c r="D6404" s="11">
        <v>2</v>
      </c>
      <c r="E6404" s="1">
        <v>34</v>
      </c>
      <c r="F6404" s="1" t="s">
        <v>26</v>
      </c>
      <c r="G6404" s="1" t="s">
        <v>653</v>
      </c>
      <c r="H6404" s="1" t="s">
        <v>23</v>
      </c>
      <c r="I6404" s="1" t="s">
        <v>23</v>
      </c>
      <c r="AK6404" s="1" t="s">
        <v>117</v>
      </c>
    </row>
    <row r="6405" spans="1:37">
      <c r="A6405" s="1" t="s">
        <v>1775</v>
      </c>
      <c r="B6405" s="9">
        <v>41845</v>
      </c>
      <c r="C6405" s="11">
        <v>100</v>
      </c>
      <c r="D6405" s="11">
        <v>2</v>
      </c>
      <c r="E6405" s="1">
        <v>34</v>
      </c>
      <c r="F6405" s="1" t="s">
        <v>47</v>
      </c>
      <c r="G6405" s="1" t="s">
        <v>655</v>
      </c>
      <c r="H6405" s="1" t="s">
        <v>23</v>
      </c>
      <c r="I6405" s="1" t="s">
        <v>23</v>
      </c>
      <c r="AK6405" s="1" t="s">
        <v>117</v>
      </c>
    </row>
    <row r="6406" spans="1:37">
      <c r="A6406" s="1" t="s">
        <v>1775</v>
      </c>
      <c r="B6406" s="9">
        <v>41845</v>
      </c>
      <c r="C6406" s="11">
        <v>100</v>
      </c>
      <c r="D6406" s="11">
        <v>2</v>
      </c>
      <c r="E6406" s="1">
        <v>35</v>
      </c>
      <c r="F6406" s="1" t="s">
        <v>26</v>
      </c>
      <c r="G6406" s="1" t="s">
        <v>656</v>
      </c>
      <c r="H6406" s="1" t="s">
        <v>23</v>
      </c>
      <c r="I6406" s="1" t="s">
        <v>23</v>
      </c>
      <c r="J6406" s="1" t="s">
        <v>55</v>
      </c>
      <c r="AK6406" s="1" t="s">
        <v>117</v>
      </c>
    </row>
    <row r="6407" spans="1:37">
      <c r="A6407" s="1" t="s">
        <v>1775</v>
      </c>
      <c r="B6407" s="9">
        <v>41845</v>
      </c>
      <c r="C6407" s="11">
        <v>100</v>
      </c>
      <c r="D6407" s="11">
        <v>2</v>
      </c>
      <c r="E6407" s="1">
        <v>35</v>
      </c>
      <c r="F6407" s="1" t="s">
        <v>47</v>
      </c>
      <c r="G6407" s="1" t="s">
        <v>658</v>
      </c>
      <c r="H6407" s="1" t="s">
        <v>23</v>
      </c>
      <c r="I6407" s="1" t="s">
        <v>23</v>
      </c>
      <c r="J6407" s="1" t="s">
        <v>55</v>
      </c>
      <c r="AK6407" s="1" t="s">
        <v>117</v>
      </c>
    </row>
    <row r="6408" spans="1:37">
      <c r="A6408" s="1" t="s">
        <v>1775</v>
      </c>
      <c r="B6408" s="9">
        <v>41845</v>
      </c>
      <c r="C6408" s="11">
        <v>100</v>
      </c>
      <c r="D6408" s="11">
        <v>2</v>
      </c>
      <c r="E6408" s="1">
        <v>36</v>
      </c>
      <c r="F6408" s="1" t="s">
        <v>26</v>
      </c>
      <c r="G6408" s="1" t="s">
        <v>660</v>
      </c>
      <c r="H6408" s="1" t="s">
        <v>23</v>
      </c>
      <c r="I6408" s="1" t="s">
        <v>23</v>
      </c>
      <c r="J6408" s="1" t="s">
        <v>55</v>
      </c>
      <c r="AK6408" s="1" t="s">
        <v>117</v>
      </c>
    </row>
    <row r="6409" spans="1:37">
      <c r="A6409" s="1" t="s">
        <v>1775</v>
      </c>
      <c r="B6409" s="9">
        <v>41845</v>
      </c>
      <c r="C6409" s="11">
        <v>100</v>
      </c>
      <c r="D6409" s="11">
        <v>2</v>
      </c>
      <c r="E6409" s="1">
        <v>36</v>
      </c>
      <c r="F6409" s="1" t="s">
        <v>47</v>
      </c>
      <c r="G6409" s="1" t="s">
        <v>661</v>
      </c>
      <c r="H6409" s="1" t="s">
        <v>22</v>
      </c>
      <c r="I6409" s="1" t="s">
        <v>23</v>
      </c>
      <c r="AK6409" s="1" t="s">
        <v>117</v>
      </c>
    </row>
    <row r="6410" spans="1:37">
      <c r="A6410" s="1" t="s">
        <v>1775</v>
      </c>
      <c r="B6410" s="9">
        <v>41845</v>
      </c>
      <c r="C6410" s="11">
        <v>100</v>
      </c>
      <c r="D6410" s="11">
        <v>2</v>
      </c>
      <c r="E6410" s="1">
        <v>37</v>
      </c>
      <c r="F6410" s="1" t="s">
        <v>26</v>
      </c>
      <c r="G6410" s="1" t="s">
        <v>741</v>
      </c>
      <c r="H6410" s="1" t="s">
        <v>23</v>
      </c>
      <c r="I6410" s="1" t="s">
        <v>23</v>
      </c>
      <c r="AK6410" s="1" t="s">
        <v>216</v>
      </c>
    </row>
    <row r="6411" spans="1:37">
      <c r="A6411" s="1" t="s">
        <v>1775</v>
      </c>
      <c r="B6411" s="9">
        <v>41845</v>
      </c>
      <c r="C6411" s="11">
        <v>100</v>
      </c>
      <c r="D6411" s="11">
        <v>2</v>
      </c>
      <c r="E6411" s="1">
        <v>37</v>
      </c>
      <c r="F6411" s="1" t="s">
        <v>47</v>
      </c>
      <c r="G6411" s="1" t="s">
        <v>662</v>
      </c>
      <c r="H6411" s="1" t="s">
        <v>23</v>
      </c>
      <c r="I6411" s="1" t="s">
        <v>23</v>
      </c>
      <c r="AK6411" s="1" t="s">
        <v>216</v>
      </c>
    </row>
    <row r="6412" spans="1:37">
      <c r="A6412" s="1" t="s">
        <v>1775</v>
      </c>
      <c r="B6412" s="9">
        <v>41845</v>
      </c>
      <c r="C6412" s="11">
        <v>100</v>
      </c>
      <c r="D6412" s="11">
        <v>2</v>
      </c>
      <c r="E6412" s="1">
        <v>38</v>
      </c>
      <c r="F6412" s="1" t="s">
        <v>26</v>
      </c>
      <c r="G6412" s="1" t="s">
        <v>663</v>
      </c>
      <c r="H6412" s="1" t="s">
        <v>23</v>
      </c>
      <c r="I6412" s="1" t="s">
        <v>23</v>
      </c>
      <c r="AK6412" s="1" t="s">
        <v>216</v>
      </c>
    </row>
    <row r="6413" spans="1:37">
      <c r="A6413" s="1" t="s">
        <v>1775</v>
      </c>
      <c r="B6413" s="9">
        <v>41845</v>
      </c>
      <c r="C6413" s="11">
        <v>100</v>
      </c>
      <c r="D6413" s="11">
        <v>2</v>
      </c>
      <c r="E6413" s="1">
        <v>38</v>
      </c>
      <c r="F6413" s="1" t="s">
        <v>47</v>
      </c>
      <c r="G6413" s="1" t="s">
        <v>664</v>
      </c>
      <c r="H6413" s="1" t="s">
        <v>23</v>
      </c>
      <c r="I6413" s="1" t="s">
        <v>23</v>
      </c>
      <c r="J6413" s="1" t="s">
        <v>55</v>
      </c>
      <c r="AK6413" s="1" t="s">
        <v>216</v>
      </c>
    </row>
    <row r="6414" spans="1:37">
      <c r="A6414" s="1" t="s">
        <v>1775</v>
      </c>
      <c r="B6414" s="9">
        <v>41845</v>
      </c>
      <c r="C6414" s="11">
        <v>100</v>
      </c>
      <c r="D6414" s="11">
        <v>2</v>
      </c>
      <c r="E6414" s="1">
        <v>39</v>
      </c>
      <c r="F6414" s="1" t="s">
        <v>26</v>
      </c>
      <c r="G6414" s="1" t="s">
        <v>665</v>
      </c>
      <c r="H6414" s="1" t="s">
        <v>23</v>
      </c>
      <c r="I6414" s="1" t="s">
        <v>23</v>
      </c>
      <c r="J6414" s="1" t="s">
        <v>55</v>
      </c>
      <c r="AK6414" s="1" t="s">
        <v>216</v>
      </c>
    </row>
    <row r="6415" spans="1:37">
      <c r="A6415" s="1" t="s">
        <v>1775</v>
      </c>
      <c r="B6415" s="9">
        <v>41845</v>
      </c>
      <c r="C6415" s="11">
        <v>100</v>
      </c>
      <c r="D6415" s="11">
        <v>2</v>
      </c>
      <c r="E6415" s="1">
        <v>39</v>
      </c>
      <c r="F6415" s="1" t="s">
        <v>47</v>
      </c>
      <c r="G6415" s="1" t="s">
        <v>666</v>
      </c>
      <c r="H6415" s="1" t="s">
        <v>23</v>
      </c>
      <c r="I6415" s="1" t="s">
        <v>23</v>
      </c>
      <c r="J6415" s="1" t="s">
        <v>55</v>
      </c>
      <c r="AK6415" s="1" t="s">
        <v>216</v>
      </c>
    </row>
    <row r="6416" spans="1:37">
      <c r="A6416" s="1" t="s">
        <v>1775</v>
      </c>
      <c r="B6416" s="9">
        <v>41845</v>
      </c>
      <c r="C6416" s="11">
        <v>100</v>
      </c>
      <c r="D6416" s="11">
        <v>2</v>
      </c>
      <c r="E6416" s="1">
        <v>40</v>
      </c>
      <c r="F6416" s="1" t="s">
        <v>26</v>
      </c>
      <c r="G6416" s="1" t="s">
        <v>667</v>
      </c>
      <c r="H6416" s="1" t="s">
        <v>23</v>
      </c>
      <c r="I6416" s="1" t="s">
        <v>23</v>
      </c>
      <c r="AK6416" s="1" t="s">
        <v>216</v>
      </c>
    </row>
    <row r="6417" spans="1:38">
      <c r="A6417" s="1" t="s">
        <v>1775</v>
      </c>
      <c r="B6417" s="9">
        <v>41845</v>
      </c>
      <c r="C6417" s="11">
        <v>100</v>
      </c>
      <c r="D6417" s="11">
        <v>2</v>
      </c>
      <c r="E6417" s="1">
        <v>40</v>
      </c>
      <c r="F6417" s="1" t="s">
        <v>47</v>
      </c>
      <c r="G6417" s="1" t="s">
        <v>668</v>
      </c>
      <c r="H6417" s="1" t="s">
        <v>23</v>
      </c>
      <c r="I6417" s="1" t="s">
        <v>23</v>
      </c>
      <c r="J6417" s="1" t="s">
        <v>55</v>
      </c>
      <c r="AK6417" s="1" t="s">
        <v>216</v>
      </c>
    </row>
    <row r="6418" spans="1:38">
      <c r="A6418" s="1" t="s">
        <v>1775</v>
      </c>
      <c r="B6418" s="9">
        <v>41845</v>
      </c>
      <c r="C6418" s="11">
        <v>100</v>
      </c>
      <c r="D6418" s="11">
        <v>2</v>
      </c>
      <c r="E6418" s="1">
        <v>41</v>
      </c>
      <c r="F6418" s="1" t="s">
        <v>26</v>
      </c>
      <c r="G6418" s="1" t="s">
        <v>670</v>
      </c>
      <c r="H6418" s="1" t="s">
        <v>23</v>
      </c>
      <c r="I6418" s="1" t="s">
        <v>23</v>
      </c>
      <c r="J6418" s="1" t="s">
        <v>55</v>
      </c>
      <c r="AK6418" s="1" t="s">
        <v>216</v>
      </c>
    </row>
    <row r="6419" spans="1:38">
      <c r="A6419" s="1" t="s">
        <v>1775</v>
      </c>
      <c r="B6419" s="9">
        <v>41845</v>
      </c>
      <c r="C6419" s="11">
        <v>100</v>
      </c>
      <c r="D6419" s="11">
        <v>2</v>
      </c>
      <c r="E6419" s="1">
        <v>41</v>
      </c>
      <c r="F6419" s="1" t="s">
        <v>47</v>
      </c>
      <c r="G6419" s="1" t="s">
        <v>671</v>
      </c>
      <c r="H6419" s="1" t="s">
        <v>23</v>
      </c>
      <c r="I6419" s="1" t="s">
        <v>23</v>
      </c>
      <c r="J6419" s="1" t="s">
        <v>55</v>
      </c>
      <c r="AK6419" s="1" t="s">
        <v>216</v>
      </c>
    </row>
    <row r="6420" spans="1:38">
      <c r="A6420" s="1" t="s">
        <v>1775</v>
      </c>
      <c r="B6420" s="9">
        <v>41845</v>
      </c>
      <c r="C6420" s="11">
        <v>100</v>
      </c>
      <c r="D6420" s="11">
        <v>2</v>
      </c>
      <c r="E6420" s="1">
        <v>42</v>
      </c>
      <c r="F6420" s="1" t="s">
        <v>26</v>
      </c>
      <c r="G6420" s="1" t="s">
        <v>672</v>
      </c>
      <c r="H6420" s="1" t="s">
        <v>23</v>
      </c>
      <c r="I6420" s="1" t="s">
        <v>23</v>
      </c>
      <c r="AK6420" s="1" t="s">
        <v>216</v>
      </c>
    </row>
    <row r="6421" spans="1:38">
      <c r="A6421" s="1" t="s">
        <v>1775</v>
      </c>
      <c r="B6421" s="9">
        <v>41845</v>
      </c>
      <c r="C6421" s="11">
        <v>100</v>
      </c>
      <c r="D6421" s="11">
        <v>2</v>
      </c>
      <c r="E6421" s="1">
        <v>42</v>
      </c>
      <c r="F6421" s="1" t="s">
        <v>47</v>
      </c>
      <c r="G6421" s="1" t="s">
        <v>673</v>
      </c>
      <c r="H6421" s="1" t="s">
        <v>23</v>
      </c>
      <c r="I6421" s="1" t="s">
        <v>23</v>
      </c>
      <c r="J6421" s="1" t="s">
        <v>55</v>
      </c>
      <c r="AK6421" s="1" t="s">
        <v>216</v>
      </c>
    </row>
    <row r="6422" spans="1:38">
      <c r="A6422" s="1" t="s">
        <v>1775</v>
      </c>
      <c r="B6422" s="9">
        <v>41845</v>
      </c>
      <c r="C6422" s="11">
        <v>100</v>
      </c>
      <c r="D6422" s="11">
        <v>2</v>
      </c>
      <c r="E6422" s="1">
        <v>43</v>
      </c>
      <c r="F6422" s="1" t="s">
        <v>26</v>
      </c>
      <c r="G6422" s="1" t="s">
        <v>674</v>
      </c>
      <c r="H6422" s="1" t="s">
        <v>23</v>
      </c>
      <c r="I6422" s="1" t="s">
        <v>23</v>
      </c>
      <c r="J6422" s="1" t="s">
        <v>55</v>
      </c>
      <c r="AK6422" s="1" t="s">
        <v>216</v>
      </c>
    </row>
    <row r="6423" spans="1:38">
      <c r="A6423" s="1" t="s">
        <v>1775</v>
      </c>
      <c r="B6423" s="9">
        <v>41845</v>
      </c>
      <c r="C6423" s="11">
        <v>100</v>
      </c>
      <c r="D6423" s="11">
        <v>2</v>
      </c>
      <c r="E6423" s="1">
        <v>43</v>
      </c>
      <c r="F6423" s="1" t="s">
        <v>47</v>
      </c>
      <c r="G6423" s="1" t="s">
        <v>675</v>
      </c>
      <c r="H6423" s="1" t="s">
        <v>23</v>
      </c>
      <c r="I6423" s="1" t="s">
        <v>23</v>
      </c>
      <c r="J6423" s="1" t="s">
        <v>722</v>
      </c>
      <c r="AK6423" s="1" t="s">
        <v>216</v>
      </c>
    </row>
    <row r="6424" spans="1:38">
      <c r="A6424" s="1" t="s">
        <v>1775</v>
      </c>
      <c r="B6424" s="9">
        <v>41845</v>
      </c>
      <c r="C6424" s="11">
        <v>100</v>
      </c>
      <c r="D6424" s="11">
        <v>2</v>
      </c>
      <c r="E6424" s="1">
        <v>44</v>
      </c>
      <c r="F6424" s="1" t="s">
        <v>26</v>
      </c>
      <c r="G6424" s="1" t="s">
        <v>676</v>
      </c>
      <c r="H6424" s="1" t="s">
        <v>23</v>
      </c>
      <c r="I6424" s="1" t="s">
        <v>53</v>
      </c>
      <c r="AK6424" s="1" t="s">
        <v>216</v>
      </c>
    </row>
    <row r="6425" spans="1:38">
      <c r="A6425" s="1" t="s">
        <v>1775</v>
      </c>
      <c r="B6425" s="9">
        <v>41845</v>
      </c>
      <c r="C6425" s="11">
        <v>100</v>
      </c>
      <c r="D6425" s="11">
        <v>2</v>
      </c>
      <c r="E6425" s="1">
        <v>44</v>
      </c>
      <c r="F6425" s="1" t="s">
        <v>47</v>
      </c>
      <c r="G6425" s="1" t="s">
        <v>678</v>
      </c>
      <c r="H6425" s="1" t="s">
        <v>23</v>
      </c>
      <c r="I6425" s="1" t="s">
        <v>23</v>
      </c>
      <c r="AK6425" s="1" t="s">
        <v>216</v>
      </c>
    </row>
    <row r="6426" spans="1:38">
      <c r="A6426" s="1" t="s">
        <v>1775</v>
      </c>
      <c r="B6426" s="9">
        <v>41845</v>
      </c>
      <c r="C6426" s="11">
        <v>100</v>
      </c>
      <c r="D6426" s="11">
        <v>2</v>
      </c>
      <c r="E6426" s="1">
        <v>45</v>
      </c>
      <c r="F6426" s="1" t="s">
        <v>26</v>
      </c>
      <c r="G6426" s="1" t="s">
        <v>679</v>
      </c>
      <c r="H6426" s="1" t="s">
        <v>23</v>
      </c>
      <c r="I6426" s="1" t="s">
        <v>23</v>
      </c>
      <c r="AK6426" s="1" t="s">
        <v>216</v>
      </c>
    </row>
    <row r="6427" spans="1:38">
      <c r="A6427" s="1" t="s">
        <v>1775</v>
      </c>
      <c r="B6427" s="9">
        <v>41845</v>
      </c>
      <c r="C6427" s="11">
        <v>100</v>
      </c>
      <c r="D6427" s="11">
        <v>2</v>
      </c>
      <c r="E6427" s="1">
        <v>45</v>
      </c>
      <c r="F6427" s="1" t="s">
        <v>47</v>
      </c>
      <c r="G6427" s="1" t="s">
        <v>680</v>
      </c>
      <c r="H6427" s="1" t="s">
        <v>22</v>
      </c>
      <c r="I6427" s="1" t="s">
        <v>9</v>
      </c>
      <c r="J6427" s="1" t="s">
        <v>55</v>
      </c>
      <c r="K6427" s="1" t="s">
        <v>29</v>
      </c>
      <c r="L6427" s="1" t="s">
        <v>25</v>
      </c>
      <c r="M6427" s="2" t="s">
        <v>2343</v>
      </c>
      <c r="N6427" s="1" t="s">
        <v>26</v>
      </c>
      <c r="O6427" s="1" t="s">
        <v>27</v>
      </c>
      <c r="P6427" s="1" t="s">
        <v>693</v>
      </c>
      <c r="Q6427" s="1">
        <v>38.1</v>
      </c>
      <c r="R6427" s="1">
        <v>25.5</v>
      </c>
      <c r="S6427" s="1">
        <v>23.1</v>
      </c>
      <c r="X6427" s="1">
        <v>16</v>
      </c>
      <c r="Y6427" s="1">
        <v>138</v>
      </c>
      <c r="Z6427" s="1">
        <v>122</v>
      </c>
      <c r="AA6427" s="1">
        <v>54</v>
      </c>
      <c r="AE6427" s="1">
        <v>2065</v>
      </c>
      <c r="AF6427" s="1">
        <v>412</v>
      </c>
      <c r="AG6427" s="1">
        <v>276</v>
      </c>
      <c r="AJ6427" s="1" t="s">
        <v>525</v>
      </c>
      <c r="AK6427" s="1" t="s">
        <v>216</v>
      </c>
      <c r="AL6427" s="1" t="s">
        <v>738</v>
      </c>
    </row>
    <row r="6428" spans="1:38">
      <c r="A6428" s="1" t="s">
        <v>1775</v>
      </c>
      <c r="B6428" s="9">
        <v>41845</v>
      </c>
      <c r="C6428" s="11">
        <v>100</v>
      </c>
      <c r="D6428" s="11">
        <v>2</v>
      </c>
      <c r="E6428" s="1">
        <v>46</v>
      </c>
      <c r="F6428" s="1" t="s">
        <v>26</v>
      </c>
      <c r="G6428" s="1" t="s">
        <v>681</v>
      </c>
      <c r="H6428" s="1" t="s">
        <v>23</v>
      </c>
      <c r="I6428" s="1" t="s">
        <v>23</v>
      </c>
      <c r="J6428" s="1" t="s">
        <v>55</v>
      </c>
      <c r="AK6428" s="1" t="s">
        <v>216</v>
      </c>
    </row>
    <row r="6429" spans="1:38">
      <c r="A6429" s="1" t="s">
        <v>1775</v>
      </c>
      <c r="B6429" s="9">
        <v>41845</v>
      </c>
      <c r="C6429" s="11">
        <v>100</v>
      </c>
      <c r="D6429" s="11">
        <v>2</v>
      </c>
      <c r="E6429" s="1">
        <v>46</v>
      </c>
      <c r="F6429" s="1" t="s">
        <v>47</v>
      </c>
      <c r="G6429" s="1" t="s">
        <v>682</v>
      </c>
      <c r="H6429" s="1" t="s">
        <v>23</v>
      </c>
      <c r="I6429" s="1" t="s">
        <v>23</v>
      </c>
      <c r="AK6429" s="1" t="s">
        <v>216</v>
      </c>
    </row>
    <row r="6430" spans="1:38">
      <c r="A6430" s="1" t="s">
        <v>1775</v>
      </c>
      <c r="B6430" s="9">
        <v>41845</v>
      </c>
      <c r="C6430" s="11">
        <v>100</v>
      </c>
      <c r="D6430" s="11">
        <v>2</v>
      </c>
      <c r="E6430" s="1">
        <v>47</v>
      </c>
      <c r="F6430" s="1" t="s">
        <v>26</v>
      </c>
      <c r="G6430" s="1" t="s">
        <v>683</v>
      </c>
      <c r="H6430" s="1" t="s">
        <v>23</v>
      </c>
      <c r="I6430" s="1" t="s">
        <v>23</v>
      </c>
      <c r="AK6430" s="1" t="s">
        <v>216</v>
      </c>
    </row>
    <row r="6431" spans="1:38">
      <c r="A6431" s="1" t="s">
        <v>1775</v>
      </c>
      <c r="B6431" s="9">
        <v>41845</v>
      </c>
      <c r="C6431" s="11">
        <v>100</v>
      </c>
      <c r="D6431" s="11">
        <v>2</v>
      </c>
      <c r="E6431" s="1">
        <v>47</v>
      </c>
      <c r="F6431" s="1" t="s">
        <v>47</v>
      </c>
      <c r="G6431" s="1" t="s">
        <v>684</v>
      </c>
      <c r="H6431" s="1" t="s">
        <v>23</v>
      </c>
      <c r="I6431" s="1" t="s">
        <v>23</v>
      </c>
      <c r="J6431" s="1" t="s">
        <v>55</v>
      </c>
      <c r="AK6431" s="1" t="s">
        <v>216</v>
      </c>
    </row>
    <row r="6432" spans="1:38">
      <c r="A6432" s="1" t="s">
        <v>1775</v>
      </c>
      <c r="B6432" s="9">
        <v>41845</v>
      </c>
      <c r="C6432" s="11">
        <v>100</v>
      </c>
      <c r="D6432" s="11">
        <v>2</v>
      </c>
      <c r="E6432" s="1">
        <v>48</v>
      </c>
      <c r="F6432" s="1" t="s">
        <v>26</v>
      </c>
      <c r="G6432" s="1" t="s">
        <v>686</v>
      </c>
      <c r="H6432" s="1" t="s">
        <v>23</v>
      </c>
      <c r="I6432" s="1" t="s">
        <v>23</v>
      </c>
      <c r="J6432" s="1" t="s">
        <v>55</v>
      </c>
      <c r="AK6432" s="1" t="s">
        <v>216</v>
      </c>
    </row>
    <row r="6433" spans="1:38">
      <c r="A6433" s="1" t="s">
        <v>1775</v>
      </c>
      <c r="B6433" s="9">
        <v>41845</v>
      </c>
      <c r="C6433" s="11">
        <v>100</v>
      </c>
      <c r="D6433" s="11">
        <v>2</v>
      </c>
      <c r="E6433" s="1">
        <v>48</v>
      </c>
      <c r="F6433" s="1" t="s">
        <v>47</v>
      </c>
      <c r="G6433" s="1" t="s">
        <v>687</v>
      </c>
      <c r="H6433" s="1" t="s">
        <v>23</v>
      </c>
      <c r="I6433" s="1" t="s">
        <v>23</v>
      </c>
      <c r="AK6433" s="1" t="s">
        <v>216</v>
      </c>
    </row>
    <row r="6434" spans="1:38">
      <c r="A6434" s="1" t="s">
        <v>1776</v>
      </c>
      <c r="B6434" s="9">
        <v>42143</v>
      </c>
      <c r="C6434" s="2">
        <v>100</v>
      </c>
      <c r="D6434" s="7">
        <v>1</v>
      </c>
      <c r="E6434" s="1">
        <v>1</v>
      </c>
      <c r="F6434" s="1" t="s">
        <v>745</v>
      </c>
      <c r="G6434" s="1" t="s">
        <v>1823</v>
      </c>
      <c r="H6434" s="1" t="s">
        <v>23</v>
      </c>
      <c r="I6434" s="1" t="s">
        <v>23</v>
      </c>
      <c r="AK6434" s="1" t="s">
        <v>746</v>
      </c>
    </row>
    <row r="6435" spans="1:38">
      <c r="A6435" s="1" t="s">
        <v>1776</v>
      </c>
      <c r="B6435" s="9">
        <v>42143</v>
      </c>
      <c r="C6435" s="2">
        <v>100</v>
      </c>
      <c r="D6435" s="7">
        <v>1</v>
      </c>
      <c r="E6435" s="1">
        <v>1</v>
      </c>
      <c r="F6435" s="1" t="s">
        <v>747</v>
      </c>
      <c r="G6435" s="1" t="s">
        <v>1825</v>
      </c>
      <c r="H6435" s="1" t="s">
        <v>23</v>
      </c>
      <c r="I6435" s="1" t="s">
        <v>53</v>
      </c>
      <c r="AK6435" s="1" t="s">
        <v>746</v>
      </c>
    </row>
    <row r="6436" spans="1:38">
      <c r="A6436" s="1" t="s">
        <v>1776</v>
      </c>
      <c r="B6436" s="9">
        <v>42143</v>
      </c>
      <c r="C6436" s="2">
        <v>100</v>
      </c>
      <c r="D6436" s="7">
        <v>1</v>
      </c>
      <c r="E6436" s="1">
        <v>2</v>
      </c>
      <c r="F6436" s="1" t="s">
        <v>745</v>
      </c>
      <c r="G6436" s="1" t="s">
        <v>1833</v>
      </c>
      <c r="H6436" s="1" t="s">
        <v>22</v>
      </c>
      <c r="I6436" s="1" t="s">
        <v>9</v>
      </c>
      <c r="J6436" s="1" t="s">
        <v>55</v>
      </c>
      <c r="K6436" s="1" t="s">
        <v>29</v>
      </c>
      <c r="L6436" s="1" t="s">
        <v>25</v>
      </c>
      <c r="M6436" s="2" t="s">
        <v>1251</v>
      </c>
      <c r="N6436" s="1" t="s">
        <v>224</v>
      </c>
      <c r="O6436" s="1" t="s">
        <v>90</v>
      </c>
      <c r="P6436" s="1" t="s">
        <v>748</v>
      </c>
      <c r="Q6436" s="1">
        <v>35.6</v>
      </c>
      <c r="R6436" s="1">
        <v>24.2</v>
      </c>
      <c r="S6436" s="1">
        <v>10.1</v>
      </c>
      <c r="X6436" s="1">
        <v>20</v>
      </c>
      <c r="Y6436" s="1">
        <v>118</v>
      </c>
      <c r="Z6436" s="1">
        <v>98</v>
      </c>
      <c r="AA6436" s="1">
        <v>43</v>
      </c>
      <c r="AE6436" s="1" t="s">
        <v>749</v>
      </c>
      <c r="AJ6436" s="1" t="s">
        <v>750</v>
      </c>
      <c r="AK6436" s="1" t="s">
        <v>746</v>
      </c>
      <c r="AL6436" s="1" t="s">
        <v>751</v>
      </c>
    </row>
    <row r="6437" spans="1:38">
      <c r="A6437" s="1" t="s">
        <v>1776</v>
      </c>
      <c r="B6437" s="9">
        <v>42143</v>
      </c>
      <c r="C6437" s="2">
        <v>100</v>
      </c>
      <c r="D6437" s="7">
        <v>1</v>
      </c>
      <c r="E6437" s="1">
        <v>2</v>
      </c>
      <c r="F6437" s="1" t="s">
        <v>747</v>
      </c>
      <c r="G6437" s="1" t="s">
        <v>1829</v>
      </c>
      <c r="H6437" s="1" t="s">
        <v>23</v>
      </c>
      <c r="I6437" s="1" t="s">
        <v>53</v>
      </c>
      <c r="AK6437" s="1" t="s">
        <v>746</v>
      </c>
    </row>
    <row r="6438" spans="1:38">
      <c r="A6438" s="1" t="s">
        <v>1776</v>
      </c>
      <c r="B6438" s="9">
        <v>42143</v>
      </c>
      <c r="C6438" s="2">
        <v>100</v>
      </c>
      <c r="D6438" s="7">
        <v>1</v>
      </c>
      <c r="E6438" s="1">
        <v>3</v>
      </c>
      <c r="F6438" s="1" t="s">
        <v>745</v>
      </c>
      <c r="G6438" s="1" t="s">
        <v>1813</v>
      </c>
      <c r="H6438" s="1" t="s">
        <v>23</v>
      </c>
      <c r="I6438" s="1" t="s">
        <v>53</v>
      </c>
      <c r="AK6438" s="1" t="s">
        <v>746</v>
      </c>
    </row>
    <row r="6439" spans="1:38">
      <c r="A6439" s="1" t="s">
        <v>1776</v>
      </c>
      <c r="B6439" s="9">
        <v>42143</v>
      </c>
      <c r="C6439" s="2">
        <v>100</v>
      </c>
      <c r="D6439" s="7">
        <v>1</v>
      </c>
      <c r="E6439" s="1">
        <v>3</v>
      </c>
      <c r="F6439" s="1" t="s">
        <v>747</v>
      </c>
      <c r="G6439" s="1" t="s">
        <v>1824</v>
      </c>
      <c r="H6439" s="1" t="s">
        <v>23</v>
      </c>
      <c r="I6439" s="1" t="s">
        <v>23</v>
      </c>
      <c r="AK6439" s="1" t="s">
        <v>746</v>
      </c>
    </row>
    <row r="6440" spans="1:38">
      <c r="A6440" s="1" t="s">
        <v>1776</v>
      </c>
      <c r="B6440" s="9">
        <v>42143</v>
      </c>
      <c r="C6440" s="2">
        <v>100</v>
      </c>
      <c r="D6440" s="7">
        <v>1</v>
      </c>
      <c r="E6440" s="1">
        <v>4</v>
      </c>
      <c r="F6440" s="1" t="s">
        <v>745</v>
      </c>
      <c r="G6440" s="1" t="s">
        <v>1821</v>
      </c>
      <c r="H6440" s="1" t="s">
        <v>22</v>
      </c>
      <c r="I6440" s="1" t="s">
        <v>9</v>
      </c>
      <c r="K6440" s="1" t="s">
        <v>30</v>
      </c>
      <c r="L6440" s="1" t="s">
        <v>25</v>
      </c>
      <c r="M6440" s="2" t="s">
        <v>2212</v>
      </c>
      <c r="N6440" s="1" t="s">
        <v>224</v>
      </c>
      <c r="O6440" s="1" t="s">
        <v>27</v>
      </c>
      <c r="Q6440" s="1">
        <v>26.1</v>
      </c>
      <c r="R6440" s="1">
        <v>16.399999999999999</v>
      </c>
      <c r="S6440" s="1">
        <v>13.6</v>
      </c>
      <c r="AI6440" s="1" t="s">
        <v>752</v>
      </c>
      <c r="AJ6440" s="1" t="s">
        <v>750</v>
      </c>
      <c r="AK6440" s="1" t="s">
        <v>746</v>
      </c>
      <c r="AL6440" s="1" t="s">
        <v>753</v>
      </c>
    </row>
    <row r="6441" spans="1:38">
      <c r="A6441" s="1" t="s">
        <v>1776</v>
      </c>
      <c r="B6441" s="9">
        <v>42143</v>
      </c>
      <c r="C6441" s="2">
        <v>100</v>
      </c>
      <c r="D6441" s="7">
        <v>1</v>
      </c>
      <c r="E6441" s="1">
        <v>4</v>
      </c>
      <c r="F6441" s="1" t="s">
        <v>747</v>
      </c>
      <c r="G6441" s="1" t="s">
        <v>1832</v>
      </c>
      <c r="H6441" s="1" t="s">
        <v>22</v>
      </c>
      <c r="I6441" s="1" t="s">
        <v>53</v>
      </c>
      <c r="AK6441" s="1" t="s">
        <v>746</v>
      </c>
      <c r="AL6441" s="1" t="s">
        <v>754</v>
      </c>
    </row>
    <row r="6442" spans="1:38">
      <c r="A6442" s="1" t="s">
        <v>1776</v>
      </c>
      <c r="B6442" s="9">
        <v>42143</v>
      </c>
      <c r="C6442" s="2">
        <v>100</v>
      </c>
      <c r="D6442" s="7">
        <v>1</v>
      </c>
      <c r="E6442" s="1">
        <v>5</v>
      </c>
      <c r="F6442" s="1" t="s">
        <v>745</v>
      </c>
      <c r="G6442" s="1" t="s">
        <v>1828</v>
      </c>
      <c r="H6442" s="1" t="s">
        <v>23</v>
      </c>
      <c r="I6442" s="1" t="s">
        <v>23</v>
      </c>
      <c r="AK6442" s="1" t="s">
        <v>746</v>
      </c>
    </row>
    <row r="6443" spans="1:38">
      <c r="A6443" s="1" t="s">
        <v>1776</v>
      </c>
      <c r="B6443" s="9">
        <v>42143</v>
      </c>
      <c r="C6443" s="2">
        <v>100</v>
      </c>
      <c r="D6443" s="7">
        <v>1</v>
      </c>
      <c r="E6443" s="1">
        <v>5</v>
      </c>
      <c r="F6443" s="1" t="s">
        <v>747</v>
      </c>
      <c r="G6443" s="1" t="s">
        <v>1826</v>
      </c>
      <c r="H6443" s="1" t="s">
        <v>23</v>
      </c>
      <c r="I6443" s="1" t="s">
        <v>23</v>
      </c>
      <c r="AK6443" s="1" t="s">
        <v>746</v>
      </c>
    </row>
    <row r="6444" spans="1:38">
      <c r="A6444" s="1" t="s">
        <v>1776</v>
      </c>
      <c r="B6444" s="9">
        <v>42143</v>
      </c>
      <c r="C6444" s="2">
        <v>100</v>
      </c>
      <c r="D6444" s="7">
        <v>1</v>
      </c>
      <c r="E6444" s="1">
        <v>6</v>
      </c>
      <c r="F6444" s="1" t="s">
        <v>745</v>
      </c>
      <c r="G6444" s="1" t="s">
        <v>1834</v>
      </c>
      <c r="H6444" s="1" t="s">
        <v>22</v>
      </c>
      <c r="I6444" s="1" t="s">
        <v>9</v>
      </c>
      <c r="K6444" s="1" t="s">
        <v>29</v>
      </c>
      <c r="L6444" s="1" t="s">
        <v>25</v>
      </c>
      <c r="M6444" s="2" t="s">
        <v>2208</v>
      </c>
      <c r="N6444" s="1" t="s">
        <v>26</v>
      </c>
      <c r="O6444" s="1" t="s">
        <v>33</v>
      </c>
      <c r="P6444" s="1" t="s">
        <v>755</v>
      </c>
      <c r="Q6444" s="1">
        <v>38.200000000000003</v>
      </c>
      <c r="R6444" s="1">
        <v>25.4</v>
      </c>
      <c r="S6444" s="1">
        <v>9.35</v>
      </c>
      <c r="X6444" s="1">
        <v>20</v>
      </c>
      <c r="Y6444" s="1">
        <v>121</v>
      </c>
      <c r="Z6444" s="1">
        <v>101</v>
      </c>
      <c r="AA6444" s="1">
        <v>56</v>
      </c>
      <c r="AE6444" s="1" t="s">
        <v>756</v>
      </c>
      <c r="AF6444" s="1" t="s">
        <v>757</v>
      </c>
      <c r="AI6444" s="1" t="s">
        <v>758</v>
      </c>
      <c r="AJ6444" s="1" t="s">
        <v>750</v>
      </c>
      <c r="AK6444" s="1" t="s">
        <v>746</v>
      </c>
    </row>
    <row r="6445" spans="1:38">
      <c r="A6445" s="1" t="s">
        <v>1776</v>
      </c>
      <c r="B6445" s="9">
        <v>42143</v>
      </c>
      <c r="C6445" s="2">
        <v>100</v>
      </c>
      <c r="D6445" s="7">
        <v>1</v>
      </c>
      <c r="E6445" s="1">
        <v>6</v>
      </c>
      <c r="F6445" s="1" t="s">
        <v>747</v>
      </c>
      <c r="G6445" s="1" t="s">
        <v>1816</v>
      </c>
      <c r="H6445" s="1" t="s">
        <v>23</v>
      </c>
      <c r="I6445" s="1" t="s">
        <v>23</v>
      </c>
      <c r="AK6445" s="1" t="s">
        <v>746</v>
      </c>
    </row>
    <row r="6446" spans="1:38">
      <c r="A6446" s="1" t="s">
        <v>1776</v>
      </c>
      <c r="B6446" s="9">
        <v>42143</v>
      </c>
      <c r="C6446" s="2">
        <v>100</v>
      </c>
      <c r="D6446" s="7">
        <v>1</v>
      </c>
      <c r="E6446" s="1">
        <v>7</v>
      </c>
      <c r="F6446" s="1" t="s">
        <v>745</v>
      </c>
      <c r="G6446" s="1" t="s">
        <v>1809</v>
      </c>
      <c r="H6446" s="1" t="s">
        <v>22</v>
      </c>
      <c r="I6446" s="1" t="s">
        <v>9</v>
      </c>
      <c r="AK6446" s="1" t="s">
        <v>746</v>
      </c>
      <c r="AL6446" s="1" t="s">
        <v>754</v>
      </c>
    </row>
    <row r="6447" spans="1:38">
      <c r="A6447" s="1" t="s">
        <v>1776</v>
      </c>
      <c r="B6447" s="9">
        <v>42143</v>
      </c>
      <c r="C6447" s="2">
        <v>100</v>
      </c>
      <c r="D6447" s="7">
        <v>1</v>
      </c>
      <c r="E6447" s="1">
        <v>7</v>
      </c>
      <c r="F6447" s="1" t="s">
        <v>747</v>
      </c>
      <c r="G6447" s="1" t="s">
        <v>1822</v>
      </c>
      <c r="H6447" s="1" t="s">
        <v>22</v>
      </c>
      <c r="I6447" s="1" t="s">
        <v>9</v>
      </c>
      <c r="K6447" s="1" t="s">
        <v>121</v>
      </c>
      <c r="L6447" s="1" t="s">
        <v>53</v>
      </c>
      <c r="M6447" s="2" t="s">
        <v>2204</v>
      </c>
      <c r="AJ6447" s="1" t="s">
        <v>750</v>
      </c>
      <c r="AK6447" s="1" t="s">
        <v>746</v>
      </c>
      <c r="AL6447" s="1" t="s">
        <v>2614</v>
      </c>
    </row>
    <row r="6448" spans="1:38">
      <c r="A6448" s="1" t="s">
        <v>1776</v>
      </c>
      <c r="B6448" s="9">
        <v>42143</v>
      </c>
      <c r="C6448" s="2">
        <v>100</v>
      </c>
      <c r="D6448" s="7">
        <v>1</v>
      </c>
      <c r="E6448" s="1">
        <v>8</v>
      </c>
      <c r="F6448" s="1" t="s">
        <v>745</v>
      </c>
      <c r="G6448" s="1" t="s">
        <v>1808</v>
      </c>
      <c r="H6448" s="1" t="s">
        <v>22</v>
      </c>
      <c r="I6448" s="1" t="s">
        <v>9</v>
      </c>
      <c r="AK6448" s="1" t="s">
        <v>746</v>
      </c>
      <c r="AL6448" s="1" t="s">
        <v>754</v>
      </c>
    </row>
    <row r="6449" spans="1:38">
      <c r="A6449" s="1" t="s">
        <v>1776</v>
      </c>
      <c r="B6449" s="9">
        <v>42143</v>
      </c>
      <c r="C6449" s="2">
        <v>100</v>
      </c>
      <c r="D6449" s="7">
        <v>1</v>
      </c>
      <c r="E6449" s="1">
        <v>8</v>
      </c>
      <c r="F6449" s="1" t="s">
        <v>747</v>
      </c>
      <c r="G6449" s="1" t="s">
        <v>1820</v>
      </c>
      <c r="H6449" s="1" t="s">
        <v>22</v>
      </c>
      <c r="I6449" s="1" t="s">
        <v>9</v>
      </c>
      <c r="AK6449" s="1" t="s">
        <v>746</v>
      </c>
      <c r="AL6449" s="1" t="s">
        <v>754</v>
      </c>
    </row>
    <row r="6450" spans="1:38">
      <c r="A6450" s="1" t="s">
        <v>1776</v>
      </c>
      <c r="B6450" s="9">
        <v>42143</v>
      </c>
      <c r="C6450" s="2">
        <v>100</v>
      </c>
      <c r="D6450" s="7">
        <v>1</v>
      </c>
      <c r="E6450" s="1">
        <v>9</v>
      </c>
      <c r="F6450" s="1" t="s">
        <v>745</v>
      </c>
      <c r="G6450" s="1" t="s">
        <v>1830</v>
      </c>
      <c r="H6450" s="1" t="s">
        <v>22</v>
      </c>
      <c r="I6450" s="1" t="s">
        <v>9</v>
      </c>
      <c r="K6450" s="1" t="s">
        <v>29</v>
      </c>
      <c r="L6450" s="1" t="s">
        <v>25</v>
      </c>
      <c r="M6450" s="2" t="s">
        <v>1253</v>
      </c>
      <c r="N6450" s="1" t="s">
        <v>224</v>
      </c>
      <c r="O6450" s="1" t="s">
        <v>33</v>
      </c>
      <c r="P6450" s="1" t="s">
        <v>759</v>
      </c>
      <c r="Q6450" s="1">
        <v>36.9</v>
      </c>
      <c r="R6450" s="1">
        <v>27</v>
      </c>
      <c r="S6450" s="1">
        <v>11</v>
      </c>
      <c r="X6450" s="1">
        <v>20</v>
      </c>
      <c r="Y6450" s="1">
        <v>114</v>
      </c>
      <c r="Z6450" s="1">
        <v>94</v>
      </c>
      <c r="AA6450" s="1">
        <v>75</v>
      </c>
      <c r="AE6450" s="1" t="s">
        <v>760</v>
      </c>
      <c r="AF6450" s="1" t="s">
        <v>761</v>
      </c>
      <c r="AG6450" s="1" t="s">
        <v>762</v>
      </c>
      <c r="AH6450" s="1" t="s">
        <v>763</v>
      </c>
      <c r="AI6450" s="1" t="s">
        <v>764</v>
      </c>
      <c r="AJ6450" s="1" t="s">
        <v>750</v>
      </c>
      <c r="AK6450" s="1" t="s">
        <v>746</v>
      </c>
    </row>
    <row r="6451" spans="1:38">
      <c r="A6451" s="1" t="s">
        <v>1776</v>
      </c>
      <c r="B6451" s="9">
        <v>42143</v>
      </c>
      <c r="C6451" s="2">
        <v>100</v>
      </c>
      <c r="D6451" s="7">
        <v>1</v>
      </c>
      <c r="E6451" s="1">
        <v>9</v>
      </c>
      <c r="F6451" s="1" t="s">
        <v>747</v>
      </c>
      <c r="G6451" s="1" t="s">
        <v>1810</v>
      </c>
      <c r="H6451" s="1" t="s">
        <v>22</v>
      </c>
      <c r="I6451" s="1" t="s">
        <v>9</v>
      </c>
      <c r="K6451" s="1" t="s">
        <v>29</v>
      </c>
      <c r="L6451" s="1" t="s">
        <v>53</v>
      </c>
      <c r="M6451" s="2" t="s">
        <v>2190</v>
      </c>
      <c r="AJ6451" s="1" t="s">
        <v>750</v>
      </c>
      <c r="AK6451" s="1" t="s">
        <v>746</v>
      </c>
    </row>
    <row r="6452" spans="1:38">
      <c r="A6452" s="1" t="s">
        <v>1776</v>
      </c>
      <c r="B6452" s="9">
        <v>42143</v>
      </c>
      <c r="C6452" s="2">
        <v>100</v>
      </c>
      <c r="D6452" s="7">
        <v>1</v>
      </c>
      <c r="E6452" s="1">
        <v>10</v>
      </c>
      <c r="F6452" s="1" t="s">
        <v>745</v>
      </c>
      <c r="G6452" s="1" t="s">
        <v>1817</v>
      </c>
      <c r="H6452" s="1" t="s">
        <v>23</v>
      </c>
      <c r="I6452" s="1" t="s">
        <v>23</v>
      </c>
      <c r="AK6452" s="1" t="s">
        <v>746</v>
      </c>
    </row>
    <row r="6453" spans="1:38">
      <c r="A6453" s="1" t="s">
        <v>1776</v>
      </c>
      <c r="B6453" s="9">
        <v>42143</v>
      </c>
      <c r="C6453" s="2">
        <v>100</v>
      </c>
      <c r="D6453" s="7">
        <v>1</v>
      </c>
      <c r="E6453" s="1">
        <v>10</v>
      </c>
      <c r="F6453" s="1" t="s">
        <v>747</v>
      </c>
      <c r="G6453" s="1" t="s">
        <v>1835</v>
      </c>
      <c r="H6453" s="1" t="s">
        <v>23</v>
      </c>
      <c r="I6453" s="1" t="s">
        <v>23</v>
      </c>
      <c r="AK6453" s="1" t="s">
        <v>746</v>
      </c>
    </row>
    <row r="6454" spans="1:38">
      <c r="A6454" s="1" t="s">
        <v>1776</v>
      </c>
      <c r="B6454" s="9">
        <v>42143</v>
      </c>
      <c r="C6454" s="2">
        <v>100</v>
      </c>
      <c r="D6454" s="7">
        <v>1</v>
      </c>
      <c r="E6454" s="1">
        <v>11</v>
      </c>
      <c r="F6454" s="1" t="s">
        <v>745</v>
      </c>
      <c r="G6454" s="1" t="s">
        <v>1812</v>
      </c>
      <c r="H6454" s="1" t="s">
        <v>22</v>
      </c>
      <c r="I6454" s="1" t="s">
        <v>9</v>
      </c>
      <c r="K6454" s="1" t="s">
        <v>30</v>
      </c>
      <c r="L6454" s="1" t="s">
        <v>25</v>
      </c>
      <c r="M6454" s="2" t="s">
        <v>2211</v>
      </c>
      <c r="N6454" s="1" t="s">
        <v>224</v>
      </c>
      <c r="O6454" s="1" t="s">
        <v>33</v>
      </c>
      <c r="P6454" s="1" t="s">
        <v>765</v>
      </c>
      <c r="Q6454" s="1">
        <v>27.55</v>
      </c>
      <c r="R6454" s="1">
        <v>17.3</v>
      </c>
      <c r="S6454" s="1">
        <v>8.35</v>
      </c>
      <c r="X6454" s="1">
        <v>20</v>
      </c>
      <c r="Y6454" s="1">
        <v>65</v>
      </c>
      <c r="Z6454" s="1">
        <v>45</v>
      </c>
      <c r="AA6454" s="1">
        <v>29</v>
      </c>
      <c r="AE6454" s="1" t="s">
        <v>766</v>
      </c>
      <c r="AF6454" s="1" t="s">
        <v>767</v>
      </c>
      <c r="AJ6454" s="1" t="s">
        <v>750</v>
      </c>
      <c r="AK6454" s="1" t="s">
        <v>746</v>
      </c>
      <c r="AL6454" s="1" t="s">
        <v>768</v>
      </c>
    </row>
    <row r="6455" spans="1:38">
      <c r="A6455" s="1" t="s">
        <v>1776</v>
      </c>
      <c r="B6455" s="9">
        <v>42143</v>
      </c>
      <c r="C6455" s="2">
        <v>100</v>
      </c>
      <c r="D6455" s="7">
        <v>1</v>
      </c>
      <c r="E6455" s="1">
        <v>11</v>
      </c>
      <c r="F6455" s="1" t="s">
        <v>747</v>
      </c>
      <c r="G6455" s="1" t="s">
        <v>1807</v>
      </c>
      <c r="H6455" s="1" t="s">
        <v>22</v>
      </c>
      <c r="I6455" s="1" t="s">
        <v>9</v>
      </c>
      <c r="K6455" s="1" t="s">
        <v>36</v>
      </c>
      <c r="L6455" s="1" t="s">
        <v>25</v>
      </c>
      <c r="M6455" s="2" t="s">
        <v>1255</v>
      </c>
      <c r="N6455" s="1" t="s">
        <v>26</v>
      </c>
      <c r="O6455" s="1" t="s">
        <v>27</v>
      </c>
      <c r="P6455" s="1" t="s">
        <v>769</v>
      </c>
      <c r="Q6455" s="1">
        <v>34.65</v>
      </c>
      <c r="T6455" s="1">
        <v>142.35</v>
      </c>
      <c r="U6455" s="1">
        <v>101.65</v>
      </c>
      <c r="V6455" s="1">
        <f>(U6455/T6455)*100</f>
        <v>71.408500175623473</v>
      </c>
      <c r="X6455" s="1">
        <v>20</v>
      </c>
      <c r="Y6455" s="1">
        <v>124</v>
      </c>
      <c r="Z6455" s="1">
        <v>104</v>
      </c>
      <c r="AA6455" s="1">
        <v>0</v>
      </c>
      <c r="AG6455" s="1" t="s">
        <v>770</v>
      </c>
      <c r="AH6455" s="1" t="s">
        <v>771</v>
      </c>
      <c r="AI6455" s="1" t="s">
        <v>772</v>
      </c>
      <c r="AJ6455" s="1" t="s">
        <v>750</v>
      </c>
      <c r="AK6455" s="1" t="s">
        <v>746</v>
      </c>
    </row>
    <row r="6456" spans="1:38">
      <c r="A6456" s="1" t="s">
        <v>1776</v>
      </c>
      <c r="B6456" s="9">
        <v>42143</v>
      </c>
      <c r="C6456" s="2">
        <v>100</v>
      </c>
      <c r="D6456" s="7">
        <v>1</v>
      </c>
      <c r="E6456" s="1">
        <v>12</v>
      </c>
      <c r="F6456" s="1" t="s">
        <v>745</v>
      </c>
      <c r="G6456" s="1" t="s">
        <v>1818</v>
      </c>
      <c r="H6456" s="1" t="s">
        <v>22</v>
      </c>
      <c r="I6456" s="1" t="s">
        <v>9</v>
      </c>
      <c r="AK6456" s="1" t="s">
        <v>746</v>
      </c>
      <c r="AL6456" s="1" t="s">
        <v>754</v>
      </c>
    </row>
    <row r="6457" spans="1:38">
      <c r="A6457" s="1" t="s">
        <v>1776</v>
      </c>
      <c r="B6457" s="9">
        <v>42143</v>
      </c>
      <c r="C6457" s="2">
        <v>100</v>
      </c>
      <c r="D6457" s="7">
        <v>1</v>
      </c>
      <c r="E6457" s="1">
        <v>12</v>
      </c>
      <c r="F6457" s="1" t="s">
        <v>747</v>
      </c>
      <c r="G6457" s="1" t="s">
        <v>1811</v>
      </c>
      <c r="H6457" s="1" t="s">
        <v>23</v>
      </c>
      <c r="I6457" s="1" t="s">
        <v>53</v>
      </c>
      <c r="AK6457" s="1" t="s">
        <v>746</v>
      </c>
    </row>
    <row r="6458" spans="1:38">
      <c r="A6458" s="1" t="s">
        <v>1776</v>
      </c>
      <c r="B6458" s="9">
        <v>42143</v>
      </c>
      <c r="C6458" s="2">
        <v>100</v>
      </c>
      <c r="D6458" s="7">
        <v>1</v>
      </c>
      <c r="E6458" s="1">
        <v>13</v>
      </c>
      <c r="F6458" s="1" t="s">
        <v>745</v>
      </c>
      <c r="G6458" s="1" t="s">
        <v>1827</v>
      </c>
      <c r="H6458" s="1" t="s">
        <v>23</v>
      </c>
      <c r="I6458" s="1" t="s">
        <v>23</v>
      </c>
      <c r="AK6458" s="1" t="s">
        <v>117</v>
      </c>
    </row>
    <row r="6459" spans="1:38">
      <c r="A6459" s="1" t="s">
        <v>1776</v>
      </c>
      <c r="B6459" s="9">
        <v>42143</v>
      </c>
      <c r="C6459" s="2">
        <v>100</v>
      </c>
      <c r="D6459" s="7">
        <v>1</v>
      </c>
      <c r="E6459" s="1">
        <v>13</v>
      </c>
      <c r="F6459" s="1" t="s">
        <v>747</v>
      </c>
      <c r="G6459" s="1" t="s">
        <v>1815</v>
      </c>
      <c r="H6459" s="1" t="s">
        <v>23</v>
      </c>
      <c r="I6459" s="1" t="s">
        <v>23</v>
      </c>
      <c r="AK6459" s="1" t="s">
        <v>117</v>
      </c>
    </row>
    <row r="6460" spans="1:38">
      <c r="A6460" s="1" t="s">
        <v>1776</v>
      </c>
      <c r="B6460" s="9">
        <v>42143</v>
      </c>
      <c r="C6460" s="2">
        <v>100</v>
      </c>
      <c r="D6460" s="7">
        <v>1</v>
      </c>
      <c r="E6460" s="1">
        <v>14</v>
      </c>
      <c r="F6460" s="1" t="s">
        <v>745</v>
      </c>
      <c r="G6460" s="1" t="s">
        <v>1819</v>
      </c>
      <c r="H6460" s="1" t="s">
        <v>22</v>
      </c>
      <c r="I6460" s="1" t="s">
        <v>9</v>
      </c>
      <c r="K6460" s="1" t="s">
        <v>239</v>
      </c>
      <c r="L6460" s="1" t="s">
        <v>25</v>
      </c>
      <c r="M6460" s="2" t="s">
        <v>2205</v>
      </c>
      <c r="N6460" s="1" t="s">
        <v>227</v>
      </c>
      <c r="O6460" s="1" t="s">
        <v>90</v>
      </c>
      <c r="P6460" s="1" t="s">
        <v>773</v>
      </c>
      <c r="Q6460" s="1">
        <v>43.2</v>
      </c>
      <c r="T6460" s="1">
        <v>195.15</v>
      </c>
      <c r="U6460" s="1">
        <v>190.7</v>
      </c>
      <c r="V6460" s="1">
        <f>(U6460/T6460)*100</f>
        <v>97.719702792723538</v>
      </c>
      <c r="W6460" s="1">
        <v>40.5</v>
      </c>
      <c r="X6460" s="1">
        <v>20</v>
      </c>
      <c r="Y6460" s="1">
        <v>207</v>
      </c>
      <c r="Z6460" s="1">
        <v>187</v>
      </c>
      <c r="AA6460" s="1">
        <v>4</v>
      </c>
      <c r="AC6460" s="1" t="s">
        <v>774</v>
      </c>
      <c r="AF6460" s="1" t="s">
        <v>775</v>
      </c>
      <c r="AJ6460" s="1" t="s">
        <v>750</v>
      </c>
      <c r="AK6460" s="1" t="s">
        <v>117</v>
      </c>
      <c r="AL6460" s="1" t="s">
        <v>776</v>
      </c>
    </row>
    <row r="6461" spans="1:38">
      <c r="A6461" s="1" t="s">
        <v>1776</v>
      </c>
      <c r="B6461" s="9">
        <v>42143</v>
      </c>
      <c r="C6461" s="2">
        <v>100</v>
      </c>
      <c r="D6461" s="7">
        <v>1</v>
      </c>
      <c r="E6461" s="1">
        <v>14</v>
      </c>
      <c r="F6461" s="1" t="s">
        <v>747</v>
      </c>
      <c r="G6461" s="1" t="s">
        <v>1806</v>
      </c>
      <c r="H6461" s="1" t="s">
        <v>22</v>
      </c>
      <c r="I6461" s="1" t="s">
        <v>9</v>
      </c>
      <c r="K6461" s="1" t="s">
        <v>30</v>
      </c>
      <c r="L6461" s="1" t="s">
        <v>25</v>
      </c>
      <c r="M6461" s="2" t="s">
        <v>2213</v>
      </c>
      <c r="N6461" s="1" t="s">
        <v>224</v>
      </c>
      <c r="O6461" s="1" t="s">
        <v>33</v>
      </c>
      <c r="P6461" s="1" t="s">
        <v>777</v>
      </c>
      <c r="Q6461" s="1">
        <v>26.85</v>
      </c>
      <c r="R6461" s="1">
        <v>14.9</v>
      </c>
      <c r="S6461" s="1">
        <v>8.6</v>
      </c>
      <c r="X6461" s="1">
        <v>20</v>
      </c>
      <c r="Y6461" s="1">
        <v>59</v>
      </c>
      <c r="Z6461" s="1">
        <v>39</v>
      </c>
      <c r="AA6461" s="1">
        <v>18</v>
      </c>
      <c r="AE6461" s="1" t="s">
        <v>778</v>
      </c>
      <c r="AF6461" s="1" t="s">
        <v>779</v>
      </c>
      <c r="AH6461" s="1" t="s">
        <v>780</v>
      </c>
      <c r="AI6461" s="1" t="s">
        <v>781</v>
      </c>
      <c r="AJ6461" s="1" t="s">
        <v>750</v>
      </c>
      <c r="AK6461" s="1" t="s">
        <v>117</v>
      </c>
    </row>
    <row r="6462" spans="1:38">
      <c r="A6462" s="1" t="s">
        <v>1776</v>
      </c>
      <c r="B6462" s="9">
        <v>42143</v>
      </c>
      <c r="C6462" s="2">
        <v>100</v>
      </c>
      <c r="D6462" s="7">
        <v>1</v>
      </c>
      <c r="E6462" s="1">
        <v>15</v>
      </c>
      <c r="F6462" s="1" t="s">
        <v>745</v>
      </c>
      <c r="G6462" s="1" t="s">
        <v>1836</v>
      </c>
      <c r="H6462" s="1" t="s">
        <v>22</v>
      </c>
      <c r="I6462" s="1" t="s">
        <v>9</v>
      </c>
      <c r="AK6462" s="1" t="s">
        <v>117</v>
      </c>
      <c r="AL6462" s="1" t="s">
        <v>782</v>
      </c>
    </row>
    <row r="6463" spans="1:38">
      <c r="A6463" s="1" t="s">
        <v>1776</v>
      </c>
      <c r="B6463" s="9">
        <v>42143</v>
      </c>
      <c r="C6463" s="2">
        <v>100</v>
      </c>
      <c r="D6463" s="7">
        <v>1</v>
      </c>
      <c r="E6463" s="1">
        <v>15</v>
      </c>
      <c r="F6463" s="1" t="s">
        <v>747</v>
      </c>
      <c r="G6463" s="1" t="s">
        <v>1805</v>
      </c>
      <c r="H6463" s="1" t="s">
        <v>23</v>
      </c>
      <c r="I6463" s="1" t="s">
        <v>23</v>
      </c>
      <c r="AK6463" s="1" t="s">
        <v>117</v>
      </c>
    </row>
    <row r="6464" spans="1:38">
      <c r="A6464" s="1" t="s">
        <v>1776</v>
      </c>
      <c r="B6464" s="9">
        <v>42143</v>
      </c>
      <c r="C6464" s="2">
        <v>100</v>
      </c>
      <c r="D6464" s="7">
        <v>1</v>
      </c>
      <c r="E6464" s="1">
        <v>16</v>
      </c>
      <c r="F6464" s="1" t="s">
        <v>745</v>
      </c>
      <c r="G6464" s="1" t="s">
        <v>1814</v>
      </c>
      <c r="H6464" s="1" t="s">
        <v>23</v>
      </c>
      <c r="I6464" s="1" t="s">
        <v>23</v>
      </c>
      <c r="AK6464" s="1" t="s">
        <v>117</v>
      </c>
    </row>
    <row r="6465" spans="1:38">
      <c r="A6465" s="1" t="s">
        <v>1776</v>
      </c>
      <c r="B6465" s="9">
        <v>42143</v>
      </c>
      <c r="C6465" s="2">
        <v>100</v>
      </c>
      <c r="D6465" s="7">
        <v>1</v>
      </c>
      <c r="E6465" s="1">
        <v>16</v>
      </c>
      <c r="F6465" s="1" t="s">
        <v>747</v>
      </c>
      <c r="G6465" s="1" t="s">
        <v>1831</v>
      </c>
      <c r="H6465" s="1" t="s">
        <v>23</v>
      </c>
      <c r="I6465" s="1" t="s">
        <v>23</v>
      </c>
      <c r="AK6465" s="1" t="s">
        <v>117</v>
      </c>
    </row>
    <row r="6466" spans="1:38">
      <c r="A6466" s="1" t="s">
        <v>1776</v>
      </c>
      <c r="B6466" s="9">
        <v>42143</v>
      </c>
      <c r="C6466" s="2">
        <v>100</v>
      </c>
      <c r="D6466" s="7">
        <v>1</v>
      </c>
      <c r="E6466" s="1">
        <v>17</v>
      </c>
      <c r="F6466" s="1" t="s">
        <v>745</v>
      </c>
      <c r="G6466" s="1" t="s">
        <v>1451</v>
      </c>
      <c r="H6466" s="1" t="s">
        <v>22</v>
      </c>
      <c r="I6466" s="1" t="s">
        <v>23</v>
      </c>
      <c r="AK6466" s="1" t="s">
        <v>117</v>
      </c>
      <c r="AL6466" s="1" t="s">
        <v>782</v>
      </c>
    </row>
    <row r="6467" spans="1:38">
      <c r="A6467" s="1" t="s">
        <v>1776</v>
      </c>
      <c r="B6467" s="9">
        <v>42143</v>
      </c>
      <c r="C6467" s="2">
        <v>100</v>
      </c>
      <c r="D6467" s="7">
        <v>1</v>
      </c>
      <c r="E6467" s="1">
        <v>17</v>
      </c>
      <c r="F6467" s="1" t="s">
        <v>747</v>
      </c>
      <c r="G6467" s="1" t="s">
        <v>1452</v>
      </c>
      <c r="H6467" s="1" t="s">
        <v>23</v>
      </c>
      <c r="I6467" s="1" t="s">
        <v>23</v>
      </c>
      <c r="AK6467" s="1" t="s">
        <v>117</v>
      </c>
    </row>
    <row r="6468" spans="1:38">
      <c r="A6468" s="1" t="s">
        <v>1776</v>
      </c>
      <c r="B6468" s="9">
        <v>42143</v>
      </c>
      <c r="C6468" s="2">
        <v>100</v>
      </c>
      <c r="D6468" s="7">
        <v>1</v>
      </c>
      <c r="E6468" s="1">
        <v>18</v>
      </c>
      <c r="F6468" s="1" t="s">
        <v>745</v>
      </c>
      <c r="G6468" s="1" t="s">
        <v>1453</v>
      </c>
      <c r="H6468" s="1" t="s">
        <v>23</v>
      </c>
      <c r="I6468" s="1" t="s">
        <v>23</v>
      </c>
      <c r="AK6468" s="1" t="s">
        <v>117</v>
      </c>
    </row>
    <row r="6469" spans="1:38">
      <c r="A6469" s="1" t="s">
        <v>1776</v>
      </c>
      <c r="B6469" s="9">
        <v>42143</v>
      </c>
      <c r="C6469" s="2">
        <v>100</v>
      </c>
      <c r="D6469" s="7">
        <v>1</v>
      </c>
      <c r="E6469" s="1">
        <v>18</v>
      </c>
      <c r="F6469" s="1" t="s">
        <v>747</v>
      </c>
      <c r="G6469" s="1" t="s">
        <v>1454</v>
      </c>
      <c r="H6469" s="1" t="s">
        <v>23</v>
      </c>
      <c r="I6469" s="1" t="s">
        <v>23</v>
      </c>
      <c r="AK6469" s="1" t="s">
        <v>117</v>
      </c>
    </row>
    <row r="6470" spans="1:38">
      <c r="A6470" s="1" t="s">
        <v>1776</v>
      </c>
      <c r="B6470" s="9">
        <v>42143</v>
      </c>
      <c r="C6470" s="2">
        <v>100</v>
      </c>
      <c r="D6470" s="7">
        <v>1</v>
      </c>
      <c r="E6470" s="1">
        <v>19</v>
      </c>
      <c r="F6470" s="1" t="s">
        <v>745</v>
      </c>
      <c r="G6470" s="1" t="s">
        <v>1455</v>
      </c>
      <c r="H6470" s="1" t="s">
        <v>23</v>
      </c>
      <c r="I6470" s="1" t="s">
        <v>23</v>
      </c>
      <c r="AK6470" s="1" t="s">
        <v>117</v>
      </c>
    </row>
    <row r="6471" spans="1:38">
      <c r="A6471" s="1" t="s">
        <v>1776</v>
      </c>
      <c r="B6471" s="9">
        <v>42143</v>
      </c>
      <c r="C6471" s="2">
        <v>100</v>
      </c>
      <c r="D6471" s="7">
        <v>1</v>
      </c>
      <c r="E6471" s="1">
        <v>19</v>
      </c>
      <c r="F6471" s="1" t="s">
        <v>747</v>
      </c>
      <c r="G6471" s="1" t="s">
        <v>1456</v>
      </c>
      <c r="H6471" s="1" t="s">
        <v>23</v>
      </c>
      <c r="I6471" s="1" t="s">
        <v>23</v>
      </c>
      <c r="AK6471" s="1" t="s">
        <v>117</v>
      </c>
    </row>
    <row r="6472" spans="1:38">
      <c r="A6472" s="1" t="s">
        <v>1776</v>
      </c>
      <c r="B6472" s="9">
        <v>42143</v>
      </c>
      <c r="C6472" s="2">
        <v>100</v>
      </c>
      <c r="D6472" s="7">
        <v>1</v>
      </c>
      <c r="E6472" s="1">
        <v>20</v>
      </c>
      <c r="F6472" s="1" t="s">
        <v>745</v>
      </c>
      <c r="G6472" s="1" t="s">
        <v>1457</v>
      </c>
      <c r="H6472" s="1" t="s">
        <v>23</v>
      </c>
      <c r="I6472" s="1" t="s">
        <v>23</v>
      </c>
      <c r="AK6472" s="1" t="s">
        <v>117</v>
      </c>
    </row>
    <row r="6473" spans="1:38">
      <c r="A6473" s="1" t="s">
        <v>1776</v>
      </c>
      <c r="B6473" s="9">
        <v>42143</v>
      </c>
      <c r="C6473" s="2">
        <v>100</v>
      </c>
      <c r="D6473" s="7">
        <v>1</v>
      </c>
      <c r="E6473" s="1">
        <v>20</v>
      </c>
      <c r="F6473" s="1" t="s">
        <v>747</v>
      </c>
      <c r="G6473" s="1" t="s">
        <v>1458</v>
      </c>
      <c r="H6473" s="1" t="s">
        <v>22</v>
      </c>
      <c r="I6473" s="1" t="s">
        <v>9</v>
      </c>
      <c r="K6473" s="1" t="s">
        <v>29</v>
      </c>
      <c r="L6473" s="1" t="s">
        <v>25</v>
      </c>
      <c r="M6473" s="2" t="s">
        <v>2206</v>
      </c>
      <c r="N6473" s="1" t="s">
        <v>26</v>
      </c>
      <c r="O6473" s="1" t="s">
        <v>33</v>
      </c>
      <c r="P6473" s="1" t="s">
        <v>783</v>
      </c>
      <c r="Q6473" s="1">
        <v>38.799999999999997</v>
      </c>
      <c r="R6473" s="1">
        <v>22.8</v>
      </c>
      <c r="S6473" s="1">
        <v>14.2</v>
      </c>
      <c r="X6473" s="1">
        <v>20</v>
      </c>
      <c r="Y6473" s="1">
        <v>128</v>
      </c>
      <c r="Z6473" s="1">
        <v>108</v>
      </c>
      <c r="AA6473" s="1">
        <v>27</v>
      </c>
      <c r="AC6473" s="1" t="s">
        <v>784</v>
      </c>
      <c r="AE6473" s="1" t="s">
        <v>785</v>
      </c>
      <c r="AH6473" s="1" t="s">
        <v>786</v>
      </c>
      <c r="AI6473" s="1" t="s">
        <v>787</v>
      </c>
      <c r="AJ6473" s="1" t="s">
        <v>750</v>
      </c>
      <c r="AK6473" s="1" t="s">
        <v>117</v>
      </c>
      <c r="AL6473" s="1" t="s">
        <v>788</v>
      </c>
    </row>
    <row r="6474" spans="1:38">
      <c r="A6474" s="1" t="s">
        <v>1776</v>
      </c>
      <c r="B6474" s="9">
        <v>42143</v>
      </c>
      <c r="C6474" s="2">
        <v>100</v>
      </c>
      <c r="D6474" s="7">
        <v>1</v>
      </c>
      <c r="E6474" s="10">
        <v>21</v>
      </c>
      <c r="F6474" s="1" t="s">
        <v>745</v>
      </c>
      <c r="G6474" s="1" t="s">
        <v>1463</v>
      </c>
      <c r="H6474" s="1" t="s">
        <v>23</v>
      </c>
      <c r="I6474" s="1" t="s">
        <v>23</v>
      </c>
      <c r="AK6474" s="1" t="s">
        <v>117</v>
      </c>
    </row>
    <row r="6475" spans="1:38">
      <c r="A6475" s="1" t="s">
        <v>1776</v>
      </c>
      <c r="B6475" s="9">
        <v>42143</v>
      </c>
      <c r="C6475" s="2">
        <v>100</v>
      </c>
      <c r="D6475" s="7">
        <v>1</v>
      </c>
      <c r="E6475" s="1">
        <v>21</v>
      </c>
      <c r="F6475" s="1" t="s">
        <v>747</v>
      </c>
      <c r="G6475" s="1" t="s">
        <v>1464</v>
      </c>
      <c r="H6475" s="1" t="s">
        <v>23</v>
      </c>
      <c r="I6475" s="1" t="s">
        <v>23</v>
      </c>
      <c r="AK6475" s="1" t="s">
        <v>117</v>
      </c>
    </row>
    <row r="6476" spans="1:38">
      <c r="A6476" s="1" t="s">
        <v>1776</v>
      </c>
      <c r="B6476" s="9">
        <v>42143</v>
      </c>
      <c r="C6476" s="2">
        <v>100</v>
      </c>
      <c r="D6476" s="7">
        <v>1</v>
      </c>
      <c r="E6476" s="1">
        <v>22</v>
      </c>
      <c r="F6476" s="1" t="s">
        <v>745</v>
      </c>
      <c r="G6476" s="1" t="s">
        <v>1465</v>
      </c>
      <c r="H6476" s="1" t="s">
        <v>23</v>
      </c>
      <c r="I6476" s="1" t="s">
        <v>23</v>
      </c>
      <c r="AK6476" s="1" t="s">
        <v>117</v>
      </c>
    </row>
    <row r="6477" spans="1:38">
      <c r="A6477" s="1" t="s">
        <v>1776</v>
      </c>
      <c r="B6477" s="9">
        <v>42143</v>
      </c>
      <c r="C6477" s="2">
        <v>100</v>
      </c>
      <c r="D6477" s="7">
        <v>1</v>
      </c>
      <c r="E6477" s="1">
        <v>22</v>
      </c>
      <c r="F6477" s="1" t="s">
        <v>747</v>
      </c>
      <c r="G6477" s="1" t="s">
        <v>1466</v>
      </c>
      <c r="H6477" s="1" t="s">
        <v>23</v>
      </c>
      <c r="I6477" s="1" t="s">
        <v>23</v>
      </c>
      <c r="AK6477" s="1" t="s">
        <v>117</v>
      </c>
    </row>
    <row r="6478" spans="1:38">
      <c r="A6478" s="1" t="s">
        <v>1776</v>
      </c>
      <c r="B6478" s="9">
        <v>42143</v>
      </c>
      <c r="C6478" s="2">
        <v>100</v>
      </c>
      <c r="D6478" s="1">
        <v>1</v>
      </c>
      <c r="E6478" s="1">
        <v>23</v>
      </c>
      <c r="F6478" s="1" t="s">
        <v>745</v>
      </c>
      <c r="G6478" s="1" t="s">
        <v>1467</v>
      </c>
      <c r="H6478" s="1" t="s">
        <v>22</v>
      </c>
      <c r="I6478" s="1" t="s">
        <v>9</v>
      </c>
      <c r="K6478" s="1" t="s">
        <v>29</v>
      </c>
      <c r="L6478" s="1" t="s">
        <v>25</v>
      </c>
      <c r="M6478" s="1" t="s">
        <v>2209</v>
      </c>
      <c r="N6478" s="1" t="s">
        <v>224</v>
      </c>
      <c r="O6478" s="1" t="s">
        <v>33</v>
      </c>
      <c r="P6478" s="1" t="s">
        <v>777</v>
      </c>
      <c r="Q6478" s="1">
        <v>38.9</v>
      </c>
      <c r="R6478" s="1">
        <v>23.6</v>
      </c>
      <c r="S6478" s="1">
        <v>8.9</v>
      </c>
      <c r="X6478" s="1">
        <v>20</v>
      </c>
      <c r="Y6478" s="1">
        <v>119</v>
      </c>
      <c r="Z6478" s="1">
        <v>99</v>
      </c>
      <c r="AA6478" s="1">
        <v>45</v>
      </c>
      <c r="AE6478" s="1" t="s">
        <v>789</v>
      </c>
      <c r="AH6478" s="1" t="s">
        <v>790</v>
      </c>
      <c r="AI6478" s="1" t="s">
        <v>791</v>
      </c>
      <c r="AJ6478" s="1" t="s">
        <v>750</v>
      </c>
      <c r="AK6478" s="1" t="s">
        <v>117</v>
      </c>
      <c r="AL6478" s="1" t="s">
        <v>792</v>
      </c>
    </row>
    <row r="6479" spans="1:38">
      <c r="A6479" s="1" t="s">
        <v>1776</v>
      </c>
      <c r="B6479" s="9">
        <v>42143</v>
      </c>
      <c r="C6479" s="2">
        <v>100</v>
      </c>
      <c r="D6479" s="7">
        <v>1</v>
      </c>
      <c r="E6479" s="1">
        <v>23</v>
      </c>
      <c r="F6479" s="1" t="s">
        <v>747</v>
      </c>
      <c r="G6479" s="1" t="s">
        <v>1468</v>
      </c>
      <c r="H6479" s="1" t="s">
        <v>23</v>
      </c>
      <c r="I6479" s="1" t="s">
        <v>23</v>
      </c>
      <c r="AK6479" s="1" t="s">
        <v>117</v>
      </c>
    </row>
    <row r="6480" spans="1:38">
      <c r="A6480" s="1" t="s">
        <v>1776</v>
      </c>
      <c r="B6480" s="9">
        <v>42143</v>
      </c>
      <c r="C6480" s="2">
        <v>100</v>
      </c>
      <c r="D6480" s="7">
        <v>1</v>
      </c>
      <c r="E6480" s="1">
        <v>24</v>
      </c>
      <c r="F6480" s="1" t="s">
        <v>745</v>
      </c>
      <c r="G6480" s="1" t="s">
        <v>1469</v>
      </c>
      <c r="H6480" s="1" t="s">
        <v>23</v>
      </c>
      <c r="I6480" s="1" t="s">
        <v>23</v>
      </c>
      <c r="AK6480" s="1" t="s">
        <v>117</v>
      </c>
    </row>
    <row r="6481" spans="1:37">
      <c r="A6481" s="1" t="s">
        <v>1776</v>
      </c>
      <c r="B6481" s="9">
        <v>42143</v>
      </c>
      <c r="C6481" s="2">
        <v>100</v>
      </c>
      <c r="D6481" s="7">
        <v>1</v>
      </c>
      <c r="E6481" s="1">
        <v>24</v>
      </c>
      <c r="F6481" s="1" t="s">
        <v>747</v>
      </c>
      <c r="G6481" s="1" t="s">
        <v>1472</v>
      </c>
      <c r="H6481" s="1" t="s">
        <v>23</v>
      </c>
      <c r="I6481" s="1" t="s">
        <v>9</v>
      </c>
      <c r="AK6481" s="1" t="s">
        <v>117</v>
      </c>
    </row>
    <row r="6482" spans="1:37">
      <c r="A6482" s="1" t="s">
        <v>1776</v>
      </c>
      <c r="B6482" s="9">
        <v>42143</v>
      </c>
      <c r="C6482" s="2">
        <v>100</v>
      </c>
      <c r="D6482" s="7">
        <v>1</v>
      </c>
      <c r="E6482" s="1">
        <v>25</v>
      </c>
      <c r="F6482" s="1" t="s">
        <v>745</v>
      </c>
      <c r="G6482" s="1" t="s">
        <v>1474</v>
      </c>
      <c r="H6482" s="1" t="s">
        <v>23</v>
      </c>
      <c r="I6482" s="1" t="s">
        <v>23</v>
      </c>
      <c r="AK6482" s="1" t="s">
        <v>216</v>
      </c>
    </row>
    <row r="6483" spans="1:37">
      <c r="A6483" s="1" t="s">
        <v>1776</v>
      </c>
      <c r="B6483" s="9">
        <v>42143</v>
      </c>
      <c r="C6483" s="2">
        <v>100</v>
      </c>
      <c r="D6483" s="7">
        <v>1</v>
      </c>
      <c r="E6483" s="1">
        <v>25</v>
      </c>
      <c r="F6483" s="1" t="s">
        <v>747</v>
      </c>
      <c r="G6483" s="1" t="s">
        <v>1475</v>
      </c>
      <c r="H6483" s="1" t="s">
        <v>23</v>
      </c>
      <c r="I6483" s="1" t="s">
        <v>23</v>
      </c>
      <c r="AK6483" s="1" t="s">
        <v>216</v>
      </c>
    </row>
    <row r="6484" spans="1:37">
      <c r="A6484" s="1" t="s">
        <v>1776</v>
      </c>
      <c r="B6484" s="9">
        <v>42143</v>
      </c>
      <c r="C6484" s="2">
        <v>100</v>
      </c>
      <c r="D6484" s="7">
        <v>1</v>
      </c>
      <c r="E6484" s="1">
        <v>26</v>
      </c>
      <c r="F6484" s="1" t="s">
        <v>745</v>
      </c>
      <c r="G6484" s="1" t="s">
        <v>1476</v>
      </c>
      <c r="H6484" s="1" t="s">
        <v>23</v>
      </c>
      <c r="I6484" s="1" t="s">
        <v>23</v>
      </c>
      <c r="AK6484" s="1" t="s">
        <v>216</v>
      </c>
    </row>
    <row r="6485" spans="1:37">
      <c r="A6485" s="1" t="s">
        <v>1776</v>
      </c>
      <c r="B6485" s="9">
        <v>42143</v>
      </c>
      <c r="C6485" s="2">
        <v>100</v>
      </c>
      <c r="D6485" s="7">
        <v>1</v>
      </c>
      <c r="E6485" s="1">
        <v>26</v>
      </c>
      <c r="F6485" s="1" t="s">
        <v>747</v>
      </c>
      <c r="G6485" s="1" t="s">
        <v>1477</v>
      </c>
      <c r="H6485" s="1" t="s">
        <v>23</v>
      </c>
      <c r="I6485" s="1" t="s">
        <v>23</v>
      </c>
      <c r="AK6485" s="1" t="s">
        <v>216</v>
      </c>
    </row>
    <row r="6486" spans="1:37">
      <c r="A6486" s="1" t="s">
        <v>1776</v>
      </c>
      <c r="B6486" s="9">
        <v>42143</v>
      </c>
      <c r="C6486" s="2">
        <v>100</v>
      </c>
      <c r="D6486" s="7">
        <v>1</v>
      </c>
      <c r="E6486" s="1">
        <v>27</v>
      </c>
      <c r="F6486" s="1" t="s">
        <v>745</v>
      </c>
      <c r="G6486" s="1" t="s">
        <v>1478</v>
      </c>
      <c r="H6486" s="1" t="s">
        <v>23</v>
      </c>
      <c r="I6486" s="1" t="s">
        <v>23</v>
      </c>
      <c r="AK6486" s="1" t="s">
        <v>216</v>
      </c>
    </row>
    <row r="6487" spans="1:37">
      <c r="A6487" s="1" t="s">
        <v>1776</v>
      </c>
      <c r="B6487" s="9">
        <v>42143</v>
      </c>
      <c r="C6487" s="2">
        <v>100</v>
      </c>
      <c r="D6487" s="7">
        <v>1</v>
      </c>
      <c r="E6487" s="1">
        <v>27</v>
      </c>
      <c r="F6487" s="1" t="s">
        <v>747</v>
      </c>
      <c r="G6487" s="1" t="s">
        <v>1479</v>
      </c>
      <c r="H6487" s="1" t="s">
        <v>23</v>
      </c>
      <c r="I6487" s="1" t="s">
        <v>23</v>
      </c>
      <c r="AK6487" s="1" t="s">
        <v>216</v>
      </c>
    </row>
    <row r="6488" spans="1:37">
      <c r="A6488" s="1" t="s">
        <v>1776</v>
      </c>
      <c r="B6488" s="9">
        <v>42143</v>
      </c>
      <c r="C6488" s="2">
        <v>100</v>
      </c>
      <c r="D6488" s="7">
        <v>1</v>
      </c>
      <c r="E6488" s="1">
        <v>28</v>
      </c>
      <c r="F6488" s="1" t="s">
        <v>745</v>
      </c>
      <c r="G6488" s="1" t="s">
        <v>1480</v>
      </c>
      <c r="H6488" s="1" t="s">
        <v>23</v>
      </c>
      <c r="I6488" s="1" t="s">
        <v>23</v>
      </c>
      <c r="AK6488" s="1" t="s">
        <v>216</v>
      </c>
    </row>
    <row r="6489" spans="1:37">
      <c r="A6489" s="1" t="s">
        <v>1776</v>
      </c>
      <c r="B6489" s="9">
        <v>42143</v>
      </c>
      <c r="C6489" s="2">
        <v>100</v>
      </c>
      <c r="D6489" s="7">
        <v>1</v>
      </c>
      <c r="E6489" s="1">
        <v>28</v>
      </c>
      <c r="F6489" s="1" t="s">
        <v>747</v>
      </c>
      <c r="G6489" s="1" t="s">
        <v>1481</v>
      </c>
      <c r="H6489" s="1" t="s">
        <v>23</v>
      </c>
      <c r="I6489" s="1" t="s">
        <v>23</v>
      </c>
      <c r="AK6489" s="1" t="s">
        <v>216</v>
      </c>
    </row>
    <row r="6490" spans="1:37">
      <c r="A6490" s="1" t="s">
        <v>1776</v>
      </c>
      <c r="B6490" s="9">
        <v>42143</v>
      </c>
      <c r="C6490" s="2">
        <v>100</v>
      </c>
      <c r="D6490" s="7">
        <v>1</v>
      </c>
      <c r="E6490" s="1">
        <v>29</v>
      </c>
      <c r="F6490" s="1" t="s">
        <v>745</v>
      </c>
      <c r="G6490" s="1" t="s">
        <v>1482</v>
      </c>
      <c r="H6490" s="1" t="s">
        <v>23</v>
      </c>
      <c r="I6490" s="1" t="s">
        <v>23</v>
      </c>
      <c r="AK6490" s="1" t="s">
        <v>216</v>
      </c>
    </row>
    <row r="6491" spans="1:37">
      <c r="A6491" s="1" t="s">
        <v>1776</v>
      </c>
      <c r="B6491" s="9">
        <v>42143</v>
      </c>
      <c r="C6491" s="2">
        <v>100</v>
      </c>
      <c r="D6491" s="7">
        <v>1</v>
      </c>
      <c r="E6491" s="1">
        <v>29</v>
      </c>
      <c r="F6491" s="1" t="s">
        <v>747</v>
      </c>
      <c r="G6491" s="1" t="s">
        <v>1483</v>
      </c>
      <c r="H6491" s="1" t="s">
        <v>23</v>
      </c>
      <c r="I6491" s="1" t="s">
        <v>23</v>
      </c>
      <c r="AK6491" s="1" t="s">
        <v>216</v>
      </c>
    </row>
    <row r="6492" spans="1:37">
      <c r="A6492" s="1" t="s">
        <v>1776</v>
      </c>
      <c r="B6492" s="9">
        <v>42143</v>
      </c>
      <c r="C6492" s="2">
        <v>100</v>
      </c>
      <c r="D6492" s="7">
        <v>1</v>
      </c>
      <c r="E6492" s="1">
        <v>30</v>
      </c>
      <c r="F6492" s="1" t="s">
        <v>745</v>
      </c>
      <c r="G6492" s="1" t="s">
        <v>1484</v>
      </c>
      <c r="H6492" s="1" t="s">
        <v>23</v>
      </c>
      <c r="I6492" s="1" t="s">
        <v>23</v>
      </c>
      <c r="AK6492" s="1" t="s">
        <v>216</v>
      </c>
    </row>
    <row r="6493" spans="1:37">
      <c r="A6493" s="1" t="s">
        <v>1776</v>
      </c>
      <c r="B6493" s="9">
        <v>42143</v>
      </c>
      <c r="C6493" s="2">
        <v>100</v>
      </c>
      <c r="D6493" s="7">
        <v>1</v>
      </c>
      <c r="E6493" s="1">
        <v>30</v>
      </c>
      <c r="F6493" s="1" t="s">
        <v>747</v>
      </c>
      <c r="G6493" s="1" t="s">
        <v>1485</v>
      </c>
      <c r="H6493" s="1" t="s">
        <v>23</v>
      </c>
      <c r="I6493" s="1" t="s">
        <v>23</v>
      </c>
      <c r="AK6493" s="1" t="s">
        <v>216</v>
      </c>
    </row>
    <row r="6494" spans="1:37">
      <c r="A6494" s="1" t="s">
        <v>1776</v>
      </c>
      <c r="B6494" s="9">
        <v>42143</v>
      </c>
      <c r="C6494" s="2">
        <v>100</v>
      </c>
      <c r="D6494" s="7">
        <v>1</v>
      </c>
      <c r="E6494" s="1">
        <v>31</v>
      </c>
      <c r="F6494" s="1" t="s">
        <v>745</v>
      </c>
      <c r="G6494" s="1" t="s">
        <v>1486</v>
      </c>
      <c r="H6494" s="1" t="s">
        <v>23</v>
      </c>
      <c r="I6494" s="1" t="s">
        <v>23</v>
      </c>
      <c r="AK6494" s="1" t="s">
        <v>216</v>
      </c>
    </row>
    <row r="6495" spans="1:37">
      <c r="A6495" s="1" t="s">
        <v>1776</v>
      </c>
      <c r="B6495" s="9">
        <v>42143</v>
      </c>
      <c r="C6495" s="2">
        <v>100</v>
      </c>
      <c r="D6495" s="7">
        <v>1</v>
      </c>
      <c r="E6495" s="1">
        <v>31</v>
      </c>
      <c r="F6495" s="1" t="s">
        <v>747</v>
      </c>
      <c r="G6495" s="1" t="s">
        <v>1487</v>
      </c>
      <c r="H6495" s="1" t="s">
        <v>23</v>
      </c>
      <c r="I6495" s="1" t="s">
        <v>23</v>
      </c>
      <c r="AK6495" s="1" t="s">
        <v>216</v>
      </c>
    </row>
    <row r="6496" spans="1:37">
      <c r="A6496" s="1" t="s">
        <v>1776</v>
      </c>
      <c r="B6496" s="9">
        <v>42143</v>
      </c>
      <c r="C6496" s="2">
        <v>100</v>
      </c>
      <c r="D6496" s="7">
        <v>1</v>
      </c>
      <c r="E6496" s="1">
        <v>32</v>
      </c>
      <c r="F6496" s="1" t="s">
        <v>745</v>
      </c>
      <c r="G6496" s="1" t="s">
        <v>1488</v>
      </c>
      <c r="H6496" s="1" t="s">
        <v>23</v>
      </c>
      <c r="I6496" s="1" t="s">
        <v>23</v>
      </c>
      <c r="AK6496" s="1" t="s">
        <v>216</v>
      </c>
    </row>
    <row r="6497" spans="1:37">
      <c r="A6497" s="1" t="s">
        <v>1776</v>
      </c>
      <c r="B6497" s="9">
        <v>42143</v>
      </c>
      <c r="C6497" s="2">
        <v>100</v>
      </c>
      <c r="D6497" s="7">
        <v>1</v>
      </c>
      <c r="E6497" s="1">
        <v>32</v>
      </c>
      <c r="F6497" s="1" t="s">
        <v>747</v>
      </c>
      <c r="G6497" s="1" t="s">
        <v>1489</v>
      </c>
      <c r="H6497" s="1" t="s">
        <v>23</v>
      </c>
      <c r="I6497" s="1" t="s">
        <v>23</v>
      </c>
      <c r="AK6497" s="1" t="s">
        <v>216</v>
      </c>
    </row>
    <row r="6498" spans="1:37">
      <c r="A6498" s="1" t="s">
        <v>1776</v>
      </c>
      <c r="B6498" s="9">
        <v>42143</v>
      </c>
      <c r="C6498" s="2">
        <v>100</v>
      </c>
      <c r="D6498" s="7">
        <v>1</v>
      </c>
      <c r="E6498" s="1">
        <v>33</v>
      </c>
      <c r="F6498" s="1" t="s">
        <v>745</v>
      </c>
      <c r="G6498" s="1" t="s">
        <v>532</v>
      </c>
      <c r="H6498" s="1" t="s">
        <v>23</v>
      </c>
      <c r="I6498" s="1" t="s">
        <v>23</v>
      </c>
      <c r="AK6498" s="1" t="s">
        <v>216</v>
      </c>
    </row>
    <row r="6499" spans="1:37">
      <c r="A6499" s="1" t="s">
        <v>1776</v>
      </c>
      <c r="B6499" s="9">
        <v>42143</v>
      </c>
      <c r="C6499" s="2">
        <v>100</v>
      </c>
      <c r="D6499" s="7">
        <v>1</v>
      </c>
      <c r="E6499" s="1">
        <v>33</v>
      </c>
      <c r="F6499" s="1" t="s">
        <v>747</v>
      </c>
      <c r="G6499" s="1" t="s">
        <v>1490</v>
      </c>
      <c r="H6499" s="1" t="s">
        <v>23</v>
      </c>
      <c r="I6499" s="1" t="s">
        <v>23</v>
      </c>
      <c r="AK6499" s="1" t="s">
        <v>216</v>
      </c>
    </row>
    <row r="6500" spans="1:37">
      <c r="A6500" s="1" t="s">
        <v>1776</v>
      </c>
      <c r="B6500" s="9">
        <v>42143</v>
      </c>
      <c r="C6500" s="2">
        <v>100</v>
      </c>
      <c r="D6500" s="7">
        <v>1</v>
      </c>
      <c r="E6500" s="1">
        <v>34</v>
      </c>
      <c r="F6500" s="1" t="s">
        <v>745</v>
      </c>
      <c r="G6500" s="1" t="s">
        <v>1491</v>
      </c>
      <c r="H6500" s="1" t="s">
        <v>23</v>
      </c>
      <c r="I6500" s="1" t="s">
        <v>23</v>
      </c>
      <c r="AK6500" s="1" t="s">
        <v>216</v>
      </c>
    </row>
    <row r="6501" spans="1:37">
      <c r="A6501" s="1" t="s">
        <v>1776</v>
      </c>
      <c r="B6501" s="9">
        <v>42143</v>
      </c>
      <c r="C6501" s="2">
        <v>100</v>
      </c>
      <c r="D6501" s="7">
        <v>1</v>
      </c>
      <c r="E6501" s="1">
        <v>34</v>
      </c>
      <c r="F6501" s="1" t="s">
        <v>747</v>
      </c>
      <c r="G6501" s="1" t="s">
        <v>1492</v>
      </c>
      <c r="H6501" s="1" t="s">
        <v>23</v>
      </c>
      <c r="I6501" s="1" t="s">
        <v>23</v>
      </c>
      <c r="AK6501" s="1" t="s">
        <v>216</v>
      </c>
    </row>
    <row r="6502" spans="1:37">
      <c r="A6502" s="1" t="s">
        <v>1776</v>
      </c>
      <c r="B6502" s="9">
        <v>42143</v>
      </c>
      <c r="C6502" s="2">
        <v>100</v>
      </c>
      <c r="D6502" s="7">
        <v>1</v>
      </c>
      <c r="E6502" s="1">
        <v>35</v>
      </c>
      <c r="F6502" s="1" t="s">
        <v>745</v>
      </c>
      <c r="G6502" s="1" t="s">
        <v>1493</v>
      </c>
      <c r="H6502" s="1" t="s">
        <v>23</v>
      </c>
      <c r="I6502" s="1" t="s">
        <v>9</v>
      </c>
      <c r="AK6502" s="1" t="s">
        <v>216</v>
      </c>
    </row>
    <row r="6503" spans="1:37">
      <c r="A6503" s="1" t="s">
        <v>1776</v>
      </c>
      <c r="B6503" s="9">
        <v>42143</v>
      </c>
      <c r="C6503" s="2">
        <v>100</v>
      </c>
      <c r="D6503" s="7">
        <v>1</v>
      </c>
      <c r="E6503" s="1">
        <v>35</v>
      </c>
      <c r="F6503" s="1" t="s">
        <v>747</v>
      </c>
      <c r="G6503" s="1" t="s">
        <v>1494</v>
      </c>
      <c r="H6503" s="1" t="s">
        <v>23</v>
      </c>
      <c r="I6503" s="1" t="s">
        <v>23</v>
      </c>
      <c r="AK6503" s="1" t="s">
        <v>216</v>
      </c>
    </row>
    <row r="6504" spans="1:37">
      <c r="A6504" s="1" t="s">
        <v>1776</v>
      </c>
      <c r="B6504" s="9">
        <v>42143</v>
      </c>
      <c r="C6504" s="2">
        <v>100</v>
      </c>
      <c r="D6504" s="7">
        <v>1</v>
      </c>
      <c r="E6504" s="1">
        <v>36</v>
      </c>
      <c r="F6504" s="1" t="s">
        <v>745</v>
      </c>
      <c r="G6504" s="1" t="s">
        <v>1495</v>
      </c>
      <c r="H6504" s="1" t="s">
        <v>23</v>
      </c>
      <c r="I6504" s="1" t="s">
        <v>23</v>
      </c>
      <c r="AK6504" s="1" t="s">
        <v>216</v>
      </c>
    </row>
    <row r="6505" spans="1:37">
      <c r="A6505" s="1" t="s">
        <v>1776</v>
      </c>
      <c r="B6505" s="9">
        <v>42143</v>
      </c>
      <c r="C6505" s="2">
        <v>100</v>
      </c>
      <c r="D6505" s="7">
        <v>1</v>
      </c>
      <c r="E6505" s="1">
        <v>36</v>
      </c>
      <c r="F6505" s="1" t="s">
        <v>747</v>
      </c>
      <c r="G6505" s="1" t="s">
        <v>1496</v>
      </c>
      <c r="H6505" s="1" t="s">
        <v>22</v>
      </c>
      <c r="I6505" s="1" t="s">
        <v>23</v>
      </c>
      <c r="J6505" s="1" t="s">
        <v>793</v>
      </c>
      <c r="AK6505" s="1" t="s">
        <v>216</v>
      </c>
    </row>
    <row r="6506" spans="1:37">
      <c r="A6506" s="1" t="s">
        <v>1776</v>
      </c>
      <c r="B6506" s="9">
        <v>42143</v>
      </c>
      <c r="C6506" s="2">
        <v>100</v>
      </c>
      <c r="D6506" s="7">
        <v>1</v>
      </c>
      <c r="E6506" s="1">
        <v>37</v>
      </c>
      <c r="F6506" s="1" t="s">
        <v>745</v>
      </c>
      <c r="G6506" s="1" t="s">
        <v>534</v>
      </c>
      <c r="H6506" s="1" t="s">
        <v>23</v>
      </c>
      <c r="I6506" s="1" t="s">
        <v>23</v>
      </c>
      <c r="AK6506" s="1" t="s">
        <v>525</v>
      </c>
    </row>
    <row r="6507" spans="1:37">
      <c r="A6507" s="1" t="s">
        <v>1776</v>
      </c>
      <c r="B6507" s="9">
        <v>42143</v>
      </c>
      <c r="C6507" s="2">
        <v>100</v>
      </c>
      <c r="D6507" s="7">
        <v>1</v>
      </c>
      <c r="E6507" s="1">
        <v>37</v>
      </c>
      <c r="F6507" s="1" t="s">
        <v>747</v>
      </c>
      <c r="G6507" s="1" t="s">
        <v>1498</v>
      </c>
      <c r="H6507" s="1" t="s">
        <v>22</v>
      </c>
      <c r="I6507" s="1" t="s">
        <v>9</v>
      </c>
      <c r="K6507" s="1" t="s">
        <v>29</v>
      </c>
      <c r="L6507" s="1" t="s">
        <v>25</v>
      </c>
      <c r="M6507" s="2" t="s">
        <v>2207</v>
      </c>
      <c r="N6507" s="1" t="s">
        <v>794</v>
      </c>
      <c r="O6507" s="1" t="s">
        <v>66</v>
      </c>
      <c r="P6507" s="1" t="s">
        <v>795</v>
      </c>
      <c r="Q6507" s="1">
        <v>26</v>
      </c>
      <c r="R6507" s="1">
        <v>15.5</v>
      </c>
      <c r="S6507" s="1">
        <v>13.3</v>
      </c>
      <c r="X6507" s="1">
        <v>20</v>
      </c>
      <c r="Y6507" s="1">
        <v>63</v>
      </c>
      <c r="Z6507" s="1">
        <v>43</v>
      </c>
      <c r="AA6507" s="1">
        <v>28</v>
      </c>
      <c r="AE6507" s="1" t="s">
        <v>796</v>
      </c>
      <c r="AF6507" s="1" t="s">
        <v>797</v>
      </c>
      <c r="AG6507" s="1" t="s">
        <v>798</v>
      </c>
      <c r="AI6507" s="1" t="s">
        <v>799</v>
      </c>
      <c r="AJ6507" s="1" t="s">
        <v>750</v>
      </c>
      <c r="AK6507" s="1" t="s">
        <v>525</v>
      </c>
    </row>
    <row r="6508" spans="1:37">
      <c r="A6508" s="1" t="s">
        <v>1776</v>
      </c>
      <c r="B6508" s="9">
        <v>42143</v>
      </c>
      <c r="C6508" s="2">
        <v>100</v>
      </c>
      <c r="D6508" s="7">
        <v>1</v>
      </c>
      <c r="E6508" s="1">
        <v>38</v>
      </c>
      <c r="F6508" s="1" t="s">
        <v>745</v>
      </c>
      <c r="G6508" s="1" t="s">
        <v>1499</v>
      </c>
      <c r="H6508" s="1" t="s">
        <v>22</v>
      </c>
      <c r="I6508" s="1" t="s">
        <v>9</v>
      </c>
      <c r="K6508" s="1" t="s">
        <v>29</v>
      </c>
      <c r="L6508" s="1" t="s">
        <v>25</v>
      </c>
      <c r="M6508" s="2" t="s">
        <v>2210</v>
      </c>
      <c r="N6508" s="1" t="s">
        <v>224</v>
      </c>
      <c r="O6508" s="1" t="s">
        <v>66</v>
      </c>
      <c r="P6508" s="1" t="s">
        <v>800</v>
      </c>
      <c r="Q6508" s="1">
        <v>39.85</v>
      </c>
      <c r="R6508" s="1">
        <v>24.5</v>
      </c>
      <c r="S6508" s="1">
        <v>15.9</v>
      </c>
      <c r="X6508" s="1">
        <v>20</v>
      </c>
      <c r="Y6508" s="1">
        <v>136</v>
      </c>
      <c r="Z6508" s="1">
        <v>116</v>
      </c>
      <c r="AA6508" s="1">
        <v>52</v>
      </c>
      <c r="AC6508" s="1" t="s">
        <v>801</v>
      </c>
      <c r="AE6508" s="1" t="s">
        <v>802</v>
      </c>
      <c r="AF6508" s="1" t="s">
        <v>803</v>
      </c>
      <c r="AH6508" s="1" t="s">
        <v>804</v>
      </c>
      <c r="AI6508" s="1" t="s">
        <v>805</v>
      </c>
      <c r="AJ6508" s="1" t="s">
        <v>750</v>
      </c>
      <c r="AK6508" s="1" t="s">
        <v>525</v>
      </c>
    </row>
    <row r="6509" spans="1:37">
      <c r="A6509" s="1" t="s">
        <v>1776</v>
      </c>
      <c r="B6509" s="9">
        <v>42143</v>
      </c>
      <c r="C6509" s="2">
        <v>100</v>
      </c>
      <c r="D6509" s="7">
        <v>1</v>
      </c>
      <c r="E6509" s="1">
        <v>38</v>
      </c>
      <c r="F6509" s="1" t="s">
        <v>747</v>
      </c>
      <c r="G6509" s="1" t="s">
        <v>1500</v>
      </c>
      <c r="H6509" s="1" t="s">
        <v>23</v>
      </c>
      <c r="I6509" s="1" t="s">
        <v>23</v>
      </c>
      <c r="AK6509" s="1" t="s">
        <v>525</v>
      </c>
    </row>
    <row r="6510" spans="1:37">
      <c r="A6510" s="1" t="s">
        <v>1776</v>
      </c>
      <c r="B6510" s="9">
        <v>42143</v>
      </c>
      <c r="C6510" s="2">
        <v>100</v>
      </c>
      <c r="D6510" s="7">
        <v>1</v>
      </c>
      <c r="E6510" s="1">
        <v>39</v>
      </c>
      <c r="F6510" s="1" t="s">
        <v>745</v>
      </c>
      <c r="G6510" s="1" t="s">
        <v>1501</v>
      </c>
      <c r="H6510" s="1" t="s">
        <v>23</v>
      </c>
      <c r="I6510" s="1" t="s">
        <v>23</v>
      </c>
      <c r="AK6510" s="1" t="s">
        <v>525</v>
      </c>
    </row>
    <row r="6511" spans="1:37">
      <c r="A6511" s="1" t="s">
        <v>1776</v>
      </c>
      <c r="B6511" s="9">
        <v>42143</v>
      </c>
      <c r="C6511" s="2">
        <v>100</v>
      </c>
      <c r="D6511" s="7">
        <v>1</v>
      </c>
      <c r="E6511" s="1">
        <v>39</v>
      </c>
      <c r="F6511" s="1" t="s">
        <v>747</v>
      </c>
      <c r="G6511" s="1" t="s">
        <v>1503</v>
      </c>
      <c r="H6511" s="1" t="s">
        <v>23</v>
      </c>
      <c r="I6511" s="1" t="s">
        <v>23</v>
      </c>
      <c r="AK6511" s="1" t="s">
        <v>525</v>
      </c>
    </row>
    <row r="6512" spans="1:37">
      <c r="A6512" s="1" t="s">
        <v>1776</v>
      </c>
      <c r="B6512" s="9">
        <v>42143</v>
      </c>
      <c r="C6512" s="2">
        <v>100</v>
      </c>
      <c r="D6512" s="7">
        <v>1</v>
      </c>
      <c r="E6512" s="1">
        <v>40</v>
      </c>
      <c r="F6512" s="1" t="s">
        <v>745</v>
      </c>
      <c r="G6512" s="1" t="s">
        <v>1504</v>
      </c>
      <c r="H6512" s="1" t="s">
        <v>23</v>
      </c>
      <c r="I6512" s="1" t="s">
        <v>23</v>
      </c>
      <c r="AK6512" s="1" t="s">
        <v>525</v>
      </c>
    </row>
    <row r="6513" spans="1:38">
      <c r="A6513" s="1" t="s">
        <v>1776</v>
      </c>
      <c r="B6513" s="9">
        <v>42143</v>
      </c>
      <c r="C6513" s="2">
        <v>100</v>
      </c>
      <c r="D6513" s="7">
        <v>1</v>
      </c>
      <c r="E6513" s="1">
        <v>40</v>
      </c>
      <c r="F6513" s="1" t="s">
        <v>747</v>
      </c>
      <c r="G6513" s="1" t="s">
        <v>1507</v>
      </c>
      <c r="H6513" s="1" t="s">
        <v>22</v>
      </c>
      <c r="I6513" s="1" t="s">
        <v>9</v>
      </c>
      <c r="K6513" s="1" t="s">
        <v>29</v>
      </c>
      <c r="L6513" s="1" t="s">
        <v>25</v>
      </c>
      <c r="M6513" s="2" t="s">
        <v>1294</v>
      </c>
      <c r="N6513" s="1" t="s">
        <v>224</v>
      </c>
      <c r="O6513" s="1" t="s">
        <v>66</v>
      </c>
      <c r="P6513" s="1" t="s">
        <v>806</v>
      </c>
      <c r="Q6513" s="1">
        <v>40.25</v>
      </c>
      <c r="R6513" s="1">
        <v>23.8</v>
      </c>
      <c r="S6513" s="1">
        <v>23</v>
      </c>
      <c r="X6513" s="1">
        <v>20</v>
      </c>
      <c r="Y6513" s="1">
        <v>144</v>
      </c>
      <c r="Z6513" s="1">
        <v>124</v>
      </c>
      <c r="AA6513" s="1">
        <v>38</v>
      </c>
      <c r="AE6513" s="1" t="s">
        <v>807</v>
      </c>
      <c r="AF6513" s="1" t="s">
        <v>808</v>
      </c>
      <c r="AG6513" s="1" t="s">
        <v>809</v>
      </c>
      <c r="AI6513" s="1" t="s">
        <v>810</v>
      </c>
      <c r="AJ6513" s="1" t="s">
        <v>750</v>
      </c>
      <c r="AK6513" s="1" t="s">
        <v>525</v>
      </c>
      <c r="AL6513" s="1" t="s">
        <v>811</v>
      </c>
    </row>
    <row r="6514" spans="1:38">
      <c r="A6514" s="1" t="s">
        <v>1776</v>
      </c>
      <c r="B6514" s="9">
        <v>42143</v>
      </c>
      <c r="C6514" s="2">
        <v>100</v>
      </c>
      <c r="D6514" s="7">
        <v>1</v>
      </c>
      <c r="E6514" s="1">
        <v>41</v>
      </c>
      <c r="F6514" s="1" t="s">
        <v>745</v>
      </c>
      <c r="G6514" s="1" t="s">
        <v>1508</v>
      </c>
      <c r="H6514" s="1" t="s">
        <v>22</v>
      </c>
      <c r="I6514" s="1" t="s">
        <v>9</v>
      </c>
      <c r="AK6514" s="1" t="s">
        <v>525</v>
      </c>
    </row>
    <row r="6515" spans="1:38">
      <c r="A6515" s="1" t="s">
        <v>1776</v>
      </c>
      <c r="B6515" s="9">
        <v>42143</v>
      </c>
      <c r="C6515" s="2">
        <v>100</v>
      </c>
      <c r="D6515" s="7">
        <v>1</v>
      </c>
      <c r="E6515" s="1">
        <v>41</v>
      </c>
      <c r="F6515" s="1" t="s">
        <v>747</v>
      </c>
      <c r="G6515" s="1" t="s">
        <v>1509</v>
      </c>
      <c r="H6515" s="1" t="s">
        <v>23</v>
      </c>
      <c r="I6515" s="1" t="s">
        <v>23</v>
      </c>
      <c r="AK6515" s="1" t="s">
        <v>525</v>
      </c>
    </row>
    <row r="6516" spans="1:38">
      <c r="A6516" s="1" t="s">
        <v>1776</v>
      </c>
      <c r="B6516" s="9">
        <v>42143</v>
      </c>
      <c r="C6516" s="2">
        <v>100</v>
      </c>
      <c r="D6516" s="7">
        <v>1</v>
      </c>
      <c r="E6516" s="1">
        <v>42</v>
      </c>
      <c r="F6516" s="1" t="s">
        <v>745</v>
      </c>
      <c r="G6516" s="1" t="s">
        <v>1510</v>
      </c>
      <c r="H6516" s="1" t="s">
        <v>23</v>
      </c>
      <c r="I6516" s="1" t="s">
        <v>23</v>
      </c>
      <c r="AK6516" s="1" t="s">
        <v>525</v>
      </c>
    </row>
    <row r="6517" spans="1:38">
      <c r="A6517" s="1" t="s">
        <v>1776</v>
      </c>
      <c r="B6517" s="9">
        <v>42143</v>
      </c>
      <c r="C6517" s="2">
        <v>100</v>
      </c>
      <c r="D6517" s="7">
        <v>1</v>
      </c>
      <c r="E6517" s="1">
        <v>42</v>
      </c>
      <c r="F6517" s="1" t="s">
        <v>747</v>
      </c>
      <c r="G6517" s="1" t="s">
        <v>1511</v>
      </c>
      <c r="H6517" s="1" t="s">
        <v>23</v>
      </c>
      <c r="I6517" s="1" t="s">
        <v>23</v>
      </c>
      <c r="AK6517" s="1" t="s">
        <v>525</v>
      </c>
    </row>
    <row r="6518" spans="1:38">
      <c r="A6518" s="1" t="s">
        <v>1776</v>
      </c>
      <c r="B6518" s="9">
        <v>42143</v>
      </c>
      <c r="C6518" s="2">
        <v>100</v>
      </c>
      <c r="D6518" s="7">
        <v>1</v>
      </c>
      <c r="E6518" s="1">
        <v>43</v>
      </c>
      <c r="F6518" s="1" t="s">
        <v>745</v>
      </c>
      <c r="G6518" s="1" t="s">
        <v>1512</v>
      </c>
      <c r="H6518" s="1" t="s">
        <v>23</v>
      </c>
      <c r="I6518" s="1" t="s">
        <v>23</v>
      </c>
      <c r="AK6518" s="1" t="s">
        <v>525</v>
      </c>
    </row>
    <row r="6519" spans="1:38">
      <c r="A6519" s="1" t="s">
        <v>1776</v>
      </c>
      <c r="B6519" s="9">
        <v>42143</v>
      </c>
      <c r="C6519" s="2">
        <v>100</v>
      </c>
      <c r="D6519" s="7">
        <v>1</v>
      </c>
      <c r="E6519" s="1">
        <v>43</v>
      </c>
      <c r="F6519" s="1" t="s">
        <v>747</v>
      </c>
      <c r="G6519" s="1" t="s">
        <v>1513</v>
      </c>
      <c r="H6519" s="1" t="s">
        <v>22</v>
      </c>
      <c r="I6519" s="1" t="s">
        <v>53</v>
      </c>
      <c r="AK6519" s="1" t="s">
        <v>525</v>
      </c>
    </row>
    <row r="6520" spans="1:38">
      <c r="A6520" s="1" t="s">
        <v>1776</v>
      </c>
      <c r="B6520" s="9">
        <v>42143</v>
      </c>
      <c r="C6520" s="2">
        <v>100</v>
      </c>
      <c r="D6520" s="7">
        <v>1</v>
      </c>
      <c r="E6520" s="1">
        <v>44</v>
      </c>
      <c r="F6520" s="1" t="s">
        <v>745</v>
      </c>
      <c r="G6520" s="1" t="s">
        <v>1514</v>
      </c>
      <c r="H6520" s="1" t="s">
        <v>23</v>
      </c>
      <c r="I6520" s="1" t="s">
        <v>23</v>
      </c>
      <c r="AK6520" s="1" t="s">
        <v>525</v>
      </c>
    </row>
    <row r="6521" spans="1:38">
      <c r="A6521" s="1" t="s">
        <v>1776</v>
      </c>
      <c r="B6521" s="9">
        <v>42143</v>
      </c>
      <c r="C6521" s="2">
        <v>100</v>
      </c>
      <c r="D6521" s="7">
        <v>1</v>
      </c>
      <c r="E6521" s="1">
        <v>44</v>
      </c>
      <c r="F6521" s="1" t="s">
        <v>747</v>
      </c>
      <c r="G6521" s="1" t="s">
        <v>1515</v>
      </c>
      <c r="H6521" s="1" t="s">
        <v>23</v>
      </c>
      <c r="I6521" s="1" t="s">
        <v>23</v>
      </c>
      <c r="AK6521" s="1" t="s">
        <v>525</v>
      </c>
    </row>
    <row r="6522" spans="1:38">
      <c r="A6522" s="1" t="s">
        <v>1776</v>
      </c>
      <c r="B6522" s="9">
        <v>42143</v>
      </c>
      <c r="C6522" s="2">
        <v>100</v>
      </c>
      <c r="D6522" s="7">
        <v>1</v>
      </c>
      <c r="E6522" s="1">
        <v>45</v>
      </c>
      <c r="F6522" s="1" t="s">
        <v>745</v>
      </c>
      <c r="G6522" s="1" t="s">
        <v>1516</v>
      </c>
      <c r="H6522" s="1" t="s">
        <v>23</v>
      </c>
      <c r="I6522" s="1" t="s">
        <v>23</v>
      </c>
      <c r="AK6522" s="1" t="s">
        <v>525</v>
      </c>
    </row>
    <row r="6523" spans="1:38">
      <c r="A6523" s="1" t="s">
        <v>1776</v>
      </c>
      <c r="B6523" s="9">
        <v>42143</v>
      </c>
      <c r="C6523" s="2">
        <v>100</v>
      </c>
      <c r="D6523" s="7">
        <v>1</v>
      </c>
      <c r="E6523" s="1">
        <v>45</v>
      </c>
      <c r="F6523" s="1" t="s">
        <v>747</v>
      </c>
      <c r="G6523" s="1" t="s">
        <v>1517</v>
      </c>
      <c r="H6523" s="1" t="s">
        <v>23</v>
      </c>
      <c r="I6523" s="1" t="s">
        <v>23</v>
      </c>
      <c r="AK6523" s="1" t="s">
        <v>525</v>
      </c>
    </row>
    <row r="6524" spans="1:38">
      <c r="A6524" s="1" t="s">
        <v>1776</v>
      </c>
      <c r="B6524" s="9">
        <v>42143</v>
      </c>
      <c r="C6524" s="2">
        <v>100</v>
      </c>
      <c r="D6524" s="7">
        <v>1</v>
      </c>
      <c r="E6524" s="1">
        <v>46</v>
      </c>
      <c r="F6524" s="1" t="s">
        <v>745</v>
      </c>
      <c r="G6524" s="1" t="s">
        <v>1518</v>
      </c>
      <c r="H6524" s="1" t="s">
        <v>23</v>
      </c>
      <c r="I6524" s="1" t="s">
        <v>23</v>
      </c>
      <c r="AK6524" s="1" t="s">
        <v>525</v>
      </c>
    </row>
    <row r="6525" spans="1:38">
      <c r="A6525" s="1" t="s">
        <v>1776</v>
      </c>
      <c r="B6525" s="9">
        <v>42143</v>
      </c>
      <c r="C6525" s="2">
        <v>100</v>
      </c>
      <c r="D6525" s="7">
        <v>1</v>
      </c>
      <c r="E6525" s="1">
        <v>46</v>
      </c>
      <c r="F6525" s="1" t="s">
        <v>747</v>
      </c>
      <c r="G6525" s="1" t="s">
        <v>1519</v>
      </c>
      <c r="H6525" s="1" t="s">
        <v>23</v>
      </c>
      <c r="I6525" s="1" t="s">
        <v>23</v>
      </c>
      <c r="AK6525" s="1" t="s">
        <v>525</v>
      </c>
    </row>
    <row r="6526" spans="1:38">
      <c r="A6526" s="1" t="s">
        <v>1776</v>
      </c>
      <c r="B6526" s="9">
        <v>42143</v>
      </c>
      <c r="C6526" s="2">
        <v>100</v>
      </c>
      <c r="D6526" s="7">
        <v>1</v>
      </c>
      <c r="E6526" s="1">
        <v>47</v>
      </c>
      <c r="F6526" s="1" t="s">
        <v>745</v>
      </c>
      <c r="G6526" s="1" t="s">
        <v>1520</v>
      </c>
      <c r="H6526" s="1" t="s">
        <v>23</v>
      </c>
      <c r="I6526" s="1" t="s">
        <v>23</v>
      </c>
      <c r="AK6526" s="1" t="s">
        <v>525</v>
      </c>
    </row>
    <row r="6527" spans="1:38">
      <c r="A6527" s="1" t="s">
        <v>1776</v>
      </c>
      <c r="B6527" s="9">
        <v>42143</v>
      </c>
      <c r="C6527" s="2">
        <v>100</v>
      </c>
      <c r="D6527" s="7">
        <v>1</v>
      </c>
      <c r="E6527" s="1">
        <v>47</v>
      </c>
      <c r="F6527" s="1" t="s">
        <v>747</v>
      </c>
      <c r="G6527" s="1" t="s">
        <v>1521</v>
      </c>
      <c r="H6527" s="1" t="s">
        <v>23</v>
      </c>
      <c r="I6527" s="1" t="s">
        <v>23</v>
      </c>
      <c r="AK6527" s="1" t="s">
        <v>525</v>
      </c>
    </row>
    <row r="6528" spans="1:38">
      <c r="A6528" s="1" t="s">
        <v>1776</v>
      </c>
      <c r="B6528" s="9">
        <v>42143</v>
      </c>
      <c r="C6528" s="2">
        <v>100</v>
      </c>
      <c r="D6528" s="7">
        <v>1</v>
      </c>
      <c r="E6528" s="1">
        <v>48</v>
      </c>
      <c r="F6528" s="1" t="s">
        <v>745</v>
      </c>
      <c r="G6528" s="1" t="s">
        <v>1522</v>
      </c>
      <c r="H6528" s="1" t="s">
        <v>23</v>
      </c>
      <c r="I6528" s="1" t="s">
        <v>23</v>
      </c>
      <c r="AK6528" s="1" t="s">
        <v>525</v>
      </c>
    </row>
    <row r="6529" spans="1:38">
      <c r="A6529" s="1" t="s">
        <v>1776</v>
      </c>
      <c r="B6529" s="9">
        <v>42143</v>
      </c>
      <c r="C6529" s="2">
        <v>100</v>
      </c>
      <c r="D6529" s="7">
        <v>1</v>
      </c>
      <c r="E6529" s="1">
        <v>48</v>
      </c>
      <c r="F6529" s="1" t="s">
        <v>747</v>
      </c>
      <c r="G6529" s="1" t="s">
        <v>1523</v>
      </c>
      <c r="H6529" s="1" t="s">
        <v>23</v>
      </c>
      <c r="I6529" s="1" t="s">
        <v>23</v>
      </c>
      <c r="AK6529" s="1" t="s">
        <v>525</v>
      </c>
    </row>
    <row r="6530" spans="1:38">
      <c r="A6530" s="1" t="s">
        <v>1777</v>
      </c>
      <c r="B6530" s="9">
        <v>42144</v>
      </c>
      <c r="C6530" s="2">
        <v>100</v>
      </c>
      <c r="D6530" s="7">
        <v>1</v>
      </c>
      <c r="E6530" s="1">
        <v>1</v>
      </c>
      <c r="F6530" s="1" t="s">
        <v>745</v>
      </c>
      <c r="G6530" s="1" t="s">
        <v>1823</v>
      </c>
      <c r="H6530" s="1" t="s">
        <v>22</v>
      </c>
      <c r="I6530" s="1" t="s">
        <v>9</v>
      </c>
      <c r="K6530" s="1" t="s">
        <v>30</v>
      </c>
      <c r="L6530" s="1" t="s">
        <v>25</v>
      </c>
      <c r="M6530" s="2" t="s">
        <v>2220</v>
      </c>
      <c r="N6530" s="1" t="s">
        <v>224</v>
      </c>
      <c r="O6530" s="1" t="s">
        <v>66</v>
      </c>
      <c r="P6530" s="1" t="s">
        <v>812</v>
      </c>
      <c r="Q6530" s="1">
        <v>27.4</v>
      </c>
      <c r="R6530" s="1">
        <v>18.3</v>
      </c>
      <c r="S6530" s="1">
        <v>8.8000000000000007</v>
      </c>
      <c r="X6530" s="1">
        <v>18</v>
      </c>
      <c r="Y6530" s="1">
        <v>59</v>
      </c>
      <c r="Z6530" s="1">
        <v>41</v>
      </c>
      <c r="AA6530" s="1">
        <v>15</v>
      </c>
      <c r="AE6530" s="1" t="s">
        <v>813</v>
      </c>
      <c r="AF6530" s="1" t="s">
        <v>814</v>
      </c>
      <c r="AH6530" s="1" t="s">
        <v>815</v>
      </c>
      <c r="AI6530" s="1" t="s">
        <v>816</v>
      </c>
      <c r="AJ6530" s="1" t="s">
        <v>525</v>
      </c>
      <c r="AK6530" s="1" t="s">
        <v>746</v>
      </c>
    </row>
    <row r="6531" spans="1:38">
      <c r="A6531" s="1" t="s">
        <v>1777</v>
      </c>
      <c r="B6531" s="9">
        <v>42144</v>
      </c>
      <c r="C6531" s="2">
        <v>100</v>
      </c>
      <c r="D6531" s="7">
        <v>1</v>
      </c>
      <c r="E6531" s="1">
        <v>1</v>
      </c>
      <c r="F6531" s="1" t="s">
        <v>747</v>
      </c>
      <c r="G6531" s="1" t="s">
        <v>1825</v>
      </c>
      <c r="H6531" s="1" t="s">
        <v>22</v>
      </c>
      <c r="I6531" s="1" t="s">
        <v>9</v>
      </c>
      <c r="AK6531" s="1" t="s">
        <v>746</v>
      </c>
      <c r="AL6531" s="1" t="s">
        <v>754</v>
      </c>
    </row>
    <row r="6532" spans="1:38">
      <c r="A6532" s="1" t="s">
        <v>1777</v>
      </c>
      <c r="B6532" s="9">
        <v>42144</v>
      </c>
      <c r="C6532" s="2">
        <v>100</v>
      </c>
      <c r="D6532" s="7">
        <v>1</v>
      </c>
      <c r="E6532" s="1">
        <v>2</v>
      </c>
      <c r="F6532" s="1" t="s">
        <v>745</v>
      </c>
      <c r="G6532" s="1" t="s">
        <v>1833</v>
      </c>
      <c r="H6532" s="1" t="s">
        <v>22</v>
      </c>
      <c r="I6532" s="1" t="s">
        <v>9</v>
      </c>
      <c r="K6532" s="1" t="s">
        <v>29</v>
      </c>
      <c r="L6532" s="1" t="s">
        <v>25</v>
      </c>
      <c r="M6532" s="2" t="s">
        <v>2218</v>
      </c>
      <c r="N6532" s="1" t="s">
        <v>224</v>
      </c>
      <c r="O6532" s="1" t="s">
        <v>27</v>
      </c>
      <c r="Q6532" s="1">
        <v>40.299999999999997</v>
      </c>
      <c r="R6532" s="1">
        <v>25.6</v>
      </c>
      <c r="S6532" s="1">
        <v>18</v>
      </c>
      <c r="X6532" s="1">
        <v>18</v>
      </c>
      <c r="Y6532" s="1">
        <v>124</v>
      </c>
      <c r="Z6532" s="1">
        <v>106</v>
      </c>
      <c r="AA6532" s="1">
        <v>36</v>
      </c>
      <c r="AE6532" s="1" t="s">
        <v>817</v>
      </c>
      <c r="AF6532" s="1" t="s">
        <v>818</v>
      </c>
      <c r="AI6532" s="1" t="s">
        <v>819</v>
      </c>
      <c r="AJ6532" s="1" t="s">
        <v>525</v>
      </c>
      <c r="AK6532" s="1" t="s">
        <v>746</v>
      </c>
      <c r="AL6532" s="1" t="s">
        <v>820</v>
      </c>
    </row>
    <row r="6533" spans="1:38">
      <c r="A6533" s="1" t="s">
        <v>1777</v>
      </c>
      <c r="B6533" s="9">
        <v>42144</v>
      </c>
      <c r="C6533" s="2">
        <v>100</v>
      </c>
      <c r="D6533" s="7">
        <v>1</v>
      </c>
      <c r="E6533" s="1">
        <v>2</v>
      </c>
      <c r="F6533" s="1" t="s">
        <v>747</v>
      </c>
      <c r="G6533" s="1" t="s">
        <v>1829</v>
      </c>
      <c r="H6533" s="1" t="s">
        <v>23</v>
      </c>
      <c r="I6533" s="1" t="s">
        <v>23</v>
      </c>
      <c r="J6533" s="1" t="s">
        <v>55</v>
      </c>
      <c r="AK6533" s="1" t="s">
        <v>746</v>
      </c>
    </row>
    <row r="6534" spans="1:38">
      <c r="A6534" s="1" t="s">
        <v>1777</v>
      </c>
      <c r="B6534" s="9">
        <v>42144</v>
      </c>
      <c r="C6534" s="2">
        <v>100</v>
      </c>
      <c r="D6534" s="7">
        <v>1</v>
      </c>
      <c r="E6534" s="1">
        <v>3</v>
      </c>
      <c r="F6534" s="1" t="s">
        <v>745</v>
      </c>
      <c r="G6534" s="1" t="s">
        <v>1813</v>
      </c>
      <c r="H6534" s="1" t="s">
        <v>23</v>
      </c>
      <c r="I6534" s="1" t="s">
        <v>9</v>
      </c>
      <c r="AK6534" s="1" t="s">
        <v>746</v>
      </c>
    </row>
    <row r="6535" spans="1:38">
      <c r="A6535" s="1" t="s">
        <v>1777</v>
      </c>
      <c r="B6535" s="9">
        <v>42144</v>
      </c>
      <c r="C6535" s="2">
        <v>100</v>
      </c>
      <c r="D6535" s="7">
        <v>1</v>
      </c>
      <c r="E6535" s="1">
        <v>3</v>
      </c>
      <c r="F6535" s="1" t="s">
        <v>747</v>
      </c>
      <c r="G6535" s="1" t="s">
        <v>1824</v>
      </c>
      <c r="H6535" s="1" t="s">
        <v>22</v>
      </c>
      <c r="I6535" s="1" t="s">
        <v>23</v>
      </c>
      <c r="AK6535" s="1" t="s">
        <v>746</v>
      </c>
      <c r="AL6535" s="1" t="s">
        <v>782</v>
      </c>
    </row>
    <row r="6536" spans="1:38">
      <c r="A6536" s="1" t="s">
        <v>1777</v>
      </c>
      <c r="B6536" s="9">
        <v>42144</v>
      </c>
      <c r="C6536" s="2">
        <v>100</v>
      </c>
      <c r="D6536" s="7">
        <v>1</v>
      </c>
      <c r="E6536" s="1">
        <v>4</v>
      </c>
      <c r="F6536" s="1" t="s">
        <v>745</v>
      </c>
      <c r="G6536" s="1" t="s">
        <v>1821</v>
      </c>
      <c r="H6536" s="1" t="s">
        <v>23</v>
      </c>
      <c r="I6536" s="1" t="s">
        <v>23</v>
      </c>
      <c r="J6536" s="1" t="s">
        <v>55</v>
      </c>
      <c r="AK6536" s="1" t="s">
        <v>746</v>
      </c>
      <c r="AL6536" s="1" t="s">
        <v>821</v>
      </c>
    </row>
    <row r="6537" spans="1:38">
      <c r="A6537" s="1" t="s">
        <v>1777</v>
      </c>
      <c r="B6537" s="9">
        <v>42144</v>
      </c>
      <c r="C6537" s="2">
        <v>100</v>
      </c>
      <c r="D6537" s="7">
        <v>1</v>
      </c>
      <c r="E6537" s="1">
        <v>4</v>
      </c>
      <c r="F6537" s="1" t="s">
        <v>747</v>
      </c>
      <c r="G6537" s="1" t="s">
        <v>1832</v>
      </c>
      <c r="H6537" s="1" t="s">
        <v>22</v>
      </c>
      <c r="I6537" s="1" t="s">
        <v>9</v>
      </c>
      <c r="K6537" s="1" t="s">
        <v>30</v>
      </c>
      <c r="L6537" s="1" t="s">
        <v>25</v>
      </c>
      <c r="M6537" s="2" t="s">
        <v>1313</v>
      </c>
      <c r="N6537" s="1" t="s">
        <v>224</v>
      </c>
      <c r="O6537" s="1" t="s">
        <v>27</v>
      </c>
      <c r="P6537" s="1" t="s">
        <v>822</v>
      </c>
      <c r="Q6537" s="1">
        <v>27.15</v>
      </c>
      <c r="R6537" s="1">
        <v>8.65</v>
      </c>
      <c r="S6537" s="1">
        <v>15.8</v>
      </c>
      <c r="X6537" s="1">
        <v>18</v>
      </c>
      <c r="Y6537" s="1">
        <v>76</v>
      </c>
      <c r="Z6537" s="1">
        <v>58</v>
      </c>
      <c r="AA6537" s="1">
        <v>29</v>
      </c>
      <c r="AE6537" s="1" t="s">
        <v>823</v>
      </c>
      <c r="AF6537" s="1" t="s">
        <v>824</v>
      </c>
      <c r="AH6537" s="1" t="s">
        <v>825</v>
      </c>
      <c r="AI6537" s="1" t="s">
        <v>826</v>
      </c>
      <c r="AJ6537" s="1" t="s">
        <v>525</v>
      </c>
      <c r="AK6537" s="1" t="s">
        <v>746</v>
      </c>
    </row>
    <row r="6538" spans="1:38">
      <c r="A6538" s="1" t="s">
        <v>1777</v>
      </c>
      <c r="B6538" s="9">
        <v>42144</v>
      </c>
      <c r="C6538" s="2">
        <v>100</v>
      </c>
      <c r="D6538" s="7">
        <v>1</v>
      </c>
      <c r="E6538" s="1">
        <v>5</v>
      </c>
      <c r="F6538" s="1" t="s">
        <v>745</v>
      </c>
      <c r="G6538" s="1" t="s">
        <v>1828</v>
      </c>
      <c r="H6538" s="1" t="s">
        <v>23</v>
      </c>
      <c r="I6538" s="1" t="s">
        <v>53</v>
      </c>
      <c r="AK6538" s="1" t="s">
        <v>746</v>
      </c>
    </row>
    <row r="6539" spans="1:38">
      <c r="A6539" s="1" t="s">
        <v>1777</v>
      </c>
      <c r="B6539" s="9">
        <v>42144</v>
      </c>
      <c r="C6539" s="2">
        <v>100</v>
      </c>
      <c r="D6539" s="7">
        <v>1</v>
      </c>
      <c r="E6539" s="1">
        <v>5</v>
      </c>
      <c r="F6539" s="1" t="s">
        <v>747</v>
      </c>
      <c r="G6539" s="1" t="s">
        <v>1826</v>
      </c>
      <c r="H6539" s="1" t="s">
        <v>22</v>
      </c>
      <c r="I6539" s="1" t="s">
        <v>53</v>
      </c>
      <c r="AK6539" s="1" t="s">
        <v>746</v>
      </c>
      <c r="AL6539" s="1" t="s">
        <v>782</v>
      </c>
    </row>
    <row r="6540" spans="1:38">
      <c r="A6540" s="1" t="s">
        <v>1777</v>
      </c>
      <c r="B6540" s="9">
        <v>42144</v>
      </c>
      <c r="C6540" s="2">
        <v>100</v>
      </c>
      <c r="D6540" s="7">
        <v>1</v>
      </c>
      <c r="E6540" s="1">
        <v>6</v>
      </c>
      <c r="F6540" s="1" t="s">
        <v>745</v>
      </c>
      <c r="G6540" s="1" t="s">
        <v>1834</v>
      </c>
      <c r="H6540" s="1" t="s">
        <v>22</v>
      </c>
      <c r="I6540" s="1" t="s">
        <v>9</v>
      </c>
      <c r="K6540" s="1" t="s">
        <v>29</v>
      </c>
      <c r="L6540" s="1" t="s">
        <v>53</v>
      </c>
      <c r="M6540" s="2" t="s">
        <v>2208</v>
      </c>
      <c r="AK6540" s="1" t="s">
        <v>746</v>
      </c>
    </row>
    <row r="6541" spans="1:38">
      <c r="A6541" s="1" t="s">
        <v>1777</v>
      </c>
      <c r="B6541" s="9">
        <v>42144</v>
      </c>
      <c r="C6541" s="2">
        <v>100</v>
      </c>
      <c r="D6541" s="7">
        <v>1</v>
      </c>
      <c r="E6541" s="1">
        <v>6</v>
      </c>
      <c r="F6541" s="1" t="s">
        <v>747</v>
      </c>
      <c r="G6541" s="1" t="s">
        <v>1816</v>
      </c>
      <c r="H6541" s="1" t="s">
        <v>23</v>
      </c>
      <c r="I6541" s="1" t="s">
        <v>23</v>
      </c>
      <c r="AK6541" s="1" t="s">
        <v>746</v>
      </c>
    </row>
    <row r="6542" spans="1:38">
      <c r="A6542" s="1" t="s">
        <v>1777</v>
      </c>
      <c r="B6542" s="9">
        <v>42144</v>
      </c>
      <c r="C6542" s="2">
        <v>100</v>
      </c>
      <c r="D6542" s="7">
        <v>1</v>
      </c>
      <c r="E6542" s="1">
        <v>7</v>
      </c>
      <c r="F6542" s="1" t="s">
        <v>745</v>
      </c>
      <c r="G6542" s="1" t="s">
        <v>1809</v>
      </c>
      <c r="H6542" s="1" t="s">
        <v>23</v>
      </c>
      <c r="I6542" s="1" t="s">
        <v>23</v>
      </c>
      <c r="AK6542" s="1" t="s">
        <v>746</v>
      </c>
    </row>
    <row r="6543" spans="1:38">
      <c r="A6543" s="1" t="s">
        <v>1777</v>
      </c>
      <c r="B6543" s="9">
        <v>42144</v>
      </c>
      <c r="C6543" s="2">
        <v>100</v>
      </c>
      <c r="D6543" s="7">
        <v>1</v>
      </c>
      <c r="E6543" s="1">
        <v>7</v>
      </c>
      <c r="F6543" s="1" t="s">
        <v>747</v>
      </c>
      <c r="G6543" s="1" t="s">
        <v>1822</v>
      </c>
      <c r="H6543" s="1" t="s">
        <v>23</v>
      </c>
      <c r="I6543" s="1" t="s">
        <v>53</v>
      </c>
      <c r="AK6543" s="1" t="s">
        <v>746</v>
      </c>
    </row>
    <row r="6544" spans="1:38">
      <c r="A6544" s="1" t="s">
        <v>1777</v>
      </c>
      <c r="B6544" s="9">
        <v>42144</v>
      </c>
      <c r="C6544" s="2">
        <v>100</v>
      </c>
      <c r="D6544" s="7">
        <v>1</v>
      </c>
      <c r="E6544" s="1">
        <v>8</v>
      </c>
      <c r="F6544" s="1" t="s">
        <v>745</v>
      </c>
      <c r="G6544" s="1" t="s">
        <v>1808</v>
      </c>
      <c r="H6544" s="1" t="s">
        <v>22</v>
      </c>
      <c r="I6544" s="1" t="s">
        <v>53</v>
      </c>
      <c r="AK6544" s="1" t="s">
        <v>746</v>
      </c>
      <c r="AL6544" s="1" t="s">
        <v>754</v>
      </c>
    </row>
    <row r="6545" spans="1:38">
      <c r="A6545" s="1" t="s">
        <v>1777</v>
      </c>
      <c r="B6545" s="9">
        <v>42144</v>
      </c>
      <c r="C6545" s="2">
        <v>100</v>
      </c>
      <c r="D6545" s="7">
        <v>1</v>
      </c>
      <c r="E6545" s="1">
        <v>8</v>
      </c>
      <c r="F6545" s="1" t="s">
        <v>747</v>
      </c>
      <c r="G6545" s="1" t="s">
        <v>1820</v>
      </c>
      <c r="H6545" s="1" t="s">
        <v>22</v>
      </c>
      <c r="I6545" s="1" t="s">
        <v>9</v>
      </c>
      <c r="K6545" s="1" t="s">
        <v>827</v>
      </c>
      <c r="L6545" s="1" t="s">
        <v>25</v>
      </c>
      <c r="M6545" s="2" t="s">
        <v>2216</v>
      </c>
      <c r="N6545" s="1" t="s">
        <v>224</v>
      </c>
      <c r="O6545" s="1" t="s">
        <v>33</v>
      </c>
      <c r="P6545" s="1" t="s">
        <v>777</v>
      </c>
      <c r="Q6545" s="1">
        <v>21.1</v>
      </c>
      <c r="R6545" s="1">
        <v>15.3</v>
      </c>
      <c r="S6545" s="1">
        <v>7.1</v>
      </c>
      <c r="X6545" s="1">
        <v>18</v>
      </c>
      <c r="Y6545" s="1">
        <v>39</v>
      </c>
      <c r="Z6545" s="1">
        <v>21</v>
      </c>
      <c r="AA6545" s="1">
        <v>0</v>
      </c>
      <c r="AE6545" s="1" t="s">
        <v>828</v>
      </c>
      <c r="AI6545" s="1" t="s">
        <v>829</v>
      </c>
      <c r="AJ6545" s="1" t="s">
        <v>525</v>
      </c>
      <c r="AK6545" s="1" t="s">
        <v>746</v>
      </c>
      <c r="AL6545" s="1" t="s">
        <v>830</v>
      </c>
    </row>
    <row r="6546" spans="1:38">
      <c r="A6546" s="1" t="s">
        <v>1777</v>
      </c>
      <c r="B6546" s="9">
        <v>42144</v>
      </c>
      <c r="C6546" s="2">
        <v>100</v>
      </c>
      <c r="D6546" s="7">
        <v>1</v>
      </c>
      <c r="E6546" s="1">
        <v>9</v>
      </c>
      <c r="F6546" s="1" t="s">
        <v>745</v>
      </c>
      <c r="G6546" s="1" t="s">
        <v>1830</v>
      </c>
      <c r="H6546" s="1" t="s">
        <v>23</v>
      </c>
      <c r="I6546" s="1" t="s">
        <v>23</v>
      </c>
      <c r="AK6546" s="1" t="s">
        <v>746</v>
      </c>
    </row>
    <row r="6547" spans="1:38">
      <c r="A6547" s="1" t="s">
        <v>1777</v>
      </c>
      <c r="B6547" s="9">
        <v>42144</v>
      </c>
      <c r="C6547" s="2">
        <v>100</v>
      </c>
      <c r="D6547" s="7">
        <v>1</v>
      </c>
      <c r="E6547" s="1">
        <v>9</v>
      </c>
      <c r="F6547" s="1" t="s">
        <v>747</v>
      </c>
      <c r="G6547" s="1" t="s">
        <v>1810</v>
      </c>
      <c r="H6547" s="1" t="s">
        <v>23</v>
      </c>
      <c r="I6547" s="1" t="s">
        <v>23</v>
      </c>
      <c r="AK6547" s="1" t="s">
        <v>746</v>
      </c>
    </row>
    <row r="6548" spans="1:38">
      <c r="A6548" s="1" t="s">
        <v>1777</v>
      </c>
      <c r="B6548" s="9">
        <v>42144</v>
      </c>
      <c r="C6548" s="2">
        <v>100</v>
      </c>
      <c r="D6548" s="7">
        <v>1</v>
      </c>
      <c r="E6548" s="1">
        <v>10</v>
      </c>
      <c r="F6548" s="1" t="s">
        <v>745</v>
      </c>
      <c r="G6548" s="1" t="s">
        <v>1817</v>
      </c>
      <c r="H6548" s="1" t="s">
        <v>23</v>
      </c>
      <c r="I6548" s="1" t="s">
        <v>23</v>
      </c>
      <c r="AK6548" s="1" t="s">
        <v>746</v>
      </c>
    </row>
    <row r="6549" spans="1:38">
      <c r="A6549" s="1" t="s">
        <v>1777</v>
      </c>
      <c r="B6549" s="9">
        <v>42144</v>
      </c>
      <c r="C6549" s="2">
        <v>100</v>
      </c>
      <c r="D6549" s="7">
        <v>1</v>
      </c>
      <c r="E6549" s="1">
        <v>10</v>
      </c>
      <c r="F6549" s="1" t="s">
        <v>747</v>
      </c>
      <c r="G6549" s="1" t="s">
        <v>1835</v>
      </c>
      <c r="H6549" s="1" t="s">
        <v>23</v>
      </c>
      <c r="I6549" s="1" t="s">
        <v>23</v>
      </c>
      <c r="AK6549" s="1" t="s">
        <v>746</v>
      </c>
    </row>
    <row r="6550" spans="1:38">
      <c r="A6550" s="1" t="s">
        <v>1777</v>
      </c>
      <c r="B6550" s="9">
        <v>42144</v>
      </c>
      <c r="C6550" s="2">
        <v>100</v>
      </c>
      <c r="D6550" s="7">
        <v>1</v>
      </c>
      <c r="E6550" s="1">
        <v>11</v>
      </c>
      <c r="F6550" s="1" t="s">
        <v>745</v>
      </c>
      <c r="G6550" s="1" t="s">
        <v>1812</v>
      </c>
      <c r="H6550" s="1" t="s">
        <v>23</v>
      </c>
      <c r="I6550" s="1" t="s">
        <v>23</v>
      </c>
      <c r="AK6550" s="1" t="s">
        <v>746</v>
      </c>
    </row>
    <row r="6551" spans="1:38">
      <c r="A6551" s="1" t="s">
        <v>1777</v>
      </c>
      <c r="B6551" s="9">
        <v>42144</v>
      </c>
      <c r="C6551" s="2">
        <v>100</v>
      </c>
      <c r="D6551" s="7">
        <v>1</v>
      </c>
      <c r="E6551" s="1">
        <v>11</v>
      </c>
      <c r="F6551" s="1" t="s">
        <v>747</v>
      </c>
      <c r="G6551" s="1" t="s">
        <v>1807</v>
      </c>
      <c r="H6551" s="1" t="s">
        <v>23</v>
      </c>
      <c r="I6551" s="1" t="s">
        <v>23</v>
      </c>
      <c r="AK6551" s="1" t="s">
        <v>746</v>
      </c>
    </row>
    <row r="6552" spans="1:38">
      <c r="A6552" s="1" t="s">
        <v>1777</v>
      </c>
      <c r="B6552" s="9">
        <v>42144</v>
      </c>
      <c r="C6552" s="2">
        <v>100</v>
      </c>
      <c r="D6552" s="7">
        <v>1</v>
      </c>
      <c r="E6552" s="1">
        <v>12</v>
      </c>
      <c r="F6552" s="1" t="s">
        <v>745</v>
      </c>
      <c r="G6552" s="1" t="s">
        <v>1818</v>
      </c>
      <c r="H6552" s="1" t="s">
        <v>23</v>
      </c>
      <c r="I6552" s="1" t="s">
        <v>23</v>
      </c>
      <c r="J6552" s="1" t="s">
        <v>55</v>
      </c>
      <c r="AK6552" s="1" t="s">
        <v>746</v>
      </c>
      <c r="AL6552" s="1" t="s">
        <v>831</v>
      </c>
    </row>
    <row r="6553" spans="1:38">
      <c r="A6553" s="1" t="s">
        <v>1777</v>
      </c>
      <c r="B6553" s="9">
        <v>42144</v>
      </c>
      <c r="C6553" s="2">
        <v>100</v>
      </c>
      <c r="D6553" s="7">
        <v>1</v>
      </c>
      <c r="E6553" s="1">
        <v>12</v>
      </c>
      <c r="F6553" s="1" t="s">
        <v>747</v>
      </c>
      <c r="G6553" s="1" t="s">
        <v>1811</v>
      </c>
      <c r="H6553" s="1" t="s">
        <v>23</v>
      </c>
      <c r="I6553" s="1" t="s">
        <v>53</v>
      </c>
      <c r="AK6553" s="1" t="s">
        <v>746</v>
      </c>
    </row>
    <row r="6554" spans="1:38">
      <c r="A6554" s="1" t="s">
        <v>1777</v>
      </c>
      <c r="B6554" s="9">
        <v>42144</v>
      </c>
      <c r="C6554" s="2">
        <v>100</v>
      </c>
      <c r="D6554" s="7">
        <v>1</v>
      </c>
      <c r="E6554" s="1">
        <v>13</v>
      </c>
      <c r="F6554" s="1" t="s">
        <v>745</v>
      </c>
      <c r="G6554" s="1" t="s">
        <v>1827</v>
      </c>
      <c r="H6554" s="1" t="s">
        <v>23</v>
      </c>
      <c r="I6554" s="1" t="s">
        <v>23</v>
      </c>
      <c r="AK6554" s="1" t="s">
        <v>746</v>
      </c>
    </row>
    <row r="6555" spans="1:38">
      <c r="A6555" s="1" t="s">
        <v>1777</v>
      </c>
      <c r="B6555" s="9">
        <v>42144</v>
      </c>
      <c r="C6555" s="2">
        <v>100</v>
      </c>
      <c r="D6555" s="7">
        <v>1</v>
      </c>
      <c r="E6555" s="1">
        <v>13</v>
      </c>
      <c r="F6555" s="1" t="s">
        <v>747</v>
      </c>
      <c r="G6555" s="1" t="s">
        <v>1815</v>
      </c>
      <c r="H6555" s="1" t="s">
        <v>23</v>
      </c>
      <c r="I6555" s="1" t="s">
        <v>23</v>
      </c>
      <c r="AK6555" s="1" t="s">
        <v>746</v>
      </c>
    </row>
    <row r="6556" spans="1:38">
      <c r="A6556" s="1" t="s">
        <v>1777</v>
      </c>
      <c r="B6556" s="9">
        <v>42144</v>
      </c>
      <c r="C6556" s="2">
        <v>100</v>
      </c>
      <c r="D6556" s="7">
        <v>1</v>
      </c>
      <c r="E6556" s="1">
        <v>14</v>
      </c>
      <c r="F6556" s="1" t="s">
        <v>745</v>
      </c>
      <c r="G6556" s="1" t="s">
        <v>1819</v>
      </c>
      <c r="H6556" s="1" t="s">
        <v>22</v>
      </c>
      <c r="I6556" s="1" t="s">
        <v>9</v>
      </c>
      <c r="K6556" s="1" t="s">
        <v>35</v>
      </c>
      <c r="L6556" s="1" t="s">
        <v>25</v>
      </c>
      <c r="M6556" s="2" t="s">
        <v>2214</v>
      </c>
      <c r="N6556" s="1" t="s">
        <v>26</v>
      </c>
      <c r="O6556" s="1" t="s">
        <v>27</v>
      </c>
      <c r="P6556" s="1" t="s">
        <v>769</v>
      </c>
      <c r="Q6556" s="1">
        <v>26.55</v>
      </c>
      <c r="R6556" s="1">
        <v>17.5</v>
      </c>
      <c r="S6556" s="1">
        <v>18.100000000000001</v>
      </c>
      <c r="X6556" s="1">
        <v>18</v>
      </c>
      <c r="Y6556" s="1">
        <v>77</v>
      </c>
      <c r="Z6556" s="1">
        <v>59</v>
      </c>
      <c r="AA6556" s="1">
        <v>5</v>
      </c>
      <c r="AE6556" s="1" t="s">
        <v>832</v>
      </c>
      <c r="AG6556" s="1" t="s">
        <v>833</v>
      </c>
      <c r="AH6556" s="1" t="s">
        <v>834</v>
      </c>
      <c r="AI6556" s="1" t="s">
        <v>835</v>
      </c>
      <c r="AJ6556" s="1" t="s">
        <v>525</v>
      </c>
      <c r="AK6556" s="1" t="s">
        <v>746</v>
      </c>
    </row>
    <row r="6557" spans="1:38">
      <c r="A6557" s="1" t="s">
        <v>1777</v>
      </c>
      <c r="B6557" s="9">
        <v>42144</v>
      </c>
      <c r="C6557" s="2">
        <v>100</v>
      </c>
      <c r="D6557" s="7">
        <v>1</v>
      </c>
      <c r="E6557" s="1">
        <v>14</v>
      </c>
      <c r="F6557" s="1" t="s">
        <v>747</v>
      </c>
      <c r="G6557" s="1" t="s">
        <v>1806</v>
      </c>
      <c r="H6557" s="1" t="s">
        <v>23</v>
      </c>
      <c r="I6557" s="1" t="s">
        <v>23</v>
      </c>
      <c r="AK6557" s="1" t="s">
        <v>746</v>
      </c>
    </row>
    <row r="6558" spans="1:38">
      <c r="A6558" s="1" t="s">
        <v>1777</v>
      </c>
      <c r="B6558" s="9">
        <v>42144</v>
      </c>
      <c r="C6558" s="2">
        <v>100</v>
      </c>
      <c r="D6558" s="7">
        <v>1</v>
      </c>
      <c r="E6558" s="1">
        <v>15</v>
      </c>
      <c r="F6558" s="1" t="s">
        <v>745</v>
      </c>
      <c r="G6558" s="1" t="s">
        <v>1836</v>
      </c>
      <c r="H6558" s="1" t="s">
        <v>22</v>
      </c>
      <c r="I6558" s="1" t="s">
        <v>9</v>
      </c>
      <c r="AK6558" s="1" t="s">
        <v>746</v>
      </c>
      <c r="AL6558" s="1" t="s">
        <v>754</v>
      </c>
    </row>
    <row r="6559" spans="1:38">
      <c r="A6559" s="1" t="s">
        <v>1777</v>
      </c>
      <c r="B6559" s="9">
        <v>42144</v>
      </c>
      <c r="C6559" s="2">
        <v>100</v>
      </c>
      <c r="D6559" s="7">
        <v>1</v>
      </c>
      <c r="E6559" s="1">
        <v>15</v>
      </c>
      <c r="F6559" s="1" t="s">
        <v>747</v>
      </c>
      <c r="G6559" s="1" t="s">
        <v>1805</v>
      </c>
      <c r="H6559" s="1" t="s">
        <v>23</v>
      </c>
      <c r="I6559" s="1" t="s">
        <v>23</v>
      </c>
      <c r="J6559" s="1" t="s">
        <v>55</v>
      </c>
      <c r="AK6559" s="1" t="s">
        <v>746</v>
      </c>
    </row>
    <row r="6560" spans="1:38">
      <c r="A6560" s="1" t="s">
        <v>1777</v>
      </c>
      <c r="B6560" s="9">
        <v>42144</v>
      </c>
      <c r="C6560" s="2">
        <v>100</v>
      </c>
      <c r="D6560" s="7">
        <v>1</v>
      </c>
      <c r="E6560" s="1">
        <v>16</v>
      </c>
      <c r="F6560" s="1" t="s">
        <v>745</v>
      </c>
      <c r="G6560" s="1" t="s">
        <v>1814</v>
      </c>
      <c r="H6560" s="1" t="s">
        <v>23</v>
      </c>
      <c r="I6560" s="1" t="s">
        <v>9</v>
      </c>
      <c r="AK6560" s="1" t="s">
        <v>746</v>
      </c>
    </row>
    <row r="6561" spans="1:38">
      <c r="A6561" s="1" t="s">
        <v>1777</v>
      </c>
      <c r="B6561" s="9">
        <v>42144</v>
      </c>
      <c r="C6561" s="2">
        <v>100</v>
      </c>
      <c r="D6561" s="7">
        <v>1</v>
      </c>
      <c r="E6561" s="1">
        <v>16</v>
      </c>
      <c r="F6561" s="1" t="s">
        <v>747</v>
      </c>
      <c r="G6561" s="1" t="s">
        <v>1831</v>
      </c>
      <c r="H6561" s="1" t="s">
        <v>23</v>
      </c>
      <c r="I6561" s="1" t="s">
        <v>23</v>
      </c>
      <c r="AK6561" s="1" t="s">
        <v>746</v>
      </c>
    </row>
    <row r="6562" spans="1:38">
      <c r="A6562" s="1" t="s">
        <v>1777</v>
      </c>
      <c r="B6562" s="9">
        <v>42144</v>
      </c>
      <c r="C6562" s="2">
        <v>100</v>
      </c>
      <c r="D6562" s="7">
        <v>1</v>
      </c>
      <c r="E6562" s="1">
        <v>17</v>
      </c>
      <c r="F6562" s="1" t="s">
        <v>745</v>
      </c>
      <c r="G6562" s="1" t="s">
        <v>1451</v>
      </c>
      <c r="H6562" s="1" t="s">
        <v>23</v>
      </c>
      <c r="I6562" s="1" t="s">
        <v>23</v>
      </c>
      <c r="AK6562" s="1" t="s">
        <v>216</v>
      </c>
    </row>
    <row r="6563" spans="1:38">
      <c r="A6563" s="1" t="s">
        <v>1777</v>
      </c>
      <c r="B6563" s="9">
        <v>42144</v>
      </c>
      <c r="C6563" s="2">
        <v>100</v>
      </c>
      <c r="D6563" s="7">
        <v>1</v>
      </c>
      <c r="E6563" s="1">
        <v>17</v>
      </c>
      <c r="F6563" s="1" t="s">
        <v>747</v>
      </c>
      <c r="G6563" s="1" t="s">
        <v>1452</v>
      </c>
      <c r="H6563" s="1" t="s">
        <v>23</v>
      </c>
      <c r="I6563" s="1" t="s">
        <v>23</v>
      </c>
      <c r="AK6563" s="1" t="s">
        <v>216</v>
      </c>
    </row>
    <row r="6564" spans="1:38">
      <c r="A6564" s="1" t="s">
        <v>1777</v>
      </c>
      <c r="B6564" s="9">
        <v>42144</v>
      </c>
      <c r="C6564" s="2">
        <v>100</v>
      </c>
      <c r="D6564" s="7">
        <v>1</v>
      </c>
      <c r="E6564" s="1">
        <v>18</v>
      </c>
      <c r="F6564" s="1" t="s">
        <v>745</v>
      </c>
      <c r="G6564" s="1" t="s">
        <v>1453</v>
      </c>
      <c r="H6564" s="1" t="s">
        <v>23</v>
      </c>
      <c r="I6564" s="1" t="s">
        <v>23</v>
      </c>
      <c r="AK6564" s="1" t="s">
        <v>216</v>
      </c>
    </row>
    <row r="6565" spans="1:38">
      <c r="A6565" s="1" t="s">
        <v>1777</v>
      </c>
      <c r="B6565" s="9">
        <v>42144</v>
      </c>
      <c r="C6565" s="2">
        <v>100</v>
      </c>
      <c r="D6565" s="7">
        <v>1</v>
      </c>
      <c r="E6565" s="1">
        <v>18</v>
      </c>
      <c r="F6565" s="1" t="s">
        <v>747</v>
      </c>
      <c r="G6565" s="1" t="s">
        <v>1454</v>
      </c>
      <c r="H6565" s="1" t="s">
        <v>23</v>
      </c>
      <c r="I6565" s="1" t="s">
        <v>23</v>
      </c>
      <c r="AK6565" s="1" t="s">
        <v>216</v>
      </c>
    </row>
    <row r="6566" spans="1:38">
      <c r="A6566" s="1" t="s">
        <v>1777</v>
      </c>
      <c r="B6566" s="9">
        <v>42144</v>
      </c>
      <c r="C6566" s="2">
        <v>100</v>
      </c>
      <c r="D6566" s="7">
        <v>1</v>
      </c>
      <c r="E6566" s="1">
        <v>19</v>
      </c>
      <c r="F6566" s="1" t="s">
        <v>745</v>
      </c>
      <c r="G6566" s="1" t="s">
        <v>1455</v>
      </c>
      <c r="H6566" s="1" t="s">
        <v>22</v>
      </c>
      <c r="I6566" s="1" t="s">
        <v>9</v>
      </c>
      <c r="K6566" s="1" t="s">
        <v>29</v>
      </c>
      <c r="L6566" s="1" t="s">
        <v>25</v>
      </c>
      <c r="M6566" s="2" t="s">
        <v>2217</v>
      </c>
      <c r="N6566" s="1" t="s">
        <v>26</v>
      </c>
      <c r="O6566" s="1" t="s">
        <v>33</v>
      </c>
      <c r="P6566" s="1" t="s">
        <v>836</v>
      </c>
      <c r="Q6566" s="1">
        <v>39.1</v>
      </c>
      <c r="R6566" s="1">
        <v>25.85</v>
      </c>
      <c r="S6566" s="1">
        <v>10.8</v>
      </c>
      <c r="X6566" s="1">
        <v>19</v>
      </c>
      <c r="Y6566" s="1">
        <v>119</v>
      </c>
      <c r="Z6566" s="1">
        <v>100</v>
      </c>
      <c r="AA6566" s="1">
        <v>20</v>
      </c>
      <c r="AE6566" s="1" t="s">
        <v>837</v>
      </c>
      <c r="AF6566" s="1" t="s">
        <v>838</v>
      </c>
      <c r="AJ6566" s="1" t="s">
        <v>525</v>
      </c>
      <c r="AK6566" s="1" t="s">
        <v>216</v>
      </c>
      <c r="AL6566" s="1" t="s">
        <v>839</v>
      </c>
    </row>
    <row r="6567" spans="1:38">
      <c r="A6567" s="1" t="s">
        <v>1777</v>
      </c>
      <c r="B6567" s="9">
        <v>42144</v>
      </c>
      <c r="C6567" s="2">
        <v>100</v>
      </c>
      <c r="D6567" s="7">
        <v>1</v>
      </c>
      <c r="E6567" s="1">
        <v>19</v>
      </c>
      <c r="F6567" s="1" t="s">
        <v>747</v>
      </c>
      <c r="G6567" s="1" t="s">
        <v>1456</v>
      </c>
      <c r="H6567" s="1" t="s">
        <v>23</v>
      </c>
      <c r="I6567" s="1" t="s">
        <v>23</v>
      </c>
      <c r="AK6567" s="1" t="s">
        <v>216</v>
      </c>
    </row>
    <row r="6568" spans="1:38">
      <c r="A6568" s="1" t="s">
        <v>1777</v>
      </c>
      <c r="B6568" s="9">
        <v>42144</v>
      </c>
      <c r="C6568" s="2">
        <v>100</v>
      </c>
      <c r="D6568" s="7">
        <v>1</v>
      </c>
      <c r="E6568" s="1">
        <v>20</v>
      </c>
      <c r="F6568" s="1" t="s">
        <v>745</v>
      </c>
      <c r="G6568" s="1" t="s">
        <v>1457</v>
      </c>
      <c r="H6568" s="1" t="s">
        <v>23</v>
      </c>
      <c r="I6568" s="1" t="s">
        <v>23</v>
      </c>
      <c r="AK6568" s="1" t="s">
        <v>216</v>
      </c>
    </row>
    <row r="6569" spans="1:38">
      <c r="A6569" s="1" t="s">
        <v>1777</v>
      </c>
      <c r="B6569" s="9">
        <v>42144</v>
      </c>
      <c r="C6569" s="2">
        <v>100</v>
      </c>
      <c r="D6569" s="7">
        <v>1</v>
      </c>
      <c r="E6569" s="1">
        <v>20</v>
      </c>
      <c r="F6569" s="1" t="s">
        <v>747</v>
      </c>
      <c r="G6569" s="1" t="s">
        <v>1458</v>
      </c>
      <c r="H6569" s="1" t="s">
        <v>23</v>
      </c>
      <c r="I6569" s="1" t="s">
        <v>23</v>
      </c>
      <c r="AK6569" s="1" t="s">
        <v>216</v>
      </c>
    </row>
    <row r="6570" spans="1:38">
      <c r="A6570" s="1" t="s">
        <v>1777</v>
      </c>
      <c r="B6570" s="9">
        <v>42144</v>
      </c>
      <c r="C6570" s="2">
        <v>100</v>
      </c>
      <c r="D6570" s="7">
        <v>1</v>
      </c>
      <c r="E6570" s="10">
        <v>21</v>
      </c>
      <c r="F6570" s="1" t="s">
        <v>745</v>
      </c>
      <c r="G6570" s="1" t="s">
        <v>1463</v>
      </c>
      <c r="H6570" s="1" t="s">
        <v>23</v>
      </c>
      <c r="I6570" s="1" t="s">
        <v>9</v>
      </c>
      <c r="AK6570" s="1" t="s">
        <v>216</v>
      </c>
    </row>
    <row r="6571" spans="1:38">
      <c r="A6571" s="1" t="s">
        <v>1777</v>
      </c>
      <c r="B6571" s="9">
        <v>42144</v>
      </c>
      <c r="C6571" s="2">
        <v>100</v>
      </c>
      <c r="D6571" s="7">
        <v>1</v>
      </c>
      <c r="E6571" s="1">
        <v>21</v>
      </c>
      <c r="F6571" s="1" t="s">
        <v>747</v>
      </c>
      <c r="G6571" s="1" t="s">
        <v>1464</v>
      </c>
      <c r="H6571" s="1" t="s">
        <v>23</v>
      </c>
      <c r="I6571" s="1" t="s">
        <v>23</v>
      </c>
      <c r="AK6571" s="1" t="s">
        <v>216</v>
      </c>
    </row>
    <row r="6572" spans="1:38">
      <c r="A6572" s="1" t="s">
        <v>1777</v>
      </c>
      <c r="B6572" s="9">
        <v>42144</v>
      </c>
      <c r="C6572" s="2">
        <v>100</v>
      </c>
      <c r="D6572" s="7">
        <v>1</v>
      </c>
      <c r="E6572" s="1">
        <v>22</v>
      </c>
      <c r="F6572" s="1" t="s">
        <v>745</v>
      </c>
      <c r="G6572" s="1" t="s">
        <v>1465</v>
      </c>
      <c r="H6572" s="1" t="s">
        <v>23</v>
      </c>
      <c r="I6572" s="1" t="s">
        <v>23</v>
      </c>
      <c r="AK6572" s="1" t="s">
        <v>216</v>
      </c>
    </row>
    <row r="6573" spans="1:38">
      <c r="A6573" s="1" t="s">
        <v>1777</v>
      </c>
      <c r="B6573" s="9">
        <v>42144</v>
      </c>
      <c r="C6573" s="2">
        <v>100</v>
      </c>
      <c r="D6573" s="7">
        <v>1</v>
      </c>
      <c r="E6573" s="1">
        <v>22</v>
      </c>
      <c r="F6573" s="1" t="s">
        <v>747</v>
      </c>
      <c r="G6573" s="1" t="s">
        <v>1466</v>
      </c>
      <c r="H6573" s="1" t="s">
        <v>23</v>
      </c>
      <c r="I6573" s="1" t="s">
        <v>23</v>
      </c>
      <c r="AK6573" s="1" t="s">
        <v>216</v>
      </c>
    </row>
    <row r="6574" spans="1:38">
      <c r="A6574" s="1" t="s">
        <v>1777</v>
      </c>
      <c r="B6574" s="9">
        <v>42144</v>
      </c>
      <c r="C6574" s="2">
        <v>100</v>
      </c>
      <c r="D6574" s="21">
        <v>1</v>
      </c>
      <c r="E6574" s="22">
        <v>23</v>
      </c>
      <c r="F6574" s="22" t="s">
        <v>745</v>
      </c>
      <c r="G6574" s="1" t="s">
        <v>1467</v>
      </c>
      <c r="H6574" s="1" t="s">
        <v>23</v>
      </c>
      <c r="I6574" s="1" t="s">
        <v>23</v>
      </c>
      <c r="AK6574" s="1" t="s">
        <v>216</v>
      </c>
    </row>
    <row r="6575" spans="1:38">
      <c r="A6575" s="1" t="s">
        <v>1777</v>
      </c>
      <c r="B6575" s="9">
        <v>42144</v>
      </c>
      <c r="C6575" s="2">
        <v>100</v>
      </c>
      <c r="D6575" s="7">
        <v>1</v>
      </c>
      <c r="E6575" s="1">
        <v>23</v>
      </c>
      <c r="F6575" s="1" t="s">
        <v>747</v>
      </c>
      <c r="G6575" s="1" t="s">
        <v>1468</v>
      </c>
      <c r="H6575" s="1" t="s">
        <v>23</v>
      </c>
      <c r="I6575" s="1" t="s">
        <v>23</v>
      </c>
      <c r="AK6575" s="1" t="s">
        <v>216</v>
      </c>
    </row>
    <row r="6576" spans="1:38">
      <c r="A6576" s="1" t="s">
        <v>1777</v>
      </c>
      <c r="B6576" s="9">
        <v>42144</v>
      </c>
      <c r="C6576" s="2">
        <v>100</v>
      </c>
      <c r="D6576" s="7">
        <v>1</v>
      </c>
      <c r="E6576" s="1">
        <v>24</v>
      </c>
      <c r="F6576" s="1" t="s">
        <v>745</v>
      </c>
      <c r="G6576" s="1" t="s">
        <v>1469</v>
      </c>
      <c r="H6576" s="1" t="s">
        <v>23</v>
      </c>
      <c r="I6576" s="1" t="s">
        <v>23</v>
      </c>
      <c r="AK6576" s="1" t="s">
        <v>216</v>
      </c>
    </row>
    <row r="6577" spans="1:37">
      <c r="A6577" s="1" t="s">
        <v>1777</v>
      </c>
      <c r="B6577" s="9">
        <v>42144</v>
      </c>
      <c r="C6577" s="2">
        <v>100</v>
      </c>
      <c r="D6577" s="7">
        <v>1</v>
      </c>
      <c r="E6577" s="1">
        <v>24</v>
      </c>
      <c r="F6577" s="1" t="s">
        <v>747</v>
      </c>
      <c r="G6577" s="1" t="s">
        <v>1472</v>
      </c>
      <c r="H6577" s="1" t="s">
        <v>23</v>
      </c>
      <c r="I6577" s="1" t="s">
        <v>23</v>
      </c>
      <c r="AK6577" s="1" t="s">
        <v>216</v>
      </c>
    </row>
    <row r="6578" spans="1:37">
      <c r="A6578" s="1" t="s">
        <v>1777</v>
      </c>
      <c r="B6578" s="9">
        <v>42144</v>
      </c>
      <c r="C6578" s="2">
        <v>100</v>
      </c>
      <c r="D6578" s="7">
        <v>1</v>
      </c>
      <c r="E6578" s="1">
        <v>25</v>
      </c>
      <c r="F6578" s="1" t="s">
        <v>745</v>
      </c>
      <c r="G6578" s="1" t="s">
        <v>1474</v>
      </c>
      <c r="H6578" s="1" t="s">
        <v>23</v>
      </c>
      <c r="I6578" s="1" t="s">
        <v>23</v>
      </c>
      <c r="AK6578" s="1" t="s">
        <v>216</v>
      </c>
    </row>
    <row r="6579" spans="1:37">
      <c r="A6579" s="1" t="s">
        <v>1777</v>
      </c>
      <c r="B6579" s="9">
        <v>42144</v>
      </c>
      <c r="C6579" s="2">
        <v>100</v>
      </c>
      <c r="D6579" s="7">
        <v>1</v>
      </c>
      <c r="E6579" s="1">
        <v>25</v>
      </c>
      <c r="F6579" s="1" t="s">
        <v>747</v>
      </c>
      <c r="G6579" s="1" t="s">
        <v>1475</v>
      </c>
      <c r="H6579" s="1" t="s">
        <v>23</v>
      </c>
      <c r="I6579" s="1" t="s">
        <v>23</v>
      </c>
      <c r="AK6579" s="1" t="s">
        <v>216</v>
      </c>
    </row>
    <row r="6580" spans="1:37">
      <c r="A6580" s="1" t="s">
        <v>1777</v>
      </c>
      <c r="B6580" s="9">
        <v>42144</v>
      </c>
      <c r="C6580" s="2">
        <v>100</v>
      </c>
      <c r="D6580" s="7">
        <v>1</v>
      </c>
      <c r="E6580" s="1">
        <v>26</v>
      </c>
      <c r="F6580" s="1" t="s">
        <v>745</v>
      </c>
      <c r="G6580" s="1" t="s">
        <v>1476</v>
      </c>
      <c r="H6580" s="1" t="s">
        <v>23</v>
      </c>
      <c r="I6580" s="1" t="s">
        <v>23</v>
      </c>
      <c r="AK6580" s="1" t="s">
        <v>216</v>
      </c>
    </row>
    <row r="6581" spans="1:37">
      <c r="A6581" s="1" t="s">
        <v>1777</v>
      </c>
      <c r="B6581" s="9">
        <v>42144</v>
      </c>
      <c r="C6581" s="2">
        <v>100</v>
      </c>
      <c r="D6581" s="7">
        <v>1</v>
      </c>
      <c r="E6581" s="1">
        <v>26</v>
      </c>
      <c r="F6581" s="1" t="s">
        <v>747</v>
      </c>
      <c r="G6581" s="1" t="s">
        <v>1477</v>
      </c>
      <c r="H6581" s="1" t="s">
        <v>23</v>
      </c>
      <c r="I6581" s="1" t="s">
        <v>23</v>
      </c>
      <c r="AK6581" s="1" t="s">
        <v>216</v>
      </c>
    </row>
    <row r="6582" spans="1:37">
      <c r="A6582" s="1" t="s">
        <v>1777</v>
      </c>
      <c r="B6582" s="9">
        <v>42144</v>
      </c>
      <c r="C6582" s="2">
        <v>100</v>
      </c>
      <c r="D6582" s="7">
        <v>1</v>
      </c>
      <c r="E6582" s="1">
        <v>27</v>
      </c>
      <c r="F6582" s="1" t="s">
        <v>745</v>
      </c>
      <c r="G6582" s="1" t="s">
        <v>1478</v>
      </c>
      <c r="H6582" s="1" t="s">
        <v>23</v>
      </c>
      <c r="I6582" s="1" t="s">
        <v>23</v>
      </c>
      <c r="J6582" s="1" t="s">
        <v>55</v>
      </c>
      <c r="AK6582" s="1" t="s">
        <v>216</v>
      </c>
    </row>
    <row r="6583" spans="1:37">
      <c r="A6583" s="1" t="s">
        <v>1777</v>
      </c>
      <c r="B6583" s="9">
        <v>42144</v>
      </c>
      <c r="C6583" s="2">
        <v>100</v>
      </c>
      <c r="D6583" s="7">
        <v>1</v>
      </c>
      <c r="E6583" s="1">
        <v>27</v>
      </c>
      <c r="F6583" s="1" t="s">
        <v>747</v>
      </c>
      <c r="G6583" s="1" t="s">
        <v>1479</v>
      </c>
      <c r="H6583" s="1" t="s">
        <v>23</v>
      </c>
      <c r="I6583" s="1" t="s">
        <v>23</v>
      </c>
      <c r="AK6583" s="1" t="s">
        <v>216</v>
      </c>
    </row>
    <row r="6584" spans="1:37">
      <c r="A6584" s="1" t="s">
        <v>1777</v>
      </c>
      <c r="B6584" s="9">
        <v>42144</v>
      </c>
      <c r="C6584" s="2">
        <v>100</v>
      </c>
      <c r="D6584" s="7">
        <v>1</v>
      </c>
      <c r="E6584" s="1">
        <v>28</v>
      </c>
      <c r="F6584" s="1" t="s">
        <v>745</v>
      </c>
      <c r="G6584" s="1" t="s">
        <v>1480</v>
      </c>
      <c r="H6584" s="1" t="s">
        <v>23</v>
      </c>
      <c r="I6584" s="1" t="s">
        <v>23</v>
      </c>
      <c r="AK6584" s="1" t="s">
        <v>216</v>
      </c>
    </row>
    <row r="6585" spans="1:37">
      <c r="A6585" s="1" t="s">
        <v>1777</v>
      </c>
      <c r="B6585" s="9">
        <v>42144</v>
      </c>
      <c r="C6585" s="2">
        <v>100</v>
      </c>
      <c r="D6585" s="7">
        <v>1</v>
      </c>
      <c r="E6585" s="1">
        <v>28</v>
      </c>
      <c r="F6585" s="1" t="s">
        <v>747</v>
      </c>
      <c r="G6585" s="1" t="s">
        <v>1481</v>
      </c>
      <c r="H6585" s="1" t="s">
        <v>23</v>
      </c>
      <c r="I6585" s="1" t="s">
        <v>23</v>
      </c>
      <c r="AK6585" s="1" t="s">
        <v>216</v>
      </c>
    </row>
    <row r="6586" spans="1:37">
      <c r="A6586" s="1" t="s">
        <v>1777</v>
      </c>
      <c r="B6586" s="9">
        <v>42144</v>
      </c>
      <c r="C6586" s="2">
        <v>100</v>
      </c>
      <c r="D6586" s="7">
        <v>1</v>
      </c>
      <c r="E6586" s="1">
        <v>29</v>
      </c>
      <c r="F6586" s="1" t="s">
        <v>745</v>
      </c>
      <c r="G6586" s="1" t="s">
        <v>1482</v>
      </c>
      <c r="H6586" s="1" t="s">
        <v>23</v>
      </c>
      <c r="I6586" s="1" t="s">
        <v>23</v>
      </c>
      <c r="AK6586" s="1" t="s">
        <v>216</v>
      </c>
    </row>
    <row r="6587" spans="1:37">
      <c r="A6587" s="1" t="s">
        <v>1777</v>
      </c>
      <c r="B6587" s="9">
        <v>42144</v>
      </c>
      <c r="C6587" s="2">
        <v>100</v>
      </c>
      <c r="D6587" s="7">
        <v>1</v>
      </c>
      <c r="E6587" s="1">
        <v>29</v>
      </c>
      <c r="F6587" s="1" t="s">
        <v>747</v>
      </c>
      <c r="G6587" s="1" t="s">
        <v>1483</v>
      </c>
      <c r="H6587" s="1" t="s">
        <v>23</v>
      </c>
      <c r="I6587" s="1" t="s">
        <v>23</v>
      </c>
      <c r="AK6587" s="1" t="s">
        <v>216</v>
      </c>
    </row>
    <row r="6588" spans="1:37">
      <c r="A6588" s="1" t="s">
        <v>1777</v>
      </c>
      <c r="B6588" s="9">
        <v>42144</v>
      </c>
      <c r="C6588" s="2">
        <v>100</v>
      </c>
      <c r="D6588" s="7">
        <v>1</v>
      </c>
      <c r="E6588" s="1">
        <v>30</v>
      </c>
      <c r="F6588" s="1" t="s">
        <v>745</v>
      </c>
      <c r="G6588" s="1" t="s">
        <v>1484</v>
      </c>
      <c r="H6588" s="1" t="s">
        <v>23</v>
      </c>
      <c r="I6588" s="1" t="s">
        <v>23</v>
      </c>
      <c r="AK6588" s="1" t="s">
        <v>216</v>
      </c>
    </row>
    <row r="6589" spans="1:37">
      <c r="A6589" s="1" t="s">
        <v>1777</v>
      </c>
      <c r="B6589" s="9">
        <v>42144</v>
      </c>
      <c r="C6589" s="2">
        <v>100</v>
      </c>
      <c r="D6589" s="7">
        <v>1</v>
      </c>
      <c r="E6589" s="1">
        <v>30</v>
      </c>
      <c r="F6589" s="1" t="s">
        <v>747</v>
      </c>
      <c r="G6589" s="1" t="s">
        <v>1485</v>
      </c>
      <c r="H6589" s="1" t="s">
        <v>23</v>
      </c>
      <c r="I6589" s="1" t="s">
        <v>23</v>
      </c>
      <c r="AK6589" s="1" t="s">
        <v>216</v>
      </c>
    </row>
    <row r="6590" spans="1:37">
      <c r="A6590" s="1" t="s">
        <v>1777</v>
      </c>
      <c r="B6590" s="9">
        <v>42144</v>
      </c>
      <c r="C6590" s="2">
        <v>100</v>
      </c>
      <c r="D6590" s="7">
        <v>1</v>
      </c>
      <c r="E6590" s="1">
        <v>31</v>
      </c>
      <c r="F6590" s="1" t="s">
        <v>745</v>
      </c>
      <c r="G6590" s="1" t="s">
        <v>1486</v>
      </c>
      <c r="H6590" s="1" t="s">
        <v>23</v>
      </c>
      <c r="I6590" s="1" t="s">
        <v>23</v>
      </c>
      <c r="J6590" s="1" t="s">
        <v>55</v>
      </c>
      <c r="AK6590" s="1" t="s">
        <v>216</v>
      </c>
    </row>
    <row r="6591" spans="1:37">
      <c r="A6591" s="1" t="s">
        <v>1777</v>
      </c>
      <c r="B6591" s="9">
        <v>42144</v>
      </c>
      <c r="C6591" s="2">
        <v>100</v>
      </c>
      <c r="D6591" s="7">
        <v>1</v>
      </c>
      <c r="E6591" s="1">
        <v>31</v>
      </c>
      <c r="F6591" s="1" t="s">
        <v>747</v>
      </c>
      <c r="G6591" s="1" t="s">
        <v>1487</v>
      </c>
      <c r="H6591" s="1" t="s">
        <v>23</v>
      </c>
      <c r="I6591" s="1" t="s">
        <v>23</v>
      </c>
      <c r="AK6591" s="1" t="s">
        <v>216</v>
      </c>
    </row>
    <row r="6592" spans="1:37">
      <c r="A6592" s="1" t="s">
        <v>1777</v>
      </c>
      <c r="B6592" s="9">
        <v>42144</v>
      </c>
      <c r="C6592" s="2">
        <v>100</v>
      </c>
      <c r="D6592" s="7">
        <v>1</v>
      </c>
      <c r="E6592" s="1">
        <v>32</v>
      </c>
      <c r="F6592" s="1" t="s">
        <v>745</v>
      </c>
      <c r="G6592" s="1" t="s">
        <v>1488</v>
      </c>
      <c r="H6592" s="1" t="s">
        <v>23</v>
      </c>
      <c r="I6592" s="1" t="s">
        <v>23</v>
      </c>
      <c r="AK6592" s="1" t="s">
        <v>216</v>
      </c>
    </row>
    <row r="6593" spans="1:38">
      <c r="A6593" s="1" t="s">
        <v>1777</v>
      </c>
      <c r="B6593" s="9">
        <v>42144</v>
      </c>
      <c r="C6593" s="2">
        <v>100</v>
      </c>
      <c r="D6593" s="7">
        <v>1</v>
      </c>
      <c r="E6593" s="1">
        <v>32</v>
      </c>
      <c r="F6593" s="1" t="s">
        <v>747</v>
      </c>
      <c r="G6593" s="1" t="s">
        <v>1489</v>
      </c>
      <c r="H6593" s="1" t="s">
        <v>23</v>
      </c>
      <c r="I6593" s="1" t="s">
        <v>23</v>
      </c>
      <c r="AK6593" s="1" t="s">
        <v>216</v>
      </c>
    </row>
    <row r="6594" spans="1:38">
      <c r="A6594" s="1" t="s">
        <v>1777</v>
      </c>
      <c r="B6594" s="9">
        <v>42144</v>
      </c>
      <c r="C6594" s="2">
        <v>100</v>
      </c>
      <c r="D6594" s="7">
        <v>1</v>
      </c>
      <c r="E6594" s="1">
        <v>33</v>
      </c>
      <c r="F6594" s="1" t="s">
        <v>745</v>
      </c>
      <c r="G6594" s="1" t="s">
        <v>532</v>
      </c>
      <c r="H6594" s="1" t="s">
        <v>23</v>
      </c>
      <c r="I6594" s="1" t="s">
        <v>23</v>
      </c>
      <c r="AK6594" s="1" t="s">
        <v>216</v>
      </c>
    </row>
    <row r="6595" spans="1:38">
      <c r="A6595" s="1" t="s">
        <v>1777</v>
      </c>
      <c r="B6595" s="9">
        <v>42144</v>
      </c>
      <c r="C6595" s="2">
        <v>100</v>
      </c>
      <c r="D6595" s="7">
        <v>1</v>
      </c>
      <c r="E6595" s="1">
        <v>33</v>
      </c>
      <c r="F6595" s="1" t="s">
        <v>747</v>
      </c>
      <c r="G6595" s="1" t="s">
        <v>1490</v>
      </c>
      <c r="H6595" s="1" t="s">
        <v>23</v>
      </c>
      <c r="I6595" s="1" t="s">
        <v>23</v>
      </c>
      <c r="AK6595" s="1" t="s">
        <v>216</v>
      </c>
    </row>
    <row r="6596" spans="1:38">
      <c r="A6596" s="1" t="s">
        <v>1777</v>
      </c>
      <c r="B6596" s="9">
        <v>42144</v>
      </c>
      <c r="C6596" s="2">
        <v>100</v>
      </c>
      <c r="D6596" s="7">
        <v>1</v>
      </c>
      <c r="E6596" s="1">
        <v>34</v>
      </c>
      <c r="F6596" s="1" t="s">
        <v>745</v>
      </c>
      <c r="G6596" s="1" t="s">
        <v>1491</v>
      </c>
      <c r="H6596" s="1" t="s">
        <v>23</v>
      </c>
      <c r="I6596" s="1" t="s">
        <v>23</v>
      </c>
      <c r="AK6596" s="1" t="s">
        <v>117</v>
      </c>
    </row>
    <row r="6597" spans="1:38">
      <c r="A6597" s="1" t="s">
        <v>1777</v>
      </c>
      <c r="B6597" s="9">
        <v>42144</v>
      </c>
      <c r="C6597" s="2">
        <v>100</v>
      </c>
      <c r="D6597" s="7">
        <v>1</v>
      </c>
      <c r="E6597" s="1">
        <v>34</v>
      </c>
      <c r="F6597" s="1" t="s">
        <v>747</v>
      </c>
      <c r="G6597" s="1" t="s">
        <v>1492</v>
      </c>
      <c r="H6597" s="1" t="s">
        <v>23</v>
      </c>
      <c r="I6597" s="1" t="s">
        <v>23</v>
      </c>
      <c r="J6597" s="1" t="s">
        <v>55</v>
      </c>
      <c r="AK6597" s="1" t="s">
        <v>117</v>
      </c>
    </row>
    <row r="6598" spans="1:38">
      <c r="A6598" s="1" t="s">
        <v>1777</v>
      </c>
      <c r="B6598" s="9">
        <v>42144</v>
      </c>
      <c r="C6598" s="2">
        <v>100</v>
      </c>
      <c r="D6598" s="7">
        <v>1</v>
      </c>
      <c r="E6598" s="1">
        <v>35</v>
      </c>
      <c r="F6598" s="1" t="s">
        <v>745</v>
      </c>
      <c r="G6598" s="1" t="s">
        <v>1493</v>
      </c>
      <c r="H6598" s="1" t="s">
        <v>23</v>
      </c>
      <c r="I6598" s="1" t="s">
        <v>23</v>
      </c>
      <c r="AK6598" s="1" t="s">
        <v>117</v>
      </c>
    </row>
    <row r="6599" spans="1:38">
      <c r="A6599" s="1" t="s">
        <v>1777</v>
      </c>
      <c r="B6599" s="9">
        <v>42144</v>
      </c>
      <c r="C6599" s="2">
        <v>100</v>
      </c>
      <c r="D6599" s="7">
        <v>1</v>
      </c>
      <c r="E6599" s="1">
        <v>35</v>
      </c>
      <c r="F6599" s="1" t="s">
        <v>747</v>
      </c>
      <c r="G6599" s="1" t="s">
        <v>1494</v>
      </c>
      <c r="H6599" s="1" t="s">
        <v>23</v>
      </c>
      <c r="I6599" s="1" t="s">
        <v>23</v>
      </c>
      <c r="AK6599" s="1" t="s">
        <v>117</v>
      </c>
    </row>
    <row r="6600" spans="1:38">
      <c r="A6600" s="1" t="s">
        <v>1777</v>
      </c>
      <c r="B6600" s="9">
        <v>42144</v>
      </c>
      <c r="C6600" s="2">
        <v>100</v>
      </c>
      <c r="D6600" s="7">
        <v>1</v>
      </c>
      <c r="E6600" s="1">
        <v>36</v>
      </c>
      <c r="F6600" s="1" t="s">
        <v>745</v>
      </c>
      <c r="G6600" s="1" t="s">
        <v>1495</v>
      </c>
      <c r="H6600" s="1" t="s">
        <v>23</v>
      </c>
      <c r="I6600" s="1" t="s">
        <v>23</v>
      </c>
      <c r="AK6600" s="1" t="s">
        <v>117</v>
      </c>
    </row>
    <row r="6601" spans="1:38">
      <c r="A6601" s="1" t="s">
        <v>1777</v>
      </c>
      <c r="B6601" s="9">
        <v>42144</v>
      </c>
      <c r="C6601" s="2">
        <v>100</v>
      </c>
      <c r="D6601" s="7">
        <v>1</v>
      </c>
      <c r="E6601" s="1">
        <v>36</v>
      </c>
      <c r="F6601" s="1" t="s">
        <v>747</v>
      </c>
      <c r="G6601" s="1" t="s">
        <v>1496</v>
      </c>
      <c r="H6601" s="1" t="s">
        <v>23</v>
      </c>
      <c r="I6601" s="1" t="s">
        <v>23</v>
      </c>
      <c r="AK6601" s="1" t="s">
        <v>117</v>
      </c>
    </row>
    <row r="6602" spans="1:38">
      <c r="A6602" s="1" t="s">
        <v>1777</v>
      </c>
      <c r="B6602" s="9">
        <v>42144</v>
      </c>
      <c r="C6602" s="2">
        <v>100</v>
      </c>
      <c r="D6602" s="7">
        <v>1</v>
      </c>
      <c r="E6602" s="1">
        <v>37</v>
      </c>
      <c r="F6602" s="1" t="s">
        <v>745</v>
      </c>
      <c r="G6602" s="1" t="s">
        <v>534</v>
      </c>
      <c r="H6602" s="1" t="s">
        <v>22</v>
      </c>
      <c r="I6602" s="1" t="s">
        <v>9</v>
      </c>
      <c r="K6602" s="1" t="s">
        <v>29</v>
      </c>
      <c r="L6602" s="1" t="s">
        <v>53</v>
      </c>
      <c r="M6602" s="2" t="s">
        <v>2207</v>
      </c>
      <c r="AK6602" s="1" t="s">
        <v>117</v>
      </c>
    </row>
    <row r="6603" spans="1:38">
      <c r="A6603" s="1" t="s">
        <v>1777</v>
      </c>
      <c r="B6603" s="9">
        <v>42144</v>
      </c>
      <c r="C6603" s="2">
        <v>100</v>
      </c>
      <c r="D6603" s="7">
        <v>1</v>
      </c>
      <c r="E6603" s="1">
        <v>37</v>
      </c>
      <c r="F6603" s="1" t="s">
        <v>747</v>
      </c>
      <c r="G6603" s="1" t="s">
        <v>1498</v>
      </c>
      <c r="H6603" s="1" t="s">
        <v>23</v>
      </c>
      <c r="I6603" s="1" t="s">
        <v>23</v>
      </c>
      <c r="AK6603" s="1" t="s">
        <v>117</v>
      </c>
    </row>
    <row r="6604" spans="1:38">
      <c r="A6604" s="1" t="s">
        <v>1777</v>
      </c>
      <c r="B6604" s="9">
        <v>42144</v>
      </c>
      <c r="C6604" s="2">
        <v>100</v>
      </c>
      <c r="D6604" s="7">
        <v>1</v>
      </c>
      <c r="E6604" s="1">
        <v>38</v>
      </c>
      <c r="F6604" s="1" t="s">
        <v>745</v>
      </c>
      <c r="G6604" s="1" t="s">
        <v>1499</v>
      </c>
      <c r="H6604" s="1" t="s">
        <v>23</v>
      </c>
      <c r="I6604" s="1" t="s">
        <v>23</v>
      </c>
      <c r="AK6604" s="1" t="s">
        <v>117</v>
      </c>
    </row>
    <row r="6605" spans="1:38">
      <c r="A6605" s="1" t="s">
        <v>1777</v>
      </c>
      <c r="B6605" s="9">
        <v>42144</v>
      </c>
      <c r="C6605" s="2">
        <v>100</v>
      </c>
      <c r="D6605" s="7">
        <v>1</v>
      </c>
      <c r="E6605" s="1">
        <v>38</v>
      </c>
      <c r="F6605" s="1" t="s">
        <v>747</v>
      </c>
      <c r="G6605" s="1" t="s">
        <v>1500</v>
      </c>
      <c r="H6605" s="1" t="s">
        <v>23</v>
      </c>
      <c r="I6605" s="1" t="s">
        <v>23</v>
      </c>
      <c r="AK6605" s="1" t="s">
        <v>117</v>
      </c>
    </row>
    <row r="6606" spans="1:38">
      <c r="A6606" s="1" t="s">
        <v>1777</v>
      </c>
      <c r="B6606" s="9">
        <v>42144</v>
      </c>
      <c r="C6606" s="2">
        <v>100</v>
      </c>
      <c r="D6606" s="7">
        <v>1</v>
      </c>
      <c r="E6606" s="1">
        <v>39</v>
      </c>
      <c r="F6606" s="1" t="s">
        <v>745</v>
      </c>
      <c r="G6606" s="1" t="s">
        <v>1501</v>
      </c>
      <c r="H6606" s="1" t="s">
        <v>23</v>
      </c>
      <c r="I6606" s="1" t="s">
        <v>23</v>
      </c>
      <c r="AK6606" s="1" t="s">
        <v>117</v>
      </c>
    </row>
    <row r="6607" spans="1:38">
      <c r="A6607" s="1" t="s">
        <v>1777</v>
      </c>
      <c r="B6607" s="9">
        <v>42144</v>
      </c>
      <c r="C6607" s="2">
        <v>100</v>
      </c>
      <c r="D6607" s="7">
        <v>1</v>
      </c>
      <c r="E6607" s="1">
        <v>39</v>
      </c>
      <c r="F6607" s="1" t="s">
        <v>747</v>
      </c>
      <c r="G6607" s="1" t="s">
        <v>1503</v>
      </c>
      <c r="H6607" s="1" t="s">
        <v>22</v>
      </c>
      <c r="I6607" s="1" t="s">
        <v>23</v>
      </c>
      <c r="AK6607" s="1" t="s">
        <v>117</v>
      </c>
      <c r="AL6607" s="1" t="s">
        <v>782</v>
      </c>
    </row>
    <row r="6608" spans="1:38">
      <c r="A6608" s="1" t="s">
        <v>1777</v>
      </c>
      <c r="B6608" s="9">
        <v>42144</v>
      </c>
      <c r="C6608" s="2">
        <v>100</v>
      </c>
      <c r="D6608" s="7">
        <v>1</v>
      </c>
      <c r="E6608" s="1">
        <v>40</v>
      </c>
      <c r="F6608" s="1" t="s">
        <v>745</v>
      </c>
      <c r="G6608" s="1" t="s">
        <v>1504</v>
      </c>
      <c r="H6608" s="1" t="s">
        <v>22</v>
      </c>
      <c r="I6608" s="1" t="s">
        <v>9</v>
      </c>
      <c r="K6608" s="1" t="s">
        <v>31</v>
      </c>
      <c r="L6608" s="1" t="s">
        <v>25</v>
      </c>
      <c r="M6608" s="2" t="s">
        <v>2215</v>
      </c>
      <c r="N6608" s="1" t="s">
        <v>26</v>
      </c>
      <c r="O6608" s="1" t="s">
        <v>33</v>
      </c>
      <c r="P6608" s="1" t="s">
        <v>836</v>
      </c>
      <c r="Q6608" s="1">
        <v>38</v>
      </c>
      <c r="R6608" s="1">
        <v>23.65</v>
      </c>
      <c r="S6608" s="1">
        <v>13.2</v>
      </c>
      <c r="X6608" s="1">
        <v>20</v>
      </c>
      <c r="Y6608" s="1">
        <v>199</v>
      </c>
      <c r="Z6608" s="1">
        <v>179</v>
      </c>
      <c r="AA6608" s="1">
        <v>16</v>
      </c>
      <c r="AC6608" s="1" t="s">
        <v>840</v>
      </c>
      <c r="AE6608" s="1" t="s">
        <v>841</v>
      </c>
      <c r="AH6608" s="1" t="s">
        <v>842</v>
      </c>
      <c r="AI6608" s="1" t="s">
        <v>843</v>
      </c>
      <c r="AJ6608" s="1" t="s">
        <v>750</v>
      </c>
      <c r="AK6608" s="1" t="s">
        <v>117</v>
      </c>
    </row>
    <row r="6609" spans="1:38">
      <c r="A6609" s="1" t="s">
        <v>1777</v>
      </c>
      <c r="B6609" s="9">
        <v>42144</v>
      </c>
      <c r="C6609" s="2">
        <v>100</v>
      </c>
      <c r="D6609" s="7">
        <v>1</v>
      </c>
      <c r="E6609" s="1">
        <v>40</v>
      </c>
      <c r="F6609" s="1" t="s">
        <v>747</v>
      </c>
      <c r="G6609" s="1" t="s">
        <v>1507</v>
      </c>
      <c r="H6609" s="1" t="s">
        <v>23</v>
      </c>
      <c r="I6609" s="1" t="s">
        <v>53</v>
      </c>
      <c r="AK6609" s="1" t="s">
        <v>117</v>
      </c>
    </row>
    <row r="6610" spans="1:38">
      <c r="A6610" s="1" t="s">
        <v>1777</v>
      </c>
      <c r="B6610" s="9">
        <v>42144</v>
      </c>
      <c r="C6610" s="2">
        <v>100</v>
      </c>
      <c r="D6610" s="7">
        <v>1</v>
      </c>
      <c r="E6610" s="1">
        <v>41</v>
      </c>
      <c r="F6610" s="1" t="s">
        <v>745</v>
      </c>
      <c r="G6610" s="1" t="s">
        <v>1508</v>
      </c>
      <c r="H6610" s="1" t="s">
        <v>23</v>
      </c>
      <c r="I6610" s="1" t="s">
        <v>53</v>
      </c>
      <c r="AK6610" s="1" t="s">
        <v>117</v>
      </c>
    </row>
    <row r="6611" spans="1:38">
      <c r="A6611" s="1" t="s">
        <v>1777</v>
      </c>
      <c r="B6611" s="9">
        <v>42144</v>
      </c>
      <c r="C6611" s="2">
        <v>100</v>
      </c>
      <c r="D6611" s="7">
        <v>1</v>
      </c>
      <c r="E6611" s="1">
        <v>41</v>
      </c>
      <c r="F6611" s="1" t="s">
        <v>747</v>
      </c>
      <c r="G6611" s="1" t="s">
        <v>1509</v>
      </c>
      <c r="H6611" s="1" t="s">
        <v>22</v>
      </c>
      <c r="I6611" s="1" t="s">
        <v>9</v>
      </c>
      <c r="K6611" s="1" t="s">
        <v>30</v>
      </c>
      <c r="L6611" s="1" t="s">
        <v>25</v>
      </c>
      <c r="M6611" s="2" t="s">
        <v>2219</v>
      </c>
      <c r="N6611" s="1" t="s">
        <v>26</v>
      </c>
      <c r="O6611" s="1" t="s">
        <v>33</v>
      </c>
      <c r="P6611" s="1" t="s">
        <v>836</v>
      </c>
      <c r="Q6611" s="1">
        <v>26.5</v>
      </c>
      <c r="R6611" s="1">
        <v>18.850000000000001</v>
      </c>
      <c r="S6611" s="1">
        <v>10.3</v>
      </c>
      <c r="X6611" s="1">
        <v>19</v>
      </c>
      <c r="Y6611" s="1">
        <v>70</v>
      </c>
      <c r="Z6611" s="1">
        <v>51</v>
      </c>
      <c r="AA6611" s="1">
        <v>16</v>
      </c>
      <c r="AC6611" s="1" t="s">
        <v>844</v>
      </c>
      <c r="AE6611" s="1" t="s">
        <v>845</v>
      </c>
      <c r="AF6611" s="1" t="s">
        <v>846</v>
      </c>
      <c r="AG6611" s="1" t="s">
        <v>847</v>
      </c>
      <c r="AH6611" s="1" t="s">
        <v>848</v>
      </c>
      <c r="AI6611" s="1" t="s">
        <v>849</v>
      </c>
      <c r="AJ6611" s="1" t="s">
        <v>525</v>
      </c>
      <c r="AK6611" s="1" t="s">
        <v>117</v>
      </c>
      <c r="AL6611" s="1" t="s">
        <v>850</v>
      </c>
    </row>
    <row r="6612" spans="1:38">
      <c r="A6612" s="1" t="s">
        <v>1777</v>
      </c>
      <c r="B6612" s="9">
        <v>42144</v>
      </c>
      <c r="C6612" s="2">
        <v>100</v>
      </c>
      <c r="D6612" s="7">
        <v>1</v>
      </c>
      <c r="E6612" s="1">
        <v>42</v>
      </c>
      <c r="F6612" s="1" t="s">
        <v>745</v>
      </c>
      <c r="G6612" s="1" t="s">
        <v>1510</v>
      </c>
      <c r="H6612" s="1" t="s">
        <v>23</v>
      </c>
      <c r="I6612" s="1" t="s">
        <v>23</v>
      </c>
      <c r="J6612" s="1" t="s">
        <v>55</v>
      </c>
      <c r="AK6612" s="1" t="s">
        <v>117</v>
      </c>
    </row>
    <row r="6613" spans="1:38">
      <c r="A6613" s="1" t="s">
        <v>1777</v>
      </c>
      <c r="B6613" s="9">
        <v>42144</v>
      </c>
      <c r="C6613" s="2">
        <v>100</v>
      </c>
      <c r="D6613" s="7">
        <v>1</v>
      </c>
      <c r="E6613" s="1">
        <v>42</v>
      </c>
      <c r="F6613" s="1" t="s">
        <v>747</v>
      </c>
      <c r="G6613" s="1" t="s">
        <v>1511</v>
      </c>
      <c r="H6613" s="1" t="s">
        <v>22</v>
      </c>
      <c r="I6613" s="1" t="s">
        <v>23</v>
      </c>
      <c r="J6613" s="1" t="s">
        <v>55</v>
      </c>
      <c r="AK6613" s="1" t="s">
        <v>117</v>
      </c>
      <c r="AL6613" s="1" t="s">
        <v>782</v>
      </c>
    </row>
    <row r="6614" spans="1:38">
      <c r="A6614" s="1" t="s">
        <v>1777</v>
      </c>
      <c r="B6614" s="9">
        <v>42144</v>
      </c>
      <c r="C6614" s="2">
        <v>100</v>
      </c>
      <c r="D6614" s="7">
        <v>1</v>
      </c>
      <c r="E6614" s="1">
        <v>43</v>
      </c>
      <c r="F6614" s="1" t="s">
        <v>745</v>
      </c>
      <c r="G6614" s="1" t="s">
        <v>1512</v>
      </c>
      <c r="H6614" s="1" t="s">
        <v>23</v>
      </c>
      <c r="I6614" s="1" t="s">
        <v>23</v>
      </c>
      <c r="AK6614" s="1" t="s">
        <v>117</v>
      </c>
    </row>
    <row r="6615" spans="1:38">
      <c r="A6615" s="1" t="s">
        <v>1777</v>
      </c>
      <c r="B6615" s="9">
        <v>42144</v>
      </c>
      <c r="C6615" s="2">
        <v>100</v>
      </c>
      <c r="D6615" s="7">
        <v>1</v>
      </c>
      <c r="E6615" s="1">
        <v>43</v>
      </c>
      <c r="F6615" s="1" t="s">
        <v>747</v>
      </c>
      <c r="G6615" s="1" t="s">
        <v>1513</v>
      </c>
      <c r="H6615" s="1" t="s">
        <v>23</v>
      </c>
      <c r="I6615" s="1" t="s">
        <v>23</v>
      </c>
      <c r="AK6615" s="1" t="s">
        <v>117</v>
      </c>
    </row>
    <row r="6616" spans="1:38">
      <c r="A6616" s="1" t="s">
        <v>1777</v>
      </c>
      <c r="B6616" s="9">
        <v>42144</v>
      </c>
      <c r="C6616" s="2">
        <v>100</v>
      </c>
      <c r="D6616" s="7">
        <v>1</v>
      </c>
      <c r="E6616" s="1">
        <v>44</v>
      </c>
      <c r="F6616" s="1" t="s">
        <v>745</v>
      </c>
      <c r="G6616" s="1" t="s">
        <v>1514</v>
      </c>
      <c r="H6616" s="1" t="s">
        <v>23</v>
      </c>
      <c r="I6616" s="1" t="s">
        <v>23</v>
      </c>
      <c r="AK6616" s="1" t="s">
        <v>117</v>
      </c>
    </row>
    <row r="6617" spans="1:38">
      <c r="A6617" s="1" t="s">
        <v>1777</v>
      </c>
      <c r="B6617" s="9">
        <v>42144</v>
      </c>
      <c r="C6617" s="2">
        <v>100</v>
      </c>
      <c r="D6617" s="7">
        <v>1</v>
      </c>
      <c r="E6617" s="1">
        <v>44</v>
      </c>
      <c r="F6617" s="1" t="s">
        <v>747</v>
      </c>
      <c r="G6617" s="1" t="s">
        <v>1515</v>
      </c>
      <c r="H6617" s="1" t="s">
        <v>23</v>
      </c>
      <c r="I6617" s="1" t="s">
        <v>23</v>
      </c>
      <c r="AK6617" s="1" t="s">
        <v>117</v>
      </c>
    </row>
    <row r="6618" spans="1:38">
      <c r="A6618" s="1" t="s">
        <v>1777</v>
      </c>
      <c r="B6618" s="9">
        <v>42144</v>
      </c>
      <c r="C6618" s="2">
        <v>100</v>
      </c>
      <c r="D6618" s="7">
        <v>1</v>
      </c>
      <c r="E6618" s="1">
        <v>45</v>
      </c>
      <c r="F6618" s="1" t="s">
        <v>745</v>
      </c>
      <c r="G6618" s="1" t="s">
        <v>1516</v>
      </c>
      <c r="H6618" s="1" t="s">
        <v>23</v>
      </c>
      <c r="I6618" s="1" t="s">
        <v>23</v>
      </c>
      <c r="AK6618" s="1" t="s">
        <v>117</v>
      </c>
    </row>
    <row r="6619" spans="1:38">
      <c r="A6619" s="1" t="s">
        <v>1777</v>
      </c>
      <c r="B6619" s="9">
        <v>42144</v>
      </c>
      <c r="C6619" s="2">
        <v>100</v>
      </c>
      <c r="D6619" s="7">
        <v>1</v>
      </c>
      <c r="E6619" s="1">
        <v>45</v>
      </c>
      <c r="F6619" s="1" t="s">
        <v>747</v>
      </c>
      <c r="G6619" s="1" t="s">
        <v>1517</v>
      </c>
      <c r="H6619" s="1" t="s">
        <v>23</v>
      </c>
      <c r="I6619" s="1" t="s">
        <v>23</v>
      </c>
      <c r="AK6619" s="1" t="s">
        <v>117</v>
      </c>
    </row>
    <row r="6620" spans="1:38">
      <c r="A6620" s="1" t="s">
        <v>1777</v>
      </c>
      <c r="B6620" s="9">
        <v>42144</v>
      </c>
      <c r="C6620" s="2">
        <v>100</v>
      </c>
      <c r="D6620" s="7">
        <v>1</v>
      </c>
      <c r="E6620" s="1">
        <v>46</v>
      </c>
      <c r="F6620" s="1" t="s">
        <v>745</v>
      </c>
      <c r="G6620" s="1" t="s">
        <v>1518</v>
      </c>
      <c r="H6620" s="1" t="s">
        <v>23</v>
      </c>
      <c r="I6620" s="1" t="s">
        <v>23</v>
      </c>
      <c r="AK6620" s="1" t="s">
        <v>117</v>
      </c>
    </row>
    <row r="6621" spans="1:38">
      <c r="A6621" s="1" t="s">
        <v>1777</v>
      </c>
      <c r="B6621" s="9">
        <v>42144</v>
      </c>
      <c r="C6621" s="2">
        <v>100</v>
      </c>
      <c r="D6621" s="7">
        <v>1</v>
      </c>
      <c r="E6621" s="1">
        <v>46</v>
      </c>
      <c r="F6621" s="1" t="s">
        <v>747</v>
      </c>
      <c r="G6621" s="1" t="s">
        <v>1519</v>
      </c>
      <c r="H6621" s="1" t="s">
        <v>23</v>
      </c>
      <c r="I6621" s="1" t="s">
        <v>23</v>
      </c>
      <c r="AK6621" s="1" t="s">
        <v>117</v>
      </c>
    </row>
    <row r="6622" spans="1:38">
      <c r="A6622" s="1" t="s">
        <v>1777</v>
      </c>
      <c r="B6622" s="9">
        <v>42144</v>
      </c>
      <c r="C6622" s="2">
        <v>100</v>
      </c>
      <c r="D6622" s="7">
        <v>1</v>
      </c>
      <c r="E6622" s="1">
        <v>47</v>
      </c>
      <c r="F6622" s="1" t="s">
        <v>745</v>
      </c>
      <c r="G6622" s="1" t="s">
        <v>1520</v>
      </c>
      <c r="H6622" s="1" t="s">
        <v>23</v>
      </c>
      <c r="I6622" s="1" t="s">
        <v>23</v>
      </c>
      <c r="AK6622" s="1" t="s">
        <v>117</v>
      </c>
    </row>
    <row r="6623" spans="1:38">
      <c r="A6623" s="1" t="s">
        <v>1777</v>
      </c>
      <c r="B6623" s="9">
        <v>42144</v>
      </c>
      <c r="C6623" s="2">
        <v>100</v>
      </c>
      <c r="D6623" s="7">
        <v>1</v>
      </c>
      <c r="E6623" s="1">
        <v>47</v>
      </c>
      <c r="F6623" s="1" t="s">
        <v>747</v>
      </c>
      <c r="G6623" s="1" t="s">
        <v>1521</v>
      </c>
      <c r="H6623" s="1" t="s">
        <v>23</v>
      </c>
      <c r="I6623" s="1" t="s">
        <v>23</v>
      </c>
      <c r="AK6623" s="1" t="s">
        <v>117</v>
      </c>
    </row>
    <row r="6624" spans="1:38">
      <c r="A6624" s="1" t="s">
        <v>1777</v>
      </c>
      <c r="B6624" s="9">
        <v>42144</v>
      </c>
      <c r="C6624" s="2">
        <v>100</v>
      </c>
      <c r="D6624" s="7">
        <v>1</v>
      </c>
      <c r="E6624" s="1">
        <v>48</v>
      </c>
      <c r="F6624" s="1" t="s">
        <v>745</v>
      </c>
      <c r="G6624" s="1" t="s">
        <v>1522</v>
      </c>
      <c r="H6624" s="1" t="s">
        <v>23</v>
      </c>
      <c r="I6624" s="1" t="s">
        <v>23</v>
      </c>
      <c r="AK6624" s="1" t="s">
        <v>117</v>
      </c>
    </row>
    <row r="6625" spans="1:38">
      <c r="A6625" s="1" t="s">
        <v>1777</v>
      </c>
      <c r="B6625" s="9">
        <v>42144</v>
      </c>
      <c r="C6625" s="2">
        <v>100</v>
      </c>
      <c r="D6625" s="7">
        <v>1</v>
      </c>
      <c r="E6625" s="1">
        <v>48</v>
      </c>
      <c r="F6625" s="1" t="s">
        <v>747</v>
      </c>
      <c r="G6625" s="1" t="s">
        <v>1523</v>
      </c>
      <c r="H6625" s="1" t="s">
        <v>23</v>
      </c>
      <c r="I6625" s="1" t="s">
        <v>23</v>
      </c>
      <c r="AK6625" s="1" t="s">
        <v>117</v>
      </c>
    </row>
    <row r="6626" spans="1:38">
      <c r="A6626" s="1" t="s">
        <v>1778</v>
      </c>
      <c r="B6626" s="9">
        <v>42145</v>
      </c>
      <c r="C6626" s="2">
        <v>100</v>
      </c>
      <c r="D6626" s="7">
        <v>1</v>
      </c>
      <c r="E6626" s="1">
        <v>1</v>
      </c>
      <c r="F6626" s="1" t="s">
        <v>745</v>
      </c>
      <c r="G6626" s="1" t="s">
        <v>1823</v>
      </c>
      <c r="H6626" s="1" t="s">
        <v>22</v>
      </c>
      <c r="I6626" s="1" t="s">
        <v>23</v>
      </c>
      <c r="AK6626" s="1" t="s">
        <v>525</v>
      </c>
      <c r="AL6626" s="1" t="s">
        <v>782</v>
      </c>
    </row>
    <row r="6627" spans="1:38">
      <c r="A6627" s="1" t="s">
        <v>1778</v>
      </c>
      <c r="B6627" s="9">
        <v>42145</v>
      </c>
      <c r="C6627" s="2">
        <v>100</v>
      </c>
      <c r="D6627" s="7">
        <v>1</v>
      </c>
      <c r="E6627" s="1">
        <v>1</v>
      </c>
      <c r="F6627" s="1" t="s">
        <v>747</v>
      </c>
      <c r="G6627" s="1" t="s">
        <v>1825</v>
      </c>
      <c r="H6627" s="1" t="s">
        <v>22</v>
      </c>
      <c r="I6627" s="1" t="s">
        <v>23</v>
      </c>
      <c r="AK6627" s="1" t="s">
        <v>525</v>
      </c>
      <c r="AL6627" s="1" t="s">
        <v>782</v>
      </c>
    </row>
    <row r="6628" spans="1:38">
      <c r="A6628" s="1" t="s">
        <v>1778</v>
      </c>
      <c r="B6628" s="9">
        <v>42145</v>
      </c>
      <c r="C6628" s="2">
        <v>100</v>
      </c>
      <c r="D6628" s="7">
        <v>1</v>
      </c>
      <c r="E6628" s="1">
        <v>2</v>
      </c>
      <c r="F6628" s="1" t="s">
        <v>745</v>
      </c>
      <c r="G6628" s="1" t="s">
        <v>1833</v>
      </c>
      <c r="H6628" s="1" t="s">
        <v>22</v>
      </c>
      <c r="I6628" s="1" t="s">
        <v>9</v>
      </c>
      <c r="K6628" s="1" t="s">
        <v>29</v>
      </c>
      <c r="L6628" s="1" t="s">
        <v>53</v>
      </c>
      <c r="M6628" s="2" t="s">
        <v>1251</v>
      </c>
      <c r="AJ6628" s="1" t="s">
        <v>216</v>
      </c>
      <c r="AK6628" s="1" t="s">
        <v>525</v>
      </c>
    </row>
    <row r="6629" spans="1:38">
      <c r="A6629" s="1" t="s">
        <v>1778</v>
      </c>
      <c r="B6629" s="9">
        <v>42145</v>
      </c>
      <c r="C6629" s="2">
        <v>100</v>
      </c>
      <c r="D6629" s="7">
        <v>1</v>
      </c>
      <c r="E6629" s="1">
        <v>2</v>
      </c>
      <c r="F6629" s="1" t="s">
        <v>747</v>
      </c>
      <c r="G6629" s="1" t="s">
        <v>1829</v>
      </c>
      <c r="H6629" s="1" t="s">
        <v>22</v>
      </c>
      <c r="I6629" s="1" t="s">
        <v>23</v>
      </c>
      <c r="AK6629" s="1" t="s">
        <v>525</v>
      </c>
      <c r="AL6629" s="1" t="s">
        <v>782</v>
      </c>
    </row>
    <row r="6630" spans="1:38">
      <c r="A6630" s="1" t="s">
        <v>1778</v>
      </c>
      <c r="B6630" s="9">
        <v>42145</v>
      </c>
      <c r="C6630" s="2">
        <v>100</v>
      </c>
      <c r="D6630" s="7">
        <v>1</v>
      </c>
      <c r="E6630" s="1">
        <v>3</v>
      </c>
      <c r="F6630" s="1" t="s">
        <v>745</v>
      </c>
      <c r="G6630" s="1" t="s">
        <v>1813</v>
      </c>
      <c r="H6630" s="1" t="s">
        <v>22</v>
      </c>
      <c r="I6630" s="1" t="s">
        <v>23</v>
      </c>
      <c r="AK6630" s="1" t="s">
        <v>525</v>
      </c>
      <c r="AL6630" s="1" t="s">
        <v>782</v>
      </c>
    </row>
    <row r="6631" spans="1:38">
      <c r="A6631" s="1" t="s">
        <v>1778</v>
      </c>
      <c r="B6631" s="9">
        <v>42145</v>
      </c>
      <c r="C6631" s="2">
        <v>100</v>
      </c>
      <c r="D6631" s="7">
        <v>1</v>
      </c>
      <c r="E6631" s="1">
        <v>3</v>
      </c>
      <c r="F6631" s="1" t="s">
        <v>747</v>
      </c>
      <c r="G6631" s="1" t="s">
        <v>1824</v>
      </c>
      <c r="H6631" s="1" t="s">
        <v>22</v>
      </c>
      <c r="I6631" s="1" t="s">
        <v>23</v>
      </c>
      <c r="AK6631" s="1" t="s">
        <v>525</v>
      </c>
      <c r="AL6631" s="1" t="s">
        <v>782</v>
      </c>
    </row>
    <row r="6632" spans="1:38">
      <c r="A6632" s="1" t="s">
        <v>1778</v>
      </c>
      <c r="B6632" s="9">
        <v>42145</v>
      </c>
      <c r="C6632" s="2">
        <v>100</v>
      </c>
      <c r="D6632" s="7">
        <v>1</v>
      </c>
      <c r="E6632" s="1">
        <v>4</v>
      </c>
      <c r="F6632" s="1" t="s">
        <v>745</v>
      </c>
      <c r="G6632" s="1" t="s">
        <v>1821</v>
      </c>
      <c r="H6632" s="1" t="s">
        <v>22</v>
      </c>
      <c r="I6632" s="1" t="s">
        <v>9</v>
      </c>
      <c r="K6632" s="1" t="s">
        <v>30</v>
      </c>
      <c r="L6632" s="1" t="s">
        <v>53</v>
      </c>
      <c r="M6632" s="2" t="s">
        <v>1313</v>
      </c>
      <c r="AJ6632" s="1" t="s">
        <v>216</v>
      </c>
      <c r="AK6632" s="1" t="s">
        <v>525</v>
      </c>
    </row>
    <row r="6633" spans="1:38">
      <c r="A6633" s="1" t="s">
        <v>1778</v>
      </c>
      <c r="B6633" s="9">
        <v>42145</v>
      </c>
      <c r="C6633" s="2">
        <v>100</v>
      </c>
      <c r="D6633" s="7">
        <v>1</v>
      </c>
      <c r="E6633" s="1">
        <v>4</v>
      </c>
      <c r="F6633" s="1" t="s">
        <v>747</v>
      </c>
      <c r="G6633" s="1" t="s">
        <v>1832</v>
      </c>
      <c r="H6633" s="1" t="s">
        <v>22</v>
      </c>
      <c r="I6633" s="1" t="s">
        <v>23</v>
      </c>
      <c r="AK6633" s="1" t="s">
        <v>525</v>
      </c>
      <c r="AL6633" s="1" t="s">
        <v>782</v>
      </c>
    </row>
    <row r="6634" spans="1:38">
      <c r="A6634" s="1" t="s">
        <v>1778</v>
      </c>
      <c r="B6634" s="9">
        <v>42145</v>
      </c>
      <c r="C6634" s="2">
        <v>100</v>
      </c>
      <c r="D6634" s="7">
        <v>1</v>
      </c>
      <c r="E6634" s="1">
        <v>5</v>
      </c>
      <c r="F6634" s="1" t="s">
        <v>745</v>
      </c>
      <c r="G6634" s="1" t="s">
        <v>1828</v>
      </c>
      <c r="H6634" s="1" t="s">
        <v>23</v>
      </c>
      <c r="I6634" s="1" t="s">
        <v>23</v>
      </c>
      <c r="AK6634" s="1" t="s">
        <v>525</v>
      </c>
    </row>
    <row r="6635" spans="1:38">
      <c r="A6635" s="1" t="s">
        <v>1778</v>
      </c>
      <c r="B6635" s="9">
        <v>42145</v>
      </c>
      <c r="C6635" s="2">
        <v>100</v>
      </c>
      <c r="D6635" s="7">
        <v>1</v>
      </c>
      <c r="E6635" s="1">
        <v>5</v>
      </c>
      <c r="F6635" s="1" t="s">
        <v>747</v>
      </c>
      <c r="G6635" s="1" t="s">
        <v>1826</v>
      </c>
      <c r="H6635" s="1" t="s">
        <v>22</v>
      </c>
      <c r="I6635" s="1" t="s">
        <v>9</v>
      </c>
      <c r="K6635" s="1" t="s">
        <v>32</v>
      </c>
      <c r="L6635" s="1" t="s">
        <v>25</v>
      </c>
      <c r="M6635" s="1" t="s">
        <v>2228</v>
      </c>
      <c r="N6635" s="1" t="s">
        <v>224</v>
      </c>
      <c r="O6635" s="1" t="s">
        <v>33</v>
      </c>
      <c r="P6635" s="1" t="s">
        <v>851</v>
      </c>
      <c r="Q6635" s="1">
        <v>25.6</v>
      </c>
      <c r="R6635" s="1">
        <v>17.5</v>
      </c>
      <c r="S6635" s="1">
        <v>9.25</v>
      </c>
      <c r="X6635" s="1">
        <v>17</v>
      </c>
      <c r="Y6635" s="1">
        <v>64</v>
      </c>
      <c r="Z6635" s="1">
        <v>47</v>
      </c>
      <c r="AA6635" s="1">
        <v>0</v>
      </c>
      <c r="AE6635" s="1" t="s">
        <v>852</v>
      </c>
      <c r="AG6635" s="1" t="s">
        <v>853</v>
      </c>
      <c r="AH6635" s="1" t="s">
        <v>854</v>
      </c>
      <c r="AI6635" s="1" t="s">
        <v>855</v>
      </c>
      <c r="AJ6635" s="1" t="s">
        <v>525</v>
      </c>
      <c r="AK6635" s="1" t="s">
        <v>525</v>
      </c>
      <c r="AL6635" s="1" t="s">
        <v>856</v>
      </c>
    </row>
    <row r="6636" spans="1:38">
      <c r="A6636" s="1" t="s">
        <v>1778</v>
      </c>
      <c r="B6636" s="9">
        <v>42145</v>
      </c>
      <c r="C6636" s="2">
        <v>100</v>
      </c>
      <c r="D6636" s="7">
        <v>1</v>
      </c>
      <c r="E6636" s="1">
        <v>6</v>
      </c>
      <c r="F6636" s="1" t="s">
        <v>745</v>
      </c>
      <c r="G6636" s="1" t="s">
        <v>1834</v>
      </c>
      <c r="H6636" s="1" t="s">
        <v>23</v>
      </c>
      <c r="I6636" s="1" t="s">
        <v>23</v>
      </c>
      <c r="AK6636" s="1" t="s">
        <v>525</v>
      </c>
    </row>
    <row r="6637" spans="1:38">
      <c r="A6637" s="1" t="s">
        <v>1778</v>
      </c>
      <c r="B6637" s="9">
        <v>42145</v>
      </c>
      <c r="C6637" s="2">
        <v>100</v>
      </c>
      <c r="D6637" s="7">
        <v>1</v>
      </c>
      <c r="E6637" s="1">
        <v>6</v>
      </c>
      <c r="F6637" s="1" t="s">
        <v>747</v>
      </c>
      <c r="G6637" s="1" t="s">
        <v>1816</v>
      </c>
      <c r="H6637" s="1" t="s">
        <v>23</v>
      </c>
      <c r="I6637" s="1" t="s">
        <v>23</v>
      </c>
      <c r="AK6637" s="1" t="s">
        <v>525</v>
      </c>
    </row>
    <row r="6638" spans="1:38">
      <c r="A6638" s="1" t="s">
        <v>1778</v>
      </c>
      <c r="B6638" s="9">
        <v>42145</v>
      </c>
      <c r="C6638" s="2">
        <v>100</v>
      </c>
      <c r="D6638" s="7">
        <v>1</v>
      </c>
      <c r="E6638" s="1">
        <v>7</v>
      </c>
      <c r="F6638" s="1" t="s">
        <v>745</v>
      </c>
      <c r="G6638" s="1" t="s">
        <v>1809</v>
      </c>
      <c r="H6638" s="1" t="s">
        <v>22</v>
      </c>
      <c r="I6638" s="1" t="s">
        <v>23</v>
      </c>
      <c r="AK6638" s="1" t="s">
        <v>525</v>
      </c>
      <c r="AL6638" s="1" t="s">
        <v>782</v>
      </c>
    </row>
    <row r="6639" spans="1:38">
      <c r="A6639" s="1" t="s">
        <v>1778</v>
      </c>
      <c r="B6639" s="9">
        <v>42145</v>
      </c>
      <c r="C6639" s="2">
        <v>100</v>
      </c>
      <c r="D6639" s="7">
        <v>1</v>
      </c>
      <c r="E6639" s="1">
        <v>7</v>
      </c>
      <c r="F6639" s="1" t="s">
        <v>747</v>
      </c>
      <c r="G6639" s="1" t="s">
        <v>1822</v>
      </c>
      <c r="H6639" s="1" t="s">
        <v>23</v>
      </c>
      <c r="I6639" s="1" t="s">
        <v>23</v>
      </c>
      <c r="AK6639" s="1" t="s">
        <v>525</v>
      </c>
    </row>
    <row r="6640" spans="1:38">
      <c r="A6640" s="1" t="s">
        <v>1778</v>
      </c>
      <c r="B6640" s="9">
        <v>42145</v>
      </c>
      <c r="C6640" s="2">
        <v>100</v>
      </c>
      <c r="D6640" s="7">
        <v>1</v>
      </c>
      <c r="E6640" s="1">
        <v>8</v>
      </c>
      <c r="F6640" s="1" t="s">
        <v>745</v>
      </c>
      <c r="G6640" s="1" t="s">
        <v>1808</v>
      </c>
      <c r="H6640" s="1" t="s">
        <v>22</v>
      </c>
      <c r="I6640" s="1" t="s">
        <v>23</v>
      </c>
      <c r="AK6640" s="1" t="s">
        <v>525</v>
      </c>
      <c r="AL6640" s="1" t="s">
        <v>782</v>
      </c>
    </row>
    <row r="6641" spans="1:38">
      <c r="A6641" s="1" t="s">
        <v>1778</v>
      </c>
      <c r="B6641" s="9">
        <v>42145</v>
      </c>
      <c r="C6641" s="2">
        <v>100</v>
      </c>
      <c r="D6641" s="7">
        <v>1</v>
      </c>
      <c r="E6641" s="1">
        <v>8</v>
      </c>
      <c r="F6641" s="1" t="s">
        <v>747</v>
      </c>
      <c r="G6641" s="1" t="s">
        <v>1820</v>
      </c>
      <c r="H6641" s="1" t="s">
        <v>22</v>
      </c>
      <c r="I6641" s="1" t="s">
        <v>23</v>
      </c>
      <c r="AK6641" s="1" t="s">
        <v>525</v>
      </c>
      <c r="AL6641" s="1" t="s">
        <v>782</v>
      </c>
    </row>
    <row r="6642" spans="1:38">
      <c r="A6642" s="1" t="s">
        <v>1778</v>
      </c>
      <c r="B6642" s="9">
        <v>42145</v>
      </c>
      <c r="C6642" s="2">
        <v>100</v>
      </c>
      <c r="D6642" s="7">
        <v>1</v>
      </c>
      <c r="E6642" s="1">
        <v>9</v>
      </c>
      <c r="F6642" s="1" t="s">
        <v>745</v>
      </c>
      <c r="G6642" s="1" t="s">
        <v>1830</v>
      </c>
      <c r="H6642" s="1" t="s">
        <v>22</v>
      </c>
      <c r="I6642" s="1" t="s">
        <v>23</v>
      </c>
      <c r="AK6642" s="1" t="s">
        <v>525</v>
      </c>
      <c r="AL6642" s="1" t="s">
        <v>782</v>
      </c>
    </row>
    <row r="6643" spans="1:38">
      <c r="A6643" s="1" t="s">
        <v>1778</v>
      </c>
      <c r="B6643" s="9">
        <v>42145</v>
      </c>
      <c r="C6643" s="2">
        <v>100</v>
      </c>
      <c r="D6643" s="7">
        <v>1</v>
      </c>
      <c r="E6643" s="1">
        <v>9</v>
      </c>
      <c r="F6643" s="1" t="s">
        <v>747</v>
      </c>
      <c r="G6643" s="1" t="s">
        <v>1810</v>
      </c>
      <c r="H6643" s="1" t="s">
        <v>22</v>
      </c>
      <c r="I6643" s="1" t="s">
        <v>23</v>
      </c>
      <c r="AK6643" s="1" t="s">
        <v>525</v>
      </c>
      <c r="AL6643" s="1" t="s">
        <v>782</v>
      </c>
    </row>
    <row r="6644" spans="1:38">
      <c r="A6644" s="1" t="s">
        <v>1778</v>
      </c>
      <c r="B6644" s="9">
        <v>42145</v>
      </c>
      <c r="C6644" s="2">
        <v>100</v>
      </c>
      <c r="D6644" s="7">
        <v>1</v>
      </c>
      <c r="E6644" s="1">
        <v>10</v>
      </c>
      <c r="F6644" s="1" t="s">
        <v>745</v>
      </c>
      <c r="G6644" s="1" t="s">
        <v>1817</v>
      </c>
      <c r="H6644" s="1" t="s">
        <v>23</v>
      </c>
      <c r="I6644" s="1" t="s">
        <v>23</v>
      </c>
      <c r="AK6644" s="1" t="s">
        <v>525</v>
      </c>
    </row>
    <row r="6645" spans="1:38">
      <c r="A6645" s="1" t="s">
        <v>1778</v>
      </c>
      <c r="B6645" s="9">
        <v>42145</v>
      </c>
      <c r="C6645" s="2">
        <v>100</v>
      </c>
      <c r="D6645" s="7">
        <v>1</v>
      </c>
      <c r="E6645" s="1">
        <v>10</v>
      </c>
      <c r="F6645" s="1" t="s">
        <v>747</v>
      </c>
      <c r="G6645" s="1" t="s">
        <v>1835</v>
      </c>
      <c r="H6645" s="1" t="s">
        <v>23</v>
      </c>
      <c r="I6645" s="1" t="s">
        <v>23</v>
      </c>
      <c r="AK6645" s="1" t="s">
        <v>525</v>
      </c>
    </row>
    <row r="6646" spans="1:38">
      <c r="A6646" s="1" t="s">
        <v>1778</v>
      </c>
      <c r="B6646" s="9">
        <v>42145</v>
      </c>
      <c r="C6646" s="2">
        <v>100</v>
      </c>
      <c r="D6646" s="7">
        <v>1</v>
      </c>
      <c r="E6646" s="1">
        <v>11</v>
      </c>
      <c r="F6646" s="1" t="s">
        <v>745</v>
      </c>
      <c r="G6646" s="1" t="s">
        <v>1812</v>
      </c>
      <c r="H6646" s="1" t="s">
        <v>23</v>
      </c>
      <c r="I6646" s="1" t="s">
        <v>23</v>
      </c>
      <c r="AK6646" s="1" t="s">
        <v>525</v>
      </c>
    </row>
    <row r="6647" spans="1:38">
      <c r="A6647" s="1" t="s">
        <v>1778</v>
      </c>
      <c r="B6647" s="9">
        <v>42145</v>
      </c>
      <c r="C6647" s="2">
        <v>100</v>
      </c>
      <c r="D6647" s="7">
        <v>1</v>
      </c>
      <c r="E6647" s="1">
        <v>11</v>
      </c>
      <c r="F6647" s="1" t="s">
        <v>747</v>
      </c>
      <c r="G6647" s="1" t="s">
        <v>1807</v>
      </c>
      <c r="H6647" s="1" t="s">
        <v>22</v>
      </c>
      <c r="I6647" s="1" t="s">
        <v>9</v>
      </c>
      <c r="K6647" s="1" t="s">
        <v>30</v>
      </c>
      <c r="L6647" s="1" t="s">
        <v>53</v>
      </c>
      <c r="M6647" s="1" t="s">
        <v>2211</v>
      </c>
      <c r="AJ6647" s="1" t="s">
        <v>216</v>
      </c>
      <c r="AK6647" s="1" t="s">
        <v>525</v>
      </c>
    </row>
    <row r="6648" spans="1:38">
      <c r="A6648" s="1" t="s">
        <v>1778</v>
      </c>
      <c r="B6648" s="9">
        <v>42145</v>
      </c>
      <c r="C6648" s="2">
        <v>100</v>
      </c>
      <c r="D6648" s="7">
        <v>1</v>
      </c>
      <c r="E6648" s="1">
        <v>12</v>
      </c>
      <c r="F6648" s="1" t="s">
        <v>745</v>
      </c>
      <c r="G6648" s="1" t="s">
        <v>1818</v>
      </c>
      <c r="H6648" s="1" t="s">
        <v>22</v>
      </c>
      <c r="I6648" s="1" t="s">
        <v>9</v>
      </c>
      <c r="K6648" s="1" t="s">
        <v>29</v>
      </c>
      <c r="L6648" s="1" t="s">
        <v>25</v>
      </c>
      <c r="M6648" s="2" t="s">
        <v>2226</v>
      </c>
      <c r="N6648" s="1" t="s">
        <v>224</v>
      </c>
      <c r="O6648" s="1" t="s">
        <v>27</v>
      </c>
      <c r="P6648" s="1" t="s">
        <v>857</v>
      </c>
      <c r="Q6648" s="1">
        <v>42.05</v>
      </c>
      <c r="R6648" s="1">
        <v>27.4</v>
      </c>
      <c r="S6648" s="1">
        <v>21</v>
      </c>
      <c r="X6648" s="1">
        <v>17</v>
      </c>
      <c r="Y6648" s="1">
        <v>135</v>
      </c>
      <c r="Z6648" s="1">
        <v>118</v>
      </c>
      <c r="AA6648" s="1">
        <v>50</v>
      </c>
      <c r="AE6648" s="1" t="s">
        <v>858</v>
      </c>
      <c r="AF6648" s="1" t="s">
        <v>859</v>
      </c>
      <c r="AH6648" s="1" t="s">
        <v>860</v>
      </c>
      <c r="AI6648" s="1" t="s">
        <v>861</v>
      </c>
      <c r="AJ6648" s="1" t="s">
        <v>525</v>
      </c>
      <c r="AK6648" s="1" t="s">
        <v>525</v>
      </c>
      <c r="AL6648" s="1" t="s">
        <v>48</v>
      </c>
    </row>
    <row r="6649" spans="1:38">
      <c r="A6649" s="1" t="s">
        <v>1778</v>
      </c>
      <c r="B6649" s="9">
        <v>42145</v>
      </c>
      <c r="C6649" s="2">
        <v>100</v>
      </c>
      <c r="D6649" s="7">
        <v>1</v>
      </c>
      <c r="E6649" s="1">
        <v>12</v>
      </c>
      <c r="F6649" s="1" t="s">
        <v>747</v>
      </c>
      <c r="G6649" s="1" t="s">
        <v>1811</v>
      </c>
      <c r="H6649" s="1" t="s">
        <v>23</v>
      </c>
      <c r="I6649" s="1" t="s">
        <v>23</v>
      </c>
      <c r="AK6649" s="1" t="s">
        <v>746</v>
      </c>
    </row>
    <row r="6650" spans="1:38">
      <c r="A6650" s="1" t="s">
        <v>1778</v>
      </c>
      <c r="B6650" s="9">
        <v>42145</v>
      </c>
      <c r="C6650" s="2">
        <v>100</v>
      </c>
      <c r="D6650" s="7">
        <v>1</v>
      </c>
      <c r="E6650" s="1">
        <v>13</v>
      </c>
      <c r="F6650" s="1" t="s">
        <v>745</v>
      </c>
      <c r="G6650" s="1" t="s">
        <v>1827</v>
      </c>
      <c r="H6650" s="1" t="s">
        <v>23</v>
      </c>
      <c r="I6650" s="1" t="s">
        <v>23</v>
      </c>
      <c r="AK6650" s="1" t="s">
        <v>746</v>
      </c>
    </row>
    <row r="6651" spans="1:38">
      <c r="A6651" s="1" t="s">
        <v>1778</v>
      </c>
      <c r="B6651" s="9">
        <v>42145</v>
      </c>
      <c r="C6651" s="2">
        <v>100</v>
      </c>
      <c r="D6651" s="7">
        <v>1</v>
      </c>
      <c r="E6651" s="1">
        <v>13</v>
      </c>
      <c r="F6651" s="1" t="s">
        <v>747</v>
      </c>
      <c r="G6651" s="1" t="s">
        <v>1815</v>
      </c>
      <c r="H6651" s="1" t="s">
        <v>23</v>
      </c>
      <c r="I6651" s="1" t="s">
        <v>23</v>
      </c>
      <c r="AK6651" s="1" t="s">
        <v>746</v>
      </c>
    </row>
    <row r="6652" spans="1:38">
      <c r="A6652" s="1" t="s">
        <v>1778</v>
      </c>
      <c r="B6652" s="9">
        <v>42145</v>
      </c>
      <c r="C6652" s="2">
        <v>100</v>
      </c>
      <c r="D6652" s="7">
        <v>1</v>
      </c>
      <c r="E6652" s="1">
        <v>14</v>
      </c>
      <c r="F6652" s="1" t="s">
        <v>745</v>
      </c>
      <c r="G6652" s="1" t="s">
        <v>1819</v>
      </c>
      <c r="H6652" s="1" t="s">
        <v>22</v>
      </c>
      <c r="I6652" s="1" t="s">
        <v>9</v>
      </c>
      <c r="K6652" s="1" t="s">
        <v>30</v>
      </c>
      <c r="L6652" s="1" t="s">
        <v>53</v>
      </c>
      <c r="M6652" s="2" t="s">
        <v>1331</v>
      </c>
      <c r="N6652" s="1" t="s">
        <v>224</v>
      </c>
      <c r="O6652" s="1" t="s">
        <v>33</v>
      </c>
      <c r="P6652" s="1" t="s">
        <v>759</v>
      </c>
      <c r="Q6652" s="1">
        <v>26.1</v>
      </c>
      <c r="R6652" s="1">
        <v>16.2</v>
      </c>
      <c r="S6652" s="1">
        <v>7.55</v>
      </c>
      <c r="X6652" s="1">
        <v>16</v>
      </c>
      <c r="Y6652" s="1">
        <v>56</v>
      </c>
      <c r="Z6652" s="1">
        <v>40</v>
      </c>
      <c r="AA6652" s="1">
        <v>7</v>
      </c>
      <c r="AG6652" s="1" t="s">
        <v>862</v>
      </c>
      <c r="AH6652" s="1" t="s">
        <v>863</v>
      </c>
      <c r="AI6652" s="1" t="s">
        <v>864</v>
      </c>
      <c r="AJ6652" s="1" t="s">
        <v>525</v>
      </c>
      <c r="AK6652" s="1" t="s">
        <v>746</v>
      </c>
      <c r="AL6652" s="1" t="s">
        <v>865</v>
      </c>
    </row>
    <row r="6653" spans="1:38">
      <c r="A6653" s="1" t="s">
        <v>1778</v>
      </c>
      <c r="B6653" s="9">
        <v>42145</v>
      </c>
      <c r="C6653" s="2">
        <v>100</v>
      </c>
      <c r="D6653" s="7">
        <v>1</v>
      </c>
      <c r="E6653" s="1">
        <v>14</v>
      </c>
      <c r="F6653" s="1" t="s">
        <v>747</v>
      </c>
      <c r="G6653" s="1" t="s">
        <v>1806</v>
      </c>
      <c r="H6653" s="1" t="s">
        <v>22</v>
      </c>
      <c r="I6653" s="1" t="s">
        <v>9</v>
      </c>
      <c r="K6653" s="1" t="s">
        <v>35</v>
      </c>
      <c r="L6653" s="1" t="s">
        <v>25</v>
      </c>
      <c r="M6653" s="2" t="s">
        <v>2222</v>
      </c>
      <c r="N6653" s="1" t="s">
        <v>26</v>
      </c>
      <c r="O6653" s="1" t="s">
        <v>27</v>
      </c>
      <c r="Q6653" s="1">
        <v>27.8</v>
      </c>
      <c r="R6653" s="1">
        <v>19.149999999999999</v>
      </c>
      <c r="S6653" s="1">
        <v>18</v>
      </c>
      <c r="X6653" s="1">
        <v>17</v>
      </c>
      <c r="Y6653" s="1">
        <v>87</v>
      </c>
      <c r="Z6653" s="1">
        <v>70</v>
      </c>
      <c r="AA6653" s="1">
        <v>35</v>
      </c>
      <c r="AE6653" s="1" t="s">
        <v>866</v>
      </c>
      <c r="AF6653" s="1" t="s">
        <v>867</v>
      </c>
      <c r="AG6653" s="1" t="s">
        <v>868</v>
      </c>
      <c r="AH6653" s="1" t="s">
        <v>869</v>
      </c>
      <c r="AI6653" s="1" t="s">
        <v>870</v>
      </c>
      <c r="AJ6653" s="1" t="s">
        <v>525</v>
      </c>
      <c r="AK6653" s="1" t="s">
        <v>746</v>
      </c>
    </row>
    <row r="6654" spans="1:38">
      <c r="A6654" s="1" t="s">
        <v>1778</v>
      </c>
      <c r="B6654" s="9">
        <v>42145</v>
      </c>
      <c r="C6654" s="2">
        <v>100</v>
      </c>
      <c r="D6654" s="7">
        <v>1</v>
      </c>
      <c r="E6654" s="1">
        <v>15</v>
      </c>
      <c r="F6654" s="1" t="s">
        <v>745</v>
      </c>
      <c r="G6654" s="1" t="s">
        <v>1836</v>
      </c>
      <c r="H6654" s="1" t="s">
        <v>22</v>
      </c>
      <c r="I6654" s="1" t="s">
        <v>9</v>
      </c>
      <c r="K6654" s="1" t="s">
        <v>36</v>
      </c>
      <c r="L6654" s="1" t="s">
        <v>25</v>
      </c>
      <c r="M6654" s="2" t="s">
        <v>2223</v>
      </c>
      <c r="N6654" s="1" t="s">
        <v>26</v>
      </c>
      <c r="O6654" s="1" t="s">
        <v>27</v>
      </c>
      <c r="P6654" s="1" t="s">
        <v>871</v>
      </c>
      <c r="Q6654" s="1">
        <v>32.200000000000003</v>
      </c>
      <c r="T6654" s="1">
        <v>134</v>
      </c>
      <c r="U6654" s="1">
        <v>61</v>
      </c>
      <c r="V6654" s="1">
        <f>(U6654/T6654)*100</f>
        <v>45.522388059701491</v>
      </c>
      <c r="X6654" s="1">
        <v>16</v>
      </c>
      <c r="Y6654" s="1">
        <v>113</v>
      </c>
      <c r="Z6654" s="1">
        <v>97</v>
      </c>
      <c r="AA6654" s="1">
        <v>0</v>
      </c>
      <c r="AC6654" s="1" t="s">
        <v>872</v>
      </c>
      <c r="AG6654" s="1" t="s">
        <v>873</v>
      </c>
      <c r="AI6654" s="1" t="s">
        <v>874</v>
      </c>
      <c r="AJ6654" s="1" t="s">
        <v>525</v>
      </c>
      <c r="AK6654" s="1" t="s">
        <v>746</v>
      </c>
      <c r="AL6654" s="1" t="s">
        <v>875</v>
      </c>
    </row>
    <row r="6655" spans="1:38">
      <c r="A6655" s="1" t="s">
        <v>1778</v>
      </c>
      <c r="B6655" s="9">
        <v>42145</v>
      </c>
      <c r="C6655" s="2">
        <v>100</v>
      </c>
      <c r="D6655" s="7">
        <v>1</v>
      </c>
      <c r="E6655" s="1">
        <v>15</v>
      </c>
      <c r="F6655" s="1" t="s">
        <v>747</v>
      </c>
      <c r="G6655" s="1" t="s">
        <v>1805</v>
      </c>
      <c r="H6655" s="1" t="s">
        <v>23</v>
      </c>
      <c r="I6655" s="1" t="s">
        <v>23</v>
      </c>
      <c r="J6655" s="1" t="s">
        <v>55</v>
      </c>
      <c r="AK6655" s="1" t="s">
        <v>746</v>
      </c>
      <c r="AL6655" s="1" t="s">
        <v>821</v>
      </c>
    </row>
    <row r="6656" spans="1:38">
      <c r="A6656" s="1" t="s">
        <v>1778</v>
      </c>
      <c r="B6656" s="9">
        <v>42145</v>
      </c>
      <c r="C6656" s="2">
        <v>100</v>
      </c>
      <c r="D6656" s="7">
        <v>1</v>
      </c>
      <c r="E6656" s="1">
        <v>16</v>
      </c>
      <c r="F6656" s="1" t="s">
        <v>745</v>
      </c>
      <c r="G6656" s="1" t="s">
        <v>1814</v>
      </c>
      <c r="H6656" s="1" t="s">
        <v>23</v>
      </c>
      <c r="I6656" s="1" t="s">
        <v>23</v>
      </c>
      <c r="AK6656" s="1" t="s">
        <v>746</v>
      </c>
    </row>
    <row r="6657" spans="1:38">
      <c r="A6657" s="1" t="s">
        <v>1778</v>
      </c>
      <c r="B6657" s="9">
        <v>42145</v>
      </c>
      <c r="C6657" s="2">
        <v>100</v>
      </c>
      <c r="D6657" s="7">
        <v>1</v>
      </c>
      <c r="E6657" s="1">
        <v>16</v>
      </c>
      <c r="F6657" s="1" t="s">
        <v>747</v>
      </c>
      <c r="G6657" s="1" t="s">
        <v>1831</v>
      </c>
      <c r="H6657" s="1" t="s">
        <v>23</v>
      </c>
      <c r="I6657" s="1" t="s">
        <v>23</v>
      </c>
      <c r="AK6657" s="1" t="s">
        <v>746</v>
      </c>
    </row>
    <row r="6658" spans="1:38">
      <c r="A6658" s="1" t="s">
        <v>1778</v>
      </c>
      <c r="B6658" s="9">
        <v>42145</v>
      </c>
      <c r="C6658" s="2">
        <v>100</v>
      </c>
      <c r="D6658" s="7">
        <v>1</v>
      </c>
      <c r="E6658" s="1">
        <v>17</v>
      </c>
      <c r="F6658" s="1" t="s">
        <v>745</v>
      </c>
      <c r="G6658" s="1" t="s">
        <v>1451</v>
      </c>
      <c r="H6658" s="1" t="s">
        <v>22</v>
      </c>
      <c r="I6658" s="1" t="s">
        <v>9</v>
      </c>
      <c r="K6658" s="1" t="s">
        <v>24</v>
      </c>
      <c r="L6658" s="1" t="s">
        <v>25</v>
      </c>
      <c r="M6658" s="2" t="s">
        <v>2224</v>
      </c>
      <c r="N6658" s="1" t="s">
        <v>26</v>
      </c>
      <c r="O6658" s="1" t="s">
        <v>27</v>
      </c>
      <c r="P6658" s="1" t="s">
        <v>871</v>
      </c>
      <c r="Q6658" s="1">
        <v>46.95</v>
      </c>
      <c r="R6658" s="1">
        <v>30.75</v>
      </c>
      <c r="S6658" s="1">
        <v>35.700000000000003</v>
      </c>
      <c r="X6658" s="1">
        <v>16</v>
      </c>
      <c r="Y6658" s="1">
        <v>309</v>
      </c>
      <c r="Z6658" s="1">
        <v>293</v>
      </c>
      <c r="AA6658" s="1">
        <v>0</v>
      </c>
      <c r="AE6658" s="1" t="s">
        <v>876</v>
      </c>
      <c r="AH6658" s="1" t="s">
        <v>877</v>
      </c>
      <c r="AI6658" s="1" t="s">
        <v>878</v>
      </c>
      <c r="AJ6658" s="1" t="s">
        <v>525</v>
      </c>
      <c r="AK6658" s="1" t="s">
        <v>746</v>
      </c>
    </row>
    <row r="6659" spans="1:38">
      <c r="A6659" s="1" t="s">
        <v>1778</v>
      </c>
      <c r="B6659" s="9">
        <v>42145</v>
      </c>
      <c r="C6659" s="2">
        <v>100</v>
      </c>
      <c r="D6659" s="7">
        <v>1</v>
      </c>
      <c r="E6659" s="1">
        <v>17</v>
      </c>
      <c r="F6659" s="1" t="s">
        <v>747</v>
      </c>
      <c r="G6659" s="1" t="s">
        <v>1452</v>
      </c>
      <c r="H6659" s="1" t="s">
        <v>23</v>
      </c>
      <c r="I6659" s="1" t="s">
        <v>23</v>
      </c>
      <c r="AK6659" s="1" t="s">
        <v>746</v>
      </c>
    </row>
    <row r="6660" spans="1:38">
      <c r="A6660" s="1" t="s">
        <v>1778</v>
      </c>
      <c r="B6660" s="9">
        <v>42145</v>
      </c>
      <c r="C6660" s="2">
        <v>100</v>
      </c>
      <c r="D6660" s="7">
        <v>1</v>
      </c>
      <c r="E6660" s="1">
        <v>18</v>
      </c>
      <c r="F6660" s="1" t="s">
        <v>745</v>
      </c>
      <c r="G6660" s="1" t="s">
        <v>1453</v>
      </c>
      <c r="H6660" s="1" t="s">
        <v>23</v>
      </c>
      <c r="I6660" s="1" t="s">
        <v>23</v>
      </c>
      <c r="AK6660" s="1" t="s">
        <v>746</v>
      </c>
    </row>
    <row r="6661" spans="1:38">
      <c r="A6661" s="1" t="s">
        <v>1778</v>
      </c>
      <c r="B6661" s="9">
        <v>42145</v>
      </c>
      <c r="C6661" s="2">
        <v>100</v>
      </c>
      <c r="D6661" s="7">
        <v>1</v>
      </c>
      <c r="E6661" s="1">
        <v>18</v>
      </c>
      <c r="F6661" s="1" t="s">
        <v>747</v>
      </c>
      <c r="G6661" s="1" t="s">
        <v>1454</v>
      </c>
      <c r="H6661" s="1" t="s">
        <v>23</v>
      </c>
      <c r="I6661" s="1" t="s">
        <v>23</v>
      </c>
      <c r="J6661" s="1" t="s">
        <v>55</v>
      </c>
      <c r="AK6661" s="1" t="s">
        <v>746</v>
      </c>
      <c r="AL6661" s="1" t="s">
        <v>821</v>
      </c>
    </row>
    <row r="6662" spans="1:38">
      <c r="A6662" s="1" t="s">
        <v>1778</v>
      </c>
      <c r="B6662" s="9">
        <v>42145</v>
      </c>
      <c r="C6662" s="2">
        <v>100</v>
      </c>
      <c r="D6662" s="7">
        <v>1</v>
      </c>
      <c r="E6662" s="1">
        <v>19</v>
      </c>
      <c r="F6662" s="1" t="s">
        <v>745</v>
      </c>
      <c r="G6662" s="1" t="s">
        <v>1455</v>
      </c>
      <c r="H6662" s="1" t="s">
        <v>22</v>
      </c>
      <c r="I6662" s="1" t="s">
        <v>9</v>
      </c>
      <c r="K6662" s="1" t="s">
        <v>29</v>
      </c>
      <c r="L6662" s="1" t="s">
        <v>53</v>
      </c>
      <c r="M6662" s="2" t="s">
        <v>2206</v>
      </c>
      <c r="AJ6662" s="1" t="s">
        <v>216</v>
      </c>
      <c r="AK6662" s="1" t="s">
        <v>746</v>
      </c>
    </row>
    <row r="6663" spans="1:38">
      <c r="A6663" s="1" t="s">
        <v>1778</v>
      </c>
      <c r="B6663" s="9">
        <v>42145</v>
      </c>
      <c r="C6663" s="2">
        <v>100</v>
      </c>
      <c r="D6663" s="7">
        <v>1</v>
      </c>
      <c r="E6663" s="1">
        <v>19</v>
      </c>
      <c r="F6663" s="1" t="s">
        <v>747</v>
      </c>
      <c r="G6663" s="1" t="s">
        <v>1456</v>
      </c>
      <c r="H6663" s="1" t="s">
        <v>23</v>
      </c>
      <c r="I6663" s="1" t="s">
        <v>23</v>
      </c>
      <c r="AK6663" s="1" t="s">
        <v>746</v>
      </c>
    </row>
    <row r="6664" spans="1:38">
      <c r="A6664" s="1" t="s">
        <v>1778</v>
      </c>
      <c r="B6664" s="9">
        <v>42145</v>
      </c>
      <c r="C6664" s="2">
        <v>100</v>
      </c>
      <c r="D6664" s="7">
        <v>1</v>
      </c>
      <c r="E6664" s="1">
        <v>20</v>
      </c>
      <c r="F6664" s="1" t="s">
        <v>745</v>
      </c>
      <c r="G6664" s="1" t="s">
        <v>1457</v>
      </c>
      <c r="H6664" s="1" t="s">
        <v>23</v>
      </c>
      <c r="I6664" s="1" t="s">
        <v>23</v>
      </c>
      <c r="AK6664" s="1" t="s">
        <v>746</v>
      </c>
    </row>
    <row r="6665" spans="1:38">
      <c r="A6665" s="1" t="s">
        <v>1778</v>
      </c>
      <c r="B6665" s="9">
        <v>42145</v>
      </c>
      <c r="C6665" s="2">
        <v>100</v>
      </c>
      <c r="D6665" s="7">
        <v>1</v>
      </c>
      <c r="E6665" s="1">
        <v>20</v>
      </c>
      <c r="F6665" s="1" t="s">
        <v>747</v>
      </c>
      <c r="G6665" s="1" t="s">
        <v>1458</v>
      </c>
      <c r="H6665" s="1" t="s">
        <v>23</v>
      </c>
      <c r="I6665" s="1" t="s">
        <v>23</v>
      </c>
      <c r="AK6665" s="1" t="s">
        <v>746</v>
      </c>
    </row>
    <row r="6666" spans="1:38">
      <c r="A6666" s="1" t="s">
        <v>1778</v>
      </c>
      <c r="B6666" s="9">
        <v>42145</v>
      </c>
      <c r="C6666" s="2">
        <v>100</v>
      </c>
      <c r="D6666" s="7">
        <v>1</v>
      </c>
      <c r="E6666" s="10">
        <v>21</v>
      </c>
      <c r="F6666" s="1" t="s">
        <v>745</v>
      </c>
      <c r="G6666" s="1" t="s">
        <v>1463</v>
      </c>
      <c r="H6666" s="1" t="s">
        <v>23</v>
      </c>
      <c r="I6666" s="1" t="s">
        <v>23</v>
      </c>
      <c r="AK6666" s="1" t="s">
        <v>746</v>
      </c>
    </row>
    <row r="6667" spans="1:38">
      <c r="A6667" s="1" t="s">
        <v>1778</v>
      </c>
      <c r="B6667" s="9">
        <v>42145</v>
      </c>
      <c r="C6667" s="2">
        <v>100</v>
      </c>
      <c r="D6667" s="7">
        <v>1</v>
      </c>
      <c r="E6667" s="1">
        <v>21</v>
      </c>
      <c r="F6667" s="1" t="s">
        <v>747</v>
      </c>
      <c r="G6667" s="1" t="s">
        <v>1464</v>
      </c>
      <c r="H6667" s="1" t="s">
        <v>22</v>
      </c>
      <c r="I6667" s="1" t="s">
        <v>9</v>
      </c>
      <c r="K6667" s="1" t="s">
        <v>29</v>
      </c>
      <c r="L6667" s="1" t="s">
        <v>53</v>
      </c>
      <c r="M6667" s="2" t="s">
        <v>2192</v>
      </c>
      <c r="AJ6667" s="1" t="s">
        <v>216</v>
      </c>
      <c r="AK6667" s="1" t="s">
        <v>746</v>
      </c>
    </row>
    <row r="6668" spans="1:38">
      <c r="A6668" s="1" t="s">
        <v>1778</v>
      </c>
      <c r="B6668" s="9">
        <v>42145</v>
      </c>
      <c r="C6668" s="2">
        <v>100</v>
      </c>
      <c r="D6668" s="7">
        <v>1</v>
      </c>
      <c r="E6668" s="1">
        <v>22</v>
      </c>
      <c r="F6668" s="1" t="s">
        <v>745</v>
      </c>
      <c r="G6668" s="1" t="s">
        <v>1465</v>
      </c>
      <c r="H6668" s="1" t="s">
        <v>23</v>
      </c>
      <c r="I6668" s="1" t="s">
        <v>23</v>
      </c>
      <c r="AK6668" s="1" t="s">
        <v>746</v>
      </c>
    </row>
    <row r="6669" spans="1:38">
      <c r="A6669" s="1" t="s">
        <v>1778</v>
      </c>
      <c r="B6669" s="9">
        <v>42145</v>
      </c>
      <c r="C6669" s="2">
        <v>100</v>
      </c>
      <c r="D6669" s="7">
        <v>1</v>
      </c>
      <c r="E6669" s="1">
        <v>22</v>
      </c>
      <c r="F6669" s="1" t="s">
        <v>747</v>
      </c>
      <c r="G6669" s="1" t="s">
        <v>1466</v>
      </c>
      <c r="H6669" s="1" t="s">
        <v>23</v>
      </c>
      <c r="I6669" s="1" t="s">
        <v>23</v>
      </c>
      <c r="AK6669" s="1" t="s">
        <v>746</v>
      </c>
    </row>
    <row r="6670" spans="1:38">
      <c r="A6670" s="1" t="s">
        <v>1778</v>
      </c>
      <c r="B6670" s="9">
        <v>42145</v>
      </c>
      <c r="C6670" s="2">
        <v>100</v>
      </c>
      <c r="D6670" s="1">
        <v>1</v>
      </c>
      <c r="E6670" s="1">
        <v>23</v>
      </c>
      <c r="F6670" s="1" t="s">
        <v>745</v>
      </c>
      <c r="G6670" s="1" t="s">
        <v>1467</v>
      </c>
      <c r="H6670" s="1" t="s">
        <v>23</v>
      </c>
      <c r="I6670" s="1" t="s">
        <v>53</v>
      </c>
      <c r="AK6670" s="1" t="s">
        <v>746</v>
      </c>
    </row>
    <row r="6671" spans="1:38">
      <c r="A6671" s="1" t="s">
        <v>1778</v>
      </c>
      <c r="B6671" s="9">
        <v>42145</v>
      </c>
      <c r="C6671" s="2">
        <v>100</v>
      </c>
      <c r="D6671" s="7">
        <v>1</v>
      </c>
      <c r="E6671" s="1">
        <v>23</v>
      </c>
      <c r="F6671" s="1" t="s">
        <v>747</v>
      </c>
      <c r="G6671" s="1" t="s">
        <v>1468</v>
      </c>
      <c r="H6671" s="1" t="s">
        <v>22</v>
      </c>
      <c r="I6671" s="1" t="s">
        <v>9</v>
      </c>
      <c r="K6671" s="1" t="s">
        <v>30</v>
      </c>
      <c r="L6671" s="1" t="s">
        <v>25</v>
      </c>
      <c r="M6671" s="2" t="s">
        <v>2229</v>
      </c>
      <c r="N6671" s="1" t="s">
        <v>224</v>
      </c>
      <c r="O6671" s="1" t="s">
        <v>33</v>
      </c>
      <c r="Q6671" s="1">
        <v>26.1</v>
      </c>
      <c r="R6671" s="1">
        <v>20.350000000000001</v>
      </c>
      <c r="S6671" s="1">
        <v>9.3000000000000007</v>
      </c>
      <c r="X6671" s="1">
        <v>16</v>
      </c>
      <c r="Y6671" s="1">
        <v>56</v>
      </c>
      <c r="Z6671" s="1">
        <v>40</v>
      </c>
      <c r="AA6671" s="1">
        <v>22</v>
      </c>
      <c r="AE6671" s="1" t="s">
        <v>879</v>
      </c>
      <c r="AF6671" s="1" t="s">
        <v>880</v>
      </c>
      <c r="AH6671" s="1" t="s">
        <v>881</v>
      </c>
      <c r="AI6671" s="1" t="s">
        <v>882</v>
      </c>
      <c r="AJ6671" s="1" t="s">
        <v>525</v>
      </c>
      <c r="AK6671" s="1" t="s">
        <v>746</v>
      </c>
    </row>
    <row r="6672" spans="1:38">
      <c r="A6672" s="1" t="s">
        <v>1778</v>
      </c>
      <c r="B6672" s="9">
        <v>42145</v>
      </c>
      <c r="C6672" s="2">
        <v>100</v>
      </c>
      <c r="D6672" s="7">
        <v>1</v>
      </c>
      <c r="E6672" s="1">
        <v>24</v>
      </c>
      <c r="F6672" s="1" t="s">
        <v>745</v>
      </c>
      <c r="G6672" s="1" t="s">
        <v>1469</v>
      </c>
      <c r="H6672" s="1" t="s">
        <v>23</v>
      </c>
      <c r="I6672" s="1" t="s">
        <v>23</v>
      </c>
      <c r="AK6672" s="1" t="s">
        <v>746</v>
      </c>
    </row>
    <row r="6673" spans="1:38">
      <c r="A6673" s="1" t="s">
        <v>1778</v>
      </c>
      <c r="B6673" s="9">
        <v>42145</v>
      </c>
      <c r="C6673" s="2">
        <v>100</v>
      </c>
      <c r="D6673" s="7">
        <v>1</v>
      </c>
      <c r="E6673" s="1">
        <v>24</v>
      </c>
      <c r="F6673" s="1" t="s">
        <v>747</v>
      </c>
      <c r="G6673" s="1" t="s">
        <v>1472</v>
      </c>
      <c r="H6673" s="1" t="s">
        <v>23</v>
      </c>
      <c r="I6673" s="1" t="s">
        <v>23</v>
      </c>
      <c r="AK6673" s="1" t="s">
        <v>746</v>
      </c>
    </row>
    <row r="6674" spans="1:38">
      <c r="A6674" s="1" t="s">
        <v>1778</v>
      </c>
      <c r="B6674" s="9">
        <v>42145</v>
      </c>
      <c r="C6674" s="2">
        <v>100</v>
      </c>
      <c r="D6674" s="7">
        <v>1</v>
      </c>
      <c r="E6674" s="1">
        <v>25</v>
      </c>
      <c r="F6674" s="1" t="s">
        <v>745</v>
      </c>
      <c r="G6674" s="1" t="s">
        <v>1474</v>
      </c>
      <c r="H6674" s="1" t="s">
        <v>23</v>
      </c>
      <c r="I6674" s="1" t="s">
        <v>23</v>
      </c>
      <c r="AK6674" s="1" t="s">
        <v>79</v>
      </c>
    </row>
    <row r="6675" spans="1:38">
      <c r="A6675" s="1" t="s">
        <v>1778</v>
      </c>
      <c r="B6675" s="9">
        <v>42145</v>
      </c>
      <c r="C6675" s="2">
        <v>100</v>
      </c>
      <c r="D6675" s="7">
        <v>1</v>
      </c>
      <c r="E6675" s="1">
        <v>25</v>
      </c>
      <c r="F6675" s="1" t="s">
        <v>747</v>
      </c>
      <c r="G6675" s="1" t="s">
        <v>1475</v>
      </c>
      <c r="H6675" s="1" t="s">
        <v>23</v>
      </c>
      <c r="I6675" s="1" t="s">
        <v>23</v>
      </c>
      <c r="J6675" s="1" t="s">
        <v>55</v>
      </c>
      <c r="AK6675" s="1" t="s">
        <v>79</v>
      </c>
    </row>
    <row r="6676" spans="1:38">
      <c r="A6676" s="1" t="s">
        <v>1778</v>
      </c>
      <c r="B6676" s="9">
        <v>42145</v>
      </c>
      <c r="C6676" s="2">
        <v>100</v>
      </c>
      <c r="D6676" s="7">
        <v>1</v>
      </c>
      <c r="E6676" s="1">
        <v>26</v>
      </c>
      <c r="F6676" s="1" t="s">
        <v>745</v>
      </c>
      <c r="G6676" s="1" t="s">
        <v>1476</v>
      </c>
      <c r="H6676" s="1" t="s">
        <v>23</v>
      </c>
      <c r="I6676" s="1" t="s">
        <v>53</v>
      </c>
      <c r="AK6676" s="1" t="s">
        <v>79</v>
      </c>
    </row>
    <row r="6677" spans="1:38">
      <c r="A6677" s="1" t="s">
        <v>1778</v>
      </c>
      <c r="B6677" s="9">
        <v>42145</v>
      </c>
      <c r="C6677" s="2">
        <v>100</v>
      </c>
      <c r="D6677" s="7">
        <v>1</v>
      </c>
      <c r="E6677" s="1">
        <v>26</v>
      </c>
      <c r="F6677" s="1" t="s">
        <v>747</v>
      </c>
      <c r="G6677" s="1" t="s">
        <v>1477</v>
      </c>
      <c r="H6677" s="1" t="s">
        <v>23</v>
      </c>
      <c r="I6677" s="1" t="s">
        <v>23</v>
      </c>
      <c r="AK6677" s="1" t="s">
        <v>79</v>
      </c>
    </row>
    <row r="6678" spans="1:38">
      <c r="A6678" s="1" t="s">
        <v>1778</v>
      </c>
      <c r="B6678" s="9">
        <v>42145</v>
      </c>
      <c r="C6678" s="2">
        <v>100</v>
      </c>
      <c r="D6678" s="7">
        <v>1</v>
      </c>
      <c r="E6678" s="1">
        <v>27</v>
      </c>
      <c r="F6678" s="1" t="s">
        <v>745</v>
      </c>
      <c r="G6678" s="1" t="s">
        <v>1478</v>
      </c>
      <c r="H6678" s="1" t="s">
        <v>23</v>
      </c>
      <c r="I6678" s="1" t="s">
        <v>23</v>
      </c>
      <c r="AK6678" s="1" t="s">
        <v>79</v>
      </c>
    </row>
    <row r="6679" spans="1:38">
      <c r="A6679" s="1" t="s">
        <v>1778</v>
      </c>
      <c r="B6679" s="9">
        <v>42145</v>
      </c>
      <c r="C6679" s="2">
        <v>100</v>
      </c>
      <c r="D6679" s="7">
        <v>1</v>
      </c>
      <c r="E6679" s="1">
        <v>27</v>
      </c>
      <c r="F6679" s="1" t="s">
        <v>747</v>
      </c>
      <c r="G6679" s="1" t="s">
        <v>1479</v>
      </c>
      <c r="H6679" s="1" t="s">
        <v>23</v>
      </c>
      <c r="I6679" s="1" t="s">
        <v>23</v>
      </c>
      <c r="J6679" s="1" t="s">
        <v>55</v>
      </c>
      <c r="AK6679" s="1" t="s">
        <v>79</v>
      </c>
    </row>
    <row r="6680" spans="1:38">
      <c r="A6680" s="1" t="s">
        <v>1778</v>
      </c>
      <c r="B6680" s="9">
        <v>42145</v>
      </c>
      <c r="C6680" s="2">
        <v>100</v>
      </c>
      <c r="D6680" s="7">
        <v>1</v>
      </c>
      <c r="E6680" s="1">
        <v>28</v>
      </c>
      <c r="F6680" s="1" t="s">
        <v>745</v>
      </c>
      <c r="G6680" s="1" t="s">
        <v>1480</v>
      </c>
      <c r="H6680" s="1" t="s">
        <v>22</v>
      </c>
      <c r="I6680" s="1" t="s">
        <v>9</v>
      </c>
      <c r="K6680" s="1" t="s">
        <v>29</v>
      </c>
      <c r="L6680" s="1" t="s">
        <v>25</v>
      </c>
      <c r="M6680" s="2" t="s">
        <v>1265</v>
      </c>
      <c r="N6680" s="1" t="s">
        <v>224</v>
      </c>
      <c r="O6680" s="1" t="s">
        <v>66</v>
      </c>
      <c r="P6680" s="1" t="s">
        <v>883</v>
      </c>
      <c r="Q6680" s="1">
        <v>40.450000000000003</v>
      </c>
      <c r="R6680" s="1">
        <v>26.25</v>
      </c>
      <c r="S6680" s="1">
        <v>16.399999999999999</v>
      </c>
      <c r="X6680" s="1">
        <v>16</v>
      </c>
      <c r="Y6680" s="1">
        <v>127</v>
      </c>
      <c r="Z6680" s="1">
        <v>111</v>
      </c>
      <c r="AA6680" s="1">
        <v>35</v>
      </c>
      <c r="AC6680" s="1" t="s">
        <v>884</v>
      </c>
      <c r="AE6680" s="1" t="s">
        <v>885</v>
      </c>
      <c r="AF6680" s="1" t="s">
        <v>886</v>
      </c>
      <c r="AH6680" s="1" t="s">
        <v>887</v>
      </c>
      <c r="AI6680" s="1" t="s">
        <v>888</v>
      </c>
      <c r="AJ6680" s="1" t="s">
        <v>525</v>
      </c>
      <c r="AK6680" s="1" t="s">
        <v>79</v>
      </c>
      <c r="AL6680" s="1" t="s">
        <v>48</v>
      </c>
    </row>
    <row r="6681" spans="1:38">
      <c r="A6681" s="1" t="s">
        <v>1778</v>
      </c>
      <c r="B6681" s="9">
        <v>42145</v>
      </c>
      <c r="C6681" s="2">
        <v>100</v>
      </c>
      <c r="D6681" s="7">
        <v>1</v>
      </c>
      <c r="E6681" s="1">
        <v>28</v>
      </c>
      <c r="F6681" s="1" t="s">
        <v>747</v>
      </c>
      <c r="G6681" s="1" t="s">
        <v>1481</v>
      </c>
      <c r="H6681" s="1" t="s">
        <v>22</v>
      </c>
      <c r="I6681" s="1" t="s">
        <v>9</v>
      </c>
      <c r="K6681" s="1" t="s">
        <v>29</v>
      </c>
      <c r="L6681" s="1" t="s">
        <v>25</v>
      </c>
      <c r="M6681" s="2" t="s">
        <v>1281</v>
      </c>
      <c r="N6681" s="1" t="s">
        <v>224</v>
      </c>
      <c r="O6681" s="1" t="s">
        <v>27</v>
      </c>
      <c r="Q6681" s="1">
        <v>38.9</v>
      </c>
      <c r="R6681" s="1">
        <v>25.05</v>
      </c>
      <c r="S6681" s="1">
        <v>16</v>
      </c>
      <c r="X6681" s="1">
        <v>16</v>
      </c>
      <c r="Y6681" s="1">
        <v>118</v>
      </c>
      <c r="Z6681" s="1">
        <v>102</v>
      </c>
      <c r="AA6681" s="1">
        <v>33</v>
      </c>
      <c r="AE6681" s="1" t="s">
        <v>889</v>
      </c>
      <c r="AF6681" s="1" t="s">
        <v>890</v>
      </c>
      <c r="AI6681" s="1" t="s">
        <v>891</v>
      </c>
      <c r="AJ6681" s="1" t="s">
        <v>525</v>
      </c>
      <c r="AK6681" s="1" t="s">
        <v>79</v>
      </c>
      <c r="AL6681" s="1" t="s">
        <v>892</v>
      </c>
    </row>
    <row r="6682" spans="1:38">
      <c r="A6682" s="1" t="s">
        <v>1778</v>
      </c>
      <c r="B6682" s="9">
        <v>42145</v>
      </c>
      <c r="C6682" s="2">
        <v>100</v>
      </c>
      <c r="D6682" s="7">
        <v>1</v>
      </c>
      <c r="E6682" s="1">
        <v>29</v>
      </c>
      <c r="F6682" s="1" t="s">
        <v>745</v>
      </c>
      <c r="G6682" s="1" t="s">
        <v>1482</v>
      </c>
      <c r="H6682" s="1" t="s">
        <v>23</v>
      </c>
      <c r="I6682" s="1" t="s">
        <v>23</v>
      </c>
      <c r="AK6682" s="1" t="s">
        <v>79</v>
      </c>
    </row>
    <row r="6683" spans="1:38">
      <c r="A6683" s="1" t="s">
        <v>1778</v>
      </c>
      <c r="B6683" s="9">
        <v>42145</v>
      </c>
      <c r="C6683" s="2">
        <v>100</v>
      </c>
      <c r="D6683" s="7">
        <v>1</v>
      </c>
      <c r="E6683" s="1">
        <v>29</v>
      </c>
      <c r="F6683" s="1" t="s">
        <v>747</v>
      </c>
      <c r="G6683" s="1" t="s">
        <v>1483</v>
      </c>
      <c r="H6683" s="1" t="s">
        <v>23</v>
      </c>
      <c r="I6683" s="1" t="s">
        <v>23</v>
      </c>
      <c r="AK6683" s="1" t="s">
        <v>79</v>
      </c>
    </row>
    <row r="6684" spans="1:38">
      <c r="A6684" s="1" t="s">
        <v>1778</v>
      </c>
      <c r="B6684" s="9">
        <v>42145</v>
      </c>
      <c r="C6684" s="2">
        <v>100</v>
      </c>
      <c r="D6684" s="7">
        <v>1</v>
      </c>
      <c r="E6684" s="1">
        <v>30</v>
      </c>
      <c r="F6684" s="1" t="s">
        <v>745</v>
      </c>
      <c r="G6684" s="1" t="s">
        <v>1484</v>
      </c>
      <c r="H6684" s="1" t="s">
        <v>23</v>
      </c>
      <c r="I6684" s="1" t="s">
        <v>23</v>
      </c>
      <c r="AK6684" s="1" t="s">
        <v>79</v>
      </c>
    </row>
    <row r="6685" spans="1:38">
      <c r="A6685" s="1" t="s">
        <v>1778</v>
      </c>
      <c r="B6685" s="9">
        <v>42145</v>
      </c>
      <c r="C6685" s="2">
        <v>100</v>
      </c>
      <c r="D6685" s="7">
        <v>1</v>
      </c>
      <c r="E6685" s="1">
        <v>30</v>
      </c>
      <c r="F6685" s="1" t="s">
        <v>747</v>
      </c>
      <c r="G6685" s="1" t="s">
        <v>1485</v>
      </c>
      <c r="H6685" s="1" t="s">
        <v>23</v>
      </c>
      <c r="I6685" s="1" t="s">
        <v>23</v>
      </c>
      <c r="J6685" s="1" t="s">
        <v>55</v>
      </c>
      <c r="AK6685" s="1" t="s">
        <v>79</v>
      </c>
      <c r="AL6685" s="1" t="s">
        <v>821</v>
      </c>
    </row>
    <row r="6686" spans="1:38">
      <c r="A6686" s="1" t="s">
        <v>1778</v>
      </c>
      <c r="B6686" s="9">
        <v>42145</v>
      </c>
      <c r="C6686" s="2">
        <v>100</v>
      </c>
      <c r="D6686" s="7">
        <v>1</v>
      </c>
      <c r="E6686" s="1">
        <v>31</v>
      </c>
      <c r="F6686" s="1" t="s">
        <v>745</v>
      </c>
      <c r="G6686" s="1" t="s">
        <v>1486</v>
      </c>
      <c r="H6686" s="1" t="s">
        <v>23</v>
      </c>
      <c r="I6686" s="1" t="s">
        <v>23</v>
      </c>
      <c r="AK6686" s="1" t="s">
        <v>79</v>
      </c>
    </row>
    <row r="6687" spans="1:38">
      <c r="A6687" s="1" t="s">
        <v>1778</v>
      </c>
      <c r="B6687" s="9">
        <v>42145</v>
      </c>
      <c r="C6687" s="2">
        <v>100</v>
      </c>
      <c r="D6687" s="7">
        <v>1</v>
      </c>
      <c r="E6687" s="1">
        <v>31</v>
      </c>
      <c r="F6687" s="1" t="s">
        <v>747</v>
      </c>
      <c r="G6687" s="1" t="s">
        <v>1487</v>
      </c>
      <c r="H6687" s="1" t="s">
        <v>23</v>
      </c>
      <c r="I6687" s="1" t="s">
        <v>23</v>
      </c>
      <c r="J6687" s="1" t="s">
        <v>55</v>
      </c>
      <c r="AK6687" s="1" t="s">
        <v>79</v>
      </c>
    </row>
    <row r="6688" spans="1:38">
      <c r="A6688" s="1" t="s">
        <v>1778</v>
      </c>
      <c r="B6688" s="9">
        <v>42145</v>
      </c>
      <c r="C6688" s="2">
        <v>100</v>
      </c>
      <c r="D6688" s="7">
        <v>1</v>
      </c>
      <c r="E6688" s="1">
        <v>32</v>
      </c>
      <c r="F6688" s="1" t="s">
        <v>745</v>
      </c>
      <c r="G6688" s="1" t="s">
        <v>1488</v>
      </c>
      <c r="H6688" s="1" t="s">
        <v>23</v>
      </c>
      <c r="I6688" s="1" t="s">
        <v>23</v>
      </c>
      <c r="AK6688" s="1" t="s">
        <v>79</v>
      </c>
    </row>
    <row r="6689" spans="1:38">
      <c r="A6689" s="1" t="s">
        <v>1778</v>
      </c>
      <c r="B6689" s="9">
        <v>42145</v>
      </c>
      <c r="C6689" s="2">
        <v>100</v>
      </c>
      <c r="D6689" s="7">
        <v>1</v>
      </c>
      <c r="E6689" s="1">
        <v>32</v>
      </c>
      <c r="F6689" s="1" t="s">
        <v>747</v>
      </c>
      <c r="G6689" s="1" t="s">
        <v>1489</v>
      </c>
      <c r="H6689" s="1" t="s">
        <v>23</v>
      </c>
      <c r="I6689" s="1" t="s">
        <v>23</v>
      </c>
      <c r="AK6689" s="1" t="s">
        <v>79</v>
      </c>
    </row>
    <row r="6690" spans="1:38">
      <c r="A6690" s="1" t="s">
        <v>1778</v>
      </c>
      <c r="B6690" s="9">
        <v>42145</v>
      </c>
      <c r="C6690" s="2">
        <v>100</v>
      </c>
      <c r="D6690" s="7">
        <v>1</v>
      </c>
      <c r="E6690" s="1">
        <v>33</v>
      </c>
      <c r="F6690" s="1" t="s">
        <v>745</v>
      </c>
      <c r="G6690" s="1" t="s">
        <v>532</v>
      </c>
      <c r="H6690" s="1" t="s">
        <v>22</v>
      </c>
      <c r="I6690" s="1" t="s">
        <v>9</v>
      </c>
      <c r="K6690" s="1" t="s">
        <v>29</v>
      </c>
      <c r="L6690" s="1" t="s">
        <v>53</v>
      </c>
      <c r="M6690" s="2" t="s">
        <v>2210</v>
      </c>
      <c r="AK6690" s="1" t="s">
        <v>79</v>
      </c>
    </row>
    <row r="6691" spans="1:38">
      <c r="A6691" s="1" t="s">
        <v>1778</v>
      </c>
      <c r="B6691" s="9">
        <v>42145</v>
      </c>
      <c r="C6691" s="2">
        <v>100</v>
      </c>
      <c r="D6691" s="7">
        <v>1</v>
      </c>
      <c r="E6691" s="1">
        <v>33</v>
      </c>
      <c r="F6691" s="1" t="s">
        <v>747</v>
      </c>
      <c r="G6691" s="1" t="s">
        <v>1490</v>
      </c>
      <c r="H6691" s="1" t="s">
        <v>23</v>
      </c>
      <c r="I6691" s="1" t="s">
        <v>9</v>
      </c>
      <c r="J6691" s="1" t="s">
        <v>55</v>
      </c>
      <c r="AK6691" s="1" t="s">
        <v>79</v>
      </c>
    </row>
    <row r="6692" spans="1:38">
      <c r="A6692" s="1" t="s">
        <v>1778</v>
      </c>
      <c r="B6692" s="9">
        <v>42145</v>
      </c>
      <c r="C6692" s="2">
        <v>100</v>
      </c>
      <c r="D6692" s="7">
        <v>1</v>
      </c>
      <c r="E6692" s="1">
        <v>34</v>
      </c>
      <c r="F6692" s="1" t="s">
        <v>745</v>
      </c>
      <c r="G6692" s="1" t="s">
        <v>1491</v>
      </c>
      <c r="H6692" s="1" t="s">
        <v>23</v>
      </c>
      <c r="I6692" s="1" t="s">
        <v>23</v>
      </c>
      <c r="AK6692" s="1" t="s">
        <v>79</v>
      </c>
    </row>
    <row r="6693" spans="1:38">
      <c r="A6693" s="1" t="s">
        <v>1778</v>
      </c>
      <c r="B6693" s="9">
        <v>42145</v>
      </c>
      <c r="C6693" s="2">
        <v>100</v>
      </c>
      <c r="D6693" s="7">
        <v>1</v>
      </c>
      <c r="E6693" s="1">
        <v>34</v>
      </c>
      <c r="F6693" s="1" t="s">
        <v>747</v>
      </c>
      <c r="G6693" s="1" t="s">
        <v>1492</v>
      </c>
      <c r="H6693" s="1" t="s">
        <v>23</v>
      </c>
      <c r="I6693" s="1" t="s">
        <v>23</v>
      </c>
      <c r="AK6693" s="1" t="s">
        <v>79</v>
      </c>
    </row>
    <row r="6694" spans="1:38">
      <c r="A6694" s="1" t="s">
        <v>1778</v>
      </c>
      <c r="B6694" s="9">
        <v>42145</v>
      </c>
      <c r="C6694" s="2">
        <v>100</v>
      </c>
      <c r="D6694" s="7">
        <v>1</v>
      </c>
      <c r="E6694" s="1">
        <v>35</v>
      </c>
      <c r="F6694" s="1" t="s">
        <v>745</v>
      </c>
      <c r="G6694" s="1" t="s">
        <v>1493</v>
      </c>
      <c r="H6694" s="1" t="s">
        <v>23</v>
      </c>
      <c r="I6694" s="1" t="s">
        <v>23</v>
      </c>
      <c r="AK6694" s="1" t="s">
        <v>79</v>
      </c>
    </row>
    <row r="6695" spans="1:38">
      <c r="A6695" s="1" t="s">
        <v>1778</v>
      </c>
      <c r="B6695" s="9">
        <v>42145</v>
      </c>
      <c r="C6695" s="2">
        <v>100</v>
      </c>
      <c r="D6695" s="7">
        <v>1</v>
      </c>
      <c r="E6695" s="1">
        <v>35</v>
      </c>
      <c r="F6695" s="1" t="s">
        <v>747</v>
      </c>
      <c r="G6695" s="1" t="s">
        <v>1494</v>
      </c>
      <c r="H6695" s="1" t="s">
        <v>23</v>
      </c>
      <c r="I6695" s="1" t="s">
        <v>23</v>
      </c>
      <c r="J6695" s="1" t="s">
        <v>55</v>
      </c>
      <c r="AK6695" s="1" t="s">
        <v>79</v>
      </c>
      <c r="AL6695" s="1" t="s">
        <v>831</v>
      </c>
    </row>
    <row r="6696" spans="1:38">
      <c r="A6696" s="1" t="s">
        <v>1778</v>
      </c>
      <c r="B6696" s="9">
        <v>42145</v>
      </c>
      <c r="C6696" s="2">
        <v>100</v>
      </c>
      <c r="D6696" s="7">
        <v>1</v>
      </c>
      <c r="E6696" s="1">
        <v>36</v>
      </c>
      <c r="F6696" s="1" t="s">
        <v>745</v>
      </c>
      <c r="G6696" s="1" t="s">
        <v>1495</v>
      </c>
      <c r="H6696" s="1" t="s">
        <v>22</v>
      </c>
      <c r="I6696" s="1" t="s">
        <v>9</v>
      </c>
      <c r="K6696" s="1" t="s">
        <v>31</v>
      </c>
      <c r="L6696" s="1" t="s">
        <v>25</v>
      </c>
      <c r="M6696" s="2" t="s">
        <v>1270</v>
      </c>
      <c r="N6696" s="1" t="s">
        <v>26</v>
      </c>
      <c r="O6696" s="1" t="s">
        <v>27</v>
      </c>
      <c r="P6696" s="1" t="s">
        <v>769</v>
      </c>
      <c r="Q6696" s="1">
        <v>40.25</v>
      </c>
      <c r="R6696" s="1">
        <v>21</v>
      </c>
      <c r="S6696" s="1">
        <v>28.9</v>
      </c>
      <c r="X6696" s="1">
        <v>17</v>
      </c>
      <c r="Y6696" s="1">
        <v>207</v>
      </c>
      <c r="Z6696" s="1">
        <v>190</v>
      </c>
      <c r="AA6696" s="1">
        <v>70</v>
      </c>
      <c r="AE6696" s="1" t="s">
        <v>893</v>
      </c>
      <c r="AF6696" s="1" t="s">
        <v>894</v>
      </c>
      <c r="AG6696" s="1" t="s">
        <v>895</v>
      </c>
      <c r="AH6696" s="1" t="s">
        <v>896</v>
      </c>
      <c r="AI6696" s="1" t="s">
        <v>897</v>
      </c>
      <c r="AJ6696" s="1" t="s">
        <v>525</v>
      </c>
      <c r="AK6696" s="1" t="s">
        <v>79</v>
      </c>
    </row>
    <row r="6697" spans="1:38">
      <c r="A6697" s="1" t="s">
        <v>1778</v>
      </c>
      <c r="B6697" s="9">
        <v>42145</v>
      </c>
      <c r="C6697" s="2">
        <v>100</v>
      </c>
      <c r="D6697" s="7">
        <v>1</v>
      </c>
      <c r="E6697" s="1">
        <v>36</v>
      </c>
      <c r="F6697" s="1" t="s">
        <v>747</v>
      </c>
      <c r="G6697" s="1" t="s">
        <v>1496</v>
      </c>
      <c r="H6697" s="1" t="s">
        <v>22</v>
      </c>
      <c r="I6697" s="1" t="s">
        <v>9</v>
      </c>
      <c r="K6697" s="1" t="s">
        <v>121</v>
      </c>
      <c r="L6697" s="1" t="s">
        <v>25</v>
      </c>
      <c r="M6697" s="2" t="s">
        <v>2221</v>
      </c>
      <c r="N6697" s="1" t="s">
        <v>26</v>
      </c>
      <c r="O6697" s="1" t="s">
        <v>27</v>
      </c>
      <c r="P6697" s="1" t="s">
        <v>769</v>
      </c>
      <c r="Q6697" s="1">
        <v>49.4</v>
      </c>
      <c r="T6697" s="1">
        <v>195.8</v>
      </c>
      <c r="U6697" s="1">
        <v>197</v>
      </c>
      <c r="V6697" s="1">
        <f>(U6697/T6697)*100</f>
        <v>100.61287027579162</v>
      </c>
      <c r="X6697" s="1">
        <v>17</v>
      </c>
      <c r="Y6697" s="1">
        <v>184</v>
      </c>
      <c r="Z6697" s="1">
        <v>167</v>
      </c>
      <c r="AA6697" s="1">
        <v>0</v>
      </c>
      <c r="AC6697" s="1" t="s">
        <v>898</v>
      </c>
      <c r="AH6697" s="1" t="s">
        <v>899</v>
      </c>
      <c r="AI6697" s="1" t="s">
        <v>900</v>
      </c>
      <c r="AJ6697" s="1" t="s">
        <v>525</v>
      </c>
      <c r="AK6697" s="1" t="s">
        <v>79</v>
      </c>
    </row>
    <row r="6698" spans="1:38">
      <c r="A6698" s="1" t="s">
        <v>1778</v>
      </c>
      <c r="B6698" s="9">
        <v>42145</v>
      </c>
      <c r="C6698" s="2">
        <v>100</v>
      </c>
      <c r="D6698" s="7">
        <v>1</v>
      </c>
      <c r="E6698" s="1">
        <v>37</v>
      </c>
      <c r="F6698" s="1" t="s">
        <v>745</v>
      </c>
      <c r="G6698" s="1" t="s">
        <v>534</v>
      </c>
      <c r="H6698" s="1" t="s">
        <v>22</v>
      </c>
      <c r="I6698" s="1" t="s">
        <v>9</v>
      </c>
      <c r="J6698" s="1" t="s">
        <v>55</v>
      </c>
      <c r="K6698" s="1" t="s">
        <v>29</v>
      </c>
      <c r="L6698" s="1" t="s">
        <v>25</v>
      </c>
      <c r="M6698" s="2" t="s">
        <v>2227</v>
      </c>
      <c r="N6698" s="1" t="s">
        <v>224</v>
      </c>
      <c r="O6698" s="1" t="s">
        <v>33</v>
      </c>
      <c r="P6698" s="1" t="s">
        <v>777</v>
      </c>
      <c r="Q6698" s="1">
        <v>39.1</v>
      </c>
      <c r="R6698" s="1">
        <v>21.5</v>
      </c>
      <c r="S6698" s="1">
        <v>10</v>
      </c>
      <c r="X6698" s="1">
        <v>16</v>
      </c>
      <c r="Y6698" s="1">
        <v>114</v>
      </c>
      <c r="Z6698" s="1">
        <v>98</v>
      </c>
      <c r="AA6698" s="1">
        <v>11</v>
      </c>
      <c r="AE6698" s="1" t="s">
        <v>901</v>
      </c>
      <c r="AJ6698" s="1" t="s">
        <v>525</v>
      </c>
      <c r="AK6698" s="1" t="s">
        <v>216</v>
      </c>
      <c r="AL6698" s="1" t="s">
        <v>902</v>
      </c>
    </row>
    <row r="6699" spans="1:38">
      <c r="A6699" s="1" t="s">
        <v>1778</v>
      </c>
      <c r="B6699" s="9">
        <v>42145</v>
      </c>
      <c r="C6699" s="2">
        <v>100</v>
      </c>
      <c r="D6699" s="7">
        <v>1</v>
      </c>
      <c r="E6699" s="1">
        <v>37</v>
      </c>
      <c r="F6699" s="1" t="s">
        <v>747</v>
      </c>
      <c r="G6699" s="1" t="s">
        <v>1498</v>
      </c>
      <c r="H6699" s="1" t="s">
        <v>22</v>
      </c>
      <c r="I6699" s="1" t="s">
        <v>9</v>
      </c>
      <c r="K6699" s="1" t="s">
        <v>29</v>
      </c>
      <c r="L6699" s="1" t="s">
        <v>53</v>
      </c>
      <c r="M6699" s="2" t="s">
        <v>2207</v>
      </c>
      <c r="AJ6699" s="1" t="s">
        <v>79</v>
      </c>
      <c r="AK6699" s="1" t="s">
        <v>216</v>
      </c>
    </row>
    <row r="6700" spans="1:38">
      <c r="A6700" s="1" t="s">
        <v>1778</v>
      </c>
      <c r="B6700" s="9">
        <v>42145</v>
      </c>
      <c r="C6700" s="2">
        <v>100</v>
      </c>
      <c r="D6700" s="7">
        <v>1</v>
      </c>
      <c r="E6700" s="1">
        <v>38</v>
      </c>
      <c r="F6700" s="1" t="s">
        <v>745</v>
      </c>
      <c r="G6700" s="1" t="s">
        <v>1499</v>
      </c>
      <c r="H6700" s="1" t="s">
        <v>23</v>
      </c>
      <c r="I6700" s="1" t="s">
        <v>23</v>
      </c>
      <c r="AK6700" s="1" t="s">
        <v>216</v>
      </c>
    </row>
    <row r="6701" spans="1:38">
      <c r="A6701" s="1" t="s">
        <v>1778</v>
      </c>
      <c r="B6701" s="9">
        <v>42145</v>
      </c>
      <c r="C6701" s="2">
        <v>100</v>
      </c>
      <c r="D6701" s="7">
        <v>1</v>
      </c>
      <c r="E6701" s="1">
        <v>38</v>
      </c>
      <c r="F6701" s="1" t="s">
        <v>747</v>
      </c>
      <c r="G6701" s="1" t="s">
        <v>1500</v>
      </c>
      <c r="H6701" s="1" t="s">
        <v>23</v>
      </c>
      <c r="I6701" s="1" t="s">
        <v>23</v>
      </c>
      <c r="M6701" s="1"/>
      <c r="AK6701" s="1" t="s">
        <v>216</v>
      </c>
    </row>
    <row r="6702" spans="1:38">
      <c r="A6702" s="1" t="s">
        <v>1778</v>
      </c>
      <c r="B6702" s="9">
        <v>42145</v>
      </c>
      <c r="C6702" s="2">
        <v>100</v>
      </c>
      <c r="D6702" s="7">
        <v>1</v>
      </c>
      <c r="E6702" s="1">
        <v>39</v>
      </c>
      <c r="F6702" s="1" t="s">
        <v>745</v>
      </c>
      <c r="G6702" s="1" t="s">
        <v>1501</v>
      </c>
      <c r="H6702" s="1" t="s">
        <v>23</v>
      </c>
      <c r="I6702" s="1" t="s">
        <v>23</v>
      </c>
      <c r="J6702" s="1" t="s">
        <v>55</v>
      </c>
      <c r="AK6702" s="1" t="s">
        <v>216</v>
      </c>
    </row>
    <row r="6703" spans="1:38">
      <c r="A6703" s="1" t="s">
        <v>1778</v>
      </c>
      <c r="B6703" s="9">
        <v>42145</v>
      </c>
      <c r="C6703" s="2">
        <v>100</v>
      </c>
      <c r="D6703" s="7">
        <v>1</v>
      </c>
      <c r="E6703" s="1">
        <v>39</v>
      </c>
      <c r="F6703" s="1" t="s">
        <v>747</v>
      </c>
      <c r="G6703" s="1" t="s">
        <v>1503</v>
      </c>
      <c r="H6703" s="1" t="s">
        <v>23</v>
      </c>
      <c r="I6703" s="1" t="s">
        <v>23</v>
      </c>
      <c r="AK6703" s="1" t="s">
        <v>216</v>
      </c>
    </row>
    <row r="6704" spans="1:38">
      <c r="A6704" s="1" t="s">
        <v>1778</v>
      </c>
      <c r="B6704" s="9">
        <v>42145</v>
      </c>
      <c r="C6704" s="2">
        <v>100</v>
      </c>
      <c r="D6704" s="7">
        <v>1</v>
      </c>
      <c r="E6704" s="1">
        <v>40</v>
      </c>
      <c r="F6704" s="1" t="s">
        <v>745</v>
      </c>
      <c r="G6704" s="1" t="s">
        <v>1504</v>
      </c>
      <c r="H6704" s="1" t="s">
        <v>22</v>
      </c>
      <c r="I6704" s="1" t="s">
        <v>9</v>
      </c>
      <c r="K6704" s="1" t="s">
        <v>34</v>
      </c>
      <c r="L6704" s="1" t="s">
        <v>25</v>
      </c>
      <c r="M6704" s="2" t="s">
        <v>2225</v>
      </c>
      <c r="N6704" s="1" t="s">
        <v>26</v>
      </c>
      <c r="O6704" s="1" t="s">
        <v>33</v>
      </c>
      <c r="P6704" s="1" t="s">
        <v>903</v>
      </c>
      <c r="Q6704" s="1">
        <v>30</v>
      </c>
      <c r="R6704" s="1">
        <v>18.5</v>
      </c>
      <c r="S6704" s="1">
        <v>7.05</v>
      </c>
      <c r="T6704" s="1">
        <v>118.8</v>
      </c>
      <c r="U6704" s="1">
        <v>140.69999999999999</v>
      </c>
      <c r="V6704" s="1">
        <f>(U6704/T6704)*100</f>
        <v>118.43434343434342</v>
      </c>
      <c r="X6704" s="1">
        <v>16</v>
      </c>
      <c r="Y6704" s="1">
        <v>60</v>
      </c>
      <c r="Z6704" s="1">
        <v>44</v>
      </c>
      <c r="AA6704" s="1">
        <v>12</v>
      </c>
      <c r="AE6704" s="1" t="s">
        <v>904</v>
      </c>
      <c r="AF6704" s="1" t="s">
        <v>905</v>
      </c>
      <c r="AH6704" s="1" t="s">
        <v>906</v>
      </c>
      <c r="AI6704" s="1" t="s">
        <v>907</v>
      </c>
      <c r="AJ6704" s="1" t="s">
        <v>525</v>
      </c>
      <c r="AK6704" s="1" t="s">
        <v>216</v>
      </c>
      <c r="AL6704" s="1" t="s">
        <v>908</v>
      </c>
    </row>
    <row r="6705" spans="1:37">
      <c r="A6705" s="1" t="s">
        <v>1778</v>
      </c>
      <c r="B6705" s="9">
        <v>42145</v>
      </c>
      <c r="C6705" s="2">
        <v>100</v>
      </c>
      <c r="D6705" s="7">
        <v>1</v>
      </c>
      <c r="E6705" s="1">
        <v>40</v>
      </c>
      <c r="F6705" s="1" t="s">
        <v>747</v>
      </c>
      <c r="G6705" s="1" t="s">
        <v>1507</v>
      </c>
      <c r="H6705" s="1" t="s">
        <v>23</v>
      </c>
      <c r="I6705" s="1" t="s">
        <v>23</v>
      </c>
      <c r="AK6705" s="1" t="s">
        <v>216</v>
      </c>
    </row>
    <row r="6706" spans="1:37">
      <c r="A6706" s="1" t="s">
        <v>1778</v>
      </c>
      <c r="B6706" s="9">
        <v>42145</v>
      </c>
      <c r="C6706" s="2">
        <v>100</v>
      </c>
      <c r="D6706" s="7">
        <v>1</v>
      </c>
      <c r="E6706" s="1">
        <v>41</v>
      </c>
      <c r="F6706" s="1" t="s">
        <v>745</v>
      </c>
      <c r="G6706" s="1" t="s">
        <v>1508</v>
      </c>
      <c r="H6706" s="1" t="s">
        <v>23</v>
      </c>
      <c r="I6706" s="1" t="s">
        <v>23</v>
      </c>
      <c r="AK6706" s="1" t="s">
        <v>216</v>
      </c>
    </row>
    <row r="6707" spans="1:37">
      <c r="A6707" s="1" t="s">
        <v>1778</v>
      </c>
      <c r="B6707" s="9">
        <v>42145</v>
      </c>
      <c r="C6707" s="2">
        <v>100</v>
      </c>
      <c r="D6707" s="7">
        <v>1</v>
      </c>
      <c r="E6707" s="1">
        <v>41</v>
      </c>
      <c r="F6707" s="1" t="s">
        <v>747</v>
      </c>
      <c r="G6707" s="1" t="s">
        <v>1509</v>
      </c>
      <c r="H6707" s="1" t="s">
        <v>22</v>
      </c>
      <c r="I6707" s="1" t="s">
        <v>9</v>
      </c>
      <c r="J6707" s="1" t="s">
        <v>55</v>
      </c>
      <c r="K6707" s="1" t="s">
        <v>30</v>
      </c>
      <c r="L6707" s="1" t="s">
        <v>53</v>
      </c>
      <c r="M6707" s="2" t="s">
        <v>2219</v>
      </c>
      <c r="AJ6707" s="1" t="s">
        <v>79</v>
      </c>
      <c r="AK6707" s="1" t="s">
        <v>216</v>
      </c>
    </row>
    <row r="6708" spans="1:37">
      <c r="A6708" s="1" t="s">
        <v>1778</v>
      </c>
      <c r="B6708" s="9">
        <v>42145</v>
      </c>
      <c r="C6708" s="2">
        <v>100</v>
      </c>
      <c r="D6708" s="7">
        <v>1</v>
      </c>
      <c r="E6708" s="1">
        <v>42</v>
      </c>
      <c r="F6708" s="1" t="s">
        <v>745</v>
      </c>
      <c r="G6708" s="1" t="s">
        <v>1510</v>
      </c>
      <c r="H6708" s="1" t="s">
        <v>23</v>
      </c>
      <c r="I6708" s="1" t="s">
        <v>23</v>
      </c>
      <c r="AK6708" s="1" t="s">
        <v>216</v>
      </c>
    </row>
    <row r="6709" spans="1:37">
      <c r="A6709" s="1" t="s">
        <v>1778</v>
      </c>
      <c r="B6709" s="9">
        <v>42145</v>
      </c>
      <c r="C6709" s="2">
        <v>100</v>
      </c>
      <c r="D6709" s="7">
        <v>1</v>
      </c>
      <c r="E6709" s="1">
        <v>42</v>
      </c>
      <c r="F6709" s="1" t="s">
        <v>747</v>
      </c>
      <c r="G6709" s="1" t="s">
        <v>1511</v>
      </c>
      <c r="H6709" s="1" t="s">
        <v>23</v>
      </c>
      <c r="I6709" s="1" t="s">
        <v>23</v>
      </c>
      <c r="AK6709" s="1" t="s">
        <v>216</v>
      </c>
    </row>
    <row r="6710" spans="1:37">
      <c r="A6710" s="1" t="s">
        <v>1778</v>
      </c>
      <c r="B6710" s="9">
        <v>42145</v>
      </c>
      <c r="C6710" s="2">
        <v>100</v>
      </c>
      <c r="D6710" s="7">
        <v>1</v>
      </c>
      <c r="E6710" s="1">
        <v>43</v>
      </c>
      <c r="F6710" s="1" t="s">
        <v>745</v>
      </c>
      <c r="G6710" s="1" t="s">
        <v>1512</v>
      </c>
      <c r="H6710" s="1" t="s">
        <v>23</v>
      </c>
      <c r="I6710" s="1" t="s">
        <v>23</v>
      </c>
      <c r="AK6710" s="1" t="s">
        <v>216</v>
      </c>
    </row>
    <row r="6711" spans="1:37">
      <c r="A6711" s="1" t="s">
        <v>1778</v>
      </c>
      <c r="B6711" s="9">
        <v>42145</v>
      </c>
      <c r="C6711" s="2">
        <v>100</v>
      </c>
      <c r="D6711" s="7">
        <v>1</v>
      </c>
      <c r="E6711" s="1">
        <v>43</v>
      </c>
      <c r="F6711" s="1" t="s">
        <v>747</v>
      </c>
      <c r="G6711" s="1" t="s">
        <v>1513</v>
      </c>
      <c r="H6711" s="1" t="s">
        <v>23</v>
      </c>
      <c r="I6711" s="1" t="s">
        <v>23</v>
      </c>
      <c r="AK6711" s="1" t="s">
        <v>216</v>
      </c>
    </row>
    <row r="6712" spans="1:37">
      <c r="A6712" s="1" t="s">
        <v>1778</v>
      </c>
      <c r="B6712" s="9">
        <v>42145</v>
      </c>
      <c r="C6712" s="2">
        <v>100</v>
      </c>
      <c r="D6712" s="7">
        <v>1</v>
      </c>
      <c r="E6712" s="1">
        <v>44</v>
      </c>
      <c r="F6712" s="1" t="s">
        <v>745</v>
      </c>
      <c r="G6712" s="1" t="s">
        <v>1514</v>
      </c>
      <c r="H6712" s="1" t="s">
        <v>23</v>
      </c>
      <c r="I6712" s="1" t="s">
        <v>23</v>
      </c>
      <c r="AK6712" s="1" t="s">
        <v>216</v>
      </c>
    </row>
    <row r="6713" spans="1:37">
      <c r="A6713" s="1" t="s">
        <v>1778</v>
      </c>
      <c r="B6713" s="9">
        <v>42145</v>
      </c>
      <c r="C6713" s="2">
        <v>100</v>
      </c>
      <c r="D6713" s="7">
        <v>1</v>
      </c>
      <c r="E6713" s="1">
        <v>44</v>
      </c>
      <c r="F6713" s="1" t="s">
        <v>747</v>
      </c>
      <c r="G6713" s="1" t="s">
        <v>1515</v>
      </c>
      <c r="H6713" s="1" t="s">
        <v>23</v>
      </c>
      <c r="I6713" s="1" t="s">
        <v>23</v>
      </c>
      <c r="AK6713" s="1" t="s">
        <v>216</v>
      </c>
    </row>
    <row r="6714" spans="1:37">
      <c r="A6714" s="1" t="s">
        <v>1778</v>
      </c>
      <c r="B6714" s="9">
        <v>42145</v>
      </c>
      <c r="C6714" s="2">
        <v>100</v>
      </c>
      <c r="D6714" s="7">
        <v>1</v>
      </c>
      <c r="E6714" s="1">
        <v>45</v>
      </c>
      <c r="F6714" s="1" t="s">
        <v>745</v>
      </c>
      <c r="G6714" s="1" t="s">
        <v>1516</v>
      </c>
      <c r="H6714" s="1" t="s">
        <v>23</v>
      </c>
      <c r="I6714" s="1" t="s">
        <v>23</v>
      </c>
      <c r="AK6714" s="1" t="s">
        <v>216</v>
      </c>
    </row>
    <row r="6715" spans="1:37">
      <c r="A6715" s="1" t="s">
        <v>1778</v>
      </c>
      <c r="B6715" s="9">
        <v>42145</v>
      </c>
      <c r="C6715" s="2">
        <v>100</v>
      </c>
      <c r="D6715" s="7">
        <v>1</v>
      </c>
      <c r="E6715" s="1">
        <v>45</v>
      </c>
      <c r="F6715" s="1" t="s">
        <v>747</v>
      </c>
      <c r="G6715" s="1" t="s">
        <v>1517</v>
      </c>
      <c r="H6715" s="1" t="s">
        <v>23</v>
      </c>
      <c r="I6715" s="1" t="s">
        <v>23</v>
      </c>
      <c r="J6715" s="1" t="s">
        <v>55</v>
      </c>
      <c r="AK6715" s="1" t="s">
        <v>216</v>
      </c>
    </row>
    <row r="6716" spans="1:37">
      <c r="A6716" s="1" t="s">
        <v>1778</v>
      </c>
      <c r="B6716" s="9">
        <v>42145</v>
      </c>
      <c r="C6716" s="2">
        <v>100</v>
      </c>
      <c r="D6716" s="7">
        <v>1</v>
      </c>
      <c r="E6716" s="1">
        <v>46</v>
      </c>
      <c r="F6716" s="1" t="s">
        <v>745</v>
      </c>
      <c r="G6716" s="1" t="s">
        <v>1518</v>
      </c>
      <c r="H6716" s="1" t="s">
        <v>23</v>
      </c>
      <c r="I6716" s="1" t="s">
        <v>23</v>
      </c>
      <c r="J6716" s="1" t="s">
        <v>55</v>
      </c>
      <c r="AK6716" s="1" t="s">
        <v>216</v>
      </c>
    </row>
    <row r="6717" spans="1:37">
      <c r="A6717" s="1" t="s">
        <v>1778</v>
      </c>
      <c r="B6717" s="9">
        <v>42145</v>
      </c>
      <c r="C6717" s="2">
        <v>100</v>
      </c>
      <c r="D6717" s="7">
        <v>1</v>
      </c>
      <c r="E6717" s="1">
        <v>46</v>
      </c>
      <c r="F6717" s="1" t="s">
        <v>747</v>
      </c>
      <c r="G6717" s="1" t="s">
        <v>1519</v>
      </c>
      <c r="H6717" s="1" t="s">
        <v>23</v>
      </c>
      <c r="I6717" s="1" t="s">
        <v>23</v>
      </c>
      <c r="J6717" s="1" t="s">
        <v>55</v>
      </c>
      <c r="AK6717" s="1" t="s">
        <v>216</v>
      </c>
    </row>
    <row r="6718" spans="1:37">
      <c r="A6718" s="1" t="s">
        <v>1778</v>
      </c>
      <c r="B6718" s="9">
        <v>42145</v>
      </c>
      <c r="C6718" s="2">
        <v>100</v>
      </c>
      <c r="D6718" s="7">
        <v>1</v>
      </c>
      <c r="E6718" s="1">
        <v>47</v>
      </c>
      <c r="F6718" s="1" t="s">
        <v>745</v>
      </c>
      <c r="G6718" s="1" t="s">
        <v>1520</v>
      </c>
      <c r="H6718" s="1" t="s">
        <v>23</v>
      </c>
      <c r="I6718" s="1" t="s">
        <v>23</v>
      </c>
      <c r="AK6718" s="1" t="s">
        <v>216</v>
      </c>
    </row>
    <row r="6719" spans="1:37">
      <c r="A6719" s="1" t="s">
        <v>1778</v>
      </c>
      <c r="B6719" s="9">
        <v>42145</v>
      </c>
      <c r="C6719" s="2">
        <v>100</v>
      </c>
      <c r="D6719" s="7">
        <v>1</v>
      </c>
      <c r="E6719" s="1">
        <v>47</v>
      </c>
      <c r="F6719" s="1" t="s">
        <v>747</v>
      </c>
      <c r="G6719" s="1" t="s">
        <v>1521</v>
      </c>
      <c r="H6719" s="1" t="s">
        <v>23</v>
      </c>
      <c r="I6719" s="1" t="s">
        <v>23</v>
      </c>
      <c r="AK6719" s="1" t="s">
        <v>216</v>
      </c>
    </row>
    <row r="6720" spans="1:37">
      <c r="A6720" s="1" t="s">
        <v>1778</v>
      </c>
      <c r="B6720" s="9">
        <v>42145</v>
      </c>
      <c r="C6720" s="2">
        <v>100</v>
      </c>
      <c r="D6720" s="7">
        <v>1</v>
      </c>
      <c r="E6720" s="1">
        <v>48</v>
      </c>
      <c r="F6720" s="1" t="s">
        <v>745</v>
      </c>
      <c r="G6720" s="1" t="s">
        <v>1522</v>
      </c>
      <c r="H6720" s="1" t="s">
        <v>23</v>
      </c>
      <c r="I6720" s="1" t="s">
        <v>23</v>
      </c>
      <c r="AK6720" s="1" t="s">
        <v>216</v>
      </c>
    </row>
    <row r="6721" spans="1:38">
      <c r="A6721" s="1" t="s">
        <v>1778</v>
      </c>
      <c r="B6721" s="9">
        <v>42145</v>
      </c>
      <c r="C6721" s="2">
        <v>100</v>
      </c>
      <c r="D6721" s="7">
        <v>1</v>
      </c>
      <c r="E6721" s="1">
        <v>48</v>
      </c>
      <c r="F6721" s="1" t="s">
        <v>747</v>
      </c>
      <c r="G6721" s="1" t="s">
        <v>1523</v>
      </c>
      <c r="H6721" s="1" t="s">
        <v>22</v>
      </c>
      <c r="I6721" s="1" t="s">
        <v>23</v>
      </c>
      <c r="AK6721" s="1" t="s">
        <v>216</v>
      </c>
      <c r="AL6721" s="1" t="s">
        <v>782</v>
      </c>
    </row>
    <row r="6722" spans="1:38">
      <c r="A6722" s="1" t="s">
        <v>1779</v>
      </c>
      <c r="B6722" s="9">
        <v>42146</v>
      </c>
      <c r="C6722" s="2">
        <v>100</v>
      </c>
      <c r="D6722" s="7">
        <v>1</v>
      </c>
      <c r="E6722" s="1">
        <v>1</v>
      </c>
      <c r="F6722" s="1" t="s">
        <v>745</v>
      </c>
      <c r="G6722" s="1" t="s">
        <v>1823</v>
      </c>
      <c r="H6722" s="1" t="s">
        <v>23</v>
      </c>
      <c r="I6722" s="1" t="s">
        <v>23</v>
      </c>
      <c r="AK6722" s="1" t="s">
        <v>216</v>
      </c>
    </row>
    <row r="6723" spans="1:38">
      <c r="A6723" s="1" t="s">
        <v>1779</v>
      </c>
      <c r="B6723" s="9">
        <v>42146</v>
      </c>
      <c r="C6723" s="2">
        <v>100</v>
      </c>
      <c r="D6723" s="7">
        <v>1</v>
      </c>
      <c r="E6723" s="1">
        <v>1</v>
      </c>
      <c r="F6723" s="1" t="s">
        <v>747</v>
      </c>
      <c r="G6723" s="1" t="s">
        <v>1825</v>
      </c>
      <c r="H6723" s="1" t="s">
        <v>23</v>
      </c>
      <c r="I6723" s="1" t="s">
        <v>23</v>
      </c>
      <c r="AK6723" s="1" t="s">
        <v>216</v>
      </c>
    </row>
    <row r="6724" spans="1:38">
      <c r="A6724" s="1" t="s">
        <v>1779</v>
      </c>
      <c r="B6724" s="9">
        <v>42146</v>
      </c>
      <c r="C6724" s="2">
        <v>100</v>
      </c>
      <c r="D6724" s="7">
        <v>1</v>
      </c>
      <c r="E6724" s="1">
        <v>2</v>
      </c>
      <c r="F6724" s="1" t="s">
        <v>745</v>
      </c>
      <c r="G6724" s="1" t="s">
        <v>1833</v>
      </c>
      <c r="H6724" s="1" t="s">
        <v>22</v>
      </c>
      <c r="I6724" s="1" t="s">
        <v>9</v>
      </c>
      <c r="K6724" s="1" t="s">
        <v>29</v>
      </c>
      <c r="L6724" s="1" t="s">
        <v>53</v>
      </c>
      <c r="M6724" s="1" t="s">
        <v>2218</v>
      </c>
      <c r="AJ6724" s="1" t="s">
        <v>79</v>
      </c>
      <c r="AK6724" s="1" t="s">
        <v>216</v>
      </c>
    </row>
    <row r="6725" spans="1:38">
      <c r="A6725" s="1" t="s">
        <v>1779</v>
      </c>
      <c r="B6725" s="9">
        <v>42146</v>
      </c>
      <c r="C6725" s="2">
        <v>100</v>
      </c>
      <c r="D6725" s="7">
        <v>1</v>
      </c>
      <c r="E6725" s="1">
        <v>2</v>
      </c>
      <c r="F6725" s="1" t="s">
        <v>747</v>
      </c>
      <c r="G6725" s="1" t="s">
        <v>1829</v>
      </c>
      <c r="H6725" s="1" t="s">
        <v>23</v>
      </c>
      <c r="I6725" s="1" t="s">
        <v>23</v>
      </c>
      <c r="J6725" s="1" t="s">
        <v>55</v>
      </c>
      <c r="AK6725" s="1" t="s">
        <v>216</v>
      </c>
    </row>
    <row r="6726" spans="1:38">
      <c r="A6726" s="1" t="s">
        <v>1779</v>
      </c>
      <c r="B6726" s="9">
        <v>42146</v>
      </c>
      <c r="C6726" s="2">
        <v>100</v>
      </c>
      <c r="D6726" s="7">
        <v>1</v>
      </c>
      <c r="E6726" s="1">
        <v>3</v>
      </c>
      <c r="F6726" s="1" t="s">
        <v>745</v>
      </c>
      <c r="G6726" s="1" t="s">
        <v>1813</v>
      </c>
      <c r="H6726" s="1" t="s">
        <v>23</v>
      </c>
      <c r="I6726" s="1" t="s">
        <v>23</v>
      </c>
      <c r="AK6726" s="1" t="s">
        <v>216</v>
      </c>
    </row>
    <row r="6727" spans="1:38">
      <c r="A6727" s="1" t="s">
        <v>1779</v>
      </c>
      <c r="B6727" s="9">
        <v>42146</v>
      </c>
      <c r="C6727" s="2">
        <v>100</v>
      </c>
      <c r="D6727" s="7">
        <v>1</v>
      </c>
      <c r="E6727" s="1">
        <v>3</v>
      </c>
      <c r="F6727" s="1" t="s">
        <v>747</v>
      </c>
      <c r="G6727" s="1" t="s">
        <v>1824</v>
      </c>
      <c r="H6727" s="1" t="s">
        <v>22</v>
      </c>
      <c r="I6727" s="1" t="s">
        <v>9</v>
      </c>
      <c r="K6727" s="1" t="s">
        <v>35</v>
      </c>
      <c r="L6727" s="1" t="s">
        <v>25</v>
      </c>
      <c r="M6727" s="2" t="s">
        <v>2231</v>
      </c>
      <c r="N6727" s="1" t="s">
        <v>26</v>
      </c>
      <c r="O6727" s="1" t="s">
        <v>33</v>
      </c>
      <c r="P6727" s="1" t="s">
        <v>836</v>
      </c>
      <c r="Q6727" s="1">
        <v>26</v>
      </c>
      <c r="R6727" s="1">
        <v>18.45</v>
      </c>
      <c r="S6727" s="1">
        <v>8.6</v>
      </c>
      <c r="X6727" s="1">
        <v>17</v>
      </c>
      <c r="Y6727" s="1">
        <v>84</v>
      </c>
      <c r="Z6727" s="1">
        <v>67</v>
      </c>
      <c r="AA6727" s="1">
        <v>4</v>
      </c>
      <c r="AE6727" s="1" t="s">
        <v>909</v>
      </c>
      <c r="AH6727" s="1" t="s">
        <v>910</v>
      </c>
      <c r="AI6727" s="1" t="s">
        <v>911</v>
      </c>
      <c r="AJ6727" s="1" t="s">
        <v>525</v>
      </c>
      <c r="AK6727" s="1" t="s">
        <v>216</v>
      </c>
    </row>
    <row r="6728" spans="1:38">
      <c r="A6728" s="1" t="s">
        <v>1779</v>
      </c>
      <c r="B6728" s="9">
        <v>42146</v>
      </c>
      <c r="C6728" s="2">
        <v>100</v>
      </c>
      <c r="D6728" s="7">
        <v>1</v>
      </c>
      <c r="E6728" s="1">
        <v>4</v>
      </c>
      <c r="F6728" s="1" t="s">
        <v>745</v>
      </c>
      <c r="G6728" s="1" t="s">
        <v>1821</v>
      </c>
      <c r="H6728" s="1" t="s">
        <v>23</v>
      </c>
      <c r="I6728" s="1" t="s">
        <v>23</v>
      </c>
      <c r="AK6728" s="1" t="s">
        <v>216</v>
      </c>
    </row>
    <row r="6729" spans="1:38">
      <c r="A6729" s="1" t="s">
        <v>1779</v>
      </c>
      <c r="B6729" s="9">
        <v>42146</v>
      </c>
      <c r="C6729" s="2">
        <v>100</v>
      </c>
      <c r="D6729" s="7">
        <v>1</v>
      </c>
      <c r="E6729" s="1">
        <v>4</v>
      </c>
      <c r="F6729" s="1" t="s">
        <v>747</v>
      </c>
      <c r="G6729" s="1" t="s">
        <v>1832</v>
      </c>
      <c r="H6729" s="1" t="s">
        <v>22</v>
      </c>
      <c r="I6729" s="1" t="s">
        <v>9</v>
      </c>
      <c r="K6729" s="1" t="s">
        <v>30</v>
      </c>
      <c r="L6729" s="1" t="s">
        <v>53</v>
      </c>
      <c r="M6729" s="2" t="s">
        <v>2212</v>
      </c>
      <c r="N6729" s="1" t="s">
        <v>224</v>
      </c>
      <c r="O6729" s="1" t="s">
        <v>27</v>
      </c>
      <c r="Q6729" s="1">
        <v>27.25</v>
      </c>
      <c r="R6729" s="1">
        <v>18.7</v>
      </c>
      <c r="S6729" s="1">
        <v>12.7</v>
      </c>
      <c r="X6729" s="1">
        <v>18</v>
      </c>
      <c r="Y6729" s="1">
        <v>53</v>
      </c>
      <c r="Z6729" s="1">
        <v>35</v>
      </c>
      <c r="AA6729" s="1">
        <v>16</v>
      </c>
      <c r="AE6729" s="1" t="s">
        <v>912</v>
      </c>
      <c r="AF6729" s="1" t="s">
        <v>913</v>
      </c>
      <c r="AH6729" s="1" t="s">
        <v>914</v>
      </c>
      <c r="AI6729" s="1" t="s">
        <v>915</v>
      </c>
      <c r="AJ6729" s="1" t="s">
        <v>525</v>
      </c>
      <c r="AK6729" s="1" t="s">
        <v>216</v>
      </c>
      <c r="AL6729" s="1" t="s">
        <v>916</v>
      </c>
    </row>
    <row r="6730" spans="1:38">
      <c r="A6730" s="1" t="s">
        <v>1779</v>
      </c>
      <c r="B6730" s="9">
        <v>42146</v>
      </c>
      <c r="C6730" s="2">
        <v>100</v>
      </c>
      <c r="D6730" s="7">
        <v>1</v>
      </c>
      <c r="E6730" s="1">
        <v>5</v>
      </c>
      <c r="F6730" s="1" t="s">
        <v>745</v>
      </c>
      <c r="G6730" s="1" t="s">
        <v>1828</v>
      </c>
      <c r="H6730" s="1" t="s">
        <v>23</v>
      </c>
      <c r="I6730" s="1" t="s">
        <v>23</v>
      </c>
      <c r="J6730" s="1" t="s">
        <v>55</v>
      </c>
      <c r="AK6730" s="1" t="s">
        <v>216</v>
      </c>
    </row>
    <row r="6731" spans="1:38">
      <c r="A6731" s="1" t="s">
        <v>1779</v>
      </c>
      <c r="B6731" s="9">
        <v>42146</v>
      </c>
      <c r="C6731" s="2">
        <v>100</v>
      </c>
      <c r="D6731" s="7">
        <v>1</v>
      </c>
      <c r="E6731" s="1">
        <v>5</v>
      </c>
      <c r="F6731" s="1" t="s">
        <v>747</v>
      </c>
      <c r="G6731" s="1" t="s">
        <v>1826</v>
      </c>
      <c r="H6731" s="1" t="s">
        <v>22</v>
      </c>
      <c r="I6731" s="1" t="s">
        <v>9</v>
      </c>
      <c r="K6731" s="1" t="s">
        <v>29</v>
      </c>
      <c r="L6731" s="1" t="s">
        <v>53</v>
      </c>
      <c r="M6731" s="2" t="s">
        <v>2208</v>
      </c>
      <c r="AJ6731" s="1" t="s">
        <v>79</v>
      </c>
      <c r="AK6731" s="1" t="s">
        <v>216</v>
      </c>
    </row>
    <row r="6732" spans="1:38">
      <c r="A6732" s="1" t="s">
        <v>1779</v>
      </c>
      <c r="B6732" s="9">
        <v>42146</v>
      </c>
      <c r="C6732" s="2">
        <v>100</v>
      </c>
      <c r="D6732" s="7">
        <v>1</v>
      </c>
      <c r="E6732" s="1">
        <v>6</v>
      </c>
      <c r="F6732" s="1" t="s">
        <v>745</v>
      </c>
      <c r="G6732" s="1" t="s">
        <v>1834</v>
      </c>
      <c r="H6732" s="1" t="s">
        <v>22</v>
      </c>
      <c r="I6732" s="1" t="s">
        <v>9</v>
      </c>
      <c r="K6732" s="1" t="s">
        <v>121</v>
      </c>
      <c r="L6732" s="1" t="s">
        <v>25</v>
      </c>
      <c r="M6732" s="2" t="s">
        <v>2230</v>
      </c>
      <c r="N6732" s="1" t="s">
        <v>26</v>
      </c>
      <c r="O6732" s="1" t="s">
        <v>27</v>
      </c>
      <c r="P6732" s="1" t="s">
        <v>917</v>
      </c>
      <c r="Q6732" s="1">
        <v>46.7</v>
      </c>
      <c r="T6732" s="1">
        <v>182.15</v>
      </c>
      <c r="U6732" s="1">
        <v>180.3</v>
      </c>
      <c r="V6732" s="1">
        <f>(U6732/T6732)*100</f>
        <v>98.984353554762563</v>
      </c>
      <c r="W6732" s="1">
        <v>35.450000000000003</v>
      </c>
      <c r="X6732" s="1">
        <v>18</v>
      </c>
      <c r="Y6732" s="1">
        <v>190</v>
      </c>
      <c r="Z6732" s="1">
        <v>172</v>
      </c>
      <c r="AA6732" s="1">
        <v>0</v>
      </c>
      <c r="AG6732" s="1" t="s">
        <v>918</v>
      </c>
      <c r="AJ6732" s="1" t="s">
        <v>525</v>
      </c>
      <c r="AK6732" s="1" t="s">
        <v>216</v>
      </c>
    </row>
    <row r="6733" spans="1:38">
      <c r="A6733" s="1" t="s">
        <v>1779</v>
      </c>
      <c r="B6733" s="9">
        <v>42146</v>
      </c>
      <c r="C6733" s="2">
        <v>100</v>
      </c>
      <c r="D6733" s="7">
        <v>1</v>
      </c>
      <c r="E6733" s="1">
        <v>6</v>
      </c>
      <c r="F6733" s="1" t="s">
        <v>747</v>
      </c>
      <c r="G6733" s="1" t="s">
        <v>1816</v>
      </c>
      <c r="H6733" s="1" t="s">
        <v>23</v>
      </c>
      <c r="I6733" s="1" t="s">
        <v>23</v>
      </c>
      <c r="AK6733" s="1" t="s">
        <v>216</v>
      </c>
    </row>
    <row r="6734" spans="1:38">
      <c r="A6734" s="1" t="s">
        <v>1779</v>
      </c>
      <c r="B6734" s="9">
        <v>42146</v>
      </c>
      <c r="C6734" s="2">
        <v>100</v>
      </c>
      <c r="D6734" s="7">
        <v>1</v>
      </c>
      <c r="E6734" s="1">
        <v>7</v>
      </c>
      <c r="F6734" s="1" t="s">
        <v>745</v>
      </c>
      <c r="G6734" s="1" t="s">
        <v>1809</v>
      </c>
      <c r="H6734" s="1" t="s">
        <v>22</v>
      </c>
      <c r="I6734" s="1" t="s">
        <v>23</v>
      </c>
      <c r="AK6734" s="1" t="s">
        <v>216</v>
      </c>
      <c r="AL6734" s="1" t="s">
        <v>782</v>
      </c>
    </row>
    <row r="6735" spans="1:38">
      <c r="A6735" s="1" t="s">
        <v>1779</v>
      </c>
      <c r="B6735" s="9">
        <v>42146</v>
      </c>
      <c r="C6735" s="2">
        <v>100</v>
      </c>
      <c r="D6735" s="7">
        <v>1</v>
      </c>
      <c r="E6735" s="1">
        <v>7</v>
      </c>
      <c r="F6735" s="1" t="s">
        <v>747</v>
      </c>
      <c r="G6735" s="1" t="s">
        <v>1822</v>
      </c>
      <c r="H6735" s="1" t="s">
        <v>23</v>
      </c>
      <c r="I6735" s="1" t="s">
        <v>23</v>
      </c>
      <c r="AK6735" s="1" t="s">
        <v>216</v>
      </c>
    </row>
    <row r="6736" spans="1:38">
      <c r="A6736" s="1" t="s">
        <v>1779</v>
      </c>
      <c r="B6736" s="9">
        <v>42146</v>
      </c>
      <c r="C6736" s="2">
        <v>100</v>
      </c>
      <c r="D6736" s="7">
        <v>1</v>
      </c>
      <c r="E6736" s="1">
        <v>8</v>
      </c>
      <c r="F6736" s="1" t="s">
        <v>745</v>
      </c>
      <c r="G6736" s="1" t="s">
        <v>1808</v>
      </c>
      <c r="H6736" s="1" t="s">
        <v>23</v>
      </c>
      <c r="I6736" s="1" t="s">
        <v>23</v>
      </c>
      <c r="J6736" s="1" t="s">
        <v>55</v>
      </c>
      <c r="AK6736" s="1" t="s">
        <v>216</v>
      </c>
    </row>
    <row r="6737" spans="1:38">
      <c r="A6737" s="1" t="s">
        <v>1779</v>
      </c>
      <c r="B6737" s="9">
        <v>42146</v>
      </c>
      <c r="C6737" s="2">
        <v>100</v>
      </c>
      <c r="D6737" s="7">
        <v>1</v>
      </c>
      <c r="E6737" s="1">
        <v>8</v>
      </c>
      <c r="F6737" s="1" t="s">
        <v>747</v>
      </c>
      <c r="G6737" s="1" t="s">
        <v>1820</v>
      </c>
      <c r="H6737" s="1" t="s">
        <v>23</v>
      </c>
      <c r="I6737" s="1" t="s">
        <v>23</v>
      </c>
      <c r="AK6737" s="1" t="s">
        <v>216</v>
      </c>
    </row>
    <row r="6738" spans="1:38">
      <c r="A6738" s="1" t="s">
        <v>1779</v>
      </c>
      <c r="B6738" s="9">
        <v>42146</v>
      </c>
      <c r="C6738" s="2">
        <v>100</v>
      </c>
      <c r="D6738" s="7">
        <v>1</v>
      </c>
      <c r="E6738" s="1">
        <v>9</v>
      </c>
      <c r="F6738" s="1" t="s">
        <v>745</v>
      </c>
      <c r="G6738" s="1" t="s">
        <v>1830</v>
      </c>
      <c r="H6738" s="1" t="s">
        <v>23</v>
      </c>
      <c r="I6738" s="1" t="s">
        <v>23</v>
      </c>
      <c r="AK6738" s="1" t="s">
        <v>216</v>
      </c>
    </row>
    <row r="6739" spans="1:38">
      <c r="A6739" s="1" t="s">
        <v>1779</v>
      </c>
      <c r="B6739" s="9">
        <v>42146</v>
      </c>
      <c r="C6739" s="2">
        <v>100</v>
      </c>
      <c r="D6739" s="7">
        <v>1</v>
      </c>
      <c r="E6739" s="1">
        <v>9</v>
      </c>
      <c r="F6739" s="1" t="s">
        <v>747</v>
      </c>
      <c r="G6739" s="1" t="s">
        <v>1810</v>
      </c>
      <c r="H6739" s="1" t="s">
        <v>22</v>
      </c>
      <c r="I6739" s="1" t="s">
        <v>9</v>
      </c>
      <c r="K6739" s="1" t="s">
        <v>29</v>
      </c>
      <c r="L6739" s="1" t="s">
        <v>53</v>
      </c>
      <c r="M6739" s="2" t="s">
        <v>2190</v>
      </c>
      <c r="AJ6739" s="1" t="s">
        <v>79</v>
      </c>
      <c r="AK6739" s="1" t="s">
        <v>216</v>
      </c>
    </row>
    <row r="6740" spans="1:38">
      <c r="A6740" s="1" t="s">
        <v>1779</v>
      </c>
      <c r="B6740" s="9">
        <v>42146</v>
      </c>
      <c r="C6740" s="2">
        <v>100</v>
      </c>
      <c r="D6740" s="7">
        <v>1</v>
      </c>
      <c r="E6740" s="1">
        <v>10</v>
      </c>
      <c r="F6740" s="1" t="s">
        <v>745</v>
      </c>
      <c r="G6740" s="1" t="s">
        <v>1817</v>
      </c>
      <c r="H6740" s="1" t="s">
        <v>23</v>
      </c>
      <c r="I6740" s="1" t="s">
        <v>23</v>
      </c>
      <c r="AK6740" s="1" t="s">
        <v>216</v>
      </c>
    </row>
    <row r="6741" spans="1:38">
      <c r="A6741" s="1" t="s">
        <v>1779</v>
      </c>
      <c r="B6741" s="9">
        <v>42146</v>
      </c>
      <c r="C6741" s="2">
        <v>100</v>
      </c>
      <c r="D6741" s="7">
        <v>1</v>
      </c>
      <c r="E6741" s="1">
        <v>10</v>
      </c>
      <c r="F6741" s="1" t="s">
        <v>747</v>
      </c>
      <c r="G6741" s="1" t="s">
        <v>1835</v>
      </c>
      <c r="H6741" s="1" t="s">
        <v>23</v>
      </c>
      <c r="I6741" s="1" t="s">
        <v>23</v>
      </c>
      <c r="AK6741" s="1" t="s">
        <v>216</v>
      </c>
    </row>
    <row r="6742" spans="1:38">
      <c r="A6742" s="1" t="s">
        <v>1779</v>
      </c>
      <c r="B6742" s="9">
        <v>42146</v>
      </c>
      <c r="C6742" s="2">
        <v>100</v>
      </c>
      <c r="D6742" s="7">
        <v>1</v>
      </c>
      <c r="E6742" s="1">
        <v>11</v>
      </c>
      <c r="F6742" s="1" t="s">
        <v>745</v>
      </c>
      <c r="G6742" s="1" t="s">
        <v>1812</v>
      </c>
      <c r="H6742" s="1" t="s">
        <v>23</v>
      </c>
      <c r="I6742" s="1" t="s">
        <v>23</v>
      </c>
      <c r="AK6742" s="1" t="s">
        <v>216</v>
      </c>
    </row>
    <row r="6743" spans="1:38">
      <c r="A6743" s="1" t="s">
        <v>1779</v>
      </c>
      <c r="B6743" s="9">
        <v>42146</v>
      </c>
      <c r="C6743" s="2">
        <v>100</v>
      </c>
      <c r="D6743" s="7">
        <v>1</v>
      </c>
      <c r="E6743" s="1">
        <v>11</v>
      </c>
      <c r="F6743" s="1" t="s">
        <v>747</v>
      </c>
      <c r="G6743" s="1" t="s">
        <v>1807</v>
      </c>
      <c r="H6743" s="1" t="s">
        <v>23</v>
      </c>
      <c r="I6743" s="1" t="s">
        <v>23</v>
      </c>
      <c r="AK6743" s="1" t="s">
        <v>216</v>
      </c>
    </row>
    <row r="6744" spans="1:38">
      <c r="A6744" s="1" t="s">
        <v>1779</v>
      </c>
      <c r="B6744" s="9">
        <v>42146</v>
      </c>
      <c r="C6744" s="2">
        <v>100</v>
      </c>
      <c r="D6744" s="7">
        <v>1</v>
      </c>
      <c r="E6744" s="1">
        <v>12</v>
      </c>
      <c r="F6744" s="1" t="s">
        <v>745</v>
      </c>
      <c r="G6744" s="1" t="s">
        <v>1818</v>
      </c>
      <c r="H6744" s="1" t="s">
        <v>23</v>
      </c>
      <c r="I6744" s="1" t="s">
        <v>23</v>
      </c>
      <c r="AK6744" s="1" t="s">
        <v>216</v>
      </c>
    </row>
    <row r="6745" spans="1:38">
      <c r="A6745" s="1" t="s">
        <v>1779</v>
      </c>
      <c r="B6745" s="9">
        <v>42146</v>
      </c>
      <c r="C6745" s="2">
        <v>100</v>
      </c>
      <c r="D6745" s="7">
        <v>1</v>
      </c>
      <c r="E6745" s="1">
        <v>12</v>
      </c>
      <c r="F6745" s="1" t="s">
        <v>747</v>
      </c>
      <c r="G6745" s="1" t="s">
        <v>1811</v>
      </c>
      <c r="H6745" s="1" t="s">
        <v>22</v>
      </c>
      <c r="I6745" s="1" t="s">
        <v>23</v>
      </c>
      <c r="AK6745" s="1" t="s">
        <v>216</v>
      </c>
      <c r="AL6745" s="1" t="s">
        <v>782</v>
      </c>
    </row>
    <row r="6746" spans="1:38">
      <c r="A6746" s="1" t="s">
        <v>1779</v>
      </c>
      <c r="B6746" s="9">
        <v>42146</v>
      </c>
      <c r="C6746" s="2">
        <v>100</v>
      </c>
      <c r="D6746" s="7">
        <v>1</v>
      </c>
      <c r="E6746" s="1">
        <v>13</v>
      </c>
      <c r="F6746" s="1" t="s">
        <v>745</v>
      </c>
      <c r="G6746" s="1" t="s">
        <v>1827</v>
      </c>
      <c r="H6746" s="1" t="s">
        <v>23</v>
      </c>
      <c r="I6746" s="1" t="s">
        <v>23</v>
      </c>
      <c r="AK6746" s="1" t="s">
        <v>919</v>
      </c>
    </row>
    <row r="6747" spans="1:38">
      <c r="A6747" s="1" t="s">
        <v>1779</v>
      </c>
      <c r="B6747" s="9">
        <v>42146</v>
      </c>
      <c r="C6747" s="2">
        <v>100</v>
      </c>
      <c r="D6747" s="7">
        <v>1</v>
      </c>
      <c r="E6747" s="1">
        <v>13</v>
      </c>
      <c r="F6747" s="1" t="s">
        <v>747</v>
      </c>
      <c r="G6747" s="1" t="s">
        <v>1815</v>
      </c>
      <c r="H6747" s="1" t="s">
        <v>22</v>
      </c>
      <c r="I6747" s="1" t="s">
        <v>9</v>
      </c>
      <c r="K6747" s="1" t="s">
        <v>35</v>
      </c>
      <c r="L6747" s="1" t="s">
        <v>53</v>
      </c>
      <c r="M6747" s="2" t="s">
        <v>2214</v>
      </c>
      <c r="AJ6747" s="1" t="s">
        <v>216</v>
      </c>
      <c r="AK6747" s="1" t="s">
        <v>919</v>
      </c>
    </row>
    <row r="6748" spans="1:38">
      <c r="A6748" s="1" t="s">
        <v>1779</v>
      </c>
      <c r="B6748" s="9">
        <v>42146</v>
      </c>
      <c r="C6748" s="2">
        <v>100</v>
      </c>
      <c r="D6748" s="7">
        <v>1</v>
      </c>
      <c r="E6748" s="1">
        <v>14</v>
      </c>
      <c r="F6748" s="1" t="s">
        <v>745</v>
      </c>
      <c r="G6748" s="1" t="s">
        <v>1819</v>
      </c>
      <c r="H6748" s="1" t="s">
        <v>23</v>
      </c>
      <c r="I6748" s="1" t="s">
        <v>23</v>
      </c>
      <c r="AK6748" s="1" t="s">
        <v>919</v>
      </c>
    </row>
    <row r="6749" spans="1:38">
      <c r="A6749" s="1" t="s">
        <v>1779</v>
      </c>
      <c r="B6749" s="9">
        <v>42146</v>
      </c>
      <c r="C6749" s="2">
        <v>100</v>
      </c>
      <c r="D6749" s="7">
        <v>1</v>
      </c>
      <c r="E6749" s="1">
        <v>14</v>
      </c>
      <c r="F6749" s="1" t="s">
        <v>747</v>
      </c>
      <c r="G6749" s="1" t="s">
        <v>1806</v>
      </c>
      <c r="H6749" s="1" t="s">
        <v>22</v>
      </c>
      <c r="I6749" s="1" t="s">
        <v>9</v>
      </c>
      <c r="AK6749" s="1" t="s">
        <v>919</v>
      </c>
    </row>
    <row r="6750" spans="1:38">
      <c r="A6750" s="1" t="s">
        <v>1779</v>
      </c>
      <c r="B6750" s="9">
        <v>42146</v>
      </c>
      <c r="C6750" s="2">
        <v>100</v>
      </c>
      <c r="D6750" s="7">
        <v>1</v>
      </c>
      <c r="E6750" s="1">
        <v>15</v>
      </c>
      <c r="F6750" s="1" t="s">
        <v>745</v>
      </c>
      <c r="G6750" s="1" t="s">
        <v>1836</v>
      </c>
      <c r="H6750" s="1" t="s">
        <v>23</v>
      </c>
      <c r="I6750" s="1" t="s">
        <v>23</v>
      </c>
      <c r="AK6750" s="1" t="s">
        <v>919</v>
      </c>
    </row>
    <row r="6751" spans="1:38">
      <c r="A6751" s="1" t="s">
        <v>1779</v>
      </c>
      <c r="B6751" s="9">
        <v>42146</v>
      </c>
      <c r="C6751" s="2">
        <v>100</v>
      </c>
      <c r="D6751" s="7">
        <v>1</v>
      </c>
      <c r="E6751" s="1">
        <v>15</v>
      </c>
      <c r="F6751" s="1" t="s">
        <v>747</v>
      </c>
      <c r="G6751" s="1" t="s">
        <v>1805</v>
      </c>
      <c r="H6751" s="1" t="s">
        <v>22</v>
      </c>
      <c r="I6751" s="1" t="s">
        <v>9</v>
      </c>
      <c r="K6751" s="1" t="s">
        <v>29</v>
      </c>
      <c r="L6751" s="1" t="s">
        <v>53</v>
      </c>
      <c r="M6751" s="1" t="s">
        <v>2209</v>
      </c>
      <c r="AK6751" s="1" t="s">
        <v>919</v>
      </c>
    </row>
    <row r="6752" spans="1:38">
      <c r="A6752" s="1" t="s">
        <v>1779</v>
      </c>
      <c r="B6752" s="9">
        <v>42146</v>
      </c>
      <c r="C6752" s="2">
        <v>100</v>
      </c>
      <c r="D6752" s="7">
        <v>1</v>
      </c>
      <c r="E6752" s="1">
        <v>16</v>
      </c>
      <c r="F6752" s="1" t="s">
        <v>745</v>
      </c>
      <c r="G6752" s="1" t="s">
        <v>1814</v>
      </c>
      <c r="H6752" s="1" t="s">
        <v>22</v>
      </c>
      <c r="I6752" s="1" t="s">
        <v>23</v>
      </c>
      <c r="AK6752" s="1" t="s">
        <v>919</v>
      </c>
      <c r="AL6752" s="1" t="s">
        <v>782</v>
      </c>
    </row>
    <row r="6753" spans="1:38">
      <c r="A6753" s="1" t="s">
        <v>1779</v>
      </c>
      <c r="B6753" s="9">
        <v>42146</v>
      </c>
      <c r="C6753" s="2">
        <v>100</v>
      </c>
      <c r="D6753" s="7">
        <v>1</v>
      </c>
      <c r="E6753" s="1">
        <v>16</v>
      </c>
      <c r="F6753" s="1" t="s">
        <v>747</v>
      </c>
      <c r="G6753" s="1" t="s">
        <v>1831</v>
      </c>
      <c r="H6753" s="1" t="s">
        <v>22</v>
      </c>
      <c r="I6753" s="1" t="s">
        <v>23</v>
      </c>
      <c r="AK6753" s="1" t="s">
        <v>919</v>
      </c>
      <c r="AL6753" s="1" t="s">
        <v>782</v>
      </c>
    </row>
    <row r="6754" spans="1:38">
      <c r="A6754" s="1" t="s">
        <v>1779</v>
      </c>
      <c r="B6754" s="9">
        <v>42146</v>
      </c>
      <c r="C6754" s="2">
        <v>100</v>
      </c>
      <c r="D6754" s="7">
        <v>1</v>
      </c>
      <c r="E6754" s="1">
        <v>17</v>
      </c>
      <c r="F6754" s="1" t="s">
        <v>745</v>
      </c>
      <c r="G6754" s="1" t="s">
        <v>1451</v>
      </c>
      <c r="H6754" s="1" t="s">
        <v>23</v>
      </c>
      <c r="I6754" s="1" t="s">
        <v>23</v>
      </c>
      <c r="AK6754" s="1" t="s">
        <v>919</v>
      </c>
    </row>
    <row r="6755" spans="1:38">
      <c r="A6755" s="1" t="s">
        <v>1779</v>
      </c>
      <c r="B6755" s="9">
        <v>42146</v>
      </c>
      <c r="C6755" s="2">
        <v>100</v>
      </c>
      <c r="D6755" s="7">
        <v>1</v>
      </c>
      <c r="E6755" s="1">
        <v>17</v>
      </c>
      <c r="F6755" s="1" t="s">
        <v>747</v>
      </c>
      <c r="G6755" s="1" t="s">
        <v>1452</v>
      </c>
      <c r="H6755" s="1" t="s">
        <v>23</v>
      </c>
      <c r="I6755" s="1" t="s">
        <v>23</v>
      </c>
      <c r="AK6755" s="1" t="s">
        <v>919</v>
      </c>
    </row>
    <row r="6756" spans="1:38">
      <c r="A6756" s="1" t="s">
        <v>1779</v>
      </c>
      <c r="B6756" s="9">
        <v>42146</v>
      </c>
      <c r="C6756" s="2">
        <v>100</v>
      </c>
      <c r="D6756" s="7">
        <v>1</v>
      </c>
      <c r="E6756" s="1">
        <v>18</v>
      </c>
      <c r="F6756" s="1" t="s">
        <v>745</v>
      </c>
      <c r="G6756" s="1" t="s">
        <v>1453</v>
      </c>
      <c r="H6756" s="1" t="s">
        <v>23</v>
      </c>
      <c r="I6756" s="1" t="s">
        <v>23</v>
      </c>
      <c r="AK6756" s="1" t="s">
        <v>919</v>
      </c>
    </row>
    <row r="6757" spans="1:38">
      <c r="A6757" s="1" t="s">
        <v>1779</v>
      </c>
      <c r="B6757" s="9">
        <v>42146</v>
      </c>
      <c r="C6757" s="2">
        <v>100</v>
      </c>
      <c r="D6757" s="7">
        <v>1</v>
      </c>
      <c r="E6757" s="1">
        <v>18</v>
      </c>
      <c r="F6757" s="1" t="s">
        <v>747</v>
      </c>
      <c r="G6757" s="1" t="s">
        <v>1454</v>
      </c>
      <c r="H6757" s="1" t="s">
        <v>23</v>
      </c>
      <c r="I6757" s="1" t="s">
        <v>23</v>
      </c>
      <c r="AK6757" s="1" t="s">
        <v>919</v>
      </c>
    </row>
    <row r="6758" spans="1:38">
      <c r="A6758" s="1" t="s">
        <v>1779</v>
      </c>
      <c r="B6758" s="9">
        <v>42146</v>
      </c>
      <c r="C6758" s="2">
        <v>100</v>
      </c>
      <c r="D6758" s="7">
        <v>1</v>
      </c>
      <c r="E6758" s="1">
        <v>19</v>
      </c>
      <c r="F6758" s="1" t="s">
        <v>745</v>
      </c>
      <c r="G6758" s="1" t="s">
        <v>1455</v>
      </c>
      <c r="H6758" s="1" t="s">
        <v>22</v>
      </c>
      <c r="I6758" s="1" t="s">
        <v>9</v>
      </c>
      <c r="AK6758" s="1" t="s">
        <v>919</v>
      </c>
    </row>
    <row r="6759" spans="1:38">
      <c r="A6759" s="1" t="s">
        <v>1779</v>
      </c>
      <c r="B6759" s="9">
        <v>42146</v>
      </c>
      <c r="C6759" s="2">
        <v>100</v>
      </c>
      <c r="D6759" s="7">
        <v>1</v>
      </c>
      <c r="E6759" s="1">
        <v>19</v>
      </c>
      <c r="F6759" s="1" t="s">
        <v>747</v>
      </c>
      <c r="G6759" s="1" t="s">
        <v>1456</v>
      </c>
      <c r="H6759" s="1" t="s">
        <v>23</v>
      </c>
      <c r="I6759" s="1" t="s">
        <v>23</v>
      </c>
      <c r="AK6759" s="1" t="s">
        <v>919</v>
      </c>
    </row>
    <row r="6760" spans="1:38">
      <c r="A6760" s="1" t="s">
        <v>1779</v>
      </c>
      <c r="B6760" s="9">
        <v>42146</v>
      </c>
      <c r="C6760" s="2">
        <v>100</v>
      </c>
      <c r="D6760" s="7">
        <v>1</v>
      </c>
      <c r="E6760" s="1">
        <v>20</v>
      </c>
      <c r="F6760" s="1" t="s">
        <v>745</v>
      </c>
      <c r="G6760" s="1" t="s">
        <v>1457</v>
      </c>
      <c r="H6760" s="1" t="s">
        <v>22</v>
      </c>
      <c r="I6760" s="1" t="s">
        <v>9</v>
      </c>
      <c r="K6760" s="1" t="s">
        <v>29</v>
      </c>
      <c r="L6760" s="1" t="s">
        <v>53</v>
      </c>
      <c r="M6760" s="2" t="s">
        <v>2206</v>
      </c>
      <c r="AJ6760" s="1" t="s">
        <v>216</v>
      </c>
      <c r="AK6760" s="1" t="s">
        <v>919</v>
      </c>
    </row>
    <row r="6761" spans="1:38">
      <c r="A6761" s="1" t="s">
        <v>1779</v>
      </c>
      <c r="B6761" s="9">
        <v>42146</v>
      </c>
      <c r="C6761" s="2">
        <v>100</v>
      </c>
      <c r="D6761" s="7">
        <v>1</v>
      </c>
      <c r="E6761" s="1">
        <v>20</v>
      </c>
      <c r="F6761" s="1" t="s">
        <v>747</v>
      </c>
      <c r="G6761" s="1" t="s">
        <v>1458</v>
      </c>
      <c r="H6761" s="1" t="s">
        <v>23</v>
      </c>
      <c r="I6761" s="1" t="s">
        <v>23</v>
      </c>
      <c r="AK6761" s="1" t="s">
        <v>919</v>
      </c>
    </row>
    <row r="6762" spans="1:38">
      <c r="A6762" s="1" t="s">
        <v>1779</v>
      </c>
      <c r="B6762" s="9">
        <v>42146</v>
      </c>
      <c r="C6762" s="2">
        <v>100</v>
      </c>
      <c r="D6762" s="7">
        <v>1</v>
      </c>
      <c r="E6762" s="10">
        <v>21</v>
      </c>
      <c r="F6762" s="1" t="s">
        <v>745</v>
      </c>
      <c r="G6762" s="1" t="s">
        <v>1463</v>
      </c>
      <c r="H6762" s="1" t="s">
        <v>23</v>
      </c>
      <c r="I6762" s="1" t="s">
        <v>23</v>
      </c>
      <c r="AK6762" s="1" t="s">
        <v>919</v>
      </c>
    </row>
    <row r="6763" spans="1:38">
      <c r="A6763" s="1" t="s">
        <v>1779</v>
      </c>
      <c r="B6763" s="9">
        <v>42146</v>
      </c>
      <c r="C6763" s="2">
        <v>100</v>
      </c>
      <c r="D6763" s="7">
        <v>1</v>
      </c>
      <c r="E6763" s="1">
        <v>21</v>
      </c>
      <c r="F6763" s="1" t="s">
        <v>747</v>
      </c>
      <c r="G6763" s="1" t="s">
        <v>1464</v>
      </c>
      <c r="H6763" s="1" t="s">
        <v>23</v>
      </c>
      <c r="I6763" s="1" t="s">
        <v>23</v>
      </c>
      <c r="AK6763" s="1" t="s">
        <v>919</v>
      </c>
    </row>
    <row r="6764" spans="1:38">
      <c r="A6764" s="1" t="s">
        <v>1779</v>
      </c>
      <c r="B6764" s="9">
        <v>42146</v>
      </c>
      <c r="C6764" s="2">
        <v>100</v>
      </c>
      <c r="D6764" s="7">
        <v>1</v>
      </c>
      <c r="E6764" s="1">
        <v>22</v>
      </c>
      <c r="F6764" s="1" t="s">
        <v>745</v>
      </c>
      <c r="G6764" s="1" t="s">
        <v>1465</v>
      </c>
      <c r="H6764" s="1" t="s">
        <v>23</v>
      </c>
      <c r="I6764" s="1" t="s">
        <v>23</v>
      </c>
      <c r="AK6764" s="1" t="s">
        <v>919</v>
      </c>
    </row>
    <row r="6765" spans="1:38">
      <c r="A6765" s="1" t="s">
        <v>1779</v>
      </c>
      <c r="B6765" s="9">
        <v>42146</v>
      </c>
      <c r="C6765" s="2">
        <v>100</v>
      </c>
      <c r="D6765" s="7">
        <v>1</v>
      </c>
      <c r="E6765" s="1">
        <v>22</v>
      </c>
      <c r="F6765" s="1" t="s">
        <v>747</v>
      </c>
      <c r="G6765" s="1" t="s">
        <v>1466</v>
      </c>
      <c r="H6765" s="1" t="s">
        <v>23</v>
      </c>
      <c r="I6765" s="1" t="s">
        <v>23</v>
      </c>
      <c r="AK6765" s="1" t="s">
        <v>919</v>
      </c>
    </row>
    <row r="6766" spans="1:38">
      <c r="A6766" s="1" t="s">
        <v>1779</v>
      </c>
      <c r="B6766" s="9">
        <v>42146</v>
      </c>
      <c r="C6766" s="2">
        <v>100</v>
      </c>
      <c r="D6766" s="1">
        <v>1</v>
      </c>
      <c r="E6766" s="1">
        <v>23</v>
      </c>
      <c r="F6766" s="1" t="s">
        <v>745</v>
      </c>
      <c r="G6766" s="1" t="s">
        <v>1467</v>
      </c>
      <c r="H6766" s="1" t="s">
        <v>23</v>
      </c>
      <c r="I6766" s="1" t="s">
        <v>23</v>
      </c>
      <c r="AK6766" s="1" t="s">
        <v>919</v>
      </c>
    </row>
    <row r="6767" spans="1:38">
      <c r="A6767" s="1" t="s">
        <v>1779</v>
      </c>
      <c r="B6767" s="9">
        <v>42146</v>
      </c>
      <c r="C6767" s="2">
        <v>100</v>
      </c>
      <c r="D6767" s="7">
        <v>1</v>
      </c>
      <c r="E6767" s="1">
        <v>23</v>
      </c>
      <c r="F6767" s="1" t="s">
        <v>747</v>
      </c>
      <c r="G6767" s="1" t="s">
        <v>1468</v>
      </c>
      <c r="H6767" s="1" t="s">
        <v>22</v>
      </c>
      <c r="I6767" s="1" t="s">
        <v>9</v>
      </c>
      <c r="K6767" s="1" t="s">
        <v>29</v>
      </c>
      <c r="L6767" s="1" t="s">
        <v>53</v>
      </c>
      <c r="M6767" s="2" t="s">
        <v>3027</v>
      </c>
      <c r="AJ6767" s="1" t="s">
        <v>216</v>
      </c>
      <c r="AK6767" s="1" t="s">
        <v>919</v>
      </c>
    </row>
    <row r="6768" spans="1:38">
      <c r="A6768" s="1" t="s">
        <v>1779</v>
      </c>
      <c r="B6768" s="9">
        <v>42146</v>
      </c>
      <c r="C6768" s="2">
        <v>100</v>
      </c>
      <c r="D6768" s="7">
        <v>1</v>
      </c>
      <c r="E6768" s="1">
        <v>24</v>
      </c>
      <c r="F6768" s="1" t="s">
        <v>745</v>
      </c>
      <c r="G6768" s="1" t="s">
        <v>1469</v>
      </c>
      <c r="H6768" s="1" t="s">
        <v>23</v>
      </c>
      <c r="I6768" s="1" t="s">
        <v>23</v>
      </c>
      <c r="AK6768" s="1" t="s">
        <v>919</v>
      </c>
    </row>
    <row r="6769" spans="1:38">
      <c r="A6769" s="1" t="s">
        <v>1779</v>
      </c>
      <c r="B6769" s="9">
        <v>42146</v>
      </c>
      <c r="C6769" s="2">
        <v>100</v>
      </c>
      <c r="D6769" s="7">
        <v>1</v>
      </c>
      <c r="E6769" s="1">
        <v>24</v>
      </c>
      <c r="F6769" s="1" t="s">
        <v>747</v>
      </c>
      <c r="G6769" s="1" t="s">
        <v>1472</v>
      </c>
      <c r="H6769" s="1" t="s">
        <v>23</v>
      </c>
      <c r="I6769" s="1" t="s">
        <v>23</v>
      </c>
      <c r="AK6769" s="1" t="s">
        <v>919</v>
      </c>
    </row>
    <row r="6770" spans="1:38">
      <c r="A6770" s="1" t="s">
        <v>1779</v>
      </c>
      <c r="B6770" s="9">
        <v>42146</v>
      </c>
      <c r="C6770" s="2">
        <v>100</v>
      </c>
      <c r="D6770" s="7">
        <v>1</v>
      </c>
      <c r="E6770" s="1">
        <v>25</v>
      </c>
      <c r="F6770" s="1" t="s">
        <v>745</v>
      </c>
      <c r="G6770" s="1" t="s">
        <v>1474</v>
      </c>
      <c r="H6770" s="1" t="s">
        <v>23</v>
      </c>
      <c r="I6770" s="1" t="s">
        <v>23</v>
      </c>
      <c r="J6770" s="1" t="s">
        <v>55</v>
      </c>
      <c r="AK6770" s="1" t="s">
        <v>750</v>
      </c>
      <c r="AL6770" s="1" t="s">
        <v>831</v>
      </c>
    </row>
    <row r="6771" spans="1:38">
      <c r="A6771" s="1" t="s">
        <v>1779</v>
      </c>
      <c r="B6771" s="9">
        <v>42146</v>
      </c>
      <c r="C6771" s="2">
        <v>100</v>
      </c>
      <c r="D6771" s="7">
        <v>1</v>
      </c>
      <c r="E6771" s="1">
        <v>25</v>
      </c>
      <c r="F6771" s="1" t="s">
        <v>747</v>
      </c>
      <c r="G6771" s="1" t="s">
        <v>1475</v>
      </c>
      <c r="H6771" s="1" t="s">
        <v>23</v>
      </c>
      <c r="I6771" s="1" t="s">
        <v>23</v>
      </c>
      <c r="J6771" s="1" t="s">
        <v>55</v>
      </c>
      <c r="AK6771" s="1" t="s">
        <v>750</v>
      </c>
      <c r="AL6771" s="1" t="s">
        <v>831</v>
      </c>
    </row>
    <row r="6772" spans="1:38">
      <c r="A6772" s="1" t="s">
        <v>1779</v>
      </c>
      <c r="B6772" s="9">
        <v>42146</v>
      </c>
      <c r="C6772" s="2">
        <v>100</v>
      </c>
      <c r="D6772" s="7">
        <v>1</v>
      </c>
      <c r="E6772" s="1">
        <v>26</v>
      </c>
      <c r="F6772" s="1" t="s">
        <v>745</v>
      </c>
      <c r="G6772" s="1" t="s">
        <v>1476</v>
      </c>
      <c r="H6772" s="1" t="s">
        <v>23</v>
      </c>
      <c r="I6772" s="1" t="s">
        <v>53</v>
      </c>
      <c r="AK6772" s="1" t="s">
        <v>750</v>
      </c>
    </row>
    <row r="6773" spans="1:38">
      <c r="A6773" s="1" t="s">
        <v>1779</v>
      </c>
      <c r="B6773" s="9">
        <v>42146</v>
      </c>
      <c r="C6773" s="2">
        <v>100</v>
      </c>
      <c r="D6773" s="7">
        <v>1</v>
      </c>
      <c r="E6773" s="1">
        <v>26</v>
      </c>
      <c r="F6773" s="1" t="s">
        <v>747</v>
      </c>
      <c r="G6773" s="1" t="s">
        <v>1477</v>
      </c>
      <c r="H6773" s="1" t="s">
        <v>23</v>
      </c>
      <c r="I6773" s="1" t="s">
        <v>23</v>
      </c>
      <c r="AK6773" s="1" t="s">
        <v>750</v>
      </c>
    </row>
    <row r="6774" spans="1:38">
      <c r="A6774" s="1" t="s">
        <v>1779</v>
      </c>
      <c r="B6774" s="9">
        <v>42146</v>
      </c>
      <c r="C6774" s="2">
        <v>100</v>
      </c>
      <c r="D6774" s="7">
        <v>1</v>
      </c>
      <c r="E6774" s="1">
        <v>27</v>
      </c>
      <c r="F6774" s="1" t="s">
        <v>745</v>
      </c>
      <c r="G6774" s="1" t="s">
        <v>1478</v>
      </c>
      <c r="H6774" s="1" t="s">
        <v>23</v>
      </c>
      <c r="I6774" s="1" t="s">
        <v>23</v>
      </c>
      <c r="AK6774" s="1" t="s">
        <v>750</v>
      </c>
    </row>
    <row r="6775" spans="1:38">
      <c r="A6775" s="1" t="s">
        <v>1779</v>
      </c>
      <c r="B6775" s="9">
        <v>42146</v>
      </c>
      <c r="C6775" s="2">
        <v>100</v>
      </c>
      <c r="D6775" s="7">
        <v>1</v>
      </c>
      <c r="E6775" s="1">
        <v>27</v>
      </c>
      <c r="F6775" s="1" t="s">
        <v>747</v>
      </c>
      <c r="G6775" s="1" t="s">
        <v>1479</v>
      </c>
      <c r="H6775" s="1" t="s">
        <v>23</v>
      </c>
      <c r="I6775" s="1" t="s">
        <v>23</v>
      </c>
      <c r="AK6775" s="1" t="s">
        <v>750</v>
      </c>
    </row>
    <row r="6776" spans="1:38">
      <c r="A6776" s="1" t="s">
        <v>1779</v>
      </c>
      <c r="B6776" s="9">
        <v>42146</v>
      </c>
      <c r="C6776" s="2">
        <v>100</v>
      </c>
      <c r="D6776" s="7">
        <v>1</v>
      </c>
      <c r="E6776" s="1">
        <v>28</v>
      </c>
      <c r="F6776" s="1" t="s">
        <v>745</v>
      </c>
      <c r="G6776" s="1" t="s">
        <v>1480</v>
      </c>
      <c r="H6776" s="1" t="s">
        <v>22</v>
      </c>
      <c r="I6776" s="1" t="s">
        <v>9</v>
      </c>
      <c r="K6776" s="1" t="s">
        <v>35</v>
      </c>
      <c r="L6776" s="1" t="s">
        <v>25</v>
      </c>
      <c r="N6776" s="1" t="s">
        <v>26</v>
      </c>
      <c r="O6776" s="1" t="s">
        <v>27</v>
      </c>
      <c r="AK6776" s="1" t="s">
        <v>750</v>
      </c>
      <c r="AL6776" s="1" t="s">
        <v>920</v>
      </c>
    </row>
    <row r="6777" spans="1:38">
      <c r="A6777" s="1" t="s">
        <v>1779</v>
      </c>
      <c r="B6777" s="9">
        <v>42146</v>
      </c>
      <c r="C6777" s="2">
        <v>100</v>
      </c>
      <c r="D6777" s="7">
        <v>1</v>
      </c>
      <c r="E6777" s="1">
        <v>28</v>
      </c>
      <c r="F6777" s="1" t="s">
        <v>747</v>
      </c>
      <c r="G6777" s="1" t="s">
        <v>1481</v>
      </c>
      <c r="H6777" s="1" t="s">
        <v>23</v>
      </c>
      <c r="I6777" s="1" t="s">
        <v>23</v>
      </c>
      <c r="AK6777" s="1" t="s">
        <v>750</v>
      </c>
    </row>
    <row r="6778" spans="1:38">
      <c r="A6778" s="1" t="s">
        <v>1779</v>
      </c>
      <c r="B6778" s="9">
        <v>42146</v>
      </c>
      <c r="C6778" s="2">
        <v>100</v>
      </c>
      <c r="D6778" s="7">
        <v>1</v>
      </c>
      <c r="E6778" s="1">
        <v>29</v>
      </c>
      <c r="F6778" s="1" t="s">
        <v>745</v>
      </c>
      <c r="G6778" s="1" t="s">
        <v>1482</v>
      </c>
      <c r="H6778" s="1" t="s">
        <v>23</v>
      </c>
      <c r="I6778" s="1" t="s">
        <v>23</v>
      </c>
      <c r="AK6778" s="1" t="s">
        <v>750</v>
      </c>
    </row>
    <row r="6779" spans="1:38">
      <c r="A6779" s="1" t="s">
        <v>1779</v>
      </c>
      <c r="B6779" s="9">
        <v>42146</v>
      </c>
      <c r="C6779" s="2">
        <v>100</v>
      </c>
      <c r="D6779" s="7">
        <v>1</v>
      </c>
      <c r="E6779" s="1">
        <v>29</v>
      </c>
      <c r="F6779" s="1" t="s">
        <v>747</v>
      </c>
      <c r="G6779" s="1" t="s">
        <v>1483</v>
      </c>
      <c r="H6779" s="1" t="s">
        <v>23</v>
      </c>
      <c r="I6779" s="1" t="s">
        <v>23</v>
      </c>
      <c r="AK6779" s="1" t="s">
        <v>750</v>
      </c>
    </row>
    <row r="6780" spans="1:38">
      <c r="A6780" s="1" t="s">
        <v>1779</v>
      </c>
      <c r="B6780" s="9">
        <v>42146</v>
      </c>
      <c r="C6780" s="2">
        <v>100</v>
      </c>
      <c r="D6780" s="7">
        <v>1</v>
      </c>
      <c r="E6780" s="1">
        <v>30</v>
      </c>
      <c r="F6780" s="1" t="s">
        <v>745</v>
      </c>
      <c r="G6780" s="1" t="s">
        <v>1484</v>
      </c>
      <c r="H6780" s="1" t="s">
        <v>23</v>
      </c>
      <c r="I6780" s="1" t="s">
        <v>23</v>
      </c>
      <c r="AK6780" s="1" t="s">
        <v>750</v>
      </c>
    </row>
    <row r="6781" spans="1:38">
      <c r="A6781" s="1" t="s">
        <v>1779</v>
      </c>
      <c r="B6781" s="9">
        <v>42146</v>
      </c>
      <c r="C6781" s="2">
        <v>100</v>
      </c>
      <c r="D6781" s="7">
        <v>1</v>
      </c>
      <c r="E6781" s="1">
        <v>30</v>
      </c>
      <c r="F6781" s="1" t="s">
        <v>747</v>
      </c>
      <c r="G6781" s="1" t="s">
        <v>1485</v>
      </c>
      <c r="H6781" s="1" t="s">
        <v>23</v>
      </c>
      <c r="I6781" s="1" t="s">
        <v>23</v>
      </c>
      <c r="J6781" s="1" t="s">
        <v>55</v>
      </c>
      <c r="AK6781" s="1" t="s">
        <v>750</v>
      </c>
      <c r="AL6781" s="1" t="s">
        <v>821</v>
      </c>
    </row>
    <row r="6782" spans="1:38">
      <c r="A6782" s="1" t="s">
        <v>1779</v>
      </c>
      <c r="B6782" s="9">
        <v>42146</v>
      </c>
      <c r="C6782" s="2">
        <v>100</v>
      </c>
      <c r="D6782" s="7">
        <v>1</v>
      </c>
      <c r="E6782" s="1">
        <v>31</v>
      </c>
      <c r="F6782" s="1" t="s">
        <v>745</v>
      </c>
      <c r="G6782" s="1" t="s">
        <v>1486</v>
      </c>
      <c r="H6782" s="1" t="s">
        <v>23</v>
      </c>
      <c r="I6782" s="1" t="s">
        <v>23</v>
      </c>
      <c r="AK6782" s="1" t="s">
        <v>750</v>
      </c>
    </row>
    <row r="6783" spans="1:38">
      <c r="A6783" s="1" t="s">
        <v>1779</v>
      </c>
      <c r="B6783" s="9">
        <v>42146</v>
      </c>
      <c r="C6783" s="2">
        <v>100</v>
      </c>
      <c r="D6783" s="7">
        <v>1</v>
      </c>
      <c r="E6783" s="1">
        <v>31</v>
      </c>
      <c r="F6783" s="1" t="s">
        <v>747</v>
      </c>
      <c r="G6783" s="1" t="s">
        <v>1487</v>
      </c>
      <c r="H6783" s="1" t="s">
        <v>22</v>
      </c>
      <c r="I6783" s="1" t="s">
        <v>9</v>
      </c>
      <c r="K6783" s="1" t="s">
        <v>36</v>
      </c>
      <c r="L6783" s="1" t="s">
        <v>25</v>
      </c>
      <c r="M6783" s="2" t="s">
        <v>2232</v>
      </c>
      <c r="N6783" s="1" t="s">
        <v>227</v>
      </c>
      <c r="O6783" s="1" t="s">
        <v>27</v>
      </c>
      <c r="P6783" s="1" t="s">
        <v>921</v>
      </c>
      <c r="Q6783" s="1">
        <v>33.1</v>
      </c>
      <c r="T6783" s="1">
        <v>121.35</v>
      </c>
      <c r="U6783" s="1">
        <v>99.45</v>
      </c>
      <c r="V6783" s="1">
        <f>(U6783/T6783)*100</f>
        <v>81.9530284301607</v>
      </c>
      <c r="X6783" s="1">
        <v>105</v>
      </c>
      <c r="Y6783" s="1">
        <v>87</v>
      </c>
      <c r="AA6783" s="1">
        <v>18</v>
      </c>
      <c r="AH6783" s="1" t="s">
        <v>922</v>
      </c>
      <c r="AI6783" s="1" t="s">
        <v>923</v>
      </c>
      <c r="AJ6783" s="1" t="s">
        <v>525</v>
      </c>
      <c r="AK6783" s="1" t="s">
        <v>750</v>
      </c>
    </row>
    <row r="6784" spans="1:38">
      <c r="A6784" s="1" t="s">
        <v>1779</v>
      </c>
      <c r="B6784" s="9">
        <v>42146</v>
      </c>
      <c r="C6784" s="2">
        <v>100</v>
      </c>
      <c r="D6784" s="7">
        <v>1</v>
      </c>
      <c r="E6784" s="1">
        <v>32</v>
      </c>
      <c r="F6784" s="1" t="s">
        <v>745</v>
      </c>
      <c r="G6784" s="1" t="s">
        <v>1488</v>
      </c>
      <c r="H6784" s="1" t="s">
        <v>23</v>
      </c>
      <c r="I6784" s="1" t="s">
        <v>23</v>
      </c>
      <c r="AK6784" s="1" t="s">
        <v>750</v>
      </c>
    </row>
    <row r="6785" spans="1:38">
      <c r="A6785" s="1" t="s">
        <v>1779</v>
      </c>
      <c r="B6785" s="9">
        <v>42146</v>
      </c>
      <c r="C6785" s="2">
        <v>100</v>
      </c>
      <c r="D6785" s="7">
        <v>1</v>
      </c>
      <c r="E6785" s="1">
        <v>32</v>
      </c>
      <c r="F6785" s="1" t="s">
        <v>747</v>
      </c>
      <c r="G6785" s="1" t="s">
        <v>1489</v>
      </c>
      <c r="H6785" s="1" t="s">
        <v>22</v>
      </c>
      <c r="I6785" s="1" t="s">
        <v>9</v>
      </c>
      <c r="K6785" s="1" t="s">
        <v>29</v>
      </c>
      <c r="L6785" s="1" t="s">
        <v>53</v>
      </c>
      <c r="M6785" s="1" t="s">
        <v>2210</v>
      </c>
      <c r="AJ6785" s="1" t="s">
        <v>216</v>
      </c>
      <c r="AK6785" s="1" t="s">
        <v>750</v>
      </c>
    </row>
    <row r="6786" spans="1:38">
      <c r="A6786" s="1" t="s">
        <v>1779</v>
      </c>
      <c r="B6786" s="9">
        <v>42146</v>
      </c>
      <c r="C6786" s="2">
        <v>100</v>
      </c>
      <c r="D6786" s="7">
        <v>1</v>
      </c>
      <c r="E6786" s="1">
        <v>33</v>
      </c>
      <c r="F6786" s="1" t="s">
        <v>745</v>
      </c>
      <c r="G6786" s="1" t="s">
        <v>532</v>
      </c>
      <c r="H6786" s="1" t="s">
        <v>23</v>
      </c>
      <c r="I6786" s="1" t="s">
        <v>9</v>
      </c>
      <c r="AK6786" s="1" t="s">
        <v>750</v>
      </c>
    </row>
    <row r="6787" spans="1:38">
      <c r="A6787" s="1" t="s">
        <v>1779</v>
      </c>
      <c r="B6787" s="9">
        <v>42146</v>
      </c>
      <c r="C6787" s="2">
        <v>100</v>
      </c>
      <c r="D6787" s="7">
        <v>1</v>
      </c>
      <c r="E6787" s="1">
        <v>33</v>
      </c>
      <c r="F6787" s="1" t="s">
        <v>747</v>
      </c>
      <c r="G6787" s="1" t="s">
        <v>1490</v>
      </c>
      <c r="H6787" s="1" t="s">
        <v>22</v>
      </c>
      <c r="I6787" s="1" t="s">
        <v>9</v>
      </c>
      <c r="K6787" s="1" t="s">
        <v>31</v>
      </c>
      <c r="L6787" s="1" t="s">
        <v>53</v>
      </c>
      <c r="M6787" s="2" t="s">
        <v>2215</v>
      </c>
      <c r="AJ6787" s="1" t="s">
        <v>216</v>
      </c>
      <c r="AK6787" s="1" t="s">
        <v>750</v>
      </c>
    </row>
    <row r="6788" spans="1:38">
      <c r="A6788" s="1" t="s">
        <v>1779</v>
      </c>
      <c r="B6788" s="9">
        <v>42146</v>
      </c>
      <c r="C6788" s="2">
        <v>100</v>
      </c>
      <c r="D6788" s="7">
        <v>1</v>
      </c>
      <c r="E6788" s="1">
        <v>34</v>
      </c>
      <c r="F6788" s="1" t="s">
        <v>745</v>
      </c>
      <c r="G6788" s="1" t="s">
        <v>1491</v>
      </c>
      <c r="H6788" s="1" t="s">
        <v>23</v>
      </c>
      <c r="I6788" s="1" t="s">
        <v>23</v>
      </c>
      <c r="J6788" s="1" t="s">
        <v>55</v>
      </c>
      <c r="AK6788" s="1" t="s">
        <v>750</v>
      </c>
      <c r="AL6788" s="1" t="s">
        <v>924</v>
      </c>
    </row>
    <row r="6789" spans="1:38">
      <c r="A6789" s="1" t="s">
        <v>1779</v>
      </c>
      <c r="B6789" s="9">
        <v>42146</v>
      </c>
      <c r="C6789" s="2">
        <v>100</v>
      </c>
      <c r="D6789" s="7">
        <v>1</v>
      </c>
      <c r="E6789" s="1">
        <v>34</v>
      </c>
      <c r="F6789" s="1" t="s">
        <v>747</v>
      </c>
      <c r="G6789" s="1" t="s">
        <v>1492</v>
      </c>
      <c r="H6789" s="1" t="s">
        <v>23</v>
      </c>
      <c r="I6789" s="1" t="s">
        <v>23</v>
      </c>
      <c r="J6789" s="1" t="s">
        <v>55</v>
      </c>
      <c r="AK6789" s="1" t="s">
        <v>750</v>
      </c>
      <c r="AL6789" s="1" t="s">
        <v>924</v>
      </c>
    </row>
    <row r="6790" spans="1:38">
      <c r="A6790" s="1" t="s">
        <v>1779</v>
      </c>
      <c r="B6790" s="9">
        <v>42146</v>
      </c>
      <c r="C6790" s="2">
        <v>100</v>
      </c>
      <c r="D6790" s="7">
        <v>1</v>
      </c>
      <c r="E6790" s="1">
        <v>35</v>
      </c>
      <c r="F6790" s="1" t="s">
        <v>745</v>
      </c>
      <c r="G6790" s="1" t="s">
        <v>1493</v>
      </c>
      <c r="H6790" s="1" t="s">
        <v>23</v>
      </c>
      <c r="I6790" s="1" t="s">
        <v>23</v>
      </c>
      <c r="AK6790" s="1" t="s">
        <v>750</v>
      </c>
    </row>
    <row r="6791" spans="1:38">
      <c r="A6791" s="1" t="s">
        <v>1779</v>
      </c>
      <c r="B6791" s="9">
        <v>42146</v>
      </c>
      <c r="C6791" s="2">
        <v>100</v>
      </c>
      <c r="D6791" s="7">
        <v>1</v>
      </c>
      <c r="E6791" s="1">
        <v>35</v>
      </c>
      <c r="F6791" s="1" t="s">
        <v>747</v>
      </c>
      <c r="G6791" s="1" t="s">
        <v>1494</v>
      </c>
      <c r="H6791" s="1" t="s">
        <v>23</v>
      </c>
      <c r="I6791" s="1" t="s">
        <v>23</v>
      </c>
      <c r="J6791" s="1" t="s">
        <v>55</v>
      </c>
      <c r="AK6791" s="1" t="s">
        <v>750</v>
      </c>
      <c r="AL6791" s="1" t="s">
        <v>821</v>
      </c>
    </row>
    <row r="6792" spans="1:38">
      <c r="A6792" s="1" t="s">
        <v>1779</v>
      </c>
      <c r="B6792" s="9">
        <v>42146</v>
      </c>
      <c r="C6792" s="2">
        <v>100</v>
      </c>
      <c r="D6792" s="7">
        <v>1</v>
      </c>
      <c r="E6792" s="1">
        <v>36</v>
      </c>
      <c r="F6792" s="1" t="s">
        <v>745</v>
      </c>
      <c r="G6792" s="1" t="s">
        <v>1495</v>
      </c>
      <c r="H6792" s="1" t="s">
        <v>22</v>
      </c>
      <c r="I6792" s="1" t="s">
        <v>9</v>
      </c>
      <c r="K6792" s="1" t="s">
        <v>31</v>
      </c>
      <c r="L6792" s="1" t="s">
        <v>53</v>
      </c>
      <c r="M6792" s="2" t="s">
        <v>3028</v>
      </c>
      <c r="AK6792" s="1" t="s">
        <v>750</v>
      </c>
    </row>
    <row r="6793" spans="1:38">
      <c r="A6793" s="1" t="s">
        <v>1779</v>
      </c>
      <c r="B6793" s="9">
        <v>42146</v>
      </c>
      <c r="C6793" s="2">
        <v>100</v>
      </c>
      <c r="D6793" s="7">
        <v>1</v>
      </c>
      <c r="E6793" s="1">
        <v>36</v>
      </c>
      <c r="F6793" s="1" t="s">
        <v>747</v>
      </c>
      <c r="G6793" s="1" t="s">
        <v>1496</v>
      </c>
      <c r="H6793" s="1" t="s">
        <v>22</v>
      </c>
      <c r="I6793" s="1" t="s">
        <v>9</v>
      </c>
      <c r="K6793" s="1" t="s">
        <v>29</v>
      </c>
      <c r="L6793" s="1" t="s">
        <v>53</v>
      </c>
      <c r="M6793" s="1" t="s">
        <v>1281</v>
      </c>
      <c r="AJ6793" s="1" t="s">
        <v>216</v>
      </c>
      <c r="AK6793" s="1" t="s">
        <v>750</v>
      </c>
    </row>
    <row r="6794" spans="1:38">
      <c r="A6794" s="1" t="s">
        <v>1779</v>
      </c>
      <c r="B6794" s="9">
        <v>42146</v>
      </c>
      <c r="C6794" s="2">
        <v>100</v>
      </c>
      <c r="D6794" s="7">
        <v>1</v>
      </c>
      <c r="E6794" s="1">
        <v>37</v>
      </c>
      <c r="F6794" s="1" t="s">
        <v>745</v>
      </c>
      <c r="G6794" s="1" t="s">
        <v>534</v>
      </c>
      <c r="H6794" s="1" t="s">
        <v>22</v>
      </c>
      <c r="I6794" s="1" t="s">
        <v>9</v>
      </c>
      <c r="K6794" s="1" t="s">
        <v>30</v>
      </c>
      <c r="L6794" s="1" t="s">
        <v>53</v>
      </c>
      <c r="M6794" s="2" t="s">
        <v>2207</v>
      </c>
      <c r="AJ6794" s="1" t="s">
        <v>750</v>
      </c>
      <c r="AK6794" s="1" t="s">
        <v>79</v>
      </c>
    </row>
    <row r="6795" spans="1:38">
      <c r="A6795" s="1" t="s">
        <v>1779</v>
      </c>
      <c r="B6795" s="9">
        <v>42146</v>
      </c>
      <c r="C6795" s="2">
        <v>100</v>
      </c>
      <c r="D6795" s="7">
        <v>1</v>
      </c>
      <c r="E6795" s="1">
        <v>37</v>
      </c>
      <c r="F6795" s="1" t="s">
        <v>747</v>
      </c>
      <c r="G6795" s="1" t="s">
        <v>1498</v>
      </c>
      <c r="H6795" s="1" t="s">
        <v>22</v>
      </c>
      <c r="I6795" s="1" t="s">
        <v>9</v>
      </c>
      <c r="K6795" s="1" t="s">
        <v>29</v>
      </c>
      <c r="L6795" s="1" t="s">
        <v>25</v>
      </c>
      <c r="M6795" s="2" t="s">
        <v>2234</v>
      </c>
      <c r="N6795" s="1" t="s">
        <v>26</v>
      </c>
      <c r="O6795" s="1" t="s">
        <v>33</v>
      </c>
      <c r="P6795" s="1" t="s">
        <v>925</v>
      </c>
      <c r="Q6795" s="1">
        <v>39.5</v>
      </c>
      <c r="R6795" s="1">
        <v>24.2</v>
      </c>
      <c r="S6795" s="1">
        <v>11</v>
      </c>
      <c r="X6795" s="1">
        <v>18</v>
      </c>
      <c r="Y6795" s="1">
        <v>120</v>
      </c>
      <c r="Z6795" s="1">
        <v>102</v>
      </c>
      <c r="AA6795" s="1">
        <v>60</v>
      </c>
      <c r="AE6795" s="1" t="s">
        <v>926</v>
      </c>
      <c r="AF6795" s="1" t="s">
        <v>927</v>
      </c>
      <c r="AH6795" s="1" t="s">
        <v>928</v>
      </c>
      <c r="AI6795" s="1" t="s">
        <v>929</v>
      </c>
      <c r="AJ6795" s="1" t="s">
        <v>525</v>
      </c>
      <c r="AK6795" s="1" t="s">
        <v>79</v>
      </c>
      <c r="AL6795" s="1" t="s">
        <v>930</v>
      </c>
    </row>
    <row r="6796" spans="1:38">
      <c r="A6796" s="1" t="s">
        <v>1779</v>
      </c>
      <c r="B6796" s="9">
        <v>42146</v>
      </c>
      <c r="C6796" s="2">
        <v>100</v>
      </c>
      <c r="D6796" s="7">
        <v>1</v>
      </c>
      <c r="E6796" s="1">
        <v>38</v>
      </c>
      <c r="F6796" s="1" t="s">
        <v>745</v>
      </c>
      <c r="G6796" s="1" t="s">
        <v>1499</v>
      </c>
      <c r="H6796" s="1" t="s">
        <v>22</v>
      </c>
      <c r="I6796" s="1" t="s">
        <v>9</v>
      </c>
      <c r="K6796" s="1" t="s">
        <v>29</v>
      </c>
      <c r="L6796" s="1" t="s">
        <v>25</v>
      </c>
      <c r="M6796" s="2" t="s">
        <v>2233</v>
      </c>
      <c r="N6796" s="1" t="s">
        <v>227</v>
      </c>
      <c r="O6796" s="1" t="s">
        <v>33</v>
      </c>
      <c r="P6796" s="1" t="s">
        <v>931</v>
      </c>
      <c r="Q6796" s="1">
        <v>37.299999999999997</v>
      </c>
      <c r="R6796" s="1">
        <v>27.15</v>
      </c>
      <c r="S6796" s="1">
        <v>9.4499999999999993</v>
      </c>
      <c r="X6796" s="1">
        <v>18</v>
      </c>
      <c r="Y6796" s="1">
        <v>101</v>
      </c>
      <c r="Z6796" s="1">
        <v>83</v>
      </c>
      <c r="AA6796" s="1">
        <v>21</v>
      </c>
      <c r="AE6796" s="1" t="s">
        <v>932</v>
      </c>
      <c r="AF6796" s="1" t="s">
        <v>933</v>
      </c>
      <c r="AH6796" s="1" t="s">
        <v>934</v>
      </c>
      <c r="AI6796" s="1" t="s">
        <v>935</v>
      </c>
      <c r="AJ6796" s="1" t="s">
        <v>525</v>
      </c>
      <c r="AK6796" s="1" t="s">
        <v>79</v>
      </c>
      <c r="AL6796" s="1" t="s">
        <v>936</v>
      </c>
    </row>
    <row r="6797" spans="1:38">
      <c r="A6797" s="1" t="s">
        <v>1779</v>
      </c>
      <c r="B6797" s="9">
        <v>42146</v>
      </c>
      <c r="C6797" s="2">
        <v>100</v>
      </c>
      <c r="D6797" s="7">
        <v>1</v>
      </c>
      <c r="E6797" s="1">
        <v>38</v>
      </c>
      <c r="F6797" s="1" t="s">
        <v>747</v>
      </c>
      <c r="G6797" s="1" t="s">
        <v>1500</v>
      </c>
      <c r="H6797" s="1" t="s">
        <v>23</v>
      </c>
      <c r="I6797" s="1" t="s">
        <v>23</v>
      </c>
      <c r="AK6797" s="1" t="s">
        <v>79</v>
      </c>
    </row>
    <row r="6798" spans="1:38">
      <c r="A6798" s="1" t="s">
        <v>1779</v>
      </c>
      <c r="B6798" s="9">
        <v>42146</v>
      </c>
      <c r="C6798" s="2">
        <v>100</v>
      </c>
      <c r="D6798" s="7">
        <v>1</v>
      </c>
      <c r="E6798" s="1">
        <v>39</v>
      </c>
      <c r="F6798" s="1" t="s">
        <v>745</v>
      </c>
      <c r="G6798" s="1" t="s">
        <v>1501</v>
      </c>
      <c r="H6798" s="1" t="s">
        <v>22</v>
      </c>
      <c r="I6798" s="1" t="s">
        <v>9</v>
      </c>
      <c r="J6798" s="1" t="s">
        <v>793</v>
      </c>
      <c r="AK6798" s="1" t="s">
        <v>79</v>
      </c>
      <c r="AL6798" s="1" t="s">
        <v>937</v>
      </c>
    </row>
    <row r="6799" spans="1:38">
      <c r="A6799" s="1" t="s">
        <v>1779</v>
      </c>
      <c r="B6799" s="9">
        <v>42146</v>
      </c>
      <c r="C6799" s="2">
        <v>100</v>
      </c>
      <c r="D6799" s="7">
        <v>1</v>
      </c>
      <c r="E6799" s="1">
        <v>39</v>
      </c>
      <c r="F6799" s="1" t="s">
        <v>747</v>
      </c>
      <c r="G6799" s="1" t="s">
        <v>1503</v>
      </c>
      <c r="H6799" s="1" t="s">
        <v>23</v>
      </c>
      <c r="I6799" s="1" t="s">
        <v>23</v>
      </c>
      <c r="AK6799" s="1" t="s">
        <v>79</v>
      </c>
    </row>
    <row r="6800" spans="1:38">
      <c r="A6800" s="1" t="s">
        <v>1779</v>
      </c>
      <c r="B6800" s="9">
        <v>42146</v>
      </c>
      <c r="C6800" s="2">
        <v>100</v>
      </c>
      <c r="D6800" s="7">
        <v>1</v>
      </c>
      <c r="E6800" s="1">
        <v>40</v>
      </c>
      <c r="F6800" s="1" t="s">
        <v>745</v>
      </c>
      <c r="G6800" s="1" t="s">
        <v>1504</v>
      </c>
      <c r="H6800" s="1" t="s">
        <v>23</v>
      </c>
      <c r="I6800" s="1" t="s">
        <v>23</v>
      </c>
      <c r="AK6800" s="1" t="s">
        <v>79</v>
      </c>
    </row>
    <row r="6801" spans="1:38">
      <c r="A6801" s="1" t="s">
        <v>1779</v>
      </c>
      <c r="B6801" s="9">
        <v>42146</v>
      </c>
      <c r="C6801" s="2">
        <v>100</v>
      </c>
      <c r="D6801" s="7">
        <v>1</v>
      </c>
      <c r="E6801" s="1">
        <v>40</v>
      </c>
      <c r="F6801" s="1" t="s">
        <v>747</v>
      </c>
      <c r="G6801" s="1" t="s">
        <v>1507</v>
      </c>
      <c r="H6801" s="1" t="s">
        <v>23</v>
      </c>
      <c r="I6801" s="1" t="s">
        <v>23</v>
      </c>
      <c r="J6801" s="1" t="s">
        <v>55</v>
      </c>
      <c r="AK6801" s="1" t="s">
        <v>79</v>
      </c>
    </row>
    <row r="6802" spans="1:38">
      <c r="A6802" s="1" t="s">
        <v>1779</v>
      </c>
      <c r="B6802" s="9">
        <v>42146</v>
      </c>
      <c r="C6802" s="2">
        <v>100</v>
      </c>
      <c r="D6802" s="7">
        <v>1</v>
      </c>
      <c r="E6802" s="1">
        <v>41</v>
      </c>
      <c r="F6802" s="1" t="s">
        <v>745</v>
      </c>
      <c r="G6802" s="1" t="s">
        <v>1508</v>
      </c>
      <c r="H6802" s="1" t="s">
        <v>22</v>
      </c>
      <c r="I6802" s="1" t="s">
        <v>9</v>
      </c>
      <c r="K6802" s="1" t="s">
        <v>30</v>
      </c>
      <c r="L6802" s="1" t="s">
        <v>53</v>
      </c>
      <c r="M6802" s="2" t="s">
        <v>2219</v>
      </c>
      <c r="AJ6802" s="1" t="s">
        <v>750</v>
      </c>
      <c r="AK6802" s="1" t="s">
        <v>79</v>
      </c>
    </row>
    <row r="6803" spans="1:38">
      <c r="A6803" s="1" t="s">
        <v>1779</v>
      </c>
      <c r="B6803" s="9">
        <v>42146</v>
      </c>
      <c r="C6803" s="2">
        <v>100</v>
      </c>
      <c r="D6803" s="7">
        <v>1</v>
      </c>
      <c r="E6803" s="1">
        <v>41</v>
      </c>
      <c r="F6803" s="1" t="s">
        <v>747</v>
      </c>
      <c r="G6803" s="1" t="s">
        <v>1509</v>
      </c>
      <c r="H6803" s="1" t="s">
        <v>22</v>
      </c>
      <c r="I6803" s="1" t="s">
        <v>9</v>
      </c>
      <c r="AK6803" s="1" t="s">
        <v>79</v>
      </c>
      <c r="AL6803" s="1" t="s">
        <v>782</v>
      </c>
    </row>
    <row r="6804" spans="1:38">
      <c r="A6804" s="1" t="s">
        <v>1779</v>
      </c>
      <c r="B6804" s="9">
        <v>42146</v>
      </c>
      <c r="C6804" s="2">
        <v>100</v>
      </c>
      <c r="D6804" s="7">
        <v>1</v>
      </c>
      <c r="E6804" s="1">
        <v>42</v>
      </c>
      <c r="F6804" s="1" t="s">
        <v>745</v>
      </c>
      <c r="G6804" s="1" t="s">
        <v>1510</v>
      </c>
      <c r="H6804" s="1" t="s">
        <v>22</v>
      </c>
      <c r="I6804" s="1" t="s">
        <v>23</v>
      </c>
      <c r="AK6804" s="1" t="s">
        <v>79</v>
      </c>
      <c r="AL6804" s="1" t="s">
        <v>782</v>
      </c>
    </row>
    <row r="6805" spans="1:38">
      <c r="A6805" s="1" t="s">
        <v>1779</v>
      </c>
      <c r="B6805" s="9">
        <v>42146</v>
      </c>
      <c r="C6805" s="2">
        <v>100</v>
      </c>
      <c r="D6805" s="7">
        <v>1</v>
      </c>
      <c r="E6805" s="1">
        <v>42</v>
      </c>
      <c r="F6805" s="1" t="s">
        <v>747</v>
      </c>
      <c r="G6805" s="1" t="s">
        <v>1511</v>
      </c>
      <c r="H6805" s="1" t="s">
        <v>23</v>
      </c>
      <c r="I6805" s="1" t="s">
        <v>23</v>
      </c>
      <c r="AK6805" s="1" t="s">
        <v>79</v>
      </c>
    </row>
    <row r="6806" spans="1:38">
      <c r="A6806" s="1" t="s">
        <v>1779</v>
      </c>
      <c r="B6806" s="9">
        <v>42146</v>
      </c>
      <c r="C6806" s="2">
        <v>100</v>
      </c>
      <c r="D6806" s="7">
        <v>1</v>
      </c>
      <c r="E6806" s="1">
        <v>43</v>
      </c>
      <c r="F6806" s="1" t="s">
        <v>745</v>
      </c>
      <c r="G6806" s="1" t="s">
        <v>1512</v>
      </c>
      <c r="H6806" s="1" t="s">
        <v>23</v>
      </c>
      <c r="I6806" s="1" t="s">
        <v>23</v>
      </c>
      <c r="AK6806" s="1" t="s">
        <v>79</v>
      </c>
    </row>
    <row r="6807" spans="1:38">
      <c r="A6807" s="1" t="s">
        <v>1779</v>
      </c>
      <c r="B6807" s="9">
        <v>42146</v>
      </c>
      <c r="C6807" s="2">
        <v>100</v>
      </c>
      <c r="D6807" s="7">
        <v>1</v>
      </c>
      <c r="E6807" s="1">
        <v>43</v>
      </c>
      <c r="F6807" s="1" t="s">
        <v>747</v>
      </c>
      <c r="G6807" s="1" t="s">
        <v>1513</v>
      </c>
      <c r="H6807" s="1" t="s">
        <v>23</v>
      </c>
      <c r="I6807" s="1" t="s">
        <v>23</v>
      </c>
      <c r="AK6807" s="1" t="s">
        <v>79</v>
      </c>
    </row>
    <row r="6808" spans="1:38">
      <c r="A6808" s="1" t="s">
        <v>1779</v>
      </c>
      <c r="B6808" s="9">
        <v>42146</v>
      </c>
      <c r="C6808" s="2">
        <v>100</v>
      </c>
      <c r="D6808" s="7">
        <v>1</v>
      </c>
      <c r="E6808" s="1">
        <v>44</v>
      </c>
      <c r="F6808" s="1" t="s">
        <v>745</v>
      </c>
      <c r="G6808" s="1" t="s">
        <v>1514</v>
      </c>
      <c r="H6808" s="1" t="s">
        <v>23</v>
      </c>
      <c r="I6808" s="1" t="s">
        <v>23</v>
      </c>
      <c r="AK6808" s="1" t="s">
        <v>79</v>
      </c>
    </row>
    <row r="6809" spans="1:38">
      <c r="A6809" s="1" t="s">
        <v>1779</v>
      </c>
      <c r="B6809" s="9">
        <v>42146</v>
      </c>
      <c r="C6809" s="2">
        <v>100</v>
      </c>
      <c r="D6809" s="7">
        <v>1</v>
      </c>
      <c r="E6809" s="1">
        <v>44</v>
      </c>
      <c r="F6809" s="1" t="s">
        <v>747</v>
      </c>
      <c r="G6809" s="1" t="s">
        <v>1515</v>
      </c>
      <c r="H6809" s="1" t="s">
        <v>22</v>
      </c>
      <c r="I6809" s="1" t="s">
        <v>53</v>
      </c>
      <c r="AK6809" s="1" t="s">
        <v>79</v>
      </c>
      <c r="AL6809" s="1" t="s">
        <v>938</v>
      </c>
    </row>
    <row r="6810" spans="1:38">
      <c r="A6810" s="1" t="s">
        <v>1779</v>
      </c>
      <c r="B6810" s="9">
        <v>42146</v>
      </c>
      <c r="C6810" s="2">
        <v>100</v>
      </c>
      <c r="D6810" s="7">
        <v>1</v>
      </c>
      <c r="E6810" s="1">
        <v>45</v>
      </c>
      <c r="F6810" s="1" t="s">
        <v>745</v>
      </c>
      <c r="G6810" s="1" t="s">
        <v>1516</v>
      </c>
      <c r="H6810" s="1" t="s">
        <v>23</v>
      </c>
      <c r="I6810" s="1" t="s">
        <v>23</v>
      </c>
      <c r="J6810" s="1" t="s">
        <v>55</v>
      </c>
      <c r="AK6810" s="1" t="s">
        <v>79</v>
      </c>
      <c r="AL6810" s="1" t="s">
        <v>821</v>
      </c>
    </row>
    <row r="6811" spans="1:38">
      <c r="A6811" s="1" t="s">
        <v>1779</v>
      </c>
      <c r="B6811" s="9">
        <v>42146</v>
      </c>
      <c r="C6811" s="2">
        <v>100</v>
      </c>
      <c r="D6811" s="7">
        <v>1</v>
      </c>
      <c r="E6811" s="1">
        <v>45</v>
      </c>
      <c r="F6811" s="1" t="s">
        <v>747</v>
      </c>
      <c r="G6811" s="1" t="s">
        <v>1517</v>
      </c>
      <c r="H6811" s="1" t="s">
        <v>22</v>
      </c>
      <c r="I6811" s="1" t="s">
        <v>9</v>
      </c>
      <c r="K6811" s="1" t="s">
        <v>30</v>
      </c>
      <c r="L6811" s="1" t="s">
        <v>25</v>
      </c>
      <c r="M6811" s="2" t="s">
        <v>2235</v>
      </c>
      <c r="N6811" s="1" t="s">
        <v>224</v>
      </c>
      <c r="O6811" s="1" t="s">
        <v>33</v>
      </c>
      <c r="P6811" s="1" t="s">
        <v>851</v>
      </c>
      <c r="Q6811" s="1">
        <v>27.5</v>
      </c>
      <c r="R6811" s="1">
        <v>18.25</v>
      </c>
      <c r="S6811" s="1">
        <v>12.45</v>
      </c>
      <c r="X6811" s="1">
        <v>18</v>
      </c>
      <c r="Y6811" s="1">
        <v>57</v>
      </c>
      <c r="Z6811" s="1">
        <v>39</v>
      </c>
      <c r="AA6811" s="1">
        <v>37</v>
      </c>
      <c r="AE6811" s="1" t="s">
        <v>939</v>
      </c>
      <c r="AF6811" s="1" t="s">
        <v>940</v>
      </c>
      <c r="AH6811" s="1" t="s">
        <v>941</v>
      </c>
      <c r="AI6811" s="1" t="s">
        <v>942</v>
      </c>
      <c r="AJ6811" s="1" t="s">
        <v>525</v>
      </c>
      <c r="AK6811" s="1" t="s">
        <v>79</v>
      </c>
    </row>
    <row r="6812" spans="1:38">
      <c r="A6812" s="1" t="s">
        <v>1779</v>
      </c>
      <c r="B6812" s="9">
        <v>42146</v>
      </c>
      <c r="C6812" s="2">
        <v>100</v>
      </c>
      <c r="D6812" s="7">
        <v>1</v>
      </c>
      <c r="E6812" s="1">
        <v>46</v>
      </c>
      <c r="F6812" s="1" t="s">
        <v>745</v>
      </c>
      <c r="G6812" s="1" t="s">
        <v>1518</v>
      </c>
      <c r="H6812" s="1" t="s">
        <v>23</v>
      </c>
      <c r="I6812" s="1" t="s">
        <v>23</v>
      </c>
      <c r="AK6812" s="1" t="s">
        <v>79</v>
      </c>
    </row>
    <row r="6813" spans="1:38">
      <c r="A6813" s="1" t="s">
        <v>1779</v>
      </c>
      <c r="B6813" s="9">
        <v>42146</v>
      </c>
      <c r="C6813" s="2">
        <v>100</v>
      </c>
      <c r="D6813" s="7">
        <v>1</v>
      </c>
      <c r="E6813" s="1">
        <v>46</v>
      </c>
      <c r="F6813" s="1" t="s">
        <v>747</v>
      </c>
      <c r="G6813" s="1" t="s">
        <v>1519</v>
      </c>
      <c r="H6813" s="1" t="s">
        <v>23</v>
      </c>
      <c r="I6813" s="1" t="s">
        <v>23</v>
      </c>
      <c r="AK6813" s="1" t="s">
        <v>79</v>
      </c>
    </row>
    <row r="6814" spans="1:38">
      <c r="A6814" s="1" t="s">
        <v>1779</v>
      </c>
      <c r="B6814" s="9">
        <v>42146</v>
      </c>
      <c r="C6814" s="2">
        <v>100</v>
      </c>
      <c r="D6814" s="7">
        <v>1</v>
      </c>
      <c r="E6814" s="1">
        <v>47</v>
      </c>
      <c r="F6814" s="1" t="s">
        <v>745</v>
      </c>
      <c r="G6814" s="1" t="s">
        <v>1520</v>
      </c>
      <c r="H6814" s="1" t="s">
        <v>23</v>
      </c>
      <c r="I6814" s="1" t="s">
        <v>23</v>
      </c>
      <c r="AK6814" s="1" t="s">
        <v>79</v>
      </c>
    </row>
    <row r="6815" spans="1:38">
      <c r="A6815" s="1" t="s">
        <v>1779</v>
      </c>
      <c r="B6815" s="9">
        <v>42146</v>
      </c>
      <c r="C6815" s="2">
        <v>100</v>
      </c>
      <c r="D6815" s="7">
        <v>1</v>
      </c>
      <c r="E6815" s="1">
        <v>47</v>
      </c>
      <c r="F6815" s="1" t="s">
        <v>747</v>
      </c>
      <c r="G6815" s="1" t="s">
        <v>1521</v>
      </c>
      <c r="H6815" s="1" t="s">
        <v>23</v>
      </c>
      <c r="I6815" s="1" t="s">
        <v>23</v>
      </c>
      <c r="AK6815" s="1" t="s">
        <v>79</v>
      </c>
    </row>
    <row r="6816" spans="1:38">
      <c r="A6816" s="1" t="s">
        <v>1779</v>
      </c>
      <c r="B6816" s="9">
        <v>42146</v>
      </c>
      <c r="C6816" s="2">
        <v>100</v>
      </c>
      <c r="D6816" s="7">
        <v>1</v>
      </c>
      <c r="E6816" s="1">
        <v>48</v>
      </c>
      <c r="F6816" s="1" t="s">
        <v>745</v>
      </c>
      <c r="G6816" s="1" t="s">
        <v>1522</v>
      </c>
      <c r="H6816" s="1" t="s">
        <v>23</v>
      </c>
      <c r="I6816" s="1" t="s">
        <v>23</v>
      </c>
      <c r="AK6816" s="1" t="s">
        <v>79</v>
      </c>
    </row>
    <row r="6817" spans="1:38">
      <c r="A6817" s="1" t="s">
        <v>1779</v>
      </c>
      <c r="B6817" s="9">
        <v>42146</v>
      </c>
      <c r="C6817" s="2">
        <v>100</v>
      </c>
      <c r="D6817" s="7">
        <v>1</v>
      </c>
      <c r="E6817" s="1">
        <v>48</v>
      </c>
      <c r="F6817" s="1" t="s">
        <v>747</v>
      </c>
      <c r="G6817" s="1" t="s">
        <v>1523</v>
      </c>
      <c r="H6817" s="1" t="s">
        <v>23</v>
      </c>
      <c r="I6817" s="1" t="s">
        <v>23</v>
      </c>
      <c r="AK6817" s="1" t="s">
        <v>79</v>
      </c>
    </row>
    <row r="6818" spans="1:38">
      <c r="A6818" s="1" t="s">
        <v>1780</v>
      </c>
      <c r="B6818" s="9">
        <v>42147</v>
      </c>
      <c r="C6818" s="2">
        <v>100</v>
      </c>
      <c r="D6818" s="7">
        <v>1</v>
      </c>
      <c r="E6818" s="1">
        <v>1</v>
      </c>
      <c r="F6818" s="1" t="s">
        <v>745</v>
      </c>
      <c r="G6818" s="1" t="s">
        <v>1823</v>
      </c>
      <c r="H6818" s="1" t="s">
        <v>22</v>
      </c>
      <c r="I6818" s="1" t="s">
        <v>23</v>
      </c>
      <c r="AK6818" s="1" t="s">
        <v>79</v>
      </c>
      <c r="AL6818" s="1" t="s">
        <v>782</v>
      </c>
    </row>
    <row r="6819" spans="1:38">
      <c r="A6819" s="1" t="s">
        <v>1780</v>
      </c>
      <c r="B6819" s="9">
        <v>42147</v>
      </c>
      <c r="C6819" s="2">
        <v>100</v>
      </c>
      <c r="D6819" s="7">
        <v>1</v>
      </c>
      <c r="E6819" s="1">
        <v>1</v>
      </c>
      <c r="F6819" s="1" t="s">
        <v>747</v>
      </c>
      <c r="G6819" s="1" t="s">
        <v>1825</v>
      </c>
      <c r="H6819" s="1" t="s">
        <v>23</v>
      </c>
      <c r="I6819" s="1" t="s">
        <v>23</v>
      </c>
      <c r="AK6819" s="1" t="s">
        <v>79</v>
      </c>
    </row>
    <row r="6820" spans="1:38">
      <c r="A6820" s="1" t="s">
        <v>1780</v>
      </c>
      <c r="B6820" s="9">
        <v>42147</v>
      </c>
      <c r="C6820" s="2">
        <v>100</v>
      </c>
      <c r="D6820" s="7">
        <v>1</v>
      </c>
      <c r="E6820" s="1">
        <v>2</v>
      </c>
      <c r="F6820" s="1" t="s">
        <v>745</v>
      </c>
      <c r="G6820" s="1" t="s">
        <v>1833</v>
      </c>
      <c r="H6820" s="1" t="s">
        <v>23</v>
      </c>
      <c r="I6820" s="1" t="s">
        <v>23</v>
      </c>
      <c r="AK6820" s="1" t="s">
        <v>79</v>
      </c>
    </row>
    <row r="6821" spans="1:38">
      <c r="A6821" s="1" t="s">
        <v>1780</v>
      </c>
      <c r="B6821" s="9">
        <v>42147</v>
      </c>
      <c r="C6821" s="2">
        <v>100</v>
      </c>
      <c r="D6821" s="7">
        <v>1</v>
      </c>
      <c r="E6821" s="1">
        <v>2</v>
      </c>
      <c r="F6821" s="1" t="s">
        <v>747</v>
      </c>
      <c r="G6821" s="1" t="s">
        <v>1829</v>
      </c>
      <c r="H6821" s="1" t="s">
        <v>23</v>
      </c>
      <c r="I6821" s="1" t="s">
        <v>23</v>
      </c>
      <c r="AK6821" s="1" t="s">
        <v>79</v>
      </c>
    </row>
    <row r="6822" spans="1:38">
      <c r="A6822" s="1" t="s">
        <v>1780</v>
      </c>
      <c r="B6822" s="9">
        <v>42147</v>
      </c>
      <c r="C6822" s="2">
        <v>100</v>
      </c>
      <c r="D6822" s="7">
        <v>1</v>
      </c>
      <c r="E6822" s="1">
        <v>3</v>
      </c>
      <c r="F6822" s="1" t="s">
        <v>745</v>
      </c>
      <c r="G6822" s="1" t="s">
        <v>1813</v>
      </c>
      <c r="H6822" s="1" t="s">
        <v>23</v>
      </c>
      <c r="I6822" s="1" t="s">
        <v>23</v>
      </c>
      <c r="AK6822" s="1" t="s">
        <v>79</v>
      </c>
    </row>
    <row r="6823" spans="1:38">
      <c r="A6823" s="1" t="s">
        <v>1780</v>
      </c>
      <c r="B6823" s="9">
        <v>42147</v>
      </c>
      <c r="C6823" s="2">
        <v>100</v>
      </c>
      <c r="D6823" s="7">
        <v>1</v>
      </c>
      <c r="E6823" s="1">
        <v>3</v>
      </c>
      <c r="F6823" s="1" t="s">
        <v>747</v>
      </c>
      <c r="G6823" s="1" t="s">
        <v>1824</v>
      </c>
      <c r="H6823" s="1" t="s">
        <v>22</v>
      </c>
      <c r="I6823" s="1" t="s">
        <v>9</v>
      </c>
      <c r="K6823" s="1" t="s">
        <v>29</v>
      </c>
      <c r="L6823" s="1" t="s">
        <v>53</v>
      </c>
      <c r="M6823" s="2" t="s">
        <v>2218</v>
      </c>
      <c r="AJ6823" s="1" t="s">
        <v>71</v>
      </c>
      <c r="AK6823" s="1" t="s">
        <v>79</v>
      </c>
    </row>
    <row r="6824" spans="1:38">
      <c r="A6824" s="1" t="s">
        <v>1780</v>
      </c>
      <c r="B6824" s="9">
        <v>42147</v>
      </c>
      <c r="C6824" s="2">
        <v>100</v>
      </c>
      <c r="D6824" s="7">
        <v>1</v>
      </c>
      <c r="E6824" s="1">
        <v>4</v>
      </c>
      <c r="F6824" s="1" t="s">
        <v>745</v>
      </c>
      <c r="G6824" s="1" t="s">
        <v>1821</v>
      </c>
      <c r="H6824" s="1" t="s">
        <v>22</v>
      </c>
      <c r="I6824" s="1" t="s">
        <v>9</v>
      </c>
      <c r="K6824" s="1" t="s">
        <v>30</v>
      </c>
      <c r="L6824" s="1" t="s">
        <v>53</v>
      </c>
      <c r="M6824" s="2" t="s">
        <v>1313</v>
      </c>
      <c r="AJ6824" s="1" t="s">
        <v>71</v>
      </c>
      <c r="AK6824" s="1" t="s">
        <v>79</v>
      </c>
    </row>
    <row r="6825" spans="1:38">
      <c r="A6825" s="1" t="s">
        <v>1780</v>
      </c>
      <c r="B6825" s="9">
        <v>42147</v>
      </c>
      <c r="C6825" s="2">
        <v>100</v>
      </c>
      <c r="D6825" s="7">
        <v>1</v>
      </c>
      <c r="E6825" s="1">
        <v>4</v>
      </c>
      <c r="F6825" s="1" t="s">
        <v>747</v>
      </c>
      <c r="G6825" s="1" t="s">
        <v>1832</v>
      </c>
      <c r="H6825" s="1" t="s">
        <v>22</v>
      </c>
      <c r="I6825" s="1" t="s">
        <v>9</v>
      </c>
      <c r="K6825" s="1" t="s">
        <v>30</v>
      </c>
      <c r="L6825" s="1" t="s">
        <v>53</v>
      </c>
      <c r="M6825" s="2" t="s">
        <v>2212</v>
      </c>
      <c r="AJ6825" s="1" t="s">
        <v>71</v>
      </c>
      <c r="AK6825" s="1" t="s">
        <v>79</v>
      </c>
    </row>
    <row r="6826" spans="1:38">
      <c r="A6826" s="1" t="s">
        <v>1780</v>
      </c>
      <c r="B6826" s="9">
        <v>42147</v>
      </c>
      <c r="C6826" s="2">
        <v>100</v>
      </c>
      <c r="D6826" s="7">
        <v>1</v>
      </c>
      <c r="E6826" s="1">
        <v>5</v>
      </c>
      <c r="F6826" s="1" t="s">
        <v>745</v>
      </c>
      <c r="G6826" s="1" t="s">
        <v>1828</v>
      </c>
      <c r="H6826" s="1" t="s">
        <v>22</v>
      </c>
      <c r="I6826" s="1" t="s">
        <v>23</v>
      </c>
      <c r="AK6826" s="1" t="s">
        <v>79</v>
      </c>
      <c r="AL6826" s="1" t="s">
        <v>782</v>
      </c>
    </row>
    <row r="6827" spans="1:38">
      <c r="A6827" s="1" t="s">
        <v>1780</v>
      </c>
      <c r="B6827" s="9">
        <v>42147</v>
      </c>
      <c r="C6827" s="2">
        <v>100</v>
      </c>
      <c r="D6827" s="7">
        <v>1</v>
      </c>
      <c r="E6827" s="1">
        <v>5</v>
      </c>
      <c r="F6827" s="1" t="s">
        <v>747</v>
      </c>
      <c r="G6827" s="1" t="s">
        <v>1826</v>
      </c>
      <c r="H6827" s="1" t="s">
        <v>22</v>
      </c>
      <c r="I6827" s="1" t="s">
        <v>23</v>
      </c>
      <c r="AK6827" s="1" t="s">
        <v>79</v>
      </c>
      <c r="AL6827" s="1" t="s">
        <v>782</v>
      </c>
    </row>
    <row r="6828" spans="1:38">
      <c r="A6828" s="1" t="s">
        <v>1780</v>
      </c>
      <c r="B6828" s="9">
        <v>42147</v>
      </c>
      <c r="C6828" s="2">
        <v>100</v>
      </c>
      <c r="D6828" s="7">
        <v>1</v>
      </c>
      <c r="E6828" s="1">
        <v>6</v>
      </c>
      <c r="F6828" s="1" t="s">
        <v>745</v>
      </c>
      <c r="G6828" s="1" t="s">
        <v>1834</v>
      </c>
      <c r="H6828" s="1" t="s">
        <v>23</v>
      </c>
      <c r="I6828" s="1" t="s">
        <v>23</v>
      </c>
      <c r="AK6828" s="1" t="s">
        <v>79</v>
      </c>
    </row>
    <row r="6829" spans="1:38">
      <c r="A6829" s="1" t="s">
        <v>1780</v>
      </c>
      <c r="B6829" s="9">
        <v>42147</v>
      </c>
      <c r="C6829" s="2">
        <v>100</v>
      </c>
      <c r="D6829" s="7">
        <v>1</v>
      </c>
      <c r="E6829" s="1">
        <v>6</v>
      </c>
      <c r="F6829" s="1" t="s">
        <v>747</v>
      </c>
      <c r="G6829" s="1" t="s">
        <v>1816</v>
      </c>
      <c r="H6829" s="1" t="s">
        <v>23</v>
      </c>
      <c r="I6829" s="1" t="s">
        <v>23</v>
      </c>
      <c r="AK6829" s="1" t="s">
        <v>79</v>
      </c>
    </row>
    <row r="6830" spans="1:38">
      <c r="A6830" s="1" t="s">
        <v>1780</v>
      </c>
      <c r="B6830" s="9">
        <v>42147</v>
      </c>
      <c r="C6830" s="2">
        <v>100</v>
      </c>
      <c r="D6830" s="7">
        <v>1</v>
      </c>
      <c r="E6830" s="1">
        <v>7</v>
      </c>
      <c r="F6830" s="1" t="s">
        <v>745</v>
      </c>
      <c r="G6830" s="1" t="s">
        <v>1809</v>
      </c>
      <c r="H6830" s="1" t="s">
        <v>23</v>
      </c>
      <c r="I6830" s="1" t="s">
        <v>23</v>
      </c>
      <c r="AK6830" s="1" t="s">
        <v>79</v>
      </c>
    </row>
    <row r="6831" spans="1:38">
      <c r="A6831" s="1" t="s">
        <v>1780</v>
      </c>
      <c r="B6831" s="9">
        <v>42147</v>
      </c>
      <c r="C6831" s="2">
        <v>100</v>
      </c>
      <c r="D6831" s="7">
        <v>1</v>
      </c>
      <c r="E6831" s="1">
        <v>7</v>
      </c>
      <c r="F6831" s="1" t="s">
        <v>747</v>
      </c>
      <c r="G6831" s="1" t="s">
        <v>1822</v>
      </c>
      <c r="H6831" s="1" t="s">
        <v>22</v>
      </c>
      <c r="I6831" s="1" t="s">
        <v>9</v>
      </c>
      <c r="K6831" s="1" t="s">
        <v>29</v>
      </c>
      <c r="L6831" s="1" t="s">
        <v>53</v>
      </c>
      <c r="M6831" s="2" t="s">
        <v>2208</v>
      </c>
      <c r="AJ6831" s="1" t="s">
        <v>71</v>
      </c>
      <c r="AK6831" s="1" t="s">
        <v>79</v>
      </c>
    </row>
    <row r="6832" spans="1:38">
      <c r="A6832" s="1" t="s">
        <v>1780</v>
      </c>
      <c r="B6832" s="9">
        <v>42147</v>
      </c>
      <c r="C6832" s="2">
        <v>100</v>
      </c>
      <c r="D6832" s="7">
        <v>1</v>
      </c>
      <c r="E6832" s="1">
        <v>8</v>
      </c>
      <c r="F6832" s="1" t="s">
        <v>745</v>
      </c>
      <c r="G6832" s="1" t="s">
        <v>1808</v>
      </c>
      <c r="H6832" s="1" t="s">
        <v>23</v>
      </c>
      <c r="I6832" s="1" t="s">
        <v>23</v>
      </c>
      <c r="AK6832" s="1" t="s">
        <v>79</v>
      </c>
    </row>
    <row r="6833" spans="1:38">
      <c r="A6833" s="1" t="s">
        <v>1780</v>
      </c>
      <c r="B6833" s="9">
        <v>42147</v>
      </c>
      <c r="C6833" s="2">
        <v>100</v>
      </c>
      <c r="D6833" s="7">
        <v>1</v>
      </c>
      <c r="E6833" s="1">
        <v>8</v>
      </c>
      <c r="F6833" s="1" t="s">
        <v>747</v>
      </c>
      <c r="G6833" s="1" t="s">
        <v>1820</v>
      </c>
      <c r="H6833" s="1" t="s">
        <v>22</v>
      </c>
      <c r="I6833" s="1" t="s">
        <v>23</v>
      </c>
      <c r="AK6833" s="1" t="s">
        <v>79</v>
      </c>
      <c r="AL6833" s="1" t="s">
        <v>782</v>
      </c>
    </row>
    <row r="6834" spans="1:38">
      <c r="A6834" s="1" t="s">
        <v>1780</v>
      </c>
      <c r="B6834" s="9">
        <v>42147</v>
      </c>
      <c r="C6834" s="2">
        <v>100</v>
      </c>
      <c r="D6834" s="7">
        <v>1</v>
      </c>
      <c r="E6834" s="1">
        <v>9</v>
      </c>
      <c r="F6834" s="1" t="s">
        <v>745</v>
      </c>
      <c r="G6834" s="1" t="s">
        <v>1830</v>
      </c>
      <c r="H6834" s="1" t="s">
        <v>22</v>
      </c>
      <c r="I6834" s="1" t="s">
        <v>9</v>
      </c>
      <c r="K6834" s="1" t="s">
        <v>29</v>
      </c>
      <c r="L6834" s="1" t="s">
        <v>53</v>
      </c>
      <c r="M6834" s="2" t="s">
        <v>2190</v>
      </c>
      <c r="AJ6834" s="1" t="s">
        <v>71</v>
      </c>
      <c r="AK6834" s="1" t="s">
        <v>79</v>
      </c>
    </row>
    <row r="6835" spans="1:38">
      <c r="A6835" s="1" t="s">
        <v>1780</v>
      </c>
      <c r="B6835" s="9">
        <v>42147</v>
      </c>
      <c r="C6835" s="2">
        <v>100</v>
      </c>
      <c r="D6835" s="7">
        <v>1</v>
      </c>
      <c r="E6835" s="1">
        <v>9</v>
      </c>
      <c r="F6835" s="1" t="s">
        <v>747</v>
      </c>
      <c r="G6835" s="1" t="s">
        <v>1810</v>
      </c>
      <c r="H6835" s="1" t="s">
        <v>23</v>
      </c>
      <c r="I6835" s="1" t="s">
        <v>23</v>
      </c>
      <c r="AK6835" s="1" t="s">
        <v>79</v>
      </c>
    </row>
    <row r="6836" spans="1:38">
      <c r="A6836" s="1" t="s">
        <v>1780</v>
      </c>
      <c r="B6836" s="9">
        <v>42147</v>
      </c>
      <c r="C6836" s="2">
        <v>100</v>
      </c>
      <c r="D6836" s="7">
        <v>1</v>
      </c>
      <c r="E6836" s="1">
        <v>10</v>
      </c>
      <c r="F6836" s="1" t="s">
        <v>745</v>
      </c>
      <c r="G6836" s="1" t="s">
        <v>1817</v>
      </c>
      <c r="H6836" s="1" t="s">
        <v>23</v>
      </c>
      <c r="I6836" s="1" t="s">
        <v>23</v>
      </c>
      <c r="AK6836" s="1" t="s">
        <v>79</v>
      </c>
    </row>
    <row r="6837" spans="1:38">
      <c r="A6837" s="1" t="s">
        <v>1780</v>
      </c>
      <c r="B6837" s="9">
        <v>42147</v>
      </c>
      <c r="C6837" s="2">
        <v>100</v>
      </c>
      <c r="D6837" s="7">
        <v>1</v>
      </c>
      <c r="E6837" s="1">
        <v>10</v>
      </c>
      <c r="F6837" s="1" t="s">
        <v>747</v>
      </c>
      <c r="G6837" s="1" t="s">
        <v>1835</v>
      </c>
      <c r="H6837" s="1" t="s">
        <v>23</v>
      </c>
      <c r="I6837" s="1" t="s">
        <v>23</v>
      </c>
      <c r="AK6837" s="1" t="s">
        <v>79</v>
      </c>
    </row>
    <row r="6838" spans="1:38">
      <c r="A6838" s="1" t="s">
        <v>1780</v>
      </c>
      <c r="B6838" s="9">
        <v>42147</v>
      </c>
      <c r="C6838" s="2">
        <v>100</v>
      </c>
      <c r="D6838" s="7">
        <v>1</v>
      </c>
      <c r="E6838" s="1">
        <v>11</v>
      </c>
      <c r="F6838" s="1" t="s">
        <v>745</v>
      </c>
      <c r="G6838" s="1" t="s">
        <v>1812</v>
      </c>
      <c r="H6838" s="1" t="s">
        <v>22</v>
      </c>
      <c r="I6838" s="1" t="s">
        <v>9</v>
      </c>
      <c r="K6838" s="1" t="s">
        <v>30</v>
      </c>
      <c r="L6838" s="1" t="s">
        <v>53</v>
      </c>
      <c r="M6838" s="2" t="s">
        <v>2211</v>
      </c>
      <c r="AJ6838" s="1" t="s">
        <v>71</v>
      </c>
      <c r="AK6838" s="1" t="s">
        <v>79</v>
      </c>
    </row>
    <row r="6839" spans="1:38">
      <c r="A6839" s="1" t="s">
        <v>1780</v>
      </c>
      <c r="B6839" s="9">
        <v>42147</v>
      </c>
      <c r="C6839" s="2">
        <v>100</v>
      </c>
      <c r="D6839" s="7">
        <v>1</v>
      </c>
      <c r="E6839" s="1">
        <v>11</v>
      </c>
      <c r="F6839" s="1" t="s">
        <v>747</v>
      </c>
      <c r="G6839" s="1" t="s">
        <v>1807</v>
      </c>
      <c r="H6839" s="1" t="s">
        <v>23</v>
      </c>
      <c r="I6839" s="1" t="s">
        <v>23</v>
      </c>
      <c r="AK6839" s="1" t="s">
        <v>79</v>
      </c>
    </row>
    <row r="6840" spans="1:38">
      <c r="A6840" s="1" t="s">
        <v>1780</v>
      </c>
      <c r="B6840" s="9">
        <v>42147</v>
      </c>
      <c r="C6840" s="2">
        <v>100</v>
      </c>
      <c r="D6840" s="7">
        <v>1</v>
      </c>
      <c r="E6840" s="1">
        <v>12</v>
      </c>
      <c r="F6840" s="1" t="s">
        <v>745</v>
      </c>
      <c r="G6840" s="1" t="s">
        <v>1818</v>
      </c>
      <c r="H6840" s="1" t="s">
        <v>22</v>
      </c>
      <c r="I6840" s="1" t="s">
        <v>23</v>
      </c>
      <c r="AK6840" s="1" t="s">
        <v>79</v>
      </c>
      <c r="AL6840" s="1" t="s">
        <v>782</v>
      </c>
    </row>
    <row r="6841" spans="1:38">
      <c r="A6841" s="1" t="s">
        <v>1780</v>
      </c>
      <c r="B6841" s="9">
        <v>42147</v>
      </c>
      <c r="C6841" s="2">
        <v>100</v>
      </c>
      <c r="D6841" s="7">
        <v>1</v>
      </c>
      <c r="E6841" s="1">
        <v>12</v>
      </c>
      <c r="F6841" s="1" t="s">
        <v>747</v>
      </c>
      <c r="G6841" s="1" t="s">
        <v>1811</v>
      </c>
      <c r="H6841" s="1" t="s">
        <v>22</v>
      </c>
      <c r="I6841" s="1" t="s">
        <v>9</v>
      </c>
      <c r="K6841" s="1" t="s">
        <v>24</v>
      </c>
      <c r="L6841" s="1" t="s">
        <v>53</v>
      </c>
      <c r="M6841" s="2" t="s">
        <v>2224</v>
      </c>
      <c r="AH6841" s="1" t="s">
        <v>943</v>
      </c>
      <c r="AI6841" s="1" t="s">
        <v>944</v>
      </c>
      <c r="AJ6841" s="1" t="s">
        <v>525</v>
      </c>
      <c r="AK6841" s="1" t="s">
        <v>79</v>
      </c>
    </row>
    <row r="6842" spans="1:38">
      <c r="A6842" s="1" t="s">
        <v>1780</v>
      </c>
      <c r="B6842" s="9">
        <v>42147</v>
      </c>
      <c r="C6842" s="2">
        <v>100</v>
      </c>
      <c r="D6842" s="7">
        <v>1</v>
      </c>
      <c r="E6842" s="1">
        <v>13</v>
      </c>
      <c r="F6842" s="1" t="s">
        <v>745</v>
      </c>
      <c r="G6842" s="1" t="s">
        <v>1827</v>
      </c>
      <c r="H6842" s="1" t="s">
        <v>23</v>
      </c>
      <c r="I6842" s="1" t="s">
        <v>23</v>
      </c>
      <c r="AK6842" s="1" t="s">
        <v>216</v>
      </c>
    </row>
    <row r="6843" spans="1:38">
      <c r="A6843" s="1" t="s">
        <v>1780</v>
      </c>
      <c r="B6843" s="9">
        <v>42147</v>
      </c>
      <c r="C6843" s="2">
        <v>100</v>
      </c>
      <c r="D6843" s="7">
        <v>1</v>
      </c>
      <c r="E6843" s="1">
        <v>13</v>
      </c>
      <c r="F6843" s="1" t="s">
        <v>747</v>
      </c>
      <c r="G6843" s="1" t="s">
        <v>1815</v>
      </c>
      <c r="H6843" s="1" t="s">
        <v>23</v>
      </c>
      <c r="I6843" s="1" t="s">
        <v>23</v>
      </c>
      <c r="AK6843" s="1" t="s">
        <v>216</v>
      </c>
    </row>
    <row r="6844" spans="1:38">
      <c r="A6844" s="1" t="s">
        <v>1780</v>
      </c>
      <c r="B6844" s="9">
        <v>42147</v>
      </c>
      <c r="C6844" s="2">
        <v>100</v>
      </c>
      <c r="D6844" s="7">
        <v>1</v>
      </c>
      <c r="E6844" s="1">
        <v>14</v>
      </c>
      <c r="F6844" s="1" t="s">
        <v>745</v>
      </c>
      <c r="G6844" s="1" t="s">
        <v>1819</v>
      </c>
      <c r="H6844" s="1" t="s">
        <v>23</v>
      </c>
      <c r="I6844" s="1" t="s">
        <v>23</v>
      </c>
      <c r="AK6844" s="1" t="s">
        <v>216</v>
      </c>
    </row>
    <row r="6845" spans="1:38">
      <c r="A6845" s="1" t="s">
        <v>1780</v>
      </c>
      <c r="B6845" s="9">
        <v>42147</v>
      </c>
      <c r="C6845" s="2">
        <v>100</v>
      </c>
      <c r="D6845" s="7">
        <v>1</v>
      </c>
      <c r="E6845" s="1">
        <v>14</v>
      </c>
      <c r="F6845" s="1" t="s">
        <v>747</v>
      </c>
      <c r="G6845" s="1" t="s">
        <v>1806</v>
      </c>
      <c r="H6845" s="1" t="s">
        <v>23</v>
      </c>
      <c r="I6845" s="1" t="s">
        <v>23</v>
      </c>
      <c r="AK6845" s="1" t="s">
        <v>216</v>
      </c>
    </row>
    <row r="6846" spans="1:38">
      <c r="A6846" s="1" t="s">
        <v>1780</v>
      </c>
      <c r="B6846" s="9">
        <v>42147</v>
      </c>
      <c r="C6846" s="2">
        <v>100</v>
      </c>
      <c r="D6846" s="7">
        <v>1</v>
      </c>
      <c r="E6846" s="1">
        <v>15</v>
      </c>
      <c r="F6846" s="1" t="s">
        <v>745</v>
      </c>
      <c r="G6846" s="1" t="s">
        <v>1836</v>
      </c>
      <c r="H6846" s="1" t="s">
        <v>23</v>
      </c>
      <c r="I6846" s="1" t="s">
        <v>23</v>
      </c>
      <c r="AK6846" s="1" t="s">
        <v>216</v>
      </c>
    </row>
    <row r="6847" spans="1:38">
      <c r="A6847" s="1" t="s">
        <v>1780</v>
      </c>
      <c r="B6847" s="9">
        <v>42147</v>
      </c>
      <c r="C6847" s="2">
        <v>100</v>
      </c>
      <c r="D6847" s="7">
        <v>1</v>
      </c>
      <c r="E6847" s="1">
        <v>15</v>
      </c>
      <c r="F6847" s="1" t="s">
        <v>747</v>
      </c>
      <c r="G6847" s="1" t="s">
        <v>1805</v>
      </c>
      <c r="H6847" s="1" t="s">
        <v>23</v>
      </c>
      <c r="I6847" s="1" t="s">
        <v>23</v>
      </c>
      <c r="AK6847" s="1" t="s">
        <v>216</v>
      </c>
    </row>
    <row r="6848" spans="1:38">
      <c r="A6848" s="1" t="s">
        <v>1780</v>
      </c>
      <c r="B6848" s="9">
        <v>42147</v>
      </c>
      <c r="C6848" s="2">
        <v>100</v>
      </c>
      <c r="D6848" s="7">
        <v>1</v>
      </c>
      <c r="E6848" s="1">
        <v>16</v>
      </c>
      <c r="F6848" s="1" t="s">
        <v>745</v>
      </c>
      <c r="G6848" s="1" t="s">
        <v>1814</v>
      </c>
      <c r="H6848" s="1" t="s">
        <v>23</v>
      </c>
      <c r="I6848" s="1" t="s">
        <v>23</v>
      </c>
      <c r="AK6848" s="1" t="s">
        <v>216</v>
      </c>
    </row>
    <row r="6849" spans="1:38">
      <c r="A6849" s="1" t="s">
        <v>1780</v>
      </c>
      <c r="B6849" s="9">
        <v>42147</v>
      </c>
      <c r="C6849" s="2">
        <v>100</v>
      </c>
      <c r="D6849" s="7">
        <v>1</v>
      </c>
      <c r="E6849" s="1">
        <v>16</v>
      </c>
      <c r="F6849" s="1" t="s">
        <v>747</v>
      </c>
      <c r="G6849" s="1" t="s">
        <v>1831</v>
      </c>
      <c r="H6849" s="1" t="s">
        <v>23</v>
      </c>
      <c r="I6849" s="1" t="s">
        <v>23</v>
      </c>
      <c r="AK6849" s="1" t="s">
        <v>216</v>
      </c>
    </row>
    <row r="6850" spans="1:38">
      <c r="A6850" s="1" t="s">
        <v>1780</v>
      </c>
      <c r="B6850" s="9">
        <v>42147</v>
      </c>
      <c r="C6850" s="2">
        <v>100</v>
      </c>
      <c r="D6850" s="7">
        <v>1</v>
      </c>
      <c r="E6850" s="1">
        <v>17</v>
      </c>
      <c r="F6850" s="1" t="s">
        <v>745</v>
      </c>
      <c r="G6850" s="1" t="s">
        <v>1451</v>
      </c>
      <c r="H6850" s="1" t="s">
        <v>23</v>
      </c>
      <c r="I6850" s="1" t="s">
        <v>23</v>
      </c>
      <c r="AK6850" s="1" t="s">
        <v>216</v>
      </c>
    </row>
    <row r="6851" spans="1:38">
      <c r="A6851" s="1" t="s">
        <v>1780</v>
      </c>
      <c r="B6851" s="9">
        <v>42147</v>
      </c>
      <c r="C6851" s="2">
        <v>100</v>
      </c>
      <c r="D6851" s="7">
        <v>1</v>
      </c>
      <c r="E6851" s="1">
        <v>17</v>
      </c>
      <c r="F6851" s="1" t="s">
        <v>747</v>
      </c>
      <c r="G6851" s="1" t="s">
        <v>1452</v>
      </c>
      <c r="H6851" s="1" t="s">
        <v>22</v>
      </c>
      <c r="I6851" s="1" t="s">
        <v>23</v>
      </c>
      <c r="AK6851" s="1" t="s">
        <v>216</v>
      </c>
      <c r="AL6851" s="1" t="s">
        <v>782</v>
      </c>
    </row>
    <row r="6852" spans="1:38">
      <c r="A6852" s="1" t="s">
        <v>1780</v>
      </c>
      <c r="B6852" s="9">
        <v>42147</v>
      </c>
      <c r="C6852" s="2">
        <v>100</v>
      </c>
      <c r="D6852" s="7">
        <v>1</v>
      </c>
      <c r="E6852" s="1">
        <v>18</v>
      </c>
      <c r="F6852" s="1" t="s">
        <v>745</v>
      </c>
      <c r="G6852" s="1" t="s">
        <v>1453</v>
      </c>
      <c r="H6852" s="1" t="s">
        <v>23</v>
      </c>
      <c r="I6852" s="1" t="s">
        <v>23</v>
      </c>
      <c r="AK6852" s="1" t="s">
        <v>216</v>
      </c>
    </row>
    <row r="6853" spans="1:38">
      <c r="A6853" s="1" t="s">
        <v>1780</v>
      </c>
      <c r="B6853" s="9">
        <v>42147</v>
      </c>
      <c r="C6853" s="2">
        <v>100</v>
      </c>
      <c r="D6853" s="7">
        <v>1</v>
      </c>
      <c r="E6853" s="1">
        <v>18</v>
      </c>
      <c r="F6853" s="1" t="s">
        <v>747</v>
      </c>
      <c r="G6853" s="1" t="s">
        <v>1454</v>
      </c>
      <c r="H6853" s="1" t="s">
        <v>22</v>
      </c>
      <c r="I6853" s="1" t="s">
        <v>9</v>
      </c>
      <c r="K6853" s="1" t="s">
        <v>29</v>
      </c>
      <c r="L6853" s="1" t="s">
        <v>53</v>
      </c>
      <c r="M6853" s="2" t="s">
        <v>2209</v>
      </c>
      <c r="AK6853" s="1" t="s">
        <v>216</v>
      </c>
    </row>
    <row r="6854" spans="1:38">
      <c r="A6854" s="1" t="s">
        <v>1780</v>
      </c>
      <c r="B6854" s="9">
        <v>42147</v>
      </c>
      <c r="C6854" s="2">
        <v>100</v>
      </c>
      <c r="D6854" s="7">
        <v>1</v>
      </c>
      <c r="E6854" s="1">
        <v>19</v>
      </c>
      <c r="F6854" s="1" t="s">
        <v>745</v>
      </c>
      <c r="G6854" s="1" t="s">
        <v>1455</v>
      </c>
      <c r="H6854" s="1" t="s">
        <v>23</v>
      </c>
      <c r="I6854" s="1" t="s">
        <v>23</v>
      </c>
      <c r="AK6854" s="1" t="s">
        <v>216</v>
      </c>
    </row>
    <row r="6855" spans="1:38">
      <c r="A6855" s="1" t="s">
        <v>1780</v>
      </c>
      <c r="B6855" s="9">
        <v>42147</v>
      </c>
      <c r="C6855" s="2">
        <v>100</v>
      </c>
      <c r="D6855" s="7">
        <v>1</v>
      </c>
      <c r="E6855" s="1">
        <v>19</v>
      </c>
      <c r="F6855" s="1" t="s">
        <v>747</v>
      </c>
      <c r="G6855" s="1" t="s">
        <v>1456</v>
      </c>
      <c r="H6855" s="1" t="s">
        <v>23</v>
      </c>
      <c r="I6855" s="1" t="s">
        <v>23</v>
      </c>
      <c r="AK6855" s="1" t="s">
        <v>216</v>
      </c>
    </row>
    <row r="6856" spans="1:38">
      <c r="A6856" s="1" t="s">
        <v>1780</v>
      </c>
      <c r="B6856" s="9">
        <v>42147</v>
      </c>
      <c r="C6856" s="2">
        <v>100</v>
      </c>
      <c r="D6856" s="7">
        <v>1</v>
      </c>
      <c r="E6856" s="1">
        <v>20</v>
      </c>
      <c r="F6856" s="1" t="s">
        <v>745</v>
      </c>
      <c r="G6856" s="1" t="s">
        <v>1457</v>
      </c>
      <c r="H6856" s="1" t="s">
        <v>22</v>
      </c>
      <c r="I6856" s="1" t="s">
        <v>9</v>
      </c>
      <c r="K6856" s="1" t="s">
        <v>29</v>
      </c>
      <c r="L6856" s="1" t="s">
        <v>53</v>
      </c>
      <c r="M6856" s="2" t="s">
        <v>2206</v>
      </c>
      <c r="AK6856" s="1" t="s">
        <v>216</v>
      </c>
    </row>
    <row r="6857" spans="1:38">
      <c r="A6857" s="1" t="s">
        <v>1780</v>
      </c>
      <c r="B6857" s="9">
        <v>42147</v>
      </c>
      <c r="C6857" s="2">
        <v>100</v>
      </c>
      <c r="D6857" s="7">
        <v>1</v>
      </c>
      <c r="E6857" s="1">
        <v>20</v>
      </c>
      <c r="F6857" s="1" t="s">
        <v>747</v>
      </c>
      <c r="G6857" s="1" t="s">
        <v>1458</v>
      </c>
      <c r="H6857" s="1" t="s">
        <v>23</v>
      </c>
      <c r="I6857" s="1" t="s">
        <v>23</v>
      </c>
      <c r="AK6857" s="1" t="s">
        <v>216</v>
      </c>
    </row>
    <row r="6858" spans="1:38">
      <c r="A6858" s="1" t="s">
        <v>1780</v>
      </c>
      <c r="B6858" s="9">
        <v>42147</v>
      </c>
      <c r="C6858" s="2">
        <v>100</v>
      </c>
      <c r="D6858" s="7">
        <v>1</v>
      </c>
      <c r="E6858" s="10">
        <v>21</v>
      </c>
      <c r="F6858" s="1" t="s">
        <v>745</v>
      </c>
      <c r="G6858" s="1" t="s">
        <v>1463</v>
      </c>
      <c r="H6858" s="1" t="s">
        <v>23</v>
      </c>
      <c r="I6858" s="1" t="s">
        <v>23</v>
      </c>
      <c r="AK6858" s="1" t="s">
        <v>216</v>
      </c>
    </row>
    <row r="6859" spans="1:38">
      <c r="A6859" s="1" t="s">
        <v>1780</v>
      </c>
      <c r="B6859" s="9">
        <v>42147</v>
      </c>
      <c r="C6859" s="2">
        <v>100</v>
      </c>
      <c r="D6859" s="7">
        <v>1</v>
      </c>
      <c r="E6859" s="1">
        <v>21</v>
      </c>
      <c r="F6859" s="1" t="s">
        <v>747</v>
      </c>
      <c r="G6859" s="1" t="s">
        <v>1464</v>
      </c>
      <c r="H6859" s="1" t="s">
        <v>22</v>
      </c>
      <c r="I6859" s="1" t="s">
        <v>23</v>
      </c>
      <c r="AK6859" s="1" t="s">
        <v>216</v>
      </c>
      <c r="AL6859" s="1" t="s">
        <v>782</v>
      </c>
    </row>
    <row r="6860" spans="1:38">
      <c r="A6860" s="1" t="s">
        <v>1780</v>
      </c>
      <c r="B6860" s="9">
        <v>42147</v>
      </c>
      <c r="C6860" s="2">
        <v>100</v>
      </c>
      <c r="D6860" s="7">
        <v>1</v>
      </c>
      <c r="E6860" s="1">
        <v>22</v>
      </c>
      <c r="F6860" s="1" t="s">
        <v>745</v>
      </c>
      <c r="G6860" s="1" t="s">
        <v>1465</v>
      </c>
      <c r="H6860" s="1" t="s">
        <v>23</v>
      </c>
      <c r="I6860" s="1" t="s">
        <v>23</v>
      </c>
      <c r="AK6860" s="1" t="s">
        <v>216</v>
      </c>
    </row>
    <row r="6861" spans="1:38">
      <c r="A6861" s="1" t="s">
        <v>1780</v>
      </c>
      <c r="B6861" s="9">
        <v>42147</v>
      </c>
      <c r="C6861" s="2">
        <v>100</v>
      </c>
      <c r="D6861" s="7">
        <v>1</v>
      </c>
      <c r="E6861" s="1">
        <v>22</v>
      </c>
      <c r="F6861" s="1" t="s">
        <v>747</v>
      </c>
      <c r="G6861" s="1" t="s">
        <v>1466</v>
      </c>
      <c r="H6861" s="1" t="s">
        <v>23</v>
      </c>
      <c r="I6861" s="1" t="s">
        <v>23</v>
      </c>
      <c r="AK6861" s="1" t="s">
        <v>216</v>
      </c>
    </row>
    <row r="6862" spans="1:38">
      <c r="A6862" s="1" t="s">
        <v>1780</v>
      </c>
      <c r="B6862" s="9">
        <v>42147</v>
      </c>
      <c r="C6862" s="2">
        <v>100</v>
      </c>
      <c r="D6862" s="1">
        <v>1</v>
      </c>
      <c r="E6862" s="1">
        <v>23</v>
      </c>
      <c r="F6862" s="1" t="s">
        <v>745</v>
      </c>
      <c r="G6862" s="1" t="s">
        <v>1467</v>
      </c>
      <c r="H6862" s="1" t="s">
        <v>22</v>
      </c>
      <c r="I6862" s="1" t="s">
        <v>53</v>
      </c>
      <c r="AK6862" s="1" t="s">
        <v>216</v>
      </c>
      <c r="AL6862" s="1" t="s">
        <v>782</v>
      </c>
    </row>
    <row r="6863" spans="1:38">
      <c r="A6863" s="1" t="s">
        <v>1780</v>
      </c>
      <c r="B6863" s="9">
        <v>42147</v>
      </c>
      <c r="C6863" s="2">
        <v>100</v>
      </c>
      <c r="D6863" s="7">
        <v>1</v>
      </c>
      <c r="E6863" s="1">
        <v>23</v>
      </c>
      <c r="F6863" s="1" t="s">
        <v>747</v>
      </c>
      <c r="G6863" s="1" t="s">
        <v>1468</v>
      </c>
      <c r="H6863" s="1" t="s">
        <v>23</v>
      </c>
      <c r="I6863" s="1" t="s">
        <v>23</v>
      </c>
      <c r="AK6863" s="1" t="s">
        <v>216</v>
      </c>
    </row>
    <row r="6864" spans="1:38">
      <c r="A6864" s="1" t="s">
        <v>1780</v>
      </c>
      <c r="B6864" s="9">
        <v>42147</v>
      </c>
      <c r="C6864" s="2">
        <v>100</v>
      </c>
      <c r="D6864" s="7">
        <v>1</v>
      </c>
      <c r="E6864" s="1">
        <v>24</v>
      </c>
      <c r="F6864" s="1" t="s">
        <v>745</v>
      </c>
      <c r="G6864" s="1" t="s">
        <v>1469</v>
      </c>
      <c r="H6864" s="1" t="s">
        <v>23</v>
      </c>
      <c r="I6864" s="1" t="s">
        <v>23</v>
      </c>
      <c r="AK6864" s="1" t="s">
        <v>216</v>
      </c>
    </row>
    <row r="6865" spans="1:38">
      <c r="A6865" s="1" t="s">
        <v>1780</v>
      </c>
      <c r="B6865" s="9">
        <v>42147</v>
      </c>
      <c r="C6865" s="2">
        <v>100</v>
      </c>
      <c r="D6865" s="7">
        <v>1</v>
      </c>
      <c r="E6865" s="1">
        <v>24</v>
      </c>
      <c r="F6865" s="1" t="s">
        <v>747</v>
      </c>
      <c r="G6865" s="1" t="s">
        <v>1472</v>
      </c>
      <c r="H6865" s="1" t="s">
        <v>23</v>
      </c>
      <c r="I6865" s="1" t="s">
        <v>23</v>
      </c>
      <c r="AK6865" s="1" t="s">
        <v>216</v>
      </c>
    </row>
    <row r="6866" spans="1:38">
      <c r="A6866" s="1" t="s">
        <v>1780</v>
      </c>
      <c r="B6866" s="9">
        <v>42147</v>
      </c>
      <c r="C6866" s="2">
        <v>100</v>
      </c>
      <c r="D6866" s="7">
        <v>1</v>
      </c>
      <c r="E6866" s="1">
        <v>25</v>
      </c>
      <c r="F6866" s="1" t="s">
        <v>745</v>
      </c>
      <c r="G6866" s="1" t="s">
        <v>1474</v>
      </c>
      <c r="H6866" s="1" t="s">
        <v>22</v>
      </c>
      <c r="I6866" s="1" t="s">
        <v>9</v>
      </c>
      <c r="K6866" s="1" t="s">
        <v>146</v>
      </c>
      <c r="L6866" s="1" t="s">
        <v>25</v>
      </c>
      <c r="M6866" s="2" t="s">
        <v>2237</v>
      </c>
      <c r="N6866" s="1" t="s">
        <v>26</v>
      </c>
      <c r="O6866" s="1" t="s">
        <v>33</v>
      </c>
      <c r="P6866" s="1" t="s">
        <v>945</v>
      </c>
      <c r="Q6866" s="1">
        <v>23</v>
      </c>
      <c r="R6866" s="1">
        <v>14.55</v>
      </c>
      <c r="S6866" s="1">
        <v>7.9</v>
      </c>
      <c r="X6866" s="1">
        <v>19</v>
      </c>
      <c r="Y6866" s="1">
        <v>41</v>
      </c>
      <c r="Z6866" s="1">
        <v>22</v>
      </c>
      <c r="AA6866" s="1">
        <v>0</v>
      </c>
      <c r="AE6866" s="1" t="s">
        <v>946</v>
      </c>
      <c r="AH6866" s="1" t="s">
        <v>947</v>
      </c>
      <c r="AI6866" s="1" t="s">
        <v>948</v>
      </c>
      <c r="AJ6866" s="1" t="s">
        <v>525</v>
      </c>
      <c r="AK6866" s="1" t="s">
        <v>919</v>
      </c>
      <c r="AL6866" s="1" t="s">
        <v>949</v>
      </c>
    </row>
    <row r="6867" spans="1:38">
      <c r="A6867" s="1" t="s">
        <v>1780</v>
      </c>
      <c r="B6867" s="9">
        <v>42147</v>
      </c>
      <c r="C6867" s="2">
        <v>100</v>
      </c>
      <c r="D6867" s="7">
        <v>1</v>
      </c>
      <c r="E6867" s="1">
        <v>25</v>
      </c>
      <c r="F6867" s="1" t="s">
        <v>747</v>
      </c>
      <c r="G6867" s="1" t="s">
        <v>1475</v>
      </c>
      <c r="H6867" s="1" t="s">
        <v>22</v>
      </c>
      <c r="I6867" s="1" t="s">
        <v>9</v>
      </c>
      <c r="K6867" s="1" t="s">
        <v>32</v>
      </c>
      <c r="L6867" s="1" t="s">
        <v>25</v>
      </c>
      <c r="M6867" s="2" t="s">
        <v>2239</v>
      </c>
      <c r="N6867" s="1" t="s">
        <v>224</v>
      </c>
      <c r="O6867" s="1" t="s">
        <v>27</v>
      </c>
      <c r="P6867" s="1" t="s">
        <v>950</v>
      </c>
      <c r="Q6867" s="1">
        <v>26.4</v>
      </c>
      <c r="R6867" s="1">
        <v>18.05</v>
      </c>
      <c r="S6867" s="1">
        <v>13.2</v>
      </c>
      <c r="X6867" s="1">
        <v>18</v>
      </c>
      <c r="Y6867" s="1">
        <v>67</v>
      </c>
      <c r="Z6867" s="1">
        <v>49</v>
      </c>
      <c r="AA6867" s="1">
        <v>16</v>
      </c>
      <c r="AE6867" s="1" t="s">
        <v>951</v>
      </c>
      <c r="AF6867" s="1" t="s">
        <v>952</v>
      </c>
      <c r="AG6867" s="1" t="s">
        <v>953</v>
      </c>
      <c r="AH6867" s="1" t="s">
        <v>954</v>
      </c>
      <c r="AI6867" s="1" t="s">
        <v>953</v>
      </c>
      <c r="AJ6867" s="1" t="s">
        <v>525</v>
      </c>
      <c r="AK6867" s="1" t="s">
        <v>919</v>
      </c>
      <c r="AL6867" s="1" t="s">
        <v>955</v>
      </c>
    </row>
    <row r="6868" spans="1:38">
      <c r="A6868" s="1" t="s">
        <v>1780</v>
      </c>
      <c r="B6868" s="9">
        <v>42147</v>
      </c>
      <c r="C6868" s="2">
        <v>100</v>
      </c>
      <c r="D6868" s="7">
        <v>1</v>
      </c>
      <c r="E6868" s="1">
        <v>26</v>
      </c>
      <c r="F6868" s="1" t="s">
        <v>745</v>
      </c>
      <c r="G6868" s="1" t="s">
        <v>1476</v>
      </c>
      <c r="H6868" s="1" t="s">
        <v>23</v>
      </c>
      <c r="I6868" s="1" t="s">
        <v>23</v>
      </c>
      <c r="AK6868" s="1" t="s">
        <v>919</v>
      </c>
    </row>
    <row r="6869" spans="1:38">
      <c r="A6869" s="1" t="s">
        <v>1780</v>
      </c>
      <c r="B6869" s="9">
        <v>42147</v>
      </c>
      <c r="C6869" s="2">
        <v>100</v>
      </c>
      <c r="D6869" s="7">
        <v>1</v>
      </c>
      <c r="E6869" s="1">
        <v>26</v>
      </c>
      <c r="F6869" s="1" t="s">
        <v>747</v>
      </c>
      <c r="G6869" s="1" t="s">
        <v>1477</v>
      </c>
      <c r="H6869" s="1" t="s">
        <v>23</v>
      </c>
      <c r="I6869" s="1" t="s">
        <v>23</v>
      </c>
      <c r="AK6869" s="1" t="s">
        <v>919</v>
      </c>
    </row>
    <row r="6870" spans="1:38">
      <c r="A6870" s="1" t="s">
        <v>1780</v>
      </c>
      <c r="B6870" s="9">
        <v>42147</v>
      </c>
      <c r="C6870" s="2">
        <v>100</v>
      </c>
      <c r="D6870" s="7">
        <v>1</v>
      </c>
      <c r="E6870" s="1">
        <v>27</v>
      </c>
      <c r="F6870" s="1" t="s">
        <v>745</v>
      </c>
      <c r="G6870" s="1" t="s">
        <v>1478</v>
      </c>
      <c r="H6870" s="1" t="s">
        <v>22</v>
      </c>
      <c r="I6870" s="1" t="s">
        <v>9</v>
      </c>
      <c r="K6870" s="1" t="s">
        <v>29</v>
      </c>
      <c r="L6870" s="1" t="s">
        <v>53</v>
      </c>
      <c r="M6870" s="2" t="s">
        <v>1281</v>
      </c>
      <c r="AK6870" s="1" t="s">
        <v>919</v>
      </c>
    </row>
    <row r="6871" spans="1:38">
      <c r="A6871" s="1" t="s">
        <v>1780</v>
      </c>
      <c r="B6871" s="9">
        <v>42147</v>
      </c>
      <c r="C6871" s="2">
        <v>100</v>
      </c>
      <c r="D6871" s="7">
        <v>1</v>
      </c>
      <c r="E6871" s="1">
        <v>27</v>
      </c>
      <c r="F6871" s="1" t="s">
        <v>747</v>
      </c>
      <c r="G6871" s="1" t="s">
        <v>1479</v>
      </c>
      <c r="H6871" s="1" t="s">
        <v>23</v>
      </c>
      <c r="I6871" s="1" t="s">
        <v>23</v>
      </c>
      <c r="AK6871" s="1" t="s">
        <v>919</v>
      </c>
    </row>
    <row r="6872" spans="1:38">
      <c r="A6872" s="1" t="s">
        <v>1780</v>
      </c>
      <c r="B6872" s="9">
        <v>42147</v>
      </c>
      <c r="C6872" s="2">
        <v>100</v>
      </c>
      <c r="D6872" s="7">
        <v>1</v>
      </c>
      <c r="E6872" s="1">
        <v>28</v>
      </c>
      <c r="F6872" s="1" t="s">
        <v>745</v>
      </c>
      <c r="G6872" s="1" t="s">
        <v>1480</v>
      </c>
      <c r="H6872" s="1" t="s">
        <v>23</v>
      </c>
      <c r="I6872" s="1" t="s">
        <v>23</v>
      </c>
      <c r="AK6872" s="1" t="s">
        <v>919</v>
      </c>
    </row>
    <row r="6873" spans="1:38">
      <c r="A6873" s="1" t="s">
        <v>1780</v>
      </c>
      <c r="B6873" s="9">
        <v>42147</v>
      </c>
      <c r="C6873" s="2">
        <v>100</v>
      </c>
      <c r="D6873" s="7">
        <v>1</v>
      </c>
      <c r="E6873" s="1">
        <v>28</v>
      </c>
      <c r="F6873" s="1" t="s">
        <v>747</v>
      </c>
      <c r="G6873" s="1" t="s">
        <v>1481</v>
      </c>
      <c r="H6873" s="1" t="s">
        <v>22</v>
      </c>
      <c r="I6873" s="1" t="s">
        <v>23</v>
      </c>
      <c r="J6873" s="1" t="s">
        <v>55</v>
      </c>
      <c r="AK6873" s="1" t="s">
        <v>919</v>
      </c>
    </row>
    <row r="6874" spans="1:38">
      <c r="A6874" s="1" t="s">
        <v>1780</v>
      </c>
      <c r="B6874" s="9">
        <v>42147</v>
      </c>
      <c r="C6874" s="2">
        <v>100</v>
      </c>
      <c r="D6874" s="7">
        <v>1</v>
      </c>
      <c r="E6874" s="1">
        <v>29</v>
      </c>
      <c r="F6874" s="1" t="s">
        <v>745</v>
      </c>
      <c r="G6874" s="1" t="s">
        <v>1482</v>
      </c>
      <c r="H6874" s="1" t="s">
        <v>23</v>
      </c>
      <c r="I6874" s="1" t="s">
        <v>23</v>
      </c>
      <c r="AK6874" s="1" t="s">
        <v>919</v>
      </c>
    </row>
    <row r="6875" spans="1:38">
      <c r="A6875" s="1" t="s">
        <v>1780</v>
      </c>
      <c r="B6875" s="9">
        <v>42147</v>
      </c>
      <c r="C6875" s="2">
        <v>100</v>
      </c>
      <c r="D6875" s="7">
        <v>1</v>
      </c>
      <c r="E6875" s="1">
        <v>29</v>
      </c>
      <c r="F6875" s="1" t="s">
        <v>747</v>
      </c>
      <c r="G6875" s="1" t="s">
        <v>1483</v>
      </c>
      <c r="H6875" s="1" t="s">
        <v>23</v>
      </c>
      <c r="I6875" s="1" t="s">
        <v>23</v>
      </c>
      <c r="AK6875" s="1" t="s">
        <v>919</v>
      </c>
    </row>
    <row r="6876" spans="1:38">
      <c r="A6876" s="1" t="s">
        <v>1780</v>
      </c>
      <c r="B6876" s="9">
        <v>42147</v>
      </c>
      <c r="C6876" s="2">
        <v>100</v>
      </c>
      <c r="D6876" s="7">
        <v>1</v>
      </c>
      <c r="E6876" s="1">
        <v>30</v>
      </c>
      <c r="F6876" s="1" t="s">
        <v>745</v>
      </c>
      <c r="G6876" s="1" t="s">
        <v>1484</v>
      </c>
      <c r="H6876" s="1" t="s">
        <v>23</v>
      </c>
      <c r="I6876" s="1" t="s">
        <v>23</v>
      </c>
      <c r="AK6876" s="1" t="s">
        <v>919</v>
      </c>
    </row>
    <row r="6877" spans="1:38">
      <c r="A6877" s="1" t="s">
        <v>1780</v>
      </c>
      <c r="B6877" s="9">
        <v>42147</v>
      </c>
      <c r="C6877" s="2">
        <v>100</v>
      </c>
      <c r="D6877" s="7">
        <v>1</v>
      </c>
      <c r="E6877" s="1">
        <v>30</v>
      </c>
      <c r="F6877" s="1" t="s">
        <v>747</v>
      </c>
      <c r="G6877" s="1" t="s">
        <v>1485</v>
      </c>
      <c r="H6877" s="1" t="s">
        <v>23</v>
      </c>
      <c r="I6877" s="1" t="s">
        <v>23</v>
      </c>
      <c r="AK6877" s="1" t="s">
        <v>919</v>
      </c>
    </row>
    <row r="6878" spans="1:38">
      <c r="A6878" s="1" t="s">
        <v>1780</v>
      </c>
      <c r="B6878" s="9">
        <v>42147</v>
      </c>
      <c r="C6878" s="2">
        <v>100</v>
      </c>
      <c r="D6878" s="7">
        <v>1</v>
      </c>
      <c r="E6878" s="1">
        <v>31</v>
      </c>
      <c r="F6878" s="1" t="s">
        <v>745</v>
      </c>
      <c r="G6878" s="1" t="s">
        <v>1486</v>
      </c>
      <c r="H6878" s="1" t="s">
        <v>23</v>
      </c>
      <c r="I6878" s="1" t="s">
        <v>23</v>
      </c>
      <c r="AK6878" s="1" t="s">
        <v>919</v>
      </c>
    </row>
    <row r="6879" spans="1:38">
      <c r="A6879" s="1" t="s">
        <v>1780</v>
      </c>
      <c r="B6879" s="9">
        <v>42147</v>
      </c>
      <c r="C6879" s="2">
        <v>100</v>
      </c>
      <c r="D6879" s="7">
        <v>1</v>
      </c>
      <c r="E6879" s="1">
        <v>31</v>
      </c>
      <c r="F6879" s="1" t="s">
        <v>747</v>
      </c>
      <c r="G6879" s="1" t="s">
        <v>1487</v>
      </c>
      <c r="H6879" s="1" t="s">
        <v>23</v>
      </c>
      <c r="I6879" s="1" t="s">
        <v>23</v>
      </c>
      <c r="AK6879" s="1" t="s">
        <v>919</v>
      </c>
    </row>
    <row r="6880" spans="1:38">
      <c r="A6880" s="1" t="s">
        <v>1780</v>
      </c>
      <c r="B6880" s="9">
        <v>42147</v>
      </c>
      <c r="C6880" s="2">
        <v>100</v>
      </c>
      <c r="D6880" s="7">
        <v>1</v>
      </c>
      <c r="E6880" s="1">
        <v>32</v>
      </c>
      <c r="F6880" s="1" t="s">
        <v>745</v>
      </c>
      <c r="G6880" s="1" t="s">
        <v>1488</v>
      </c>
      <c r="H6880" s="1" t="s">
        <v>22</v>
      </c>
      <c r="I6880" s="1" t="s">
        <v>23</v>
      </c>
      <c r="AK6880" s="1" t="s">
        <v>919</v>
      </c>
      <c r="AL6880" s="1" t="s">
        <v>782</v>
      </c>
    </row>
    <row r="6881" spans="1:38">
      <c r="A6881" s="1" t="s">
        <v>1780</v>
      </c>
      <c r="B6881" s="9">
        <v>42147</v>
      </c>
      <c r="C6881" s="2">
        <v>100</v>
      </c>
      <c r="D6881" s="7">
        <v>1</v>
      </c>
      <c r="E6881" s="1">
        <v>32</v>
      </c>
      <c r="F6881" s="1" t="s">
        <v>747</v>
      </c>
      <c r="G6881" s="1" t="s">
        <v>1489</v>
      </c>
      <c r="H6881" s="1" t="s">
        <v>23</v>
      </c>
      <c r="I6881" s="1" t="s">
        <v>23</v>
      </c>
      <c r="AK6881" s="1" t="s">
        <v>919</v>
      </c>
    </row>
    <row r="6882" spans="1:38">
      <c r="A6882" s="1" t="s">
        <v>1780</v>
      </c>
      <c r="B6882" s="9">
        <v>42147</v>
      </c>
      <c r="C6882" s="2">
        <v>100</v>
      </c>
      <c r="D6882" s="7">
        <v>1</v>
      </c>
      <c r="E6882" s="1">
        <v>33</v>
      </c>
      <c r="F6882" s="1" t="s">
        <v>745</v>
      </c>
      <c r="G6882" s="1" t="s">
        <v>532</v>
      </c>
      <c r="H6882" s="1" t="s">
        <v>22</v>
      </c>
      <c r="I6882" s="1" t="s">
        <v>9</v>
      </c>
      <c r="K6882" s="1" t="s">
        <v>34</v>
      </c>
      <c r="L6882" s="1" t="s">
        <v>53</v>
      </c>
      <c r="M6882" s="2" t="s">
        <v>2225</v>
      </c>
      <c r="AK6882" s="1" t="s">
        <v>919</v>
      </c>
    </row>
    <row r="6883" spans="1:38">
      <c r="A6883" s="1" t="s">
        <v>1780</v>
      </c>
      <c r="B6883" s="9">
        <v>42147</v>
      </c>
      <c r="C6883" s="2">
        <v>100</v>
      </c>
      <c r="D6883" s="7">
        <v>1</v>
      </c>
      <c r="E6883" s="1">
        <v>33</v>
      </c>
      <c r="F6883" s="1" t="s">
        <v>747</v>
      </c>
      <c r="G6883" s="1" t="s">
        <v>1490</v>
      </c>
      <c r="H6883" s="1" t="s">
        <v>22</v>
      </c>
      <c r="I6883" s="1" t="s">
        <v>9</v>
      </c>
      <c r="K6883" s="1" t="s">
        <v>35</v>
      </c>
      <c r="L6883" s="1" t="s">
        <v>25</v>
      </c>
      <c r="M6883" s="2" t="s">
        <v>2236</v>
      </c>
      <c r="N6883" s="1" t="s">
        <v>26</v>
      </c>
      <c r="O6883" s="1" t="s">
        <v>27</v>
      </c>
      <c r="Q6883" s="1">
        <v>25.65</v>
      </c>
      <c r="R6883" s="1">
        <v>16.899999999999999</v>
      </c>
      <c r="S6883" s="1">
        <v>18.75</v>
      </c>
      <c r="X6883" s="1">
        <v>18</v>
      </c>
      <c r="Y6883" s="1">
        <v>84</v>
      </c>
      <c r="Z6883" s="1">
        <v>66</v>
      </c>
      <c r="AA6883" s="1">
        <v>1</v>
      </c>
      <c r="AE6883" s="1" t="s">
        <v>956</v>
      </c>
      <c r="AH6883" s="1" t="s">
        <v>957</v>
      </c>
      <c r="AI6883" s="1" t="s">
        <v>958</v>
      </c>
      <c r="AJ6883" s="1" t="s">
        <v>525</v>
      </c>
      <c r="AK6883" s="1" t="s">
        <v>919</v>
      </c>
    </row>
    <row r="6884" spans="1:38">
      <c r="A6884" s="1" t="s">
        <v>1780</v>
      </c>
      <c r="B6884" s="9">
        <v>42147</v>
      </c>
      <c r="C6884" s="2">
        <v>100</v>
      </c>
      <c r="D6884" s="7">
        <v>1</v>
      </c>
      <c r="E6884" s="1">
        <v>34</v>
      </c>
      <c r="F6884" s="1" t="s">
        <v>745</v>
      </c>
      <c r="G6884" s="1" t="s">
        <v>1491</v>
      </c>
      <c r="H6884" s="1" t="s">
        <v>23</v>
      </c>
      <c r="I6884" s="1" t="s">
        <v>23</v>
      </c>
      <c r="AK6884" s="1" t="s">
        <v>919</v>
      </c>
    </row>
    <row r="6885" spans="1:38">
      <c r="A6885" s="1" t="s">
        <v>1780</v>
      </c>
      <c r="B6885" s="9">
        <v>42147</v>
      </c>
      <c r="C6885" s="2">
        <v>100</v>
      </c>
      <c r="D6885" s="7">
        <v>1</v>
      </c>
      <c r="E6885" s="1">
        <v>34</v>
      </c>
      <c r="F6885" s="1" t="s">
        <v>747</v>
      </c>
      <c r="G6885" s="1" t="s">
        <v>1492</v>
      </c>
      <c r="H6885" s="1" t="s">
        <v>23</v>
      </c>
      <c r="I6885" s="1" t="s">
        <v>23</v>
      </c>
      <c r="J6885" s="1" t="s">
        <v>55</v>
      </c>
      <c r="AK6885" s="1" t="s">
        <v>919</v>
      </c>
      <c r="AL6885" s="1" t="s">
        <v>959</v>
      </c>
    </row>
    <row r="6886" spans="1:38">
      <c r="A6886" s="1" t="s">
        <v>1780</v>
      </c>
      <c r="B6886" s="9">
        <v>42147</v>
      </c>
      <c r="C6886" s="2">
        <v>100</v>
      </c>
      <c r="D6886" s="7">
        <v>1</v>
      </c>
      <c r="E6886" s="1">
        <v>35</v>
      </c>
      <c r="F6886" s="1" t="s">
        <v>745</v>
      </c>
      <c r="G6886" s="1" t="s">
        <v>1493</v>
      </c>
      <c r="H6886" s="1" t="s">
        <v>22</v>
      </c>
      <c r="I6886" s="1" t="s">
        <v>9</v>
      </c>
      <c r="K6886" s="1" t="s">
        <v>29</v>
      </c>
      <c r="L6886" s="1" t="s">
        <v>53</v>
      </c>
      <c r="M6886" s="2" t="s">
        <v>2234</v>
      </c>
      <c r="AK6886" s="1" t="s">
        <v>919</v>
      </c>
    </row>
    <row r="6887" spans="1:38">
      <c r="A6887" s="1" t="s">
        <v>1780</v>
      </c>
      <c r="B6887" s="9">
        <v>42147</v>
      </c>
      <c r="C6887" s="2">
        <v>100</v>
      </c>
      <c r="D6887" s="7">
        <v>1</v>
      </c>
      <c r="E6887" s="1">
        <v>35</v>
      </c>
      <c r="F6887" s="1" t="s">
        <v>747</v>
      </c>
      <c r="G6887" s="1" t="s">
        <v>1494</v>
      </c>
      <c r="H6887" s="1" t="s">
        <v>22</v>
      </c>
      <c r="I6887" s="1" t="s">
        <v>9</v>
      </c>
      <c r="K6887" s="1" t="s">
        <v>29</v>
      </c>
      <c r="L6887" s="1" t="s">
        <v>53</v>
      </c>
      <c r="M6887" s="2" t="s">
        <v>2210</v>
      </c>
      <c r="AK6887" s="1" t="s">
        <v>919</v>
      </c>
    </row>
    <row r="6888" spans="1:38">
      <c r="A6888" s="1" t="s">
        <v>1780</v>
      </c>
      <c r="B6888" s="9">
        <v>42147</v>
      </c>
      <c r="C6888" s="2">
        <v>100</v>
      </c>
      <c r="D6888" s="7">
        <v>1</v>
      </c>
      <c r="E6888" s="1">
        <v>36</v>
      </c>
      <c r="F6888" s="1" t="s">
        <v>745</v>
      </c>
      <c r="G6888" s="1" t="s">
        <v>1495</v>
      </c>
      <c r="H6888" s="1" t="s">
        <v>22</v>
      </c>
      <c r="I6888" s="1" t="s">
        <v>9</v>
      </c>
      <c r="K6888" s="1" t="s">
        <v>31</v>
      </c>
      <c r="L6888" s="1" t="s">
        <v>53</v>
      </c>
      <c r="M6888" s="2" t="s">
        <v>1270</v>
      </c>
      <c r="AK6888" s="1" t="s">
        <v>919</v>
      </c>
    </row>
    <row r="6889" spans="1:38">
      <c r="A6889" s="1" t="s">
        <v>1780</v>
      </c>
      <c r="B6889" s="9">
        <v>42147</v>
      </c>
      <c r="C6889" s="2">
        <v>100</v>
      </c>
      <c r="D6889" s="7">
        <v>1</v>
      </c>
      <c r="E6889" s="1">
        <v>36</v>
      </c>
      <c r="F6889" s="1" t="s">
        <v>747</v>
      </c>
      <c r="G6889" s="1" t="s">
        <v>1496</v>
      </c>
      <c r="H6889" s="1" t="s">
        <v>23</v>
      </c>
      <c r="I6889" s="1" t="s">
        <v>23</v>
      </c>
      <c r="AK6889" s="1" t="s">
        <v>525</v>
      </c>
    </row>
    <row r="6890" spans="1:38">
      <c r="A6890" s="1" t="s">
        <v>1780</v>
      </c>
      <c r="B6890" s="9">
        <v>42147</v>
      </c>
      <c r="C6890" s="2">
        <v>100</v>
      </c>
      <c r="D6890" s="7">
        <v>1</v>
      </c>
      <c r="E6890" s="1">
        <v>37</v>
      </c>
      <c r="F6890" s="1" t="s">
        <v>745</v>
      </c>
      <c r="G6890" s="1" t="s">
        <v>534</v>
      </c>
      <c r="H6890" s="1" t="s">
        <v>23</v>
      </c>
      <c r="I6890" s="1" t="s">
        <v>23</v>
      </c>
      <c r="AK6890" s="1" t="s">
        <v>750</v>
      </c>
    </row>
    <row r="6891" spans="1:38">
      <c r="A6891" s="1" t="s">
        <v>1780</v>
      </c>
      <c r="B6891" s="9">
        <v>42147</v>
      </c>
      <c r="C6891" s="2">
        <v>100</v>
      </c>
      <c r="D6891" s="7">
        <v>1</v>
      </c>
      <c r="E6891" s="1">
        <v>37</v>
      </c>
      <c r="F6891" s="1" t="s">
        <v>747</v>
      </c>
      <c r="G6891" s="1" t="s">
        <v>1498</v>
      </c>
      <c r="H6891" s="1" t="s">
        <v>23</v>
      </c>
      <c r="I6891" s="1" t="s">
        <v>23</v>
      </c>
      <c r="AK6891" s="1" t="s">
        <v>750</v>
      </c>
    </row>
    <row r="6892" spans="1:38">
      <c r="A6892" s="1" t="s">
        <v>1780</v>
      </c>
      <c r="B6892" s="9">
        <v>42147</v>
      </c>
      <c r="C6892" s="2">
        <v>100</v>
      </c>
      <c r="D6892" s="7">
        <v>1</v>
      </c>
      <c r="E6892" s="1">
        <v>38</v>
      </c>
      <c r="F6892" s="1" t="s">
        <v>745</v>
      </c>
      <c r="G6892" s="1" t="s">
        <v>1499</v>
      </c>
      <c r="H6892" s="1" t="s">
        <v>23</v>
      </c>
      <c r="I6892" s="1" t="s">
        <v>23</v>
      </c>
      <c r="AK6892" s="1" t="s">
        <v>750</v>
      </c>
    </row>
    <row r="6893" spans="1:38">
      <c r="A6893" s="1" t="s">
        <v>1780</v>
      </c>
      <c r="B6893" s="9">
        <v>42147</v>
      </c>
      <c r="C6893" s="2">
        <v>100</v>
      </c>
      <c r="D6893" s="7">
        <v>1</v>
      </c>
      <c r="E6893" s="1">
        <v>38</v>
      </c>
      <c r="F6893" s="1" t="s">
        <v>747</v>
      </c>
      <c r="G6893" s="1" t="s">
        <v>1500</v>
      </c>
      <c r="H6893" s="1" t="s">
        <v>23</v>
      </c>
      <c r="I6893" s="1" t="s">
        <v>23</v>
      </c>
      <c r="AK6893" s="1" t="s">
        <v>750</v>
      </c>
    </row>
    <row r="6894" spans="1:38">
      <c r="A6894" s="1" t="s">
        <v>1780</v>
      </c>
      <c r="B6894" s="9">
        <v>42147</v>
      </c>
      <c r="C6894" s="2">
        <v>100</v>
      </c>
      <c r="D6894" s="7">
        <v>1</v>
      </c>
      <c r="E6894" s="1">
        <v>39</v>
      </c>
      <c r="F6894" s="1" t="s">
        <v>745</v>
      </c>
      <c r="G6894" s="1" t="s">
        <v>1501</v>
      </c>
      <c r="H6894" s="1" t="s">
        <v>23</v>
      </c>
      <c r="I6894" s="1" t="s">
        <v>23</v>
      </c>
      <c r="J6894" s="1" t="s">
        <v>55</v>
      </c>
      <c r="AK6894" s="1" t="s">
        <v>750</v>
      </c>
    </row>
    <row r="6895" spans="1:38">
      <c r="A6895" s="1" t="s">
        <v>1780</v>
      </c>
      <c r="B6895" s="9">
        <v>42147</v>
      </c>
      <c r="C6895" s="2">
        <v>100</v>
      </c>
      <c r="D6895" s="7">
        <v>1</v>
      </c>
      <c r="E6895" s="1">
        <v>39</v>
      </c>
      <c r="F6895" s="1" t="s">
        <v>747</v>
      </c>
      <c r="G6895" s="1" t="s">
        <v>1503</v>
      </c>
      <c r="H6895" s="1" t="s">
        <v>23</v>
      </c>
      <c r="I6895" s="1" t="s">
        <v>9</v>
      </c>
      <c r="AK6895" s="1" t="s">
        <v>750</v>
      </c>
    </row>
    <row r="6896" spans="1:38">
      <c r="A6896" s="1" t="s">
        <v>1780</v>
      </c>
      <c r="B6896" s="9">
        <v>42147</v>
      </c>
      <c r="C6896" s="2">
        <v>100</v>
      </c>
      <c r="D6896" s="7">
        <v>1</v>
      </c>
      <c r="E6896" s="1">
        <v>40</v>
      </c>
      <c r="F6896" s="1" t="s">
        <v>745</v>
      </c>
      <c r="G6896" s="1" t="s">
        <v>1504</v>
      </c>
      <c r="H6896" s="1" t="s">
        <v>23</v>
      </c>
      <c r="I6896" s="1" t="s">
        <v>23</v>
      </c>
      <c r="AK6896" s="1" t="s">
        <v>750</v>
      </c>
    </row>
    <row r="6897" spans="1:38">
      <c r="A6897" s="1" t="s">
        <v>1780</v>
      </c>
      <c r="B6897" s="9">
        <v>42147</v>
      </c>
      <c r="C6897" s="2">
        <v>100</v>
      </c>
      <c r="D6897" s="7">
        <v>1</v>
      </c>
      <c r="E6897" s="1">
        <v>40</v>
      </c>
      <c r="F6897" s="1" t="s">
        <v>747</v>
      </c>
      <c r="G6897" s="1" t="s">
        <v>1507</v>
      </c>
      <c r="H6897" s="1" t="s">
        <v>22</v>
      </c>
      <c r="I6897" s="1" t="s">
        <v>9</v>
      </c>
      <c r="K6897" s="1" t="s">
        <v>30</v>
      </c>
      <c r="L6897" s="1" t="s">
        <v>53</v>
      </c>
      <c r="M6897" s="2" t="s">
        <v>2219</v>
      </c>
      <c r="AK6897" s="1" t="s">
        <v>750</v>
      </c>
    </row>
    <row r="6898" spans="1:38">
      <c r="A6898" s="1" t="s">
        <v>1780</v>
      </c>
      <c r="B6898" s="9">
        <v>42147</v>
      </c>
      <c r="C6898" s="2">
        <v>100</v>
      </c>
      <c r="D6898" s="7">
        <v>1</v>
      </c>
      <c r="E6898" s="1">
        <v>41</v>
      </c>
      <c r="F6898" s="1" t="s">
        <v>745</v>
      </c>
      <c r="G6898" s="1" t="s">
        <v>1508</v>
      </c>
      <c r="H6898" s="1" t="s">
        <v>22</v>
      </c>
      <c r="I6898" s="1" t="s">
        <v>9</v>
      </c>
      <c r="K6898" s="1" t="s">
        <v>29</v>
      </c>
      <c r="L6898" s="1" t="s">
        <v>53</v>
      </c>
      <c r="M6898" s="2" t="s">
        <v>2233</v>
      </c>
      <c r="AK6898" s="1" t="s">
        <v>750</v>
      </c>
    </row>
    <row r="6899" spans="1:38">
      <c r="A6899" s="1" t="s">
        <v>1780</v>
      </c>
      <c r="B6899" s="9">
        <v>42147</v>
      </c>
      <c r="C6899" s="2">
        <v>100</v>
      </c>
      <c r="D6899" s="7">
        <v>1</v>
      </c>
      <c r="E6899" s="1">
        <v>41</v>
      </c>
      <c r="F6899" s="1" t="s">
        <v>747</v>
      </c>
      <c r="G6899" s="1" t="s">
        <v>1509</v>
      </c>
      <c r="H6899" s="1" t="s">
        <v>22</v>
      </c>
      <c r="I6899" s="1" t="s">
        <v>9</v>
      </c>
      <c r="K6899" s="1" t="s">
        <v>29</v>
      </c>
      <c r="L6899" s="1" t="s">
        <v>53</v>
      </c>
      <c r="M6899" s="2" t="s">
        <v>1294</v>
      </c>
      <c r="AK6899" s="1" t="s">
        <v>750</v>
      </c>
    </row>
    <row r="6900" spans="1:38">
      <c r="A6900" s="1" t="s">
        <v>1780</v>
      </c>
      <c r="B6900" s="9">
        <v>42147</v>
      </c>
      <c r="C6900" s="2">
        <v>100</v>
      </c>
      <c r="D6900" s="7">
        <v>1</v>
      </c>
      <c r="E6900" s="1">
        <v>42</v>
      </c>
      <c r="F6900" s="1" t="s">
        <v>745</v>
      </c>
      <c r="G6900" s="1" t="s">
        <v>1510</v>
      </c>
      <c r="H6900" s="1" t="s">
        <v>22</v>
      </c>
      <c r="I6900" s="1" t="s">
        <v>23</v>
      </c>
      <c r="AK6900" s="1" t="s">
        <v>750</v>
      </c>
    </row>
    <row r="6901" spans="1:38">
      <c r="A6901" s="1" t="s">
        <v>1780</v>
      </c>
      <c r="B6901" s="9">
        <v>42147</v>
      </c>
      <c r="C6901" s="2">
        <v>100</v>
      </c>
      <c r="D6901" s="7">
        <v>1</v>
      </c>
      <c r="E6901" s="1">
        <v>42</v>
      </c>
      <c r="F6901" s="1" t="s">
        <v>747</v>
      </c>
      <c r="G6901" s="1" t="s">
        <v>1511</v>
      </c>
      <c r="H6901" s="1" t="s">
        <v>23</v>
      </c>
      <c r="I6901" s="1" t="s">
        <v>23</v>
      </c>
      <c r="AK6901" s="1" t="s">
        <v>750</v>
      </c>
    </row>
    <row r="6902" spans="1:38">
      <c r="A6902" s="1" t="s">
        <v>1780</v>
      </c>
      <c r="B6902" s="9">
        <v>42147</v>
      </c>
      <c r="C6902" s="2">
        <v>100</v>
      </c>
      <c r="D6902" s="7">
        <v>1</v>
      </c>
      <c r="E6902" s="1">
        <v>43</v>
      </c>
      <c r="F6902" s="1" t="s">
        <v>745</v>
      </c>
      <c r="G6902" s="1" t="s">
        <v>1512</v>
      </c>
      <c r="H6902" s="1" t="s">
        <v>23</v>
      </c>
      <c r="I6902" s="1" t="s">
        <v>23</v>
      </c>
      <c r="AK6902" s="1" t="s">
        <v>750</v>
      </c>
    </row>
    <row r="6903" spans="1:38">
      <c r="A6903" s="1" t="s">
        <v>1780</v>
      </c>
      <c r="B6903" s="9">
        <v>42147</v>
      </c>
      <c r="C6903" s="2">
        <v>100</v>
      </c>
      <c r="D6903" s="7">
        <v>1</v>
      </c>
      <c r="E6903" s="1">
        <v>43</v>
      </c>
      <c r="F6903" s="1" t="s">
        <v>747</v>
      </c>
      <c r="G6903" s="1" t="s">
        <v>1513</v>
      </c>
      <c r="H6903" s="1" t="s">
        <v>22</v>
      </c>
      <c r="I6903" s="1" t="s">
        <v>9</v>
      </c>
      <c r="K6903" s="1" t="s">
        <v>265</v>
      </c>
      <c r="L6903" s="1" t="s">
        <v>25</v>
      </c>
      <c r="M6903" s="2" t="s">
        <v>2238</v>
      </c>
      <c r="N6903" s="1" t="s">
        <v>26</v>
      </c>
      <c r="O6903" s="1" t="s">
        <v>33</v>
      </c>
      <c r="Q6903" s="1">
        <v>37.200000000000003</v>
      </c>
      <c r="T6903" s="1">
        <v>132.30000000000001</v>
      </c>
      <c r="U6903" s="1">
        <v>168.1</v>
      </c>
      <c r="V6903" s="1">
        <f>(U6903/T6903)*100</f>
        <v>127.05971277399848</v>
      </c>
      <c r="W6903" s="1">
        <v>26.2</v>
      </c>
      <c r="X6903" s="1">
        <v>18</v>
      </c>
      <c r="Y6903" s="1">
        <v>86</v>
      </c>
      <c r="Z6903" s="1">
        <v>68</v>
      </c>
      <c r="AA6903" s="1">
        <v>0</v>
      </c>
      <c r="AG6903" s="1" t="s">
        <v>960</v>
      </c>
      <c r="AH6903" s="1" t="s">
        <v>961</v>
      </c>
      <c r="AI6903" s="1" t="s">
        <v>962</v>
      </c>
      <c r="AJ6903" s="1" t="s">
        <v>525</v>
      </c>
      <c r="AK6903" s="1" t="s">
        <v>750</v>
      </c>
    </row>
    <row r="6904" spans="1:38">
      <c r="A6904" s="1" t="s">
        <v>1780</v>
      </c>
      <c r="B6904" s="9">
        <v>42147</v>
      </c>
      <c r="C6904" s="2">
        <v>100</v>
      </c>
      <c r="D6904" s="7">
        <v>1</v>
      </c>
      <c r="E6904" s="1">
        <v>44</v>
      </c>
      <c r="F6904" s="1" t="s">
        <v>745</v>
      </c>
      <c r="G6904" s="1" t="s">
        <v>1514</v>
      </c>
      <c r="H6904" s="1" t="s">
        <v>23</v>
      </c>
      <c r="I6904" s="1" t="s">
        <v>23</v>
      </c>
      <c r="AK6904" s="1" t="s">
        <v>750</v>
      </c>
    </row>
    <row r="6905" spans="1:38">
      <c r="A6905" s="1" t="s">
        <v>1780</v>
      </c>
      <c r="B6905" s="9">
        <v>42147</v>
      </c>
      <c r="C6905" s="2">
        <v>100</v>
      </c>
      <c r="D6905" s="7">
        <v>1</v>
      </c>
      <c r="E6905" s="1">
        <v>44</v>
      </c>
      <c r="F6905" s="1" t="s">
        <v>747</v>
      </c>
      <c r="G6905" s="1" t="s">
        <v>1515</v>
      </c>
      <c r="H6905" s="1" t="s">
        <v>22</v>
      </c>
      <c r="I6905" s="1" t="s">
        <v>9</v>
      </c>
      <c r="K6905" s="1" t="s">
        <v>29</v>
      </c>
      <c r="L6905" s="1" t="s">
        <v>53</v>
      </c>
      <c r="M6905" s="2" t="s">
        <v>2227</v>
      </c>
      <c r="AK6905" s="1" t="s">
        <v>750</v>
      </c>
    </row>
    <row r="6906" spans="1:38">
      <c r="A6906" s="1" t="s">
        <v>1780</v>
      </c>
      <c r="B6906" s="9">
        <v>42147</v>
      </c>
      <c r="C6906" s="2">
        <v>100</v>
      </c>
      <c r="D6906" s="7">
        <v>1</v>
      </c>
      <c r="E6906" s="1">
        <v>45</v>
      </c>
      <c r="F6906" s="1" t="s">
        <v>745</v>
      </c>
      <c r="G6906" s="1" t="s">
        <v>1516</v>
      </c>
      <c r="H6906" s="1" t="s">
        <v>22</v>
      </c>
      <c r="I6906" s="1" t="s">
        <v>53</v>
      </c>
      <c r="AK6906" s="1" t="s">
        <v>750</v>
      </c>
      <c r="AL6906" s="1" t="s">
        <v>754</v>
      </c>
    </row>
    <row r="6907" spans="1:38">
      <c r="A6907" s="1" t="s">
        <v>1780</v>
      </c>
      <c r="B6907" s="9">
        <v>42147</v>
      </c>
      <c r="C6907" s="2">
        <v>100</v>
      </c>
      <c r="D6907" s="7">
        <v>1</v>
      </c>
      <c r="E6907" s="1">
        <v>45</v>
      </c>
      <c r="F6907" s="1" t="s">
        <v>747</v>
      </c>
      <c r="G6907" s="1" t="s">
        <v>1517</v>
      </c>
      <c r="H6907" s="1" t="s">
        <v>22</v>
      </c>
      <c r="I6907" s="1" t="s">
        <v>9</v>
      </c>
      <c r="K6907" s="1" t="s">
        <v>29</v>
      </c>
      <c r="L6907" s="1" t="s">
        <v>25</v>
      </c>
      <c r="M6907" s="2" t="s">
        <v>3029</v>
      </c>
      <c r="N6907" s="1" t="s">
        <v>224</v>
      </c>
      <c r="O6907" s="1" t="s">
        <v>33</v>
      </c>
      <c r="P6907" s="1" t="s">
        <v>963</v>
      </c>
      <c r="Q6907" s="1">
        <v>41.15</v>
      </c>
      <c r="R6907" s="1">
        <v>28.35</v>
      </c>
      <c r="S6907" s="1">
        <v>10.6</v>
      </c>
      <c r="X6907" s="1">
        <v>18</v>
      </c>
      <c r="Y6907" s="1">
        <v>157</v>
      </c>
      <c r="Z6907" s="1">
        <v>139</v>
      </c>
      <c r="AA6907" s="1">
        <v>50</v>
      </c>
      <c r="AE6907" s="1" t="s">
        <v>964</v>
      </c>
      <c r="AF6907" s="1" t="s">
        <v>965</v>
      </c>
      <c r="AH6907" s="1" t="s">
        <v>966</v>
      </c>
      <c r="AI6907" s="1" t="s">
        <v>967</v>
      </c>
      <c r="AJ6907" s="1" t="s">
        <v>525</v>
      </c>
      <c r="AK6907" s="1" t="s">
        <v>750</v>
      </c>
      <c r="AL6907" s="1" t="s">
        <v>968</v>
      </c>
    </row>
    <row r="6908" spans="1:38">
      <c r="A6908" s="1" t="s">
        <v>1780</v>
      </c>
      <c r="B6908" s="9">
        <v>42147</v>
      </c>
      <c r="C6908" s="2">
        <v>100</v>
      </c>
      <c r="D6908" s="7">
        <v>1</v>
      </c>
      <c r="E6908" s="1">
        <v>46</v>
      </c>
      <c r="F6908" s="1" t="s">
        <v>745</v>
      </c>
      <c r="G6908" s="1" t="s">
        <v>1518</v>
      </c>
      <c r="H6908" s="1" t="s">
        <v>22</v>
      </c>
      <c r="I6908" s="1" t="s">
        <v>9</v>
      </c>
      <c r="K6908" s="1" t="s">
        <v>239</v>
      </c>
      <c r="L6908" s="1" t="s">
        <v>25</v>
      </c>
      <c r="M6908" s="2" t="s">
        <v>3030</v>
      </c>
      <c r="N6908" s="1" t="s">
        <v>26</v>
      </c>
      <c r="O6908" s="1" t="s">
        <v>27</v>
      </c>
      <c r="Q6908" s="1">
        <v>46.35</v>
      </c>
      <c r="T6908" s="1">
        <v>199.05</v>
      </c>
      <c r="U6908" s="1">
        <v>172.05</v>
      </c>
      <c r="V6908" s="1">
        <f>(U6908/T6908)*100</f>
        <v>86.435568952524491</v>
      </c>
      <c r="W6908" s="1">
        <v>43.25</v>
      </c>
      <c r="X6908" s="1">
        <v>17</v>
      </c>
      <c r="Y6908" s="1">
        <v>229</v>
      </c>
      <c r="Z6908" s="1">
        <v>212</v>
      </c>
      <c r="AA6908" s="1">
        <v>0</v>
      </c>
      <c r="AG6908" s="1" t="s">
        <v>969</v>
      </c>
      <c r="AJ6908" s="1" t="s">
        <v>525</v>
      </c>
      <c r="AK6908" s="1" t="s">
        <v>750</v>
      </c>
    </row>
    <row r="6909" spans="1:38">
      <c r="A6909" s="1" t="s">
        <v>1780</v>
      </c>
      <c r="B6909" s="9">
        <v>42147</v>
      </c>
      <c r="C6909" s="2">
        <v>100</v>
      </c>
      <c r="D6909" s="7">
        <v>1</v>
      </c>
      <c r="E6909" s="1">
        <v>46</v>
      </c>
      <c r="F6909" s="1" t="s">
        <v>747</v>
      </c>
      <c r="G6909" s="1" t="s">
        <v>1519</v>
      </c>
      <c r="H6909" s="1" t="s">
        <v>23</v>
      </c>
      <c r="I6909" s="1" t="s">
        <v>23</v>
      </c>
      <c r="AK6909" s="1" t="s">
        <v>750</v>
      </c>
    </row>
    <row r="6910" spans="1:38">
      <c r="A6910" s="1" t="s">
        <v>1780</v>
      </c>
      <c r="B6910" s="9">
        <v>42147</v>
      </c>
      <c r="C6910" s="2">
        <v>100</v>
      </c>
      <c r="D6910" s="7">
        <v>1</v>
      </c>
      <c r="E6910" s="1">
        <v>47</v>
      </c>
      <c r="F6910" s="1" t="s">
        <v>745</v>
      </c>
      <c r="G6910" s="1" t="s">
        <v>1520</v>
      </c>
      <c r="H6910" s="1" t="s">
        <v>23</v>
      </c>
      <c r="I6910" s="1" t="s">
        <v>9</v>
      </c>
      <c r="AK6910" s="1" t="s">
        <v>750</v>
      </c>
    </row>
    <row r="6911" spans="1:38">
      <c r="A6911" s="1" t="s">
        <v>1780</v>
      </c>
      <c r="B6911" s="9">
        <v>42147</v>
      </c>
      <c r="C6911" s="2">
        <v>100</v>
      </c>
      <c r="D6911" s="7">
        <v>1</v>
      </c>
      <c r="E6911" s="1">
        <v>47</v>
      </c>
      <c r="F6911" s="1" t="s">
        <v>747</v>
      </c>
      <c r="G6911" s="1" t="s">
        <v>1521</v>
      </c>
      <c r="H6911" s="1" t="s">
        <v>23</v>
      </c>
      <c r="I6911" s="1" t="s">
        <v>9</v>
      </c>
      <c r="AK6911" s="1" t="s">
        <v>750</v>
      </c>
    </row>
    <row r="6912" spans="1:38">
      <c r="A6912" s="1" t="s">
        <v>1780</v>
      </c>
      <c r="B6912" s="9">
        <v>42147</v>
      </c>
      <c r="C6912" s="2">
        <v>100</v>
      </c>
      <c r="D6912" s="7">
        <v>1</v>
      </c>
      <c r="E6912" s="1">
        <v>48</v>
      </c>
      <c r="F6912" s="1" t="s">
        <v>745</v>
      </c>
      <c r="G6912" s="1" t="s">
        <v>1522</v>
      </c>
      <c r="H6912" s="1" t="s">
        <v>23</v>
      </c>
      <c r="I6912" s="1" t="s">
        <v>23</v>
      </c>
      <c r="AK6912" s="1" t="s">
        <v>750</v>
      </c>
    </row>
    <row r="6913" spans="1:38">
      <c r="A6913" s="1" t="s">
        <v>1780</v>
      </c>
      <c r="B6913" s="9">
        <v>42147</v>
      </c>
      <c r="C6913" s="2">
        <v>100</v>
      </c>
      <c r="D6913" s="7">
        <v>1</v>
      </c>
      <c r="E6913" s="1">
        <v>48</v>
      </c>
      <c r="F6913" s="1" t="s">
        <v>747</v>
      </c>
      <c r="G6913" s="1" t="s">
        <v>1523</v>
      </c>
      <c r="H6913" s="1" t="s">
        <v>23</v>
      </c>
      <c r="I6913" s="1" t="s">
        <v>23</v>
      </c>
      <c r="AK6913" s="1" t="s">
        <v>750</v>
      </c>
    </row>
    <row r="6914" spans="1:38">
      <c r="A6914" s="1" t="s">
        <v>1781</v>
      </c>
      <c r="B6914" s="9">
        <v>42148</v>
      </c>
      <c r="C6914" s="2">
        <v>100</v>
      </c>
      <c r="D6914" s="7">
        <v>1</v>
      </c>
      <c r="E6914" s="1">
        <v>1</v>
      </c>
      <c r="F6914" s="1" t="s">
        <v>745</v>
      </c>
      <c r="G6914" s="1" t="s">
        <v>1823</v>
      </c>
      <c r="H6914" s="1" t="s">
        <v>22</v>
      </c>
      <c r="I6914" s="1" t="s">
        <v>9</v>
      </c>
      <c r="K6914" s="1" t="s">
        <v>29</v>
      </c>
      <c r="L6914" s="1" t="s">
        <v>53</v>
      </c>
      <c r="M6914" s="2" t="s">
        <v>1251</v>
      </c>
      <c r="AJ6914" s="1" t="s">
        <v>525</v>
      </c>
      <c r="AK6914" s="1" t="s">
        <v>71</v>
      </c>
    </row>
    <row r="6915" spans="1:38">
      <c r="A6915" s="1" t="s">
        <v>1781</v>
      </c>
      <c r="B6915" s="9">
        <v>42148</v>
      </c>
      <c r="C6915" s="2">
        <v>100</v>
      </c>
      <c r="D6915" s="7">
        <v>1</v>
      </c>
      <c r="E6915" s="1">
        <v>1</v>
      </c>
      <c r="F6915" s="1" t="s">
        <v>747</v>
      </c>
      <c r="G6915" s="1" t="s">
        <v>1825</v>
      </c>
      <c r="H6915" s="1" t="s">
        <v>23</v>
      </c>
      <c r="I6915" s="1" t="s">
        <v>53</v>
      </c>
      <c r="AK6915" s="1" t="s">
        <v>71</v>
      </c>
    </row>
    <row r="6916" spans="1:38">
      <c r="A6916" s="1" t="s">
        <v>1781</v>
      </c>
      <c r="B6916" s="9">
        <v>42148</v>
      </c>
      <c r="C6916" s="2">
        <v>100</v>
      </c>
      <c r="D6916" s="7">
        <v>1</v>
      </c>
      <c r="E6916" s="1">
        <v>2</v>
      </c>
      <c r="F6916" s="1" t="s">
        <v>745</v>
      </c>
      <c r="G6916" s="1" t="s">
        <v>1833</v>
      </c>
      <c r="H6916" s="1" t="s">
        <v>22</v>
      </c>
      <c r="I6916" s="1" t="s">
        <v>9</v>
      </c>
      <c r="K6916" s="1" t="s">
        <v>239</v>
      </c>
      <c r="L6916" s="1" t="s">
        <v>25</v>
      </c>
      <c r="M6916" s="2" t="s">
        <v>2243</v>
      </c>
      <c r="N6916" s="1" t="s">
        <v>26</v>
      </c>
      <c r="O6916" s="1" t="s">
        <v>33</v>
      </c>
      <c r="Q6916" s="1">
        <v>44.85</v>
      </c>
      <c r="T6916" s="1">
        <v>180.7</v>
      </c>
      <c r="U6916" s="1">
        <v>181.5</v>
      </c>
      <c r="V6916" s="1">
        <f>(U6916/T6916)*100</f>
        <v>100.44272274488102</v>
      </c>
      <c r="W6916" s="1">
        <v>42.55</v>
      </c>
      <c r="X6916" s="1">
        <v>18</v>
      </c>
      <c r="Y6916" s="1">
        <v>175</v>
      </c>
      <c r="Z6916" s="1">
        <v>157</v>
      </c>
      <c r="AA6916" s="1">
        <v>0</v>
      </c>
      <c r="AK6916" s="1" t="s">
        <v>71</v>
      </c>
    </row>
    <row r="6917" spans="1:38">
      <c r="A6917" s="1" t="s">
        <v>1781</v>
      </c>
      <c r="B6917" s="9">
        <v>42148</v>
      </c>
      <c r="C6917" s="2">
        <v>100</v>
      </c>
      <c r="D6917" s="7">
        <v>1</v>
      </c>
      <c r="E6917" s="1">
        <v>2</v>
      </c>
      <c r="F6917" s="1" t="s">
        <v>747</v>
      </c>
      <c r="G6917" s="1" t="s">
        <v>1829</v>
      </c>
      <c r="H6917" s="1" t="s">
        <v>23</v>
      </c>
      <c r="I6917" s="1" t="s">
        <v>23</v>
      </c>
      <c r="AK6917" s="1" t="s">
        <v>71</v>
      </c>
    </row>
    <row r="6918" spans="1:38">
      <c r="A6918" s="1" t="s">
        <v>1781</v>
      </c>
      <c r="B6918" s="9">
        <v>42148</v>
      </c>
      <c r="C6918" s="2">
        <v>100</v>
      </c>
      <c r="D6918" s="7">
        <v>1</v>
      </c>
      <c r="E6918" s="1">
        <v>3</v>
      </c>
      <c r="F6918" s="1" t="s">
        <v>745</v>
      </c>
      <c r="G6918" s="1" t="s">
        <v>1813</v>
      </c>
      <c r="H6918" s="1" t="s">
        <v>23</v>
      </c>
      <c r="I6918" s="1" t="s">
        <v>9</v>
      </c>
      <c r="AK6918" s="1" t="s">
        <v>71</v>
      </c>
    </row>
    <row r="6919" spans="1:38">
      <c r="A6919" s="1" t="s">
        <v>1781</v>
      </c>
      <c r="B6919" s="9">
        <v>42148</v>
      </c>
      <c r="C6919" s="2">
        <v>100</v>
      </c>
      <c r="D6919" s="7">
        <v>1</v>
      </c>
      <c r="E6919" s="1">
        <v>3</v>
      </c>
      <c r="F6919" s="1" t="s">
        <v>747</v>
      </c>
      <c r="G6919" s="1" t="s">
        <v>1824</v>
      </c>
      <c r="H6919" s="1" t="s">
        <v>23</v>
      </c>
      <c r="I6919" s="1" t="s">
        <v>23</v>
      </c>
      <c r="AK6919" s="1" t="s">
        <v>71</v>
      </c>
    </row>
    <row r="6920" spans="1:38">
      <c r="A6920" s="1" t="s">
        <v>1781</v>
      </c>
      <c r="B6920" s="9">
        <v>42148</v>
      </c>
      <c r="C6920" s="2">
        <v>100</v>
      </c>
      <c r="D6920" s="7">
        <v>1</v>
      </c>
      <c r="E6920" s="1">
        <v>4</v>
      </c>
      <c r="F6920" s="1" t="s">
        <v>745</v>
      </c>
      <c r="G6920" s="1" t="s">
        <v>1821</v>
      </c>
      <c r="H6920" s="1" t="s">
        <v>23</v>
      </c>
      <c r="I6920" s="1" t="s">
        <v>23</v>
      </c>
      <c r="AK6920" s="1" t="s">
        <v>71</v>
      </c>
    </row>
    <row r="6921" spans="1:38">
      <c r="A6921" s="1" t="s">
        <v>1781</v>
      </c>
      <c r="B6921" s="9">
        <v>42148</v>
      </c>
      <c r="C6921" s="2">
        <v>100</v>
      </c>
      <c r="D6921" s="7">
        <v>1</v>
      </c>
      <c r="E6921" s="1">
        <v>4</v>
      </c>
      <c r="F6921" s="1" t="s">
        <v>747</v>
      </c>
      <c r="G6921" s="1" t="s">
        <v>1832</v>
      </c>
      <c r="H6921" s="1" t="s">
        <v>23</v>
      </c>
      <c r="I6921" s="1" t="s">
        <v>23</v>
      </c>
      <c r="AK6921" s="1" t="s">
        <v>71</v>
      </c>
    </row>
    <row r="6922" spans="1:38">
      <c r="A6922" s="1" t="s">
        <v>1781</v>
      </c>
      <c r="B6922" s="9">
        <v>42148</v>
      </c>
      <c r="C6922" s="2">
        <v>100</v>
      </c>
      <c r="D6922" s="7">
        <v>1</v>
      </c>
      <c r="E6922" s="1">
        <v>5</v>
      </c>
      <c r="F6922" s="1" t="s">
        <v>745</v>
      </c>
      <c r="G6922" s="1" t="s">
        <v>1828</v>
      </c>
      <c r="H6922" s="1" t="s">
        <v>22</v>
      </c>
      <c r="I6922" s="1" t="s">
        <v>9</v>
      </c>
      <c r="AK6922" s="1" t="s">
        <v>71</v>
      </c>
      <c r="AL6922" s="1" t="s">
        <v>782</v>
      </c>
    </row>
    <row r="6923" spans="1:38">
      <c r="A6923" s="1" t="s">
        <v>1781</v>
      </c>
      <c r="B6923" s="9">
        <v>42148</v>
      </c>
      <c r="C6923" s="2">
        <v>100</v>
      </c>
      <c r="D6923" s="7">
        <v>1</v>
      </c>
      <c r="E6923" s="1">
        <v>5</v>
      </c>
      <c r="F6923" s="1" t="s">
        <v>747</v>
      </c>
      <c r="G6923" s="1" t="s">
        <v>1826</v>
      </c>
      <c r="H6923" s="1" t="s">
        <v>22</v>
      </c>
      <c r="I6923" s="1" t="s">
        <v>23</v>
      </c>
      <c r="AK6923" s="1" t="s">
        <v>71</v>
      </c>
      <c r="AL6923" s="1" t="s">
        <v>782</v>
      </c>
    </row>
    <row r="6924" spans="1:38">
      <c r="A6924" s="1" t="s">
        <v>1781</v>
      </c>
      <c r="B6924" s="9">
        <v>42148</v>
      </c>
      <c r="C6924" s="2">
        <v>100</v>
      </c>
      <c r="D6924" s="7">
        <v>1</v>
      </c>
      <c r="E6924" s="1">
        <v>6</v>
      </c>
      <c r="F6924" s="1" t="s">
        <v>745</v>
      </c>
      <c r="G6924" s="1" t="s">
        <v>1834</v>
      </c>
      <c r="H6924" s="1" t="s">
        <v>23</v>
      </c>
      <c r="I6924" s="1" t="s">
        <v>23</v>
      </c>
      <c r="AK6924" s="1" t="s">
        <v>71</v>
      </c>
    </row>
    <row r="6925" spans="1:38">
      <c r="A6925" s="1" t="s">
        <v>1781</v>
      </c>
      <c r="B6925" s="9">
        <v>42148</v>
      </c>
      <c r="C6925" s="2">
        <v>100</v>
      </c>
      <c r="D6925" s="7">
        <v>1</v>
      </c>
      <c r="E6925" s="1">
        <v>6</v>
      </c>
      <c r="F6925" s="1" t="s">
        <v>747</v>
      </c>
      <c r="G6925" s="1" t="s">
        <v>1816</v>
      </c>
      <c r="H6925" s="1" t="s">
        <v>23</v>
      </c>
      <c r="I6925" s="1" t="s">
        <v>23</v>
      </c>
      <c r="AK6925" s="1" t="s">
        <v>71</v>
      </c>
    </row>
    <row r="6926" spans="1:38">
      <c r="A6926" s="1" t="s">
        <v>1781</v>
      </c>
      <c r="B6926" s="9">
        <v>42148</v>
      </c>
      <c r="C6926" s="2">
        <v>100</v>
      </c>
      <c r="D6926" s="7">
        <v>1</v>
      </c>
      <c r="E6926" s="1">
        <v>7</v>
      </c>
      <c r="F6926" s="1" t="s">
        <v>745</v>
      </c>
      <c r="G6926" s="1" t="s">
        <v>1809</v>
      </c>
      <c r="H6926" s="1" t="s">
        <v>23</v>
      </c>
      <c r="I6926" s="1" t="s">
        <v>23</v>
      </c>
      <c r="AK6926" s="1" t="s">
        <v>71</v>
      </c>
    </row>
    <row r="6927" spans="1:38">
      <c r="A6927" s="1" t="s">
        <v>1781</v>
      </c>
      <c r="B6927" s="9">
        <v>42148</v>
      </c>
      <c r="C6927" s="2">
        <v>100</v>
      </c>
      <c r="D6927" s="7">
        <v>1</v>
      </c>
      <c r="E6927" s="1">
        <v>7</v>
      </c>
      <c r="F6927" s="1" t="s">
        <v>747</v>
      </c>
      <c r="G6927" s="1" t="s">
        <v>1822</v>
      </c>
      <c r="H6927" s="1" t="s">
        <v>23</v>
      </c>
      <c r="I6927" s="1" t="s">
        <v>23</v>
      </c>
      <c r="AK6927" s="1" t="s">
        <v>71</v>
      </c>
    </row>
    <row r="6928" spans="1:38">
      <c r="A6928" s="1" t="s">
        <v>1781</v>
      </c>
      <c r="B6928" s="9">
        <v>42148</v>
      </c>
      <c r="C6928" s="2">
        <v>100</v>
      </c>
      <c r="D6928" s="7">
        <v>1</v>
      </c>
      <c r="E6928" s="1">
        <v>8</v>
      </c>
      <c r="F6928" s="1" t="s">
        <v>745</v>
      </c>
      <c r="G6928" s="1" t="s">
        <v>1808</v>
      </c>
      <c r="H6928" s="1" t="s">
        <v>22</v>
      </c>
      <c r="I6928" s="1" t="s">
        <v>9</v>
      </c>
      <c r="AK6928" s="1" t="s">
        <v>71</v>
      </c>
      <c r="AL6928" s="1" t="s">
        <v>782</v>
      </c>
    </row>
    <row r="6929" spans="1:38">
      <c r="A6929" s="1" t="s">
        <v>1781</v>
      </c>
      <c r="B6929" s="9">
        <v>42148</v>
      </c>
      <c r="C6929" s="2">
        <v>100</v>
      </c>
      <c r="D6929" s="7">
        <v>1</v>
      </c>
      <c r="E6929" s="1">
        <v>8</v>
      </c>
      <c r="F6929" s="1" t="s">
        <v>747</v>
      </c>
      <c r="G6929" s="1" t="s">
        <v>1820</v>
      </c>
      <c r="H6929" s="1" t="s">
        <v>22</v>
      </c>
      <c r="I6929" s="1" t="s">
        <v>9</v>
      </c>
      <c r="K6929" s="1" t="s">
        <v>35</v>
      </c>
      <c r="L6929" s="1" t="s">
        <v>25</v>
      </c>
      <c r="M6929" s="2" t="s">
        <v>2241</v>
      </c>
      <c r="N6929" s="1" t="s">
        <v>26</v>
      </c>
      <c r="O6929" s="1" t="s">
        <v>33</v>
      </c>
      <c r="Q6929" s="1">
        <v>25.9</v>
      </c>
      <c r="R6929" s="1">
        <v>18.25</v>
      </c>
      <c r="S6929" s="1">
        <v>11.9</v>
      </c>
      <c r="X6929" s="1">
        <v>18</v>
      </c>
      <c r="Y6929" s="1">
        <v>80</v>
      </c>
      <c r="Z6929" s="1">
        <v>62</v>
      </c>
      <c r="AA6929" s="1">
        <v>1</v>
      </c>
      <c r="AE6929" s="1" t="s">
        <v>970</v>
      </c>
      <c r="AF6929" s="1" t="s">
        <v>971</v>
      </c>
      <c r="AI6929" s="1" t="s">
        <v>972</v>
      </c>
      <c r="AJ6929" s="1" t="s">
        <v>525</v>
      </c>
      <c r="AK6929" s="1" t="s">
        <v>71</v>
      </c>
      <c r="AL6929" s="1" t="s">
        <v>973</v>
      </c>
    </row>
    <row r="6930" spans="1:38">
      <c r="A6930" s="1" t="s">
        <v>1781</v>
      </c>
      <c r="B6930" s="9">
        <v>42148</v>
      </c>
      <c r="C6930" s="2">
        <v>100</v>
      </c>
      <c r="D6930" s="7">
        <v>1</v>
      </c>
      <c r="E6930" s="1">
        <v>9</v>
      </c>
      <c r="F6930" s="1" t="s">
        <v>745</v>
      </c>
      <c r="G6930" s="1" t="s">
        <v>1830</v>
      </c>
      <c r="H6930" s="1" t="s">
        <v>22</v>
      </c>
      <c r="I6930" s="1" t="s">
        <v>9</v>
      </c>
      <c r="K6930" s="1" t="s">
        <v>29</v>
      </c>
      <c r="L6930" s="1" t="s">
        <v>53</v>
      </c>
      <c r="M6930" s="2" t="s">
        <v>1253</v>
      </c>
      <c r="AJ6930" s="1" t="s">
        <v>525</v>
      </c>
      <c r="AK6930" s="1" t="s">
        <v>71</v>
      </c>
    </row>
    <row r="6931" spans="1:38">
      <c r="A6931" s="1" t="s">
        <v>1781</v>
      </c>
      <c r="B6931" s="9">
        <v>42148</v>
      </c>
      <c r="C6931" s="2">
        <v>100</v>
      </c>
      <c r="D6931" s="7">
        <v>1</v>
      </c>
      <c r="E6931" s="1">
        <v>9</v>
      </c>
      <c r="F6931" s="1" t="s">
        <v>747</v>
      </c>
      <c r="G6931" s="1" t="s">
        <v>1810</v>
      </c>
      <c r="H6931" s="1" t="s">
        <v>22</v>
      </c>
      <c r="I6931" s="1" t="s">
        <v>9</v>
      </c>
      <c r="K6931" s="1" t="s">
        <v>29</v>
      </c>
      <c r="L6931" s="1" t="s">
        <v>53</v>
      </c>
      <c r="M6931" s="2" t="s">
        <v>2190</v>
      </c>
      <c r="AJ6931" s="1" t="s">
        <v>525</v>
      </c>
      <c r="AK6931" s="1" t="s">
        <v>71</v>
      </c>
    </row>
    <row r="6932" spans="1:38">
      <c r="A6932" s="1" t="s">
        <v>1781</v>
      </c>
      <c r="B6932" s="9">
        <v>42148</v>
      </c>
      <c r="C6932" s="2">
        <v>100</v>
      </c>
      <c r="D6932" s="7">
        <v>1</v>
      </c>
      <c r="E6932" s="1">
        <v>10</v>
      </c>
      <c r="F6932" s="1" t="s">
        <v>745</v>
      </c>
      <c r="G6932" s="1" t="s">
        <v>1817</v>
      </c>
      <c r="H6932" s="1" t="s">
        <v>23</v>
      </c>
      <c r="I6932" s="1" t="s">
        <v>53</v>
      </c>
      <c r="AK6932" s="1" t="s">
        <v>71</v>
      </c>
    </row>
    <row r="6933" spans="1:38">
      <c r="A6933" s="1" t="s">
        <v>1781</v>
      </c>
      <c r="B6933" s="9">
        <v>42148</v>
      </c>
      <c r="C6933" s="2">
        <v>100</v>
      </c>
      <c r="D6933" s="7">
        <v>1</v>
      </c>
      <c r="E6933" s="1">
        <v>10</v>
      </c>
      <c r="F6933" s="1" t="s">
        <v>747</v>
      </c>
      <c r="G6933" s="1" t="s">
        <v>1835</v>
      </c>
      <c r="H6933" s="1" t="s">
        <v>23</v>
      </c>
      <c r="I6933" s="1" t="s">
        <v>53</v>
      </c>
      <c r="AK6933" s="1" t="s">
        <v>71</v>
      </c>
    </row>
    <row r="6934" spans="1:38">
      <c r="A6934" s="1" t="s">
        <v>1781</v>
      </c>
      <c r="B6934" s="9">
        <v>42148</v>
      </c>
      <c r="C6934" s="2">
        <v>100</v>
      </c>
      <c r="D6934" s="7">
        <v>1</v>
      </c>
      <c r="E6934" s="1">
        <v>11</v>
      </c>
      <c r="F6934" s="1" t="s">
        <v>745</v>
      </c>
      <c r="G6934" s="1" t="s">
        <v>1812</v>
      </c>
      <c r="H6934" s="1" t="s">
        <v>23</v>
      </c>
      <c r="I6934" s="1" t="s">
        <v>53</v>
      </c>
      <c r="AK6934" s="1" t="s">
        <v>71</v>
      </c>
    </row>
    <row r="6935" spans="1:38">
      <c r="A6935" s="1" t="s">
        <v>1781</v>
      </c>
      <c r="B6935" s="9">
        <v>42148</v>
      </c>
      <c r="C6935" s="2">
        <v>100</v>
      </c>
      <c r="D6935" s="7">
        <v>1</v>
      </c>
      <c r="E6935" s="1">
        <v>11</v>
      </c>
      <c r="F6935" s="1" t="s">
        <v>747</v>
      </c>
      <c r="G6935" s="1" t="s">
        <v>1807</v>
      </c>
      <c r="H6935" s="1" t="s">
        <v>22</v>
      </c>
      <c r="I6935" s="1" t="s">
        <v>9</v>
      </c>
      <c r="K6935" s="1" t="s">
        <v>29</v>
      </c>
      <c r="L6935" s="1" t="s">
        <v>25</v>
      </c>
      <c r="M6935" s="2" t="s">
        <v>2244</v>
      </c>
      <c r="N6935" s="1" t="s">
        <v>224</v>
      </c>
      <c r="O6935" s="1" t="s">
        <v>27</v>
      </c>
      <c r="Q6935" s="1">
        <v>40.200000000000003</v>
      </c>
      <c r="R6935" s="1">
        <v>23.15</v>
      </c>
      <c r="S6935" s="1">
        <v>16.649999999999999</v>
      </c>
      <c r="X6935" s="1">
        <v>18</v>
      </c>
      <c r="Y6935" s="1">
        <v>116</v>
      </c>
      <c r="Z6935" s="1">
        <v>98</v>
      </c>
      <c r="AA6935" s="1">
        <v>60</v>
      </c>
      <c r="AE6935" s="1" t="s">
        <v>974</v>
      </c>
      <c r="AF6935" s="1" t="s">
        <v>975</v>
      </c>
      <c r="AH6935" s="1" t="s">
        <v>976</v>
      </c>
      <c r="AI6935" s="1" t="s">
        <v>977</v>
      </c>
      <c r="AJ6935" s="1" t="s">
        <v>525</v>
      </c>
      <c r="AK6935" s="1" t="s">
        <v>71</v>
      </c>
    </row>
    <row r="6936" spans="1:38">
      <c r="A6936" s="1" t="s">
        <v>1781</v>
      </c>
      <c r="B6936" s="9">
        <v>42148</v>
      </c>
      <c r="C6936" s="2">
        <v>100</v>
      </c>
      <c r="D6936" s="7">
        <v>1</v>
      </c>
      <c r="E6936" s="1">
        <v>12</v>
      </c>
      <c r="F6936" s="1" t="s">
        <v>745</v>
      </c>
      <c r="G6936" s="1" t="s">
        <v>1818</v>
      </c>
      <c r="H6936" s="1" t="s">
        <v>22</v>
      </c>
      <c r="I6936" s="1" t="s">
        <v>9</v>
      </c>
      <c r="AK6936" s="1" t="s">
        <v>71</v>
      </c>
      <c r="AL6936" s="1" t="s">
        <v>978</v>
      </c>
    </row>
    <row r="6937" spans="1:38">
      <c r="A6937" s="1" t="s">
        <v>1781</v>
      </c>
      <c r="B6937" s="9">
        <v>42148</v>
      </c>
      <c r="C6937" s="2">
        <v>100</v>
      </c>
      <c r="D6937" s="7">
        <v>1</v>
      </c>
      <c r="E6937" s="1">
        <v>12</v>
      </c>
      <c r="F6937" s="1" t="s">
        <v>747</v>
      </c>
      <c r="G6937" s="1" t="s">
        <v>1811</v>
      </c>
      <c r="H6937" s="1" t="s">
        <v>23</v>
      </c>
      <c r="I6937" s="1" t="s">
        <v>53</v>
      </c>
      <c r="AK6937" s="1" t="s">
        <v>71</v>
      </c>
    </row>
    <row r="6938" spans="1:38">
      <c r="A6938" s="1" t="s">
        <v>1781</v>
      </c>
      <c r="B6938" s="9">
        <v>42148</v>
      </c>
      <c r="C6938" s="2">
        <v>100</v>
      </c>
      <c r="D6938" s="7">
        <v>1</v>
      </c>
      <c r="E6938" s="1">
        <v>13</v>
      </c>
      <c r="F6938" s="1" t="s">
        <v>745</v>
      </c>
      <c r="G6938" s="1" t="s">
        <v>1827</v>
      </c>
      <c r="H6938" s="1" t="s">
        <v>22</v>
      </c>
      <c r="I6938" s="1" t="s">
        <v>9</v>
      </c>
      <c r="K6938" s="1" t="s">
        <v>24</v>
      </c>
      <c r="L6938" s="1" t="s">
        <v>53</v>
      </c>
      <c r="M6938" s="2" t="s">
        <v>2224</v>
      </c>
      <c r="AH6938" s="1" t="s">
        <v>979</v>
      </c>
      <c r="AI6938" s="1" t="s">
        <v>980</v>
      </c>
      <c r="AJ6938" s="1" t="s">
        <v>525</v>
      </c>
      <c r="AK6938" s="1" t="s">
        <v>71</v>
      </c>
    </row>
    <row r="6939" spans="1:38">
      <c r="A6939" s="1" t="s">
        <v>1781</v>
      </c>
      <c r="B6939" s="9">
        <v>42148</v>
      </c>
      <c r="C6939" s="2">
        <v>100</v>
      </c>
      <c r="D6939" s="7">
        <v>1</v>
      </c>
      <c r="E6939" s="1">
        <v>13</v>
      </c>
      <c r="F6939" s="1" t="s">
        <v>747</v>
      </c>
      <c r="G6939" s="1" t="s">
        <v>1815</v>
      </c>
      <c r="H6939" s="1" t="s">
        <v>22</v>
      </c>
      <c r="I6939" s="1" t="s">
        <v>9</v>
      </c>
      <c r="K6939" s="1" t="s">
        <v>35</v>
      </c>
      <c r="L6939" s="1" t="s">
        <v>53</v>
      </c>
      <c r="M6939" s="2" t="s">
        <v>2214</v>
      </c>
      <c r="AJ6939" s="1" t="s">
        <v>525</v>
      </c>
      <c r="AK6939" s="1" t="s">
        <v>71</v>
      </c>
    </row>
    <row r="6940" spans="1:38">
      <c r="A6940" s="1" t="s">
        <v>1781</v>
      </c>
      <c r="B6940" s="9">
        <v>42148</v>
      </c>
      <c r="C6940" s="2">
        <v>100</v>
      </c>
      <c r="D6940" s="7">
        <v>1</v>
      </c>
      <c r="E6940" s="1">
        <v>14</v>
      </c>
      <c r="F6940" s="1" t="s">
        <v>745</v>
      </c>
      <c r="G6940" s="1" t="s">
        <v>1819</v>
      </c>
      <c r="H6940" s="1" t="s">
        <v>23</v>
      </c>
      <c r="I6940" s="1" t="s">
        <v>53</v>
      </c>
      <c r="AK6940" s="1" t="s">
        <v>71</v>
      </c>
    </row>
    <row r="6941" spans="1:38">
      <c r="A6941" s="1" t="s">
        <v>1781</v>
      </c>
      <c r="B6941" s="9">
        <v>42148</v>
      </c>
      <c r="C6941" s="2">
        <v>100</v>
      </c>
      <c r="D6941" s="7">
        <v>1</v>
      </c>
      <c r="E6941" s="1">
        <v>14</v>
      </c>
      <c r="F6941" s="1" t="s">
        <v>747</v>
      </c>
      <c r="G6941" s="1" t="s">
        <v>1806</v>
      </c>
      <c r="H6941" s="1" t="s">
        <v>22</v>
      </c>
      <c r="I6941" s="1" t="s">
        <v>9</v>
      </c>
      <c r="K6941" s="1" t="s">
        <v>239</v>
      </c>
      <c r="L6941" s="1" t="s">
        <v>53</v>
      </c>
      <c r="M6941" s="2" t="s">
        <v>2205</v>
      </c>
      <c r="AH6941" s="1" t="s">
        <v>981</v>
      </c>
      <c r="AI6941" s="1" t="s">
        <v>982</v>
      </c>
      <c r="AJ6941" s="1" t="s">
        <v>525</v>
      </c>
      <c r="AK6941" s="1" t="s">
        <v>71</v>
      </c>
    </row>
    <row r="6942" spans="1:38">
      <c r="A6942" s="1" t="s">
        <v>1781</v>
      </c>
      <c r="B6942" s="9">
        <v>42148</v>
      </c>
      <c r="C6942" s="2">
        <v>100</v>
      </c>
      <c r="D6942" s="7">
        <v>1</v>
      </c>
      <c r="E6942" s="1">
        <v>15</v>
      </c>
      <c r="F6942" s="1" t="s">
        <v>745</v>
      </c>
      <c r="G6942" s="1" t="s">
        <v>1836</v>
      </c>
      <c r="H6942" s="1" t="s">
        <v>23</v>
      </c>
      <c r="I6942" s="1" t="s">
        <v>53</v>
      </c>
      <c r="AK6942" s="1" t="s">
        <v>71</v>
      </c>
    </row>
    <row r="6943" spans="1:38">
      <c r="A6943" s="1" t="s">
        <v>1781</v>
      </c>
      <c r="B6943" s="9">
        <v>42148</v>
      </c>
      <c r="C6943" s="2">
        <v>100</v>
      </c>
      <c r="D6943" s="7">
        <v>1</v>
      </c>
      <c r="E6943" s="1">
        <v>15</v>
      </c>
      <c r="F6943" s="1" t="s">
        <v>747</v>
      </c>
      <c r="G6943" s="1" t="s">
        <v>1805</v>
      </c>
      <c r="H6943" s="1" t="s">
        <v>23</v>
      </c>
      <c r="I6943" s="1" t="s">
        <v>53</v>
      </c>
      <c r="AK6943" s="1" t="s">
        <v>71</v>
      </c>
    </row>
    <row r="6944" spans="1:38">
      <c r="A6944" s="1" t="s">
        <v>1781</v>
      </c>
      <c r="B6944" s="9">
        <v>42148</v>
      </c>
      <c r="C6944" s="2">
        <v>100</v>
      </c>
      <c r="D6944" s="7">
        <v>1</v>
      </c>
      <c r="E6944" s="1">
        <v>16</v>
      </c>
      <c r="F6944" s="1" t="s">
        <v>745</v>
      </c>
      <c r="G6944" s="1" t="s">
        <v>1814</v>
      </c>
      <c r="H6944" s="1" t="s">
        <v>22</v>
      </c>
      <c r="I6944" s="1" t="s">
        <v>9</v>
      </c>
      <c r="K6944" s="1" t="s">
        <v>35</v>
      </c>
      <c r="L6944" s="1" t="s">
        <v>25</v>
      </c>
      <c r="M6944" s="2" t="s">
        <v>2240</v>
      </c>
      <c r="N6944" s="1" t="s">
        <v>26</v>
      </c>
      <c r="O6944" s="1" t="s">
        <v>27</v>
      </c>
      <c r="Q6944" s="1">
        <v>26.5</v>
      </c>
      <c r="R6944" s="1">
        <v>18.5</v>
      </c>
      <c r="S6944" s="1">
        <v>16.7</v>
      </c>
      <c r="X6944" s="1">
        <v>18</v>
      </c>
      <c r="Y6944" s="1">
        <v>72</v>
      </c>
      <c r="Z6944" s="1">
        <v>54</v>
      </c>
      <c r="AA6944" s="1">
        <v>8</v>
      </c>
      <c r="AE6944" s="1" t="s">
        <v>983</v>
      </c>
      <c r="AH6944" s="1" t="s">
        <v>984</v>
      </c>
      <c r="AI6944" s="1" t="s">
        <v>985</v>
      </c>
      <c r="AJ6944" s="1" t="s">
        <v>525</v>
      </c>
      <c r="AK6944" s="1" t="s">
        <v>71</v>
      </c>
    </row>
    <row r="6945" spans="1:38">
      <c r="A6945" s="1" t="s">
        <v>1781</v>
      </c>
      <c r="B6945" s="9">
        <v>42148</v>
      </c>
      <c r="C6945" s="2">
        <v>100</v>
      </c>
      <c r="D6945" s="7">
        <v>1</v>
      </c>
      <c r="E6945" s="1">
        <v>16</v>
      </c>
      <c r="F6945" s="1" t="s">
        <v>747</v>
      </c>
      <c r="G6945" s="1" t="s">
        <v>1831</v>
      </c>
      <c r="H6945" s="1" t="s">
        <v>22</v>
      </c>
      <c r="I6945" s="1" t="s">
        <v>9</v>
      </c>
      <c r="K6945" s="1" t="s">
        <v>35</v>
      </c>
      <c r="L6945" s="1" t="s">
        <v>25</v>
      </c>
      <c r="M6945" s="2" t="s">
        <v>1257</v>
      </c>
      <c r="N6945" s="1" t="s">
        <v>26</v>
      </c>
      <c r="O6945" s="1" t="s">
        <v>27</v>
      </c>
      <c r="Q6945" s="1">
        <v>27.5</v>
      </c>
      <c r="R6945" s="1">
        <v>18.2</v>
      </c>
      <c r="S6945" s="1">
        <v>16.850000000000001</v>
      </c>
      <c r="X6945" s="1">
        <v>18</v>
      </c>
      <c r="Y6945" s="1">
        <v>82</v>
      </c>
      <c r="Z6945" s="1">
        <v>64</v>
      </c>
      <c r="AA6945" s="1">
        <v>0</v>
      </c>
      <c r="AE6945" s="1" t="s">
        <v>986</v>
      </c>
      <c r="AH6945" s="1" t="s">
        <v>987</v>
      </c>
      <c r="AI6945" s="1" t="s">
        <v>988</v>
      </c>
      <c r="AJ6945" s="1" t="s">
        <v>525</v>
      </c>
      <c r="AK6945" s="1" t="s">
        <v>71</v>
      </c>
    </row>
    <row r="6946" spans="1:38">
      <c r="A6946" s="1" t="s">
        <v>1781</v>
      </c>
      <c r="B6946" s="9">
        <v>42148</v>
      </c>
      <c r="C6946" s="2">
        <v>100</v>
      </c>
      <c r="D6946" s="7">
        <v>1</v>
      </c>
      <c r="E6946" s="1">
        <v>17</v>
      </c>
      <c r="F6946" s="1" t="s">
        <v>745</v>
      </c>
      <c r="G6946" s="1" t="s">
        <v>1451</v>
      </c>
      <c r="H6946" s="1" t="s">
        <v>23</v>
      </c>
      <c r="I6946" s="1" t="s">
        <v>23</v>
      </c>
      <c r="AK6946" s="1" t="s">
        <v>79</v>
      </c>
    </row>
    <row r="6947" spans="1:38">
      <c r="A6947" s="1" t="s">
        <v>1781</v>
      </c>
      <c r="B6947" s="9">
        <v>42148</v>
      </c>
      <c r="C6947" s="2">
        <v>100</v>
      </c>
      <c r="D6947" s="7">
        <v>1</v>
      </c>
      <c r="E6947" s="1">
        <v>17</v>
      </c>
      <c r="F6947" s="1" t="s">
        <v>747</v>
      </c>
      <c r="G6947" s="1" t="s">
        <v>1452</v>
      </c>
      <c r="H6947" s="1" t="s">
        <v>23</v>
      </c>
      <c r="I6947" s="1" t="s">
        <v>23</v>
      </c>
      <c r="AK6947" s="1" t="s">
        <v>79</v>
      </c>
    </row>
    <row r="6948" spans="1:38">
      <c r="A6948" s="1" t="s">
        <v>1781</v>
      </c>
      <c r="B6948" s="9">
        <v>42148</v>
      </c>
      <c r="C6948" s="2">
        <v>100</v>
      </c>
      <c r="D6948" s="7">
        <v>1</v>
      </c>
      <c r="E6948" s="1">
        <v>18</v>
      </c>
      <c r="F6948" s="1" t="s">
        <v>745</v>
      </c>
      <c r="G6948" s="1" t="s">
        <v>1453</v>
      </c>
      <c r="H6948" s="1" t="s">
        <v>23</v>
      </c>
      <c r="I6948" s="1" t="s">
        <v>23</v>
      </c>
      <c r="AK6948" s="1" t="s">
        <v>79</v>
      </c>
    </row>
    <row r="6949" spans="1:38">
      <c r="A6949" s="1" t="s">
        <v>1781</v>
      </c>
      <c r="B6949" s="9">
        <v>42148</v>
      </c>
      <c r="C6949" s="2">
        <v>100</v>
      </c>
      <c r="D6949" s="7">
        <v>1</v>
      </c>
      <c r="E6949" s="1">
        <v>18</v>
      </c>
      <c r="F6949" s="1" t="s">
        <v>747</v>
      </c>
      <c r="G6949" s="1" t="s">
        <v>1454</v>
      </c>
      <c r="H6949" s="1" t="s">
        <v>22</v>
      </c>
      <c r="I6949" s="1" t="s">
        <v>23</v>
      </c>
      <c r="AK6949" s="1" t="s">
        <v>79</v>
      </c>
      <c r="AL6949" s="1" t="s">
        <v>782</v>
      </c>
    </row>
    <row r="6950" spans="1:38">
      <c r="A6950" s="1" t="s">
        <v>1781</v>
      </c>
      <c r="B6950" s="9">
        <v>42148</v>
      </c>
      <c r="C6950" s="2">
        <v>100</v>
      </c>
      <c r="D6950" s="7">
        <v>1</v>
      </c>
      <c r="E6950" s="1">
        <v>19</v>
      </c>
      <c r="F6950" s="1" t="s">
        <v>745</v>
      </c>
      <c r="G6950" s="1" t="s">
        <v>1455</v>
      </c>
      <c r="H6950" s="1" t="s">
        <v>23</v>
      </c>
      <c r="I6950" s="1" t="s">
        <v>23</v>
      </c>
      <c r="AK6950" s="1" t="s">
        <v>79</v>
      </c>
    </row>
    <row r="6951" spans="1:38">
      <c r="A6951" s="1" t="s">
        <v>1781</v>
      </c>
      <c r="B6951" s="9">
        <v>42148</v>
      </c>
      <c r="C6951" s="2">
        <v>100</v>
      </c>
      <c r="D6951" s="7">
        <v>1</v>
      </c>
      <c r="E6951" s="1">
        <v>19</v>
      </c>
      <c r="F6951" s="1" t="s">
        <v>747</v>
      </c>
      <c r="G6951" s="1" t="s">
        <v>1456</v>
      </c>
      <c r="H6951" s="1" t="s">
        <v>22</v>
      </c>
      <c r="I6951" s="1" t="s">
        <v>9</v>
      </c>
      <c r="K6951" s="1" t="s">
        <v>35</v>
      </c>
      <c r="L6951" s="1" t="s">
        <v>53</v>
      </c>
      <c r="M6951" s="2" t="s">
        <v>2222</v>
      </c>
      <c r="AJ6951" s="1" t="s">
        <v>79</v>
      </c>
      <c r="AK6951" s="1" t="s">
        <v>79</v>
      </c>
    </row>
    <row r="6952" spans="1:38">
      <c r="A6952" s="1" t="s">
        <v>1781</v>
      </c>
      <c r="B6952" s="9">
        <v>42148</v>
      </c>
      <c r="C6952" s="2">
        <v>100</v>
      </c>
      <c r="D6952" s="7">
        <v>1</v>
      </c>
      <c r="E6952" s="1">
        <v>20</v>
      </c>
      <c r="F6952" s="1" t="s">
        <v>745</v>
      </c>
      <c r="G6952" s="1" t="s">
        <v>1457</v>
      </c>
      <c r="H6952" s="1" t="s">
        <v>23</v>
      </c>
      <c r="I6952" s="1" t="s">
        <v>23</v>
      </c>
      <c r="J6952" s="1" t="s">
        <v>55</v>
      </c>
      <c r="AK6952" s="1" t="s">
        <v>79</v>
      </c>
    </row>
    <row r="6953" spans="1:38">
      <c r="A6953" s="1" t="s">
        <v>1781</v>
      </c>
      <c r="B6953" s="9">
        <v>42148</v>
      </c>
      <c r="C6953" s="2">
        <v>100</v>
      </c>
      <c r="D6953" s="7">
        <v>1</v>
      </c>
      <c r="E6953" s="1">
        <v>20</v>
      </c>
      <c r="F6953" s="1" t="s">
        <v>747</v>
      </c>
      <c r="G6953" s="1" t="s">
        <v>1458</v>
      </c>
      <c r="H6953" s="1" t="s">
        <v>22</v>
      </c>
      <c r="I6953" s="1" t="s">
        <v>9</v>
      </c>
      <c r="K6953" s="1" t="s">
        <v>24</v>
      </c>
      <c r="L6953" s="1" t="s">
        <v>25</v>
      </c>
      <c r="M6953" s="2" t="s">
        <v>1470</v>
      </c>
      <c r="N6953" s="1" t="s">
        <v>26</v>
      </c>
      <c r="O6953" s="1" t="s">
        <v>27</v>
      </c>
      <c r="P6953" s="1" t="s">
        <v>871</v>
      </c>
      <c r="Q6953" s="1">
        <v>46.1</v>
      </c>
      <c r="R6953" s="1">
        <v>27.85</v>
      </c>
      <c r="S6953" s="1">
        <v>35.15</v>
      </c>
      <c r="X6953" s="1">
        <v>18</v>
      </c>
      <c r="Y6953" s="1">
        <v>351</v>
      </c>
      <c r="Z6953" s="1">
        <v>333</v>
      </c>
      <c r="AA6953" s="1">
        <v>0</v>
      </c>
      <c r="AE6953" s="1" t="s">
        <v>989</v>
      </c>
      <c r="AG6953" s="1" t="s">
        <v>990</v>
      </c>
      <c r="AH6953" s="1" t="s">
        <v>991</v>
      </c>
      <c r="AI6953" s="1" t="s">
        <v>992</v>
      </c>
      <c r="AJ6953" s="1" t="s">
        <v>525</v>
      </c>
      <c r="AK6953" s="1" t="s">
        <v>79</v>
      </c>
    </row>
    <row r="6954" spans="1:38">
      <c r="A6954" s="1" t="s">
        <v>1781</v>
      </c>
      <c r="B6954" s="9">
        <v>42148</v>
      </c>
      <c r="C6954" s="2">
        <v>100</v>
      </c>
      <c r="D6954" s="7">
        <v>1</v>
      </c>
      <c r="E6954" s="10">
        <v>21</v>
      </c>
      <c r="F6954" s="1" t="s">
        <v>745</v>
      </c>
      <c r="G6954" s="1" t="s">
        <v>1463</v>
      </c>
      <c r="H6954" s="1" t="s">
        <v>22</v>
      </c>
      <c r="I6954" s="1" t="s">
        <v>9</v>
      </c>
      <c r="K6954" s="1" t="s">
        <v>29</v>
      </c>
      <c r="L6954" s="1" t="s">
        <v>25</v>
      </c>
      <c r="M6954" s="2" t="s">
        <v>2245</v>
      </c>
      <c r="N6954" s="1" t="s">
        <v>224</v>
      </c>
      <c r="O6954" s="1" t="s">
        <v>27</v>
      </c>
      <c r="Q6954" s="1">
        <v>40.75</v>
      </c>
      <c r="R6954" s="1">
        <v>26</v>
      </c>
      <c r="S6954" s="1">
        <v>19.2</v>
      </c>
      <c r="X6954" s="1">
        <v>18</v>
      </c>
      <c r="Y6954" s="1">
        <v>128</v>
      </c>
      <c r="Z6954" s="1">
        <v>110</v>
      </c>
      <c r="AA6954" s="1">
        <v>56</v>
      </c>
      <c r="AE6954" s="1" t="s">
        <v>993</v>
      </c>
      <c r="AF6954" s="1" t="s">
        <v>994</v>
      </c>
      <c r="AG6954" s="1" t="s">
        <v>995</v>
      </c>
      <c r="AH6954" s="1" t="s">
        <v>996</v>
      </c>
      <c r="AI6954" s="1" t="s">
        <v>997</v>
      </c>
      <c r="AJ6954" s="1" t="s">
        <v>525</v>
      </c>
      <c r="AK6954" s="1" t="s">
        <v>79</v>
      </c>
    </row>
    <row r="6955" spans="1:38">
      <c r="A6955" s="1" t="s">
        <v>1781</v>
      </c>
      <c r="B6955" s="9">
        <v>42148</v>
      </c>
      <c r="C6955" s="2">
        <v>100</v>
      </c>
      <c r="D6955" s="7">
        <v>1</v>
      </c>
      <c r="E6955" s="1">
        <v>21</v>
      </c>
      <c r="F6955" s="1" t="s">
        <v>747</v>
      </c>
      <c r="G6955" s="1" t="s">
        <v>1464</v>
      </c>
      <c r="H6955" s="1" t="s">
        <v>22</v>
      </c>
      <c r="I6955" s="1" t="s">
        <v>23</v>
      </c>
      <c r="AK6955" s="1" t="s">
        <v>79</v>
      </c>
      <c r="AL6955" s="1" t="s">
        <v>782</v>
      </c>
    </row>
    <row r="6956" spans="1:38">
      <c r="A6956" s="1" t="s">
        <v>1781</v>
      </c>
      <c r="B6956" s="9">
        <v>42148</v>
      </c>
      <c r="C6956" s="2">
        <v>100</v>
      </c>
      <c r="D6956" s="7">
        <v>1</v>
      </c>
      <c r="E6956" s="1">
        <v>22</v>
      </c>
      <c r="F6956" s="1" t="s">
        <v>745</v>
      </c>
      <c r="G6956" s="1" t="s">
        <v>1465</v>
      </c>
      <c r="H6956" s="1" t="s">
        <v>23</v>
      </c>
      <c r="I6956" s="1" t="s">
        <v>23</v>
      </c>
      <c r="AK6956" s="1" t="s">
        <v>79</v>
      </c>
    </row>
    <row r="6957" spans="1:38">
      <c r="A6957" s="1" t="s">
        <v>1781</v>
      </c>
      <c r="B6957" s="9">
        <v>42148</v>
      </c>
      <c r="C6957" s="2">
        <v>100</v>
      </c>
      <c r="D6957" s="7">
        <v>1</v>
      </c>
      <c r="E6957" s="1">
        <v>22</v>
      </c>
      <c r="F6957" s="1" t="s">
        <v>747</v>
      </c>
      <c r="G6957" s="1" t="s">
        <v>1466</v>
      </c>
      <c r="H6957" s="1" t="s">
        <v>23</v>
      </c>
      <c r="I6957" s="1" t="s">
        <v>23</v>
      </c>
      <c r="AK6957" s="1" t="s">
        <v>79</v>
      </c>
    </row>
    <row r="6958" spans="1:38">
      <c r="A6958" s="1" t="s">
        <v>1781</v>
      </c>
      <c r="B6958" s="9">
        <v>42148</v>
      </c>
      <c r="C6958" s="2">
        <v>100</v>
      </c>
      <c r="D6958" s="1">
        <v>1</v>
      </c>
      <c r="E6958" s="1">
        <v>23</v>
      </c>
      <c r="F6958" s="1" t="s">
        <v>745</v>
      </c>
      <c r="G6958" s="1" t="s">
        <v>1467</v>
      </c>
      <c r="H6958" s="1" t="s">
        <v>22</v>
      </c>
      <c r="I6958" s="1" t="s">
        <v>53</v>
      </c>
      <c r="AK6958" s="1" t="s">
        <v>79</v>
      </c>
      <c r="AL6958" s="1" t="s">
        <v>754</v>
      </c>
    </row>
    <row r="6959" spans="1:38">
      <c r="A6959" s="1" t="s">
        <v>1781</v>
      </c>
      <c r="B6959" s="9">
        <v>42148</v>
      </c>
      <c r="C6959" s="2">
        <v>100</v>
      </c>
      <c r="D6959" s="7">
        <v>1</v>
      </c>
      <c r="E6959" s="1">
        <v>23</v>
      </c>
      <c r="F6959" s="1" t="s">
        <v>747</v>
      </c>
      <c r="G6959" s="1" t="s">
        <v>1468</v>
      </c>
      <c r="H6959" s="1" t="s">
        <v>22</v>
      </c>
      <c r="I6959" s="1" t="s">
        <v>9</v>
      </c>
      <c r="K6959" s="1" t="s">
        <v>29</v>
      </c>
      <c r="L6959" s="1" t="s">
        <v>53</v>
      </c>
      <c r="M6959" s="2" t="s">
        <v>2217</v>
      </c>
      <c r="AJ6959" s="1" t="s">
        <v>79</v>
      </c>
      <c r="AK6959" s="1" t="s">
        <v>79</v>
      </c>
    </row>
    <row r="6960" spans="1:38">
      <c r="A6960" s="1" t="s">
        <v>1781</v>
      </c>
      <c r="B6960" s="9">
        <v>42148</v>
      </c>
      <c r="C6960" s="2">
        <v>100</v>
      </c>
      <c r="D6960" s="7">
        <v>1</v>
      </c>
      <c r="E6960" s="1">
        <v>24</v>
      </c>
      <c r="F6960" s="1" t="s">
        <v>745</v>
      </c>
      <c r="G6960" s="1" t="s">
        <v>1469</v>
      </c>
      <c r="H6960" s="1" t="s">
        <v>23</v>
      </c>
      <c r="I6960" s="1" t="s">
        <v>53</v>
      </c>
      <c r="AK6960" s="1" t="s">
        <v>79</v>
      </c>
    </row>
    <row r="6961" spans="1:38">
      <c r="A6961" s="1" t="s">
        <v>1781</v>
      </c>
      <c r="B6961" s="9">
        <v>42148</v>
      </c>
      <c r="C6961" s="2">
        <v>100</v>
      </c>
      <c r="D6961" s="7">
        <v>1</v>
      </c>
      <c r="E6961" s="1">
        <v>24</v>
      </c>
      <c r="F6961" s="1" t="s">
        <v>747</v>
      </c>
      <c r="G6961" s="1" t="s">
        <v>1472</v>
      </c>
      <c r="H6961" s="1" t="s">
        <v>23</v>
      </c>
      <c r="I6961" s="1" t="s">
        <v>23</v>
      </c>
      <c r="AK6961" s="1" t="s">
        <v>79</v>
      </c>
      <c r="AL6961" s="1" t="s">
        <v>998</v>
      </c>
    </row>
    <row r="6962" spans="1:38">
      <c r="A6962" s="1" t="s">
        <v>1781</v>
      </c>
      <c r="B6962" s="9">
        <v>42148</v>
      </c>
      <c r="C6962" s="2">
        <v>100</v>
      </c>
      <c r="D6962" s="7">
        <v>1</v>
      </c>
      <c r="E6962" s="1">
        <v>25</v>
      </c>
      <c r="F6962" s="1" t="s">
        <v>745</v>
      </c>
      <c r="G6962" s="1" t="s">
        <v>1474</v>
      </c>
      <c r="H6962" s="1" t="s">
        <v>23</v>
      </c>
      <c r="I6962" s="1" t="s">
        <v>23</v>
      </c>
      <c r="AK6962" s="1" t="s">
        <v>79</v>
      </c>
    </row>
    <row r="6963" spans="1:38">
      <c r="A6963" s="1" t="s">
        <v>1781</v>
      </c>
      <c r="B6963" s="9">
        <v>42148</v>
      </c>
      <c r="C6963" s="2">
        <v>100</v>
      </c>
      <c r="D6963" s="7">
        <v>1</v>
      </c>
      <c r="E6963" s="1">
        <v>25</v>
      </c>
      <c r="F6963" s="1" t="s">
        <v>747</v>
      </c>
      <c r="G6963" s="1" t="s">
        <v>1475</v>
      </c>
      <c r="H6963" s="1" t="s">
        <v>23</v>
      </c>
      <c r="I6963" s="1" t="s">
        <v>23</v>
      </c>
      <c r="AK6963" s="1" t="s">
        <v>79</v>
      </c>
    </row>
    <row r="6964" spans="1:38">
      <c r="A6964" s="1" t="s">
        <v>1781</v>
      </c>
      <c r="B6964" s="9">
        <v>42148</v>
      </c>
      <c r="C6964" s="2">
        <v>100</v>
      </c>
      <c r="D6964" s="7">
        <v>1</v>
      </c>
      <c r="E6964" s="1">
        <v>26</v>
      </c>
      <c r="F6964" s="1" t="s">
        <v>745</v>
      </c>
      <c r="G6964" s="1" t="s">
        <v>1476</v>
      </c>
      <c r="H6964" s="1" t="s">
        <v>23</v>
      </c>
      <c r="I6964" s="1" t="s">
        <v>53</v>
      </c>
      <c r="AK6964" s="1" t="s">
        <v>79</v>
      </c>
    </row>
    <row r="6965" spans="1:38">
      <c r="A6965" s="1" t="s">
        <v>1781</v>
      </c>
      <c r="B6965" s="9">
        <v>42148</v>
      </c>
      <c r="C6965" s="2">
        <v>100</v>
      </c>
      <c r="D6965" s="7">
        <v>1</v>
      </c>
      <c r="E6965" s="1">
        <v>26</v>
      </c>
      <c r="F6965" s="1" t="s">
        <v>747</v>
      </c>
      <c r="G6965" s="1" t="s">
        <v>1477</v>
      </c>
      <c r="H6965" s="1" t="s">
        <v>22</v>
      </c>
      <c r="I6965" s="1" t="s">
        <v>9</v>
      </c>
      <c r="K6965" s="1" t="s">
        <v>265</v>
      </c>
      <c r="L6965" s="1" t="s">
        <v>25</v>
      </c>
      <c r="M6965" s="2" t="s">
        <v>2246</v>
      </c>
      <c r="N6965" s="1" t="s">
        <v>26</v>
      </c>
      <c r="O6965" s="1" t="s">
        <v>27</v>
      </c>
      <c r="Q6965" s="1">
        <v>41.9</v>
      </c>
      <c r="T6965" s="1">
        <v>141.19999999999999</v>
      </c>
      <c r="U6965" s="1">
        <v>169.05</v>
      </c>
      <c r="V6965" s="1">
        <f>(U6965/T6965)*100</f>
        <v>119.72379603399435</v>
      </c>
      <c r="W6965" s="1">
        <v>25.6</v>
      </c>
      <c r="X6965" s="1">
        <v>18</v>
      </c>
      <c r="Y6965" s="1">
        <v>93</v>
      </c>
      <c r="Z6965" s="1">
        <v>75</v>
      </c>
      <c r="AA6965" s="1">
        <v>0</v>
      </c>
      <c r="AG6965" s="1" t="s">
        <v>999</v>
      </c>
      <c r="AH6965" s="1" t="s">
        <v>1000</v>
      </c>
      <c r="AI6965" s="1" t="s">
        <v>1001</v>
      </c>
      <c r="AJ6965" s="1" t="s">
        <v>525</v>
      </c>
      <c r="AK6965" s="1" t="s">
        <v>79</v>
      </c>
    </row>
    <row r="6966" spans="1:38">
      <c r="A6966" s="1" t="s">
        <v>1781</v>
      </c>
      <c r="B6966" s="9">
        <v>42148</v>
      </c>
      <c r="C6966" s="2">
        <v>100</v>
      </c>
      <c r="D6966" s="7">
        <v>1</v>
      </c>
      <c r="E6966" s="1">
        <v>27</v>
      </c>
      <c r="F6966" s="1" t="s">
        <v>745</v>
      </c>
      <c r="G6966" s="1" t="s">
        <v>1478</v>
      </c>
      <c r="H6966" s="1" t="s">
        <v>23</v>
      </c>
      <c r="I6966" s="1" t="s">
        <v>23</v>
      </c>
      <c r="AK6966" s="1" t="s">
        <v>79</v>
      </c>
    </row>
    <row r="6967" spans="1:38">
      <c r="A6967" s="1" t="s">
        <v>1781</v>
      </c>
      <c r="B6967" s="9">
        <v>42148</v>
      </c>
      <c r="C6967" s="2">
        <v>100</v>
      </c>
      <c r="D6967" s="7">
        <v>1</v>
      </c>
      <c r="E6967" s="1">
        <v>27</v>
      </c>
      <c r="F6967" s="1" t="s">
        <v>747</v>
      </c>
      <c r="G6967" s="1" t="s">
        <v>1479</v>
      </c>
      <c r="H6967" s="1" t="s">
        <v>23</v>
      </c>
      <c r="I6967" s="1" t="s">
        <v>23</v>
      </c>
      <c r="AK6967" s="1" t="s">
        <v>79</v>
      </c>
    </row>
    <row r="6968" spans="1:38">
      <c r="A6968" s="1" t="s">
        <v>1781</v>
      </c>
      <c r="B6968" s="9">
        <v>42148</v>
      </c>
      <c r="C6968" s="2">
        <v>100</v>
      </c>
      <c r="D6968" s="7">
        <v>1</v>
      </c>
      <c r="E6968" s="1">
        <v>28</v>
      </c>
      <c r="F6968" s="1" t="s">
        <v>745</v>
      </c>
      <c r="G6968" s="1" t="s">
        <v>1480</v>
      </c>
      <c r="H6968" s="1" t="s">
        <v>22</v>
      </c>
      <c r="I6968" s="1" t="s">
        <v>9</v>
      </c>
      <c r="K6968" s="1" t="s">
        <v>35</v>
      </c>
      <c r="L6968" s="1" t="s">
        <v>25</v>
      </c>
      <c r="M6968" s="2" t="s">
        <v>2242</v>
      </c>
      <c r="N6968" s="1" t="s">
        <v>26</v>
      </c>
      <c r="O6968" s="1" t="s">
        <v>27</v>
      </c>
      <c r="Q6968" s="1">
        <v>26.3</v>
      </c>
      <c r="R6968" s="1">
        <v>15.9</v>
      </c>
      <c r="S6968" s="1">
        <v>15.55</v>
      </c>
      <c r="X6968" s="1">
        <v>18</v>
      </c>
      <c r="Y6968" s="1">
        <v>77</v>
      </c>
      <c r="Z6968" s="1">
        <v>59</v>
      </c>
      <c r="AA6968" s="1">
        <v>0</v>
      </c>
      <c r="AE6968" s="1" t="s">
        <v>1002</v>
      </c>
      <c r="AH6968" s="1" t="s">
        <v>1003</v>
      </c>
      <c r="AI6968" s="1" t="s">
        <v>1004</v>
      </c>
      <c r="AJ6968" s="1" t="s">
        <v>525</v>
      </c>
      <c r="AK6968" s="1" t="s">
        <v>79</v>
      </c>
    </row>
    <row r="6969" spans="1:38">
      <c r="A6969" s="1" t="s">
        <v>1781</v>
      </c>
      <c r="B6969" s="9">
        <v>42148</v>
      </c>
      <c r="C6969" s="2">
        <v>100</v>
      </c>
      <c r="D6969" s="7">
        <v>1</v>
      </c>
      <c r="E6969" s="1">
        <v>28</v>
      </c>
      <c r="F6969" s="1" t="s">
        <v>747</v>
      </c>
      <c r="G6969" s="1" t="s">
        <v>1481</v>
      </c>
      <c r="H6969" s="1" t="s">
        <v>22</v>
      </c>
      <c r="I6969" s="1" t="s">
        <v>9</v>
      </c>
      <c r="K6969" s="1" t="s">
        <v>29</v>
      </c>
      <c r="L6969" s="1" t="s">
        <v>53</v>
      </c>
      <c r="M6969" s="2" t="s">
        <v>1265</v>
      </c>
      <c r="AJ6969" s="1" t="s">
        <v>79</v>
      </c>
      <c r="AK6969" s="1" t="s">
        <v>79</v>
      </c>
    </row>
    <row r="6970" spans="1:38">
      <c r="A6970" s="1" t="s">
        <v>1781</v>
      </c>
      <c r="B6970" s="9">
        <v>42148</v>
      </c>
      <c r="C6970" s="2">
        <v>100</v>
      </c>
      <c r="D6970" s="7">
        <v>1</v>
      </c>
      <c r="E6970" s="1">
        <v>29</v>
      </c>
      <c r="F6970" s="1" t="s">
        <v>745</v>
      </c>
      <c r="G6970" s="1" t="s">
        <v>1482</v>
      </c>
      <c r="H6970" s="1" t="s">
        <v>23</v>
      </c>
      <c r="I6970" s="1" t="s">
        <v>23</v>
      </c>
      <c r="AK6970" s="1" t="s">
        <v>79</v>
      </c>
    </row>
    <row r="6971" spans="1:38">
      <c r="A6971" s="1" t="s">
        <v>1781</v>
      </c>
      <c r="B6971" s="9">
        <v>42148</v>
      </c>
      <c r="C6971" s="2">
        <v>100</v>
      </c>
      <c r="D6971" s="7">
        <v>1</v>
      </c>
      <c r="E6971" s="1">
        <v>29</v>
      </c>
      <c r="F6971" s="1" t="s">
        <v>747</v>
      </c>
      <c r="G6971" s="1" t="s">
        <v>1483</v>
      </c>
      <c r="H6971" s="1" t="s">
        <v>23</v>
      </c>
      <c r="I6971" s="1" t="s">
        <v>23</v>
      </c>
      <c r="AK6971" s="1" t="s">
        <v>79</v>
      </c>
    </row>
    <row r="6972" spans="1:38">
      <c r="A6972" s="1" t="s">
        <v>1781</v>
      </c>
      <c r="B6972" s="9">
        <v>42148</v>
      </c>
      <c r="C6972" s="2">
        <v>100</v>
      </c>
      <c r="D6972" s="7">
        <v>1</v>
      </c>
      <c r="E6972" s="1">
        <v>30</v>
      </c>
      <c r="F6972" s="1" t="s">
        <v>745</v>
      </c>
      <c r="G6972" s="1" t="s">
        <v>1484</v>
      </c>
      <c r="H6972" s="1" t="s">
        <v>23</v>
      </c>
      <c r="I6972" s="1" t="s">
        <v>23</v>
      </c>
      <c r="AK6972" s="1" t="s">
        <v>79</v>
      </c>
    </row>
    <row r="6973" spans="1:38">
      <c r="A6973" s="1" t="s">
        <v>1781</v>
      </c>
      <c r="B6973" s="9">
        <v>42148</v>
      </c>
      <c r="C6973" s="2">
        <v>100</v>
      </c>
      <c r="D6973" s="7">
        <v>1</v>
      </c>
      <c r="E6973" s="1">
        <v>30</v>
      </c>
      <c r="F6973" s="1" t="s">
        <v>747</v>
      </c>
      <c r="G6973" s="1" t="s">
        <v>1485</v>
      </c>
      <c r="H6973" s="1" t="s">
        <v>23</v>
      </c>
      <c r="I6973" s="1" t="s">
        <v>23</v>
      </c>
      <c r="AK6973" s="1" t="s">
        <v>79</v>
      </c>
    </row>
    <row r="6974" spans="1:38">
      <c r="A6974" s="1" t="s">
        <v>1781</v>
      </c>
      <c r="B6974" s="9">
        <v>42148</v>
      </c>
      <c r="C6974" s="2">
        <v>100</v>
      </c>
      <c r="D6974" s="7">
        <v>1</v>
      </c>
      <c r="E6974" s="1">
        <v>31</v>
      </c>
      <c r="F6974" s="1" t="s">
        <v>745</v>
      </c>
      <c r="G6974" s="1" t="s">
        <v>1486</v>
      </c>
      <c r="H6974" s="1" t="s">
        <v>23</v>
      </c>
      <c r="I6974" s="1" t="s">
        <v>23</v>
      </c>
      <c r="AK6974" s="1" t="s">
        <v>79</v>
      </c>
    </row>
    <row r="6975" spans="1:38">
      <c r="A6975" s="1" t="s">
        <v>1781</v>
      </c>
      <c r="B6975" s="9">
        <v>42148</v>
      </c>
      <c r="C6975" s="2">
        <v>100</v>
      </c>
      <c r="D6975" s="7">
        <v>1</v>
      </c>
      <c r="E6975" s="1">
        <v>31</v>
      </c>
      <c r="F6975" s="1" t="s">
        <v>747</v>
      </c>
      <c r="G6975" s="1" t="s">
        <v>1487</v>
      </c>
      <c r="H6975" s="1" t="s">
        <v>23</v>
      </c>
      <c r="I6975" s="1" t="s">
        <v>23</v>
      </c>
      <c r="AK6975" s="1" t="s">
        <v>79</v>
      </c>
    </row>
    <row r="6976" spans="1:38">
      <c r="A6976" s="1" t="s">
        <v>1781</v>
      </c>
      <c r="B6976" s="9">
        <v>42148</v>
      </c>
      <c r="C6976" s="2">
        <v>100</v>
      </c>
      <c r="D6976" s="7">
        <v>1</v>
      </c>
      <c r="E6976" s="1">
        <v>32</v>
      </c>
      <c r="F6976" s="1" t="s">
        <v>745</v>
      </c>
      <c r="G6976" s="1" t="s">
        <v>1488</v>
      </c>
      <c r="H6976" s="1" t="s">
        <v>23</v>
      </c>
      <c r="I6976" s="1" t="s">
        <v>23</v>
      </c>
      <c r="AK6976" s="1" t="s">
        <v>79</v>
      </c>
    </row>
    <row r="6977" spans="1:37">
      <c r="A6977" s="1" t="s">
        <v>1781</v>
      </c>
      <c r="B6977" s="9">
        <v>42148</v>
      </c>
      <c r="C6977" s="2">
        <v>100</v>
      </c>
      <c r="D6977" s="7">
        <v>1</v>
      </c>
      <c r="E6977" s="1">
        <v>32</v>
      </c>
      <c r="F6977" s="1" t="s">
        <v>747</v>
      </c>
      <c r="G6977" s="1" t="s">
        <v>1489</v>
      </c>
      <c r="H6977" s="1" t="s">
        <v>23</v>
      </c>
      <c r="I6977" s="1" t="s">
        <v>23</v>
      </c>
      <c r="AK6977" s="1" t="s">
        <v>79</v>
      </c>
    </row>
    <row r="6978" spans="1:37">
      <c r="A6978" s="1" t="s">
        <v>1781</v>
      </c>
      <c r="B6978" s="9">
        <v>42148</v>
      </c>
      <c r="C6978" s="2">
        <v>100</v>
      </c>
      <c r="D6978" s="7">
        <v>1</v>
      </c>
      <c r="E6978" s="1">
        <v>33</v>
      </c>
      <c r="F6978" s="1" t="s">
        <v>745</v>
      </c>
      <c r="G6978" s="1" t="s">
        <v>532</v>
      </c>
      <c r="H6978" s="1" t="s">
        <v>23</v>
      </c>
      <c r="I6978" s="1" t="s">
        <v>23</v>
      </c>
      <c r="AK6978" s="1" t="s">
        <v>525</v>
      </c>
    </row>
    <row r="6979" spans="1:37">
      <c r="A6979" s="1" t="s">
        <v>1781</v>
      </c>
      <c r="B6979" s="9">
        <v>42148</v>
      </c>
      <c r="C6979" s="2">
        <v>100</v>
      </c>
      <c r="D6979" s="7">
        <v>1</v>
      </c>
      <c r="E6979" s="1">
        <v>33</v>
      </c>
      <c r="F6979" s="1" t="s">
        <v>747</v>
      </c>
      <c r="G6979" s="1" t="s">
        <v>1490</v>
      </c>
      <c r="H6979" s="1" t="s">
        <v>23</v>
      </c>
      <c r="I6979" s="1" t="s">
        <v>23</v>
      </c>
      <c r="AK6979" s="1" t="s">
        <v>525</v>
      </c>
    </row>
    <row r="6980" spans="1:37">
      <c r="A6980" s="1" t="s">
        <v>1781</v>
      </c>
      <c r="B6980" s="9">
        <v>42148</v>
      </c>
      <c r="C6980" s="2">
        <v>100</v>
      </c>
      <c r="D6980" s="7">
        <v>1</v>
      </c>
      <c r="E6980" s="1">
        <v>34</v>
      </c>
      <c r="F6980" s="1" t="s">
        <v>745</v>
      </c>
      <c r="G6980" s="1" t="s">
        <v>1491</v>
      </c>
      <c r="H6980" s="1" t="s">
        <v>22</v>
      </c>
      <c r="I6980" s="1" t="s">
        <v>9</v>
      </c>
      <c r="K6980" s="1" t="s">
        <v>31</v>
      </c>
      <c r="L6980" s="1" t="s">
        <v>53</v>
      </c>
      <c r="M6980" s="2" t="s">
        <v>2215</v>
      </c>
      <c r="AJ6980" s="1" t="s">
        <v>79</v>
      </c>
      <c r="AK6980" s="1" t="s">
        <v>525</v>
      </c>
    </row>
    <row r="6981" spans="1:37">
      <c r="A6981" s="1" t="s">
        <v>1781</v>
      </c>
      <c r="B6981" s="9">
        <v>42148</v>
      </c>
      <c r="C6981" s="2">
        <v>100</v>
      </c>
      <c r="D6981" s="7">
        <v>1</v>
      </c>
      <c r="E6981" s="1">
        <v>34</v>
      </c>
      <c r="F6981" s="1" t="s">
        <v>747</v>
      </c>
      <c r="G6981" s="1" t="s">
        <v>1492</v>
      </c>
      <c r="H6981" s="1" t="s">
        <v>23</v>
      </c>
      <c r="I6981" s="1" t="s">
        <v>23</v>
      </c>
      <c r="J6981" s="1" t="s">
        <v>55</v>
      </c>
      <c r="AK6981" s="1" t="s">
        <v>525</v>
      </c>
    </row>
    <row r="6982" spans="1:37">
      <c r="A6982" s="1" t="s">
        <v>1781</v>
      </c>
      <c r="B6982" s="9">
        <v>42148</v>
      </c>
      <c r="C6982" s="2">
        <v>100</v>
      </c>
      <c r="D6982" s="7">
        <v>1</v>
      </c>
      <c r="E6982" s="1">
        <v>35</v>
      </c>
      <c r="F6982" s="1" t="s">
        <v>745</v>
      </c>
      <c r="G6982" s="1" t="s">
        <v>1493</v>
      </c>
      <c r="H6982" s="1" t="s">
        <v>22</v>
      </c>
      <c r="I6982" s="1" t="s">
        <v>9</v>
      </c>
      <c r="K6982" s="1" t="s">
        <v>29</v>
      </c>
      <c r="L6982" s="1" t="s">
        <v>53</v>
      </c>
      <c r="M6982" s="2" t="s">
        <v>2210</v>
      </c>
      <c r="AJ6982" s="1" t="s">
        <v>79</v>
      </c>
      <c r="AK6982" s="1" t="s">
        <v>525</v>
      </c>
    </row>
    <row r="6983" spans="1:37">
      <c r="A6983" s="1" t="s">
        <v>1781</v>
      </c>
      <c r="B6983" s="9">
        <v>42148</v>
      </c>
      <c r="C6983" s="2">
        <v>100</v>
      </c>
      <c r="D6983" s="7">
        <v>1</v>
      </c>
      <c r="E6983" s="1">
        <v>35</v>
      </c>
      <c r="F6983" s="1" t="s">
        <v>747</v>
      </c>
      <c r="G6983" s="1" t="s">
        <v>1494</v>
      </c>
      <c r="H6983" s="1" t="s">
        <v>23</v>
      </c>
      <c r="I6983" s="1" t="s">
        <v>23</v>
      </c>
      <c r="AK6983" s="1" t="s">
        <v>525</v>
      </c>
    </row>
    <row r="6984" spans="1:37">
      <c r="A6984" s="1" t="s">
        <v>1781</v>
      </c>
      <c r="B6984" s="9">
        <v>42148</v>
      </c>
      <c r="C6984" s="2">
        <v>100</v>
      </c>
      <c r="D6984" s="7">
        <v>1</v>
      </c>
      <c r="E6984" s="1">
        <v>36</v>
      </c>
      <c r="F6984" s="1" t="s">
        <v>745</v>
      </c>
      <c r="G6984" s="1" t="s">
        <v>1495</v>
      </c>
      <c r="H6984" s="1" t="s">
        <v>23</v>
      </c>
      <c r="I6984" s="1" t="s">
        <v>23</v>
      </c>
      <c r="AK6984" s="1" t="s">
        <v>525</v>
      </c>
    </row>
    <row r="6985" spans="1:37">
      <c r="A6985" s="1" t="s">
        <v>1781</v>
      </c>
      <c r="B6985" s="9">
        <v>42148</v>
      </c>
      <c r="C6985" s="2">
        <v>100</v>
      </c>
      <c r="D6985" s="7">
        <v>1</v>
      </c>
      <c r="E6985" s="1">
        <v>36</v>
      </c>
      <c r="F6985" s="1" t="s">
        <v>747</v>
      </c>
      <c r="G6985" s="1" t="s">
        <v>1496</v>
      </c>
      <c r="H6985" s="1" t="s">
        <v>23</v>
      </c>
      <c r="I6985" s="1" t="s">
        <v>23</v>
      </c>
      <c r="AK6985" s="1" t="s">
        <v>525</v>
      </c>
    </row>
    <row r="6986" spans="1:37">
      <c r="A6986" s="1" t="s">
        <v>1781</v>
      </c>
      <c r="B6986" s="9">
        <v>42148</v>
      </c>
      <c r="C6986" s="2">
        <v>100</v>
      </c>
      <c r="D6986" s="7">
        <v>1</v>
      </c>
      <c r="E6986" s="1">
        <v>37</v>
      </c>
      <c r="F6986" s="1" t="s">
        <v>745</v>
      </c>
      <c r="G6986" s="1" t="s">
        <v>534</v>
      </c>
      <c r="H6986" s="1" t="s">
        <v>22</v>
      </c>
      <c r="I6986" s="1" t="s">
        <v>9</v>
      </c>
      <c r="K6986" s="1" t="s">
        <v>29</v>
      </c>
      <c r="L6986" s="1" t="s">
        <v>53</v>
      </c>
      <c r="M6986" s="2" t="s">
        <v>2234</v>
      </c>
      <c r="AJ6986" s="1" t="s">
        <v>79</v>
      </c>
      <c r="AK6986" s="1" t="s">
        <v>525</v>
      </c>
    </row>
    <row r="6987" spans="1:37">
      <c r="A6987" s="1" t="s">
        <v>1781</v>
      </c>
      <c r="B6987" s="9">
        <v>42148</v>
      </c>
      <c r="C6987" s="2">
        <v>100</v>
      </c>
      <c r="D6987" s="7">
        <v>1</v>
      </c>
      <c r="E6987" s="1">
        <v>37</v>
      </c>
      <c r="F6987" s="1" t="s">
        <v>747</v>
      </c>
      <c r="G6987" s="1" t="s">
        <v>1498</v>
      </c>
      <c r="H6987" s="1" t="s">
        <v>22</v>
      </c>
      <c r="I6987" s="1" t="s">
        <v>9</v>
      </c>
      <c r="K6987" s="1" t="s">
        <v>265</v>
      </c>
      <c r="L6987" s="1" t="s">
        <v>53</v>
      </c>
      <c r="M6987" s="2" t="s">
        <v>2238</v>
      </c>
      <c r="AJ6987" s="1" t="s">
        <v>79</v>
      </c>
      <c r="AK6987" s="1" t="s">
        <v>525</v>
      </c>
    </row>
    <row r="6988" spans="1:37">
      <c r="A6988" s="1" t="s">
        <v>1781</v>
      </c>
      <c r="B6988" s="9">
        <v>42148</v>
      </c>
      <c r="C6988" s="2">
        <v>100</v>
      </c>
      <c r="D6988" s="7">
        <v>1</v>
      </c>
      <c r="E6988" s="1">
        <v>38</v>
      </c>
      <c r="F6988" s="1" t="s">
        <v>745</v>
      </c>
      <c r="G6988" s="1" t="s">
        <v>1499</v>
      </c>
      <c r="H6988" s="1" t="s">
        <v>23</v>
      </c>
      <c r="I6988" s="1" t="s">
        <v>23</v>
      </c>
      <c r="AK6988" s="1" t="s">
        <v>525</v>
      </c>
    </row>
    <row r="6989" spans="1:37">
      <c r="A6989" s="1" t="s">
        <v>1781</v>
      </c>
      <c r="B6989" s="9">
        <v>42148</v>
      </c>
      <c r="C6989" s="2">
        <v>100</v>
      </c>
      <c r="D6989" s="7">
        <v>1</v>
      </c>
      <c r="E6989" s="1">
        <v>38</v>
      </c>
      <c r="F6989" s="1" t="s">
        <v>747</v>
      </c>
      <c r="G6989" s="1" t="s">
        <v>1500</v>
      </c>
      <c r="H6989" s="1" t="s">
        <v>22</v>
      </c>
      <c r="I6989" s="1" t="s">
        <v>9</v>
      </c>
      <c r="K6989" s="1" t="s">
        <v>29</v>
      </c>
      <c r="L6989" s="1" t="s">
        <v>53</v>
      </c>
      <c r="M6989" s="2" t="s">
        <v>2207</v>
      </c>
      <c r="AJ6989" s="1" t="s">
        <v>79</v>
      </c>
      <c r="AK6989" s="1" t="s">
        <v>525</v>
      </c>
    </row>
    <row r="6990" spans="1:37">
      <c r="A6990" s="1" t="s">
        <v>1781</v>
      </c>
      <c r="B6990" s="9">
        <v>42148</v>
      </c>
      <c r="C6990" s="2">
        <v>100</v>
      </c>
      <c r="D6990" s="7">
        <v>1</v>
      </c>
      <c r="E6990" s="1">
        <v>39</v>
      </c>
      <c r="F6990" s="1" t="s">
        <v>745</v>
      </c>
      <c r="G6990" s="1" t="s">
        <v>1501</v>
      </c>
      <c r="H6990" s="1" t="s">
        <v>23</v>
      </c>
      <c r="I6990" s="1" t="s">
        <v>23</v>
      </c>
      <c r="AK6990" s="1" t="s">
        <v>525</v>
      </c>
    </row>
    <row r="6991" spans="1:37">
      <c r="A6991" s="1" t="s">
        <v>1781</v>
      </c>
      <c r="B6991" s="9">
        <v>42148</v>
      </c>
      <c r="C6991" s="2">
        <v>100</v>
      </c>
      <c r="D6991" s="7">
        <v>1</v>
      </c>
      <c r="E6991" s="1">
        <v>39</v>
      </c>
      <c r="F6991" s="1" t="s">
        <v>747</v>
      </c>
      <c r="G6991" s="1" t="s">
        <v>1503</v>
      </c>
      <c r="H6991" s="1" t="s">
        <v>23</v>
      </c>
      <c r="I6991" s="1" t="s">
        <v>23</v>
      </c>
      <c r="AK6991" s="1" t="s">
        <v>525</v>
      </c>
    </row>
    <row r="6992" spans="1:37">
      <c r="A6992" s="1" t="s">
        <v>1781</v>
      </c>
      <c r="B6992" s="9">
        <v>42148</v>
      </c>
      <c r="C6992" s="2">
        <v>100</v>
      </c>
      <c r="D6992" s="7">
        <v>1</v>
      </c>
      <c r="E6992" s="1">
        <v>40</v>
      </c>
      <c r="F6992" s="1" t="s">
        <v>745</v>
      </c>
      <c r="G6992" s="1" t="s">
        <v>1504</v>
      </c>
      <c r="H6992" s="1" t="s">
        <v>22</v>
      </c>
      <c r="I6992" s="1" t="s">
        <v>9</v>
      </c>
      <c r="K6992" s="1" t="s">
        <v>34</v>
      </c>
      <c r="L6992" s="1" t="s">
        <v>53</v>
      </c>
      <c r="M6992" s="2" t="s">
        <v>2225</v>
      </c>
      <c r="AJ6992" s="1" t="s">
        <v>79</v>
      </c>
      <c r="AK6992" s="1" t="s">
        <v>525</v>
      </c>
    </row>
    <row r="6993" spans="1:38">
      <c r="A6993" s="1" t="s">
        <v>1781</v>
      </c>
      <c r="B6993" s="9">
        <v>42148</v>
      </c>
      <c r="C6993" s="2">
        <v>100</v>
      </c>
      <c r="D6993" s="7">
        <v>1</v>
      </c>
      <c r="E6993" s="1">
        <v>40</v>
      </c>
      <c r="F6993" s="1" t="s">
        <v>747</v>
      </c>
      <c r="G6993" s="1" t="s">
        <v>1507</v>
      </c>
      <c r="H6993" s="1" t="s">
        <v>22</v>
      </c>
      <c r="I6993" s="1" t="s">
        <v>9</v>
      </c>
      <c r="K6993" s="1" t="s">
        <v>29</v>
      </c>
      <c r="L6993" s="1" t="s">
        <v>53</v>
      </c>
      <c r="M6993" s="2" t="s">
        <v>1294</v>
      </c>
      <c r="AJ6993" s="1" t="s">
        <v>79</v>
      </c>
      <c r="AK6993" s="1" t="s">
        <v>525</v>
      </c>
    </row>
    <row r="6994" spans="1:38">
      <c r="A6994" s="1" t="s">
        <v>1781</v>
      </c>
      <c r="B6994" s="9">
        <v>42148</v>
      </c>
      <c r="C6994" s="2">
        <v>100</v>
      </c>
      <c r="D6994" s="7">
        <v>1</v>
      </c>
      <c r="E6994" s="1">
        <v>41</v>
      </c>
      <c r="F6994" s="1" t="s">
        <v>745</v>
      </c>
      <c r="G6994" s="1" t="s">
        <v>1508</v>
      </c>
      <c r="H6994" s="1" t="s">
        <v>22</v>
      </c>
      <c r="I6994" s="1" t="s">
        <v>23</v>
      </c>
      <c r="K6994" s="1" t="s">
        <v>30</v>
      </c>
      <c r="L6994" s="1" t="s">
        <v>25</v>
      </c>
      <c r="M6994" s="2" t="s">
        <v>2247</v>
      </c>
      <c r="N6994" s="1" t="s">
        <v>26</v>
      </c>
      <c r="O6994" s="1" t="s">
        <v>27</v>
      </c>
      <c r="P6994" s="1" t="s">
        <v>1005</v>
      </c>
      <c r="Q6994" s="1">
        <v>27.2</v>
      </c>
      <c r="R6994" s="1">
        <v>20.8</v>
      </c>
      <c r="S6994" s="1">
        <v>18</v>
      </c>
      <c r="X6994" s="1">
        <v>18</v>
      </c>
      <c r="Y6994" s="1">
        <v>76</v>
      </c>
      <c r="Z6994" s="1">
        <v>58</v>
      </c>
      <c r="AA6994" s="1">
        <v>29</v>
      </c>
      <c r="AE6994" s="1" t="s">
        <v>1006</v>
      </c>
      <c r="AF6994" s="1" t="s">
        <v>1007</v>
      </c>
      <c r="AH6994" s="1" t="s">
        <v>1008</v>
      </c>
      <c r="AI6994" s="1" t="s">
        <v>1009</v>
      </c>
      <c r="AJ6994" s="1" t="s">
        <v>525</v>
      </c>
      <c r="AK6994" s="1" t="s">
        <v>525</v>
      </c>
      <c r="AL6994" s="1" t="s">
        <v>1010</v>
      </c>
    </row>
    <row r="6995" spans="1:38">
      <c r="A6995" s="1" t="s">
        <v>1781</v>
      </c>
      <c r="B6995" s="9">
        <v>42148</v>
      </c>
      <c r="C6995" s="2">
        <v>100</v>
      </c>
      <c r="D6995" s="7">
        <v>1</v>
      </c>
      <c r="E6995" s="1">
        <v>41</v>
      </c>
      <c r="F6995" s="1" t="s">
        <v>747</v>
      </c>
      <c r="G6995" s="1" t="s">
        <v>1509</v>
      </c>
      <c r="H6995" s="1" t="s">
        <v>22</v>
      </c>
      <c r="I6995" s="1" t="s">
        <v>9</v>
      </c>
      <c r="K6995" s="1" t="s">
        <v>30</v>
      </c>
      <c r="L6995" s="1" t="s">
        <v>53</v>
      </c>
      <c r="M6995" s="2" t="s">
        <v>2219</v>
      </c>
      <c r="AJ6995" s="1" t="s">
        <v>79</v>
      </c>
      <c r="AK6995" s="1" t="s">
        <v>525</v>
      </c>
    </row>
    <row r="6996" spans="1:38">
      <c r="A6996" s="1" t="s">
        <v>1781</v>
      </c>
      <c r="B6996" s="9">
        <v>42148</v>
      </c>
      <c r="C6996" s="2">
        <v>100</v>
      </c>
      <c r="D6996" s="7">
        <v>1</v>
      </c>
      <c r="E6996" s="1">
        <v>42</v>
      </c>
      <c r="F6996" s="1" t="s">
        <v>745</v>
      </c>
      <c r="G6996" s="1" t="s">
        <v>1510</v>
      </c>
      <c r="H6996" s="1" t="s">
        <v>22</v>
      </c>
      <c r="I6996" s="1" t="s">
        <v>23</v>
      </c>
      <c r="AK6996" s="1" t="s">
        <v>525</v>
      </c>
      <c r="AL6996" s="1" t="s">
        <v>782</v>
      </c>
    </row>
    <row r="6997" spans="1:38">
      <c r="A6997" s="1" t="s">
        <v>1781</v>
      </c>
      <c r="B6997" s="9">
        <v>42148</v>
      </c>
      <c r="C6997" s="2">
        <v>100</v>
      </c>
      <c r="D6997" s="7">
        <v>1</v>
      </c>
      <c r="E6997" s="1">
        <v>42</v>
      </c>
      <c r="F6997" s="1" t="s">
        <v>747</v>
      </c>
      <c r="G6997" s="1" t="s">
        <v>1511</v>
      </c>
      <c r="H6997" s="1" t="s">
        <v>23</v>
      </c>
      <c r="I6997" s="1" t="s">
        <v>23</v>
      </c>
      <c r="AK6997" s="1" t="s">
        <v>525</v>
      </c>
    </row>
    <row r="6998" spans="1:38">
      <c r="A6998" s="1" t="s">
        <v>1781</v>
      </c>
      <c r="B6998" s="9">
        <v>42148</v>
      </c>
      <c r="C6998" s="2">
        <v>100</v>
      </c>
      <c r="D6998" s="7">
        <v>1</v>
      </c>
      <c r="E6998" s="1">
        <v>43</v>
      </c>
      <c r="F6998" s="1" t="s">
        <v>745</v>
      </c>
      <c r="G6998" s="1" t="s">
        <v>1512</v>
      </c>
      <c r="H6998" s="1" t="s">
        <v>23</v>
      </c>
      <c r="I6998" s="1" t="s">
        <v>23</v>
      </c>
      <c r="AK6998" s="1" t="s">
        <v>525</v>
      </c>
    </row>
    <row r="6999" spans="1:38">
      <c r="A6999" s="1" t="s">
        <v>1781</v>
      </c>
      <c r="B6999" s="9">
        <v>42148</v>
      </c>
      <c r="C6999" s="2">
        <v>100</v>
      </c>
      <c r="D6999" s="7">
        <v>1</v>
      </c>
      <c r="E6999" s="1">
        <v>43</v>
      </c>
      <c r="F6999" s="1" t="s">
        <v>747</v>
      </c>
      <c r="G6999" s="1" t="s">
        <v>1513</v>
      </c>
      <c r="H6999" s="1" t="s">
        <v>23</v>
      </c>
      <c r="I6999" s="1" t="s">
        <v>23</v>
      </c>
      <c r="AK6999" s="1" t="s">
        <v>525</v>
      </c>
    </row>
    <row r="7000" spans="1:38">
      <c r="A7000" s="1" t="s">
        <v>1781</v>
      </c>
      <c r="B7000" s="9">
        <v>42148</v>
      </c>
      <c r="C7000" s="2">
        <v>100</v>
      </c>
      <c r="D7000" s="7">
        <v>1</v>
      </c>
      <c r="E7000" s="1">
        <v>44</v>
      </c>
      <c r="F7000" s="1" t="s">
        <v>745</v>
      </c>
      <c r="G7000" s="1" t="s">
        <v>1514</v>
      </c>
      <c r="H7000" s="1" t="s">
        <v>22</v>
      </c>
      <c r="I7000" s="1" t="s">
        <v>9</v>
      </c>
      <c r="K7000" s="1" t="s">
        <v>30</v>
      </c>
      <c r="L7000" s="1" t="s">
        <v>53</v>
      </c>
      <c r="M7000" s="1" t="s">
        <v>2235</v>
      </c>
      <c r="AD7000" s="1" t="s">
        <v>1011</v>
      </c>
      <c r="AJ7000" s="1" t="s">
        <v>79</v>
      </c>
      <c r="AK7000" s="1" t="s">
        <v>525</v>
      </c>
    </row>
    <row r="7001" spans="1:38">
      <c r="A7001" s="1" t="s">
        <v>1781</v>
      </c>
      <c r="B7001" s="9">
        <v>42148</v>
      </c>
      <c r="C7001" s="2">
        <v>100</v>
      </c>
      <c r="D7001" s="7">
        <v>1</v>
      </c>
      <c r="E7001" s="1">
        <v>44</v>
      </c>
      <c r="F7001" s="1" t="s">
        <v>747</v>
      </c>
      <c r="G7001" s="1" t="s">
        <v>1515</v>
      </c>
      <c r="H7001" s="1" t="s">
        <v>23</v>
      </c>
      <c r="I7001" s="1" t="s">
        <v>23</v>
      </c>
      <c r="M7001" s="1"/>
      <c r="AK7001" s="1" t="s">
        <v>525</v>
      </c>
    </row>
    <row r="7002" spans="1:38">
      <c r="A7002" s="1" t="s">
        <v>1781</v>
      </c>
      <c r="B7002" s="9">
        <v>42148</v>
      </c>
      <c r="C7002" s="2">
        <v>100</v>
      </c>
      <c r="D7002" s="7">
        <v>1</v>
      </c>
      <c r="E7002" s="1">
        <v>45</v>
      </c>
      <c r="F7002" s="1" t="s">
        <v>745</v>
      </c>
      <c r="G7002" s="1" t="s">
        <v>1516</v>
      </c>
      <c r="H7002" s="1" t="s">
        <v>23</v>
      </c>
      <c r="I7002" s="1" t="s">
        <v>23</v>
      </c>
      <c r="AK7002" s="1" t="s">
        <v>525</v>
      </c>
    </row>
    <row r="7003" spans="1:38">
      <c r="A7003" s="1" t="s">
        <v>1781</v>
      </c>
      <c r="B7003" s="9">
        <v>42148</v>
      </c>
      <c r="C7003" s="2">
        <v>100</v>
      </c>
      <c r="D7003" s="7">
        <v>1</v>
      </c>
      <c r="E7003" s="1">
        <v>45</v>
      </c>
      <c r="F7003" s="1" t="s">
        <v>747</v>
      </c>
      <c r="G7003" s="1" t="s">
        <v>1517</v>
      </c>
      <c r="H7003" s="1" t="s">
        <v>23</v>
      </c>
      <c r="I7003" s="1" t="s">
        <v>23</v>
      </c>
      <c r="AK7003" s="1" t="s">
        <v>525</v>
      </c>
    </row>
    <row r="7004" spans="1:38">
      <c r="A7004" s="1" t="s">
        <v>1781</v>
      </c>
      <c r="B7004" s="9">
        <v>42148</v>
      </c>
      <c r="C7004" s="2">
        <v>100</v>
      </c>
      <c r="D7004" s="7">
        <v>1</v>
      </c>
      <c r="E7004" s="1">
        <v>46</v>
      </c>
      <c r="F7004" s="1" t="s">
        <v>745</v>
      </c>
      <c r="G7004" s="1" t="s">
        <v>1518</v>
      </c>
      <c r="H7004" s="1" t="s">
        <v>23</v>
      </c>
      <c r="I7004" s="1" t="s">
        <v>23</v>
      </c>
      <c r="AK7004" s="1" t="s">
        <v>525</v>
      </c>
    </row>
    <row r="7005" spans="1:38">
      <c r="A7005" s="1" t="s">
        <v>1781</v>
      </c>
      <c r="B7005" s="9">
        <v>42148</v>
      </c>
      <c r="C7005" s="2">
        <v>100</v>
      </c>
      <c r="D7005" s="7">
        <v>1</v>
      </c>
      <c r="E7005" s="1">
        <v>46</v>
      </c>
      <c r="F7005" s="1" t="s">
        <v>747</v>
      </c>
      <c r="G7005" s="1" t="s">
        <v>1519</v>
      </c>
      <c r="H7005" s="1" t="s">
        <v>23</v>
      </c>
      <c r="I7005" s="1" t="s">
        <v>23</v>
      </c>
      <c r="AK7005" s="1" t="s">
        <v>525</v>
      </c>
    </row>
    <row r="7006" spans="1:38">
      <c r="A7006" s="1" t="s">
        <v>1781</v>
      </c>
      <c r="B7006" s="9">
        <v>42148</v>
      </c>
      <c r="C7006" s="2">
        <v>100</v>
      </c>
      <c r="D7006" s="7">
        <v>1</v>
      </c>
      <c r="E7006" s="1">
        <v>47</v>
      </c>
      <c r="F7006" s="1" t="s">
        <v>745</v>
      </c>
      <c r="G7006" s="1" t="s">
        <v>1520</v>
      </c>
      <c r="H7006" s="1" t="s">
        <v>23</v>
      </c>
      <c r="I7006" s="1" t="s">
        <v>23</v>
      </c>
      <c r="AK7006" s="1" t="s">
        <v>525</v>
      </c>
    </row>
    <row r="7007" spans="1:38">
      <c r="A7007" s="1" t="s">
        <v>1781</v>
      </c>
      <c r="B7007" s="9">
        <v>42148</v>
      </c>
      <c r="C7007" s="2">
        <v>100</v>
      </c>
      <c r="D7007" s="7">
        <v>1</v>
      </c>
      <c r="E7007" s="1">
        <v>47</v>
      </c>
      <c r="F7007" s="1" t="s">
        <v>747</v>
      </c>
      <c r="G7007" s="1" t="s">
        <v>1521</v>
      </c>
      <c r="H7007" s="1" t="s">
        <v>22</v>
      </c>
      <c r="I7007" s="1" t="s">
        <v>23</v>
      </c>
      <c r="J7007" s="1" t="s">
        <v>55</v>
      </c>
      <c r="AK7007" s="1" t="s">
        <v>525</v>
      </c>
      <c r="AL7007" s="1" t="s">
        <v>782</v>
      </c>
    </row>
    <row r="7008" spans="1:38">
      <c r="A7008" s="1" t="s">
        <v>1781</v>
      </c>
      <c r="B7008" s="9">
        <v>42148</v>
      </c>
      <c r="C7008" s="2">
        <v>100</v>
      </c>
      <c r="D7008" s="7">
        <v>1</v>
      </c>
      <c r="E7008" s="1">
        <v>48</v>
      </c>
      <c r="F7008" s="1" t="s">
        <v>745</v>
      </c>
      <c r="G7008" s="1" t="s">
        <v>1522</v>
      </c>
      <c r="H7008" s="1" t="s">
        <v>23</v>
      </c>
      <c r="I7008" s="1" t="s">
        <v>23</v>
      </c>
      <c r="AK7008" s="1" t="s">
        <v>525</v>
      </c>
    </row>
    <row r="7009" spans="1:38">
      <c r="A7009" s="1" t="s">
        <v>1781</v>
      </c>
      <c r="B7009" s="9">
        <v>42148</v>
      </c>
      <c r="C7009" s="2">
        <v>100</v>
      </c>
      <c r="D7009" s="7">
        <v>1</v>
      </c>
      <c r="E7009" s="1">
        <v>48</v>
      </c>
      <c r="F7009" s="1" t="s">
        <v>747</v>
      </c>
      <c r="G7009" s="1" t="s">
        <v>1523</v>
      </c>
      <c r="H7009" s="1" t="s">
        <v>23</v>
      </c>
      <c r="I7009" s="1" t="s">
        <v>23</v>
      </c>
      <c r="AK7009" s="1" t="s">
        <v>525</v>
      </c>
    </row>
    <row r="7010" spans="1:38">
      <c r="A7010" s="1" t="s">
        <v>1782</v>
      </c>
      <c r="B7010" s="9">
        <v>42149</v>
      </c>
      <c r="C7010" s="2">
        <v>100</v>
      </c>
      <c r="D7010" s="7">
        <v>1</v>
      </c>
      <c r="E7010" s="1">
        <v>1</v>
      </c>
      <c r="F7010" s="1" t="s">
        <v>745</v>
      </c>
      <c r="G7010" s="1" t="s">
        <v>1823</v>
      </c>
      <c r="H7010" s="1" t="s">
        <v>22</v>
      </c>
      <c r="I7010" s="1" t="s">
        <v>9</v>
      </c>
      <c r="K7010" s="1" t="s">
        <v>29</v>
      </c>
      <c r="L7010" s="1" t="s">
        <v>53</v>
      </c>
      <c r="M7010" s="2" t="s">
        <v>1251</v>
      </c>
      <c r="AK7010" s="1" t="s">
        <v>525</v>
      </c>
    </row>
    <row r="7011" spans="1:38">
      <c r="A7011" s="1" t="s">
        <v>1782</v>
      </c>
      <c r="B7011" s="9">
        <v>42149</v>
      </c>
      <c r="C7011" s="2">
        <v>100</v>
      </c>
      <c r="D7011" s="7">
        <v>1</v>
      </c>
      <c r="E7011" s="1">
        <v>1</v>
      </c>
      <c r="F7011" s="1" t="s">
        <v>747</v>
      </c>
      <c r="G7011" s="1" t="s">
        <v>1825</v>
      </c>
      <c r="H7011" s="1" t="s">
        <v>22</v>
      </c>
      <c r="I7011" s="1" t="s">
        <v>23</v>
      </c>
      <c r="AK7011" s="1" t="s">
        <v>525</v>
      </c>
      <c r="AL7011" s="1" t="s">
        <v>782</v>
      </c>
    </row>
    <row r="7012" spans="1:38">
      <c r="A7012" s="1" t="s">
        <v>1782</v>
      </c>
      <c r="B7012" s="9">
        <v>42149</v>
      </c>
      <c r="C7012" s="2">
        <v>100</v>
      </c>
      <c r="D7012" s="7">
        <v>1</v>
      </c>
      <c r="E7012" s="1">
        <v>2</v>
      </c>
      <c r="F7012" s="1" t="s">
        <v>745</v>
      </c>
      <c r="G7012" s="1" t="s">
        <v>1833</v>
      </c>
      <c r="H7012" s="1" t="s">
        <v>22</v>
      </c>
      <c r="I7012" s="1" t="s">
        <v>9</v>
      </c>
      <c r="AK7012" s="1" t="s">
        <v>525</v>
      </c>
    </row>
    <row r="7013" spans="1:38">
      <c r="A7013" s="1" t="s">
        <v>1782</v>
      </c>
      <c r="B7013" s="9">
        <v>42149</v>
      </c>
      <c r="C7013" s="2">
        <v>100</v>
      </c>
      <c r="D7013" s="7">
        <v>1</v>
      </c>
      <c r="E7013" s="1">
        <v>2</v>
      </c>
      <c r="F7013" s="1" t="s">
        <v>747</v>
      </c>
      <c r="G7013" s="1" t="s">
        <v>1829</v>
      </c>
      <c r="H7013" s="1" t="s">
        <v>22</v>
      </c>
      <c r="I7013" s="1" t="s">
        <v>9</v>
      </c>
      <c r="K7013" s="1" t="s">
        <v>30</v>
      </c>
      <c r="L7013" s="1" t="s">
        <v>53</v>
      </c>
      <c r="M7013" s="2" t="s">
        <v>2212</v>
      </c>
      <c r="AK7013" s="1" t="s">
        <v>525</v>
      </c>
    </row>
    <row r="7014" spans="1:38">
      <c r="A7014" s="1" t="s">
        <v>1782</v>
      </c>
      <c r="B7014" s="9">
        <v>42149</v>
      </c>
      <c r="C7014" s="2">
        <v>100</v>
      </c>
      <c r="D7014" s="7">
        <v>1</v>
      </c>
      <c r="E7014" s="1">
        <v>3</v>
      </c>
      <c r="F7014" s="1" t="s">
        <v>745</v>
      </c>
      <c r="G7014" s="1" t="s">
        <v>1813</v>
      </c>
      <c r="H7014" s="1" t="s">
        <v>23</v>
      </c>
      <c r="I7014" s="1" t="s">
        <v>23</v>
      </c>
      <c r="AK7014" s="1" t="s">
        <v>525</v>
      </c>
    </row>
    <row r="7015" spans="1:38">
      <c r="A7015" s="1" t="s">
        <v>1782</v>
      </c>
      <c r="B7015" s="9">
        <v>42149</v>
      </c>
      <c r="C7015" s="2">
        <v>100</v>
      </c>
      <c r="D7015" s="7">
        <v>1</v>
      </c>
      <c r="E7015" s="1">
        <v>3</v>
      </c>
      <c r="F7015" s="1" t="s">
        <v>747</v>
      </c>
      <c r="G7015" s="1" t="s">
        <v>1824</v>
      </c>
      <c r="H7015" s="1" t="s">
        <v>22</v>
      </c>
      <c r="I7015" s="1" t="s">
        <v>9</v>
      </c>
      <c r="J7015" s="1" t="s">
        <v>1012</v>
      </c>
      <c r="K7015" s="1" t="s">
        <v>30</v>
      </c>
      <c r="L7015" s="1" t="s">
        <v>25</v>
      </c>
      <c r="M7015" s="2" t="s">
        <v>2257</v>
      </c>
      <c r="N7015" s="1" t="s">
        <v>224</v>
      </c>
      <c r="O7015" s="1" t="s">
        <v>27</v>
      </c>
      <c r="P7015" s="1" t="s">
        <v>1013</v>
      </c>
      <c r="Q7015" s="1">
        <v>28.45</v>
      </c>
      <c r="R7015" s="1">
        <v>19.899999999999999</v>
      </c>
      <c r="S7015" s="1">
        <v>11.6</v>
      </c>
      <c r="X7015" s="1">
        <v>21</v>
      </c>
      <c r="Y7015" s="1">
        <v>64</v>
      </c>
      <c r="Z7015" s="1">
        <v>43</v>
      </c>
      <c r="AA7015" s="1">
        <v>16</v>
      </c>
      <c r="AE7015" s="1" t="s">
        <v>1014</v>
      </c>
      <c r="AF7015" s="1" t="s">
        <v>1015</v>
      </c>
      <c r="AI7015" s="1" t="s">
        <v>1016</v>
      </c>
      <c r="AJ7015" s="1" t="s">
        <v>525</v>
      </c>
      <c r="AK7015" s="1" t="s">
        <v>525</v>
      </c>
    </row>
    <row r="7016" spans="1:38">
      <c r="A7016" s="1" t="s">
        <v>1782</v>
      </c>
      <c r="B7016" s="9">
        <v>42149</v>
      </c>
      <c r="C7016" s="2">
        <v>100</v>
      </c>
      <c r="D7016" s="7">
        <v>1</v>
      </c>
      <c r="E7016" s="1">
        <v>4</v>
      </c>
      <c r="F7016" s="1" t="s">
        <v>745</v>
      </c>
      <c r="G7016" s="1" t="s">
        <v>1821</v>
      </c>
      <c r="H7016" s="1" t="s">
        <v>23</v>
      </c>
      <c r="I7016" s="1" t="s">
        <v>23</v>
      </c>
      <c r="AK7016" s="1" t="s">
        <v>525</v>
      </c>
    </row>
    <row r="7017" spans="1:38">
      <c r="A7017" s="1" t="s">
        <v>1782</v>
      </c>
      <c r="B7017" s="9">
        <v>42149</v>
      </c>
      <c r="C7017" s="2">
        <v>100</v>
      </c>
      <c r="D7017" s="7">
        <v>1</v>
      </c>
      <c r="E7017" s="1">
        <v>4</v>
      </c>
      <c r="F7017" s="1" t="s">
        <v>747</v>
      </c>
      <c r="G7017" s="1" t="s">
        <v>1832</v>
      </c>
      <c r="H7017" s="1" t="s">
        <v>22</v>
      </c>
      <c r="I7017" s="1" t="s">
        <v>9</v>
      </c>
      <c r="K7017" s="1" t="s">
        <v>29</v>
      </c>
      <c r="L7017" s="1" t="s">
        <v>53</v>
      </c>
      <c r="M7017" s="2" t="s">
        <v>2208</v>
      </c>
      <c r="AK7017" s="1" t="s">
        <v>525</v>
      </c>
    </row>
    <row r="7018" spans="1:38">
      <c r="A7018" s="1" t="s">
        <v>1782</v>
      </c>
      <c r="B7018" s="9">
        <v>42149</v>
      </c>
      <c r="C7018" s="2">
        <v>100</v>
      </c>
      <c r="D7018" s="7">
        <v>1</v>
      </c>
      <c r="E7018" s="1">
        <v>5</v>
      </c>
      <c r="F7018" s="1" t="s">
        <v>745</v>
      </c>
      <c r="G7018" s="1" t="s">
        <v>1828</v>
      </c>
      <c r="H7018" s="1" t="s">
        <v>22</v>
      </c>
      <c r="I7018" s="1" t="s">
        <v>9</v>
      </c>
      <c r="K7018" s="1" t="s">
        <v>239</v>
      </c>
      <c r="L7018" s="1" t="s">
        <v>25</v>
      </c>
      <c r="M7018" s="2" t="s">
        <v>2250</v>
      </c>
      <c r="N7018" s="1" t="s">
        <v>224</v>
      </c>
      <c r="O7018" s="1" t="s">
        <v>27</v>
      </c>
      <c r="P7018" s="1" t="s">
        <v>1017</v>
      </c>
      <c r="Q7018" s="1">
        <v>43</v>
      </c>
      <c r="T7018" s="1">
        <v>179.7</v>
      </c>
      <c r="U7018" s="1">
        <v>167.15</v>
      </c>
      <c r="V7018" s="1">
        <f>(U7018/T7018)*100</f>
        <v>93.016138007790772</v>
      </c>
      <c r="W7018" s="1">
        <v>43.4</v>
      </c>
      <c r="X7018" s="1">
        <v>22</v>
      </c>
      <c r="Y7018" s="1">
        <v>181</v>
      </c>
      <c r="Z7018" s="1">
        <v>159</v>
      </c>
      <c r="AA7018" s="1">
        <v>0</v>
      </c>
      <c r="AC7018" s="1" t="s">
        <v>1018</v>
      </c>
      <c r="AG7018" s="1" t="s">
        <v>1019</v>
      </c>
      <c r="AI7018" s="1" t="s">
        <v>1020</v>
      </c>
      <c r="AJ7018" s="1" t="s">
        <v>525</v>
      </c>
      <c r="AK7018" s="1" t="s">
        <v>525</v>
      </c>
      <c r="AL7018" s="1" t="s">
        <v>1021</v>
      </c>
    </row>
    <row r="7019" spans="1:38">
      <c r="A7019" s="1" t="s">
        <v>1782</v>
      </c>
      <c r="B7019" s="9">
        <v>42149</v>
      </c>
      <c r="C7019" s="2">
        <v>100</v>
      </c>
      <c r="D7019" s="7">
        <v>1</v>
      </c>
      <c r="E7019" s="1">
        <v>5</v>
      </c>
      <c r="F7019" s="1" t="s">
        <v>747</v>
      </c>
      <c r="G7019" s="1" t="s">
        <v>1826</v>
      </c>
      <c r="H7019" s="1" t="s">
        <v>22</v>
      </c>
      <c r="I7019" s="1" t="s">
        <v>23</v>
      </c>
      <c r="AK7019" s="1" t="s">
        <v>525</v>
      </c>
      <c r="AL7019" s="1" t="s">
        <v>782</v>
      </c>
    </row>
    <row r="7020" spans="1:38">
      <c r="A7020" s="1" t="s">
        <v>1782</v>
      </c>
      <c r="B7020" s="9">
        <v>42149</v>
      </c>
      <c r="C7020" s="2">
        <v>100</v>
      </c>
      <c r="D7020" s="7">
        <v>1</v>
      </c>
      <c r="E7020" s="1">
        <v>6</v>
      </c>
      <c r="F7020" s="1" t="s">
        <v>745</v>
      </c>
      <c r="G7020" s="1" t="s">
        <v>1834</v>
      </c>
      <c r="H7020" s="1" t="s">
        <v>22</v>
      </c>
      <c r="I7020" s="1" t="s">
        <v>9</v>
      </c>
      <c r="K7020" s="1" t="s">
        <v>30</v>
      </c>
      <c r="L7020" s="1" t="s">
        <v>25</v>
      </c>
      <c r="M7020" s="2" t="s">
        <v>2256</v>
      </c>
      <c r="N7020" s="1" t="s">
        <v>26</v>
      </c>
      <c r="O7020" s="1" t="s">
        <v>27</v>
      </c>
      <c r="P7020" s="1" t="s">
        <v>769</v>
      </c>
      <c r="Q7020" s="1">
        <v>28.15</v>
      </c>
      <c r="R7020" s="1">
        <v>17.350000000000001</v>
      </c>
      <c r="S7020" s="1">
        <v>14.45</v>
      </c>
      <c r="X7020" s="1">
        <v>21</v>
      </c>
      <c r="Y7020" s="1">
        <v>57</v>
      </c>
      <c r="Z7020" s="1">
        <v>36</v>
      </c>
      <c r="AA7020" s="1">
        <v>18</v>
      </c>
      <c r="AE7020" s="1" t="s">
        <v>1022</v>
      </c>
      <c r="AF7020" s="1" t="s">
        <v>1023</v>
      </c>
      <c r="AH7020" s="1" t="s">
        <v>1024</v>
      </c>
      <c r="AI7020" s="1" t="s">
        <v>1025</v>
      </c>
      <c r="AJ7020" s="1" t="s">
        <v>525</v>
      </c>
      <c r="AK7020" s="1" t="s">
        <v>525</v>
      </c>
    </row>
    <row r="7021" spans="1:38">
      <c r="A7021" s="1" t="s">
        <v>1782</v>
      </c>
      <c r="B7021" s="9">
        <v>42149</v>
      </c>
      <c r="C7021" s="2">
        <v>100</v>
      </c>
      <c r="D7021" s="7">
        <v>1</v>
      </c>
      <c r="E7021" s="1">
        <v>6</v>
      </c>
      <c r="F7021" s="1" t="s">
        <v>747</v>
      </c>
      <c r="G7021" s="1" t="s">
        <v>1816</v>
      </c>
      <c r="H7021" s="1" t="s">
        <v>22</v>
      </c>
      <c r="I7021" s="1" t="s">
        <v>53</v>
      </c>
      <c r="AK7021" s="1" t="s">
        <v>525</v>
      </c>
      <c r="AL7021" s="1" t="s">
        <v>782</v>
      </c>
    </row>
    <row r="7022" spans="1:38">
      <c r="A7022" s="1" t="s">
        <v>1782</v>
      </c>
      <c r="B7022" s="9">
        <v>42149</v>
      </c>
      <c r="C7022" s="2">
        <v>100</v>
      </c>
      <c r="D7022" s="7">
        <v>1</v>
      </c>
      <c r="E7022" s="1">
        <v>7</v>
      </c>
      <c r="F7022" s="1" t="s">
        <v>745</v>
      </c>
      <c r="G7022" s="1" t="s">
        <v>1809</v>
      </c>
      <c r="H7022" s="1" t="s">
        <v>22</v>
      </c>
      <c r="I7022" s="1" t="s">
        <v>23</v>
      </c>
      <c r="AK7022" s="1" t="s">
        <v>525</v>
      </c>
      <c r="AL7022" s="1" t="s">
        <v>782</v>
      </c>
    </row>
    <row r="7023" spans="1:38">
      <c r="A7023" s="1" t="s">
        <v>1782</v>
      </c>
      <c r="B7023" s="9">
        <v>42149</v>
      </c>
      <c r="C7023" s="2">
        <v>100</v>
      </c>
      <c r="D7023" s="7">
        <v>1</v>
      </c>
      <c r="E7023" s="1">
        <v>7</v>
      </c>
      <c r="F7023" s="1" t="s">
        <v>747</v>
      </c>
      <c r="G7023" s="1" t="s">
        <v>1822</v>
      </c>
      <c r="H7023" s="1" t="s">
        <v>22</v>
      </c>
      <c r="I7023" s="1" t="s">
        <v>23</v>
      </c>
      <c r="AK7023" s="1" t="s">
        <v>525</v>
      </c>
      <c r="AL7023" s="1" t="s">
        <v>782</v>
      </c>
    </row>
    <row r="7024" spans="1:38">
      <c r="A7024" s="1" t="s">
        <v>1782</v>
      </c>
      <c r="B7024" s="9">
        <v>42149</v>
      </c>
      <c r="C7024" s="2">
        <v>100</v>
      </c>
      <c r="D7024" s="7">
        <v>1</v>
      </c>
      <c r="E7024" s="1">
        <v>8</v>
      </c>
      <c r="F7024" s="1" t="s">
        <v>745</v>
      </c>
      <c r="G7024" s="1" t="s">
        <v>1808</v>
      </c>
      <c r="H7024" s="1" t="s">
        <v>22</v>
      </c>
      <c r="I7024" s="1" t="s">
        <v>9</v>
      </c>
      <c r="K7024" s="1" t="s">
        <v>30</v>
      </c>
      <c r="L7024" s="1" t="s">
        <v>25</v>
      </c>
      <c r="M7024" s="2" t="s">
        <v>1372</v>
      </c>
      <c r="N7024" s="1" t="s">
        <v>224</v>
      </c>
      <c r="O7024" s="1" t="s">
        <v>27</v>
      </c>
      <c r="P7024" s="1" t="s">
        <v>1013</v>
      </c>
      <c r="Q7024" s="1">
        <v>27.5</v>
      </c>
      <c r="R7024" s="1">
        <v>16.55</v>
      </c>
      <c r="S7024" s="1">
        <v>14.4</v>
      </c>
      <c r="X7024" s="1">
        <v>21</v>
      </c>
      <c r="Y7024" s="1">
        <v>64</v>
      </c>
      <c r="Z7024" s="1">
        <v>43</v>
      </c>
      <c r="AA7024" s="1">
        <v>44</v>
      </c>
      <c r="AE7024" s="1" t="s">
        <v>1026</v>
      </c>
      <c r="AF7024" s="1" t="s">
        <v>1027</v>
      </c>
      <c r="AH7024" s="1" t="s">
        <v>1028</v>
      </c>
      <c r="AI7024" s="1" t="s">
        <v>1029</v>
      </c>
      <c r="AJ7024" s="1" t="s">
        <v>525</v>
      </c>
      <c r="AK7024" s="1" t="s">
        <v>525</v>
      </c>
      <c r="AL7024" s="1" t="s">
        <v>1030</v>
      </c>
    </row>
    <row r="7025" spans="1:38">
      <c r="A7025" s="1" t="s">
        <v>1782</v>
      </c>
      <c r="B7025" s="9">
        <v>42149</v>
      </c>
      <c r="C7025" s="2">
        <v>100</v>
      </c>
      <c r="D7025" s="7">
        <v>1</v>
      </c>
      <c r="E7025" s="1">
        <v>8</v>
      </c>
      <c r="F7025" s="1" t="s">
        <v>747</v>
      </c>
      <c r="G7025" s="1" t="s">
        <v>1820</v>
      </c>
      <c r="H7025" s="1" t="s">
        <v>22</v>
      </c>
      <c r="I7025" s="1" t="s">
        <v>9</v>
      </c>
      <c r="K7025" s="1" t="s">
        <v>146</v>
      </c>
      <c r="L7025" s="1" t="s">
        <v>25</v>
      </c>
      <c r="M7025" s="2" t="s">
        <v>2252</v>
      </c>
      <c r="N7025" s="1" t="s">
        <v>26</v>
      </c>
      <c r="O7025" s="1" t="s">
        <v>27</v>
      </c>
      <c r="P7025" s="1" t="s">
        <v>871</v>
      </c>
      <c r="Q7025" s="1">
        <v>25.7</v>
      </c>
      <c r="R7025" s="1">
        <v>16.600000000000001</v>
      </c>
      <c r="S7025" s="1">
        <v>13.9</v>
      </c>
      <c r="T7025" s="1">
        <v>102.3</v>
      </c>
      <c r="U7025" s="1">
        <v>121.3</v>
      </c>
      <c r="V7025" s="1">
        <f>(U7025/T7025)*100</f>
        <v>118.57282502443793</v>
      </c>
      <c r="X7025" s="1">
        <v>22</v>
      </c>
      <c r="Y7025" s="1">
        <v>55</v>
      </c>
      <c r="Z7025" s="1">
        <v>33</v>
      </c>
      <c r="AA7025" s="1">
        <v>0</v>
      </c>
      <c r="AE7025" s="1" t="s">
        <v>1031</v>
      </c>
      <c r="AJ7025" s="1" t="s">
        <v>525</v>
      </c>
      <c r="AK7025" s="1" t="s">
        <v>525</v>
      </c>
      <c r="AL7025" s="1" t="s">
        <v>1032</v>
      </c>
    </row>
    <row r="7026" spans="1:38">
      <c r="A7026" s="1" t="s">
        <v>1782</v>
      </c>
      <c r="B7026" s="9">
        <v>42149</v>
      </c>
      <c r="C7026" s="2">
        <v>100</v>
      </c>
      <c r="D7026" s="7">
        <v>1</v>
      </c>
      <c r="E7026" s="1">
        <v>9</v>
      </c>
      <c r="F7026" s="1" t="s">
        <v>745</v>
      </c>
      <c r="G7026" s="1" t="s">
        <v>1830</v>
      </c>
      <c r="H7026" s="1" t="s">
        <v>23</v>
      </c>
      <c r="I7026" s="1" t="s">
        <v>23</v>
      </c>
      <c r="AK7026" s="1" t="s">
        <v>525</v>
      </c>
    </row>
    <row r="7027" spans="1:38">
      <c r="A7027" s="1" t="s">
        <v>1782</v>
      </c>
      <c r="B7027" s="9">
        <v>42149</v>
      </c>
      <c r="C7027" s="2">
        <v>100</v>
      </c>
      <c r="D7027" s="7">
        <v>1</v>
      </c>
      <c r="E7027" s="1">
        <v>9</v>
      </c>
      <c r="F7027" s="1" t="s">
        <v>747</v>
      </c>
      <c r="G7027" s="1" t="s">
        <v>1810</v>
      </c>
      <c r="H7027" s="1" t="s">
        <v>23</v>
      </c>
      <c r="I7027" s="1" t="s">
        <v>23</v>
      </c>
      <c r="AK7027" s="1" t="s">
        <v>525</v>
      </c>
    </row>
    <row r="7028" spans="1:38">
      <c r="A7028" s="1" t="s">
        <v>1782</v>
      </c>
      <c r="B7028" s="9">
        <v>42149</v>
      </c>
      <c r="C7028" s="2">
        <v>100</v>
      </c>
      <c r="D7028" s="7">
        <v>1</v>
      </c>
      <c r="E7028" s="1">
        <v>10</v>
      </c>
      <c r="F7028" s="1" t="s">
        <v>745</v>
      </c>
      <c r="G7028" s="1" t="s">
        <v>1817</v>
      </c>
      <c r="H7028" s="1" t="s">
        <v>23</v>
      </c>
      <c r="I7028" s="1" t="s">
        <v>9</v>
      </c>
      <c r="J7028" s="1" t="s">
        <v>55</v>
      </c>
      <c r="AK7028" s="1" t="s">
        <v>525</v>
      </c>
    </row>
    <row r="7029" spans="1:38">
      <c r="A7029" s="1" t="s">
        <v>1782</v>
      </c>
      <c r="B7029" s="9">
        <v>42149</v>
      </c>
      <c r="C7029" s="2">
        <v>100</v>
      </c>
      <c r="D7029" s="7">
        <v>1</v>
      </c>
      <c r="E7029" s="1">
        <v>10</v>
      </c>
      <c r="F7029" s="1" t="s">
        <v>747</v>
      </c>
      <c r="G7029" s="1" t="s">
        <v>1835</v>
      </c>
      <c r="H7029" s="1" t="s">
        <v>23</v>
      </c>
      <c r="I7029" s="1" t="s">
        <v>9</v>
      </c>
      <c r="J7029" s="1" t="s">
        <v>55</v>
      </c>
      <c r="AK7029" s="1" t="s">
        <v>525</v>
      </c>
    </row>
    <row r="7030" spans="1:38">
      <c r="A7030" s="1" t="s">
        <v>1782</v>
      </c>
      <c r="B7030" s="9">
        <v>42149</v>
      </c>
      <c r="C7030" s="2">
        <v>100</v>
      </c>
      <c r="D7030" s="7">
        <v>1</v>
      </c>
      <c r="E7030" s="1">
        <v>11</v>
      </c>
      <c r="F7030" s="1" t="s">
        <v>745</v>
      </c>
      <c r="G7030" s="1" t="s">
        <v>1812</v>
      </c>
      <c r="H7030" s="1" t="s">
        <v>22</v>
      </c>
      <c r="I7030" s="1" t="s">
        <v>53</v>
      </c>
      <c r="J7030" s="1" t="s">
        <v>55</v>
      </c>
      <c r="AK7030" s="1" t="s">
        <v>525</v>
      </c>
      <c r="AL7030" s="1" t="s">
        <v>782</v>
      </c>
    </row>
    <row r="7031" spans="1:38">
      <c r="A7031" s="1" t="s">
        <v>1782</v>
      </c>
      <c r="B7031" s="9">
        <v>42149</v>
      </c>
      <c r="C7031" s="2">
        <v>100</v>
      </c>
      <c r="D7031" s="7">
        <v>1</v>
      </c>
      <c r="E7031" s="1">
        <v>11</v>
      </c>
      <c r="F7031" s="1" t="s">
        <v>747</v>
      </c>
      <c r="G7031" s="1" t="s">
        <v>1807</v>
      </c>
      <c r="H7031" s="1" t="s">
        <v>22</v>
      </c>
      <c r="I7031" s="1" t="s">
        <v>9</v>
      </c>
      <c r="K7031" s="1" t="s">
        <v>35</v>
      </c>
      <c r="L7031" s="1" t="s">
        <v>25</v>
      </c>
      <c r="M7031" s="2" t="s">
        <v>2248</v>
      </c>
      <c r="N7031" s="1" t="s">
        <v>224</v>
      </c>
      <c r="O7031" s="1" t="s">
        <v>33</v>
      </c>
      <c r="P7031" s="1" t="s">
        <v>851</v>
      </c>
      <c r="Q7031" s="1">
        <v>24.75</v>
      </c>
      <c r="R7031" s="1">
        <v>16.8</v>
      </c>
      <c r="S7031" s="1">
        <v>9</v>
      </c>
      <c r="X7031" s="1">
        <v>21</v>
      </c>
      <c r="Y7031" s="1">
        <v>70</v>
      </c>
      <c r="Z7031" s="1">
        <v>49</v>
      </c>
      <c r="AA7031" s="1">
        <v>2</v>
      </c>
      <c r="AE7031" s="1" t="s">
        <v>1033</v>
      </c>
      <c r="AI7031" s="1" t="s">
        <v>1034</v>
      </c>
      <c r="AJ7031" s="1" t="s">
        <v>750</v>
      </c>
      <c r="AK7031" s="1" t="s">
        <v>525</v>
      </c>
    </row>
    <row r="7032" spans="1:38">
      <c r="A7032" s="1" t="s">
        <v>1782</v>
      </c>
      <c r="B7032" s="9">
        <v>42149</v>
      </c>
      <c r="C7032" s="2">
        <v>100</v>
      </c>
      <c r="D7032" s="7">
        <v>1</v>
      </c>
      <c r="E7032" s="1">
        <v>12</v>
      </c>
      <c r="F7032" s="1" t="s">
        <v>745</v>
      </c>
      <c r="G7032" s="1" t="s">
        <v>1818</v>
      </c>
      <c r="H7032" s="1" t="s">
        <v>22</v>
      </c>
      <c r="I7032" s="1" t="s">
        <v>23</v>
      </c>
      <c r="AK7032" s="1" t="s">
        <v>525</v>
      </c>
      <c r="AL7032" s="1" t="s">
        <v>782</v>
      </c>
    </row>
    <row r="7033" spans="1:38">
      <c r="A7033" s="1" t="s">
        <v>1782</v>
      </c>
      <c r="B7033" s="9">
        <v>42149</v>
      </c>
      <c r="C7033" s="2">
        <v>100</v>
      </c>
      <c r="D7033" s="7">
        <v>1</v>
      </c>
      <c r="E7033" s="1">
        <v>12</v>
      </c>
      <c r="F7033" s="1" t="s">
        <v>747</v>
      </c>
      <c r="G7033" s="1" t="s">
        <v>1811</v>
      </c>
      <c r="H7033" s="1" t="s">
        <v>23</v>
      </c>
      <c r="I7033" s="1" t="s">
        <v>23</v>
      </c>
      <c r="AK7033" s="1" t="s">
        <v>525</v>
      </c>
    </row>
    <row r="7034" spans="1:38">
      <c r="A7034" s="1" t="s">
        <v>1782</v>
      </c>
      <c r="B7034" s="9">
        <v>42149</v>
      </c>
      <c r="C7034" s="2">
        <v>100</v>
      </c>
      <c r="D7034" s="7">
        <v>1</v>
      </c>
      <c r="E7034" s="1">
        <v>13</v>
      </c>
      <c r="F7034" s="1" t="s">
        <v>745</v>
      </c>
      <c r="G7034" s="1" t="s">
        <v>1827</v>
      </c>
      <c r="H7034" s="1" t="s">
        <v>23</v>
      </c>
      <c r="I7034" s="1" t="s">
        <v>23</v>
      </c>
      <c r="AK7034" s="1" t="s">
        <v>525</v>
      </c>
    </row>
    <row r="7035" spans="1:38">
      <c r="A7035" s="1" t="s">
        <v>1782</v>
      </c>
      <c r="B7035" s="9">
        <v>42149</v>
      </c>
      <c r="C7035" s="2">
        <v>100</v>
      </c>
      <c r="D7035" s="7">
        <v>1</v>
      </c>
      <c r="E7035" s="1">
        <v>13</v>
      </c>
      <c r="F7035" s="1" t="s">
        <v>747</v>
      </c>
      <c r="G7035" s="1" t="s">
        <v>1815</v>
      </c>
      <c r="H7035" s="1" t="s">
        <v>23</v>
      </c>
      <c r="I7035" s="1" t="s">
        <v>23</v>
      </c>
      <c r="AK7035" s="1" t="s">
        <v>525</v>
      </c>
    </row>
    <row r="7036" spans="1:38">
      <c r="A7036" s="1" t="s">
        <v>1782</v>
      </c>
      <c r="B7036" s="9">
        <v>42149</v>
      </c>
      <c r="C7036" s="2">
        <v>100</v>
      </c>
      <c r="D7036" s="7">
        <v>1</v>
      </c>
      <c r="E7036" s="1">
        <v>14</v>
      </c>
      <c r="F7036" s="1" t="s">
        <v>745</v>
      </c>
      <c r="G7036" s="1" t="s">
        <v>1819</v>
      </c>
      <c r="H7036" s="1" t="s">
        <v>23</v>
      </c>
      <c r="I7036" s="1" t="s">
        <v>23</v>
      </c>
      <c r="AK7036" s="1" t="s">
        <v>525</v>
      </c>
    </row>
    <row r="7037" spans="1:38">
      <c r="A7037" s="1" t="s">
        <v>1782</v>
      </c>
      <c r="B7037" s="9">
        <v>42149</v>
      </c>
      <c r="C7037" s="2">
        <v>100</v>
      </c>
      <c r="D7037" s="7">
        <v>1</v>
      </c>
      <c r="E7037" s="1">
        <v>14</v>
      </c>
      <c r="F7037" s="1" t="s">
        <v>747</v>
      </c>
      <c r="G7037" s="1" t="s">
        <v>1806</v>
      </c>
      <c r="H7037" s="1" t="s">
        <v>22</v>
      </c>
      <c r="I7037" s="1" t="s">
        <v>9</v>
      </c>
      <c r="K7037" s="1" t="s">
        <v>29</v>
      </c>
      <c r="L7037" s="1" t="s">
        <v>53</v>
      </c>
      <c r="M7037" s="2" t="s">
        <v>2206</v>
      </c>
      <c r="AK7037" s="1" t="s">
        <v>525</v>
      </c>
    </row>
    <row r="7038" spans="1:38">
      <c r="A7038" s="1" t="s">
        <v>1782</v>
      </c>
      <c r="B7038" s="9">
        <v>42149</v>
      </c>
      <c r="C7038" s="2">
        <v>100</v>
      </c>
      <c r="D7038" s="7">
        <v>1</v>
      </c>
      <c r="E7038" s="1">
        <v>15</v>
      </c>
      <c r="F7038" s="1" t="s">
        <v>745</v>
      </c>
      <c r="G7038" s="1" t="s">
        <v>1836</v>
      </c>
      <c r="H7038" s="1" t="s">
        <v>23</v>
      </c>
      <c r="I7038" s="1" t="s">
        <v>23</v>
      </c>
      <c r="AK7038" s="1" t="s">
        <v>525</v>
      </c>
    </row>
    <row r="7039" spans="1:38">
      <c r="A7039" s="1" t="s">
        <v>1782</v>
      </c>
      <c r="B7039" s="9">
        <v>42149</v>
      </c>
      <c r="C7039" s="2">
        <v>100</v>
      </c>
      <c r="D7039" s="7">
        <v>1</v>
      </c>
      <c r="E7039" s="1">
        <v>15</v>
      </c>
      <c r="F7039" s="1" t="s">
        <v>747</v>
      </c>
      <c r="G7039" s="1" t="s">
        <v>1805</v>
      </c>
      <c r="H7039" s="1" t="s">
        <v>22</v>
      </c>
      <c r="I7039" s="1" t="s">
        <v>23</v>
      </c>
      <c r="AK7039" s="1" t="s">
        <v>525</v>
      </c>
      <c r="AL7039" s="1" t="s">
        <v>782</v>
      </c>
    </row>
    <row r="7040" spans="1:38">
      <c r="A7040" s="1" t="s">
        <v>1782</v>
      </c>
      <c r="B7040" s="9">
        <v>42149</v>
      </c>
      <c r="C7040" s="2">
        <v>100</v>
      </c>
      <c r="D7040" s="7">
        <v>1</v>
      </c>
      <c r="E7040" s="1">
        <v>16</v>
      </c>
      <c r="F7040" s="1" t="s">
        <v>745</v>
      </c>
      <c r="G7040" s="1" t="s">
        <v>1814</v>
      </c>
      <c r="H7040" s="1" t="s">
        <v>22</v>
      </c>
      <c r="I7040" s="1" t="s">
        <v>23</v>
      </c>
      <c r="AK7040" s="1" t="s">
        <v>525</v>
      </c>
      <c r="AL7040" s="1" t="s">
        <v>782</v>
      </c>
    </row>
    <row r="7041" spans="1:38">
      <c r="A7041" s="1" t="s">
        <v>1782</v>
      </c>
      <c r="B7041" s="9">
        <v>42149</v>
      </c>
      <c r="C7041" s="2">
        <v>100</v>
      </c>
      <c r="D7041" s="7">
        <v>1</v>
      </c>
      <c r="E7041" s="1">
        <v>16</v>
      </c>
      <c r="F7041" s="1" t="s">
        <v>747</v>
      </c>
      <c r="G7041" s="1" t="s">
        <v>1831</v>
      </c>
      <c r="H7041" s="1" t="s">
        <v>22</v>
      </c>
      <c r="I7041" s="1" t="s">
        <v>9</v>
      </c>
      <c r="K7041" s="1" t="s">
        <v>29</v>
      </c>
      <c r="L7041" s="1" t="s">
        <v>25</v>
      </c>
      <c r="M7041" s="2" t="s">
        <v>2254</v>
      </c>
      <c r="N7041" s="1" t="s">
        <v>224</v>
      </c>
      <c r="O7041" s="1" t="s">
        <v>27</v>
      </c>
      <c r="P7041" s="1" t="s">
        <v>1013</v>
      </c>
      <c r="Q7041" s="1">
        <v>40.200000000000003</v>
      </c>
      <c r="R7041" s="1">
        <v>26.15</v>
      </c>
      <c r="S7041" s="1">
        <v>17.8</v>
      </c>
      <c r="X7041" s="1">
        <v>22</v>
      </c>
      <c r="Y7041" s="1">
        <v>150</v>
      </c>
      <c r="Z7041" s="1">
        <v>128</v>
      </c>
      <c r="AA7041" s="1">
        <v>53</v>
      </c>
      <c r="AE7041" s="1" t="s">
        <v>1035</v>
      </c>
      <c r="AF7041" s="1" t="s">
        <v>1036</v>
      </c>
      <c r="AH7041" s="1" t="s">
        <v>1037</v>
      </c>
      <c r="AI7041" s="1" t="s">
        <v>1038</v>
      </c>
      <c r="AJ7041" s="1" t="s">
        <v>525</v>
      </c>
      <c r="AK7041" s="1" t="s">
        <v>525</v>
      </c>
      <c r="AL7041" s="1" t="s">
        <v>1039</v>
      </c>
    </row>
    <row r="7042" spans="1:38">
      <c r="A7042" s="1" t="s">
        <v>1782</v>
      </c>
      <c r="B7042" s="9">
        <v>42149</v>
      </c>
      <c r="C7042" s="2">
        <v>100</v>
      </c>
      <c r="D7042" s="7">
        <v>1</v>
      </c>
      <c r="E7042" s="1">
        <v>17</v>
      </c>
      <c r="F7042" s="1" t="s">
        <v>745</v>
      </c>
      <c r="G7042" s="1" t="s">
        <v>1451</v>
      </c>
      <c r="H7042" s="1" t="s">
        <v>23</v>
      </c>
      <c r="I7042" s="1" t="s">
        <v>23</v>
      </c>
      <c r="AK7042" s="1" t="s">
        <v>750</v>
      </c>
    </row>
    <row r="7043" spans="1:38">
      <c r="A7043" s="1" t="s">
        <v>1782</v>
      </c>
      <c r="B7043" s="9">
        <v>42149</v>
      </c>
      <c r="C7043" s="2">
        <v>100</v>
      </c>
      <c r="D7043" s="7">
        <v>1</v>
      </c>
      <c r="E7043" s="1">
        <v>17</v>
      </c>
      <c r="F7043" s="1" t="s">
        <v>747</v>
      </c>
      <c r="G7043" s="1" t="s">
        <v>1452</v>
      </c>
      <c r="H7043" s="1" t="s">
        <v>23</v>
      </c>
      <c r="I7043" s="1" t="s">
        <v>23</v>
      </c>
      <c r="AK7043" s="1" t="s">
        <v>750</v>
      </c>
    </row>
    <row r="7044" spans="1:38">
      <c r="A7044" s="1" t="s">
        <v>1782</v>
      </c>
      <c r="B7044" s="9">
        <v>42149</v>
      </c>
      <c r="C7044" s="2">
        <v>100</v>
      </c>
      <c r="D7044" s="7">
        <v>1</v>
      </c>
      <c r="E7044" s="1">
        <v>18</v>
      </c>
      <c r="F7044" s="1" t="s">
        <v>745</v>
      </c>
      <c r="G7044" s="1" t="s">
        <v>1453</v>
      </c>
      <c r="H7044" s="1" t="s">
        <v>23</v>
      </c>
      <c r="I7044" s="1" t="s">
        <v>23</v>
      </c>
      <c r="AK7044" s="1" t="s">
        <v>750</v>
      </c>
    </row>
    <row r="7045" spans="1:38">
      <c r="A7045" s="1" t="s">
        <v>1782</v>
      </c>
      <c r="B7045" s="9">
        <v>42149</v>
      </c>
      <c r="C7045" s="2">
        <v>100</v>
      </c>
      <c r="D7045" s="7">
        <v>1</v>
      </c>
      <c r="E7045" s="1">
        <v>18</v>
      </c>
      <c r="F7045" s="1" t="s">
        <v>747</v>
      </c>
      <c r="G7045" s="1" t="s">
        <v>1454</v>
      </c>
      <c r="H7045" s="1" t="s">
        <v>22</v>
      </c>
      <c r="I7045" s="1" t="s">
        <v>23</v>
      </c>
      <c r="AK7045" s="1" t="s">
        <v>750</v>
      </c>
      <c r="AL7045" s="1" t="s">
        <v>782</v>
      </c>
    </row>
    <row r="7046" spans="1:38">
      <c r="A7046" s="1" t="s">
        <v>1782</v>
      </c>
      <c r="B7046" s="9">
        <v>42149</v>
      </c>
      <c r="C7046" s="2">
        <v>100</v>
      </c>
      <c r="D7046" s="7">
        <v>1</v>
      </c>
      <c r="E7046" s="1">
        <v>19</v>
      </c>
      <c r="F7046" s="1" t="s">
        <v>745</v>
      </c>
      <c r="G7046" s="1" t="s">
        <v>1455</v>
      </c>
      <c r="H7046" s="1" t="s">
        <v>22</v>
      </c>
      <c r="I7046" s="1" t="s">
        <v>9</v>
      </c>
      <c r="K7046" s="1" t="s">
        <v>29</v>
      </c>
      <c r="L7046" s="1" t="s">
        <v>53</v>
      </c>
      <c r="M7046" s="2" t="s">
        <v>2217</v>
      </c>
      <c r="AK7046" s="1" t="s">
        <v>750</v>
      </c>
    </row>
    <row r="7047" spans="1:38">
      <c r="A7047" s="1" t="s">
        <v>1782</v>
      </c>
      <c r="B7047" s="9">
        <v>42149</v>
      </c>
      <c r="C7047" s="2">
        <v>100</v>
      </c>
      <c r="D7047" s="7">
        <v>1</v>
      </c>
      <c r="E7047" s="1">
        <v>19</v>
      </c>
      <c r="F7047" s="1" t="s">
        <v>747</v>
      </c>
      <c r="G7047" s="1" t="s">
        <v>1456</v>
      </c>
      <c r="H7047" s="1" t="s">
        <v>23</v>
      </c>
      <c r="I7047" s="1" t="s">
        <v>23</v>
      </c>
      <c r="AK7047" s="1" t="s">
        <v>750</v>
      </c>
    </row>
    <row r="7048" spans="1:38">
      <c r="A7048" s="1" t="s">
        <v>1782</v>
      </c>
      <c r="B7048" s="9">
        <v>42149</v>
      </c>
      <c r="C7048" s="2">
        <v>100</v>
      </c>
      <c r="D7048" s="7">
        <v>1</v>
      </c>
      <c r="E7048" s="1">
        <v>20</v>
      </c>
      <c r="F7048" s="1" t="s">
        <v>745</v>
      </c>
      <c r="G7048" s="1" t="s">
        <v>1457</v>
      </c>
      <c r="H7048" s="1" t="s">
        <v>23</v>
      </c>
      <c r="I7048" s="1" t="s">
        <v>23</v>
      </c>
      <c r="AK7048" s="1" t="s">
        <v>750</v>
      </c>
    </row>
    <row r="7049" spans="1:38">
      <c r="A7049" s="1" t="s">
        <v>1782</v>
      </c>
      <c r="B7049" s="9">
        <v>42149</v>
      </c>
      <c r="C7049" s="2">
        <v>100</v>
      </c>
      <c r="D7049" s="7">
        <v>1</v>
      </c>
      <c r="E7049" s="1">
        <v>20</v>
      </c>
      <c r="F7049" s="1" t="s">
        <v>747</v>
      </c>
      <c r="G7049" s="1" t="s">
        <v>1458</v>
      </c>
      <c r="H7049" s="1" t="s">
        <v>23</v>
      </c>
      <c r="I7049" s="1" t="s">
        <v>23</v>
      </c>
      <c r="AK7049" s="1" t="s">
        <v>750</v>
      </c>
    </row>
    <row r="7050" spans="1:38">
      <c r="A7050" s="1" t="s">
        <v>1782</v>
      </c>
      <c r="B7050" s="9">
        <v>42149</v>
      </c>
      <c r="C7050" s="2">
        <v>100</v>
      </c>
      <c r="D7050" s="7">
        <v>1</v>
      </c>
      <c r="E7050" s="10">
        <v>21</v>
      </c>
      <c r="F7050" s="1" t="s">
        <v>745</v>
      </c>
      <c r="G7050" s="1" t="s">
        <v>1463</v>
      </c>
      <c r="H7050" s="1" t="s">
        <v>22</v>
      </c>
      <c r="I7050" s="1" t="s">
        <v>9</v>
      </c>
      <c r="K7050" s="1" t="s">
        <v>146</v>
      </c>
      <c r="L7050" s="1" t="s">
        <v>25</v>
      </c>
      <c r="M7050" s="2" t="s">
        <v>2251</v>
      </c>
      <c r="N7050" s="1" t="s">
        <v>26</v>
      </c>
      <c r="O7050" s="1" t="s">
        <v>33</v>
      </c>
      <c r="P7050" s="1" t="s">
        <v>836</v>
      </c>
      <c r="Q7050" s="1">
        <v>25.2</v>
      </c>
      <c r="R7050" s="1">
        <v>17</v>
      </c>
      <c r="S7050" s="1">
        <v>14.15</v>
      </c>
      <c r="X7050" s="1">
        <v>22</v>
      </c>
      <c r="Y7050" s="1">
        <v>76</v>
      </c>
      <c r="Z7050" s="1">
        <v>54</v>
      </c>
      <c r="AA7050" s="1">
        <v>0</v>
      </c>
      <c r="AE7050" s="1" t="s">
        <v>1040</v>
      </c>
      <c r="AJ7050" s="1" t="s">
        <v>525</v>
      </c>
      <c r="AK7050" s="1" t="s">
        <v>750</v>
      </c>
      <c r="AL7050" s="1" t="s">
        <v>1041</v>
      </c>
    </row>
    <row r="7051" spans="1:38">
      <c r="A7051" s="1" t="s">
        <v>1782</v>
      </c>
      <c r="B7051" s="9">
        <v>42149</v>
      </c>
      <c r="C7051" s="2">
        <v>100</v>
      </c>
      <c r="D7051" s="7">
        <v>1</v>
      </c>
      <c r="E7051" s="1">
        <v>21</v>
      </c>
      <c r="F7051" s="1" t="s">
        <v>747</v>
      </c>
      <c r="G7051" s="1" t="s">
        <v>1464</v>
      </c>
      <c r="H7051" s="1" t="s">
        <v>23</v>
      </c>
      <c r="I7051" s="1" t="s">
        <v>23</v>
      </c>
      <c r="AK7051" s="1" t="s">
        <v>750</v>
      </c>
    </row>
    <row r="7052" spans="1:38">
      <c r="A7052" s="1" t="s">
        <v>1782</v>
      </c>
      <c r="B7052" s="9">
        <v>42149</v>
      </c>
      <c r="C7052" s="2">
        <v>100</v>
      </c>
      <c r="D7052" s="7">
        <v>1</v>
      </c>
      <c r="E7052" s="1">
        <v>22</v>
      </c>
      <c r="F7052" s="1" t="s">
        <v>745</v>
      </c>
      <c r="G7052" s="1" t="s">
        <v>1465</v>
      </c>
      <c r="H7052" s="1" t="s">
        <v>23</v>
      </c>
      <c r="I7052" s="1" t="s">
        <v>23</v>
      </c>
      <c r="AK7052" s="1" t="s">
        <v>750</v>
      </c>
    </row>
    <row r="7053" spans="1:38">
      <c r="A7053" s="1" t="s">
        <v>1782</v>
      </c>
      <c r="B7053" s="9">
        <v>42149</v>
      </c>
      <c r="C7053" s="2">
        <v>100</v>
      </c>
      <c r="D7053" s="7">
        <v>1</v>
      </c>
      <c r="E7053" s="1">
        <v>22</v>
      </c>
      <c r="F7053" s="1" t="s">
        <v>747</v>
      </c>
      <c r="G7053" s="1" t="s">
        <v>1466</v>
      </c>
      <c r="H7053" s="1" t="s">
        <v>23</v>
      </c>
      <c r="I7053" s="1" t="s">
        <v>23</v>
      </c>
      <c r="AK7053" s="1" t="s">
        <v>750</v>
      </c>
    </row>
    <row r="7054" spans="1:38">
      <c r="A7054" s="1" t="s">
        <v>1782</v>
      </c>
      <c r="B7054" s="9">
        <v>42149</v>
      </c>
      <c r="C7054" s="2">
        <v>100</v>
      </c>
      <c r="D7054" s="1">
        <v>1</v>
      </c>
      <c r="E7054" s="1">
        <v>23</v>
      </c>
      <c r="F7054" s="1" t="s">
        <v>745</v>
      </c>
      <c r="G7054" s="1" t="s">
        <v>1467</v>
      </c>
      <c r="H7054" s="1" t="s">
        <v>22</v>
      </c>
      <c r="I7054" s="1" t="s">
        <v>9</v>
      </c>
      <c r="K7054" s="1" t="s">
        <v>29</v>
      </c>
      <c r="L7054" s="1" t="s">
        <v>53</v>
      </c>
      <c r="M7054" s="2" t="s">
        <v>2209</v>
      </c>
      <c r="AK7054" s="1" t="s">
        <v>750</v>
      </c>
    </row>
    <row r="7055" spans="1:38">
      <c r="A7055" s="1" t="s">
        <v>1782</v>
      </c>
      <c r="B7055" s="9">
        <v>42149</v>
      </c>
      <c r="C7055" s="2">
        <v>100</v>
      </c>
      <c r="D7055" s="7">
        <v>1</v>
      </c>
      <c r="E7055" s="1">
        <v>23</v>
      </c>
      <c r="F7055" s="1" t="s">
        <v>747</v>
      </c>
      <c r="G7055" s="1" t="s">
        <v>1468</v>
      </c>
      <c r="H7055" s="1" t="s">
        <v>23</v>
      </c>
      <c r="I7055" s="1" t="s">
        <v>23</v>
      </c>
      <c r="AK7055" s="1" t="s">
        <v>750</v>
      </c>
    </row>
    <row r="7056" spans="1:38">
      <c r="A7056" s="1" t="s">
        <v>1782</v>
      </c>
      <c r="B7056" s="9">
        <v>42149</v>
      </c>
      <c r="C7056" s="2">
        <v>100</v>
      </c>
      <c r="D7056" s="7">
        <v>1</v>
      </c>
      <c r="E7056" s="1">
        <v>24</v>
      </c>
      <c r="F7056" s="1" t="s">
        <v>745</v>
      </c>
      <c r="G7056" s="1" t="s">
        <v>1469</v>
      </c>
      <c r="H7056" s="1" t="s">
        <v>22</v>
      </c>
      <c r="I7056" s="1" t="s">
        <v>9</v>
      </c>
      <c r="J7056" s="1" t="s">
        <v>1042</v>
      </c>
      <c r="K7056" s="1" t="s">
        <v>29</v>
      </c>
      <c r="L7056" s="1" t="s">
        <v>25</v>
      </c>
      <c r="M7056" s="2" t="s">
        <v>2253</v>
      </c>
      <c r="N7056" s="1" t="s">
        <v>224</v>
      </c>
      <c r="O7056" s="1" t="s">
        <v>33</v>
      </c>
      <c r="P7056" s="1" t="s">
        <v>1043</v>
      </c>
      <c r="Q7056" s="1">
        <v>41.7</v>
      </c>
      <c r="R7056" s="1">
        <v>27.5</v>
      </c>
      <c r="S7056" s="1">
        <v>10.5</v>
      </c>
      <c r="X7056" s="1">
        <v>22</v>
      </c>
      <c r="Y7056" s="1">
        <v>136</v>
      </c>
      <c r="Z7056" s="1">
        <v>114</v>
      </c>
      <c r="AA7056" s="1">
        <v>29</v>
      </c>
      <c r="AE7056" s="1" t="s">
        <v>1044</v>
      </c>
      <c r="AF7056" s="1" t="s">
        <v>1045</v>
      </c>
      <c r="AH7056" s="1" t="s">
        <v>1046</v>
      </c>
      <c r="AI7056" s="1" t="s">
        <v>1047</v>
      </c>
      <c r="AJ7056" s="1" t="s">
        <v>525</v>
      </c>
      <c r="AK7056" s="1" t="s">
        <v>750</v>
      </c>
      <c r="AL7056" s="1" t="s">
        <v>1048</v>
      </c>
    </row>
    <row r="7057" spans="1:37">
      <c r="A7057" s="1" t="s">
        <v>1782</v>
      </c>
      <c r="B7057" s="9">
        <v>42149</v>
      </c>
      <c r="C7057" s="2">
        <v>100</v>
      </c>
      <c r="D7057" s="7">
        <v>1</v>
      </c>
      <c r="E7057" s="1">
        <v>24</v>
      </c>
      <c r="F7057" s="1" t="s">
        <v>747</v>
      </c>
      <c r="G7057" s="1" t="s">
        <v>1472</v>
      </c>
      <c r="H7057" s="1" t="s">
        <v>23</v>
      </c>
      <c r="I7057" s="1" t="s">
        <v>23</v>
      </c>
      <c r="AK7057" s="1" t="s">
        <v>750</v>
      </c>
    </row>
    <row r="7058" spans="1:37">
      <c r="A7058" s="1" t="s">
        <v>1782</v>
      </c>
      <c r="B7058" s="9">
        <v>42149</v>
      </c>
      <c r="C7058" s="2">
        <v>100</v>
      </c>
      <c r="D7058" s="7">
        <v>1</v>
      </c>
      <c r="E7058" s="1">
        <v>25</v>
      </c>
      <c r="F7058" s="1" t="s">
        <v>745</v>
      </c>
      <c r="G7058" s="1" t="s">
        <v>1474</v>
      </c>
      <c r="H7058" s="1" t="s">
        <v>23</v>
      </c>
      <c r="I7058" s="1" t="s">
        <v>9</v>
      </c>
      <c r="AK7058" s="1" t="s">
        <v>750</v>
      </c>
    </row>
    <row r="7059" spans="1:37">
      <c r="A7059" s="1" t="s">
        <v>1782</v>
      </c>
      <c r="B7059" s="9">
        <v>42149</v>
      </c>
      <c r="C7059" s="2">
        <v>100</v>
      </c>
      <c r="D7059" s="7">
        <v>1</v>
      </c>
      <c r="E7059" s="1">
        <v>25</v>
      </c>
      <c r="F7059" s="1" t="s">
        <v>747</v>
      </c>
      <c r="G7059" s="1" t="s">
        <v>1475</v>
      </c>
      <c r="H7059" s="1" t="s">
        <v>22</v>
      </c>
      <c r="I7059" s="1" t="s">
        <v>9</v>
      </c>
      <c r="K7059" s="1" t="s">
        <v>32</v>
      </c>
      <c r="L7059" s="1" t="s">
        <v>53</v>
      </c>
      <c r="M7059" s="2" t="s">
        <v>2239</v>
      </c>
      <c r="AK7059" s="1" t="s">
        <v>750</v>
      </c>
    </row>
    <row r="7060" spans="1:37">
      <c r="A7060" s="1" t="s">
        <v>1782</v>
      </c>
      <c r="B7060" s="9">
        <v>42149</v>
      </c>
      <c r="C7060" s="2">
        <v>100</v>
      </c>
      <c r="D7060" s="7">
        <v>1</v>
      </c>
      <c r="E7060" s="1">
        <v>26</v>
      </c>
      <c r="F7060" s="1" t="s">
        <v>745</v>
      </c>
      <c r="G7060" s="1" t="s">
        <v>1476</v>
      </c>
      <c r="H7060" s="1" t="s">
        <v>22</v>
      </c>
      <c r="I7060" s="1" t="s">
        <v>9</v>
      </c>
      <c r="K7060" s="1" t="s">
        <v>31</v>
      </c>
      <c r="L7060" s="1" t="s">
        <v>53</v>
      </c>
      <c r="M7060" s="2" t="s">
        <v>1270</v>
      </c>
      <c r="AK7060" s="1" t="s">
        <v>750</v>
      </c>
    </row>
    <row r="7061" spans="1:37">
      <c r="A7061" s="1" t="s">
        <v>1782</v>
      </c>
      <c r="B7061" s="9">
        <v>42149</v>
      </c>
      <c r="C7061" s="2">
        <v>100</v>
      </c>
      <c r="D7061" s="7">
        <v>1</v>
      </c>
      <c r="E7061" s="1">
        <v>26</v>
      </c>
      <c r="F7061" s="1" t="s">
        <v>747</v>
      </c>
      <c r="G7061" s="1" t="s">
        <v>1477</v>
      </c>
      <c r="H7061" s="1" t="s">
        <v>23</v>
      </c>
      <c r="I7061" s="1" t="s">
        <v>23</v>
      </c>
      <c r="AK7061" s="1" t="s">
        <v>750</v>
      </c>
    </row>
    <row r="7062" spans="1:37">
      <c r="A7062" s="1" t="s">
        <v>1782</v>
      </c>
      <c r="B7062" s="9">
        <v>42149</v>
      </c>
      <c r="C7062" s="2">
        <v>100</v>
      </c>
      <c r="D7062" s="7">
        <v>1</v>
      </c>
      <c r="E7062" s="1">
        <v>27</v>
      </c>
      <c r="F7062" s="1" t="s">
        <v>745</v>
      </c>
      <c r="G7062" s="1" t="s">
        <v>1478</v>
      </c>
      <c r="H7062" s="1" t="s">
        <v>23</v>
      </c>
      <c r="I7062" s="1" t="s">
        <v>23</v>
      </c>
      <c r="AK7062" s="1" t="s">
        <v>750</v>
      </c>
    </row>
    <row r="7063" spans="1:37">
      <c r="A7063" s="1" t="s">
        <v>1782</v>
      </c>
      <c r="B7063" s="9">
        <v>42149</v>
      </c>
      <c r="C7063" s="2">
        <v>100</v>
      </c>
      <c r="D7063" s="7">
        <v>1</v>
      </c>
      <c r="E7063" s="1">
        <v>27</v>
      </c>
      <c r="F7063" s="1" t="s">
        <v>747</v>
      </c>
      <c r="G7063" s="1" t="s">
        <v>1479</v>
      </c>
      <c r="H7063" s="1" t="s">
        <v>23</v>
      </c>
      <c r="I7063" s="1" t="s">
        <v>23</v>
      </c>
      <c r="AK7063" s="1" t="s">
        <v>750</v>
      </c>
    </row>
    <row r="7064" spans="1:37">
      <c r="A7064" s="1" t="s">
        <v>1782</v>
      </c>
      <c r="B7064" s="9">
        <v>42149</v>
      </c>
      <c r="C7064" s="2">
        <v>100</v>
      </c>
      <c r="D7064" s="7">
        <v>1</v>
      </c>
      <c r="E7064" s="1">
        <v>28</v>
      </c>
      <c r="F7064" s="1" t="s">
        <v>745</v>
      </c>
      <c r="G7064" s="1" t="s">
        <v>1480</v>
      </c>
      <c r="H7064" s="1" t="s">
        <v>22</v>
      </c>
      <c r="I7064" s="1" t="s">
        <v>9</v>
      </c>
      <c r="K7064" s="1" t="s">
        <v>29</v>
      </c>
      <c r="L7064" s="1" t="s">
        <v>53</v>
      </c>
      <c r="M7064" s="2" t="s">
        <v>1281</v>
      </c>
      <c r="AK7064" s="1" t="s">
        <v>750</v>
      </c>
    </row>
    <row r="7065" spans="1:37">
      <c r="A7065" s="1" t="s">
        <v>1782</v>
      </c>
      <c r="B7065" s="9">
        <v>42149</v>
      </c>
      <c r="C7065" s="2">
        <v>100</v>
      </c>
      <c r="D7065" s="7">
        <v>1</v>
      </c>
      <c r="E7065" s="1">
        <v>28</v>
      </c>
      <c r="F7065" s="1" t="s">
        <v>747</v>
      </c>
      <c r="G7065" s="1" t="s">
        <v>1481</v>
      </c>
      <c r="H7065" s="1" t="s">
        <v>22</v>
      </c>
      <c r="I7065" s="1" t="s">
        <v>9</v>
      </c>
      <c r="K7065" s="1" t="s">
        <v>29</v>
      </c>
      <c r="L7065" s="1" t="s">
        <v>53</v>
      </c>
      <c r="M7065" s="2" t="s">
        <v>1265</v>
      </c>
      <c r="AK7065" s="1" t="s">
        <v>750</v>
      </c>
    </row>
    <row r="7066" spans="1:37">
      <c r="A7066" s="1" t="s">
        <v>1782</v>
      </c>
      <c r="B7066" s="9">
        <v>42149</v>
      </c>
      <c r="C7066" s="2">
        <v>100</v>
      </c>
      <c r="D7066" s="7">
        <v>1</v>
      </c>
      <c r="E7066" s="1">
        <v>29</v>
      </c>
      <c r="F7066" s="1" t="s">
        <v>745</v>
      </c>
      <c r="G7066" s="1" t="s">
        <v>1482</v>
      </c>
      <c r="H7066" s="1" t="s">
        <v>23</v>
      </c>
      <c r="I7066" s="1" t="s">
        <v>23</v>
      </c>
      <c r="AK7066" s="1" t="s">
        <v>750</v>
      </c>
    </row>
    <row r="7067" spans="1:37">
      <c r="A7067" s="1" t="s">
        <v>1782</v>
      </c>
      <c r="B7067" s="9">
        <v>42149</v>
      </c>
      <c r="C7067" s="2">
        <v>100</v>
      </c>
      <c r="D7067" s="7">
        <v>1</v>
      </c>
      <c r="E7067" s="1">
        <v>29</v>
      </c>
      <c r="F7067" s="1" t="s">
        <v>747</v>
      </c>
      <c r="G7067" s="1" t="s">
        <v>1483</v>
      </c>
      <c r="H7067" s="1" t="s">
        <v>23</v>
      </c>
      <c r="I7067" s="1" t="s">
        <v>23</v>
      </c>
      <c r="AK7067" s="1" t="s">
        <v>750</v>
      </c>
    </row>
    <row r="7068" spans="1:37">
      <c r="A7068" s="1" t="s">
        <v>1782</v>
      </c>
      <c r="B7068" s="9">
        <v>42149</v>
      </c>
      <c r="C7068" s="2">
        <v>100</v>
      </c>
      <c r="D7068" s="7">
        <v>1</v>
      </c>
      <c r="E7068" s="1">
        <v>30</v>
      </c>
      <c r="F7068" s="1" t="s">
        <v>745</v>
      </c>
      <c r="G7068" s="1" t="s">
        <v>1484</v>
      </c>
      <c r="H7068" s="1" t="s">
        <v>23</v>
      </c>
      <c r="I7068" s="1" t="s">
        <v>23</v>
      </c>
      <c r="AK7068" s="1" t="s">
        <v>750</v>
      </c>
    </row>
    <row r="7069" spans="1:37">
      <c r="A7069" s="1" t="s">
        <v>1782</v>
      </c>
      <c r="B7069" s="9">
        <v>42149</v>
      </c>
      <c r="C7069" s="2">
        <v>100</v>
      </c>
      <c r="D7069" s="7">
        <v>1</v>
      </c>
      <c r="E7069" s="1">
        <v>30</v>
      </c>
      <c r="F7069" s="1" t="s">
        <v>747</v>
      </c>
      <c r="G7069" s="1" t="s">
        <v>1485</v>
      </c>
      <c r="H7069" s="1" t="s">
        <v>23</v>
      </c>
      <c r="I7069" s="1" t="s">
        <v>23</v>
      </c>
      <c r="AK7069" s="1" t="s">
        <v>750</v>
      </c>
    </row>
    <row r="7070" spans="1:37">
      <c r="A7070" s="1" t="s">
        <v>1782</v>
      </c>
      <c r="B7070" s="9">
        <v>42149</v>
      </c>
      <c r="C7070" s="2">
        <v>100</v>
      </c>
      <c r="D7070" s="7">
        <v>1</v>
      </c>
      <c r="E7070" s="1">
        <v>31</v>
      </c>
      <c r="F7070" s="1" t="s">
        <v>745</v>
      </c>
      <c r="G7070" s="1" t="s">
        <v>1486</v>
      </c>
      <c r="H7070" s="1" t="s">
        <v>23</v>
      </c>
      <c r="I7070" s="1" t="s">
        <v>23</v>
      </c>
      <c r="AK7070" s="1" t="s">
        <v>750</v>
      </c>
    </row>
    <row r="7071" spans="1:37">
      <c r="A7071" s="1" t="s">
        <v>1782</v>
      </c>
      <c r="B7071" s="9">
        <v>42149</v>
      </c>
      <c r="C7071" s="2">
        <v>100</v>
      </c>
      <c r="D7071" s="7">
        <v>1</v>
      </c>
      <c r="E7071" s="1">
        <v>31</v>
      </c>
      <c r="F7071" s="1" t="s">
        <v>747</v>
      </c>
      <c r="G7071" s="1" t="s">
        <v>1487</v>
      </c>
      <c r="H7071" s="1" t="s">
        <v>23</v>
      </c>
      <c r="I7071" s="1" t="s">
        <v>23</v>
      </c>
      <c r="AK7071" s="1" t="s">
        <v>750</v>
      </c>
    </row>
    <row r="7072" spans="1:37">
      <c r="A7072" s="1" t="s">
        <v>1782</v>
      </c>
      <c r="B7072" s="9">
        <v>42149</v>
      </c>
      <c r="C7072" s="2">
        <v>100</v>
      </c>
      <c r="D7072" s="7">
        <v>1</v>
      </c>
      <c r="E7072" s="1">
        <v>32</v>
      </c>
      <c r="F7072" s="1" t="s">
        <v>745</v>
      </c>
      <c r="G7072" s="1" t="s">
        <v>1488</v>
      </c>
      <c r="H7072" s="1" t="s">
        <v>23</v>
      </c>
      <c r="I7072" s="1" t="s">
        <v>23</v>
      </c>
      <c r="AK7072" s="1" t="s">
        <v>750</v>
      </c>
    </row>
    <row r="7073" spans="1:38">
      <c r="A7073" s="1" t="s">
        <v>1782</v>
      </c>
      <c r="B7073" s="9">
        <v>42149</v>
      </c>
      <c r="C7073" s="2">
        <v>100</v>
      </c>
      <c r="D7073" s="7">
        <v>1</v>
      </c>
      <c r="E7073" s="1">
        <v>32</v>
      </c>
      <c r="F7073" s="1" t="s">
        <v>747</v>
      </c>
      <c r="G7073" s="1" t="s">
        <v>1489</v>
      </c>
      <c r="H7073" s="1" t="s">
        <v>23</v>
      </c>
      <c r="I7073" s="1" t="s">
        <v>23</v>
      </c>
      <c r="AK7073" s="1" t="s">
        <v>750</v>
      </c>
    </row>
    <row r="7074" spans="1:38">
      <c r="A7074" s="1" t="s">
        <v>1782</v>
      </c>
      <c r="B7074" s="9">
        <v>42149</v>
      </c>
      <c r="C7074" s="2">
        <v>100</v>
      </c>
      <c r="D7074" s="7">
        <v>1</v>
      </c>
      <c r="E7074" s="1">
        <v>33</v>
      </c>
      <c r="F7074" s="1" t="s">
        <v>745</v>
      </c>
      <c r="G7074" s="1" t="s">
        <v>532</v>
      </c>
      <c r="H7074" s="1" t="s">
        <v>23</v>
      </c>
      <c r="I7074" s="1" t="s">
        <v>23</v>
      </c>
      <c r="AK7074" s="1" t="s">
        <v>79</v>
      </c>
    </row>
    <row r="7075" spans="1:38">
      <c r="A7075" s="1" t="s">
        <v>1782</v>
      </c>
      <c r="B7075" s="9">
        <v>42149</v>
      </c>
      <c r="C7075" s="2">
        <v>100</v>
      </c>
      <c r="D7075" s="7">
        <v>1</v>
      </c>
      <c r="E7075" s="1">
        <v>33</v>
      </c>
      <c r="F7075" s="1" t="s">
        <v>747</v>
      </c>
      <c r="G7075" s="1" t="s">
        <v>1490</v>
      </c>
      <c r="H7075" s="1" t="s">
        <v>22</v>
      </c>
      <c r="I7075" s="1" t="s">
        <v>9</v>
      </c>
      <c r="K7075" s="1" t="s">
        <v>29</v>
      </c>
      <c r="L7075" s="1" t="s">
        <v>53</v>
      </c>
      <c r="AK7075" s="1" t="s">
        <v>79</v>
      </c>
      <c r="AL7075" s="1" t="s">
        <v>1049</v>
      </c>
    </row>
    <row r="7076" spans="1:38">
      <c r="A7076" s="1" t="s">
        <v>1782</v>
      </c>
      <c r="B7076" s="9">
        <v>42149</v>
      </c>
      <c r="C7076" s="2">
        <v>100</v>
      </c>
      <c r="D7076" s="7">
        <v>1</v>
      </c>
      <c r="E7076" s="1">
        <v>34</v>
      </c>
      <c r="F7076" s="1" t="s">
        <v>745</v>
      </c>
      <c r="G7076" s="1" t="s">
        <v>1491</v>
      </c>
      <c r="H7076" s="1" t="s">
        <v>23</v>
      </c>
      <c r="I7076" s="1" t="s">
        <v>23</v>
      </c>
      <c r="AK7076" s="1" t="s">
        <v>79</v>
      </c>
    </row>
    <row r="7077" spans="1:38">
      <c r="A7077" s="1" t="s">
        <v>1782</v>
      </c>
      <c r="B7077" s="9">
        <v>42149</v>
      </c>
      <c r="C7077" s="2">
        <v>100</v>
      </c>
      <c r="D7077" s="7">
        <v>1</v>
      </c>
      <c r="E7077" s="1">
        <v>34</v>
      </c>
      <c r="F7077" s="1" t="s">
        <v>747</v>
      </c>
      <c r="G7077" s="1" t="s">
        <v>1492</v>
      </c>
      <c r="H7077" s="1" t="s">
        <v>22</v>
      </c>
      <c r="I7077" s="1" t="s">
        <v>9</v>
      </c>
      <c r="K7077" s="1" t="s">
        <v>29</v>
      </c>
      <c r="L7077" s="1" t="s">
        <v>53</v>
      </c>
      <c r="M7077" s="2" t="s">
        <v>2210</v>
      </c>
      <c r="AK7077" s="1" t="s">
        <v>79</v>
      </c>
    </row>
    <row r="7078" spans="1:38">
      <c r="A7078" s="1" t="s">
        <v>1782</v>
      </c>
      <c r="B7078" s="9">
        <v>42149</v>
      </c>
      <c r="C7078" s="2">
        <v>100</v>
      </c>
      <c r="D7078" s="7">
        <v>1</v>
      </c>
      <c r="E7078" s="1">
        <v>35</v>
      </c>
      <c r="F7078" s="1" t="s">
        <v>745</v>
      </c>
      <c r="G7078" s="1" t="s">
        <v>1493</v>
      </c>
      <c r="H7078" s="1" t="s">
        <v>22</v>
      </c>
      <c r="I7078" s="1" t="s">
        <v>9</v>
      </c>
      <c r="K7078" s="1" t="s">
        <v>265</v>
      </c>
      <c r="L7078" s="1" t="s">
        <v>53</v>
      </c>
      <c r="M7078" s="2" t="s">
        <v>2238</v>
      </c>
      <c r="AK7078" s="1" t="s">
        <v>79</v>
      </c>
    </row>
    <row r="7079" spans="1:38">
      <c r="A7079" s="1" t="s">
        <v>1782</v>
      </c>
      <c r="B7079" s="9">
        <v>42149</v>
      </c>
      <c r="C7079" s="2">
        <v>100</v>
      </c>
      <c r="D7079" s="7">
        <v>1</v>
      </c>
      <c r="E7079" s="1">
        <v>35</v>
      </c>
      <c r="F7079" s="1" t="s">
        <v>747</v>
      </c>
      <c r="G7079" s="1" t="s">
        <v>1494</v>
      </c>
      <c r="H7079" s="1" t="s">
        <v>22</v>
      </c>
      <c r="I7079" s="1" t="s">
        <v>9</v>
      </c>
      <c r="K7079" s="1" t="s">
        <v>35</v>
      </c>
      <c r="L7079" s="1" t="s">
        <v>25</v>
      </c>
      <c r="M7079" s="2" t="s">
        <v>2249</v>
      </c>
      <c r="N7079" s="1" t="s">
        <v>224</v>
      </c>
      <c r="O7079" s="1" t="s">
        <v>33</v>
      </c>
      <c r="P7079" s="1" t="s">
        <v>1050</v>
      </c>
      <c r="Q7079" s="1">
        <v>25.9</v>
      </c>
      <c r="R7079" s="1">
        <v>17.75</v>
      </c>
      <c r="S7079" s="1">
        <v>9.9</v>
      </c>
      <c r="X7079" s="1">
        <v>22</v>
      </c>
      <c r="Y7079" s="1">
        <v>68</v>
      </c>
      <c r="Z7079" s="1">
        <v>46</v>
      </c>
      <c r="AA7079" s="1">
        <v>0</v>
      </c>
      <c r="AE7079" s="1" t="s">
        <v>1051</v>
      </c>
      <c r="AG7079" s="1" t="s">
        <v>1052</v>
      </c>
      <c r="AI7079" s="1" t="s">
        <v>1053</v>
      </c>
      <c r="AJ7079" s="1" t="s">
        <v>525</v>
      </c>
      <c r="AK7079" s="1" t="s">
        <v>79</v>
      </c>
    </row>
    <row r="7080" spans="1:38">
      <c r="A7080" s="1" t="s">
        <v>1782</v>
      </c>
      <c r="B7080" s="9">
        <v>42149</v>
      </c>
      <c r="C7080" s="2">
        <v>100</v>
      </c>
      <c r="D7080" s="7">
        <v>1</v>
      </c>
      <c r="E7080" s="1">
        <v>36</v>
      </c>
      <c r="F7080" s="1" t="s">
        <v>745</v>
      </c>
      <c r="G7080" s="1" t="s">
        <v>1495</v>
      </c>
      <c r="H7080" s="1" t="s">
        <v>23</v>
      </c>
      <c r="I7080" s="1" t="s">
        <v>23</v>
      </c>
      <c r="AK7080" s="1" t="s">
        <v>79</v>
      </c>
    </row>
    <row r="7081" spans="1:38">
      <c r="A7081" s="1" t="s">
        <v>1782</v>
      </c>
      <c r="B7081" s="9">
        <v>42149</v>
      </c>
      <c r="C7081" s="2">
        <v>100</v>
      </c>
      <c r="D7081" s="7">
        <v>1</v>
      </c>
      <c r="E7081" s="1">
        <v>36</v>
      </c>
      <c r="F7081" s="1" t="s">
        <v>747</v>
      </c>
      <c r="G7081" s="1" t="s">
        <v>1496</v>
      </c>
      <c r="H7081" s="1" t="s">
        <v>22</v>
      </c>
      <c r="I7081" s="1" t="s">
        <v>9</v>
      </c>
      <c r="K7081" s="1" t="s">
        <v>29</v>
      </c>
      <c r="L7081" s="1" t="s">
        <v>53</v>
      </c>
      <c r="M7081" s="2" t="s">
        <v>2234</v>
      </c>
      <c r="AK7081" s="1" t="s">
        <v>79</v>
      </c>
    </row>
    <row r="7082" spans="1:38">
      <c r="A7082" s="1" t="s">
        <v>1782</v>
      </c>
      <c r="B7082" s="9">
        <v>42149</v>
      </c>
      <c r="C7082" s="2">
        <v>100</v>
      </c>
      <c r="D7082" s="7">
        <v>1</v>
      </c>
      <c r="E7082" s="1">
        <v>37</v>
      </c>
      <c r="F7082" s="1" t="s">
        <v>745</v>
      </c>
      <c r="G7082" s="1" t="s">
        <v>534</v>
      </c>
      <c r="H7082" s="1" t="s">
        <v>23</v>
      </c>
      <c r="I7082" s="1" t="s">
        <v>23</v>
      </c>
      <c r="AK7082" s="1" t="s">
        <v>79</v>
      </c>
    </row>
    <row r="7083" spans="1:38">
      <c r="A7083" s="1" t="s">
        <v>1782</v>
      </c>
      <c r="B7083" s="9">
        <v>42149</v>
      </c>
      <c r="C7083" s="2">
        <v>100</v>
      </c>
      <c r="D7083" s="7">
        <v>1</v>
      </c>
      <c r="E7083" s="1">
        <v>37</v>
      </c>
      <c r="F7083" s="1" t="s">
        <v>747</v>
      </c>
      <c r="G7083" s="1" t="s">
        <v>1498</v>
      </c>
      <c r="H7083" s="1" t="s">
        <v>23</v>
      </c>
      <c r="I7083" s="1" t="s">
        <v>23</v>
      </c>
      <c r="AK7083" s="1" t="s">
        <v>79</v>
      </c>
    </row>
    <row r="7084" spans="1:38">
      <c r="A7084" s="1" t="s">
        <v>1782</v>
      </c>
      <c r="B7084" s="9">
        <v>42149</v>
      </c>
      <c r="C7084" s="2">
        <v>100</v>
      </c>
      <c r="D7084" s="7">
        <v>1</v>
      </c>
      <c r="E7084" s="1">
        <v>38</v>
      </c>
      <c r="F7084" s="1" t="s">
        <v>745</v>
      </c>
      <c r="G7084" s="1" t="s">
        <v>1499</v>
      </c>
      <c r="H7084" s="1" t="s">
        <v>22</v>
      </c>
      <c r="I7084" s="1" t="s">
        <v>9</v>
      </c>
      <c r="K7084" s="1" t="s">
        <v>29</v>
      </c>
      <c r="L7084" s="1" t="s">
        <v>53</v>
      </c>
      <c r="M7084" s="2" t="s">
        <v>2227</v>
      </c>
      <c r="AK7084" s="1" t="s">
        <v>79</v>
      </c>
    </row>
    <row r="7085" spans="1:38">
      <c r="A7085" s="1" t="s">
        <v>1782</v>
      </c>
      <c r="B7085" s="9">
        <v>42149</v>
      </c>
      <c r="C7085" s="2">
        <v>100</v>
      </c>
      <c r="D7085" s="7">
        <v>1</v>
      </c>
      <c r="E7085" s="1">
        <v>38</v>
      </c>
      <c r="F7085" s="1" t="s">
        <v>747</v>
      </c>
      <c r="G7085" s="1" t="s">
        <v>1500</v>
      </c>
      <c r="H7085" s="1" t="s">
        <v>23</v>
      </c>
      <c r="I7085" s="1" t="s">
        <v>23</v>
      </c>
      <c r="AK7085" s="1" t="s">
        <v>79</v>
      </c>
    </row>
    <row r="7086" spans="1:38">
      <c r="A7086" s="1" t="s">
        <v>1782</v>
      </c>
      <c r="B7086" s="9">
        <v>42149</v>
      </c>
      <c r="C7086" s="2">
        <v>100</v>
      </c>
      <c r="D7086" s="7">
        <v>1</v>
      </c>
      <c r="E7086" s="1">
        <v>39</v>
      </c>
      <c r="F7086" s="1" t="s">
        <v>745</v>
      </c>
      <c r="G7086" s="1" t="s">
        <v>1501</v>
      </c>
      <c r="H7086" s="1" t="s">
        <v>23</v>
      </c>
      <c r="I7086" s="1" t="s">
        <v>23</v>
      </c>
      <c r="M7086" s="1"/>
      <c r="AK7086" s="1" t="s">
        <v>79</v>
      </c>
    </row>
    <row r="7087" spans="1:38">
      <c r="A7087" s="1" t="s">
        <v>1782</v>
      </c>
      <c r="B7087" s="9">
        <v>42149</v>
      </c>
      <c r="C7087" s="2">
        <v>100</v>
      </c>
      <c r="D7087" s="7">
        <v>1</v>
      </c>
      <c r="E7087" s="1">
        <v>39</v>
      </c>
      <c r="F7087" s="1" t="s">
        <v>747</v>
      </c>
      <c r="G7087" s="1" t="s">
        <v>1503</v>
      </c>
      <c r="H7087" s="1" t="s">
        <v>23</v>
      </c>
      <c r="I7087" s="1" t="s">
        <v>23</v>
      </c>
      <c r="AK7087" s="1" t="s">
        <v>79</v>
      </c>
    </row>
    <row r="7088" spans="1:38">
      <c r="A7088" s="1" t="s">
        <v>1782</v>
      </c>
      <c r="B7088" s="9">
        <v>42149</v>
      </c>
      <c r="C7088" s="2">
        <v>100</v>
      </c>
      <c r="D7088" s="7">
        <v>1</v>
      </c>
      <c r="E7088" s="1">
        <v>40</v>
      </c>
      <c r="F7088" s="1" t="s">
        <v>745</v>
      </c>
      <c r="G7088" s="1" t="s">
        <v>1504</v>
      </c>
      <c r="H7088" s="1" t="s">
        <v>23</v>
      </c>
      <c r="I7088" s="1" t="s">
        <v>23</v>
      </c>
      <c r="AK7088" s="1" t="s">
        <v>79</v>
      </c>
    </row>
    <row r="7089" spans="1:37">
      <c r="A7089" s="1" t="s">
        <v>1782</v>
      </c>
      <c r="B7089" s="9">
        <v>42149</v>
      </c>
      <c r="C7089" s="2">
        <v>100</v>
      </c>
      <c r="D7089" s="7">
        <v>1</v>
      </c>
      <c r="E7089" s="1">
        <v>40</v>
      </c>
      <c r="F7089" s="1" t="s">
        <v>747</v>
      </c>
      <c r="G7089" s="1" t="s">
        <v>1507</v>
      </c>
      <c r="H7089" s="1" t="s">
        <v>23</v>
      </c>
      <c r="I7089" s="1" t="s">
        <v>23</v>
      </c>
      <c r="AK7089" s="1" t="s">
        <v>79</v>
      </c>
    </row>
    <row r="7090" spans="1:37">
      <c r="A7090" s="1" t="s">
        <v>1782</v>
      </c>
      <c r="B7090" s="9">
        <v>42149</v>
      </c>
      <c r="C7090" s="2">
        <v>100</v>
      </c>
      <c r="D7090" s="7">
        <v>1</v>
      </c>
      <c r="E7090" s="1">
        <v>41</v>
      </c>
      <c r="F7090" s="1" t="s">
        <v>745</v>
      </c>
      <c r="G7090" s="1" t="s">
        <v>1508</v>
      </c>
      <c r="H7090" s="1" t="s">
        <v>22</v>
      </c>
      <c r="I7090" s="1" t="s">
        <v>9</v>
      </c>
      <c r="J7090" s="1" t="s">
        <v>55</v>
      </c>
      <c r="K7090" s="1" t="s">
        <v>30</v>
      </c>
      <c r="L7090" s="1" t="s">
        <v>53</v>
      </c>
      <c r="M7090" s="2" t="s">
        <v>2247</v>
      </c>
      <c r="AK7090" s="1" t="s">
        <v>79</v>
      </c>
    </row>
    <row r="7091" spans="1:37">
      <c r="A7091" s="1" t="s">
        <v>1782</v>
      </c>
      <c r="B7091" s="9">
        <v>42149</v>
      </c>
      <c r="C7091" s="2">
        <v>100</v>
      </c>
      <c r="D7091" s="7">
        <v>1</v>
      </c>
      <c r="E7091" s="1">
        <v>41</v>
      </c>
      <c r="F7091" s="1" t="s">
        <v>747</v>
      </c>
      <c r="G7091" s="1" t="s">
        <v>1509</v>
      </c>
      <c r="H7091" s="1" t="s">
        <v>23</v>
      </c>
      <c r="I7091" s="1" t="s">
        <v>23</v>
      </c>
      <c r="AK7091" s="1" t="s">
        <v>79</v>
      </c>
    </row>
    <row r="7092" spans="1:37">
      <c r="A7092" s="1" t="s">
        <v>1782</v>
      </c>
      <c r="B7092" s="9">
        <v>42149</v>
      </c>
      <c r="C7092" s="2">
        <v>100</v>
      </c>
      <c r="D7092" s="7">
        <v>1</v>
      </c>
      <c r="E7092" s="1">
        <v>42</v>
      </c>
      <c r="F7092" s="1" t="s">
        <v>745</v>
      </c>
      <c r="G7092" s="1" t="s">
        <v>1510</v>
      </c>
      <c r="H7092" s="1" t="s">
        <v>22</v>
      </c>
      <c r="I7092" s="1" t="s">
        <v>9</v>
      </c>
      <c r="K7092" s="1" t="s">
        <v>30</v>
      </c>
      <c r="L7092" s="1" t="s">
        <v>53</v>
      </c>
      <c r="M7092" s="2" t="s">
        <v>2219</v>
      </c>
      <c r="AK7092" s="1" t="s">
        <v>79</v>
      </c>
    </row>
    <row r="7093" spans="1:37">
      <c r="A7093" s="1" t="s">
        <v>1782</v>
      </c>
      <c r="B7093" s="9">
        <v>42149</v>
      </c>
      <c r="C7093" s="2">
        <v>100</v>
      </c>
      <c r="D7093" s="7">
        <v>1</v>
      </c>
      <c r="E7093" s="1">
        <v>42</v>
      </c>
      <c r="F7093" s="1" t="s">
        <v>747</v>
      </c>
      <c r="G7093" s="1" t="s">
        <v>1511</v>
      </c>
      <c r="H7093" s="1" t="s">
        <v>22</v>
      </c>
      <c r="I7093" s="1" t="s">
        <v>9</v>
      </c>
      <c r="J7093" s="1" t="s">
        <v>55</v>
      </c>
      <c r="K7093" s="1" t="s">
        <v>239</v>
      </c>
      <c r="L7093" s="1" t="s">
        <v>53</v>
      </c>
      <c r="M7093" s="2" t="s">
        <v>1531</v>
      </c>
      <c r="AC7093" s="1" t="s">
        <v>1018</v>
      </c>
      <c r="AK7093" s="1" t="s">
        <v>79</v>
      </c>
    </row>
    <row r="7094" spans="1:37">
      <c r="A7094" s="1" t="s">
        <v>1782</v>
      </c>
      <c r="B7094" s="9">
        <v>42149</v>
      </c>
      <c r="C7094" s="2">
        <v>100</v>
      </c>
      <c r="D7094" s="7">
        <v>1</v>
      </c>
      <c r="E7094" s="1">
        <v>43</v>
      </c>
      <c r="F7094" s="1" t="s">
        <v>745</v>
      </c>
      <c r="G7094" s="1" t="s">
        <v>1512</v>
      </c>
      <c r="H7094" s="1" t="s">
        <v>23</v>
      </c>
      <c r="I7094" s="1" t="s">
        <v>23</v>
      </c>
      <c r="AK7094" s="1" t="s">
        <v>79</v>
      </c>
    </row>
    <row r="7095" spans="1:37">
      <c r="A7095" s="1" t="s">
        <v>1782</v>
      </c>
      <c r="B7095" s="9">
        <v>42149</v>
      </c>
      <c r="C7095" s="2">
        <v>100</v>
      </c>
      <c r="D7095" s="7">
        <v>1</v>
      </c>
      <c r="E7095" s="1">
        <v>43</v>
      </c>
      <c r="F7095" s="1" t="s">
        <v>747</v>
      </c>
      <c r="G7095" s="1" t="s">
        <v>1513</v>
      </c>
      <c r="H7095" s="1" t="s">
        <v>23</v>
      </c>
      <c r="I7095" s="1" t="s">
        <v>53</v>
      </c>
      <c r="AK7095" s="1" t="s">
        <v>79</v>
      </c>
    </row>
    <row r="7096" spans="1:37">
      <c r="A7096" s="1" t="s">
        <v>1782</v>
      </c>
      <c r="B7096" s="9">
        <v>42149</v>
      </c>
      <c r="C7096" s="2">
        <v>100</v>
      </c>
      <c r="D7096" s="7">
        <v>1</v>
      </c>
      <c r="E7096" s="1">
        <v>44</v>
      </c>
      <c r="F7096" s="1" t="s">
        <v>745</v>
      </c>
      <c r="G7096" s="1" t="s">
        <v>1514</v>
      </c>
      <c r="H7096" s="1" t="s">
        <v>23</v>
      </c>
      <c r="I7096" s="1" t="s">
        <v>23</v>
      </c>
      <c r="J7096" s="1" t="s">
        <v>55</v>
      </c>
      <c r="AK7096" s="1" t="s">
        <v>79</v>
      </c>
    </row>
    <row r="7097" spans="1:37">
      <c r="A7097" s="1" t="s">
        <v>1782</v>
      </c>
      <c r="B7097" s="9">
        <v>42149</v>
      </c>
      <c r="C7097" s="2">
        <v>100</v>
      </c>
      <c r="D7097" s="7">
        <v>1</v>
      </c>
      <c r="E7097" s="1">
        <v>44</v>
      </c>
      <c r="F7097" s="1" t="s">
        <v>747</v>
      </c>
      <c r="G7097" s="1" t="s">
        <v>1515</v>
      </c>
      <c r="H7097" s="1" t="s">
        <v>23</v>
      </c>
      <c r="I7097" s="1" t="s">
        <v>23</v>
      </c>
      <c r="AK7097" s="1" t="s">
        <v>79</v>
      </c>
    </row>
    <row r="7098" spans="1:37">
      <c r="A7098" s="1" t="s">
        <v>1782</v>
      </c>
      <c r="B7098" s="9">
        <v>42149</v>
      </c>
      <c r="C7098" s="2">
        <v>100</v>
      </c>
      <c r="D7098" s="7">
        <v>1</v>
      </c>
      <c r="E7098" s="1">
        <v>45</v>
      </c>
      <c r="F7098" s="1" t="s">
        <v>745</v>
      </c>
      <c r="G7098" s="1" t="s">
        <v>1516</v>
      </c>
      <c r="H7098" s="1" t="s">
        <v>23</v>
      </c>
      <c r="I7098" s="1" t="s">
        <v>23</v>
      </c>
      <c r="AK7098" s="1" t="s">
        <v>79</v>
      </c>
    </row>
    <row r="7099" spans="1:37">
      <c r="A7099" s="1" t="s">
        <v>1782</v>
      </c>
      <c r="B7099" s="9">
        <v>42149</v>
      </c>
      <c r="C7099" s="2">
        <v>100</v>
      </c>
      <c r="D7099" s="7">
        <v>1</v>
      </c>
      <c r="E7099" s="1">
        <v>45</v>
      </c>
      <c r="F7099" s="1" t="s">
        <v>747</v>
      </c>
      <c r="G7099" s="1" t="s">
        <v>1517</v>
      </c>
      <c r="H7099" s="1" t="s">
        <v>22</v>
      </c>
      <c r="I7099" s="1" t="s">
        <v>9</v>
      </c>
      <c r="K7099" s="1" t="s">
        <v>29</v>
      </c>
      <c r="L7099" s="1" t="s">
        <v>53</v>
      </c>
      <c r="M7099" s="2" t="s">
        <v>2255</v>
      </c>
      <c r="AK7099" s="1" t="s">
        <v>79</v>
      </c>
    </row>
    <row r="7100" spans="1:37">
      <c r="A7100" s="1" t="s">
        <v>1782</v>
      </c>
      <c r="B7100" s="9">
        <v>42149</v>
      </c>
      <c r="C7100" s="2">
        <v>100</v>
      </c>
      <c r="D7100" s="7">
        <v>1</v>
      </c>
      <c r="E7100" s="1">
        <v>46</v>
      </c>
      <c r="F7100" s="1" t="s">
        <v>745</v>
      </c>
      <c r="G7100" s="1" t="s">
        <v>1518</v>
      </c>
      <c r="H7100" s="1" t="s">
        <v>23</v>
      </c>
      <c r="I7100" s="1" t="s">
        <v>23</v>
      </c>
      <c r="J7100" s="1" t="s">
        <v>55</v>
      </c>
      <c r="AK7100" s="1" t="s">
        <v>79</v>
      </c>
    </row>
    <row r="7101" spans="1:37">
      <c r="A7101" s="1" t="s">
        <v>1782</v>
      </c>
      <c r="B7101" s="9">
        <v>42149</v>
      </c>
      <c r="C7101" s="2">
        <v>100</v>
      </c>
      <c r="D7101" s="7">
        <v>1</v>
      </c>
      <c r="E7101" s="1">
        <v>46</v>
      </c>
      <c r="F7101" s="1" t="s">
        <v>747</v>
      </c>
      <c r="G7101" s="1" t="s">
        <v>1519</v>
      </c>
      <c r="H7101" s="1" t="s">
        <v>23</v>
      </c>
      <c r="I7101" s="1" t="s">
        <v>23</v>
      </c>
      <c r="J7101" s="1" t="s">
        <v>55</v>
      </c>
      <c r="AK7101" s="1" t="s">
        <v>79</v>
      </c>
    </row>
    <row r="7102" spans="1:37">
      <c r="A7102" s="1" t="s">
        <v>1782</v>
      </c>
      <c r="B7102" s="9">
        <v>42149</v>
      </c>
      <c r="C7102" s="2">
        <v>100</v>
      </c>
      <c r="D7102" s="7">
        <v>1</v>
      </c>
      <c r="E7102" s="1">
        <v>47</v>
      </c>
      <c r="F7102" s="1" t="s">
        <v>745</v>
      </c>
      <c r="G7102" s="1" t="s">
        <v>1520</v>
      </c>
      <c r="H7102" s="1" t="s">
        <v>23</v>
      </c>
      <c r="I7102" s="1" t="s">
        <v>23</v>
      </c>
      <c r="J7102" s="1" t="s">
        <v>55</v>
      </c>
      <c r="AK7102" s="1" t="s">
        <v>79</v>
      </c>
    </row>
    <row r="7103" spans="1:37">
      <c r="A7103" s="1" t="s">
        <v>1782</v>
      </c>
      <c r="B7103" s="9">
        <v>42149</v>
      </c>
      <c r="C7103" s="2">
        <v>100</v>
      </c>
      <c r="D7103" s="7">
        <v>1</v>
      </c>
      <c r="E7103" s="1">
        <v>47</v>
      </c>
      <c r="F7103" s="1" t="s">
        <v>747</v>
      </c>
      <c r="G7103" s="1" t="s">
        <v>1521</v>
      </c>
      <c r="H7103" s="1" t="s">
        <v>23</v>
      </c>
      <c r="I7103" s="1" t="s">
        <v>23</v>
      </c>
      <c r="AK7103" s="1" t="s">
        <v>79</v>
      </c>
    </row>
    <row r="7104" spans="1:37">
      <c r="A7104" s="1" t="s">
        <v>1782</v>
      </c>
      <c r="B7104" s="9">
        <v>42149</v>
      </c>
      <c r="C7104" s="2">
        <v>100</v>
      </c>
      <c r="D7104" s="7">
        <v>1</v>
      </c>
      <c r="E7104" s="1">
        <v>48</v>
      </c>
      <c r="F7104" s="1" t="s">
        <v>745</v>
      </c>
      <c r="G7104" s="1" t="s">
        <v>1522</v>
      </c>
      <c r="H7104" s="1" t="s">
        <v>23</v>
      </c>
      <c r="I7104" s="1" t="s">
        <v>23</v>
      </c>
      <c r="AK7104" s="1" t="s">
        <v>79</v>
      </c>
    </row>
    <row r="7105" spans="1:38">
      <c r="A7105" s="1" t="s">
        <v>1782</v>
      </c>
      <c r="B7105" s="9">
        <v>42149</v>
      </c>
      <c r="C7105" s="2">
        <v>100</v>
      </c>
      <c r="D7105" s="7">
        <v>1</v>
      </c>
      <c r="E7105" s="1">
        <v>48</v>
      </c>
      <c r="F7105" s="1" t="s">
        <v>747</v>
      </c>
      <c r="G7105" s="1" t="s">
        <v>1523</v>
      </c>
      <c r="H7105" s="1" t="s">
        <v>23</v>
      </c>
      <c r="I7105" s="1" t="s">
        <v>9</v>
      </c>
      <c r="AK7105" s="1" t="s">
        <v>79</v>
      </c>
    </row>
    <row r="7106" spans="1:38">
      <c r="A7106" s="1" t="s">
        <v>1783</v>
      </c>
      <c r="B7106" s="9">
        <v>42151</v>
      </c>
      <c r="C7106" s="2">
        <v>100</v>
      </c>
      <c r="D7106" s="7">
        <v>2</v>
      </c>
      <c r="E7106" s="1">
        <v>1</v>
      </c>
      <c r="F7106" s="1" t="s">
        <v>745</v>
      </c>
      <c r="G7106" s="1" t="s">
        <v>584</v>
      </c>
      <c r="H7106" s="1" t="s">
        <v>23</v>
      </c>
      <c r="I7106" s="1" t="s">
        <v>23</v>
      </c>
      <c r="AK7106" s="1" t="s">
        <v>750</v>
      </c>
    </row>
    <row r="7107" spans="1:38">
      <c r="A7107" s="1" t="s">
        <v>1783</v>
      </c>
      <c r="B7107" s="9">
        <v>42151</v>
      </c>
      <c r="C7107" s="2">
        <v>100</v>
      </c>
      <c r="D7107" s="7">
        <v>2</v>
      </c>
      <c r="E7107" s="1">
        <v>1</v>
      </c>
      <c r="F7107" s="1" t="s">
        <v>747</v>
      </c>
      <c r="G7107" s="1" t="s">
        <v>586</v>
      </c>
      <c r="H7107" s="1" t="s">
        <v>23</v>
      </c>
      <c r="I7107" s="1" t="s">
        <v>23</v>
      </c>
      <c r="J7107" s="1" t="s">
        <v>55</v>
      </c>
      <c r="AK7107" s="1" t="s">
        <v>750</v>
      </c>
      <c r="AL7107" s="1" t="s">
        <v>821</v>
      </c>
    </row>
    <row r="7108" spans="1:38">
      <c r="A7108" s="1" t="s">
        <v>1783</v>
      </c>
      <c r="B7108" s="9">
        <v>42151</v>
      </c>
      <c r="C7108" s="2">
        <v>100</v>
      </c>
      <c r="D7108" s="7">
        <v>2</v>
      </c>
      <c r="E7108" s="1">
        <v>2</v>
      </c>
      <c r="F7108" s="1" t="s">
        <v>745</v>
      </c>
      <c r="G7108" s="1" t="s">
        <v>587</v>
      </c>
      <c r="H7108" s="1" t="s">
        <v>22</v>
      </c>
      <c r="I7108" s="1" t="s">
        <v>23</v>
      </c>
      <c r="AK7108" s="1" t="s">
        <v>750</v>
      </c>
      <c r="AL7108" s="1" t="s">
        <v>782</v>
      </c>
    </row>
    <row r="7109" spans="1:38">
      <c r="A7109" s="1" t="s">
        <v>1783</v>
      </c>
      <c r="B7109" s="9">
        <v>42151</v>
      </c>
      <c r="C7109" s="2">
        <v>100</v>
      </c>
      <c r="D7109" s="7">
        <v>2</v>
      </c>
      <c r="E7109" s="1">
        <v>2</v>
      </c>
      <c r="F7109" s="1" t="s">
        <v>747</v>
      </c>
      <c r="G7109" s="1" t="s">
        <v>588</v>
      </c>
      <c r="H7109" s="1" t="s">
        <v>23</v>
      </c>
      <c r="I7109" s="1" t="s">
        <v>23</v>
      </c>
      <c r="AK7109" s="1" t="s">
        <v>750</v>
      </c>
    </row>
    <row r="7110" spans="1:38">
      <c r="A7110" s="1" t="s">
        <v>1783</v>
      </c>
      <c r="B7110" s="9">
        <v>42151</v>
      </c>
      <c r="C7110" s="2">
        <v>100</v>
      </c>
      <c r="D7110" s="7">
        <v>2</v>
      </c>
      <c r="E7110" s="1">
        <v>3</v>
      </c>
      <c r="F7110" s="1" t="s">
        <v>745</v>
      </c>
      <c r="G7110" s="1" t="s">
        <v>589</v>
      </c>
      <c r="H7110" s="1" t="s">
        <v>23</v>
      </c>
      <c r="I7110" s="1" t="s">
        <v>23</v>
      </c>
      <c r="AK7110" s="1" t="s">
        <v>750</v>
      </c>
    </row>
    <row r="7111" spans="1:38">
      <c r="A7111" s="1" t="s">
        <v>1783</v>
      </c>
      <c r="B7111" s="9">
        <v>42151</v>
      </c>
      <c r="C7111" s="2">
        <v>100</v>
      </c>
      <c r="D7111" s="7">
        <v>2</v>
      </c>
      <c r="E7111" s="1">
        <v>3</v>
      </c>
      <c r="F7111" s="1" t="s">
        <v>747</v>
      </c>
      <c r="G7111" s="1" t="s">
        <v>590</v>
      </c>
      <c r="H7111" s="1" t="s">
        <v>23</v>
      </c>
      <c r="I7111" s="1" t="s">
        <v>23</v>
      </c>
      <c r="AK7111" s="1" t="s">
        <v>750</v>
      </c>
    </row>
    <row r="7112" spans="1:38">
      <c r="A7112" s="1" t="s">
        <v>1783</v>
      </c>
      <c r="B7112" s="9">
        <v>42151</v>
      </c>
      <c r="C7112" s="2">
        <v>100</v>
      </c>
      <c r="D7112" s="7">
        <v>2</v>
      </c>
      <c r="E7112" s="1">
        <v>4</v>
      </c>
      <c r="F7112" s="1" t="s">
        <v>745</v>
      </c>
      <c r="G7112" s="1" t="s">
        <v>591</v>
      </c>
      <c r="H7112" s="1" t="s">
        <v>23</v>
      </c>
      <c r="I7112" s="1" t="s">
        <v>23</v>
      </c>
      <c r="AK7112" s="1" t="s">
        <v>750</v>
      </c>
    </row>
    <row r="7113" spans="1:38">
      <c r="A7113" s="1" t="s">
        <v>1783</v>
      </c>
      <c r="B7113" s="9">
        <v>42151</v>
      </c>
      <c r="C7113" s="2">
        <v>100</v>
      </c>
      <c r="D7113" s="7">
        <v>2</v>
      </c>
      <c r="E7113" s="1">
        <v>4</v>
      </c>
      <c r="F7113" s="1" t="s">
        <v>747</v>
      </c>
      <c r="G7113" s="1" t="s">
        <v>592</v>
      </c>
      <c r="H7113" s="1" t="s">
        <v>23</v>
      </c>
      <c r="I7113" s="1" t="s">
        <v>23</v>
      </c>
      <c r="AK7113" s="1" t="s">
        <v>750</v>
      </c>
    </row>
    <row r="7114" spans="1:38">
      <c r="A7114" s="1" t="s">
        <v>1783</v>
      </c>
      <c r="B7114" s="9">
        <v>42151</v>
      </c>
      <c r="C7114" s="2">
        <v>100</v>
      </c>
      <c r="D7114" s="7">
        <v>2</v>
      </c>
      <c r="E7114" s="1">
        <v>5</v>
      </c>
      <c r="F7114" s="1" t="s">
        <v>745</v>
      </c>
      <c r="G7114" s="1" t="s">
        <v>593</v>
      </c>
      <c r="H7114" s="1" t="s">
        <v>23</v>
      </c>
      <c r="I7114" s="1" t="s">
        <v>23</v>
      </c>
      <c r="AK7114" s="1" t="s">
        <v>750</v>
      </c>
    </row>
    <row r="7115" spans="1:38">
      <c r="A7115" s="1" t="s">
        <v>1783</v>
      </c>
      <c r="B7115" s="9">
        <v>42151</v>
      </c>
      <c r="C7115" s="2">
        <v>100</v>
      </c>
      <c r="D7115" s="7">
        <v>2</v>
      </c>
      <c r="E7115" s="1">
        <v>5</v>
      </c>
      <c r="F7115" s="1" t="s">
        <v>747</v>
      </c>
      <c r="G7115" s="1" t="s">
        <v>594</v>
      </c>
      <c r="H7115" s="1" t="s">
        <v>23</v>
      </c>
      <c r="I7115" s="1" t="s">
        <v>23</v>
      </c>
      <c r="AK7115" s="1" t="s">
        <v>750</v>
      </c>
    </row>
    <row r="7116" spans="1:38">
      <c r="A7116" s="1" t="s">
        <v>1783</v>
      </c>
      <c r="B7116" s="9">
        <v>42151</v>
      </c>
      <c r="C7116" s="2">
        <v>100</v>
      </c>
      <c r="D7116" s="7">
        <v>2</v>
      </c>
      <c r="E7116" s="1">
        <v>6</v>
      </c>
      <c r="F7116" s="1" t="s">
        <v>745</v>
      </c>
      <c r="G7116" s="1" t="s">
        <v>595</v>
      </c>
      <c r="H7116" s="1" t="s">
        <v>23</v>
      </c>
      <c r="I7116" s="1" t="s">
        <v>23</v>
      </c>
      <c r="AK7116" s="1" t="s">
        <v>750</v>
      </c>
    </row>
    <row r="7117" spans="1:38">
      <c r="A7117" s="1" t="s">
        <v>1783</v>
      </c>
      <c r="B7117" s="9">
        <v>42151</v>
      </c>
      <c r="C7117" s="2">
        <v>100</v>
      </c>
      <c r="D7117" s="7">
        <v>2</v>
      </c>
      <c r="E7117" s="1">
        <v>6</v>
      </c>
      <c r="F7117" s="1" t="s">
        <v>747</v>
      </c>
      <c r="G7117" s="1" t="s">
        <v>596</v>
      </c>
      <c r="H7117" s="1" t="s">
        <v>23</v>
      </c>
      <c r="I7117" s="1" t="s">
        <v>23</v>
      </c>
      <c r="AK7117" s="1" t="s">
        <v>750</v>
      </c>
    </row>
    <row r="7118" spans="1:38">
      <c r="A7118" s="1" t="s">
        <v>1783</v>
      </c>
      <c r="B7118" s="9">
        <v>42151</v>
      </c>
      <c r="C7118" s="2">
        <v>100</v>
      </c>
      <c r="D7118" s="7">
        <v>2</v>
      </c>
      <c r="E7118" s="1">
        <v>7</v>
      </c>
      <c r="F7118" s="1" t="s">
        <v>745</v>
      </c>
      <c r="G7118" s="1" t="s">
        <v>597</v>
      </c>
      <c r="H7118" s="1" t="s">
        <v>23</v>
      </c>
      <c r="I7118" s="1" t="s">
        <v>23</v>
      </c>
      <c r="AK7118" s="1" t="s">
        <v>750</v>
      </c>
    </row>
    <row r="7119" spans="1:38">
      <c r="A7119" s="1" t="s">
        <v>1783</v>
      </c>
      <c r="B7119" s="9">
        <v>42151</v>
      </c>
      <c r="C7119" s="2">
        <v>100</v>
      </c>
      <c r="D7119" s="7">
        <v>2</v>
      </c>
      <c r="E7119" s="1">
        <v>7</v>
      </c>
      <c r="F7119" s="1" t="s">
        <v>747</v>
      </c>
      <c r="G7119" s="1" t="s">
        <v>599</v>
      </c>
      <c r="H7119" s="1" t="s">
        <v>22</v>
      </c>
      <c r="I7119" s="1" t="s">
        <v>9</v>
      </c>
      <c r="K7119" s="1" t="s">
        <v>31</v>
      </c>
      <c r="L7119" s="1" t="s">
        <v>25</v>
      </c>
      <c r="M7119" s="2" t="s">
        <v>2347</v>
      </c>
      <c r="N7119" s="1" t="s">
        <v>26</v>
      </c>
      <c r="O7119" s="1" t="s">
        <v>27</v>
      </c>
      <c r="P7119" s="1" t="s">
        <v>769</v>
      </c>
      <c r="Q7119" s="1">
        <v>43</v>
      </c>
      <c r="R7119" s="1">
        <v>22.3</v>
      </c>
      <c r="S7119" s="1">
        <v>27.85</v>
      </c>
      <c r="X7119" s="1">
        <v>18</v>
      </c>
      <c r="Y7119" s="1">
        <v>203</v>
      </c>
      <c r="Z7119" s="1">
        <v>185</v>
      </c>
      <c r="AA7119" s="1">
        <v>4</v>
      </c>
      <c r="AC7119" s="1" t="s">
        <v>1054</v>
      </c>
      <c r="AE7119" s="1" t="s">
        <v>1055</v>
      </c>
      <c r="AF7119" s="1" t="s">
        <v>1056</v>
      </c>
      <c r="AI7119" s="1" t="s">
        <v>1057</v>
      </c>
      <c r="AJ7119" s="1" t="s">
        <v>525</v>
      </c>
      <c r="AK7119" s="1" t="s">
        <v>750</v>
      </c>
      <c r="AL7119" s="1" t="s">
        <v>1058</v>
      </c>
    </row>
    <row r="7120" spans="1:38">
      <c r="A7120" s="1" t="s">
        <v>1783</v>
      </c>
      <c r="B7120" s="9">
        <v>42151</v>
      </c>
      <c r="C7120" s="2">
        <v>100</v>
      </c>
      <c r="D7120" s="7">
        <v>2</v>
      </c>
      <c r="E7120" s="1">
        <v>8</v>
      </c>
      <c r="F7120" s="1" t="s">
        <v>745</v>
      </c>
      <c r="G7120" s="1" t="s">
        <v>600</v>
      </c>
      <c r="H7120" s="1" t="s">
        <v>23</v>
      </c>
      <c r="I7120" s="1" t="s">
        <v>23</v>
      </c>
      <c r="AK7120" s="1" t="s">
        <v>750</v>
      </c>
    </row>
    <row r="7121" spans="1:38">
      <c r="A7121" s="1" t="s">
        <v>1783</v>
      </c>
      <c r="B7121" s="9">
        <v>42151</v>
      </c>
      <c r="C7121" s="2">
        <v>100</v>
      </c>
      <c r="D7121" s="7">
        <v>2</v>
      </c>
      <c r="E7121" s="1">
        <v>8</v>
      </c>
      <c r="F7121" s="1" t="s">
        <v>747</v>
      </c>
      <c r="G7121" s="1" t="s">
        <v>601</v>
      </c>
      <c r="H7121" s="1" t="s">
        <v>22</v>
      </c>
      <c r="I7121" s="1" t="s">
        <v>9</v>
      </c>
      <c r="K7121" s="1" t="s">
        <v>31</v>
      </c>
      <c r="L7121" s="1" t="s">
        <v>25</v>
      </c>
      <c r="M7121" s="2" t="s">
        <v>2346</v>
      </c>
      <c r="N7121" s="1" t="s">
        <v>26</v>
      </c>
      <c r="O7121" s="1" t="s">
        <v>33</v>
      </c>
      <c r="P7121" s="1" t="s">
        <v>1059</v>
      </c>
      <c r="Q7121" s="1">
        <v>39.299999999999997</v>
      </c>
      <c r="R7121" s="1">
        <v>23</v>
      </c>
      <c r="S7121" s="1">
        <v>17.75</v>
      </c>
      <c r="X7121" s="1">
        <v>18</v>
      </c>
      <c r="Y7121" s="1">
        <v>230</v>
      </c>
      <c r="Z7121" s="1">
        <v>212</v>
      </c>
      <c r="AA7121" s="1">
        <v>3</v>
      </c>
      <c r="AE7121" s="1" t="s">
        <v>1060</v>
      </c>
      <c r="AF7121" s="1" t="s">
        <v>1061</v>
      </c>
      <c r="AI7121" s="1" t="s">
        <v>1062</v>
      </c>
      <c r="AJ7121" s="1" t="s">
        <v>525</v>
      </c>
      <c r="AK7121" s="1" t="s">
        <v>750</v>
      </c>
      <c r="AL7121" s="1" t="s">
        <v>1063</v>
      </c>
    </row>
    <row r="7122" spans="1:38">
      <c r="A7122" s="1" t="s">
        <v>1783</v>
      </c>
      <c r="B7122" s="9">
        <v>42151</v>
      </c>
      <c r="C7122" s="2">
        <v>100</v>
      </c>
      <c r="D7122" s="7">
        <v>2</v>
      </c>
      <c r="E7122" s="1">
        <v>9</v>
      </c>
      <c r="F7122" s="1" t="s">
        <v>745</v>
      </c>
      <c r="G7122" s="1" t="s">
        <v>602</v>
      </c>
      <c r="H7122" s="1" t="s">
        <v>23</v>
      </c>
      <c r="I7122" s="1" t="s">
        <v>23</v>
      </c>
      <c r="AK7122" s="1" t="s">
        <v>750</v>
      </c>
    </row>
    <row r="7123" spans="1:38">
      <c r="A7123" s="1" t="s">
        <v>1783</v>
      </c>
      <c r="B7123" s="9">
        <v>42151</v>
      </c>
      <c r="C7123" s="2">
        <v>100</v>
      </c>
      <c r="D7123" s="7">
        <v>2</v>
      </c>
      <c r="E7123" s="1">
        <v>9</v>
      </c>
      <c r="F7123" s="1" t="s">
        <v>747</v>
      </c>
      <c r="G7123" s="1" t="s">
        <v>603</v>
      </c>
      <c r="H7123" s="1" t="s">
        <v>23</v>
      </c>
      <c r="I7123" s="1" t="s">
        <v>23</v>
      </c>
      <c r="AK7123" s="1" t="s">
        <v>750</v>
      </c>
    </row>
    <row r="7124" spans="1:38">
      <c r="A7124" s="1" t="s">
        <v>1783</v>
      </c>
      <c r="B7124" s="9">
        <v>42151</v>
      </c>
      <c r="C7124" s="2">
        <v>100</v>
      </c>
      <c r="D7124" s="7">
        <v>2</v>
      </c>
      <c r="E7124" s="1">
        <v>10</v>
      </c>
      <c r="F7124" s="1" t="s">
        <v>745</v>
      </c>
      <c r="G7124" s="1" t="s">
        <v>604</v>
      </c>
      <c r="H7124" s="1" t="s">
        <v>23</v>
      </c>
      <c r="I7124" s="1" t="s">
        <v>23</v>
      </c>
      <c r="AK7124" s="1" t="s">
        <v>750</v>
      </c>
    </row>
    <row r="7125" spans="1:38">
      <c r="A7125" s="1" t="s">
        <v>1783</v>
      </c>
      <c r="B7125" s="9">
        <v>42151</v>
      </c>
      <c r="C7125" s="2">
        <v>100</v>
      </c>
      <c r="D7125" s="7">
        <v>2</v>
      </c>
      <c r="E7125" s="1">
        <v>10</v>
      </c>
      <c r="F7125" s="1" t="s">
        <v>747</v>
      </c>
      <c r="G7125" s="1" t="s">
        <v>605</v>
      </c>
      <c r="H7125" s="1" t="s">
        <v>23</v>
      </c>
      <c r="I7125" s="1" t="s">
        <v>9</v>
      </c>
      <c r="AK7125" s="1" t="s">
        <v>750</v>
      </c>
    </row>
    <row r="7126" spans="1:38">
      <c r="A7126" s="1" t="s">
        <v>1783</v>
      </c>
      <c r="B7126" s="9">
        <v>42151</v>
      </c>
      <c r="C7126" s="2">
        <v>100</v>
      </c>
      <c r="D7126" s="7">
        <v>2</v>
      </c>
      <c r="E7126" s="1">
        <v>11</v>
      </c>
      <c r="F7126" s="1" t="s">
        <v>745</v>
      </c>
      <c r="G7126" s="1" t="s">
        <v>606</v>
      </c>
      <c r="H7126" s="1" t="s">
        <v>23</v>
      </c>
      <c r="I7126" s="1" t="s">
        <v>23</v>
      </c>
      <c r="AK7126" s="1" t="s">
        <v>750</v>
      </c>
    </row>
    <row r="7127" spans="1:38">
      <c r="A7127" s="1" t="s">
        <v>1783</v>
      </c>
      <c r="B7127" s="9">
        <v>42151</v>
      </c>
      <c r="C7127" s="2">
        <v>100</v>
      </c>
      <c r="D7127" s="7">
        <v>2</v>
      </c>
      <c r="E7127" s="1">
        <v>11</v>
      </c>
      <c r="F7127" s="1" t="s">
        <v>747</v>
      </c>
      <c r="G7127" s="1" t="s">
        <v>607</v>
      </c>
      <c r="H7127" s="1" t="s">
        <v>23</v>
      </c>
      <c r="I7127" s="1" t="s">
        <v>23</v>
      </c>
      <c r="AK7127" s="1" t="s">
        <v>750</v>
      </c>
    </row>
    <row r="7128" spans="1:38">
      <c r="A7128" s="1" t="s">
        <v>1783</v>
      </c>
      <c r="B7128" s="9">
        <v>42151</v>
      </c>
      <c r="C7128" s="2">
        <v>100</v>
      </c>
      <c r="D7128" s="7">
        <v>2</v>
      </c>
      <c r="E7128" s="1">
        <v>12</v>
      </c>
      <c r="F7128" s="1" t="s">
        <v>745</v>
      </c>
      <c r="G7128" s="1" t="s">
        <v>608</v>
      </c>
      <c r="H7128" s="1" t="s">
        <v>23</v>
      </c>
      <c r="I7128" s="1" t="s">
        <v>23</v>
      </c>
      <c r="AK7128" s="1" t="s">
        <v>750</v>
      </c>
    </row>
    <row r="7129" spans="1:38">
      <c r="A7129" s="1" t="s">
        <v>1783</v>
      </c>
      <c r="B7129" s="9">
        <v>42151</v>
      </c>
      <c r="C7129" s="2">
        <v>100</v>
      </c>
      <c r="D7129" s="7">
        <v>2</v>
      </c>
      <c r="E7129" s="1">
        <v>12</v>
      </c>
      <c r="F7129" s="1" t="s">
        <v>747</v>
      </c>
      <c r="G7129" s="1" t="s">
        <v>609</v>
      </c>
      <c r="H7129" s="1" t="s">
        <v>23</v>
      </c>
      <c r="I7129" s="1" t="s">
        <v>23</v>
      </c>
      <c r="AK7129" s="1" t="s">
        <v>750</v>
      </c>
    </row>
    <row r="7130" spans="1:38">
      <c r="A7130" s="1" t="s">
        <v>1783</v>
      </c>
      <c r="B7130" s="9">
        <v>42151</v>
      </c>
      <c r="C7130" s="2">
        <v>100</v>
      </c>
      <c r="D7130" s="7">
        <v>2</v>
      </c>
      <c r="E7130" s="1">
        <v>13</v>
      </c>
      <c r="F7130" s="1" t="s">
        <v>745</v>
      </c>
      <c r="G7130" s="1" t="s">
        <v>610</v>
      </c>
      <c r="H7130" s="1" t="s">
        <v>23</v>
      </c>
      <c r="I7130" s="1" t="s">
        <v>23</v>
      </c>
      <c r="AK7130" s="1" t="s">
        <v>117</v>
      </c>
    </row>
    <row r="7131" spans="1:38">
      <c r="A7131" s="1" t="s">
        <v>1783</v>
      </c>
      <c r="B7131" s="9">
        <v>42151</v>
      </c>
      <c r="C7131" s="2">
        <v>100</v>
      </c>
      <c r="D7131" s="7">
        <v>2</v>
      </c>
      <c r="E7131" s="1">
        <v>13</v>
      </c>
      <c r="F7131" s="1" t="s">
        <v>747</v>
      </c>
      <c r="G7131" s="1" t="s">
        <v>611</v>
      </c>
      <c r="H7131" s="1" t="s">
        <v>23</v>
      </c>
      <c r="I7131" s="1" t="s">
        <v>23</v>
      </c>
      <c r="AK7131" s="1" t="s">
        <v>117</v>
      </c>
    </row>
    <row r="7132" spans="1:38">
      <c r="A7132" s="1" t="s">
        <v>1783</v>
      </c>
      <c r="B7132" s="9">
        <v>42151</v>
      </c>
      <c r="C7132" s="2">
        <v>100</v>
      </c>
      <c r="D7132" s="7">
        <v>2</v>
      </c>
      <c r="E7132" s="1">
        <v>14</v>
      </c>
      <c r="F7132" s="1" t="s">
        <v>745</v>
      </c>
      <c r="G7132" s="1" t="s">
        <v>612</v>
      </c>
      <c r="H7132" s="1" t="s">
        <v>23</v>
      </c>
      <c r="I7132" s="1" t="s">
        <v>53</v>
      </c>
      <c r="AK7132" s="1" t="s">
        <v>117</v>
      </c>
    </row>
    <row r="7133" spans="1:38">
      <c r="A7133" s="1" t="s">
        <v>1783</v>
      </c>
      <c r="B7133" s="9">
        <v>42151</v>
      </c>
      <c r="C7133" s="2">
        <v>100</v>
      </c>
      <c r="D7133" s="7">
        <v>2</v>
      </c>
      <c r="E7133" s="1">
        <v>14</v>
      </c>
      <c r="F7133" s="1" t="s">
        <v>747</v>
      </c>
      <c r="G7133" s="1" t="s">
        <v>613</v>
      </c>
      <c r="H7133" s="1" t="s">
        <v>23</v>
      </c>
      <c r="I7133" s="1" t="s">
        <v>23</v>
      </c>
      <c r="AK7133" s="1" t="s">
        <v>117</v>
      </c>
    </row>
    <row r="7134" spans="1:38">
      <c r="A7134" s="1" t="s">
        <v>1783</v>
      </c>
      <c r="B7134" s="9">
        <v>42151</v>
      </c>
      <c r="C7134" s="2">
        <v>100</v>
      </c>
      <c r="D7134" s="7">
        <v>2</v>
      </c>
      <c r="E7134" s="1">
        <v>15</v>
      </c>
      <c r="F7134" s="1" t="s">
        <v>745</v>
      </c>
      <c r="G7134" s="1" t="s">
        <v>616</v>
      </c>
      <c r="H7134" s="1" t="s">
        <v>22</v>
      </c>
      <c r="I7134" s="1" t="s">
        <v>9</v>
      </c>
      <c r="K7134" s="1" t="s">
        <v>29</v>
      </c>
      <c r="L7134" s="1" t="s">
        <v>25</v>
      </c>
      <c r="M7134" s="2" t="s">
        <v>2349</v>
      </c>
      <c r="N7134" s="1" t="s">
        <v>224</v>
      </c>
      <c r="O7134" s="1" t="s">
        <v>27</v>
      </c>
      <c r="P7134" s="1" t="s">
        <v>1064</v>
      </c>
      <c r="Q7134" s="1">
        <v>40.700000000000003</v>
      </c>
      <c r="R7134" s="1">
        <v>25.3</v>
      </c>
      <c r="S7134" s="1">
        <v>18.8</v>
      </c>
      <c r="X7134" s="1">
        <v>17</v>
      </c>
      <c r="Y7134" s="1">
        <v>131</v>
      </c>
      <c r="Z7134" s="1">
        <v>114</v>
      </c>
      <c r="AA7134" s="1">
        <v>55</v>
      </c>
      <c r="AE7134" s="1" t="s">
        <v>1065</v>
      </c>
      <c r="AF7134" s="1" t="s">
        <v>1066</v>
      </c>
      <c r="AH7134" s="1" t="s">
        <v>1067</v>
      </c>
      <c r="AI7134" s="1" t="s">
        <v>1068</v>
      </c>
      <c r="AJ7134" s="1" t="s">
        <v>525</v>
      </c>
      <c r="AK7134" s="1" t="s">
        <v>117</v>
      </c>
      <c r="AL7134" s="1" t="s">
        <v>1069</v>
      </c>
    </row>
    <row r="7135" spans="1:38">
      <c r="A7135" s="1" t="s">
        <v>1783</v>
      </c>
      <c r="B7135" s="9">
        <v>42151</v>
      </c>
      <c r="C7135" s="2">
        <v>100</v>
      </c>
      <c r="D7135" s="7">
        <v>2</v>
      </c>
      <c r="E7135" s="1">
        <v>15</v>
      </c>
      <c r="F7135" s="1" t="s">
        <v>747</v>
      </c>
      <c r="G7135" s="1" t="s">
        <v>617</v>
      </c>
      <c r="H7135" s="1" t="s">
        <v>22</v>
      </c>
      <c r="I7135" s="1" t="s">
        <v>9</v>
      </c>
      <c r="K7135" s="1" t="s">
        <v>29</v>
      </c>
      <c r="L7135" s="1" t="s">
        <v>25</v>
      </c>
      <c r="M7135" s="2" t="s">
        <v>1586</v>
      </c>
      <c r="N7135" s="1" t="s">
        <v>224</v>
      </c>
      <c r="O7135" s="1" t="s">
        <v>33</v>
      </c>
      <c r="Q7135" s="1">
        <v>36.700000000000003</v>
      </c>
      <c r="R7135" s="1">
        <v>26.7</v>
      </c>
      <c r="S7135" s="1">
        <v>8.9</v>
      </c>
      <c r="X7135" s="1">
        <v>18</v>
      </c>
      <c r="Y7135" s="1">
        <v>95</v>
      </c>
      <c r="Z7135" s="1">
        <v>77</v>
      </c>
      <c r="AA7135" s="1">
        <v>30</v>
      </c>
      <c r="AE7135" s="1" t="s">
        <v>1070</v>
      </c>
      <c r="AF7135" s="1" t="s">
        <v>1071</v>
      </c>
      <c r="AH7135" s="1" t="s">
        <v>1072</v>
      </c>
      <c r="AI7135" s="1" t="s">
        <v>1073</v>
      </c>
      <c r="AJ7135" s="1" t="s">
        <v>525</v>
      </c>
      <c r="AK7135" s="1" t="s">
        <v>117</v>
      </c>
      <c r="AL7135" s="1" t="s">
        <v>1074</v>
      </c>
    </row>
    <row r="7136" spans="1:38">
      <c r="A7136" s="1" t="s">
        <v>1783</v>
      </c>
      <c r="B7136" s="9">
        <v>42151</v>
      </c>
      <c r="C7136" s="2">
        <v>100</v>
      </c>
      <c r="D7136" s="7">
        <v>2</v>
      </c>
      <c r="E7136" s="1">
        <v>16</v>
      </c>
      <c r="F7136" s="1" t="s">
        <v>745</v>
      </c>
      <c r="G7136" s="1" t="s">
        <v>618</v>
      </c>
      <c r="H7136" s="1" t="s">
        <v>23</v>
      </c>
      <c r="I7136" s="1" t="s">
        <v>23</v>
      </c>
      <c r="AK7136" s="1" t="s">
        <v>117</v>
      </c>
    </row>
    <row r="7137" spans="1:37">
      <c r="A7137" s="1" t="s">
        <v>1783</v>
      </c>
      <c r="B7137" s="9">
        <v>42151</v>
      </c>
      <c r="C7137" s="2">
        <v>100</v>
      </c>
      <c r="D7137" s="7">
        <v>2</v>
      </c>
      <c r="E7137" s="1">
        <v>16</v>
      </c>
      <c r="F7137" s="1" t="s">
        <v>747</v>
      </c>
      <c r="G7137" s="1" t="s">
        <v>619</v>
      </c>
      <c r="H7137" s="1" t="s">
        <v>23</v>
      </c>
      <c r="I7137" s="1" t="s">
        <v>23</v>
      </c>
      <c r="AK7137" s="1" t="s">
        <v>117</v>
      </c>
    </row>
    <row r="7138" spans="1:37">
      <c r="A7138" s="1" t="s">
        <v>1783</v>
      </c>
      <c r="B7138" s="9">
        <v>42151</v>
      </c>
      <c r="C7138" s="2">
        <v>100</v>
      </c>
      <c r="D7138" s="7">
        <v>2</v>
      </c>
      <c r="E7138" s="1">
        <v>17</v>
      </c>
      <c r="F7138" s="1" t="s">
        <v>745</v>
      </c>
      <c r="G7138" s="1" t="s">
        <v>620</v>
      </c>
      <c r="H7138" s="1" t="s">
        <v>23</v>
      </c>
      <c r="I7138" s="1" t="s">
        <v>23</v>
      </c>
      <c r="J7138" s="1" t="s">
        <v>55</v>
      </c>
      <c r="AK7138" s="1" t="s">
        <v>117</v>
      </c>
    </row>
    <row r="7139" spans="1:37">
      <c r="A7139" s="1" t="s">
        <v>1783</v>
      </c>
      <c r="B7139" s="9">
        <v>42151</v>
      </c>
      <c r="C7139" s="2">
        <v>100</v>
      </c>
      <c r="D7139" s="7">
        <v>2</v>
      </c>
      <c r="E7139" s="1">
        <v>17</v>
      </c>
      <c r="F7139" s="1" t="s">
        <v>747</v>
      </c>
      <c r="G7139" s="1" t="s">
        <v>621</v>
      </c>
      <c r="H7139" s="1" t="s">
        <v>23</v>
      </c>
      <c r="I7139" s="1" t="s">
        <v>23</v>
      </c>
      <c r="AK7139" s="1" t="s">
        <v>117</v>
      </c>
    </row>
    <row r="7140" spans="1:37">
      <c r="A7140" s="1" t="s">
        <v>1783</v>
      </c>
      <c r="B7140" s="9">
        <v>42151</v>
      </c>
      <c r="C7140" s="2">
        <v>100</v>
      </c>
      <c r="D7140" s="7">
        <v>2</v>
      </c>
      <c r="E7140" s="1">
        <v>18</v>
      </c>
      <c r="F7140" s="1" t="s">
        <v>745</v>
      </c>
      <c r="G7140" s="1" t="s">
        <v>622</v>
      </c>
      <c r="H7140" s="1" t="s">
        <v>23</v>
      </c>
      <c r="I7140" s="1" t="s">
        <v>23</v>
      </c>
      <c r="AK7140" s="1" t="s">
        <v>117</v>
      </c>
    </row>
    <row r="7141" spans="1:37">
      <c r="A7141" s="1" t="s">
        <v>1783</v>
      </c>
      <c r="B7141" s="9">
        <v>42151</v>
      </c>
      <c r="C7141" s="2">
        <v>100</v>
      </c>
      <c r="D7141" s="7">
        <v>2</v>
      </c>
      <c r="E7141" s="1">
        <v>18</v>
      </c>
      <c r="F7141" s="1" t="s">
        <v>747</v>
      </c>
      <c r="G7141" s="1" t="s">
        <v>623</v>
      </c>
      <c r="H7141" s="1" t="s">
        <v>23</v>
      </c>
      <c r="I7141" s="1" t="s">
        <v>9</v>
      </c>
      <c r="AK7141" s="1" t="s">
        <v>117</v>
      </c>
    </row>
    <row r="7142" spans="1:37">
      <c r="A7142" s="1" t="s">
        <v>1783</v>
      </c>
      <c r="B7142" s="9">
        <v>42151</v>
      </c>
      <c r="C7142" s="2">
        <v>100</v>
      </c>
      <c r="D7142" s="7">
        <v>2</v>
      </c>
      <c r="E7142" s="1">
        <v>19</v>
      </c>
      <c r="F7142" s="1" t="s">
        <v>745</v>
      </c>
      <c r="G7142" s="1" t="s">
        <v>624</v>
      </c>
      <c r="H7142" s="1" t="s">
        <v>23</v>
      </c>
      <c r="I7142" s="1" t="s">
        <v>23</v>
      </c>
      <c r="AK7142" s="1" t="s">
        <v>117</v>
      </c>
    </row>
    <row r="7143" spans="1:37">
      <c r="A7143" s="1" t="s">
        <v>1783</v>
      </c>
      <c r="B7143" s="9">
        <v>42151</v>
      </c>
      <c r="C7143" s="2">
        <v>100</v>
      </c>
      <c r="D7143" s="7">
        <v>2</v>
      </c>
      <c r="E7143" s="1">
        <v>19</v>
      </c>
      <c r="F7143" s="1" t="s">
        <v>747</v>
      </c>
      <c r="G7143" s="1" t="s">
        <v>625</v>
      </c>
      <c r="H7143" s="1" t="s">
        <v>23</v>
      </c>
      <c r="I7143" s="1" t="s">
        <v>23</v>
      </c>
      <c r="AK7143" s="1" t="s">
        <v>117</v>
      </c>
    </row>
    <row r="7144" spans="1:37">
      <c r="A7144" s="1" t="s">
        <v>1783</v>
      </c>
      <c r="B7144" s="9">
        <v>42151</v>
      </c>
      <c r="C7144" s="2">
        <v>100</v>
      </c>
      <c r="D7144" s="7">
        <v>2</v>
      </c>
      <c r="E7144" s="1">
        <v>20</v>
      </c>
      <c r="F7144" s="1" t="s">
        <v>745</v>
      </c>
      <c r="G7144" s="1" t="s">
        <v>626</v>
      </c>
      <c r="H7144" s="1" t="s">
        <v>23</v>
      </c>
      <c r="I7144" s="1" t="s">
        <v>23</v>
      </c>
      <c r="AK7144" s="1" t="s">
        <v>117</v>
      </c>
    </row>
    <row r="7145" spans="1:37">
      <c r="A7145" s="1" t="s">
        <v>1783</v>
      </c>
      <c r="B7145" s="9">
        <v>42151</v>
      </c>
      <c r="C7145" s="2">
        <v>100</v>
      </c>
      <c r="D7145" s="7">
        <v>2</v>
      </c>
      <c r="E7145" s="1">
        <v>20</v>
      </c>
      <c r="F7145" s="1" t="s">
        <v>747</v>
      </c>
      <c r="G7145" s="1" t="s">
        <v>627</v>
      </c>
      <c r="H7145" s="1" t="s">
        <v>23</v>
      </c>
      <c r="I7145" s="1" t="s">
        <v>23</v>
      </c>
      <c r="J7145" s="1" t="s">
        <v>55</v>
      </c>
      <c r="AK7145" s="1" t="s">
        <v>117</v>
      </c>
    </row>
    <row r="7146" spans="1:37">
      <c r="A7146" s="1" t="s">
        <v>1783</v>
      </c>
      <c r="B7146" s="9">
        <v>42151</v>
      </c>
      <c r="C7146" s="2">
        <v>100</v>
      </c>
      <c r="D7146" s="7">
        <v>2</v>
      </c>
      <c r="E7146" s="10">
        <v>21</v>
      </c>
      <c r="F7146" s="1" t="s">
        <v>745</v>
      </c>
      <c r="G7146" s="1" t="s">
        <v>628</v>
      </c>
      <c r="H7146" s="1" t="s">
        <v>23</v>
      </c>
      <c r="I7146" s="1" t="s">
        <v>23</v>
      </c>
      <c r="AK7146" s="1" t="s">
        <v>117</v>
      </c>
    </row>
    <row r="7147" spans="1:37">
      <c r="A7147" s="1" t="s">
        <v>1783</v>
      </c>
      <c r="B7147" s="9">
        <v>42151</v>
      </c>
      <c r="C7147" s="2">
        <v>100</v>
      </c>
      <c r="D7147" s="7">
        <v>2</v>
      </c>
      <c r="E7147" s="1">
        <v>21</v>
      </c>
      <c r="F7147" s="1" t="s">
        <v>747</v>
      </c>
      <c r="G7147" s="1" t="s">
        <v>629</v>
      </c>
      <c r="H7147" s="1" t="s">
        <v>23</v>
      </c>
      <c r="I7147" s="1" t="s">
        <v>23</v>
      </c>
      <c r="AK7147" s="1" t="s">
        <v>117</v>
      </c>
    </row>
    <row r="7148" spans="1:37">
      <c r="A7148" s="1" t="s">
        <v>1783</v>
      </c>
      <c r="B7148" s="9">
        <v>42151</v>
      </c>
      <c r="C7148" s="2">
        <v>100</v>
      </c>
      <c r="D7148" s="7">
        <v>2</v>
      </c>
      <c r="E7148" s="1">
        <v>22</v>
      </c>
      <c r="F7148" s="1" t="s">
        <v>745</v>
      </c>
      <c r="G7148" s="1" t="s">
        <v>630</v>
      </c>
      <c r="H7148" s="1" t="s">
        <v>22</v>
      </c>
      <c r="I7148" s="1" t="s">
        <v>9</v>
      </c>
      <c r="K7148" s="1" t="s">
        <v>265</v>
      </c>
      <c r="L7148" s="1" t="s">
        <v>53</v>
      </c>
      <c r="M7148" s="2" t="s">
        <v>2325</v>
      </c>
      <c r="AK7148" s="1" t="s">
        <v>117</v>
      </c>
    </row>
    <row r="7149" spans="1:37">
      <c r="A7149" s="1" t="s">
        <v>1783</v>
      </c>
      <c r="B7149" s="9">
        <v>42151</v>
      </c>
      <c r="C7149" s="2">
        <v>100</v>
      </c>
      <c r="D7149" s="7">
        <v>2</v>
      </c>
      <c r="E7149" s="1">
        <v>22</v>
      </c>
      <c r="F7149" s="1" t="s">
        <v>747</v>
      </c>
      <c r="G7149" s="1" t="s">
        <v>631</v>
      </c>
      <c r="H7149" s="1" t="s">
        <v>23</v>
      </c>
      <c r="I7149" s="1" t="s">
        <v>23</v>
      </c>
      <c r="AK7149" s="1" t="s">
        <v>117</v>
      </c>
    </row>
    <row r="7150" spans="1:37">
      <c r="A7150" s="1" t="s">
        <v>1783</v>
      </c>
      <c r="B7150" s="9">
        <v>42151</v>
      </c>
      <c r="C7150" s="2">
        <v>100</v>
      </c>
      <c r="D7150" s="7">
        <v>2</v>
      </c>
      <c r="E7150" s="1">
        <v>23</v>
      </c>
      <c r="F7150" s="1" t="s">
        <v>745</v>
      </c>
      <c r="G7150" s="1" t="s">
        <v>632</v>
      </c>
      <c r="H7150" s="1" t="s">
        <v>23</v>
      </c>
      <c r="I7150" s="1" t="s">
        <v>23</v>
      </c>
      <c r="M7150" s="1"/>
      <c r="AK7150" s="1" t="s">
        <v>117</v>
      </c>
    </row>
    <row r="7151" spans="1:37">
      <c r="A7151" s="1" t="s">
        <v>1783</v>
      </c>
      <c r="B7151" s="9">
        <v>42151</v>
      </c>
      <c r="C7151" s="2">
        <v>100</v>
      </c>
      <c r="D7151" s="7">
        <v>2</v>
      </c>
      <c r="E7151" s="1">
        <v>23</v>
      </c>
      <c r="F7151" s="1" t="s">
        <v>747</v>
      </c>
      <c r="G7151" s="1" t="s">
        <v>633</v>
      </c>
      <c r="H7151" s="1" t="s">
        <v>23</v>
      </c>
      <c r="I7151" s="1" t="s">
        <v>23</v>
      </c>
      <c r="AK7151" s="1" t="s">
        <v>117</v>
      </c>
    </row>
    <row r="7152" spans="1:37">
      <c r="A7152" s="1" t="s">
        <v>1783</v>
      </c>
      <c r="B7152" s="9">
        <v>42151</v>
      </c>
      <c r="C7152" s="2">
        <v>100</v>
      </c>
      <c r="D7152" s="7">
        <v>2</v>
      </c>
      <c r="E7152" s="1">
        <v>24</v>
      </c>
      <c r="F7152" s="1" t="s">
        <v>745</v>
      </c>
      <c r="G7152" s="1" t="s">
        <v>634</v>
      </c>
      <c r="H7152" s="1" t="s">
        <v>23</v>
      </c>
      <c r="I7152" s="1" t="s">
        <v>23</v>
      </c>
      <c r="AK7152" s="1" t="s">
        <v>117</v>
      </c>
    </row>
    <row r="7153" spans="1:37">
      <c r="A7153" s="1" t="s">
        <v>1783</v>
      </c>
      <c r="B7153" s="9">
        <v>42151</v>
      </c>
      <c r="C7153" s="2">
        <v>100</v>
      </c>
      <c r="D7153" s="7">
        <v>2</v>
      </c>
      <c r="E7153" s="1">
        <v>24</v>
      </c>
      <c r="F7153" s="1" t="s">
        <v>747</v>
      </c>
      <c r="G7153" s="1" t="s">
        <v>635</v>
      </c>
      <c r="H7153" s="1" t="s">
        <v>23</v>
      </c>
      <c r="I7153" s="1" t="s">
        <v>23</v>
      </c>
      <c r="AK7153" s="1" t="s">
        <v>117</v>
      </c>
    </row>
    <row r="7154" spans="1:37">
      <c r="A7154" s="1" t="s">
        <v>1783</v>
      </c>
      <c r="B7154" s="9">
        <v>42151</v>
      </c>
      <c r="C7154" s="2">
        <v>100</v>
      </c>
      <c r="D7154" s="7">
        <v>2</v>
      </c>
      <c r="E7154" s="1">
        <v>25</v>
      </c>
      <c r="F7154" s="1" t="s">
        <v>745</v>
      </c>
      <c r="G7154" s="1" t="s">
        <v>636</v>
      </c>
      <c r="H7154" s="1" t="s">
        <v>23</v>
      </c>
      <c r="I7154" s="1" t="s">
        <v>23</v>
      </c>
      <c r="AK7154" s="1" t="s">
        <v>79</v>
      </c>
    </row>
    <row r="7155" spans="1:37">
      <c r="A7155" s="1" t="s">
        <v>1783</v>
      </c>
      <c r="B7155" s="9">
        <v>42151</v>
      </c>
      <c r="C7155" s="2">
        <v>100</v>
      </c>
      <c r="D7155" s="7">
        <v>2</v>
      </c>
      <c r="E7155" s="1">
        <v>25</v>
      </c>
      <c r="F7155" s="1" t="s">
        <v>747</v>
      </c>
      <c r="G7155" s="1" t="s">
        <v>637</v>
      </c>
      <c r="H7155" s="1" t="s">
        <v>23</v>
      </c>
      <c r="I7155" s="1" t="s">
        <v>23</v>
      </c>
      <c r="AK7155" s="1" t="s">
        <v>79</v>
      </c>
    </row>
    <row r="7156" spans="1:37">
      <c r="A7156" s="1" t="s">
        <v>1783</v>
      </c>
      <c r="B7156" s="9">
        <v>42151</v>
      </c>
      <c r="C7156" s="2">
        <v>100</v>
      </c>
      <c r="D7156" s="7">
        <v>2</v>
      </c>
      <c r="E7156" s="1">
        <v>26</v>
      </c>
      <c r="F7156" s="1" t="s">
        <v>745</v>
      </c>
      <c r="G7156" s="1" t="s">
        <v>638</v>
      </c>
      <c r="H7156" s="1" t="s">
        <v>23</v>
      </c>
      <c r="I7156" s="1" t="s">
        <v>23</v>
      </c>
      <c r="AK7156" s="1" t="s">
        <v>79</v>
      </c>
    </row>
    <row r="7157" spans="1:37">
      <c r="A7157" s="1" t="s">
        <v>1783</v>
      </c>
      <c r="B7157" s="9">
        <v>42151</v>
      </c>
      <c r="C7157" s="2">
        <v>100</v>
      </c>
      <c r="D7157" s="7">
        <v>2</v>
      </c>
      <c r="E7157" s="1">
        <v>26</v>
      </c>
      <c r="F7157" s="1" t="s">
        <v>747</v>
      </c>
      <c r="G7157" s="1" t="s">
        <v>639</v>
      </c>
      <c r="H7157" s="1" t="s">
        <v>23</v>
      </c>
      <c r="I7157" s="1" t="s">
        <v>23</v>
      </c>
      <c r="AK7157" s="1" t="s">
        <v>79</v>
      </c>
    </row>
    <row r="7158" spans="1:37">
      <c r="A7158" s="1" t="s">
        <v>1783</v>
      </c>
      <c r="B7158" s="9">
        <v>42151</v>
      </c>
      <c r="C7158" s="2">
        <v>100</v>
      </c>
      <c r="D7158" s="7">
        <v>2</v>
      </c>
      <c r="E7158" s="1">
        <v>27</v>
      </c>
      <c r="F7158" s="1" t="s">
        <v>745</v>
      </c>
      <c r="G7158" s="1" t="s">
        <v>640</v>
      </c>
      <c r="H7158" s="1" t="s">
        <v>23</v>
      </c>
      <c r="I7158" s="1" t="s">
        <v>23</v>
      </c>
      <c r="AK7158" s="1" t="s">
        <v>79</v>
      </c>
    </row>
    <row r="7159" spans="1:37">
      <c r="A7159" s="1" t="s">
        <v>1783</v>
      </c>
      <c r="B7159" s="9">
        <v>42151</v>
      </c>
      <c r="C7159" s="2">
        <v>100</v>
      </c>
      <c r="D7159" s="7">
        <v>2</v>
      </c>
      <c r="E7159" s="1">
        <v>27</v>
      </c>
      <c r="F7159" s="1" t="s">
        <v>747</v>
      </c>
      <c r="G7159" s="1" t="s">
        <v>641</v>
      </c>
      <c r="H7159" s="1" t="s">
        <v>23</v>
      </c>
      <c r="I7159" s="1" t="s">
        <v>23</v>
      </c>
      <c r="J7159" s="1" t="s">
        <v>55</v>
      </c>
      <c r="AK7159" s="1" t="s">
        <v>79</v>
      </c>
    </row>
    <row r="7160" spans="1:37">
      <c r="A7160" s="1" t="s">
        <v>1783</v>
      </c>
      <c r="B7160" s="9">
        <v>42151</v>
      </c>
      <c r="C7160" s="2">
        <v>100</v>
      </c>
      <c r="D7160" s="7">
        <v>2</v>
      </c>
      <c r="E7160" s="1">
        <v>28</v>
      </c>
      <c r="F7160" s="1" t="s">
        <v>745</v>
      </c>
      <c r="G7160" s="1" t="s">
        <v>642</v>
      </c>
      <c r="H7160" s="1" t="s">
        <v>23</v>
      </c>
      <c r="I7160" s="1" t="s">
        <v>9</v>
      </c>
      <c r="AK7160" s="1" t="s">
        <v>79</v>
      </c>
    </row>
    <row r="7161" spans="1:37">
      <c r="A7161" s="1" t="s">
        <v>1783</v>
      </c>
      <c r="B7161" s="9">
        <v>42151</v>
      </c>
      <c r="C7161" s="2">
        <v>100</v>
      </c>
      <c r="D7161" s="7">
        <v>2</v>
      </c>
      <c r="E7161" s="1">
        <v>28</v>
      </c>
      <c r="F7161" s="1" t="s">
        <v>747</v>
      </c>
      <c r="G7161" s="1" t="s">
        <v>643</v>
      </c>
      <c r="H7161" s="1" t="s">
        <v>23</v>
      </c>
      <c r="I7161" s="1" t="s">
        <v>23</v>
      </c>
      <c r="J7161" s="1" t="s">
        <v>55</v>
      </c>
      <c r="AK7161" s="1" t="s">
        <v>79</v>
      </c>
    </row>
    <row r="7162" spans="1:37">
      <c r="A7162" s="1" t="s">
        <v>1783</v>
      </c>
      <c r="B7162" s="9">
        <v>42151</v>
      </c>
      <c r="C7162" s="2">
        <v>100</v>
      </c>
      <c r="D7162" s="7">
        <v>2</v>
      </c>
      <c r="E7162" s="1">
        <v>29</v>
      </c>
      <c r="F7162" s="1" t="s">
        <v>745</v>
      </c>
      <c r="G7162" s="1" t="s">
        <v>644</v>
      </c>
      <c r="H7162" s="1" t="s">
        <v>23</v>
      </c>
      <c r="I7162" s="1" t="s">
        <v>23</v>
      </c>
      <c r="AK7162" s="1" t="s">
        <v>79</v>
      </c>
    </row>
    <row r="7163" spans="1:37">
      <c r="A7163" s="1" t="s">
        <v>1783</v>
      </c>
      <c r="B7163" s="9">
        <v>42151</v>
      </c>
      <c r="C7163" s="2">
        <v>100</v>
      </c>
      <c r="D7163" s="7">
        <v>2</v>
      </c>
      <c r="E7163" s="1">
        <v>29</v>
      </c>
      <c r="F7163" s="1" t="s">
        <v>747</v>
      </c>
      <c r="G7163" s="1" t="s">
        <v>645</v>
      </c>
      <c r="H7163" s="1" t="s">
        <v>23</v>
      </c>
      <c r="I7163" s="1" t="s">
        <v>23</v>
      </c>
      <c r="AK7163" s="1" t="s">
        <v>79</v>
      </c>
    </row>
    <row r="7164" spans="1:37">
      <c r="A7164" s="1" t="s">
        <v>1783</v>
      </c>
      <c r="B7164" s="9">
        <v>42151</v>
      </c>
      <c r="C7164" s="2">
        <v>100</v>
      </c>
      <c r="D7164" s="7">
        <v>2</v>
      </c>
      <c r="E7164" s="1">
        <v>30</v>
      </c>
      <c r="F7164" s="1" t="s">
        <v>745</v>
      </c>
      <c r="G7164" s="1" t="s">
        <v>646</v>
      </c>
      <c r="H7164" s="1" t="s">
        <v>22</v>
      </c>
      <c r="I7164" s="1" t="s">
        <v>9</v>
      </c>
      <c r="AK7164" s="1" t="s">
        <v>79</v>
      </c>
    </row>
    <row r="7165" spans="1:37">
      <c r="A7165" s="1" t="s">
        <v>1783</v>
      </c>
      <c r="B7165" s="9">
        <v>42151</v>
      </c>
      <c r="C7165" s="2">
        <v>100</v>
      </c>
      <c r="D7165" s="7">
        <v>2</v>
      </c>
      <c r="E7165" s="1">
        <v>30</v>
      </c>
      <c r="F7165" s="1" t="s">
        <v>747</v>
      </c>
      <c r="G7165" s="1" t="s">
        <v>647</v>
      </c>
      <c r="H7165" s="1" t="s">
        <v>23</v>
      </c>
      <c r="I7165" s="1" t="s">
        <v>23</v>
      </c>
      <c r="AK7165" s="1" t="s">
        <v>79</v>
      </c>
    </row>
    <row r="7166" spans="1:37">
      <c r="A7166" s="1" t="s">
        <v>1783</v>
      </c>
      <c r="B7166" s="9">
        <v>42151</v>
      </c>
      <c r="C7166" s="2">
        <v>100</v>
      </c>
      <c r="D7166" s="7">
        <v>2</v>
      </c>
      <c r="E7166" s="1">
        <v>31</v>
      </c>
      <c r="F7166" s="1" t="s">
        <v>745</v>
      </c>
      <c r="G7166" s="1" t="s">
        <v>648</v>
      </c>
      <c r="H7166" s="1" t="s">
        <v>23</v>
      </c>
      <c r="I7166" s="1" t="s">
        <v>23</v>
      </c>
      <c r="AK7166" s="1" t="s">
        <v>79</v>
      </c>
    </row>
    <row r="7167" spans="1:37">
      <c r="A7167" s="1" t="s">
        <v>1783</v>
      </c>
      <c r="B7167" s="9">
        <v>42151</v>
      </c>
      <c r="C7167" s="2">
        <v>100</v>
      </c>
      <c r="D7167" s="7">
        <v>2</v>
      </c>
      <c r="E7167" s="1">
        <v>31</v>
      </c>
      <c r="F7167" s="1" t="s">
        <v>747</v>
      </c>
      <c r="G7167" s="1" t="s">
        <v>649</v>
      </c>
      <c r="H7167" s="1" t="s">
        <v>23</v>
      </c>
      <c r="I7167" s="1" t="s">
        <v>23</v>
      </c>
      <c r="AK7167" s="1" t="s">
        <v>79</v>
      </c>
    </row>
    <row r="7168" spans="1:37">
      <c r="A7168" s="1" t="s">
        <v>1783</v>
      </c>
      <c r="B7168" s="9">
        <v>42151</v>
      </c>
      <c r="C7168" s="2">
        <v>100</v>
      </c>
      <c r="D7168" s="7">
        <v>2</v>
      </c>
      <c r="E7168" s="1">
        <v>32</v>
      </c>
      <c r="F7168" s="1" t="s">
        <v>745</v>
      </c>
      <c r="G7168" s="1" t="s">
        <v>650</v>
      </c>
      <c r="H7168" s="1" t="s">
        <v>22</v>
      </c>
      <c r="I7168" s="1" t="s">
        <v>9</v>
      </c>
      <c r="K7168" s="1" t="s">
        <v>30</v>
      </c>
      <c r="L7168" s="1" t="s">
        <v>25</v>
      </c>
      <c r="M7168" s="2" t="s">
        <v>2351</v>
      </c>
      <c r="N7168" s="1" t="s">
        <v>224</v>
      </c>
      <c r="O7168" s="1" t="s">
        <v>33</v>
      </c>
      <c r="Q7168" s="1">
        <v>25.85</v>
      </c>
      <c r="R7168" s="1">
        <v>18.75</v>
      </c>
      <c r="S7168" s="1">
        <v>7.65</v>
      </c>
      <c r="X7168" s="1">
        <v>18</v>
      </c>
      <c r="Y7168" s="1">
        <v>52</v>
      </c>
      <c r="Z7168" s="1">
        <v>34</v>
      </c>
      <c r="AA7168" s="1">
        <v>18</v>
      </c>
      <c r="AE7168" s="1" t="s">
        <v>1075</v>
      </c>
      <c r="AF7168" s="1" t="s">
        <v>1076</v>
      </c>
      <c r="AH7168" s="1" t="s">
        <v>1077</v>
      </c>
      <c r="AI7168" s="1" t="s">
        <v>1078</v>
      </c>
      <c r="AJ7168" s="1" t="s">
        <v>525</v>
      </c>
      <c r="AK7168" s="1" t="s">
        <v>79</v>
      </c>
    </row>
    <row r="7169" spans="1:37">
      <c r="A7169" s="1" t="s">
        <v>1783</v>
      </c>
      <c r="B7169" s="9">
        <v>42151</v>
      </c>
      <c r="C7169" s="2">
        <v>100</v>
      </c>
      <c r="D7169" s="7">
        <v>2</v>
      </c>
      <c r="E7169" s="1">
        <v>32</v>
      </c>
      <c r="F7169" s="1" t="s">
        <v>747</v>
      </c>
      <c r="G7169" s="1" t="s">
        <v>651</v>
      </c>
      <c r="H7169" s="1" t="s">
        <v>23</v>
      </c>
      <c r="I7169" s="1" t="s">
        <v>23</v>
      </c>
      <c r="AK7169" s="1" t="s">
        <v>79</v>
      </c>
    </row>
    <row r="7170" spans="1:37">
      <c r="A7170" s="1" t="s">
        <v>1783</v>
      </c>
      <c r="B7170" s="9">
        <v>42151</v>
      </c>
      <c r="C7170" s="2">
        <v>100</v>
      </c>
      <c r="D7170" s="7">
        <v>2</v>
      </c>
      <c r="E7170" s="1">
        <v>33</v>
      </c>
      <c r="F7170" s="1" t="s">
        <v>745</v>
      </c>
      <c r="G7170" s="1" t="s">
        <v>740</v>
      </c>
      <c r="H7170" s="1" t="s">
        <v>23</v>
      </c>
      <c r="I7170" s="1" t="s">
        <v>23</v>
      </c>
      <c r="AK7170" s="1" t="s">
        <v>79</v>
      </c>
    </row>
    <row r="7171" spans="1:37">
      <c r="A7171" s="1" t="s">
        <v>1783</v>
      </c>
      <c r="B7171" s="9">
        <v>42151</v>
      </c>
      <c r="C7171" s="2">
        <v>100</v>
      </c>
      <c r="D7171" s="7">
        <v>2</v>
      </c>
      <c r="E7171" s="1">
        <v>33</v>
      </c>
      <c r="F7171" s="1" t="s">
        <v>747</v>
      </c>
      <c r="G7171" s="1" t="s">
        <v>652</v>
      </c>
      <c r="H7171" s="1" t="s">
        <v>23</v>
      </c>
      <c r="I7171" s="1" t="s">
        <v>23</v>
      </c>
      <c r="AK7171" s="1" t="s">
        <v>79</v>
      </c>
    </row>
    <row r="7172" spans="1:37">
      <c r="A7172" s="1" t="s">
        <v>1783</v>
      </c>
      <c r="B7172" s="9">
        <v>42151</v>
      </c>
      <c r="C7172" s="2">
        <v>100</v>
      </c>
      <c r="D7172" s="7">
        <v>2</v>
      </c>
      <c r="E7172" s="1">
        <v>34</v>
      </c>
      <c r="F7172" s="1" t="s">
        <v>745</v>
      </c>
      <c r="G7172" s="1" t="s">
        <v>653</v>
      </c>
      <c r="H7172" s="1" t="s">
        <v>23</v>
      </c>
      <c r="I7172" s="1" t="s">
        <v>23</v>
      </c>
      <c r="AK7172" s="1" t="s">
        <v>79</v>
      </c>
    </row>
    <row r="7173" spans="1:37">
      <c r="A7173" s="1" t="s">
        <v>1783</v>
      </c>
      <c r="B7173" s="9">
        <v>42151</v>
      </c>
      <c r="C7173" s="2">
        <v>100</v>
      </c>
      <c r="D7173" s="7">
        <v>2</v>
      </c>
      <c r="E7173" s="1">
        <v>34</v>
      </c>
      <c r="F7173" s="1" t="s">
        <v>747</v>
      </c>
      <c r="G7173" s="1" t="s">
        <v>655</v>
      </c>
      <c r="H7173" s="1" t="s">
        <v>23</v>
      </c>
      <c r="I7173" s="1" t="s">
        <v>23</v>
      </c>
      <c r="AK7173" s="1" t="s">
        <v>79</v>
      </c>
    </row>
    <row r="7174" spans="1:37">
      <c r="A7174" s="1" t="s">
        <v>1783</v>
      </c>
      <c r="B7174" s="9">
        <v>42151</v>
      </c>
      <c r="C7174" s="2">
        <v>100</v>
      </c>
      <c r="D7174" s="7">
        <v>2</v>
      </c>
      <c r="E7174" s="1">
        <v>35</v>
      </c>
      <c r="F7174" s="1" t="s">
        <v>745</v>
      </c>
      <c r="G7174" s="1" t="s">
        <v>656</v>
      </c>
      <c r="H7174" s="1" t="s">
        <v>23</v>
      </c>
      <c r="I7174" s="1" t="s">
        <v>23</v>
      </c>
      <c r="AK7174" s="1" t="s">
        <v>79</v>
      </c>
    </row>
    <row r="7175" spans="1:37">
      <c r="A7175" s="1" t="s">
        <v>1783</v>
      </c>
      <c r="B7175" s="9">
        <v>42151</v>
      </c>
      <c r="C7175" s="2">
        <v>100</v>
      </c>
      <c r="D7175" s="7">
        <v>2</v>
      </c>
      <c r="E7175" s="1">
        <v>35</v>
      </c>
      <c r="F7175" s="1" t="s">
        <v>747</v>
      </c>
      <c r="G7175" s="1" t="s">
        <v>658</v>
      </c>
      <c r="H7175" s="1" t="s">
        <v>23</v>
      </c>
      <c r="I7175" s="1" t="s">
        <v>23</v>
      </c>
      <c r="AK7175" s="1" t="s">
        <v>79</v>
      </c>
    </row>
    <row r="7176" spans="1:37">
      <c r="A7176" s="1" t="s">
        <v>1783</v>
      </c>
      <c r="B7176" s="9">
        <v>42151</v>
      </c>
      <c r="C7176" s="2">
        <v>100</v>
      </c>
      <c r="D7176" s="7">
        <v>2</v>
      </c>
      <c r="E7176" s="1">
        <v>36</v>
      </c>
      <c r="F7176" s="1" t="s">
        <v>745</v>
      </c>
      <c r="G7176" s="1" t="s">
        <v>660</v>
      </c>
      <c r="H7176" s="1" t="s">
        <v>23</v>
      </c>
      <c r="I7176" s="1" t="s">
        <v>23</v>
      </c>
      <c r="AK7176" s="1" t="s">
        <v>79</v>
      </c>
    </row>
    <row r="7177" spans="1:37">
      <c r="A7177" s="1" t="s">
        <v>1783</v>
      </c>
      <c r="B7177" s="9">
        <v>42151</v>
      </c>
      <c r="C7177" s="2">
        <v>100</v>
      </c>
      <c r="D7177" s="7">
        <v>2</v>
      </c>
      <c r="E7177" s="1">
        <v>36</v>
      </c>
      <c r="F7177" s="1" t="s">
        <v>747</v>
      </c>
      <c r="G7177" s="1" t="s">
        <v>661</v>
      </c>
      <c r="H7177" s="1" t="s">
        <v>22</v>
      </c>
      <c r="I7177" s="1" t="s">
        <v>9</v>
      </c>
      <c r="K7177" s="1" t="s">
        <v>265</v>
      </c>
      <c r="L7177" s="1" t="s">
        <v>25</v>
      </c>
      <c r="M7177" s="2" t="s">
        <v>2350</v>
      </c>
      <c r="N7177" s="1" t="s">
        <v>26</v>
      </c>
      <c r="O7177" s="1" t="s">
        <v>27</v>
      </c>
      <c r="Q7177" s="1">
        <v>38.799999999999997</v>
      </c>
      <c r="T7177" s="1">
        <v>139.5</v>
      </c>
      <c r="U7177" s="1">
        <v>178.75</v>
      </c>
      <c r="V7177" s="1">
        <f>(U7177/T7177)*100</f>
        <v>128.13620071684588</v>
      </c>
      <c r="W7177" s="1">
        <v>25.7</v>
      </c>
      <c r="X7177" s="1">
        <v>18</v>
      </c>
      <c r="Y7177" s="1">
        <v>89</v>
      </c>
      <c r="Z7177" s="1">
        <v>71</v>
      </c>
      <c r="AA7177" s="1">
        <v>0</v>
      </c>
      <c r="AJ7177" s="1" t="s">
        <v>525</v>
      </c>
      <c r="AK7177" s="1" t="s">
        <v>79</v>
      </c>
    </row>
    <row r="7178" spans="1:37">
      <c r="A7178" s="1" t="s">
        <v>1783</v>
      </c>
      <c r="B7178" s="9">
        <v>42151</v>
      </c>
      <c r="C7178" s="2">
        <v>100</v>
      </c>
      <c r="D7178" s="7">
        <v>2</v>
      </c>
      <c r="E7178" s="1">
        <v>37</v>
      </c>
      <c r="F7178" s="1" t="s">
        <v>745</v>
      </c>
      <c r="G7178" s="1" t="s">
        <v>741</v>
      </c>
      <c r="H7178" s="1" t="s">
        <v>23</v>
      </c>
      <c r="I7178" s="1" t="s">
        <v>23</v>
      </c>
      <c r="AK7178" s="1" t="s">
        <v>525</v>
      </c>
    </row>
    <row r="7179" spans="1:37">
      <c r="A7179" s="1" t="s">
        <v>1783</v>
      </c>
      <c r="B7179" s="9">
        <v>42151</v>
      </c>
      <c r="C7179" s="2">
        <v>100</v>
      </c>
      <c r="D7179" s="7">
        <v>2</v>
      </c>
      <c r="E7179" s="1">
        <v>37</v>
      </c>
      <c r="F7179" s="1" t="s">
        <v>747</v>
      </c>
      <c r="G7179" s="1" t="s">
        <v>662</v>
      </c>
      <c r="H7179" s="1" t="s">
        <v>23</v>
      </c>
      <c r="I7179" s="1" t="s">
        <v>23</v>
      </c>
      <c r="AK7179" s="1" t="s">
        <v>525</v>
      </c>
    </row>
    <row r="7180" spans="1:37">
      <c r="A7180" s="1" t="s">
        <v>1783</v>
      </c>
      <c r="B7180" s="9">
        <v>42151</v>
      </c>
      <c r="C7180" s="2">
        <v>100</v>
      </c>
      <c r="D7180" s="7">
        <v>2</v>
      </c>
      <c r="E7180" s="1">
        <v>38</v>
      </c>
      <c r="F7180" s="1" t="s">
        <v>745</v>
      </c>
      <c r="G7180" s="1" t="s">
        <v>663</v>
      </c>
      <c r="H7180" s="1" t="s">
        <v>23</v>
      </c>
      <c r="I7180" s="1" t="s">
        <v>23</v>
      </c>
      <c r="AK7180" s="1" t="s">
        <v>525</v>
      </c>
    </row>
    <row r="7181" spans="1:37">
      <c r="A7181" s="1" t="s">
        <v>1783</v>
      </c>
      <c r="B7181" s="9">
        <v>42151</v>
      </c>
      <c r="C7181" s="2">
        <v>100</v>
      </c>
      <c r="D7181" s="7">
        <v>2</v>
      </c>
      <c r="E7181" s="1">
        <v>38</v>
      </c>
      <c r="F7181" s="1" t="s">
        <v>747</v>
      </c>
      <c r="G7181" s="1" t="s">
        <v>664</v>
      </c>
      <c r="H7181" s="1" t="s">
        <v>23</v>
      </c>
      <c r="I7181" s="1" t="s">
        <v>23</v>
      </c>
      <c r="AK7181" s="1" t="s">
        <v>525</v>
      </c>
    </row>
    <row r="7182" spans="1:37">
      <c r="A7182" s="1" t="s">
        <v>1783</v>
      </c>
      <c r="B7182" s="9">
        <v>42151</v>
      </c>
      <c r="C7182" s="2">
        <v>100</v>
      </c>
      <c r="D7182" s="7">
        <v>2</v>
      </c>
      <c r="E7182" s="1">
        <v>39</v>
      </c>
      <c r="F7182" s="1" t="s">
        <v>745</v>
      </c>
      <c r="G7182" s="1" t="s">
        <v>665</v>
      </c>
      <c r="H7182" s="1" t="s">
        <v>23</v>
      </c>
      <c r="I7182" s="1" t="s">
        <v>23</v>
      </c>
      <c r="AK7182" s="1" t="s">
        <v>525</v>
      </c>
    </row>
    <row r="7183" spans="1:37">
      <c r="A7183" s="1" t="s">
        <v>1783</v>
      </c>
      <c r="B7183" s="9">
        <v>42151</v>
      </c>
      <c r="C7183" s="2">
        <v>100</v>
      </c>
      <c r="D7183" s="7">
        <v>2</v>
      </c>
      <c r="E7183" s="1">
        <v>39</v>
      </c>
      <c r="F7183" s="1" t="s">
        <v>747</v>
      </c>
      <c r="G7183" s="1" t="s">
        <v>666</v>
      </c>
      <c r="H7183" s="1" t="s">
        <v>23</v>
      </c>
      <c r="I7183" s="1" t="s">
        <v>23</v>
      </c>
      <c r="AK7183" s="1" t="s">
        <v>525</v>
      </c>
    </row>
    <row r="7184" spans="1:37">
      <c r="A7184" s="1" t="s">
        <v>1783</v>
      </c>
      <c r="B7184" s="9">
        <v>42151</v>
      </c>
      <c r="C7184" s="2">
        <v>100</v>
      </c>
      <c r="D7184" s="7">
        <v>2</v>
      </c>
      <c r="E7184" s="1">
        <v>40</v>
      </c>
      <c r="F7184" s="1" t="s">
        <v>745</v>
      </c>
      <c r="G7184" s="1" t="s">
        <v>667</v>
      </c>
      <c r="H7184" s="1" t="s">
        <v>23</v>
      </c>
      <c r="I7184" s="1" t="s">
        <v>23</v>
      </c>
      <c r="AK7184" s="1" t="s">
        <v>525</v>
      </c>
    </row>
    <row r="7185" spans="1:38">
      <c r="A7185" s="1" t="s">
        <v>1783</v>
      </c>
      <c r="B7185" s="9">
        <v>42151</v>
      </c>
      <c r="C7185" s="2">
        <v>100</v>
      </c>
      <c r="D7185" s="7">
        <v>2</v>
      </c>
      <c r="E7185" s="1">
        <v>40</v>
      </c>
      <c r="F7185" s="1" t="s">
        <v>747</v>
      </c>
      <c r="G7185" s="1" t="s">
        <v>668</v>
      </c>
      <c r="H7185" s="1" t="s">
        <v>23</v>
      </c>
      <c r="I7185" s="1" t="s">
        <v>23</v>
      </c>
      <c r="AK7185" s="1" t="s">
        <v>525</v>
      </c>
    </row>
    <row r="7186" spans="1:38">
      <c r="A7186" s="1" t="s">
        <v>1783</v>
      </c>
      <c r="B7186" s="9">
        <v>42151</v>
      </c>
      <c r="C7186" s="2">
        <v>100</v>
      </c>
      <c r="D7186" s="7">
        <v>2</v>
      </c>
      <c r="E7186" s="1">
        <v>41</v>
      </c>
      <c r="F7186" s="1" t="s">
        <v>745</v>
      </c>
      <c r="G7186" s="1" t="s">
        <v>670</v>
      </c>
      <c r="H7186" s="1" t="s">
        <v>23</v>
      </c>
      <c r="I7186" s="1" t="s">
        <v>23</v>
      </c>
      <c r="AK7186" s="1" t="s">
        <v>525</v>
      </c>
    </row>
    <row r="7187" spans="1:38">
      <c r="A7187" s="1" t="s">
        <v>1783</v>
      </c>
      <c r="B7187" s="9">
        <v>42151</v>
      </c>
      <c r="C7187" s="2">
        <v>100</v>
      </c>
      <c r="D7187" s="7">
        <v>2</v>
      </c>
      <c r="E7187" s="1">
        <v>41</v>
      </c>
      <c r="F7187" s="1" t="s">
        <v>747</v>
      </c>
      <c r="G7187" s="1" t="s">
        <v>671</v>
      </c>
      <c r="H7187" s="1" t="s">
        <v>23</v>
      </c>
      <c r="I7187" s="1" t="s">
        <v>23</v>
      </c>
      <c r="AK7187" s="1" t="s">
        <v>525</v>
      </c>
    </row>
    <row r="7188" spans="1:38">
      <c r="A7188" s="1" t="s">
        <v>1783</v>
      </c>
      <c r="B7188" s="9">
        <v>42151</v>
      </c>
      <c r="C7188" s="2">
        <v>100</v>
      </c>
      <c r="D7188" s="7">
        <v>2</v>
      </c>
      <c r="E7188" s="1">
        <v>42</v>
      </c>
      <c r="F7188" s="1" t="s">
        <v>745</v>
      </c>
      <c r="G7188" s="1" t="s">
        <v>672</v>
      </c>
      <c r="H7188" s="1" t="s">
        <v>23</v>
      </c>
      <c r="I7188" s="1" t="s">
        <v>23</v>
      </c>
      <c r="AK7188" s="1" t="s">
        <v>525</v>
      </c>
    </row>
    <row r="7189" spans="1:38">
      <c r="A7189" s="1" t="s">
        <v>1783</v>
      </c>
      <c r="B7189" s="9">
        <v>42151</v>
      </c>
      <c r="C7189" s="2">
        <v>100</v>
      </c>
      <c r="D7189" s="7">
        <v>2</v>
      </c>
      <c r="E7189" s="1">
        <v>42</v>
      </c>
      <c r="F7189" s="1" t="s">
        <v>747</v>
      </c>
      <c r="G7189" s="1" t="s">
        <v>673</v>
      </c>
      <c r="H7189" s="1" t="s">
        <v>23</v>
      </c>
      <c r="I7189" s="1" t="s">
        <v>23</v>
      </c>
      <c r="AK7189" s="1" t="s">
        <v>525</v>
      </c>
    </row>
    <row r="7190" spans="1:38">
      <c r="A7190" s="1" t="s">
        <v>1783</v>
      </c>
      <c r="B7190" s="9">
        <v>42151</v>
      </c>
      <c r="C7190" s="2">
        <v>100</v>
      </c>
      <c r="D7190" s="7">
        <v>2</v>
      </c>
      <c r="E7190" s="1">
        <v>43</v>
      </c>
      <c r="F7190" s="1" t="s">
        <v>745</v>
      </c>
      <c r="G7190" s="1" t="s">
        <v>674</v>
      </c>
      <c r="H7190" s="1" t="s">
        <v>23</v>
      </c>
      <c r="I7190" s="1" t="s">
        <v>23</v>
      </c>
      <c r="AK7190" s="1" t="s">
        <v>525</v>
      </c>
    </row>
    <row r="7191" spans="1:38">
      <c r="A7191" s="1" t="s">
        <v>1783</v>
      </c>
      <c r="B7191" s="9">
        <v>42151</v>
      </c>
      <c r="C7191" s="2">
        <v>100</v>
      </c>
      <c r="D7191" s="7">
        <v>2</v>
      </c>
      <c r="E7191" s="1">
        <v>43</v>
      </c>
      <c r="F7191" s="1" t="s">
        <v>747</v>
      </c>
      <c r="G7191" s="1" t="s">
        <v>675</v>
      </c>
      <c r="H7191" s="1" t="s">
        <v>23</v>
      </c>
      <c r="I7191" s="1" t="s">
        <v>23</v>
      </c>
      <c r="AK7191" s="1" t="s">
        <v>525</v>
      </c>
    </row>
    <row r="7192" spans="1:38">
      <c r="A7192" s="1" t="s">
        <v>1783</v>
      </c>
      <c r="B7192" s="9">
        <v>42151</v>
      </c>
      <c r="C7192" s="2">
        <v>100</v>
      </c>
      <c r="D7192" s="7">
        <v>2</v>
      </c>
      <c r="E7192" s="1">
        <v>44</v>
      </c>
      <c r="F7192" s="1" t="s">
        <v>745</v>
      </c>
      <c r="G7192" s="1" t="s">
        <v>676</v>
      </c>
      <c r="H7192" s="1" t="s">
        <v>23</v>
      </c>
      <c r="I7192" s="1" t="s">
        <v>23</v>
      </c>
      <c r="AK7192" s="1" t="s">
        <v>525</v>
      </c>
    </row>
    <row r="7193" spans="1:38">
      <c r="A7193" s="1" t="s">
        <v>1783</v>
      </c>
      <c r="B7193" s="9">
        <v>42151</v>
      </c>
      <c r="C7193" s="2">
        <v>100</v>
      </c>
      <c r="D7193" s="7">
        <v>2</v>
      </c>
      <c r="E7193" s="1">
        <v>44</v>
      </c>
      <c r="F7193" s="1" t="s">
        <v>747</v>
      </c>
      <c r="G7193" s="1" t="s">
        <v>678</v>
      </c>
      <c r="H7193" s="1" t="s">
        <v>23</v>
      </c>
      <c r="I7193" s="1" t="s">
        <v>23</v>
      </c>
      <c r="AK7193" s="1" t="s">
        <v>525</v>
      </c>
    </row>
    <row r="7194" spans="1:38">
      <c r="A7194" s="1" t="s">
        <v>1783</v>
      </c>
      <c r="B7194" s="9">
        <v>42151</v>
      </c>
      <c r="C7194" s="2">
        <v>100</v>
      </c>
      <c r="D7194" s="7">
        <v>2</v>
      </c>
      <c r="E7194" s="1">
        <v>45</v>
      </c>
      <c r="F7194" s="1" t="s">
        <v>745</v>
      </c>
      <c r="G7194" s="1" t="s">
        <v>679</v>
      </c>
      <c r="H7194" s="1" t="s">
        <v>23</v>
      </c>
      <c r="I7194" s="1" t="s">
        <v>23</v>
      </c>
      <c r="J7194" s="1" t="s">
        <v>55</v>
      </c>
      <c r="AK7194" s="1" t="s">
        <v>525</v>
      </c>
      <c r="AL7194" s="1" t="s">
        <v>959</v>
      </c>
    </row>
    <row r="7195" spans="1:38">
      <c r="A7195" s="1" t="s">
        <v>1783</v>
      </c>
      <c r="B7195" s="9">
        <v>42151</v>
      </c>
      <c r="C7195" s="2">
        <v>100</v>
      </c>
      <c r="D7195" s="7">
        <v>2</v>
      </c>
      <c r="E7195" s="1">
        <v>45</v>
      </c>
      <c r="F7195" s="1" t="s">
        <v>747</v>
      </c>
      <c r="G7195" s="1" t="s">
        <v>680</v>
      </c>
      <c r="H7195" s="1" t="s">
        <v>22</v>
      </c>
      <c r="I7195" s="1" t="s">
        <v>9</v>
      </c>
      <c r="K7195" s="1" t="s">
        <v>29</v>
      </c>
      <c r="L7195" s="1" t="s">
        <v>25</v>
      </c>
      <c r="M7195" s="2" t="s">
        <v>2348</v>
      </c>
      <c r="N7195" s="1" t="s">
        <v>26</v>
      </c>
      <c r="O7195" s="1" t="s">
        <v>27</v>
      </c>
      <c r="P7195" s="1" t="s">
        <v>769</v>
      </c>
      <c r="Q7195" s="1">
        <v>40.799999999999997</v>
      </c>
      <c r="R7195" s="1">
        <v>27.1</v>
      </c>
      <c r="S7195" s="1">
        <v>22.6</v>
      </c>
      <c r="X7195" s="1">
        <v>18</v>
      </c>
      <c r="Y7195" s="1">
        <v>155</v>
      </c>
      <c r="Z7195" s="1">
        <v>137</v>
      </c>
      <c r="AA7195" s="1">
        <v>28</v>
      </c>
      <c r="AE7195" s="1" t="s">
        <v>1079</v>
      </c>
      <c r="AF7195" s="1" t="s">
        <v>1080</v>
      </c>
      <c r="AH7195" s="1" t="s">
        <v>1081</v>
      </c>
      <c r="AI7195" s="1" t="s">
        <v>1082</v>
      </c>
      <c r="AJ7195" s="1" t="s">
        <v>525</v>
      </c>
      <c r="AK7195" s="1" t="s">
        <v>525</v>
      </c>
      <c r="AL7195" s="1" t="s">
        <v>1083</v>
      </c>
    </row>
    <row r="7196" spans="1:38">
      <c r="A7196" s="1" t="s">
        <v>1783</v>
      </c>
      <c r="B7196" s="9">
        <v>42151</v>
      </c>
      <c r="C7196" s="2">
        <v>100</v>
      </c>
      <c r="D7196" s="7">
        <v>2</v>
      </c>
      <c r="E7196" s="1">
        <v>46</v>
      </c>
      <c r="F7196" s="1" t="s">
        <v>745</v>
      </c>
      <c r="G7196" s="1" t="s">
        <v>681</v>
      </c>
      <c r="H7196" s="1" t="s">
        <v>23</v>
      </c>
      <c r="I7196" s="1" t="s">
        <v>23</v>
      </c>
      <c r="AK7196" s="1" t="s">
        <v>525</v>
      </c>
    </row>
    <row r="7197" spans="1:38">
      <c r="A7197" s="1" t="s">
        <v>1783</v>
      </c>
      <c r="B7197" s="9">
        <v>42151</v>
      </c>
      <c r="C7197" s="2">
        <v>100</v>
      </c>
      <c r="D7197" s="7">
        <v>2</v>
      </c>
      <c r="E7197" s="1">
        <v>46</v>
      </c>
      <c r="F7197" s="1" t="s">
        <v>747</v>
      </c>
      <c r="G7197" s="1" t="s">
        <v>682</v>
      </c>
      <c r="H7197" s="1" t="s">
        <v>23</v>
      </c>
      <c r="I7197" s="1" t="s">
        <v>23</v>
      </c>
      <c r="AK7197" s="1" t="s">
        <v>525</v>
      </c>
    </row>
    <row r="7198" spans="1:38">
      <c r="A7198" s="1" t="s">
        <v>1783</v>
      </c>
      <c r="B7198" s="9">
        <v>42151</v>
      </c>
      <c r="C7198" s="2">
        <v>100</v>
      </c>
      <c r="D7198" s="7">
        <v>2</v>
      </c>
      <c r="E7198" s="1">
        <v>47</v>
      </c>
      <c r="F7198" s="1" t="s">
        <v>745</v>
      </c>
      <c r="G7198" s="1" t="s">
        <v>683</v>
      </c>
      <c r="H7198" s="1" t="s">
        <v>23</v>
      </c>
      <c r="I7198" s="1" t="s">
        <v>9</v>
      </c>
      <c r="AK7198" s="1" t="s">
        <v>525</v>
      </c>
    </row>
    <row r="7199" spans="1:38">
      <c r="A7199" s="1" t="s">
        <v>1783</v>
      </c>
      <c r="B7199" s="9">
        <v>42151</v>
      </c>
      <c r="C7199" s="2">
        <v>100</v>
      </c>
      <c r="D7199" s="7">
        <v>2</v>
      </c>
      <c r="E7199" s="1">
        <v>47</v>
      </c>
      <c r="F7199" s="1" t="s">
        <v>747</v>
      </c>
      <c r="G7199" s="1" t="s">
        <v>684</v>
      </c>
      <c r="H7199" s="1" t="s">
        <v>23</v>
      </c>
      <c r="I7199" s="1" t="s">
        <v>23</v>
      </c>
      <c r="AK7199" s="1" t="s">
        <v>525</v>
      </c>
    </row>
    <row r="7200" spans="1:38">
      <c r="A7200" s="1" t="s">
        <v>1783</v>
      </c>
      <c r="B7200" s="9">
        <v>42151</v>
      </c>
      <c r="C7200" s="2">
        <v>100</v>
      </c>
      <c r="D7200" s="7">
        <v>2</v>
      </c>
      <c r="E7200" s="1">
        <v>48</v>
      </c>
      <c r="F7200" s="1" t="s">
        <v>745</v>
      </c>
      <c r="G7200" s="1" t="s">
        <v>686</v>
      </c>
      <c r="H7200" s="1" t="s">
        <v>23</v>
      </c>
      <c r="I7200" s="1" t="s">
        <v>23</v>
      </c>
      <c r="AK7200" s="1" t="s">
        <v>525</v>
      </c>
    </row>
    <row r="7201" spans="1:38">
      <c r="A7201" s="1" t="s">
        <v>1783</v>
      </c>
      <c r="B7201" s="9">
        <v>42151</v>
      </c>
      <c r="C7201" s="2">
        <v>100</v>
      </c>
      <c r="D7201" s="7">
        <v>2</v>
      </c>
      <c r="E7201" s="1">
        <v>48</v>
      </c>
      <c r="F7201" s="1" t="s">
        <v>747</v>
      </c>
      <c r="G7201" s="1" t="s">
        <v>687</v>
      </c>
      <c r="H7201" s="1" t="s">
        <v>23</v>
      </c>
      <c r="I7201" s="1" t="s">
        <v>23</v>
      </c>
      <c r="AK7201" s="1" t="s">
        <v>525</v>
      </c>
    </row>
    <row r="7202" spans="1:38">
      <c r="A7202" s="1" t="s">
        <v>1784</v>
      </c>
      <c r="B7202" s="9">
        <v>42152</v>
      </c>
      <c r="C7202" s="2">
        <v>100</v>
      </c>
      <c r="D7202" s="7">
        <v>2</v>
      </c>
      <c r="E7202" s="1">
        <v>1</v>
      </c>
      <c r="F7202" s="1" t="s">
        <v>745</v>
      </c>
      <c r="G7202" s="1" t="s">
        <v>584</v>
      </c>
      <c r="H7202" s="1" t="s">
        <v>23</v>
      </c>
      <c r="I7202" s="1" t="s">
        <v>23</v>
      </c>
      <c r="J7202" s="1" t="s">
        <v>55</v>
      </c>
      <c r="AK7202" s="1" t="s">
        <v>750</v>
      </c>
    </row>
    <row r="7203" spans="1:38">
      <c r="A7203" s="1" t="s">
        <v>1784</v>
      </c>
      <c r="B7203" s="9">
        <v>42152</v>
      </c>
      <c r="C7203" s="2">
        <v>100</v>
      </c>
      <c r="D7203" s="7">
        <v>2</v>
      </c>
      <c r="E7203" s="1">
        <v>1</v>
      </c>
      <c r="F7203" s="1" t="s">
        <v>747</v>
      </c>
      <c r="G7203" s="1" t="s">
        <v>586</v>
      </c>
      <c r="H7203" s="1" t="s">
        <v>23</v>
      </c>
      <c r="I7203" s="1" t="s">
        <v>23</v>
      </c>
      <c r="AK7203" s="1" t="s">
        <v>750</v>
      </c>
    </row>
    <row r="7204" spans="1:38">
      <c r="A7204" s="1" t="s">
        <v>1784</v>
      </c>
      <c r="B7204" s="9">
        <v>42152</v>
      </c>
      <c r="C7204" s="2">
        <v>100</v>
      </c>
      <c r="D7204" s="7">
        <v>2</v>
      </c>
      <c r="E7204" s="1">
        <v>2</v>
      </c>
      <c r="F7204" s="1" t="s">
        <v>745</v>
      </c>
      <c r="G7204" s="1" t="s">
        <v>587</v>
      </c>
      <c r="H7204" s="1" t="s">
        <v>23</v>
      </c>
      <c r="I7204" s="1" t="s">
        <v>23</v>
      </c>
      <c r="AK7204" s="1" t="s">
        <v>750</v>
      </c>
    </row>
    <row r="7205" spans="1:38">
      <c r="A7205" s="1" t="s">
        <v>1784</v>
      </c>
      <c r="B7205" s="9">
        <v>42152</v>
      </c>
      <c r="C7205" s="2">
        <v>100</v>
      </c>
      <c r="D7205" s="7">
        <v>2</v>
      </c>
      <c r="E7205" s="1">
        <v>2</v>
      </c>
      <c r="F7205" s="1" t="s">
        <v>747</v>
      </c>
      <c r="G7205" s="1" t="s">
        <v>588</v>
      </c>
      <c r="H7205" s="1" t="s">
        <v>23</v>
      </c>
      <c r="I7205" s="1" t="s">
        <v>23</v>
      </c>
      <c r="AK7205" s="1" t="s">
        <v>750</v>
      </c>
    </row>
    <row r="7206" spans="1:38">
      <c r="A7206" s="1" t="s">
        <v>1784</v>
      </c>
      <c r="B7206" s="9">
        <v>42152</v>
      </c>
      <c r="C7206" s="2">
        <v>100</v>
      </c>
      <c r="D7206" s="7">
        <v>2</v>
      </c>
      <c r="E7206" s="1">
        <v>3</v>
      </c>
      <c r="F7206" s="1" t="s">
        <v>745</v>
      </c>
      <c r="G7206" s="1" t="s">
        <v>589</v>
      </c>
      <c r="H7206" s="1" t="s">
        <v>23</v>
      </c>
      <c r="I7206" s="1" t="s">
        <v>23</v>
      </c>
      <c r="AK7206" s="1" t="s">
        <v>750</v>
      </c>
    </row>
    <row r="7207" spans="1:38">
      <c r="A7207" s="1" t="s">
        <v>1784</v>
      </c>
      <c r="B7207" s="9">
        <v>42152</v>
      </c>
      <c r="C7207" s="2">
        <v>100</v>
      </c>
      <c r="D7207" s="7">
        <v>2</v>
      </c>
      <c r="E7207" s="1">
        <v>3</v>
      </c>
      <c r="F7207" s="1" t="s">
        <v>747</v>
      </c>
      <c r="G7207" s="1" t="s">
        <v>590</v>
      </c>
      <c r="H7207" s="1" t="s">
        <v>23</v>
      </c>
      <c r="I7207" s="1" t="s">
        <v>9</v>
      </c>
      <c r="AK7207" s="1" t="s">
        <v>750</v>
      </c>
    </row>
    <row r="7208" spans="1:38">
      <c r="A7208" s="1" t="s">
        <v>1784</v>
      </c>
      <c r="B7208" s="9">
        <v>42152</v>
      </c>
      <c r="C7208" s="2">
        <v>100</v>
      </c>
      <c r="D7208" s="7">
        <v>2</v>
      </c>
      <c r="E7208" s="1">
        <v>4</v>
      </c>
      <c r="F7208" s="1" t="s">
        <v>745</v>
      </c>
      <c r="G7208" s="1" t="s">
        <v>591</v>
      </c>
      <c r="H7208" s="1" t="s">
        <v>23</v>
      </c>
      <c r="I7208" s="1" t="s">
        <v>23</v>
      </c>
      <c r="AK7208" s="1" t="s">
        <v>750</v>
      </c>
    </row>
    <row r="7209" spans="1:38">
      <c r="A7209" s="1" t="s">
        <v>1784</v>
      </c>
      <c r="B7209" s="9">
        <v>42152</v>
      </c>
      <c r="C7209" s="2">
        <v>100</v>
      </c>
      <c r="D7209" s="7">
        <v>2</v>
      </c>
      <c r="E7209" s="1">
        <v>4</v>
      </c>
      <c r="F7209" s="1" t="s">
        <v>747</v>
      </c>
      <c r="G7209" s="1" t="s">
        <v>592</v>
      </c>
      <c r="H7209" s="1" t="s">
        <v>22</v>
      </c>
      <c r="I7209" s="1" t="s">
        <v>9</v>
      </c>
      <c r="K7209" s="1" t="s">
        <v>29</v>
      </c>
      <c r="L7209" s="1" t="s">
        <v>25</v>
      </c>
      <c r="M7209" s="2" t="s">
        <v>2352</v>
      </c>
      <c r="N7209" s="1" t="s">
        <v>224</v>
      </c>
      <c r="O7209" s="1" t="s">
        <v>33</v>
      </c>
      <c r="P7209" s="1" t="s">
        <v>1050</v>
      </c>
      <c r="Q7209" s="1">
        <v>39.9</v>
      </c>
      <c r="R7209" s="1">
        <v>28.95</v>
      </c>
      <c r="S7209" s="1">
        <v>12.2</v>
      </c>
      <c r="X7209" s="1">
        <v>18</v>
      </c>
      <c r="Y7209" s="1">
        <v>167</v>
      </c>
      <c r="Z7209" s="1">
        <v>149</v>
      </c>
      <c r="AA7209" s="1">
        <v>84</v>
      </c>
      <c r="AE7209" s="1" t="s">
        <v>1084</v>
      </c>
      <c r="AF7209" s="1" t="s">
        <v>1085</v>
      </c>
      <c r="AG7209" s="1" t="s">
        <v>1086</v>
      </c>
      <c r="AH7209" s="1" t="s">
        <v>1087</v>
      </c>
      <c r="AI7209" s="1" t="s">
        <v>1088</v>
      </c>
      <c r="AJ7209" s="1" t="s">
        <v>525</v>
      </c>
      <c r="AK7209" s="1" t="s">
        <v>750</v>
      </c>
      <c r="AL7209" s="1" t="s">
        <v>1089</v>
      </c>
    </row>
    <row r="7210" spans="1:38">
      <c r="A7210" s="1" t="s">
        <v>1784</v>
      </c>
      <c r="B7210" s="9">
        <v>42152</v>
      </c>
      <c r="C7210" s="2">
        <v>100</v>
      </c>
      <c r="D7210" s="7">
        <v>2</v>
      </c>
      <c r="E7210" s="1">
        <v>5</v>
      </c>
      <c r="F7210" s="1" t="s">
        <v>745</v>
      </c>
      <c r="G7210" s="1" t="s">
        <v>593</v>
      </c>
      <c r="H7210" s="1" t="s">
        <v>23</v>
      </c>
      <c r="I7210" s="1" t="s">
        <v>23</v>
      </c>
      <c r="AK7210" s="1" t="s">
        <v>750</v>
      </c>
    </row>
    <row r="7211" spans="1:38">
      <c r="A7211" s="1" t="s">
        <v>1784</v>
      </c>
      <c r="B7211" s="9">
        <v>42152</v>
      </c>
      <c r="C7211" s="2">
        <v>100</v>
      </c>
      <c r="D7211" s="7">
        <v>2</v>
      </c>
      <c r="E7211" s="1">
        <v>5</v>
      </c>
      <c r="F7211" s="1" t="s">
        <v>747</v>
      </c>
      <c r="G7211" s="1" t="s">
        <v>594</v>
      </c>
      <c r="H7211" s="1" t="s">
        <v>23</v>
      </c>
      <c r="I7211" s="1" t="s">
        <v>23</v>
      </c>
      <c r="AK7211" s="1" t="s">
        <v>750</v>
      </c>
    </row>
    <row r="7212" spans="1:38">
      <c r="A7212" s="1" t="s">
        <v>1784</v>
      </c>
      <c r="B7212" s="9">
        <v>42152</v>
      </c>
      <c r="C7212" s="2">
        <v>100</v>
      </c>
      <c r="D7212" s="7">
        <v>2</v>
      </c>
      <c r="E7212" s="1">
        <v>6</v>
      </c>
      <c r="F7212" s="1" t="s">
        <v>745</v>
      </c>
      <c r="G7212" s="1" t="s">
        <v>595</v>
      </c>
      <c r="H7212" s="1" t="s">
        <v>23</v>
      </c>
      <c r="I7212" s="1" t="s">
        <v>23</v>
      </c>
      <c r="AK7212" s="1" t="s">
        <v>750</v>
      </c>
    </row>
    <row r="7213" spans="1:38">
      <c r="A7213" s="1" t="s">
        <v>1784</v>
      </c>
      <c r="B7213" s="9">
        <v>42152</v>
      </c>
      <c r="C7213" s="2">
        <v>100</v>
      </c>
      <c r="D7213" s="7">
        <v>2</v>
      </c>
      <c r="E7213" s="1">
        <v>6</v>
      </c>
      <c r="F7213" s="1" t="s">
        <v>747</v>
      </c>
      <c r="G7213" s="1" t="s">
        <v>596</v>
      </c>
      <c r="H7213" s="1" t="s">
        <v>23</v>
      </c>
      <c r="I7213" s="1" t="s">
        <v>23</v>
      </c>
      <c r="AK7213" s="1" t="s">
        <v>750</v>
      </c>
    </row>
    <row r="7214" spans="1:38">
      <c r="A7214" s="1" t="s">
        <v>1784</v>
      </c>
      <c r="B7214" s="9">
        <v>42152</v>
      </c>
      <c r="C7214" s="2">
        <v>100</v>
      </c>
      <c r="D7214" s="7">
        <v>2</v>
      </c>
      <c r="E7214" s="1">
        <v>7</v>
      </c>
      <c r="F7214" s="1" t="s">
        <v>745</v>
      </c>
      <c r="G7214" s="1" t="s">
        <v>597</v>
      </c>
      <c r="H7214" s="1" t="s">
        <v>23</v>
      </c>
      <c r="I7214" s="1" t="s">
        <v>23</v>
      </c>
      <c r="AK7214" s="1" t="s">
        <v>750</v>
      </c>
    </row>
    <row r="7215" spans="1:38">
      <c r="A7215" s="1" t="s">
        <v>1784</v>
      </c>
      <c r="B7215" s="9">
        <v>42152</v>
      </c>
      <c r="C7215" s="2">
        <v>100</v>
      </c>
      <c r="D7215" s="7">
        <v>2</v>
      </c>
      <c r="E7215" s="1">
        <v>7</v>
      </c>
      <c r="F7215" s="1" t="s">
        <v>747</v>
      </c>
      <c r="G7215" s="1" t="s">
        <v>599</v>
      </c>
      <c r="H7215" s="1" t="s">
        <v>23</v>
      </c>
      <c r="I7215" s="1" t="s">
        <v>23</v>
      </c>
      <c r="AK7215" s="1" t="s">
        <v>750</v>
      </c>
    </row>
    <row r="7216" spans="1:38">
      <c r="A7216" s="1" t="s">
        <v>1784</v>
      </c>
      <c r="B7216" s="9">
        <v>42152</v>
      </c>
      <c r="C7216" s="2">
        <v>100</v>
      </c>
      <c r="D7216" s="7">
        <v>2</v>
      </c>
      <c r="E7216" s="1">
        <v>8</v>
      </c>
      <c r="F7216" s="1" t="s">
        <v>745</v>
      </c>
      <c r="G7216" s="1" t="s">
        <v>600</v>
      </c>
      <c r="H7216" s="1" t="s">
        <v>23</v>
      </c>
      <c r="I7216" s="1" t="s">
        <v>23</v>
      </c>
      <c r="AK7216" s="1" t="s">
        <v>750</v>
      </c>
    </row>
    <row r="7217" spans="1:38">
      <c r="A7217" s="1" t="s">
        <v>1784</v>
      </c>
      <c r="B7217" s="9">
        <v>42152</v>
      </c>
      <c r="C7217" s="2">
        <v>100</v>
      </c>
      <c r="D7217" s="7">
        <v>2</v>
      </c>
      <c r="E7217" s="1">
        <v>8</v>
      </c>
      <c r="F7217" s="1" t="s">
        <v>747</v>
      </c>
      <c r="G7217" s="1" t="s">
        <v>601</v>
      </c>
      <c r="H7217" s="1" t="s">
        <v>22</v>
      </c>
      <c r="I7217" s="1" t="s">
        <v>9</v>
      </c>
      <c r="AK7217" s="1" t="s">
        <v>750</v>
      </c>
      <c r="AL7217" s="1" t="s">
        <v>782</v>
      </c>
    </row>
    <row r="7218" spans="1:38">
      <c r="A7218" s="1" t="s">
        <v>1784</v>
      </c>
      <c r="B7218" s="9">
        <v>42152</v>
      </c>
      <c r="C7218" s="2">
        <v>100</v>
      </c>
      <c r="D7218" s="7">
        <v>2</v>
      </c>
      <c r="E7218" s="1">
        <v>9</v>
      </c>
      <c r="F7218" s="1" t="s">
        <v>745</v>
      </c>
      <c r="G7218" s="1" t="s">
        <v>602</v>
      </c>
      <c r="H7218" s="1" t="s">
        <v>23</v>
      </c>
      <c r="I7218" s="1" t="s">
        <v>23</v>
      </c>
      <c r="AK7218" s="1" t="s">
        <v>750</v>
      </c>
    </row>
    <row r="7219" spans="1:38">
      <c r="A7219" s="1" t="s">
        <v>1784</v>
      </c>
      <c r="B7219" s="9">
        <v>42152</v>
      </c>
      <c r="C7219" s="2">
        <v>100</v>
      </c>
      <c r="D7219" s="7">
        <v>2</v>
      </c>
      <c r="E7219" s="1">
        <v>9</v>
      </c>
      <c r="F7219" s="1" t="s">
        <v>747</v>
      </c>
      <c r="G7219" s="1" t="s">
        <v>603</v>
      </c>
      <c r="H7219" s="1" t="s">
        <v>23</v>
      </c>
      <c r="I7219" s="1" t="s">
        <v>23</v>
      </c>
      <c r="AK7219" s="1" t="s">
        <v>750</v>
      </c>
    </row>
    <row r="7220" spans="1:38">
      <c r="A7220" s="1" t="s">
        <v>1784</v>
      </c>
      <c r="B7220" s="9">
        <v>42152</v>
      </c>
      <c r="C7220" s="2">
        <v>100</v>
      </c>
      <c r="D7220" s="7">
        <v>2</v>
      </c>
      <c r="E7220" s="1">
        <v>10</v>
      </c>
      <c r="F7220" s="1" t="s">
        <v>745</v>
      </c>
      <c r="G7220" s="1" t="s">
        <v>604</v>
      </c>
      <c r="H7220" s="1" t="s">
        <v>23</v>
      </c>
      <c r="I7220" s="1" t="s">
        <v>23</v>
      </c>
      <c r="AK7220" s="1" t="s">
        <v>750</v>
      </c>
    </row>
    <row r="7221" spans="1:38">
      <c r="A7221" s="1" t="s">
        <v>1784</v>
      </c>
      <c r="B7221" s="9">
        <v>42152</v>
      </c>
      <c r="C7221" s="2">
        <v>100</v>
      </c>
      <c r="D7221" s="7">
        <v>2</v>
      </c>
      <c r="E7221" s="1">
        <v>10</v>
      </c>
      <c r="F7221" s="1" t="s">
        <v>747</v>
      </c>
      <c r="G7221" s="1" t="s">
        <v>605</v>
      </c>
      <c r="H7221" s="1" t="s">
        <v>23</v>
      </c>
      <c r="I7221" s="1" t="s">
        <v>23</v>
      </c>
      <c r="AK7221" s="1" t="s">
        <v>750</v>
      </c>
    </row>
    <row r="7222" spans="1:38">
      <c r="A7222" s="1" t="s">
        <v>1784</v>
      </c>
      <c r="B7222" s="9">
        <v>42152</v>
      </c>
      <c r="C7222" s="2">
        <v>100</v>
      </c>
      <c r="D7222" s="7">
        <v>2</v>
      </c>
      <c r="E7222" s="1">
        <v>11</v>
      </c>
      <c r="F7222" s="1" t="s">
        <v>745</v>
      </c>
      <c r="G7222" s="1" t="s">
        <v>606</v>
      </c>
      <c r="H7222" s="1" t="s">
        <v>23</v>
      </c>
      <c r="I7222" s="1" t="s">
        <v>23</v>
      </c>
      <c r="AK7222" s="1" t="s">
        <v>750</v>
      </c>
    </row>
    <row r="7223" spans="1:38">
      <c r="A7223" s="1" t="s">
        <v>1784</v>
      </c>
      <c r="B7223" s="9">
        <v>42152</v>
      </c>
      <c r="C7223" s="2">
        <v>100</v>
      </c>
      <c r="D7223" s="7">
        <v>2</v>
      </c>
      <c r="E7223" s="1">
        <v>11</v>
      </c>
      <c r="F7223" s="1" t="s">
        <v>747</v>
      </c>
      <c r="G7223" s="1" t="s">
        <v>607</v>
      </c>
      <c r="H7223" s="1" t="s">
        <v>23</v>
      </c>
      <c r="I7223" s="1" t="s">
        <v>23</v>
      </c>
      <c r="AK7223" s="1" t="s">
        <v>750</v>
      </c>
    </row>
    <row r="7224" spans="1:38">
      <c r="A7224" s="1" t="s">
        <v>1784</v>
      </c>
      <c r="B7224" s="9">
        <v>42152</v>
      </c>
      <c r="C7224" s="2">
        <v>100</v>
      </c>
      <c r="D7224" s="7">
        <v>2</v>
      </c>
      <c r="E7224" s="1">
        <v>12</v>
      </c>
      <c r="F7224" s="1" t="s">
        <v>745</v>
      </c>
      <c r="G7224" s="1" t="s">
        <v>608</v>
      </c>
      <c r="H7224" s="1" t="s">
        <v>22</v>
      </c>
      <c r="I7224" s="1" t="s">
        <v>9</v>
      </c>
      <c r="AK7224" s="1" t="s">
        <v>750</v>
      </c>
      <c r="AL7224" s="1" t="s">
        <v>782</v>
      </c>
    </row>
    <row r="7225" spans="1:38">
      <c r="A7225" s="1" t="s">
        <v>1784</v>
      </c>
      <c r="B7225" s="9">
        <v>42152</v>
      </c>
      <c r="C7225" s="2">
        <v>100</v>
      </c>
      <c r="D7225" s="7">
        <v>2</v>
      </c>
      <c r="E7225" s="1">
        <v>12</v>
      </c>
      <c r="F7225" s="1" t="s">
        <v>747</v>
      </c>
      <c r="G7225" s="1" t="s">
        <v>609</v>
      </c>
      <c r="H7225" s="1" t="s">
        <v>23</v>
      </c>
      <c r="I7225" s="1" t="s">
        <v>23</v>
      </c>
      <c r="J7225" s="1" t="s">
        <v>55</v>
      </c>
      <c r="AK7225" s="1" t="s">
        <v>750</v>
      </c>
    </row>
    <row r="7226" spans="1:38">
      <c r="A7226" s="1" t="s">
        <v>1784</v>
      </c>
      <c r="B7226" s="9">
        <v>42152</v>
      </c>
      <c r="C7226" s="2">
        <v>100</v>
      </c>
      <c r="D7226" s="7">
        <v>2</v>
      </c>
      <c r="E7226" s="1">
        <v>13</v>
      </c>
      <c r="F7226" s="1" t="s">
        <v>745</v>
      </c>
      <c r="G7226" s="1" t="s">
        <v>610</v>
      </c>
      <c r="H7226" s="1" t="s">
        <v>22</v>
      </c>
      <c r="I7226" s="1" t="s">
        <v>9</v>
      </c>
      <c r="K7226" s="1" t="s">
        <v>32</v>
      </c>
      <c r="L7226" s="1" t="s">
        <v>25</v>
      </c>
      <c r="M7226" s="2" t="s">
        <v>2353</v>
      </c>
      <c r="N7226" s="1" t="s">
        <v>224</v>
      </c>
      <c r="O7226" s="1" t="s">
        <v>33</v>
      </c>
      <c r="P7226" s="1" t="s">
        <v>1050</v>
      </c>
      <c r="Q7226" s="1">
        <v>27</v>
      </c>
      <c r="R7226" s="1">
        <v>19.399999999999999</v>
      </c>
      <c r="S7226" s="1">
        <v>11.55</v>
      </c>
      <c r="X7226" s="1">
        <v>18</v>
      </c>
      <c r="Y7226" s="1">
        <v>75</v>
      </c>
      <c r="Z7226" s="1">
        <v>57</v>
      </c>
      <c r="AA7226" s="1">
        <v>19</v>
      </c>
      <c r="AE7226" s="1" t="s">
        <v>1090</v>
      </c>
      <c r="AF7226" s="1" t="s">
        <v>1091</v>
      </c>
      <c r="AG7226" s="1" t="s">
        <v>1092</v>
      </c>
      <c r="AI7226" s="1" t="s">
        <v>1093</v>
      </c>
      <c r="AJ7226" s="1" t="s">
        <v>525</v>
      </c>
      <c r="AK7226" s="1" t="s">
        <v>750</v>
      </c>
      <c r="AL7226" s="1" t="s">
        <v>1094</v>
      </c>
    </row>
    <row r="7227" spans="1:38">
      <c r="A7227" s="1" t="s">
        <v>1784</v>
      </c>
      <c r="B7227" s="9">
        <v>42152</v>
      </c>
      <c r="C7227" s="2">
        <v>100</v>
      </c>
      <c r="D7227" s="7">
        <v>2</v>
      </c>
      <c r="E7227" s="1">
        <v>13</v>
      </c>
      <c r="F7227" s="1" t="s">
        <v>747</v>
      </c>
      <c r="G7227" s="1" t="s">
        <v>611</v>
      </c>
      <c r="H7227" s="1" t="s">
        <v>23</v>
      </c>
      <c r="I7227" s="1" t="s">
        <v>23</v>
      </c>
      <c r="AK7227" s="1" t="s">
        <v>750</v>
      </c>
    </row>
    <row r="7228" spans="1:38">
      <c r="A7228" s="1" t="s">
        <v>1784</v>
      </c>
      <c r="B7228" s="9">
        <v>42152</v>
      </c>
      <c r="C7228" s="2">
        <v>100</v>
      </c>
      <c r="D7228" s="7">
        <v>2</v>
      </c>
      <c r="E7228" s="1">
        <v>14</v>
      </c>
      <c r="F7228" s="1" t="s">
        <v>745</v>
      </c>
      <c r="G7228" s="1" t="s">
        <v>612</v>
      </c>
      <c r="H7228" s="1" t="s">
        <v>23</v>
      </c>
      <c r="I7228" s="1" t="s">
        <v>23</v>
      </c>
      <c r="AK7228" s="1" t="s">
        <v>750</v>
      </c>
    </row>
    <row r="7229" spans="1:38">
      <c r="A7229" s="1" t="s">
        <v>1784</v>
      </c>
      <c r="B7229" s="9">
        <v>42152</v>
      </c>
      <c r="C7229" s="2">
        <v>100</v>
      </c>
      <c r="D7229" s="7">
        <v>2</v>
      </c>
      <c r="E7229" s="1">
        <v>14</v>
      </c>
      <c r="F7229" s="1" t="s">
        <v>747</v>
      </c>
      <c r="G7229" s="1" t="s">
        <v>613</v>
      </c>
      <c r="H7229" s="1" t="s">
        <v>23</v>
      </c>
      <c r="I7229" s="1" t="s">
        <v>23</v>
      </c>
      <c r="AK7229" s="1" t="s">
        <v>750</v>
      </c>
    </row>
    <row r="7230" spans="1:38">
      <c r="A7230" s="1" t="s">
        <v>1784</v>
      </c>
      <c r="B7230" s="9">
        <v>42152</v>
      </c>
      <c r="C7230" s="2">
        <v>100</v>
      </c>
      <c r="D7230" s="7">
        <v>2</v>
      </c>
      <c r="E7230" s="1">
        <v>15</v>
      </c>
      <c r="F7230" s="1" t="s">
        <v>745</v>
      </c>
      <c r="G7230" s="1" t="s">
        <v>616</v>
      </c>
      <c r="H7230" s="1" t="s">
        <v>22</v>
      </c>
      <c r="I7230" s="1" t="s">
        <v>9</v>
      </c>
      <c r="K7230" s="1" t="s">
        <v>30</v>
      </c>
      <c r="L7230" s="1" t="s">
        <v>25</v>
      </c>
      <c r="M7230" s="2" t="s">
        <v>2356</v>
      </c>
      <c r="N7230" s="1" t="s">
        <v>26</v>
      </c>
      <c r="O7230" s="1" t="s">
        <v>33</v>
      </c>
      <c r="P7230" s="1" t="s">
        <v>836</v>
      </c>
      <c r="Q7230" s="1">
        <v>25.65</v>
      </c>
      <c r="R7230" s="1">
        <v>18.899999999999999</v>
      </c>
      <c r="S7230" s="1">
        <v>9</v>
      </c>
      <c r="X7230" s="1">
        <v>18</v>
      </c>
      <c r="Y7230" s="1">
        <v>60</v>
      </c>
      <c r="Z7230" s="1">
        <v>42</v>
      </c>
      <c r="AA7230" s="1">
        <v>28</v>
      </c>
      <c r="AE7230" s="1" t="s">
        <v>1095</v>
      </c>
      <c r="AF7230" s="1" t="s">
        <v>1096</v>
      </c>
      <c r="AG7230" s="1" t="s">
        <v>1097</v>
      </c>
      <c r="AH7230" s="1" t="s">
        <v>1098</v>
      </c>
      <c r="AI7230" s="1" t="s">
        <v>1099</v>
      </c>
      <c r="AJ7230" s="1" t="s">
        <v>525</v>
      </c>
      <c r="AK7230" s="1" t="s">
        <v>750</v>
      </c>
    </row>
    <row r="7231" spans="1:38">
      <c r="A7231" s="1" t="s">
        <v>1784</v>
      </c>
      <c r="B7231" s="9">
        <v>42152</v>
      </c>
      <c r="C7231" s="2">
        <v>100</v>
      </c>
      <c r="D7231" s="7">
        <v>2</v>
      </c>
      <c r="E7231" s="1">
        <v>15</v>
      </c>
      <c r="F7231" s="1" t="s">
        <v>747</v>
      </c>
      <c r="G7231" s="1" t="s">
        <v>617</v>
      </c>
      <c r="H7231" s="1" t="s">
        <v>22</v>
      </c>
      <c r="I7231" s="1" t="s">
        <v>23</v>
      </c>
      <c r="AK7231" s="1" t="s">
        <v>750</v>
      </c>
      <c r="AL7231" s="1" t="s">
        <v>782</v>
      </c>
    </row>
    <row r="7232" spans="1:38">
      <c r="A7232" s="1" t="s">
        <v>1784</v>
      </c>
      <c r="B7232" s="9">
        <v>42152</v>
      </c>
      <c r="C7232" s="2">
        <v>100</v>
      </c>
      <c r="D7232" s="7">
        <v>2</v>
      </c>
      <c r="E7232" s="1">
        <v>16</v>
      </c>
      <c r="F7232" s="1" t="s">
        <v>745</v>
      </c>
      <c r="G7232" s="1" t="s">
        <v>618</v>
      </c>
      <c r="H7232" s="1" t="s">
        <v>23</v>
      </c>
      <c r="I7232" s="1" t="s">
        <v>23</v>
      </c>
      <c r="AK7232" s="1" t="s">
        <v>750</v>
      </c>
    </row>
    <row r="7233" spans="1:38">
      <c r="A7233" s="1" t="s">
        <v>1784</v>
      </c>
      <c r="B7233" s="9">
        <v>42152</v>
      </c>
      <c r="C7233" s="2">
        <v>100</v>
      </c>
      <c r="D7233" s="7">
        <v>2</v>
      </c>
      <c r="E7233" s="1">
        <v>16</v>
      </c>
      <c r="F7233" s="1" t="s">
        <v>747</v>
      </c>
      <c r="G7233" s="1" t="s">
        <v>619</v>
      </c>
      <c r="H7233" s="1" t="s">
        <v>22</v>
      </c>
      <c r="I7233" s="1" t="s">
        <v>9</v>
      </c>
      <c r="K7233" s="1" t="s">
        <v>29</v>
      </c>
      <c r="L7233" s="1" t="s">
        <v>53</v>
      </c>
      <c r="M7233" s="2" t="s">
        <v>1586</v>
      </c>
      <c r="AK7233" s="1" t="s">
        <v>750</v>
      </c>
    </row>
    <row r="7234" spans="1:38">
      <c r="A7234" s="1" t="s">
        <v>1784</v>
      </c>
      <c r="B7234" s="9">
        <v>42152</v>
      </c>
      <c r="C7234" s="2">
        <v>100</v>
      </c>
      <c r="D7234" s="7">
        <v>2</v>
      </c>
      <c r="E7234" s="1">
        <v>17</v>
      </c>
      <c r="F7234" s="1" t="s">
        <v>745</v>
      </c>
      <c r="G7234" s="1" t="s">
        <v>620</v>
      </c>
      <c r="H7234" s="1" t="s">
        <v>23</v>
      </c>
      <c r="I7234" s="1" t="s">
        <v>23</v>
      </c>
      <c r="AK7234" s="1" t="s">
        <v>1100</v>
      </c>
    </row>
    <row r="7235" spans="1:38">
      <c r="A7235" s="1" t="s">
        <v>1784</v>
      </c>
      <c r="B7235" s="9">
        <v>42152</v>
      </c>
      <c r="C7235" s="2">
        <v>100</v>
      </c>
      <c r="D7235" s="7">
        <v>2</v>
      </c>
      <c r="E7235" s="1">
        <v>17</v>
      </c>
      <c r="F7235" s="1" t="s">
        <v>747</v>
      </c>
      <c r="G7235" s="1" t="s">
        <v>621</v>
      </c>
      <c r="H7235" s="1" t="s">
        <v>23</v>
      </c>
      <c r="I7235" s="1" t="s">
        <v>23</v>
      </c>
      <c r="AK7235" s="1" t="s">
        <v>1100</v>
      </c>
    </row>
    <row r="7236" spans="1:38">
      <c r="A7236" s="1" t="s">
        <v>1784</v>
      </c>
      <c r="B7236" s="9">
        <v>42152</v>
      </c>
      <c r="C7236" s="2">
        <v>100</v>
      </c>
      <c r="D7236" s="7">
        <v>2</v>
      </c>
      <c r="E7236" s="1">
        <v>18</v>
      </c>
      <c r="F7236" s="1" t="s">
        <v>745</v>
      </c>
      <c r="G7236" s="1" t="s">
        <v>622</v>
      </c>
      <c r="H7236" s="1" t="s">
        <v>23</v>
      </c>
      <c r="I7236" s="1" t="s">
        <v>23</v>
      </c>
      <c r="AK7236" s="1" t="s">
        <v>1100</v>
      </c>
    </row>
    <row r="7237" spans="1:38">
      <c r="A7237" s="1" t="s">
        <v>1784</v>
      </c>
      <c r="B7237" s="9">
        <v>42152</v>
      </c>
      <c r="C7237" s="2">
        <v>100</v>
      </c>
      <c r="D7237" s="7">
        <v>2</v>
      </c>
      <c r="E7237" s="1">
        <v>18</v>
      </c>
      <c r="F7237" s="1" t="s">
        <v>747</v>
      </c>
      <c r="G7237" s="1" t="s">
        <v>623</v>
      </c>
      <c r="H7237" s="1" t="s">
        <v>23</v>
      </c>
      <c r="I7237" s="1" t="s">
        <v>23</v>
      </c>
      <c r="AK7237" s="1" t="s">
        <v>1100</v>
      </c>
    </row>
    <row r="7238" spans="1:38">
      <c r="A7238" s="1" t="s">
        <v>1784</v>
      </c>
      <c r="B7238" s="9">
        <v>42152</v>
      </c>
      <c r="C7238" s="2">
        <v>100</v>
      </c>
      <c r="D7238" s="7">
        <v>2</v>
      </c>
      <c r="E7238" s="1">
        <v>19</v>
      </c>
      <c r="F7238" s="1" t="s">
        <v>745</v>
      </c>
      <c r="G7238" s="1" t="s">
        <v>624</v>
      </c>
      <c r="H7238" s="1" t="s">
        <v>22</v>
      </c>
      <c r="I7238" s="1" t="s">
        <v>9</v>
      </c>
      <c r="K7238" s="1" t="s">
        <v>30</v>
      </c>
      <c r="L7238" s="1" t="s">
        <v>25</v>
      </c>
      <c r="M7238" s="2" t="s">
        <v>1541</v>
      </c>
      <c r="N7238" s="1" t="s">
        <v>224</v>
      </c>
      <c r="O7238" s="1" t="s">
        <v>33</v>
      </c>
      <c r="P7238" s="1" t="s">
        <v>1050</v>
      </c>
      <c r="Q7238" s="1">
        <v>25.85</v>
      </c>
      <c r="R7238" s="1">
        <v>20.100000000000001</v>
      </c>
      <c r="S7238" s="1">
        <v>10.3</v>
      </c>
      <c r="X7238" s="1">
        <v>18</v>
      </c>
      <c r="Y7238" s="1">
        <v>60</v>
      </c>
      <c r="Z7238" s="1">
        <v>42</v>
      </c>
      <c r="AA7238" s="1">
        <v>19</v>
      </c>
      <c r="AE7238" s="1" t="s">
        <v>1101</v>
      </c>
      <c r="AF7238" s="1" t="s">
        <v>1102</v>
      </c>
      <c r="AG7238" s="1" t="s">
        <v>1103</v>
      </c>
      <c r="AH7238" s="1" t="s">
        <v>1104</v>
      </c>
      <c r="AI7238" s="1" t="s">
        <v>1105</v>
      </c>
      <c r="AJ7238" s="1" t="s">
        <v>525</v>
      </c>
      <c r="AK7238" s="1" t="s">
        <v>1100</v>
      </c>
    </row>
    <row r="7239" spans="1:38">
      <c r="A7239" s="1" t="s">
        <v>1784</v>
      </c>
      <c r="B7239" s="9">
        <v>42152</v>
      </c>
      <c r="C7239" s="2">
        <v>100</v>
      </c>
      <c r="D7239" s="7">
        <v>2</v>
      </c>
      <c r="E7239" s="1">
        <v>19</v>
      </c>
      <c r="F7239" s="1" t="s">
        <v>747</v>
      </c>
      <c r="G7239" s="1" t="s">
        <v>625</v>
      </c>
      <c r="H7239" s="1" t="s">
        <v>22</v>
      </c>
      <c r="I7239" s="1" t="s">
        <v>9</v>
      </c>
      <c r="K7239" s="1" t="s">
        <v>30</v>
      </c>
      <c r="L7239" s="1" t="s">
        <v>25</v>
      </c>
      <c r="M7239" s="2" t="s">
        <v>2355</v>
      </c>
      <c r="N7239" s="1" t="s">
        <v>224</v>
      </c>
      <c r="O7239" s="1" t="s">
        <v>27</v>
      </c>
      <c r="P7239" s="1" t="s">
        <v>1013</v>
      </c>
      <c r="Q7239" s="1">
        <v>26.3</v>
      </c>
      <c r="R7239" s="1">
        <v>18.8</v>
      </c>
      <c r="S7239" s="1">
        <v>14.6</v>
      </c>
      <c r="X7239" s="1">
        <v>18</v>
      </c>
      <c r="Y7239" s="1">
        <v>59</v>
      </c>
      <c r="Z7239" s="1">
        <v>41</v>
      </c>
      <c r="AA7239" s="1">
        <v>29</v>
      </c>
      <c r="AE7239" s="1" t="s">
        <v>1106</v>
      </c>
      <c r="AF7239" s="1" t="s">
        <v>1107</v>
      </c>
      <c r="AG7239" s="1" t="s">
        <v>1108</v>
      </c>
      <c r="AH7239" s="1" t="s">
        <v>1109</v>
      </c>
      <c r="AI7239" s="1" t="s">
        <v>1110</v>
      </c>
      <c r="AJ7239" s="1" t="s">
        <v>525</v>
      </c>
      <c r="AK7239" s="1" t="s">
        <v>1100</v>
      </c>
    </row>
    <row r="7240" spans="1:38">
      <c r="A7240" s="1" t="s">
        <v>1784</v>
      </c>
      <c r="B7240" s="9">
        <v>42152</v>
      </c>
      <c r="C7240" s="2">
        <v>100</v>
      </c>
      <c r="D7240" s="7">
        <v>2</v>
      </c>
      <c r="E7240" s="1">
        <v>20</v>
      </c>
      <c r="F7240" s="1" t="s">
        <v>745</v>
      </c>
      <c r="G7240" s="1" t="s">
        <v>626</v>
      </c>
      <c r="H7240" s="1" t="s">
        <v>23</v>
      </c>
      <c r="I7240" s="1" t="s">
        <v>23</v>
      </c>
      <c r="AK7240" s="1" t="s">
        <v>1100</v>
      </c>
    </row>
    <row r="7241" spans="1:38">
      <c r="A7241" s="1" t="s">
        <v>1784</v>
      </c>
      <c r="B7241" s="9">
        <v>42152</v>
      </c>
      <c r="C7241" s="2">
        <v>100</v>
      </c>
      <c r="D7241" s="7">
        <v>2</v>
      </c>
      <c r="E7241" s="1">
        <v>20</v>
      </c>
      <c r="F7241" s="1" t="s">
        <v>747</v>
      </c>
      <c r="G7241" s="1" t="s">
        <v>627</v>
      </c>
      <c r="H7241" s="1" t="s">
        <v>23</v>
      </c>
      <c r="I7241" s="1" t="s">
        <v>53</v>
      </c>
      <c r="AK7241" s="1" t="s">
        <v>1100</v>
      </c>
    </row>
    <row r="7242" spans="1:38">
      <c r="A7242" s="1" t="s">
        <v>1784</v>
      </c>
      <c r="B7242" s="9">
        <v>42152</v>
      </c>
      <c r="C7242" s="2">
        <v>100</v>
      </c>
      <c r="D7242" s="7">
        <v>2</v>
      </c>
      <c r="E7242" s="10">
        <v>21</v>
      </c>
      <c r="F7242" s="1" t="s">
        <v>745</v>
      </c>
      <c r="G7242" s="1" t="s">
        <v>628</v>
      </c>
      <c r="H7242" s="1" t="s">
        <v>22</v>
      </c>
      <c r="I7242" s="1" t="s">
        <v>23</v>
      </c>
      <c r="AK7242" s="1" t="s">
        <v>1100</v>
      </c>
      <c r="AL7242" s="1" t="s">
        <v>782</v>
      </c>
    </row>
    <row r="7243" spans="1:38">
      <c r="A7243" s="1" t="s">
        <v>1784</v>
      </c>
      <c r="B7243" s="9">
        <v>42152</v>
      </c>
      <c r="C7243" s="2">
        <v>100</v>
      </c>
      <c r="D7243" s="7">
        <v>2</v>
      </c>
      <c r="E7243" s="1">
        <v>21</v>
      </c>
      <c r="F7243" s="1" t="s">
        <v>747</v>
      </c>
      <c r="G7243" s="1" t="s">
        <v>629</v>
      </c>
      <c r="H7243" s="1" t="s">
        <v>23</v>
      </c>
      <c r="I7243" s="1" t="s">
        <v>23</v>
      </c>
      <c r="AK7243" s="1" t="s">
        <v>1100</v>
      </c>
    </row>
    <row r="7244" spans="1:38">
      <c r="A7244" s="1" t="s">
        <v>1784</v>
      </c>
      <c r="B7244" s="9">
        <v>42152</v>
      </c>
      <c r="C7244" s="2">
        <v>100</v>
      </c>
      <c r="D7244" s="7">
        <v>2</v>
      </c>
      <c r="E7244" s="1">
        <v>22</v>
      </c>
      <c r="F7244" s="1" t="s">
        <v>745</v>
      </c>
      <c r="G7244" s="1" t="s">
        <v>630</v>
      </c>
      <c r="H7244" s="1" t="s">
        <v>22</v>
      </c>
      <c r="I7244" s="1" t="s">
        <v>23</v>
      </c>
      <c r="AK7244" s="1" t="s">
        <v>1100</v>
      </c>
      <c r="AL7244" s="1" t="s">
        <v>782</v>
      </c>
    </row>
    <row r="7245" spans="1:38">
      <c r="A7245" s="1" t="s">
        <v>1784</v>
      </c>
      <c r="B7245" s="9">
        <v>42152</v>
      </c>
      <c r="C7245" s="2">
        <v>100</v>
      </c>
      <c r="D7245" s="7">
        <v>2</v>
      </c>
      <c r="E7245" s="1">
        <v>22</v>
      </c>
      <c r="F7245" s="1" t="s">
        <v>747</v>
      </c>
      <c r="G7245" s="1" t="s">
        <v>631</v>
      </c>
      <c r="H7245" s="1" t="s">
        <v>23</v>
      </c>
      <c r="I7245" s="1" t="s">
        <v>23</v>
      </c>
      <c r="AK7245" s="1" t="s">
        <v>1100</v>
      </c>
    </row>
    <row r="7246" spans="1:38">
      <c r="A7246" s="1" t="s">
        <v>1784</v>
      </c>
      <c r="B7246" s="9">
        <v>42152</v>
      </c>
      <c r="C7246" s="2">
        <v>100</v>
      </c>
      <c r="D7246" s="7">
        <v>2</v>
      </c>
      <c r="E7246" s="22">
        <v>23</v>
      </c>
      <c r="F7246" s="22" t="s">
        <v>745</v>
      </c>
      <c r="G7246" s="1" t="s">
        <v>632</v>
      </c>
      <c r="H7246" s="1" t="s">
        <v>23</v>
      </c>
      <c r="I7246" s="1" t="s">
        <v>23</v>
      </c>
      <c r="AK7246" s="1" t="s">
        <v>1100</v>
      </c>
    </row>
    <row r="7247" spans="1:38">
      <c r="A7247" s="1" t="s">
        <v>1784</v>
      </c>
      <c r="B7247" s="9">
        <v>42152</v>
      </c>
      <c r="C7247" s="2">
        <v>100</v>
      </c>
      <c r="D7247" s="7">
        <v>2</v>
      </c>
      <c r="E7247" s="1">
        <v>23</v>
      </c>
      <c r="F7247" s="1" t="s">
        <v>747</v>
      </c>
      <c r="G7247" s="1" t="s">
        <v>633</v>
      </c>
      <c r="H7247" s="1" t="s">
        <v>23</v>
      </c>
      <c r="I7247" s="1" t="s">
        <v>23</v>
      </c>
      <c r="AK7247" s="1" t="s">
        <v>1100</v>
      </c>
    </row>
    <row r="7248" spans="1:38">
      <c r="A7248" s="1" t="s">
        <v>1784</v>
      </c>
      <c r="B7248" s="9">
        <v>42152</v>
      </c>
      <c r="C7248" s="2">
        <v>100</v>
      </c>
      <c r="D7248" s="7">
        <v>2</v>
      </c>
      <c r="E7248" s="1">
        <v>24</v>
      </c>
      <c r="F7248" s="1" t="s">
        <v>745</v>
      </c>
      <c r="G7248" s="1" t="s">
        <v>634</v>
      </c>
      <c r="H7248" s="1" t="s">
        <v>23</v>
      </c>
      <c r="I7248" s="1" t="s">
        <v>23</v>
      </c>
      <c r="AK7248" s="1" t="s">
        <v>1100</v>
      </c>
    </row>
    <row r="7249" spans="1:38">
      <c r="A7249" s="1" t="s">
        <v>1784</v>
      </c>
      <c r="B7249" s="9">
        <v>42152</v>
      </c>
      <c r="C7249" s="2">
        <v>100</v>
      </c>
      <c r="D7249" s="7">
        <v>2</v>
      </c>
      <c r="E7249" s="1">
        <v>24</v>
      </c>
      <c r="F7249" s="1" t="s">
        <v>747</v>
      </c>
      <c r="G7249" s="1" t="s">
        <v>635</v>
      </c>
      <c r="H7249" s="1" t="s">
        <v>23</v>
      </c>
      <c r="I7249" s="1" t="s">
        <v>23</v>
      </c>
      <c r="AK7249" s="1" t="s">
        <v>1100</v>
      </c>
    </row>
    <row r="7250" spans="1:38">
      <c r="A7250" s="1" t="s">
        <v>1784</v>
      </c>
      <c r="B7250" s="9">
        <v>42152</v>
      </c>
      <c r="C7250" s="2">
        <v>100</v>
      </c>
      <c r="D7250" s="7">
        <v>2</v>
      </c>
      <c r="E7250" s="1">
        <v>25</v>
      </c>
      <c r="F7250" s="1" t="s">
        <v>745</v>
      </c>
      <c r="G7250" s="1" t="s">
        <v>636</v>
      </c>
      <c r="H7250" s="1" t="s">
        <v>23</v>
      </c>
      <c r="I7250" s="1" t="s">
        <v>23</v>
      </c>
      <c r="AK7250" s="1" t="s">
        <v>1100</v>
      </c>
    </row>
    <row r="7251" spans="1:38">
      <c r="A7251" s="1" t="s">
        <v>1784</v>
      </c>
      <c r="B7251" s="9">
        <v>42152</v>
      </c>
      <c r="C7251" s="2">
        <v>100</v>
      </c>
      <c r="D7251" s="7">
        <v>2</v>
      </c>
      <c r="E7251" s="1">
        <v>25</v>
      </c>
      <c r="F7251" s="1" t="s">
        <v>747</v>
      </c>
      <c r="G7251" s="1" t="s">
        <v>637</v>
      </c>
      <c r="H7251" s="1" t="s">
        <v>23</v>
      </c>
      <c r="I7251" s="1" t="s">
        <v>23</v>
      </c>
      <c r="AK7251" s="1" t="s">
        <v>1100</v>
      </c>
    </row>
    <row r="7252" spans="1:38">
      <c r="A7252" s="1" t="s">
        <v>1784</v>
      </c>
      <c r="B7252" s="9">
        <v>42152</v>
      </c>
      <c r="C7252" s="2">
        <v>100</v>
      </c>
      <c r="D7252" s="7">
        <v>2</v>
      </c>
      <c r="E7252" s="1">
        <v>26</v>
      </c>
      <c r="F7252" s="1" t="s">
        <v>745</v>
      </c>
      <c r="G7252" s="1" t="s">
        <v>638</v>
      </c>
      <c r="H7252" s="1" t="s">
        <v>23</v>
      </c>
      <c r="I7252" s="1" t="s">
        <v>23</v>
      </c>
      <c r="AK7252" s="1" t="s">
        <v>1100</v>
      </c>
    </row>
    <row r="7253" spans="1:38">
      <c r="A7253" s="1" t="s">
        <v>1784</v>
      </c>
      <c r="B7253" s="9">
        <v>42152</v>
      </c>
      <c r="C7253" s="2">
        <v>100</v>
      </c>
      <c r="D7253" s="7">
        <v>2</v>
      </c>
      <c r="E7253" s="1">
        <v>26</v>
      </c>
      <c r="F7253" s="1" t="s">
        <v>747</v>
      </c>
      <c r="G7253" s="1" t="s">
        <v>639</v>
      </c>
      <c r="H7253" s="1" t="s">
        <v>23</v>
      </c>
      <c r="I7253" s="1" t="s">
        <v>23</v>
      </c>
      <c r="AK7253" s="1" t="s">
        <v>1100</v>
      </c>
    </row>
    <row r="7254" spans="1:38">
      <c r="A7254" s="1" t="s">
        <v>1784</v>
      </c>
      <c r="B7254" s="9">
        <v>42152</v>
      </c>
      <c r="C7254" s="2">
        <v>100</v>
      </c>
      <c r="D7254" s="7">
        <v>2</v>
      </c>
      <c r="E7254" s="1">
        <v>27</v>
      </c>
      <c r="F7254" s="1" t="s">
        <v>745</v>
      </c>
      <c r="G7254" s="1" t="s">
        <v>640</v>
      </c>
      <c r="H7254" s="1" t="s">
        <v>22</v>
      </c>
      <c r="I7254" s="1" t="s">
        <v>23</v>
      </c>
      <c r="AK7254" s="1" t="s">
        <v>1100</v>
      </c>
      <c r="AL7254" s="1" t="s">
        <v>782</v>
      </c>
    </row>
    <row r="7255" spans="1:38">
      <c r="A7255" s="1" t="s">
        <v>1784</v>
      </c>
      <c r="B7255" s="9">
        <v>42152</v>
      </c>
      <c r="C7255" s="2">
        <v>100</v>
      </c>
      <c r="D7255" s="7">
        <v>2</v>
      </c>
      <c r="E7255" s="1">
        <v>27</v>
      </c>
      <c r="F7255" s="1" t="s">
        <v>747</v>
      </c>
      <c r="G7255" s="1" t="s">
        <v>641</v>
      </c>
      <c r="H7255" s="1" t="s">
        <v>23</v>
      </c>
      <c r="I7255" s="1" t="s">
        <v>23</v>
      </c>
      <c r="J7255" s="1" t="s">
        <v>55</v>
      </c>
      <c r="AK7255" s="1" t="s">
        <v>1100</v>
      </c>
    </row>
    <row r="7256" spans="1:38">
      <c r="A7256" s="1" t="s">
        <v>1784</v>
      </c>
      <c r="B7256" s="9">
        <v>42152</v>
      </c>
      <c r="C7256" s="2">
        <v>100</v>
      </c>
      <c r="D7256" s="7">
        <v>2</v>
      </c>
      <c r="E7256" s="1">
        <v>28</v>
      </c>
      <c r="F7256" s="1" t="s">
        <v>745</v>
      </c>
      <c r="G7256" s="1" t="s">
        <v>642</v>
      </c>
      <c r="H7256" s="1" t="s">
        <v>23</v>
      </c>
      <c r="I7256" s="1" t="s">
        <v>23</v>
      </c>
      <c r="AK7256" s="1" t="s">
        <v>1100</v>
      </c>
    </row>
    <row r="7257" spans="1:38">
      <c r="A7257" s="1" t="s">
        <v>1784</v>
      </c>
      <c r="B7257" s="9">
        <v>42152</v>
      </c>
      <c r="C7257" s="2">
        <v>100</v>
      </c>
      <c r="D7257" s="7">
        <v>2</v>
      </c>
      <c r="E7257" s="1">
        <v>28</v>
      </c>
      <c r="F7257" s="1" t="s">
        <v>747</v>
      </c>
      <c r="G7257" s="1" t="s">
        <v>643</v>
      </c>
      <c r="H7257" s="1" t="s">
        <v>23</v>
      </c>
      <c r="I7257" s="1" t="s">
        <v>23</v>
      </c>
      <c r="J7257" s="1" t="s">
        <v>55</v>
      </c>
      <c r="AK7257" s="1" t="s">
        <v>1100</v>
      </c>
    </row>
    <row r="7258" spans="1:38">
      <c r="A7258" s="1" t="s">
        <v>1784</v>
      </c>
      <c r="B7258" s="9">
        <v>42152</v>
      </c>
      <c r="C7258" s="2">
        <v>100</v>
      </c>
      <c r="D7258" s="7">
        <v>2</v>
      </c>
      <c r="E7258" s="1">
        <v>29</v>
      </c>
      <c r="F7258" s="1" t="s">
        <v>745</v>
      </c>
      <c r="G7258" s="1" t="s">
        <v>644</v>
      </c>
      <c r="H7258" s="1" t="s">
        <v>22</v>
      </c>
      <c r="I7258" s="1" t="s">
        <v>23</v>
      </c>
      <c r="AK7258" s="1" t="s">
        <v>1100</v>
      </c>
      <c r="AL7258" s="1" t="s">
        <v>782</v>
      </c>
    </row>
    <row r="7259" spans="1:38">
      <c r="A7259" s="1" t="s">
        <v>1784</v>
      </c>
      <c r="B7259" s="9">
        <v>42152</v>
      </c>
      <c r="C7259" s="2">
        <v>100</v>
      </c>
      <c r="D7259" s="7">
        <v>2</v>
      </c>
      <c r="E7259" s="1">
        <v>29</v>
      </c>
      <c r="F7259" s="1" t="s">
        <v>747</v>
      </c>
      <c r="G7259" s="1" t="s">
        <v>645</v>
      </c>
      <c r="H7259" s="1" t="s">
        <v>23</v>
      </c>
      <c r="I7259" s="1" t="s">
        <v>23</v>
      </c>
      <c r="J7259" s="1" t="s">
        <v>55</v>
      </c>
      <c r="AK7259" s="1" t="s">
        <v>1100</v>
      </c>
    </row>
    <row r="7260" spans="1:38">
      <c r="A7260" s="1" t="s">
        <v>1784</v>
      </c>
      <c r="B7260" s="9">
        <v>42152</v>
      </c>
      <c r="C7260" s="2">
        <v>100</v>
      </c>
      <c r="D7260" s="7">
        <v>2</v>
      </c>
      <c r="E7260" s="1">
        <v>30</v>
      </c>
      <c r="F7260" s="1" t="s">
        <v>745</v>
      </c>
      <c r="G7260" s="1" t="s">
        <v>646</v>
      </c>
      <c r="H7260" s="1" t="s">
        <v>23</v>
      </c>
      <c r="I7260" s="1" t="s">
        <v>23</v>
      </c>
      <c r="AK7260" s="1" t="s">
        <v>1100</v>
      </c>
    </row>
    <row r="7261" spans="1:38">
      <c r="A7261" s="1" t="s">
        <v>1784</v>
      </c>
      <c r="B7261" s="9">
        <v>42152</v>
      </c>
      <c r="C7261" s="2">
        <v>100</v>
      </c>
      <c r="D7261" s="7">
        <v>2</v>
      </c>
      <c r="E7261" s="1">
        <v>30</v>
      </c>
      <c r="F7261" s="1" t="s">
        <v>747</v>
      </c>
      <c r="G7261" s="1" t="s">
        <v>647</v>
      </c>
      <c r="H7261" s="1" t="s">
        <v>23</v>
      </c>
      <c r="I7261" s="1" t="s">
        <v>23</v>
      </c>
      <c r="AK7261" s="1" t="s">
        <v>1100</v>
      </c>
    </row>
    <row r="7262" spans="1:38">
      <c r="A7262" s="1" t="s">
        <v>1784</v>
      </c>
      <c r="B7262" s="9">
        <v>42152</v>
      </c>
      <c r="C7262" s="2">
        <v>100</v>
      </c>
      <c r="D7262" s="7">
        <v>2</v>
      </c>
      <c r="E7262" s="1">
        <v>31</v>
      </c>
      <c r="F7262" s="1" t="s">
        <v>745</v>
      </c>
      <c r="G7262" s="1" t="s">
        <v>648</v>
      </c>
      <c r="H7262" s="1" t="s">
        <v>23</v>
      </c>
      <c r="I7262" s="1" t="s">
        <v>23</v>
      </c>
      <c r="AK7262" s="1" t="s">
        <v>1100</v>
      </c>
    </row>
    <row r="7263" spans="1:38">
      <c r="A7263" s="1" t="s">
        <v>1784</v>
      </c>
      <c r="B7263" s="9">
        <v>42152</v>
      </c>
      <c r="C7263" s="2">
        <v>100</v>
      </c>
      <c r="D7263" s="7">
        <v>2</v>
      </c>
      <c r="E7263" s="1">
        <v>31</v>
      </c>
      <c r="F7263" s="1" t="s">
        <v>747</v>
      </c>
      <c r="G7263" s="1" t="s">
        <v>649</v>
      </c>
      <c r="H7263" s="1" t="s">
        <v>23</v>
      </c>
      <c r="I7263" s="1" t="s">
        <v>23</v>
      </c>
      <c r="AK7263" s="1" t="s">
        <v>1100</v>
      </c>
    </row>
    <row r="7264" spans="1:38">
      <c r="A7264" s="1" t="s">
        <v>1784</v>
      </c>
      <c r="B7264" s="9">
        <v>42152</v>
      </c>
      <c r="C7264" s="2">
        <v>100</v>
      </c>
      <c r="D7264" s="7">
        <v>2</v>
      </c>
      <c r="E7264" s="1">
        <v>32</v>
      </c>
      <c r="F7264" s="1" t="s">
        <v>745</v>
      </c>
      <c r="G7264" s="1" t="s">
        <v>650</v>
      </c>
      <c r="H7264" s="1" t="s">
        <v>22</v>
      </c>
      <c r="I7264" s="1" t="s">
        <v>23</v>
      </c>
      <c r="AK7264" s="1" t="s">
        <v>1100</v>
      </c>
      <c r="AL7264" s="1" t="s">
        <v>782</v>
      </c>
    </row>
    <row r="7265" spans="1:38">
      <c r="A7265" s="1" t="s">
        <v>1784</v>
      </c>
      <c r="B7265" s="9">
        <v>42152</v>
      </c>
      <c r="C7265" s="2">
        <v>100</v>
      </c>
      <c r="D7265" s="7">
        <v>2</v>
      </c>
      <c r="E7265" s="1">
        <v>32</v>
      </c>
      <c r="F7265" s="1" t="s">
        <v>747</v>
      </c>
      <c r="G7265" s="1" t="s">
        <v>651</v>
      </c>
      <c r="H7265" s="1" t="s">
        <v>23</v>
      </c>
      <c r="I7265" s="1" t="s">
        <v>23</v>
      </c>
      <c r="AK7265" s="1" t="s">
        <v>1100</v>
      </c>
    </row>
    <row r="7266" spans="1:38">
      <c r="A7266" s="1" t="s">
        <v>1784</v>
      </c>
      <c r="B7266" s="9">
        <v>42152</v>
      </c>
      <c r="C7266" s="2">
        <v>100</v>
      </c>
      <c r="D7266" s="7">
        <v>2</v>
      </c>
      <c r="E7266" s="1">
        <v>33</v>
      </c>
      <c r="F7266" s="1" t="s">
        <v>745</v>
      </c>
      <c r="G7266" s="1" t="s">
        <v>740</v>
      </c>
      <c r="H7266" s="1" t="s">
        <v>23</v>
      </c>
      <c r="I7266" s="1" t="s">
        <v>23</v>
      </c>
      <c r="AK7266" s="1" t="s">
        <v>525</v>
      </c>
    </row>
    <row r="7267" spans="1:38">
      <c r="A7267" s="1" t="s">
        <v>1784</v>
      </c>
      <c r="B7267" s="9">
        <v>42152</v>
      </c>
      <c r="C7267" s="2">
        <v>100</v>
      </c>
      <c r="D7267" s="7">
        <v>2</v>
      </c>
      <c r="E7267" s="1">
        <v>33</v>
      </c>
      <c r="F7267" s="1" t="s">
        <v>747</v>
      </c>
      <c r="G7267" s="1" t="s">
        <v>652</v>
      </c>
      <c r="H7267" s="1" t="s">
        <v>23</v>
      </c>
      <c r="I7267" s="1" t="s">
        <v>23</v>
      </c>
      <c r="AK7267" s="1" t="s">
        <v>525</v>
      </c>
    </row>
    <row r="7268" spans="1:38">
      <c r="A7268" s="1" t="s">
        <v>1784</v>
      </c>
      <c r="B7268" s="9">
        <v>42152</v>
      </c>
      <c r="C7268" s="2">
        <v>100</v>
      </c>
      <c r="D7268" s="7">
        <v>2</v>
      </c>
      <c r="E7268" s="1">
        <v>34</v>
      </c>
      <c r="F7268" s="1" t="s">
        <v>745</v>
      </c>
      <c r="G7268" s="1" t="s">
        <v>653</v>
      </c>
      <c r="H7268" s="1" t="s">
        <v>23</v>
      </c>
      <c r="I7268" s="1" t="s">
        <v>23</v>
      </c>
      <c r="AK7268" s="1" t="s">
        <v>525</v>
      </c>
    </row>
    <row r="7269" spans="1:38">
      <c r="A7269" s="1" t="s">
        <v>1784</v>
      </c>
      <c r="B7269" s="9">
        <v>42152</v>
      </c>
      <c r="C7269" s="2">
        <v>100</v>
      </c>
      <c r="D7269" s="7">
        <v>2</v>
      </c>
      <c r="E7269" s="1">
        <v>34</v>
      </c>
      <c r="F7269" s="1" t="s">
        <v>747</v>
      </c>
      <c r="G7269" s="1" t="s">
        <v>655</v>
      </c>
      <c r="H7269" s="1" t="s">
        <v>23</v>
      </c>
      <c r="I7269" s="1" t="s">
        <v>23</v>
      </c>
      <c r="AK7269" s="1" t="s">
        <v>525</v>
      </c>
    </row>
    <row r="7270" spans="1:38">
      <c r="A7270" s="1" t="s">
        <v>1784</v>
      </c>
      <c r="B7270" s="9">
        <v>42152</v>
      </c>
      <c r="C7270" s="2">
        <v>100</v>
      </c>
      <c r="D7270" s="7">
        <v>2</v>
      </c>
      <c r="E7270" s="1">
        <v>35</v>
      </c>
      <c r="F7270" s="1" t="s">
        <v>745</v>
      </c>
      <c r="G7270" s="1" t="s">
        <v>656</v>
      </c>
      <c r="H7270" s="1" t="s">
        <v>23</v>
      </c>
      <c r="I7270" s="1" t="s">
        <v>23</v>
      </c>
      <c r="AK7270" s="1" t="s">
        <v>525</v>
      </c>
    </row>
    <row r="7271" spans="1:38">
      <c r="A7271" s="1" t="s">
        <v>1784</v>
      </c>
      <c r="B7271" s="9">
        <v>42152</v>
      </c>
      <c r="C7271" s="2">
        <v>100</v>
      </c>
      <c r="D7271" s="7">
        <v>2</v>
      </c>
      <c r="E7271" s="1">
        <v>35</v>
      </c>
      <c r="F7271" s="1" t="s">
        <v>747</v>
      </c>
      <c r="G7271" s="1" t="s">
        <v>658</v>
      </c>
      <c r="H7271" s="1" t="s">
        <v>23</v>
      </c>
      <c r="I7271" s="1" t="s">
        <v>23</v>
      </c>
      <c r="AK7271" s="1" t="s">
        <v>525</v>
      </c>
    </row>
    <row r="7272" spans="1:38">
      <c r="A7272" s="1" t="s">
        <v>1784</v>
      </c>
      <c r="B7272" s="9">
        <v>42152</v>
      </c>
      <c r="C7272" s="2">
        <v>100</v>
      </c>
      <c r="D7272" s="7">
        <v>2</v>
      </c>
      <c r="E7272" s="1">
        <v>36</v>
      </c>
      <c r="F7272" s="1" t="s">
        <v>745</v>
      </c>
      <c r="G7272" s="1" t="s">
        <v>660</v>
      </c>
      <c r="H7272" s="1" t="s">
        <v>22</v>
      </c>
      <c r="I7272" s="1" t="s">
        <v>9</v>
      </c>
      <c r="K7272" s="1" t="s">
        <v>30</v>
      </c>
      <c r="L7272" s="1" t="s">
        <v>25</v>
      </c>
      <c r="M7272" s="1" t="s">
        <v>2354</v>
      </c>
      <c r="N7272" s="1" t="s">
        <v>26</v>
      </c>
      <c r="O7272" s="1" t="s">
        <v>33</v>
      </c>
      <c r="P7272" s="1" t="s">
        <v>836</v>
      </c>
      <c r="Q7272" s="1">
        <v>25.4</v>
      </c>
      <c r="R7272" s="1">
        <v>19</v>
      </c>
      <c r="S7272" s="1">
        <v>7.1</v>
      </c>
      <c r="X7272" s="1">
        <v>18</v>
      </c>
      <c r="Y7272" s="1">
        <v>64</v>
      </c>
      <c r="Z7272" s="1">
        <v>46</v>
      </c>
      <c r="AA7272" s="1">
        <v>20</v>
      </c>
      <c r="AE7272" s="1" t="s">
        <v>1111</v>
      </c>
      <c r="AF7272" s="1" t="s">
        <v>1112</v>
      </c>
      <c r="AG7272" s="1" t="s">
        <v>1113</v>
      </c>
      <c r="AH7272" s="1" t="s">
        <v>1114</v>
      </c>
      <c r="AI7272" s="1" t="s">
        <v>1115</v>
      </c>
      <c r="AJ7272" s="1" t="s">
        <v>525</v>
      </c>
      <c r="AK7272" s="1" t="s">
        <v>525</v>
      </c>
      <c r="AL7272" s="1" t="s">
        <v>1116</v>
      </c>
    </row>
    <row r="7273" spans="1:38">
      <c r="A7273" s="1" t="s">
        <v>1784</v>
      </c>
      <c r="B7273" s="9">
        <v>42152</v>
      </c>
      <c r="C7273" s="2">
        <v>100</v>
      </c>
      <c r="D7273" s="7">
        <v>2</v>
      </c>
      <c r="E7273" s="1">
        <v>36</v>
      </c>
      <c r="F7273" s="1" t="s">
        <v>747</v>
      </c>
      <c r="G7273" s="1" t="s">
        <v>661</v>
      </c>
      <c r="H7273" s="1" t="s">
        <v>23</v>
      </c>
      <c r="I7273" s="1" t="s">
        <v>23</v>
      </c>
      <c r="AK7273" s="1" t="s">
        <v>525</v>
      </c>
    </row>
    <row r="7274" spans="1:38">
      <c r="A7274" s="1" t="s">
        <v>1784</v>
      </c>
      <c r="B7274" s="9">
        <v>42152</v>
      </c>
      <c r="C7274" s="2">
        <v>100</v>
      </c>
      <c r="D7274" s="7">
        <v>2</v>
      </c>
      <c r="E7274" s="1">
        <v>37</v>
      </c>
      <c r="F7274" s="1" t="s">
        <v>745</v>
      </c>
      <c r="G7274" s="1" t="s">
        <v>741</v>
      </c>
      <c r="H7274" s="1" t="s">
        <v>23</v>
      </c>
      <c r="I7274" s="1" t="s">
        <v>23</v>
      </c>
      <c r="AK7274" s="1" t="s">
        <v>525</v>
      </c>
    </row>
    <row r="7275" spans="1:38">
      <c r="A7275" s="1" t="s">
        <v>1784</v>
      </c>
      <c r="B7275" s="9">
        <v>42152</v>
      </c>
      <c r="C7275" s="2">
        <v>100</v>
      </c>
      <c r="D7275" s="7">
        <v>2</v>
      </c>
      <c r="E7275" s="1">
        <v>37</v>
      </c>
      <c r="F7275" s="1" t="s">
        <v>747</v>
      </c>
      <c r="G7275" s="1" t="s">
        <v>662</v>
      </c>
      <c r="H7275" s="1" t="s">
        <v>23</v>
      </c>
      <c r="I7275" s="1" t="s">
        <v>23</v>
      </c>
      <c r="AK7275" s="1" t="s">
        <v>525</v>
      </c>
    </row>
    <row r="7276" spans="1:38">
      <c r="A7276" s="1" t="s">
        <v>1784</v>
      </c>
      <c r="B7276" s="9">
        <v>42152</v>
      </c>
      <c r="C7276" s="2">
        <v>100</v>
      </c>
      <c r="D7276" s="7">
        <v>2</v>
      </c>
      <c r="E7276" s="1">
        <v>38</v>
      </c>
      <c r="F7276" s="1" t="s">
        <v>745</v>
      </c>
      <c r="G7276" s="1" t="s">
        <v>663</v>
      </c>
      <c r="H7276" s="1" t="s">
        <v>23</v>
      </c>
      <c r="I7276" s="1" t="s">
        <v>23</v>
      </c>
      <c r="AK7276" s="1" t="s">
        <v>525</v>
      </c>
    </row>
    <row r="7277" spans="1:38">
      <c r="A7277" s="1" t="s">
        <v>1784</v>
      </c>
      <c r="B7277" s="9">
        <v>42152</v>
      </c>
      <c r="C7277" s="2">
        <v>100</v>
      </c>
      <c r="D7277" s="7">
        <v>2</v>
      </c>
      <c r="E7277" s="1">
        <v>38</v>
      </c>
      <c r="F7277" s="1" t="s">
        <v>747</v>
      </c>
      <c r="G7277" s="1" t="s">
        <v>664</v>
      </c>
      <c r="H7277" s="1" t="s">
        <v>23</v>
      </c>
      <c r="I7277" s="1" t="s">
        <v>23</v>
      </c>
      <c r="AK7277" s="1" t="s">
        <v>525</v>
      </c>
    </row>
    <row r="7278" spans="1:38">
      <c r="A7278" s="1" t="s">
        <v>1784</v>
      </c>
      <c r="B7278" s="9">
        <v>42152</v>
      </c>
      <c r="C7278" s="2">
        <v>100</v>
      </c>
      <c r="D7278" s="7">
        <v>2</v>
      </c>
      <c r="E7278" s="1">
        <v>39</v>
      </c>
      <c r="F7278" s="1" t="s">
        <v>745</v>
      </c>
      <c r="G7278" s="1" t="s">
        <v>665</v>
      </c>
      <c r="H7278" s="1" t="s">
        <v>23</v>
      </c>
      <c r="I7278" s="1" t="s">
        <v>23</v>
      </c>
      <c r="AK7278" s="1" t="s">
        <v>525</v>
      </c>
    </row>
    <row r="7279" spans="1:38">
      <c r="A7279" s="1" t="s">
        <v>1784</v>
      </c>
      <c r="B7279" s="9">
        <v>42152</v>
      </c>
      <c r="C7279" s="2">
        <v>100</v>
      </c>
      <c r="D7279" s="7">
        <v>2</v>
      </c>
      <c r="E7279" s="1">
        <v>39</v>
      </c>
      <c r="F7279" s="1" t="s">
        <v>747</v>
      </c>
      <c r="G7279" s="1" t="s">
        <v>666</v>
      </c>
      <c r="H7279" s="1" t="s">
        <v>23</v>
      </c>
      <c r="I7279" s="1" t="s">
        <v>23</v>
      </c>
      <c r="AK7279" s="1" t="s">
        <v>525</v>
      </c>
    </row>
    <row r="7280" spans="1:38">
      <c r="A7280" s="1" t="s">
        <v>1784</v>
      </c>
      <c r="B7280" s="9">
        <v>42152</v>
      </c>
      <c r="C7280" s="2">
        <v>100</v>
      </c>
      <c r="D7280" s="7">
        <v>2</v>
      </c>
      <c r="E7280" s="1">
        <v>40</v>
      </c>
      <c r="F7280" s="1" t="s">
        <v>745</v>
      </c>
      <c r="G7280" s="1" t="s">
        <v>667</v>
      </c>
      <c r="H7280" s="1" t="s">
        <v>23</v>
      </c>
      <c r="I7280" s="1" t="s">
        <v>23</v>
      </c>
      <c r="AK7280" s="1" t="s">
        <v>525</v>
      </c>
    </row>
    <row r="7281" spans="1:39">
      <c r="A7281" s="1" t="s">
        <v>1784</v>
      </c>
      <c r="B7281" s="9">
        <v>42152</v>
      </c>
      <c r="C7281" s="2">
        <v>100</v>
      </c>
      <c r="D7281" s="7">
        <v>2</v>
      </c>
      <c r="E7281" s="1">
        <v>40</v>
      </c>
      <c r="F7281" s="1" t="s">
        <v>747</v>
      </c>
      <c r="G7281" s="1" t="s">
        <v>668</v>
      </c>
      <c r="H7281" s="1" t="s">
        <v>23</v>
      </c>
      <c r="I7281" s="1" t="s">
        <v>23</v>
      </c>
      <c r="AK7281" s="1" t="s">
        <v>525</v>
      </c>
    </row>
    <row r="7282" spans="1:39">
      <c r="A7282" s="1" t="s">
        <v>1784</v>
      </c>
      <c r="B7282" s="9">
        <v>42152</v>
      </c>
      <c r="C7282" s="2">
        <v>100</v>
      </c>
      <c r="D7282" s="7">
        <v>2</v>
      </c>
      <c r="E7282" s="1">
        <v>41</v>
      </c>
      <c r="F7282" s="1" t="s">
        <v>745</v>
      </c>
      <c r="G7282" s="1" t="s">
        <v>670</v>
      </c>
      <c r="H7282" s="1" t="s">
        <v>23</v>
      </c>
      <c r="I7282" s="1" t="s">
        <v>23</v>
      </c>
      <c r="AK7282" s="1" t="s">
        <v>525</v>
      </c>
    </row>
    <row r="7283" spans="1:39">
      <c r="A7283" s="1" t="s">
        <v>1784</v>
      </c>
      <c r="B7283" s="9">
        <v>42152</v>
      </c>
      <c r="C7283" s="2">
        <v>100</v>
      </c>
      <c r="D7283" s="7">
        <v>2</v>
      </c>
      <c r="E7283" s="1">
        <v>41</v>
      </c>
      <c r="F7283" s="1" t="s">
        <v>747</v>
      </c>
      <c r="G7283" s="1" t="s">
        <v>671</v>
      </c>
      <c r="H7283" s="1" t="s">
        <v>22</v>
      </c>
      <c r="I7283" s="1" t="s">
        <v>9</v>
      </c>
      <c r="K7283" s="1" t="s">
        <v>30</v>
      </c>
      <c r="L7283" s="1" t="s">
        <v>25</v>
      </c>
      <c r="M7283" s="2" t="s">
        <v>1552</v>
      </c>
      <c r="N7283" s="1" t="s">
        <v>224</v>
      </c>
      <c r="O7283" s="1" t="s">
        <v>27</v>
      </c>
      <c r="P7283" s="1" t="s">
        <v>1013</v>
      </c>
      <c r="Q7283" s="1">
        <v>27.1</v>
      </c>
      <c r="R7283" s="1">
        <v>19</v>
      </c>
      <c r="S7283" s="1">
        <v>12</v>
      </c>
      <c r="X7283" s="1">
        <v>18</v>
      </c>
      <c r="Y7283" s="1">
        <v>56</v>
      </c>
      <c r="Z7283" s="1">
        <v>38</v>
      </c>
      <c r="AA7283" s="1">
        <v>12</v>
      </c>
      <c r="AE7283" s="1" t="s">
        <v>1117</v>
      </c>
      <c r="AF7283" s="1" t="s">
        <v>1118</v>
      </c>
      <c r="AG7283" s="1" t="s">
        <v>1119</v>
      </c>
      <c r="AH7283" s="1" t="s">
        <v>1120</v>
      </c>
      <c r="AI7283" s="1" t="s">
        <v>1121</v>
      </c>
      <c r="AJ7283" s="1" t="s">
        <v>525</v>
      </c>
      <c r="AK7283" s="1" t="s">
        <v>525</v>
      </c>
    </row>
    <row r="7284" spans="1:39">
      <c r="A7284" s="1" t="s">
        <v>1784</v>
      </c>
      <c r="B7284" s="9">
        <v>42152</v>
      </c>
      <c r="C7284" s="2">
        <v>100</v>
      </c>
      <c r="D7284" s="7">
        <v>2</v>
      </c>
      <c r="E7284" s="1">
        <v>42</v>
      </c>
      <c r="F7284" s="1" t="s">
        <v>745</v>
      </c>
      <c r="G7284" s="1" t="s">
        <v>672</v>
      </c>
      <c r="H7284" s="1" t="s">
        <v>23</v>
      </c>
      <c r="I7284" s="1" t="s">
        <v>23</v>
      </c>
      <c r="AK7284" s="1" t="s">
        <v>525</v>
      </c>
    </row>
    <row r="7285" spans="1:39">
      <c r="A7285" s="1" t="s">
        <v>1784</v>
      </c>
      <c r="B7285" s="9">
        <v>42152</v>
      </c>
      <c r="C7285" s="2">
        <v>100</v>
      </c>
      <c r="D7285" s="7">
        <v>2</v>
      </c>
      <c r="E7285" s="1">
        <v>42</v>
      </c>
      <c r="F7285" s="1" t="s">
        <v>747</v>
      </c>
      <c r="G7285" s="1" t="s">
        <v>673</v>
      </c>
      <c r="H7285" s="1" t="s">
        <v>23</v>
      </c>
      <c r="I7285" s="1" t="s">
        <v>23</v>
      </c>
      <c r="AK7285" s="1" t="s">
        <v>525</v>
      </c>
    </row>
    <row r="7286" spans="1:39">
      <c r="A7286" s="1" t="s">
        <v>1784</v>
      </c>
      <c r="B7286" s="9">
        <v>42152</v>
      </c>
      <c r="C7286" s="2">
        <v>100</v>
      </c>
      <c r="D7286" s="7">
        <v>2</v>
      </c>
      <c r="E7286" s="1">
        <v>43</v>
      </c>
      <c r="F7286" s="1" t="s">
        <v>745</v>
      </c>
      <c r="G7286" s="1" t="s">
        <v>674</v>
      </c>
      <c r="H7286" s="1" t="s">
        <v>23</v>
      </c>
      <c r="I7286" s="1" t="s">
        <v>23</v>
      </c>
      <c r="AK7286" s="1" t="s">
        <v>525</v>
      </c>
    </row>
    <row r="7287" spans="1:39">
      <c r="A7287" s="1" t="s">
        <v>1784</v>
      </c>
      <c r="B7287" s="9">
        <v>42152</v>
      </c>
      <c r="C7287" s="2">
        <v>100</v>
      </c>
      <c r="D7287" s="7">
        <v>2</v>
      </c>
      <c r="E7287" s="1">
        <v>43</v>
      </c>
      <c r="F7287" s="1" t="s">
        <v>747</v>
      </c>
      <c r="G7287" s="1" t="s">
        <v>675</v>
      </c>
      <c r="H7287" s="1" t="s">
        <v>23</v>
      </c>
      <c r="I7287" s="1" t="s">
        <v>23</v>
      </c>
      <c r="AK7287" s="1" t="s">
        <v>525</v>
      </c>
    </row>
    <row r="7288" spans="1:39">
      <c r="A7288" s="1" t="s">
        <v>1784</v>
      </c>
      <c r="B7288" s="9">
        <v>42152</v>
      </c>
      <c r="C7288" s="2">
        <v>100</v>
      </c>
      <c r="D7288" s="7">
        <v>2</v>
      </c>
      <c r="E7288" s="1">
        <v>44</v>
      </c>
      <c r="F7288" s="1" t="s">
        <v>745</v>
      </c>
      <c r="G7288" s="1" t="s">
        <v>676</v>
      </c>
      <c r="H7288" s="1" t="s">
        <v>23</v>
      </c>
      <c r="I7288" s="1" t="s">
        <v>23</v>
      </c>
      <c r="AK7288" s="1" t="s">
        <v>525</v>
      </c>
    </row>
    <row r="7289" spans="1:39">
      <c r="A7289" s="1" t="s">
        <v>1784</v>
      </c>
      <c r="B7289" s="9">
        <v>42152</v>
      </c>
      <c r="C7289" s="2">
        <v>100</v>
      </c>
      <c r="D7289" s="7">
        <v>2</v>
      </c>
      <c r="E7289" s="1">
        <v>44</v>
      </c>
      <c r="F7289" s="1" t="s">
        <v>747</v>
      </c>
      <c r="G7289" s="1" t="s">
        <v>678</v>
      </c>
      <c r="H7289" s="1" t="s">
        <v>23</v>
      </c>
      <c r="I7289" s="1" t="s">
        <v>23</v>
      </c>
      <c r="AK7289" s="1" t="s">
        <v>525</v>
      </c>
    </row>
    <row r="7290" spans="1:39">
      <c r="A7290" s="1" t="s">
        <v>1784</v>
      </c>
      <c r="B7290" s="9">
        <v>42152</v>
      </c>
      <c r="C7290" s="2">
        <v>100</v>
      </c>
      <c r="D7290" s="7">
        <v>2</v>
      </c>
      <c r="E7290" s="1">
        <v>45</v>
      </c>
      <c r="F7290" s="1" t="s">
        <v>745</v>
      </c>
      <c r="G7290" s="1" t="s">
        <v>679</v>
      </c>
      <c r="H7290" s="1" t="s">
        <v>22</v>
      </c>
      <c r="I7290" s="1" t="s">
        <v>9</v>
      </c>
      <c r="J7290" s="1" t="s">
        <v>55</v>
      </c>
      <c r="AK7290" s="1" t="s">
        <v>525</v>
      </c>
      <c r="AM7290" s="1" t="s">
        <v>782</v>
      </c>
    </row>
    <row r="7291" spans="1:39">
      <c r="A7291" s="1" t="s">
        <v>1784</v>
      </c>
      <c r="B7291" s="9">
        <v>42152</v>
      </c>
      <c r="C7291" s="2">
        <v>100</v>
      </c>
      <c r="D7291" s="7">
        <v>2</v>
      </c>
      <c r="E7291" s="1">
        <v>45</v>
      </c>
      <c r="F7291" s="1" t="s">
        <v>747</v>
      </c>
      <c r="G7291" s="1" t="s">
        <v>680</v>
      </c>
      <c r="H7291" s="1" t="s">
        <v>23</v>
      </c>
      <c r="I7291" s="1" t="s">
        <v>53</v>
      </c>
      <c r="AK7291" s="1" t="s">
        <v>525</v>
      </c>
    </row>
    <row r="7292" spans="1:39">
      <c r="A7292" s="1" t="s">
        <v>1784</v>
      </c>
      <c r="B7292" s="9">
        <v>42152</v>
      </c>
      <c r="C7292" s="2">
        <v>100</v>
      </c>
      <c r="D7292" s="7">
        <v>2</v>
      </c>
      <c r="E7292" s="1">
        <v>46</v>
      </c>
      <c r="F7292" s="1" t="s">
        <v>745</v>
      </c>
      <c r="G7292" s="1" t="s">
        <v>681</v>
      </c>
      <c r="H7292" s="1" t="s">
        <v>23</v>
      </c>
      <c r="I7292" s="1" t="s">
        <v>23</v>
      </c>
      <c r="AK7292" s="1" t="s">
        <v>525</v>
      </c>
    </row>
    <row r="7293" spans="1:39">
      <c r="A7293" s="1" t="s">
        <v>1784</v>
      </c>
      <c r="B7293" s="9">
        <v>42152</v>
      </c>
      <c r="C7293" s="2">
        <v>100</v>
      </c>
      <c r="D7293" s="7">
        <v>2</v>
      </c>
      <c r="E7293" s="1">
        <v>46</v>
      </c>
      <c r="F7293" s="1" t="s">
        <v>747</v>
      </c>
      <c r="G7293" s="1" t="s">
        <v>682</v>
      </c>
      <c r="H7293" s="1" t="s">
        <v>23</v>
      </c>
      <c r="I7293" s="1" t="s">
        <v>23</v>
      </c>
      <c r="AK7293" s="1" t="s">
        <v>525</v>
      </c>
    </row>
    <row r="7294" spans="1:39">
      <c r="A7294" s="1" t="s">
        <v>1784</v>
      </c>
      <c r="B7294" s="9">
        <v>42152</v>
      </c>
      <c r="C7294" s="2">
        <v>100</v>
      </c>
      <c r="D7294" s="7">
        <v>2</v>
      </c>
      <c r="E7294" s="1">
        <v>47</v>
      </c>
      <c r="F7294" s="1" t="s">
        <v>745</v>
      </c>
      <c r="G7294" s="1" t="s">
        <v>683</v>
      </c>
      <c r="H7294" s="1" t="s">
        <v>23</v>
      </c>
      <c r="I7294" s="1" t="s">
        <v>23</v>
      </c>
      <c r="J7294" s="1" t="s">
        <v>55</v>
      </c>
      <c r="AK7294" s="1" t="s">
        <v>525</v>
      </c>
    </row>
    <row r="7295" spans="1:39">
      <c r="A7295" s="1" t="s">
        <v>1784</v>
      </c>
      <c r="B7295" s="9">
        <v>42152</v>
      </c>
      <c r="C7295" s="2">
        <v>100</v>
      </c>
      <c r="D7295" s="7">
        <v>2</v>
      </c>
      <c r="E7295" s="1">
        <v>47</v>
      </c>
      <c r="F7295" s="1" t="s">
        <v>747</v>
      </c>
      <c r="G7295" s="1" t="s">
        <v>684</v>
      </c>
      <c r="H7295" s="1" t="s">
        <v>23</v>
      </c>
      <c r="I7295" s="1" t="s">
        <v>23</v>
      </c>
      <c r="AK7295" s="1" t="s">
        <v>525</v>
      </c>
    </row>
    <row r="7296" spans="1:39">
      <c r="A7296" s="1" t="s">
        <v>1784</v>
      </c>
      <c r="B7296" s="9">
        <v>42152</v>
      </c>
      <c r="C7296" s="2">
        <v>100</v>
      </c>
      <c r="D7296" s="7">
        <v>2</v>
      </c>
      <c r="E7296" s="1">
        <v>48</v>
      </c>
      <c r="F7296" s="1" t="s">
        <v>745</v>
      </c>
      <c r="G7296" s="1" t="s">
        <v>686</v>
      </c>
      <c r="H7296" s="1" t="s">
        <v>23</v>
      </c>
      <c r="I7296" s="1" t="s">
        <v>23</v>
      </c>
      <c r="AK7296" s="1" t="s">
        <v>525</v>
      </c>
    </row>
    <row r="7297" spans="1:38">
      <c r="A7297" s="1" t="s">
        <v>1784</v>
      </c>
      <c r="B7297" s="9">
        <v>42152</v>
      </c>
      <c r="C7297" s="2">
        <v>100</v>
      </c>
      <c r="D7297" s="7">
        <v>2</v>
      </c>
      <c r="E7297" s="1">
        <v>48</v>
      </c>
      <c r="F7297" s="1" t="s">
        <v>747</v>
      </c>
      <c r="G7297" s="1" t="s">
        <v>687</v>
      </c>
      <c r="H7297" s="1" t="s">
        <v>23</v>
      </c>
      <c r="I7297" s="1" t="s">
        <v>23</v>
      </c>
      <c r="AK7297" s="1" t="s">
        <v>525</v>
      </c>
    </row>
    <row r="7298" spans="1:38">
      <c r="A7298" s="1" t="s">
        <v>1785</v>
      </c>
      <c r="B7298" s="9">
        <v>42153</v>
      </c>
      <c r="C7298" s="2">
        <v>100</v>
      </c>
      <c r="D7298" s="7">
        <v>2</v>
      </c>
      <c r="E7298" s="1">
        <v>1</v>
      </c>
      <c r="F7298" s="1" t="s">
        <v>745</v>
      </c>
      <c r="G7298" s="1" t="s">
        <v>584</v>
      </c>
      <c r="H7298" s="1" t="s">
        <v>23</v>
      </c>
      <c r="I7298" s="1" t="s">
        <v>23</v>
      </c>
      <c r="AK7298" s="1" t="s">
        <v>525</v>
      </c>
    </row>
    <row r="7299" spans="1:38">
      <c r="A7299" s="1" t="s">
        <v>1785</v>
      </c>
      <c r="B7299" s="9">
        <v>42153</v>
      </c>
      <c r="C7299" s="2">
        <v>100</v>
      </c>
      <c r="D7299" s="7">
        <v>2</v>
      </c>
      <c r="E7299" s="1">
        <v>1</v>
      </c>
      <c r="F7299" s="1" t="s">
        <v>747</v>
      </c>
      <c r="G7299" s="1" t="s">
        <v>586</v>
      </c>
      <c r="H7299" s="1" t="s">
        <v>23</v>
      </c>
      <c r="I7299" s="1" t="s">
        <v>23</v>
      </c>
      <c r="AK7299" s="1" t="s">
        <v>525</v>
      </c>
    </row>
    <row r="7300" spans="1:38">
      <c r="A7300" s="1" t="s">
        <v>1785</v>
      </c>
      <c r="B7300" s="9">
        <v>42153</v>
      </c>
      <c r="C7300" s="2">
        <v>100</v>
      </c>
      <c r="D7300" s="7">
        <v>2</v>
      </c>
      <c r="E7300" s="1">
        <v>2</v>
      </c>
      <c r="F7300" s="1" t="s">
        <v>745</v>
      </c>
      <c r="G7300" s="1" t="s">
        <v>587</v>
      </c>
      <c r="H7300" s="1" t="s">
        <v>22</v>
      </c>
      <c r="I7300" s="1" t="s">
        <v>23</v>
      </c>
      <c r="J7300" s="1" t="s">
        <v>55</v>
      </c>
      <c r="AK7300" s="1" t="s">
        <v>525</v>
      </c>
      <c r="AL7300" s="1" t="s">
        <v>782</v>
      </c>
    </row>
    <row r="7301" spans="1:38">
      <c r="A7301" s="1" t="s">
        <v>1785</v>
      </c>
      <c r="B7301" s="9">
        <v>42153</v>
      </c>
      <c r="C7301" s="2">
        <v>100</v>
      </c>
      <c r="D7301" s="7">
        <v>2</v>
      </c>
      <c r="E7301" s="1">
        <v>2</v>
      </c>
      <c r="F7301" s="1" t="s">
        <v>747</v>
      </c>
      <c r="G7301" s="1" t="s">
        <v>588</v>
      </c>
      <c r="H7301" s="1" t="s">
        <v>23</v>
      </c>
      <c r="I7301" s="1" t="s">
        <v>23</v>
      </c>
      <c r="AK7301" s="1" t="s">
        <v>525</v>
      </c>
    </row>
    <row r="7302" spans="1:38">
      <c r="A7302" s="1" t="s">
        <v>1785</v>
      </c>
      <c r="B7302" s="9">
        <v>42153</v>
      </c>
      <c r="C7302" s="2">
        <v>100</v>
      </c>
      <c r="D7302" s="7">
        <v>2</v>
      </c>
      <c r="E7302" s="1">
        <v>3</v>
      </c>
      <c r="F7302" s="1" t="s">
        <v>745</v>
      </c>
      <c r="G7302" s="1" t="s">
        <v>589</v>
      </c>
      <c r="H7302" s="1" t="s">
        <v>23</v>
      </c>
      <c r="I7302" s="1" t="s">
        <v>23</v>
      </c>
      <c r="AK7302" s="1" t="s">
        <v>525</v>
      </c>
    </row>
    <row r="7303" spans="1:38">
      <c r="A7303" s="1" t="s">
        <v>1785</v>
      </c>
      <c r="B7303" s="9">
        <v>42153</v>
      </c>
      <c r="C7303" s="2">
        <v>100</v>
      </c>
      <c r="D7303" s="7">
        <v>2</v>
      </c>
      <c r="E7303" s="1">
        <v>3</v>
      </c>
      <c r="F7303" s="1" t="s">
        <v>747</v>
      </c>
      <c r="G7303" s="1" t="s">
        <v>590</v>
      </c>
      <c r="H7303" s="1" t="s">
        <v>22</v>
      </c>
      <c r="I7303" s="1" t="s">
        <v>9</v>
      </c>
      <c r="K7303" s="1" t="s">
        <v>31</v>
      </c>
      <c r="L7303" s="1" t="s">
        <v>53</v>
      </c>
      <c r="M7303" s="2" t="s">
        <v>2346</v>
      </c>
      <c r="AK7303" s="1" t="s">
        <v>525</v>
      </c>
    </row>
    <row r="7304" spans="1:38">
      <c r="A7304" s="1" t="s">
        <v>1785</v>
      </c>
      <c r="B7304" s="9">
        <v>42153</v>
      </c>
      <c r="C7304" s="2">
        <v>100</v>
      </c>
      <c r="D7304" s="7">
        <v>2</v>
      </c>
      <c r="E7304" s="1">
        <v>4</v>
      </c>
      <c r="F7304" s="1" t="s">
        <v>745</v>
      </c>
      <c r="G7304" s="1" t="s">
        <v>591</v>
      </c>
      <c r="H7304" s="1" t="s">
        <v>22</v>
      </c>
      <c r="I7304" s="1" t="s">
        <v>9</v>
      </c>
      <c r="K7304" s="1" t="s">
        <v>36</v>
      </c>
      <c r="L7304" s="1" t="s">
        <v>25</v>
      </c>
      <c r="M7304" s="2" t="s">
        <v>2357</v>
      </c>
      <c r="N7304" s="1" t="s">
        <v>224</v>
      </c>
      <c r="O7304" s="1" t="s">
        <v>33</v>
      </c>
      <c r="P7304" s="1" t="s">
        <v>963</v>
      </c>
      <c r="Q7304" s="1">
        <v>34.65</v>
      </c>
      <c r="T7304" s="1">
        <v>139</v>
      </c>
      <c r="U7304" s="1">
        <v>103.2</v>
      </c>
      <c r="V7304" s="1">
        <f>(U7304/T7304)*100</f>
        <v>74.24460431654677</v>
      </c>
      <c r="X7304" s="1">
        <v>18</v>
      </c>
      <c r="Y7304" s="1">
        <v>116</v>
      </c>
      <c r="Z7304" s="1">
        <v>98</v>
      </c>
      <c r="AA7304" s="1">
        <v>0</v>
      </c>
      <c r="AC7304" s="1" t="s">
        <v>1122</v>
      </c>
      <c r="AK7304" s="1" t="s">
        <v>525</v>
      </c>
    </row>
    <row r="7305" spans="1:38">
      <c r="A7305" s="1" t="s">
        <v>1785</v>
      </c>
      <c r="B7305" s="9">
        <v>42153</v>
      </c>
      <c r="C7305" s="2">
        <v>100</v>
      </c>
      <c r="D7305" s="7">
        <v>2</v>
      </c>
      <c r="E7305" s="1">
        <v>4</v>
      </c>
      <c r="F7305" s="1" t="s">
        <v>747</v>
      </c>
      <c r="G7305" s="1" t="s">
        <v>592</v>
      </c>
      <c r="H7305" s="1" t="s">
        <v>23</v>
      </c>
      <c r="I7305" s="1" t="s">
        <v>23</v>
      </c>
      <c r="AK7305" s="1" t="s">
        <v>525</v>
      </c>
    </row>
    <row r="7306" spans="1:38">
      <c r="A7306" s="1" t="s">
        <v>1785</v>
      </c>
      <c r="B7306" s="9">
        <v>42153</v>
      </c>
      <c r="C7306" s="2">
        <v>100</v>
      </c>
      <c r="D7306" s="7">
        <v>2</v>
      </c>
      <c r="E7306" s="1">
        <v>5</v>
      </c>
      <c r="F7306" s="1" t="s">
        <v>745</v>
      </c>
      <c r="G7306" s="1" t="s">
        <v>593</v>
      </c>
      <c r="H7306" s="1" t="s">
        <v>22</v>
      </c>
      <c r="I7306" s="1" t="s">
        <v>53</v>
      </c>
      <c r="AK7306" s="1" t="s">
        <v>525</v>
      </c>
      <c r="AL7306" s="1" t="s">
        <v>782</v>
      </c>
    </row>
    <row r="7307" spans="1:38">
      <c r="A7307" s="1" t="s">
        <v>1785</v>
      </c>
      <c r="B7307" s="9">
        <v>42153</v>
      </c>
      <c r="C7307" s="2">
        <v>100</v>
      </c>
      <c r="D7307" s="7">
        <v>2</v>
      </c>
      <c r="E7307" s="1">
        <v>5</v>
      </c>
      <c r="F7307" s="1" t="s">
        <v>747</v>
      </c>
      <c r="G7307" s="1" t="s">
        <v>594</v>
      </c>
      <c r="H7307" s="1" t="s">
        <v>23</v>
      </c>
      <c r="I7307" s="1" t="s">
        <v>23</v>
      </c>
      <c r="M7307" s="1"/>
      <c r="AK7307" s="1" t="s">
        <v>525</v>
      </c>
    </row>
    <row r="7308" spans="1:38">
      <c r="A7308" s="1" t="s">
        <v>1785</v>
      </c>
      <c r="B7308" s="9">
        <v>42153</v>
      </c>
      <c r="C7308" s="2">
        <v>100</v>
      </c>
      <c r="D7308" s="7">
        <v>2</v>
      </c>
      <c r="E7308" s="1">
        <v>6</v>
      </c>
      <c r="F7308" s="1" t="s">
        <v>745</v>
      </c>
      <c r="G7308" s="1" t="s">
        <v>595</v>
      </c>
      <c r="H7308" s="1" t="s">
        <v>22</v>
      </c>
      <c r="I7308" s="1" t="s">
        <v>53</v>
      </c>
      <c r="AK7308" s="1" t="s">
        <v>525</v>
      </c>
      <c r="AL7308" s="1" t="s">
        <v>782</v>
      </c>
    </row>
    <row r="7309" spans="1:38">
      <c r="A7309" s="1" t="s">
        <v>1785</v>
      </c>
      <c r="B7309" s="9">
        <v>42153</v>
      </c>
      <c r="C7309" s="2">
        <v>100</v>
      </c>
      <c r="D7309" s="7">
        <v>2</v>
      </c>
      <c r="E7309" s="1">
        <v>6</v>
      </c>
      <c r="F7309" s="1" t="s">
        <v>747</v>
      </c>
      <c r="G7309" s="1" t="s">
        <v>596</v>
      </c>
      <c r="H7309" s="1" t="s">
        <v>22</v>
      </c>
      <c r="I7309" s="1" t="s">
        <v>23</v>
      </c>
      <c r="AK7309" s="1" t="s">
        <v>525</v>
      </c>
      <c r="AL7309" s="1" t="s">
        <v>782</v>
      </c>
    </row>
    <row r="7310" spans="1:38">
      <c r="A7310" s="1" t="s">
        <v>1785</v>
      </c>
      <c r="B7310" s="9">
        <v>42153</v>
      </c>
      <c r="C7310" s="2">
        <v>100</v>
      </c>
      <c r="D7310" s="7">
        <v>2</v>
      </c>
      <c r="E7310" s="1">
        <v>7</v>
      </c>
      <c r="F7310" s="1" t="s">
        <v>745</v>
      </c>
      <c r="G7310" s="1" t="s">
        <v>597</v>
      </c>
      <c r="H7310" s="1" t="s">
        <v>22</v>
      </c>
      <c r="I7310" s="1" t="s">
        <v>23</v>
      </c>
      <c r="AK7310" s="1" t="s">
        <v>525</v>
      </c>
    </row>
    <row r="7311" spans="1:38">
      <c r="A7311" s="1" t="s">
        <v>1785</v>
      </c>
      <c r="B7311" s="9">
        <v>42153</v>
      </c>
      <c r="C7311" s="2">
        <v>100</v>
      </c>
      <c r="D7311" s="7">
        <v>2</v>
      </c>
      <c r="E7311" s="1">
        <v>7</v>
      </c>
      <c r="F7311" s="1" t="s">
        <v>747</v>
      </c>
      <c r="G7311" s="1" t="s">
        <v>599</v>
      </c>
      <c r="H7311" s="1" t="s">
        <v>22</v>
      </c>
      <c r="I7311" s="1" t="s">
        <v>23</v>
      </c>
      <c r="AK7311" s="1" t="s">
        <v>525</v>
      </c>
    </row>
    <row r="7312" spans="1:38">
      <c r="A7312" s="1" t="s">
        <v>1785</v>
      </c>
      <c r="B7312" s="9">
        <v>42153</v>
      </c>
      <c r="C7312" s="2">
        <v>100</v>
      </c>
      <c r="D7312" s="7">
        <v>2</v>
      </c>
      <c r="E7312" s="1">
        <v>8</v>
      </c>
      <c r="F7312" s="1" t="s">
        <v>745</v>
      </c>
      <c r="G7312" s="1" t="s">
        <v>600</v>
      </c>
      <c r="H7312" s="1" t="s">
        <v>23</v>
      </c>
      <c r="I7312" s="1" t="s">
        <v>23</v>
      </c>
      <c r="AK7312" s="1" t="s">
        <v>525</v>
      </c>
    </row>
    <row r="7313" spans="1:38">
      <c r="A7313" s="1" t="s">
        <v>1785</v>
      </c>
      <c r="B7313" s="9">
        <v>42153</v>
      </c>
      <c r="C7313" s="2">
        <v>100</v>
      </c>
      <c r="D7313" s="7">
        <v>2</v>
      </c>
      <c r="E7313" s="1">
        <v>8</v>
      </c>
      <c r="F7313" s="1" t="s">
        <v>747</v>
      </c>
      <c r="G7313" s="1" t="s">
        <v>601</v>
      </c>
      <c r="H7313" s="1" t="s">
        <v>22</v>
      </c>
      <c r="I7313" s="1" t="s">
        <v>9</v>
      </c>
      <c r="AK7313" s="1" t="s">
        <v>525</v>
      </c>
      <c r="AL7313" s="1" t="s">
        <v>782</v>
      </c>
    </row>
    <row r="7314" spans="1:38">
      <c r="A7314" s="1" t="s">
        <v>1785</v>
      </c>
      <c r="B7314" s="9">
        <v>42153</v>
      </c>
      <c r="C7314" s="2">
        <v>100</v>
      </c>
      <c r="D7314" s="7">
        <v>2</v>
      </c>
      <c r="E7314" s="1">
        <v>9</v>
      </c>
      <c r="F7314" s="1" t="s">
        <v>745</v>
      </c>
      <c r="G7314" s="1" t="s">
        <v>602</v>
      </c>
      <c r="H7314" s="1" t="s">
        <v>22</v>
      </c>
      <c r="I7314" s="1" t="s">
        <v>9</v>
      </c>
      <c r="K7314" s="1" t="s">
        <v>29</v>
      </c>
      <c r="L7314" s="1" t="s">
        <v>53</v>
      </c>
      <c r="M7314" s="2" t="s">
        <v>1586</v>
      </c>
      <c r="AK7314" s="1" t="s">
        <v>525</v>
      </c>
    </row>
    <row r="7315" spans="1:38">
      <c r="A7315" s="1" t="s">
        <v>1785</v>
      </c>
      <c r="B7315" s="9">
        <v>42153</v>
      </c>
      <c r="C7315" s="2">
        <v>100</v>
      </c>
      <c r="D7315" s="7">
        <v>2</v>
      </c>
      <c r="E7315" s="1">
        <v>9</v>
      </c>
      <c r="F7315" s="1" t="s">
        <v>747</v>
      </c>
      <c r="G7315" s="1" t="s">
        <v>603</v>
      </c>
      <c r="H7315" s="1" t="s">
        <v>23</v>
      </c>
      <c r="I7315" s="1" t="s">
        <v>23</v>
      </c>
      <c r="AK7315" s="1" t="s">
        <v>525</v>
      </c>
    </row>
    <row r="7316" spans="1:38">
      <c r="A7316" s="1" t="s">
        <v>1785</v>
      </c>
      <c r="B7316" s="9">
        <v>42153</v>
      </c>
      <c r="C7316" s="2">
        <v>100</v>
      </c>
      <c r="D7316" s="7">
        <v>2</v>
      </c>
      <c r="E7316" s="1">
        <v>10</v>
      </c>
      <c r="F7316" s="1" t="s">
        <v>745</v>
      </c>
      <c r="G7316" s="1" t="s">
        <v>604</v>
      </c>
      <c r="H7316" s="1" t="s">
        <v>22</v>
      </c>
      <c r="I7316" s="1" t="s">
        <v>23</v>
      </c>
      <c r="J7316" s="1" t="s">
        <v>55</v>
      </c>
      <c r="AK7316" s="1" t="s">
        <v>525</v>
      </c>
      <c r="AL7316" s="1" t="s">
        <v>782</v>
      </c>
    </row>
    <row r="7317" spans="1:38">
      <c r="A7317" s="1" t="s">
        <v>1785</v>
      </c>
      <c r="B7317" s="9">
        <v>42153</v>
      </c>
      <c r="C7317" s="2">
        <v>100</v>
      </c>
      <c r="D7317" s="7">
        <v>2</v>
      </c>
      <c r="E7317" s="1">
        <v>10</v>
      </c>
      <c r="F7317" s="1" t="s">
        <v>747</v>
      </c>
      <c r="G7317" s="1" t="s">
        <v>605</v>
      </c>
      <c r="H7317" s="1" t="s">
        <v>22</v>
      </c>
      <c r="I7317" s="1" t="s">
        <v>53</v>
      </c>
      <c r="J7317" s="1" t="s">
        <v>55</v>
      </c>
      <c r="AK7317" s="1" t="s">
        <v>525</v>
      </c>
      <c r="AL7317" s="1" t="s">
        <v>782</v>
      </c>
    </row>
    <row r="7318" spans="1:38">
      <c r="A7318" s="1" t="s">
        <v>1785</v>
      </c>
      <c r="B7318" s="9">
        <v>42153</v>
      </c>
      <c r="C7318" s="2">
        <v>100</v>
      </c>
      <c r="D7318" s="7">
        <v>2</v>
      </c>
      <c r="E7318" s="1">
        <v>11</v>
      </c>
      <c r="F7318" s="1" t="s">
        <v>745</v>
      </c>
      <c r="G7318" s="1" t="s">
        <v>606</v>
      </c>
      <c r="H7318" s="1" t="s">
        <v>22</v>
      </c>
      <c r="I7318" s="1" t="s">
        <v>23</v>
      </c>
      <c r="J7318" s="1" t="s">
        <v>55</v>
      </c>
      <c r="AK7318" s="1" t="s">
        <v>525</v>
      </c>
      <c r="AL7318" s="1" t="s">
        <v>782</v>
      </c>
    </row>
    <row r="7319" spans="1:38">
      <c r="A7319" s="1" t="s">
        <v>1785</v>
      </c>
      <c r="B7319" s="9">
        <v>42153</v>
      </c>
      <c r="C7319" s="2">
        <v>100</v>
      </c>
      <c r="D7319" s="7">
        <v>2</v>
      </c>
      <c r="E7319" s="1">
        <v>11</v>
      </c>
      <c r="F7319" s="1" t="s">
        <v>747</v>
      </c>
      <c r="G7319" s="1" t="s">
        <v>607</v>
      </c>
      <c r="H7319" s="1" t="s">
        <v>22</v>
      </c>
      <c r="I7319" s="1" t="s">
        <v>23</v>
      </c>
      <c r="M7319" s="1"/>
      <c r="AK7319" s="1" t="s">
        <v>525</v>
      </c>
      <c r="AL7319" s="1" t="s">
        <v>782</v>
      </c>
    </row>
    <row r="7320" spans="1:38">
      <c r="A7320" s="1" t="s">
        <v>1785</v>
      </c>
      <c r="B7320" s="9">
        <v>42153</v>
      </c>
      <c r="C7320" s="2">
        <v>100</v>
      </c>
      <c r="D7320" s="7">
        <v>2</v>
      </c>
      <c r="E7320" s="1">
        <v>12</v>
      </c>
      <c r="F7320" s="1" t="s">
        <v>745</v>
      </c>
      <c r="G7320" s="1" t="s">
        <v>608</v>
      </c>
      <c r="H7320" s="1" t="s">
        <v>23</v>
      </c>
      <c r="I7320" s="1" t="s">
        <v>23</v>
      </c>
      <c r="AK7320" s="1" t="s">
        <v>525</v>
      </c>
    </row>
    <row r="7321" spans="1:38">
      <c r="A7321" s="1" t="s">
        <v>1785</v>
      </c>
      <c r="B7321" s="9">
        <v>42153</v>
      </c>
      <c r="C7321" s="2">
        <v>100</v>
      </c>
      <c r="D7321" s="7">
        <v>2</v>
      </c>
      <c r="E7321" s="1">
        <v>12</v>
      </c>
      <c r="F7321" s="1" t="s">
        <v>747</v>
      </c>
      <c r="G7321" s="1" t="s">
        <v>609</v>
      </c>
      <c r="H7321" s="1" t="s">
        <v>22</v>
      </c>
      <c r="I7321" s="1" t="s">
        <v>23</v>
      </c>
      <c r="AK7321" s="1" t="s">
        <v>525</v>
      </c>
      <c r="AL7321" s="1" t="s">
        <v>782</v>
      </c>
    </row>
    <row r="7322" spans="1:38">
      <c r="A7322" s="1" t="s">
        <v>1785</v>
      </c>
      <c r="B7322" s="9">
        <v>42153</v>
      </c>
      <c r="C7322" s="2">
        <v>100</v>
      </c>
      <c r="D7322" s="7">
        <v>2</v>
      </c>
      <c r="E7322" s="1">
        <v>13</v>
      </c>
      <c r="F7322" s="1" t="s">
        <v>745</v>
      </c>
      <c r="G7322" s="1" t="s">
        <v>610</v>
      </c>
      <c r="H7322" s="1" t="s">
        <v>23</v>
      </c>
      <c r="I7322" s="1" t="s">
        <v>23</v>
      </c>
      <c r="AK7322" s="1" t="s">
        <v>525</v>
      </c>
    </row>
    <row r="7323" spans="1:38">
      <c r="A7323" s="1" t="s">
        <v>1785</v>
      </c>
      <c r="B7323" s="9">
        <v>42153</v>
      </c>
      <c r="C7323" s="2">
        <v>100</v>
      </c>
      <c r="D7323" s="7">
        <v>2</v>
      </c>
      <c r="E7323" s="1">
        <v>13</v>
      </c>
      <c r="F7323" s="1" t="s">
        <v>747</v>
      </c>
      <c r="G7323" s="1" t="s">
        <v>611</v>
      </c>
      <c r="H7323" s="1" t="s">
        <v>23</v>
      </c>
      <c r="I7323" s="1" t="s">
        <v>23</v>
      </c>
      <c r="AK7323" s="1" t="s">
        <v>525</v>
      </c>
    </row>
    <row r="7324" spans="1:38">
      <c r="A7324" s="1" t="s">
        <v>1785</v>
      </c>
      <c r="B7324" s="9">
        <v>42153</v>
      </c>
      <c r="C7324" s="2">
        <v>100</v>
      </c>
      <c r="D7324" s="7">
        <v>2</v>
      </c>
      <c r="E7324" s="1">
        <v>14</v>
      </c>
      <c r="F7324" s="1" t="s">
        <v>745</v>
      </c>
      <c r="G7324" s="1" t="s">
        <v>612</v>
      </c>
      <c r="H7324" s="1" t="s">
        <v>22</v>
      </c>
      <c r="I7324" s="1" t="s">
        <v>23</v>
      </c>
      <c r="AK7324" s="1" t="s">
        <v>525</v>
      </c>
      <c r="AL7324" s="1" t="s">
        <v>782</v>
      </c>
    </row>
    <row r="7325" spans="1:38">
      <c r="A7325" s="1" t="s">
        <v>1785</v>
      </c>
      <c r="B7325" s="9">
        <v>42153</v>
      </c>
      <c r="C7325" s="2">
        <v>100</v>
      </c>
      <c r="D7325" s="7">
        <v>2</v>
      </c>
      <c r="E7325" s="1">
        <v>14</v>
      </c>
      <c r="F7325" s="1" t="s">
        <v>747</v>
      </c>
      <c r="G7325" s="1" t="s">
        <v>613</v>
      </c>
      <c r="H7325" s="1" t="s">
        <v>22</v>
      </c>
      <c r="I7325" s="1" t="s">
        <v>23</v>
      </c>
      <c r="AK7325" s="1" t="s">
        <v>525</v>
      </c>
      <c r="AL7325" s="1" t="s">
        <v>782</v>
      </c>
    </row>
    <row r="7326" spans="1:38">
      <c r="A7326" s="1" t="s">
        <v>1785</v>
      </c>
      <c r="B7326" s="9">
        <v>42153</v>
      </c>
      <c r="C7326" s="2">
        <v>100</v>
      </c>
      <c r="D7326" s="7">
        <v>2</v>
      </c>
      <c r="E7326" s="1">
        <v>15</v>
      </c>
      <c r="F7326" s="1" t="s">
        <v>745</v>
      </c>
      <c r="G7326" s="1" t="s">
        <v>616</v>
      </c>
      <c r="H7326" s="1" t="s">
        <v>23</v>
      </c>
      <c r="I7326" s="1" t="s">
        <v>23</v>
      </c>
      <c r="AK7326" s="1" t="s">
        <v>525</v>
      </c>
    </row>
    <row r="7327" spans="1:38">
      <c r="A7327" s="1" t="s">
        <v>1785</v>
      </c>
      <c r="B7327" s="9">
        <v>42153</v>
      </c>
      <c r="C7327" s="2">
        <v>100</v>
      </c>
      <c r="D7327" s="7">
        <v>2</v>
      </c>
      <c r="E7327" s="1">
        <v>15</v>
      </c>
      <c r="F7327" s="1" t="s">
        <v>747</v>
      </c>
      <c r="G7327" s="1" t="s">
        <v>617</v>
      </c>
      <c r="H7327" s="1" t="s">
        <v>22</v>
      </c>
      <c r="I7327" s="1" t="s">
        <v>9</v>
      </c>
      <c r="K7327" s="1" t="s">
        <v>32</v>
      </c>
      <c r="L7327" s="1" t="s">
        <v>25</v>
      </c>
      <c r="M7327" s="2" t="s">
        <v>1576</v>
      </c>
      <c r="N7327" s="1" t="s">
        <v>224</v>
      </c>
      <c r="O7327" s="1" t="s">
        <v>33</v>
      </c>
      <c r="P7327" s="1" t="s">
        <v>1123</v>
      </c>
      <c r="Q7327" s="1">
        <v>26.6</v>
      </c>
      <c r="R7327" s="1">
        <v>19.8</v>
      </c>
      <c r="S7327" s="1">
        <v>11</v>
      </c>
      <c r="X7327" s="1">
        <v>18</v>
      </c>
      <c r="Y7327" s="1">
        <v>79</v>
      </c>
      <c r="Z7327" s="1">
        <v>61</v>
      </c>
      <c r="AA7327" s="1">
        <v>7</v>
      </c>
      <c r="AE7327" s="1" t="s">
        <v>1124</v>
      </c>
      <c r="AF7327" s="1" t="s">
        <v>1125</v>
      </c>
      <c r="AG7327" s="1" t="s">
        <v>1126</v>
      </c>
      <c r="AH7327" s="1" t="s">
        <v>1127</v>
      </c>
      <c r="AI7327" s="1" t="s">
        <v>1128</v>
      </c>
      <c r="AJ7327" s="1" t="s">
        <v>525</v>
      </c>
      <c r="AK7327" s="1" t="s">
        <v>525</v>
      </c>
    </row>
    <row r="7328" spans="1:38">
      <c r="A7328" s="1" t="s">
        <v>1785</v>
      </c>
      <c r="B7328" s="9">
        <v>42153</v>
      </c>
      <c r="C7328" s="2">
        <v>100</v>
      </c>
      <c r="D7328" s="7">
        <v>2</v>
      </c>
      <c r="E7328" s="1">
        <v>16</v>
      </c>
      <c r="F7328" s="1" t="s">
        <v>745</v>
      </c>
      <c r="G7328" s="1" t="s">
        <v>618</v>
      </c>
      <c r="H7328" s="1" t="s">
        <v>23</v>
      </c>
      <c r="I7328" s="1" t="s">
        <v>23</v>
      </c>
      <c r="AK7328" s="1" t="s">
        <v>525</v>
      </c>
    </row>
    <row r="7329" spans="1:38">
      <c r="A7329" s="1" t="s">
        <v>1785</v>
      </c>
      <c r="B7329" s="9">
        <v>42153</v>
      </c>
      <c r="C7329" s="2">
        <v>100</v>
      </c>
      <c r="D7329" s="7">
        <v>2</v>
      </c>
      <c r="E7329" s="1">
        <v>16</v>
      </c>
      <c r="F7329" s="1" t="s">
        <v>747</v>
      </c>
      <c r="G7329" s="1" t="s">
        <v>619</v>
      </c>
      <c r="H7329" s="1" t="s">
        <v>23</v>
      </c>
      <c r="I7329" s="1" t="s">
        <v>23</v>
      </c>
      <c r="AK7329" s="1" t="s">
        <v>525</v>
      </c>
    </row>
    <row r="7330" spans="1:38">
      <c r="A7330" s="1" t="s">
        <v>1785</v>
      </c>
      <c r="B7330" s="9">
        <v>42153</v>
      </c>
      <c r="C7330" s="2">
        <v>100</v>
      </c>
      <c r="D7330" s="7">
        <v>2</v>
      </c>
      <c r="E7330" s="1">
        <v>17</v>
      </c>
      <c r="F7330" s="1" t="s">
        <v>745</v>
      </c>
      <c r="G7330" s="1" t="s">
        <v>620</v>
      </c>
      <c r="H7330" s="1" t="s">
        <v>23</v>
      </c>
      <c r="I7330" s="1" t="s">
        <v>23</v>
      </c>
      <c r="AK7330" s="1" t="s">
        <v>1129</v>
      </c>
    </row>
    <row r="7331" spans="1:38">
      <c r="A7331" s="1" t="s">
        <v>1785</v>
      </c>
      <c r="B7331" s="9">
        <v>42153</v>
      </c>
      <c r="C7331" s="2">
        <v>100</v>
      </c>
      <c r="D7331" s="7">
        <v>2</v>
      </c>
      <c r="E7331" s="1">
        <v>17</v>
      </c>
      <c r="F7331" s="1" t="s">
        <v>747</v>
      </c>
      <c r="G7331" s="1" t="s">
        <v>621</v>
      </c>
      <c r="H7331" s="1" t="s">
        <v>23</v>
      </c>
      <c r="I7331" s="1" t="s">
        <v>23</v>
      </c>
      <c r="AK7331" s="1" t="s">
        <v>1129</v>
      </c>
    </row>
    <row r="7332" spans="1:38">
      <c r="A7332" s="1" t="s">
        <v>1785</v>
      </c>
      <c r="B7332" s="9">
        <v>42153</v>
      </c>
      <c r="C7332" s="2">
        <v>100</v>
      </c>
      <c r="D7332" s="7">
        <v>2</v>
      </c>
      <c r="E7332" s="1">
        <v>18</v>
      </c>
      <c r="F7332" s="1" t="s">
        <v>745</v>
      </c>
      <c r="G7332" s="1" t="s">
        <v>622</v>
      </c>
      <c r="H7332" s="1" t="s">
        <v>23</v>
      </c>
      <c r="I7332" s="1" t="s">
        <v>23</v>
      </c>
      <c r="AK7332" s="1" t="s">
        <v>1129</v>
      </c>
    </row>
    <row r="7333" spans="1:38">
      <c r="A7333" s="1" t="s">
        <v>1785</v>
      </c>
      <c r="B7333" s="9">
        <v>42153</v>
      </c>
      <c r="C7333" s="2">
        <v>100</v>
      </c>
      <c r="D7333" s="7">
        <v>2</v>
      </c>
      <c r="E7333" s="1">
        <v>18</v>
      </c>
      <c r="F7333" s="1" t="s">
        <v>747</v>
      </c>
      <c r="G7333" s="1" t="s">
        <v>623</v>
      </c>
      <c r="H7333" s="1" t="s">
        <v>23</v>
      </c>
      <c r="I7333" s="1" t="s">
        <v>23</v>
      </c>
      <c r="AK7333" s="1" t="s">
        <v>1129</v>
      </c>
    </row>
    <row r="7334" spans="1:38">
      <c r="A7334" s="1" t="s">
        <v>1785</v>
      </c>
      <c r="B7334" s="9">
        <v>42153</v>
      </c>
      <c r="C7334" s="2">
        <v>100</v>
      </c>
      <c r="D7334" s="7">
        <v>2</v>
      </c>
      <c r="E7334" s="1">
        <v>19</v>
      </c>
      <c r="F7334" s="1" t="s">
        <v>745</v>
      </c>
      <c r="G7334" s="1" t="s">
        <v>624</v>
      </c>
      <c r="H7334" s="1" t="s">
        <v>22</v>
      </c>
      <c r="I7334" s="1" t="s">
        <v>9</v>
      </c>
      <c r="K7334" s="1" t="s">
        <v>30</v>
      </c>
      <c r="L7334" s="1" t="s">
        <v>53</v>
      </c>
      <c r="M7334" s="2" t="s">
        <v>1541</v>
      </c>
      <c r="AK7334" s="1" t="s">
        <v>1129</v>
      </c>
    </row>
    <row r="7335" spans="1:38">
      <c r="A7335" s="1" t="s">
        <v>1785</v>
      </c>
      <c r="B7335" s="9">
        <v>42153</v>
      </c>
      <c r="C7335" s="2">
        <v>100</v>
      </c>
      <c r="D7335" s="7">
        <v>2</v>
      </c>
      <c r="E7335" s="1">
        <v>19</v>
      </c>
      <c r="F7335" s="1" t="s">
        <v>747</v>
      </c>
      <c r="G7335" s="1" t="s">
        <v>625</v>
      </c>
      <c r="H7335" s="1" t="s">
        <v>23</v>
      </c>
      <c r="I7335" s="1" t="s">
        <v>23</v>
      </c>
      <c r="AK7335" s="1" t="s">
        <v>1129</v>
      </c>
    </row>
    <row r="7336" spans="1:38">
      <c r="A7336" s="1" t="s">
        <v>1785</v>
      </c>
      <c r="B7336" s="9">
        <v>42153</v>
      </c>
      <c r="C7336" s="2">
        <v>100</v>
      </c>
      <c r="D7336" s="7">
        <v>2</v>
      </c>
      <c r="E7336" s="1">
        <v>20</v>
      </c>
      <c r="F7336" s="1" t="s">
        <v>745</v>
      </c>
      <c r="G7336" s="1" t="s">
        <v>626</v>
      </c>
      <c r="H7336" s="1" t="s">
        <v>22</v>
      </c>
      <c r="I7336" s="1" t="s">
        <v>53</v>
      </c>
      <c r="AK7336" s="1" t="s">
        <v>1129</v>
      </c>
      <c r="AL7336" s="1" t="s">
        <v>782</v>
      </c>
    </row>
    <row r="7337" spans="1:38">
      <c r="A7337" s="1" t="s">
        <v>1785</v>
      </c>
      <c r="B7337" s="9">
        <v>42153</v>
      </c>
      <c r="C7337" s="2">
        <v>100</v>
      </c>
      <c r="D7337" s="7">
        <v>2</v>
      </c>
      <c r="E7337" s="1">
        <v>20</v>
      </c>
      <c r="F7337" s="1" t="s">
        <v>747</v>
      </c>
      <c r="G7337" s="1" t="s">
        <v>627</v>
      </c>
      <c r="H7337" s="1" t="s">
        <v>23</v>
      </c>
      <c r="I7337" s="1" t="s">
        <v>23</v>
      </c>
      <c r="AK7337" s="1" t="s">
        <v>1129</v>
      </c>
    </row>
    <row r="7338" spans="1:38">
      <c r="A7338" s="1" t="s">
        <v>1785</v>
      </c>
      <c r="B7338" s="9">
        <v>42153</v>
      </c>
      <c r="C7338" s="2">
        <v>100</v>
      </c>
      <c r="D7338" s="7">
        <v>2</v>
      </c>
      <c r="E7338" s="10">
        <v>21</v>
      </c>
      <c r="F7338" s="1" t="s">
        <v>745</v>
      </c>
      <c r="G7338" s="1" t="s">
        <v>628</v>
      </c>
      <c r="H7338" s="1" t="s">
        <v>23</v>
      </c>
      <c r="I7338" s="1" t="s">
        <v>9</v>
      </c>
      <c r="AK7338" s="1" t="s">
        <v>1129</v>
      </c>
    </row>
    <row r="7339" spans="1:38">
      <c r="A7339" s="1" t="s">
        <v>1785</v>
      </c>
      <c r="B7339" s="9">
        <v>42153</v>
      </c>
      <c r="C7339" s="2">
        <v>100</v>
      </c>
      <c r="D7339" s="7">
        <v>2</v>
      </c>
      <c r="E7339" s="1">
        <v>21</v>
      </c>
      <c r="F7339" s="1" t="s">
        <v>747</v>
      </c>
      <c r="G7339" s="1" t="s">
        <v>629</v>
      </c>
      <c r="H7339" s="1" t="s">
        <v>23</v>
      </c>
      <c r="I7339" s="1" t="s">
        <v>53</v>
      </c>
      <c r="AK7339" s="1" t="s">
        <v>1129</v>
      </c>
    </row>
    <row r="7340" spans="1:38">
      <c r="A7340" s="1" t="s">
        <v>1785</v>
      </c>
      <c r="B7340" s="9">
        <v>42153</v>
      </c>
      <c r="C7340" s="2">
        <v>100</v>
      </c>
      <c r="D7340" s="7">
        <v>2</v>
      </c>
      <c r="E7340" s="1">
        <v>22</v>
      </c>
      <c r="F7340" s="1" t="s">
        <v>745</v>
      </c>
      <c r="G7340" s="1" t="s">
        <v>630</v>
      </c>
      <c r="H7340" s="1" t="s">
        <v>23</v>
      </c>
      <c r="I7340" s="1" t="s">
        <v>9</v>
      </c>
      <c r="J7340" s="1" t="s">
        <v>55</v>
      </c>
      <c r="AK7340" s="1" t="s">
        <v>1129</v>
      </c>
    </row>
    <row r="7341" spans="1:38">
      <c r="A7341" s="1" t="s">
        <v>1785</v>
      </c>
      <c r="B7341" s="9">
        <v>42153</v>
      </c>
      <c r="C7341" s="2">
        <v>100</v>
      </c>
      <c r="D7341" s="7">
        <v>2</v>
      </c>
      <c r="E7341" s="1">
        <v>22</v>
      </c>
      <c r="F7341" s="1" t="s">
        <v>747</v>
      </c>
      <c r="G7341" s="1" t="s">
        <v>631</v>
      </c>
      <c r="H7341" s="1" t="s">
        <v>23</v>
      </c>
      <c r="I7341" s="1" t="s">
        <v>9</v>
      </c>
      <c r="J7341" s="1" t="s">
        <v>55</v>
      </c>
      <c r="AK7341" s="1" t="s">
        <v>1129</v>
      </c>
    </row>
    <row r="7342" spans="1:38">
      <c r="A7342" s="1" t="s">
        <v>1785</v>
      </c>
      <c r="B7342" s="9">
        <v>42153</v>
      </c>
      <c r="C7342" s="2">
        <v>100</v>
      </c>
      <c r="D7342" s="7">
        <v>2</v>
      </c>
      <c r="E7342" s="1">
        <v>23</v>
      </c>
      <c r="F7342" s="1" t="s">
        <v>745</v>
      </c>
      <c r="G7342" s="1" t="s">
        <v>632</v>
      </c>
      <c r="H7342" s="1" t="s">
        <v>23</v>
      </c>
      <c r="I7342" s="1" t="s">
        <v>23</v>
      </c>
      <c r="AK7342" s="1" t="s">
        <v>1129</v>
      </c>
    </row>
    <row r="7343" spans="1:38">
      <c r="A7343" s="1" t="s">
        <v>1785</v>
      </c>
      <c r="B7343" s="9">
        <v>42153</v>
      </c>
      <c r="C7343" s="2">
        <v>100</v>
      </c>
      <c r="D7343" s="7">
        <v>2</v>
      </c>
      <c r="E7343" s="1">
        <v>23</v>
      </c>
      <c r="F7343" s="1" t="s">
        <v>747</v>
      </c>
      <c r="G7343" s="1" t="s">
        <v>633</v>
      </c>
      <c r="H7343" s="1" t="s">
        <v>23</v>
      </c>
      <c r="I7343" s="1" t="s">
        <v>23</v>
      </c>
      <c r="AK7343" s="1" t="s">
        <v>1129</v>
      </c>
    </row>
    <row r="7344" spans="1:38">
      <c r="A7344" s="1" t="s">
        <v>1785</v>
      </c>
      <c r="B7344" s="9">
        <v>42153</v>
      </c>
      <c r="C7344" s="2">
        <v>100</v>
      </c>
      <c r="D7344" s="7">
        <v>2</v>
      </c>
      <c r="E7344" s="1">
        <v>24</v>
      </c>
      <c r="F7344" s="1" t="s">
        <v>745</v>
      </c>
      <c r="G7344" s="1" t="s">
        <v>634</v>
      </c>
      <c r="H7344" s="1" t="s">
        <v>23</v>
      </c>
      <c r="I7344" s="1" t="s">
        <v>23</v>
      </c>
      <c r="AK7344" s="1" t="s">
        <v>1129</v>
      </c>
    </row>
    <row r="7345" spans="1:38">
      <c r="A7345" s="1" t="s">
        <v>1785</v>
      </c>
      <c r="B7345" s="9">
        <v>42153</v>
      </c>
      <c r="C7345" s="2">
        <v>100</v>
      </c>
      <c r="D7345" s="7">
        <v>2</v>
      </c>
      <c r="E7345" s="1">
        <v>24</v>
      </c>
      <c r="F7345" s="1" t="s">
        <v>747</v>
      </c>
      <c r="G7345" s="1" t="s">
        <v>635</v>
      </c>
      <c r="H7345" s="1" t="s">
        <v>23</v>
      </c>
      <c r="I7345" s="1" t="s">
        <v>23</v>
      </c>
      <c r="AK7345" s="1" t="s">
        <v>1129</v>
      </c>
    </row>
    <row r="7346" spans="1:38">
      <c r="A7346" s="1" t="s">
        <v>1785</v>
      </c>
      <c r="B7346" s="9">
        <v>42153</v>
      </c>
      <c r="C7346" s="2">
        <v>100</v>
      </c>
      <c r="D7346" s="7">
        <v>2</v>
      </c>
      <c r="E7346" s="1">
        <v>25</v>
      </c>
      <c r="F7346" s="1" t="s">
        <v>745</v>
      </c>
      <c r="G7346" s="1" t="s">
        <v>636</v>
      </c>
      <c r="H7346" s="1" t="s">
        <v>23</v>
      </c>
      <c r="I7346" s="1" t="s">
        <v>23</v>
      </c>
      <c r="AK7346" s="1" t="s">
        <v>1129</v>
      </c>
    </row>
    <row r="7347" spans="1:38">
      <c r="A7347" s="1" t="s">
        <v>1785</v>
      </c>
      <c r="B7347" s="9">
        <v>42153</v>
      </c>
      <c r="C7347" s="2">
        <v>100</v>
      </c>
      <c r="D7347" s="7">
        <v>2</v>
      </c>
      <c r="E7347" s="1">
        <v>25</v>
      </c>
      <c r="F7347" s="1" t="s">
        <v>747</v>
      </c>
      <c r="G7347" s="1" t="s">
        <v>637</v>
      </c>
      <c r="H7347" s="1" t="s">
        <v>23</v>
      </c>
      <c r="I7347" s="1" t="s">
        <v>23</v>
      </c>
      <c r="AK7347" s="1" t="s">
        <v>1129</v>
      </c>
    </row>
    <row r="7348" spans="1:38">
      <c r="A7348" s="1" t="s">
        <v>1785</v>
      </c>
      <c r="B7348" s="9">
        <v>42153</v>
      </c>
      <c r="C7348" s="2">
        <v>100</v>
      </c>
      <c r="D7348" s="7">
        <v>2</v>
      </c>
      <c r="E7348" s="1">
        <v>26</v>
      </c>
      <c r="F7348" s="1" t="s">
        <v>745</v>
      </c>
      <c r="G7348" s="1" t="s">
        <v>638</v>
      </c>
      <c r="H7348" s="1" t="s">
        <v>23</v>
      </c>
      <c r="I7348" s="1" t="s">
        <v>23</v>
      </c>
      <c r="AK7348" s="1" t="s">
        <v>1129</v>
      </c>
    </row>
    <row r="7349" spans="1:38">
      <c r="A7349" s="1" t="s">
        <v>1785</v>
      </c>
      <c r="B7349" s="9">
        <v>42153</v>
      </c>
      <c r="C7349" s="2">
        <v>100</v>
      </c>
      <c r="D7349" s="7">
        <v>2</v>
      </c>
      <c r="E7349" s="1">
        <v>26</v>
      </c>
      <c r="F7349" s="1" t="s">
        <v>747</v>
      </c>
      <c r="G7349" s="1" t="s">
        <v>639</v>
      </c>
      <c r="H7349" s="1" t="s">
        <v>23</v>
      </c>
      <c r="I7349" s="1" t="s">
        <v>23</v>
      </c>
      <c r="AK7349" s="1" t="s">
        <v>1129</v>
      </c>
    </row>
    <row r="7350" spans="1:38">
      <c r="A7350" s="1" t="s">
        <v>1785</v>
      </c>
      <c r="B7350" s="9">
        <v>42153</v>
      </c>
      <c r="C7350" s="2">
        <v>100</v>
      </c>
      <c r="D7350" s="7">
        <v>2</v>
      </c>
      <c r="E7350" s="1">
        <v>27</v>
      </c>
      <c r="F7350" s="1" t="s">
        <v>745</v>
      </c>
      <c r="G7350" s="1" t="s">
        <v>640</v>
      </c>
      <c r="H7350" s="1" t="s">
        <v>23</v>
      </c>
      <c r="I7350" s="1" t="s">
        <v>23</v>
      </c>
      <c r="AK7350" s="1" t="s">
        <v>1129</v>
      </c>
    </row>
    <row r="7351" spans="1:38">
      <c r="A7351" s="1" t="s">
        <v>1785</v>
      </c>
      <c r="B7351" s="9">
        <v>42153</v>
      </c>
      <c r="C7351" s="2">
        <v>100</v>
      </c>
      <c r="D7351" s="7">
        <v>2</v>
      </c>
      <c r="E7351" s="1">
        <v>27</v>
      </c>
      <c r="F7351" s="1" t="s">
        <v>747</v>
      </c>
      <c r="G7351" s="1" t="s">
        <v>641</v>
      </c>
      <c r="H7351" s="1" t="s">
        <v>23</v>
      </c>
      <c r="I7351" s="1" t="s">
        <v>23</v>
      </c>
      <c r="AK7351" s="1" t="s">
        <v>1129</v>
      </c>
    </row>
    <row r="7352" spans="1:38">
      <c r="A7352" s="1" t="s">
        <v>1785</v>
      </c>
      <c r="B7352" s="9">
        <v>42153</v>
      </c>
      <c r="C7352" s="2">
        <v>100</v>
      </c>
      <c r="D7352" s="7">
        <v>2</v>
      </c>
      <c r="E7352" s="1">
        <v>28</v>
      </c>
      <c r="F7352" s="1" t="s">
        <v>745</v>
      </c>
      <c r="G7352" s="1" t="s">
        <v>642</v>
      </c>
      <c r="H7352" s="1" t="s">
        <v>23</v>
      </c>
      <c r="I7352" s="1" t="s">
        <v>23</v>
      </c>
      <c r="AK7352" s="1" t="s">
        <v>1129</v>
      </c>
    </row>
    <row r="7353" spans="1:38">
      <c r="A7353" s="1" t="s">
        <v>1785</v>
      </c>
      <c r="B7353" s="9">
        <v>42153</v>
      </c>
      <c r="C7353" s="2">
        <v>100</v>
      </c>
      <c r="D7353" s="7">
        <v>2</v>
      </c>
      <c r="E7353" s="1">
        <v>28</v>
      </c>
      <c r="F7353" s="1" t="s">
        <v>747</v>
      </c>
      <c r="G7353" s="1" t="s">
        <v>643</v>
      </c>
      <c r="H7353" s="1" t="s">
        <v>22</v>
      </c>
      <c r="I7353" s="1" t="s">
        <v>23</v>
      </c>
      <c r="J7353" s="1" t="s">
        <v>55</v>
      </c>
      <c r="AK7353" s="1" t="s">
        <v>1129</v>
      </c>
      <c r="AL7353" s="1" t="s">
        <v>782</v>
      </c>
    </row>
    <row r="7354" spans="1:38">
      <c r="A7354" s="1" t="s">
        <v>1785</v>
      </c>
      <c r="B7354" s="9">
        <v>42153</v>
      </c>
      <c r="C7354" s="2">
        <v>100</v>
      </c>
      <c r="D7354" s="7">
        <v>2</v>
      </c>
      <c r="E7354" s="1">
        <v>29</v>
      </c>
      <c r="F7354" s="1" t="s">
        <v>745</v>
      </c>
      <c r="G7354" s="1" t="s">
        <v>644</v>
      </c>
      <c r="H7354" s="1" t="s">
        <v>23</v>
      </c>
      <c r="I7354" s="1" t="s">
        <v>23</v>
      </c>
      <c r="AK7354" s="1" t="s">
        <v>1129</v>
      </c>
    </row>
    <row r="7355" spans="1:38">
      <c r="A7355" s="1" t="s">
        <v>1785</v>
      </c>
      <c r="B7355" s="9">
        <v>42153</v>
      </c>
      <c r="C7355" s="2">
        <v>100</v>
      </c>
      <c r="D7355" s="7">
        <v>2</v>
      </c>
      <c r="E7355" s="1">
        <v>29</v>
      </c>
      <c r="F7355" s="1" t="s">
        <v>747</v>
      </c>
      <c r="G7355" s="1" t="s">
        <v>645</v>
      </c>
      <c r="H7355" s="1" t="s">
        <v>23</v>
      </c>
      <c r="I7355" s="1" t="s">
        <v>23</v>
      </c>
      <c r="AK7355" s="1" t="s">
        <v>1129</v>
      </c>
    </row>
    <row r="7356" spans="1:38">
      <c r="A7356" s="1" t="s">
        <v>1785</v>
      </c>
      <c r="B7356" s="9">
        <v>42153</v>
      </c>
      <c r="C7356" s="2">
        <v>100</v>
      </c>
      <c r="D7356" s="7">
        <v>2</v>
      </c>
      <c r="E7356" s="1">
        <v>30</v>
      </c>
      <c r="F7356" s="1" t="s">
        <v>745</v>
      </c>
      <c r="G7356" s="1" t="s">
        <v>646</v>
      </c>
      <c r="H7356" s="1" t="s">
        <v>23</v>
      </c>
      <c r="I7356" s="1" t="s">
        <v>23</v>
      </c>
      <c r="AK7356" s="1" t="s">
        <v>1129</v>
      </c>
    </row>
    <row r="7357" spans="1:38">
      <c r="A7357" s="1" t="s">
        <v>1785</v>
      </c>
      <c r="B7357" s="9">
        <v>42153</v>
      </c>
      <c r="C7357" s="2">
        <v>100</v>
      </c>
      <c r="D7357" s="7">
        <v>2</v>
      </c>
      <c r="E7357" s="1">
        <v>30</v>
      </c>
      <c r="F7357" s="1" t="s">
        <v>747</v>
      </c>
      <c r="G7357" s="1" t="s">
        <v>647</v>
      </c>
      <c r="H7357" s="1" t="s">
        <v>22</v>
      </c>
      <c r="I7357" s="1" t="s">
        <v>9</v>
      </c>
      <c r="K7357" s="1" t="s">
        <v>30</v>
      </c>
      <c r="L7357" s="1" t="s">
        <v>53</v>
      </c>
      <c r="M7357" s="2" t="s">
        <v>2355</v>
      </c>
      <c r="AK7357" s="1" t="s">
        <v>1129</v>
      </c>
    </row>
    <row r="7358" spans="1:38">
      <c r="A7358" s="1" t="s">
        <v>1785</v>
      </c>
      <c r="B7358" s="9">
        <v>42153</v>
      </c>
      <c r="C7358" s="2">
        <v>100</v>
      </c>
      <c r="D7358" s="7">
        <v>2</v>
      </c>
      <c r="E7358" s="1">
        <v>31</v>
      </c>
      <c r="F7358" s="1" t="s">
        <v>745</v>
      </c>
      <c r="G7358" s="1" t="s">
        <v>648</v>
      </c>
      <c r="H7358" s="1" t="s">
        <v>23</v>
      </c>
      <c r="I7358" s="1" t="s">
        <v>9</v>
      </c>
      <c r="AK7358" s="1" t="s">
        <v>1129</v>
      </c>
    </row>
    <row r="7359" spans="1:38">
      <c r="A7359" s="1" t="s">
        <v>1785</v>
      </c>
      <c r="B7359" s="9">
        <v>42153</v>
      </c>
      <c r="C7359" s="2">
        <v>100</v>
      </c>
      <c r="D7359" s="7">
        <v>2</v>
      </c>
      <c r="E7359" s="1">
        <v>31</v>
      </c>
      <c r="F7359" s="1" t="s">
        <v>747</v>
      </c>
      <c r="G7359" s="1" t="s">
        <v>649</v>
      </c>
      <c r="H7359" s="1" t="s">
        <v>23</v>
      </c>
      <c r="I7359" s="1" t="s">
        <v>23</v>
      </c>
      <c r="AK7359" s="1" t="s">
        <v>1129</v>
      </c>
    </row>
    <row r="7360" spans="1:38">
      <c r="A7360" s="1" t="s">
        <v>1785</v>
      </c>
      <c r="B7360" s="9">
        <v>42153</v>
      </c>
      <c r="C7360" s="2">
        <v>100</v>
      </c>
      <c r="D7360" s="7">
        <v>2</v>
      </c>
      <c r="E7360" s="1">
        <v>32</v>
      </c>
      <c r="F7360" s="1" t="s">
        <v>745</v>
      </c>
      <c r="G7360" s="1" t="s">
        <v>650</v>
      </c>
      <c r="H7360" s="1" t="s">
        <v>23</v>
      </c>
      <c r="I7360" s="1" t="s">
        <v>23</v>
      </c>
      <c r="AK7360" s="1" t="s">
        <v>1129</v>
      </c>
    </row>
    <row r="7361" spans="1:38">
      <c r="A7361" s="1" t="s">
        <v>1785</v>
      </c>
      <c r="B7361" s="9">
        <v>42153</v>
      </c>
      <c r="C7361" s="2">
        <v>100</v>
      </c>
      <c r="D7361" s="7">
        <v>2</v>
      </c>
      <c r="E7361" s="1">
        <v>32</v>
      </c>
      <c r="F7361" s="1" t="s">
        <v>747</v>
      </c>
      <c r="G7361" s="1" t="s">
        <v>651</v>
      </c>
      <c r="H7361" s="1" t="s">
        <v>23</v>
      </c>
      <c r="I7361" s="1" t="s">
        <v>23</v>
      </c>
      <c r="AK7361" s="1" t="s">
        <v>1129</v>
      </c>
    </row>
    <row r="7362" spans="1:38">
      <c r="A7362" s="1" t="s">
        <v>1785</v>
      </c>
      <c r="B7362" s="9">
        <v>42153</v>
      </c>
      <c r="C7362" s="2">
        <v>100</v>
      </c>
      <c r="D7362" s="7">
        <v>2</v>
      </c>
      <c r="E7362" s="1">
        <v>33</v>
      </c>
      <c r="F7362" s="1" t="s">
        <v>745</v>
      </c>
      <c r="G7362" s="1" t="s">
        <v>740</v>
      </c>
      <c r="H7362" s="1" t="s">
        <v>23</v>
      </c>
      <c r="I7362" s="1" t="s">
        <v>23</v>
      </c>
      <c r="J7362" s="1" t="s">
        <v>55</v>
      </c>
      <c r="AK7362" s="1" t="s">
        <v>79</v>
      </c>
      <c r="AL7362" s="1" t="s">
        <v>821</v>
      </c>
    </row>
    <row r="7363" spans="1:38">
      <c r="A7363" s="1" t="s">
        <v>1785</v>
      </c>
      <c r="B7363" s="9">
        <v>42153</v>
      </c>
      <c r="C7363" s="2">
        <v>100</v>
      </c>
      <c r="D7363" s="7">
        <v>2</v>
      </c>
      <c r="E7363" s="1">
        <v>33</v>
      </c>
      <c r="F7363" s="1" t="s">
        <v>747</v>
      </c>
      <c r="G7363" s="1" t="s">
        <v>652</v>
      </c>
      <c r="H7363" s="1" t="s">
        <v>23</v>
      </c>
      <c r="I7363" s="1" t="s">
        <v>23</v>
      </c>
      <c r="AK7363" s="1" t="s">
        <v>79</v>
      </c>
    </row>
    <row r="7364" spans="1:38">
      <c r="A7364" s="1" t="s">
        <v>1785</v>
      </c>
      <c r="B7364" s="9">
        <v>42153</v>
      </c>
      <c r="C7364" s="2">
        <v>100</v>
      </c>
      <c r="D7364" s="7">
        <v>2</v>
      </c>
      <c r="E7364" s="1">
        <v>34</v>
      </c>
      <c r="F7364" s="1" t="s">
        <v>745</v>
      </c>
      <c r="G7364" s="1" t="s">
        <v>653</v>
      </c>
      <c r="H7364" s="1" t="s">
        <v>23</v>
      </c>
      <c r="I7364" s="1" t="s">
        <v>9</v>
      </c>
      <c r="AK7364" s="1" t="s">
        <v>79</v>
      </c>
    </row>
    <row r="7365" spans="1:38">
      <c r="A7365" s="1" t="s">
        <v>1785</v>
      </c>
      <c r="B7365" s="9">
        <v>42153</v>
      </c>
      <c r="C7365" s="2">
        <v>100</v>
      </c>
      <c r="D7365" s="7">
        <v>2</v>
      </c>
      <c r="E7365" s="1">
        <v>34</v>
      </c>
      <c r="F7365" s="1" t="s">
        <v>747</v>
      </c>
      <c r="G7365" s="1" t="s">
        <v>655</v>
      </c>
      <c r="H7365" s="1" t="s">
        <v>23</v>
      </c>
      <c r="I7365" s="1" t="s">
        <v>23</v>
      </c>
      <c r="AK7365" s="1" t="s">
        <v>79</v>
      </c>
    </row>
    <row r="7366" spans="1:38">
      <c r="A7366" s="1" t="s">
        <v>1785</v>
      </c>
      <c r="B7366" s="9">
        <v>42153</v>
      </c>
      <c r="C7366" s="2">
        <v>100</v>
      </c>
      <c r="D7366" s="7">
        <v>2</v>
      </c>
      <c r="E7366" s="1">
        <v>35</v>
      </c>
      <c r="F7366" s="1" t="s">
        <v>745</v>
      </c>
      <c r="G7366" s="1" t="s">
        <v>656</v>
      </c>
      <c r="H7366" s="1" t="s">
        <v>22</v>
      </c>
      <c r="I7366" s="1" t="s">
        <v>9</v>
      </c>
      <c r="K7366" s="1" t="s">
        <v>146</v>
      </c>
      <c r="L7366" s="1" t="s">
        <v>25</v>
      </c>
      <c r="M7366" s="2" t="s">
        <v>1576</v>
      </c>
      <c r="N7366" s="1" t="s">
        <v>26</v>
      </c>
      <c r="O7366" s="1" t="s">
        <v>27</v>
      </c>
      <c r="P7366" s="1" t="s">
        <v>769</v>
      </c>
      <c r="Q7366" s="1">
        <v>19.600000000000001</v>
      </c>
      <c r="R7366" s="1">
        <v>18.3</v>
      </c>
      <c r="S7366" s="1">
        <v>19.600000000000001</v>
      </c>
      <c r="X7366" s="1">
        <v>18</v>
      </c>
      <c r="Y7366" s="1">
        <v>65</v>
      </c>
      <c r="Z7366" s="1">
        <v>47</v>
      </c>
      <c r="AA7366" s="1">
        <v>0</v>
      </c>
      <c r="AE7366" s="1" t="s">
        <v>1130</v>
      </c>
      <c r="AH7366" s="1" t="s">
        <v>1131</v>
      </c>
      <c r="AI7366" s="1" t="s">
        <v>1132</v>
      </c>
      <c r="AJ7366" s="1" t="s">
        <v>525</v>
      </c>
      <c r="AK7366" s="1" t="s">
        <v>79</v>
      </c>
      <c r="AL7366" s="1" t="s">
        <v>1133</v>
      </c>
    </row>
    <row r="7367" spans="1:38">
      <c r="A7367" s="1" t="s">
        <v>1785</v>
      </c>
      <c r="B7367" s="9">
        <v>42153</v>
      </c>
      <c r="C7367" s="2">
        <v>100</v>
      </c>
      <c r="D7367" s="7">
        <v>2</v>
      </c>
      <c r="E7367" s="1">
        <v>35</v>
      </c>
      <c r="F7367" s="1" t="s">
        <v>747</v>
      </c>
      <c r="G7367" s="1" t="s">
        <v>658</v>
      </c>
      <c r="H7367" s="1" t="s">
        <v>23</v>
      </c>
      <c r="I7367" s="1" t="s">
        <v>23</v>
      </c>
      <c r="J7367" s="1" t="s">
        <v>55</v>
      </c>
      <c r="AK7367" s="1" t="s">
        <v>79</v>
      </c>
    </row>
    <row r="7368" spans="1:38">
      <c r="A7368" s="1" t="s">
        <v>1785</v>
      </c>
      <c r="B7368" s="9">
        <v>42153</v>
      </c>
      <c r="C7368" s="2">
        <v>100</v>
      </c>
      <c r="D7368" s="7">
        <v>2</v>
      </c>
      <c r="E7368" s="1">
        <v>36</v>
      </c>
      <c r="F7368" s="1" t="s">
        <v>745</v>
      </c>
      <c r="G7368" s="1" t="s">
        <v>660</v>
      </c>
      <c r="H7368" s="1" t="s">
        <v>22</v>
      </c>
      <c r="I7368" s="1" t="s">
        <v>9</v>
      </c>
      <c r="K7368" s="1" t="s">
        <v>30</v>
      </c>
      <c r="L7368" s="1" t="s">
        <v>53</v>
      </c>
      <c r="M7368" s="2" t="s">
        <v>3031</v>
      </c>
      <c r="AK7368" s="1" t="s">
        <v>79</v>
      </c>
    </row>
    <row r="7369" spans="1:38">
      <c r="A7369" s="1" t="s">
        <v>1785</v>
      </c>
      <c r="B7369" s="9">
        <v>42153</v>
      </c>
      <c r="C7369" s="2">
        <v>100</v>
      </c>
      <c r="D7369" s="7">
        <v>2</v>
      </c>
      <c r="E7369" s="1">
        <v>36</v>
      </c>
      <c r="F7369" s="1" t="s">
        <v>747</v>
      </c>
      <c r="G7369" s="1" t="s">
        <v>661</v>
      </c>
      <c r="H7369" s="1" t="s">
        <v>23</v>
      </c>
      <c r="I7369" s="1" t="s">
        <v>23</v>
      </c>
      <c r="AK7369" s="1" t="s">
        <v>79</v>
      </c>
    </row>
    <row r="7370" spans="1:38">
      <c r="A7370" s="1" t="s">
        <v>1785</v>
      </c>
      <c r="B7370" s="9">
        <v>42153</v>
      </c>
      <c r="C7370" s="2">
        <v>100</v>
      </c>
      <c r="D7370" s="7">
        <v>2</v>
      </c>
      <c r="E7370" s="1">
        <v>37</v>
      </c>
      <c r="F7370" s="1" t="s">
        <v>745</v>
      </c>
      <c r="G7370" s="1" t="s">
        <v>741</v>
      </c>
      <c r="H7370" s="1" t="s">
        <v>23</v>
      </c>
      <c r="I7370" s="1" t="s">
        <v>23</v>
      </c>
      <c r="J7370" s="1" t="s">
        <v>55</v>
      </c>
      <c r="AK7370" s="1" t="s">
        <v>79</v>
      </c>
      <c r="AL7370" s="1" t="s">
        <v>821</v>
      </c>
    </row>
    <row r="7371" spans="1:38">
      <c r="A7371" s="1" t="s">
        <v>1785</v>
      </c>
      <c r="B7371" s="9">
        <v>42153</v>
      </c>
      <c r="C7371" s="2">
        <v>100</v>
      </c>
      <c r="D7371" s="7">
        <v>2</v>
      </c>
      <c r="E7371" s="1">
        <v>37</v>
      </c>
      <c r="F7371" s="1" t="s">
        <v>747</v>
      </c>
      <c r="G7371" s="1" t="s">
        <v>662</v>
      </c>
      <c r="H7371" s="1" t="s">
        <v>23</v>
      </c>
      <c r="I7371" s="1" t="s">
        <v>53</v>
      </c>
      <c r="AK7371" s="1" t="s">
        <v>79</v>
      </c>
    </row>
    <row r="7372" spans="1:38">
      <c r="A7372" s="1" t="s">
        <v>1785</v>
      </c>
      <c r="B7372" s="9">
        <v>42153</v>
      </c>
      <c r="C7372" s="2">
        <v>100</v>
      </c>
      <c r="D7372" s="7">
        <v>2</v>
      </c>
      <c r="E7372" s="1">
        <v>38</v>
      </c>
      <c r="F7372" s="1" t="s">
        <v>745</v>
      </c>
      <c r="G7372" s="1" t="s">
        <v>663</v>
      </c>
      <c r="H7372" s="1" t="s">
        <v>23</v>
      </c>
      <c r="I7372" s="1" t="s">
        <v>23</v>
      </c>
      <c r="AK7372" s="1" t="s">
        <v>79</v>
      </c>
    </row>
    <row r="7373" spans="1:38">
      <c r="A7373" s="1" t="s">
        <v>1785</v>
      </c>
      <c r="B7373" s="9">
        <v>42153</v>
      </c>
      <c r="C7373" s="2">
        <v>100</v>
      </c>
      <c r="D7373" s="7">
        <v>2</v>
      </c>
      <c r="E7373" s="1">
        <v>38</v>
      </c>
      <c r="F7373" s="1" t="s">
        <v>747</v>
      </c>
      <c r="G7373" s="1" t="s">
        <v>664</v>
      </c>
      <c r="H7373" s="1" t="s">
        <v>23</v>
      </c>
      <c r="I7373" s="1" t="s">
        <v>23</v>
      </c>
      <c r="J7373" s="1" t="s">
        <v>55</v>
      </c>
      <c r="M7373" s="1"/>
      <c r="AK7373" s="1" t="s">
        <v>79</v>
      </c>
      <c r="AL7373" s="1" t="s">
        <v>821</v>
      </c>
    </row>
    <row r="7374" spans="1:38">
      <c r="A7374" s="1" t="s">
        <v>1785</v>
      </c>
      <c r="B7374" s="9">
        <v>42153</v>
      </c>
      <c r="C7374" s="2">
        <v>100</v>
      </c>
      <c r="D7374" s="7">
        <v>2</v>
      </c>
      <c r="E7374" s="1">
        <v>39</v>
      </c>
      <c r="F7374" s="1" t="s">
        <v>745</v>
      </c>
      <c r="G7374" s="1" t="s">
        <v>665</v>
      </c>
      <c r="H7374" s="1" t="s">
        <v>23</v>
      </c>
      <c r="I7374" s="1" t="s">
        <v>23</v>
      </c>
      <c r="AK7374" s="1" t="s">
        <v>79</v>
      </c>
    </row>
    <row r="7375" spans="1:38">
      <c r="A7375" s="1" t="s">
        <v>1785</v>
      </c>
      <c r="B7375" s="9">
        <v>42153</v>
      </c>
      <c r="C7375" s="2">
        <v>100</v>
      </c>
      <c r="D7375" s="7">
        <v>2</v>
      </c>
      <c r="E7375" s="1">
        <v>39</v>
      </c>
      <c r="F7375" s="1" t="s">
        <v>747</v>
      </c>
      <c r="G7375" s="1" t="s">
        <v>666</v>
      </c>
      <c r="H7375" s="1" t="s">
        <v>23</v>
      </c>
      <c r="I7375" s="1" t="s">
        <v>23</v>
      </c>
      <c r="AK7375" s="1" t="s">
        <v>79</v>
      </c>
    </row>
    <row r="7376" spans="1:38">
      <c r="A7376" s="1" t="s">
        <v>1785</v>
      </c>
      <c r="B7376" s="9">
        <v>42153</v>
      </c>
      <c r="C7376" s="2">
        <v>100</v>
      </c>
      <c r="D7376" s="7">
        <v>2</v>
      </c>
      <c r="E7376" s="1">
        <v>40</v>
      </c>
      <c r="F7376" s="1" t="s">
        <v>745</v>
      </c>
      <c r="G7376" s="1" t="s">
        <v>667</v>
      </c>
      <c r="H7376" s="1" t="s">
        <v>23</v>
      </c>
      <c r="I7376" s="1" t="s">
        <v>23</v>
      </c>
      <c r="AK7376" s="1" t="s">
        <v>79</v>
      </c>
    </row>
    <row r="7377" spans="1:38">
      <c r="A7377" s="1" t="s">
        <v>1785</v>
      </c>
      <c r="B7377" s="9">
        <v>42153</v>
      </c>
      <c r="C7377" s="2">
        <v>100</v>
      </c>
      <c r="D7377" s="7">
        <v>2</v>
      </c>
      <c r="E7377" s="1">
        <v>40</v>
      </c>
      <c r="F7377" s="1" t="s">
        <v>747</v>
      </c>
      <c r="G7377" s="1" t="s">
        <v>668</v>
      </c>
      <c r="H7377" s="1" t="s">
        <v>23</v>
      </c>
      <c r="I7377" s="1" t="s">
        <v>23</v>
      </c>
      <c r="AK7377" s="1" t="s">
        <v>79</v>
      </c>
    </row>
    <row r="7378" spans="1:38">
      <c r="A7378" s="1" t="s">
        <v>1785</v>
      </c>
      <c r="B7378" s="9">
        <v>42153</v>
      </c>
      <c r="C7378" s="2">
        <v>100</v>
      </c>
      <c r="D7378" s="7">
        <v>2</v>
      </c>
      <c r="E7378" s="1">
        <v>41</v>
      </c>
      <c r="F7378" s="1" t="s">
        <v>745</v>
      </c>
      <c r="G7378" s="1" t="s">
        <v>670</v>
      </c>
      <c r="H7378" s="1" t="s">
        <v>23</v>
      </c>
      <c r="I7378" s="1" t="s">
        <v>23</v>
      </c>
      <c r="AK7378" s="1" t="s">
        <v>79</v>
      </c>
    </row>
    <row r="7379" spans="1:38">
      <c r="A7379" s="1" t="s">
        <v>1785</v>
      </c>
      <c r="B7379" s="9">
        <v>42153</v>
      </c>
      <c r="C7379" s="2">
        <v>100</v>
      </c>
      <c r="D7379" s="7">
        <v>2</v>
      </c>
      <c r="E7379" s="1">
        <v>41</v>
      </c>
      <c r="F7379" s="1" t="s">
        <v>747</v>
      </c>
      <c r="G7379" s="1" t="s">
        <v>671</v>
      </c>
      <c r="H7379" s="1" t="s">
        <v>23</v>
      </c>
      <c r="I7379" s="1" t="s">
        <v>9</v>
      </c>
      <c r="AK7379" s="1" t="s">
        <v>79</v>
      </c>
    </row>
    <row r="7380" spans="1:38">
      <c r="A7380" s="1" t="s">
        <v>1785</v>
      </c>
      <c r="B7380" s="9">
        <v>42153</v>
      </c>
      <c r="C7380" s="2">
        <v>100</v>
      </c>
      <c r="D7380" s="7">
        <v>2</v>
      </c>
      <c r="E7380" s="1">
        <v>42</v>
      </c>
      <c r="F7380" s="1" t="s">
        <v>745</v>
      </c>
      <c r="G7380" s="1" t="s">
        <v>672</v>
      </c>
      <c r="H7380" s="1" t="s">
        <v>23</v>
      </c>
      <c r="I7380" s="1" t="s">
        <v>23</v>
      </c>
      <c r="J7380" s="1" t="s">
        <v>55</v>
      </c>
      <c r="AK7380" s="1" t="s">
        <v>79</v>
      </c>
      <c r="AL7380" s="1" t="s">
        <v>821</v>
      </c>
    </row>
    <row r="7381" spans="1:38">
      <c r="A7381" s="1" t="s">
        <v>1785</v>
      </c>
      <c r="B7381" s="9">
        <v>42153</v>
      </c>
      <c r="C7381" s="2">
        <v>100</v>
      </c>
      <c r="D7381" s="7">
        <v>2</v>
      </c>
      <c r="E7381" s="1">
        <v>42</v>
      </c>
      <c r="F7381" s="1" t="s">
        <v>747</v>
      </c>
      <c r="G7381" s="1" t="s">
        <v>673</v>
      </c>
      <c r="H7381" s="1" t="s">
        <v>23</v>
      </c>
      <c r="I7381" s="1" t="s">
        <v>23</v>
      </c>
      <c r="AK7381" s="1" t="s">
        <v>79</v>
      </c>
    </row>
    <row r="7382" spans="1:38">
      <c r="A7382" s="1" t="s">
        <v>1785</v>
      </c>
      <c r="B7382" s="9">
        <v>42153</v>
      </c>
      <c r="C7382" s="2">
        <v>100</v>
      </c>
      <c r="D7382" s="7">
        <v>2</v>
      </c>
      <c r="E7382" s="1">
        <v>43</v>
      </c>
      <c r="F7382" s="1" t="s">
        <v>745</v>
      </c>
      <c r="G7382" s="1" t="s">
        <v>674</v>
      </c>
      <c r="H7382" s="1" t="s">
        <v>23</v>
      </c>
      <c r="I7382" s="1" t="s">
        <v>23</v>
      </c>
      <c r="AK7382" s="1" t="s">
        <v>79</v>
      </c>
    </row>
    <row r="7383" spans="1:38">
      <c r="A7383" s="1" t="s">
        <v>1785</v>
      </c>
      <c r="B7383" s="9">
        <v>42153</v>
      </c>
      <c r="C7383" s="2">
        <v>100</v>
      </c>
      <c r="D7383" s="7">
        <v>2</v>
      </c>
      <c r="E7383" s="1">
        <v>43</v>
      </c>
      <c r="F7383" s="1" t="s">
        <v>747</v>
      </c>
      <c r="G7383" s="1" t="s">
        <v>675</v>
      </c>
      <c r="H7383" s="1" t="s">
        <v>23</v>
      </c>
      <c r="I7383" s="1" t="s">
        <v>23</v>
      </c>
      <c r="J7383" s="1" t="s">
        <v>55</v>
      </c>
      <c r="AK7383" s="1" t="s">
        <v>79</v>
      </c>
      <c r="AL7383" s="1" t="s">
        <v>821</v>
      </c>
    </row>
    <row r="7384" spans="1:38">
      <c r="A7384" s="1" t="s">
        <v>1785</v>
      </c>
      <c r="B7384" s="9">
        <v>42153</v>
      </c>
      <c r="C7384" s="2">
        <v>100</v>
      </c>
      <c r="D7384" s="7">
        <v>2</v>
      </c>
      <c r="E7384" s="1">
        <v>44</v>
      </c>
      <c r="F7384" s="1" t="s">
        <v>745</v>
      </c>
      <c r="G7384" s="1" t="s">
        <v>676</v>
      </c>
      <c r="H7384" s="1" t="s">
        <v>23</v>
      </c>
      <c r="I7384" s="1" t="s">
        <v>23</v>
      </c>
      <c r="AK7384" s="1" t="s">
        <v>79</v>
      </c>
    </row>
    <row r="7385" spans="1:38">
      <c r="A7385" s="1" t="s">
        <v>1785</v>
      </c>
      <c r="B7385" s="9">
        <v>42153</v>
      </c>
      <c r="C7385" s="2">
        <v>100</v>
      </c>
      <c r="D7385" s="7">
        <v>2</v>
      </c>
      <c r="E7385" s="1">
        <v>44</v>
      </c>
      <c r="F7385" s="1" t="s">
        <v>747</v>
      </c>
      <c r="G7385" s="1" t="s">
        <v>678</v>
      </c>
      <c r="H7385" s="1" t="s">
        <v>23</v>
      </c>
      <c r="I7385" s="1" t="s">
        <v>23</v>
      </c>
      <c r="J7385" s="1" t="s">
        <v>55</v>
      </c>
      <c r="AK7385" s="1" t="s">
        <v>79</v>
      </c>
      <c r="AL7385" s="1" t="s">
        <v>1134</v>
      </c>
    </row>
    <row r="7386" spans="1:38">
      <c r="A7386" s="1" t="s">
        <v>1785</v>
      </c>
      <c r="B7386" s="9">
        <v>42153</v>
      </c>
      <c r="C7386" s="2">
        <v>100</v>
      </c>
      <c r="D7386" s="7">
        <v>2</v>
      </c>
      <c r="E7386" s="1">
        <v>45</v>
      </c>
      <c r="F7386" s="1" t="s">
        <v>745</v>
      </c>
      <c r="G7386" s="1" t="s">
        <v>679</v>
      </c>
      <c r="H7386" s="1" t="s">
        <v>23</v>
      </c>
      <c r="I7386" s="1" t="s">
        <v>23</v>
      </c>
      <c r="J7386" s="1" t="s">
        <v>55</v>
      </c>
      <c r="AK7386" s="1" t="s">
        <v>79</v>
      </c>
      <c r="AL7386" s="1" t="s">
        <v>1134</v>
      </c>
    </row>
    <row r="7387" spans="1:38">
      <c r="A7387" s="1" t="s">
        <v>1785</v>
      </c>
      <c r="B7387" s="9">
        <v>42153</v>
      </c>
      <c r="C7387" s="2">
        <v>100</v>
      </c>
      <c r="D7387" s="7">
        <v>2</v>
      </c>
      <c r="E7387" s="1">
        <v>45</v>
      </c>
      <c r="F7387" s="1" t="s">
        <v>747</v>
      </c>
      <c r="G7387" s="1" t="s">
        <v>680</v>
      </c>
      <c r="H7387" s="1" t="s">
        <v>22</v>
      </c>
      <c r="I7387" s="1" t="s">
        <v>9</v>
      </c>
      <c r="K7387" s="1" t="s">
        <v>29</v>
      </c>
      <c r="L7387" s="1" t="s">
        <v>25</v>
      </c>
      <c r="M7387" s="2" t="s">
        <v>1551</v>
      </c>
      <c r="N7387" s="1" t="s">
        <v>224</v>
      </c>
      <c r="O7387" s="1" t="s">
        <v>33</v>
      </c>
      <c r="P7387" s="1" t="s">
        <v>1050</v>
      </c>
      <c r="Q7387" s="1">
        <v>38.75</v>
      </c>
      <c r="R7387" s="1">
        <v>25.8</v>
      </c>
      <c r="S7387" s="1">
        <v>9.6</v>
      </c>
      <c r="X7387" s="1">
        <v>18</v>
      </c>
      <c r="Y7387" s="1">
        <v>120</v>
      </c>
      <c r="Z7387" s="1">
        <v>102</v>
      </c>
      <c r="AA7387" s="1">
        <v>35</v>
      </c>
      <c r="AE7387" s="1" t="s">
        <v>1135</v>
      </c>
      <c r="AF7387" s="1" t="s">
        <v>1136</v>
      </c>
      <c r="AH7387" s="1" t="s">
        <v>1137</v>
      </c>
      <c r="AI7387" s="1" t="s">
        <v>1138</v>
      </c>
      <c r="AJ7387" s="1" t="s">
        <v>525</v>
      </c>
      <c r="AK7387" s="1" t="s">
        <v>79</v>
      </c>
      <c r="AL7387" s="1" t="s">
        <v>1139</v>
      </c>
    </row>
    <row r="7388" spans="1:38">
      <c r="A7388" s="1" t="s">
        <v>1785</v>
      </c>
      <c r="B7388" s="9">
        <v>42153</v>
      </c>
      <c r="C7388" s="2">
        <v>100</v>
      </c>
      <c r="D7388" s="7">
        <v>2</v>
      </c>
      <c r="E7388" s="1">
        <v>46</v>
      </c>
      <c r="F7388" s="1" t="s">
        <v>745</v>
      </c>
      <c r="G7388" s="1" t="s">
        <v>681</v>
      </c>
      <c r="H7388" s="1" t="s">
        <v>23</v>
      </c>
      <c r="I7388" s="1" t="s">
        <v>23</v>
      </c>
      <c r="AK7388" s="1" t="s">
        <v>79</v>
      </c>
    </row>
    <row r="7389" spans="1:38">
      <c r="A7389" s="1" t="s">
        <v>1785</v>
      </c>
      <c r="B7389" s="9">
        <v>42153</v>
      </c>
      <c r="C7389" s="2">
        <v>100</v>
      </c>
      <c r="D7389" s="7">
        <v>2</v>
      </c>
      <c r="E7389" s="1">
        <v>46</v>
      </c>
      <c r="F7389" s="1" t="s">
        <v>747</v>
      </c>
      <c r="G7389" s="1" t="s">
        <v>682</v>
      </c>
      <c r="H7389" s="1" t="s">
        <v>23</v>
      </c>
      <c r="I7389" s="1" t="s">
        <v>23</v>
      </c>
      <c r="AK7389" s="1" t="s">
        <v>79</v>
      </c>
    </row>
    <row r="7390" spans="1:38">
      <c r="A7390" s="1" t="s">
        <v>1785</v>
      </c>
      <c r="B7390" s="9">
        <v>42153</v>
      </c>
      <c r="C7390" s="2">
        <v>100</v>
      </c>
      <c r="D7390" s="7">
        <v>2</v>
      </c>
      <c r="E7390" s="1">
        <v>47</v>
      </c>
      <c r="F7390" s="1" t="s">
        <v>745</v>
      </c>
      <c r="G7390" s="1" t="s">
        <v>683</v>
      </c>
      <c r="H7390" s="1" t="s">
        <v>23</v>
      </c>
      <c r="I7390" s="1" t="s">
        <v>9</v>
      </c>
      <c r="J7390" s="1" t="s">
        <v>54</v>
      </c>
      <c r="AK7390" s="1" t="s">
        <v>79</v>
      </c>
    </row>
    <row r="7391" spans="1:38">
      <c r="A7391" s="1" t="s">
        <v>1785</v>
      </c>
      <c r="B7391" s="9">
        <v>42153</v>
      </c>
      <c r="C7391" s="2">
        <v>100</v>
      </c>
      <c r="D7391" s="7">
        <v>2</v>
      </c>
      <c r="E7391" s="1">
        <v>47</v>
      </c>
      <c r="F7391" s="1" t="s">
        <v>747</v>
      </c>
      <c r="G7391" s="1" t="s">
        <v>684</v>
      </c>
      <c r="H7391" s="1" t="s">
        <v>22</v>
      </c>
      <c r="I7391" s="1" t="s">
        <v>9</v>
      </c>
      <c r="J7391" s="1" t="s">
        <v>55</v>
      </c>
      <c r="K7391" s="1" t="s">
        <v>32</v>
      </c>
      <c r="L7391" s="1" t="s">
        <v>25</v>
      </c>
      <c r="AK7391" s="1" t="s">
        <v>79</v>
      </c>
      <c r="AL7391" s="1" t="s">
        <v>1140</v>
      </c>
    </row>
    <row r="7392" spans="1:38">
      <c r="A7392" s="1" t="s">
        <v>1785</v>
      </c>
      <c r="B7392" s="9">
        <v>42153</v>
      </c>
      <c r="C7392" s="2">
        <v>100</v>
      </c>
      <c r="D7392" s="7">
        <v>2</v>
      </c>
      <c r="E7392" s="1">
        <v>48</v>
      </c>
      <c r="F7392" s="1" t="s">
        <v>745</v>
      </c>
      <c r="G7392" s="1" t="s">
        <v>686</v>
      </c>
      <c r="H7392" s="1" t="s">
        <v>23</v>
      </c>
      <c r="I7392" s="1" t="s">
        <v>23</v>
      </c>
      <c r="AK7392" s="1" t="s">
        <v>79</v>
      </c>
    </row>
    <row r="7393" spans="1:38">
      <c r="A7393" s="1" t="s">
        <v>1785</v>
      </c>
      <c r="B7393" s="9">
        <v>42153</v>
      </c>
      <c r="C7393" s="2">
        <v>100</v>
      </c>
      <c r="D7393" s="7">
        <v>2</v>
      </c>
      <c r="E7393" s="1">
        <v>48</v>
      </c>
      <c r="F7393" s="1" t="s">
        <v>747</v>
      </c>
      <c r="G7393" s="1" t="s">
        <v>687</v>
      </c>
      <c r="H7393" s="1" t="s">
        <v>23</v>
      </c>
      <c r="I7393" s="1" t="s">
        <v>23</v>
      </c>
      <c r="J7393" s="1" t="s">
        <v>55</v>
      </c>
      <c r="AK7393" s="1" t="s">
        <v>79</v>
      </c>
      <c r="AL7393" s="1" t="s">
        <v>821</v>
      </c>
    </row>
    <row r="7394" spans="1:38">
      <c r="A7394" s="1" t="s">
        <v>1786</v>
      </c>
      <c r="B7394" s="9">
        <v>42154</v>
      </c>
      <c r="C7394" s="2">
        <v>100</v>
      </c>
      <c r="D7394" s="7">
        <v>2</v>
      </c>
      <c r="E7394" s="1">
        <v>1</v>
      </c>
      <c r="F7394" s="1" t="s">
        <v>745</v>
      </c>
      <c r="G7394" s="1" t="s">
        <v>584</v>
      </c>
      <c r="H7394" s="1" t="s">
        <v>22</v>
      </c>
      <c r="I7394" s="1" t="s">
        <v>23</v>
      </c>
      <c r="AK7394" s="1" t="s">
        <v>79</v>
      </c>
      <c r="AL7394" s="1" t="s">
        <v>782</v>
      </c>
    </row>
    <row r="7395" spans="1:38">
      <c r="A7395" s="1" t="s">
        <v>1786</v>
      </c>
      <c r="B7395" s="9">
        <v>42154</v>
      </c>
      <c r="C7395" s="2">
        <v>100</v>
      </c>
      <c r="D7395" s="7">
        <v>2</v>
      </c>
      <c r="E7395" s="1">
        <v>1</v>
      </c>
      <c r="F7395" s="1" t="s">
        <v>747</v>
      </c>
      <c r="G7395" s="1" t="s">
        <v>586</v>
      </c>
      <c r="H7395" s="1" t="s">
        <v>22</v>
      </c>
      <c r="I7395" s="1" t="s">
        <v>9</v>
      </c>
      <c r="K7395" s="1" t="s">
        <v>32</v>
      </c>
      <c r="L7395" s="1" t="s">
        <v>25</v>
      </c>
      <c r="M7395" s="2" t="s">
        <v>2359</v>
      </c>
      <c r="N7395" s="1" t="s">
        <v>224</v>
      </c>
      <c r="O7395" s="1" t="s">
        <v>27</v>
      </c>
      <c r="P7395" s="1" t="s">
        <v>1013</v>
      </c>
      <c r="Q7395" s="1">
        <v>25.8</v>
      </c>
      <c r="R7395" s="1">
        <v>18.7</v>
      </c>
      <c r="S7395" s="1">
        <v>12</v>
      </c>
      <c r="X7395" s="1">
        <v>18</v>
      </c>
      <c r="Y7395" s="1">
        <v>59</v>
      </c>
      <c r="Z7395" s="1">
        <v>41</v>
      </c>
      <c r="AA7395" s="1">
        <v>30</v>
      </c>
      <c r="AE7395" s="1" t="s">
        <v>1141</v>
      </c>
      <c r="AF7395" s="1" t="s">
        <v>1142</v>
      </c>
      <c r="AH7395" s="1" t="s">
        <v>1143</v>
      </c>
      <c r="AI7395" s="1" t="s">
        <v>1144</v>
      </c>
      <c r="AJ7395" s="1" t="s">
        <v>525</v>
      </c>
      <c r="AK7395" s="1" t="s">
        <v>79</v>
      </c>
      <c r="AL7395" s="1" t="s">
        <v>1145</v>
      </c>
    </row>
    <row r="7396" spans="1:38">
      <c r="A7396" s="1" t="s">
        <v>1786</v>
      </c>
      <c r="B7396" s="9">
        <v>42154</v>
      </c>
      <c r="C7396" s="2">
        <v>100</v>
      </c>
      <c r="D7396" s="7">
        <v>2</v>
      </c>
      <c r="E7396" s="1">
        <v>2</v>
      </c>
      <c r="F7396" s="1" t="s">
        <v>745</v>
      </c>
      <c r="G7396" s="1" t="s">
        <v>587</v>
      </c>
      <c r="H7396" s="1" t="s">
        <v>22</v>
      </c>
      <c r="I7396" s="1" t="s">
        <v>53</v>
      </c>
      <c r="M7396" s="1"/>
      <c r="AK7396" s="1" t="s">
        <v>79</v>
      </c>
      <c r="AL7396" s="1" t="s">
        <v>1146</v>
      </c>
    </row>
    <row r="7397" spans="1:38">
      <c r="A7397" s="1" t="s">
        <v>1786</v>
      </c>
      <c r="B7397" s="9">
        <v>42154</v>
      </c>
      <c r="C7397" s="2">
        <v>100</v>
      </c>
      <c r="D7397" s="7">
        <v>2</v>
      </c>
      <c r="E7397" s="1">
        <v>2</v>
      </c>
      <c r="F7397" s="1" t="s">
        <v>747</v>
      </c>
      <c r="G7397" s="1" t="s">
        <v>588</v>
      </c>
      <c r="H7397" s="1" t="s">
        <v>23</v>
      </c>
      <c r="I7397" s="1" t="s">
        <v>23</v>
      </c>
      <c r="J7397" s="1" t="s">
        <v>55</v>
      </c>
      <c r="AK7397" s="1" t="s">
        <v>79</v>
      </c>
    </row>
    <row r="7398" spans="1:38">
      <c r="A7398" s="1" t="s">
        <v>1786</v>
      </c>
      <c r="B7398" s="9">
        <v>42154</v>
      </c>
      <c r="C7398" s="2">
        <v>100</v>
      </c>
      <c r="D7398" s="7">
        <v>2</v>
      </c>
      <c r="E7398" s="1">
        <v>3</v>
      </c>
      <c r="F7398" s="1" t="s">
        <v>745</v>
      </c>
      <c r="G7398" s="1" t="s">
        <v>589</v>
      </c>
      <c r="H7398" s="1" t="s">
        <v>23</v>
      </c>
      <c r="I7398" s="1" t="s">
        <v>53</v>
      </c>
      <c r="AK7398" s="1" t="s">
        <v>79</v>
      </c>
    </row>
    <row r="7399" spans="1:38">
      <c r="A7399" s="1" t="s">
        <v>1786</v>
      </c>
      <c r="B7399" s="9">
        <v>42154</v>
      </c>
      <c r="C7399" s="2">
        <v>100</v>
      </c>
      <c r="D7399" s="7">
        <v>2</v>
      </c>
      <c r="E7399" s="1">
        <v>3</v>
      </c>
      <c r="F7399" s="1" t="s">
        <v>747</v>
      </c>
      <c r="G7399" s="1" t="s">
        <v>590</v>
      </c>
      <c r="H7399" s="1" t="s">
        <v>23</v>
      </c>
      <c r="I7399" s="1" t="s">
        <v>53</v>
      </c>
      <c r="AK7399" s="1" t="s">
        <v>79</v>
      </c>
    </row>
    <row r="7400" spans="1:38">
      <c r="A7400" s="1" t="s">
        <v>1786</v>
      </c>
      <c r="B7400" s="9">
        <v>42154</v>
      </c>
      <c r="C7400" s="2">
        <v>100</v>
      </c>
      <c r="D7400" s="7">
        <v>2</v>
      </c>
      <c r="E7400" s="1">
        <v>4</v>
      </c>
      <c r="F7400" s="1" t="s">
        <v>745</v>
      </c>
      <c r="G7400" s="1" t="s">
        <v>591</v>
      </c>
      <c r="H7400" s="1" t="s">
        <v>22</v>
      </c>
      <c r="I7400" s="1" t="s">
        <v>23</v>
      </c>
      <c r="AK7400" s="1" t="s">
        <v>79</v>
      </c>
      <c r="AL7400" s="1" t="s">
        <v>782</v>
      </c>
    </row>
    <row r="7401" spans="1:38">
      <c r="A7401" s="1" t="s">
        <v>1786</v>
      </c>
      <c r="B7401" s="9">
        <v>42154</v>
      </c>
      <c r="C7401" s="2">
        <v>100</v>
      </c>
      <c r="D7401" s="7">
        <v>2</v>
      </c>
      <c r="E7401" s="1">
        <v>4</v>
      </c>
      <c r="F7401" s="1" t="s">
        <v>747</v>
      </c>
      <c r="G7401" s="1" t="s">
        <v>592</v>
      </c>
      <c r="H7401" s="1" t="s">
        <v>22</v>
      </c>
      <c r="I7401" s="1" t="s">
        <v>9</v>
      </c>
      <c r="K7401" s="1" t="s">
        <v>265</v>
      </c>
      <c r="L7401" s="1" t="s">
        <v>53</v>
      </c>
      <c r="M7401" s="2" t="s">
        <v>2350</v>
      </c>
      <c r="N7401" s="1" t="s">
        <v>26</v>
      </c>
      <c r="O7401" s="1" t="s">
        <v>27</v>
      </c>
      <c r="Q7401" s="1">
        <v>37.700000000000003</v>
      </c>
      <c r="T7401" s="1">
        <v>135.15</v>
      </c>
      <c r="U7401" s="1">
        <v>169.6</v>
      </c>
      <c r="V7401" s="1">
        <f>(U7401/T7401)*100</f>
        <v>125.49019607843137</v>
      </c>
      <c r="AA7401" s="1" t="s">
        <v>1147</v>
      </c>
      <c r="AC7401" s="1" t="s">
        <v>1148</v>
      </c>
      <c r="AK7401" s="1" t="s">
        <v>79</v>
      </c>
    </row>
    <row r="7402" spans="1:38">
      <c r="A7402" s="1" t="s">
        <v>1786</v>
      </c>
      <c r="B7402" s="9">
        <v>42154</v>
      </c>
      <c r="C7402" s="2">
        <v>100</v>
      </c>
      <c r="D7402" s="7">
        <v>2</v>
      </c>
      <c r="E7402" s="1">
        <v>5</v>
      </c>
      <c r="F7402" s="1" t="s">
        <v>745</v>
      </c>
      <c r="G7402" s="1" t="s">
        <v>593</v>
      </c>
      <c r="H7402" s="1" t="s">
        <v>22</v>
      </c>
      <c r="I7402" s="1" t="s">
        <v>9</v>
      </c>
      <c r="K7402" s="1" t="s">
        <v>265</v>
      </c>
      <c r="L7402" s="1" t="s">
        <v>53</v>
      </c>
      <c r="M7402" s="2" t="s">
        <v>2325</v>
      </c>
      <c r="AK7402" s="1" t="s">
        <v>79</v>
      </c>
    </row>
    <row r="7403" spans="1:38">
      <c r="A7403" s="1" t="s">
        <v>1786</v>
      </c>
      <c r="B7403" s="9">
        <v>42154</v>
      </c>
      <c r="C7403" s="2">
        <v>100</v>
      </c>
      <c r="D7403" s="7">
        <v>2</v>
      </c>
      <c r="E7403" s="1">
        <v>5</v>
      </c>
      <c r="F7403" s="1" t="s">
        <v>747</v>
      </c>
      <c r="G7403" s="1" t="s">
        <v>594</v>
      </c>
      <c r="H7403" s="1" t="s">
        <v>22</v>
      </c>
      <c r="I7403" s="1" t="s">
        <v>23</v>
      </c>
      <c r="J7403" s="1" t="s">
        <v>55</v>
      </c>
      <c r="AK7403" s="1" t="s">
        <v>79</v>
      </c>
    </row>
    <row r="7404" spans="1:38">
      <c r="A7404" s="1" t="s">
        <v>1786</v>
      </c>
      <c r="B7404" s="9">
        <v>42154</v>
      </c>
      <c r="C7404" s="2">
        <v>100</v>
      </c>
      <c r="D7404" s="7">
        <v>2</v>
      </c>
      <c r="E7404" s="1">
        <v>6</v>
      </c>
      <c r="F7404" s="1" t="s">
        <v>745</v>
      </c>
      <c r="G7404" s="1" t="s">
        <v>595</v>
      </c>
      <c r="H7404" s="1" t="s">
        <v>22</v>
      </c>
      <c r="I7404" s="1" t="s">
        <v>23</v>
      </c>
      <c r="AK7404" s="1" t="s">
        <v>79</v>
      </c>
      <c r="AL7404" s="1" t="s">
        <v>938</v>
      </c>
    </row>
    <row r="7405" spans="1:38">
      <c r="A7405" s="1" t="s">
        <v>1786</v>
      </c>
      <c r="B7405" s="9">
        <v>42154</v>
      </c>
      <c r="C7405" s="2">
        <v>100</v>
      </c>
      <c r="D7405" s="7">
        <v>2</v>
      </c>
      <c r="E7405" s="1">
        <v>6</v>
      </c>
      <c r="F7405" s="1" t="s">
        <v>747</v>
      </c>
      <c r="G7405" s="1" t="s">
        <v>596</v>
      </c>
      <c r="H7405" s="1" t="s">
        <v>22</v>
      </c>
      <c r="I7405" s="1" t="s">
        <v>23</v>
      </c>
      <c r="AK7405" s="1" t="s">
        <v>79</v>
      </c>
      <c r="AL7405" s="1" t="s">
        <v>938</v>
      </c>
    </row>
    <row r="7406" spans="1:38">
      <c r="A7406" s="1" t="s">
        <v>1786</v>
      </c>
      <c r="B7406" s="9">
        <v>42154</v>
      </c>
      <c r="C7406" s="2">
        <v>100</v>
      </c>
      <c r="D7406" s="7">
        <v>2</v>
      </c>
      <c r="E7406" s="1">
        <v>7</v>
      </c>
      <c r="F7406" s="1" t="s">
        <v>745</v>
      </c>
      <c r="G7406" s="1" t="s">
        <v>597</v>
      </c>
      <c r="H7406" s="1" t="s">
        <v>22</v>
      </c>
      <c r="I7406" s="1" t="s">
        <v>23</v>
      </c>
      <c r="AK7406" s="1" t="s">
        <v>79</v>
      </c>
      <c r="AL7406" s="1" t="s">
        <v>938</v>
      </c>
    </row>
    <row r="7407" spans="1:38">
      <c r="A7407" s="1" t="s">
        <v>1786</v>
      </c>
      <c r="B7407" s="9">
        <v>42154</v>
      </c>
      <c r="C7407" s="2">
        <v>100</v>
      </c>
      <c r="D7407" s="7">
        <v>2</v>
      </c>
      <c r="E7407" s="1">
        <v>7</v>
      </c>
      <c r="F7407" s="1" t="s">
        <v>747</v>
      </c>
      <c r="G7407" s="1" t="s">
        <v>599</v>
      </c>
      <c r="H7407" s="1" t="s">
        <v>22</v>
      </c>
      <c r="I7407" s="1" t="s">
        <v>23</v>
      </c>
      <c r="J7407" s="1" t="s">
        <v>55</v>
      </c>
      <c r="AK7407" s="1" t="s">
        <v>79</v>
      </c>
      <c r="AL7407" s="1" t="s">
        <v>1149</v>
      </c>
    </row>
    <row r="7408" spans="1:38">
      <c r="A7408" s="1" t="s">
        <v>1786</v>
      </c>
      <c r="B7408" s="9">
        <v>42154</v>
      </c>
      <c r="C7408" s="2">
        <v>100</v>
      </c>
      <c r="D7408" s="7">
        <v>2</v>
      </c>
      <c r="E7408" s="1">
        <v>8</v>
      </c>
      <c r="F7408" s="1" t="s">
        <v>745</v>
      </c>
      <c r="G7408" s="1" t="s">
        <v>600</v>
      </c>
      <c r="H7408" s="1" t="s">
        <v>22</v>
      </c>
      <c r="I7408" s="1" t="s">
        <v>9</v>
      </c>
      <c r="K7408" s="1" t="s">
        <v>239</v>
      </c>
      <c r="L7408" s="1" t="s">
        <v>25</v>
      </c>
      <c r="M7408" s="2" t="s">
        <v>1585</v>
      </c>
      <c r="N7408" s="1" t="s">
        <v>26</v>
      </c>
      <c r="O7408" s="1" t="s">
        <v>27</v>
      </c>
      <c r="Q7408" s="1">
        <v>45.65</v>
      </c>
      <c r="T7408" s="1">
        <v>186.05</v>
      </c>
      <c r="U7408" s="1">
        <v>174.2</v>
      </c>
      <c r="V7408" s="1">
        <f>(U7408/T7408)*100</f>
        <v>93.630744423542041</v>
      </c>
      <c r="X7408" s="1">
        <v>19</v>
      </c>
      <c r="Y7408" s="1">
        <v>175</v>
      </c>
      <c r="Z7408" s="1">
        <v>156</v>
      </c>
      <c r="AA7408" s="1">
        <v>0</v>
      </c>
      <c r="AG7408" s="1" t="s">
        <v>1150</v>
      </c>
      <c r="AH7408" s="1" t="s">
        <v>1151</v>
      </c>
      <c r="AI7408" s="1" t="s">
        <v>1152</v>
      </c>
      <c r="AJ7408" s="1" t="s">
        <v>525</v>
      </c>
      <c r="AK7408" s="1" t="s">
        <v>79</v>
      </c>
    </row>
    <row r="7409" spans="1:38">
      <c r="A7409" s="1" t="s">
        <v>1786</v>
      </c>
      <c r="B7409" s="9">
        <v>42154</v>
      </c>
      <c r="C7409" s="2">
        <v>100</v>
      </c>
      <c r="D7409" s="7">
        <v>2</v>
      </c>
      <c r="E7409" s="1">
        <v>8</v>
      </c>
      <c r="F7409" s="1" t="s">
        <v>747</v>
      </c>
      <c r="G7409" s="1" t="s">
        <v>601</v>
      </c>
      <c r="H7409" s="1" t="s">
        <v>22</v>
      </c>
      <c r="I7409" s="1" t="s">
        <v>23</v>
      </c>
      <c r="J7409" s="1" t="s">
        <v>55</v>
      </c>
      <c r="AK7409" s="1" t="s">
        <v>79</v>
      </c>
      <c r="AL7409" s="1" t="s">
        <v>1153</v>
      </c>
    </row>
    <row r="7410" spans="1:38">
      <c r="A7410" s="1" t="s">
        <v>1786</v>
      </c>
      <c r="B7410" s="9">
        <v>42154</v>
      </c>
      <c r="C7410" s="2">
        <v>100</v>
      </c>
      <c r="D7410" s="7">
        <v>2</v>
      </c>
      <c r="E7410" s="1">
        <v>9</v>
      </c>
      <c r="F7410" s="1" t="s">
        <v>745</v>
      </c>
      <c r="G7410" s="1" t="s">
        <v>602</v>
      </c>
      <c r="H7410" s="1" t="s">
        <v>22</v>
      </c>
      <c r="I7410" s="1" t="s">
        <v>9</v>
      </c>
      <c r="J7410" s="1" t="s">
        <v>55</v>
      </c>
      <c r="K7410" s="1" t="s">
        <v>30</v>
      </c>
      <c r="AK7410" s="1" t="s">
        <v>79</v>
      </c>
      <c r="AL7410" s="1" t="s">
        <v>1154</v>
      </c>
    </row>
    <row r="7411" spans="1:38">
      <c r="A7411" s="1" t="s">
        <v>1786</v>
      </c>
      <c r="B7411" s="9">
        <v>42154</v>
      </c>
      <c r="C7411" s="2">
        <v>100</v>
      </c>
      <c r="D7411" s="7">
        <v>2</v>
      </c>
      <c r="E7411" s="1">
        <v>9</v>
      </c>
      <c r="F7411" s="1" t="s">
        <v>747</v>
      </c>
      <c r="G7411" s="1" t="s">
        <v>603</v>
      </c>
      <c r="H7411" s="1" t="s">
        <v>23</v>
      </c>
      <c r="I7411" s="1" t="s">
        <v>23</v>
      </c>
      <c r="AK7411" s="1" t="s">
        <v>79</v>
      </c>
    </row>
    <row r="7412" spans="1:38">
      <c r="A7412" s="1" t="s">
        <v>1786</v>
      </c>
      <c r="B7412" s="9">
        <v>42154</v>
      </c>
      <c r="C7412" s="2">
        <v>100</v>
      </c>
      <c r="D7412" s="7">
        <v>2</v>
      </c>
      <c r="E7412" s="1">
        <v>10</v>
      </c>
      <c r="F7412" s="1" t="s">
        <v>745</v>
      </c>
      <c r="G7412" s="1" t="s">
        <v>604</v>
      </c>
      <c r="H7412" s="1" t="s">
        <v>22</v>
      </c>
      <c r="I7412" s="1" t="s">
        <v>23</v>
      </c>
      <c r="AK7412" s="1" t="s">
        <v>79</v>
      </c>
      <c r="AL7412" s="1" t="s">
        <v>782</v>
      </c>
    </row>
    <row r="7413" spans="1:38">
      <c r="A7413" s="1" t="s">
        <v>1786</v>
      </c>
      <c r="B7413" s="9">
        <v>42154</v>
      </c>
      <c r="C7413" s="2">
        <v>100</v>
      </c>
      <c r="D7413" s="7">
        <v>2</v>
      </c>
      <c r="E7413" s="1">
        <v>10</v>
      </c>
      <c r="F7413" s="1" t="s">
        <v>747</v>
      </c>
      <c r="G7413" s="1" t="s">
        <v>605</v>
      </c>
      <c r="H7413" s="1" t="s">
        <v>22</v>
      </c>
      <c r="I7413" s="1" t="s">
        <v>53</v>
      </c>
      <c r="AK7413" s="1" t="s">
        <v>79</v>
      </c>
      <c r="AL7413" s="1" t="s">
        <v>938</v>
      </c>
    </row>
    <row r="7414" spans="1:38">
      <c r="A7414" s="1" t="s">
        <v>1786</v>
      </c>
      <c r="B7414" s="9">
        <v>42154</v>
      </c>
      <c r="C7414" s="2">
        <v>100</v>
      </c>
      <c r="D7414" s="7">
        <v>2</v>
      </c>
      <c r="E7414" s="1">
        <v>11</v>
      </c>
      <c r="F7414" s="1" t="s">
        <v>745</v>
      </c>
      <c r="G7414" s="1" t="s">
        <v>606</v>
      </c>
      <c r="H7414" s="1" t="s">
        <v>22</v>
      </c>
      <c r="I7414" s="1" t="s">
        <v>23</v>
      </c>
      <c r="J7414" s="1" t="s">
        <v>55</v>
      </c>
      <c r="AK7414" s="1" t="s">
        <v>79</v>
      </c>
      <c r="AL7414" s="1" t="s">
        <v>1155</v>
      </c>
    </row>
    <row r="7415" spans="1:38">
      <c r="A7415" s="1" t="s">
        <v>1786</v>
      </c>
      <c r="B7415" s="9">
        <v>42154</v>
      </c>
      <c r="C7415" s="2">
        <v>100</v>
      </c>
      <c r="D7415" s="7">
        <v>2</v>
      </c>
      <c r="E7415" s="1">
        <v>11</v>
      </c>
      <c r="F7415" s="1" t="s">
        <v>747</v>
      </c>
      <c r="G7415" s="1" t="s">
        <v>607</v>
      </c>
      <c r="H7415" s="1" t="s">
        <v>23</v>
      </c>
      <c r="I7415" s="1" t="s">
        <v>53</v>
      </c>
      <c r="AK7415" s="1" t="s">
        <v>79</v>
      </c>
    </row>
    <row r="7416" spans="1:38">
      <c r="A7416" s="1" t="s">
        <v>1786</v>
      </c>
      <c r="B7416" s="9">
        <v>42154</v>
      </c>
      <c r="C7416" s="2">
        <v>100</v>
      </c>
      <c r="D7416" s="7">
        <v>2</v>
      </c>
      <c r="E7416" s="1">
        <v>12</v>
      </c>
      <c r="F7416" s="1" t="s">
        <v>745</v>
      </c>
      <c r="G7416" s="1" t="s">
        <v>608</v>
      </c>
      <c r="H7416" s="1" t="s">
        <v>23</v>
      </c>
      <c r="I7416" s="1" t="s">
        <v>23</v>
      </c>
      <c r="AK7416" s="1" t="s">
        <v>79</v>
      </c>
    </row>
    <row r="7417" spans="1:38">
      <c r="A7417" s="1" t="s">
        <v>1786</v>
      </c>
      <c r="B7417" s="9">
        <v>42154</v>
      </c>
      <c r="C7417" s="2">
        <v>100</v>
      </c>
      <c r="D7417" s="7">
        <v>2</v>
      </c>
      <c r="E7417" s="1">
        <v>12</v>
      </c>
      <c r="F7417" s="1" t="s">
        <v>747</v>
      </c>
      <c r="G7417" s="1" t="s">
        <v>609</v>
      </c>
      <c r="H7417" s="1" t="s">
        <v>22</v>
      </c>
      <c r="I7417" s="1" t="s">
        <v>23</v>
      </c>
      <c r="J7417" s="1" t="s">
        <v>55</v>
      </c>
      <c r="AK7417" s="1" t="s">
        <v>79</v>
      </c>
      <c r="AL7417" s="1" t="s">
        <v>1156</v>
      </c>
    </row>
    <row r="7418" spans="1:38">
      <c r="A7418" s="1" t="s">
        <v>1786</v>
      </c>
      <c r="B7418" s="9">
        <v>42154</v>
      </c>
      <c r="C7418" s="2">
        <v>100</v>
      </c>
      <c r="D7418" s="7">
        <v>2</v>
      </c>
      <c r="E7418" s="1">
        <v>13</v>
      </c>
      <c r="F7418" s="1" t="s">
        <v>745</v>
      </c>
      <c r="G7418" s="1" t="s">
        <v>610</v>
      </c>
      <c r="H7418" s="1" t="s">
        <v>22</v>
      </c>
      <c r="I7418" s="1" t="s">
        <v>53</v>
      </c>
      <c r="AK7418" s="1" t="s">
        <v>79</v>
      </c>
      <c r="AL7418" s="1" t="s">
        <v>782</v>
      </c>
    </row>
    <row r="7419" spans="1:38">
      <c r="A7419" s="1" t="s">
        <v>1786</v>
      </c>
      <c r="B7419" s="9">
        <v>42154</v>
      </c>
      <c r="C7419" s="2">
        <v>100</v>
      </c>
      <c r="D7419" s="7">
        <v>2</v>
      </c>
      <c r="E7419" s="1">
        <v>13</v>
      </c>
      <c r="F7419" s="1" t="s">
        <v>747</v>
      </c>
      <c r="G7419" s="1" t="s">
        <v>611</v>
      </c>
      <c r="H7419" s="1" t="s">
        <v>22</v>
      </c>
      <c r="I7419" s="1" t="s">
        <v>9</v>
      </c>
      <c r="J7419" s="1" t="s">
        <v>55</v>
      </c>
      <c r="K7419" s="1" t="s">
        <v>32</v>
      </c>
      <c r="L7419" s="1" t="s">
        <v>53</v>
      </c>
      <c r="M7419" s="2" t="s">
        <v>2353</v>
      </c>
      <c r="AK7419" s="1" t="s">
        <v>79</v>
      </c>
      <c r="AL7419" s="1" t="s">
        <v>959</v>
      </c>
    </row>
    <row r="7420" spans="1:38">
      <c r="A7420" s="1" t="s">
        <v>1786</v>
      </c>
      <c r="B7420" s="9">
        <v>42154</v>
      </c>
      <c r="C7420" s="2">
        <v>100</v>
      </c>
      <c r="D7420" s="7">
        <v>2</v>
      </c>
      <c r="E7420" s="1">
        <v>14</v>
      </c>
      <c r="F7420" s="1" t="s">
        <v>745</v>
      </c>
      <c r="G7420" s="1" t="s">
        <v>612</v>
      </c>
      <c r="H7420" s="1" t="s">
        <v>22</v>
      </c>
      <c r="I7420" s="1" t="s">
        <v>53</v>
      </c>
      <c r="AK7420" s="1" t="s">
        <v>79</v>
      </c>
      <c r="AL7420" s="1" t="s">
        <v>1157</v>
      </c>
    </row>
    <row r="7421" spans="1:38">
      <c r="A7421" s="1" t="s">
        <v>1786</v>
      </c>
      <c r="B7421" s="9">
        <v>42154</v>
      </c>
      <c r="C7421" s="2">
        <v>100</v>
      </c>
      <c r="D7421" s="7">
        <v>2</v>
      </c>
      <c r="E7421" s="1">
        <v>14</v>
      </c>
      <c r="F7421" s="1" t="s">
        <v>747</v>
      </c>
      <c r="G7421" s="1" t="s">
        <v>613</v>
      </c>
      <c r="H7421" s="1" t="s">
        <v>23</v>
      </c>
      <c r="I7421" s="1" t="s">
        <v>23</v>
      </c>
      <c r="AK7421" s="1" t="s">
        <v>79</v>
      </c>
    </row>
    <row r="7422" spans="1:38">
      <c r="A7422" s="1" t="s">
        <v>1786</v>
      </c>
      <c r="B7422" s="9">
        <v>42154</v>
      </c>
      <c r="C7422" s="2">
        <v>100</v>
      </c>
      <c r="D7422" s="7">
        <v>2</v>
      </c>
      <c r="E7422" s="1">
        <v>15</v>
      </c>
      <c r="F7422" s="1" t="s">
        <v>745</v>
      </c>
      <c r="G7422" s="1" t="s">
        <v>616</v>
      </c>
      <c r="H7422" s="1" t="s">
        <v>22</v>
      </c>
      <c r="I7422" s="1" t="s">
        <v>23</v>
      </c>
      <c r="AK7422" s="1" t="s">
        <v>79</v>
      </c>
      <c r="AL7422" s="1" t="s">
        <v>782</v>
      </c>
    </row>
    <row r="7423" spans="1:38">
      <c r="A7423" s="1" t="s">
        <v>1786</v>
      </c>
      <c r="B7423" s="9">
        <v>42154</v>
      </c>
      <c r="C7423" s="2">
        <v>100</v>
      </c>
      <c r="D7423" s="7">
        <v>2</v>
      </c>
      <c r="E7423" s="1">
        <v>15</v>
      </c>
      <c r="F7423" s="1" t="s">
        <v>747</v>
      </c>
      <c r="G7423" s="1" t="s">
        <v>617</v>
      </c>
      <c r="H7423" s="1" t="s">
        <v>22</v>
      </c>
      <c r="I7423" s="1" t="s">
        <v>9</v>
      </c>
      <c r="K7423" s="1" t="s">
        <v>29</v>
      </c>
      <c r="L7423" s="1" t="s">
        <v>53</v>
      </c>
      <c r="M7423" s="1" t="s">
        <v>2349</v>
      </c>
      <c r="AK7423" s="1" t="s">
        <v>79</v>
      </c>
    </row>
    <row r="7424" spans="1:38">
      <c r="A7424" s="1" t="s">
        <v>1786</v>
      </c>
      <c r="B7424" s="9">
        <v>42154</v>
      </c>
      <c r="C7424" s="2">
        <v>100</v>
      </c>
      <c r="D7424" s="7">
        <v>2</v>
      </c>
      <c r="E7424" s="1">
        <v>16</v>
      </c>
      <c r="F7424" s="1" t="s">
        <v>745</v>
      </c>
      <c r="G7424" s="1" t="s">
        <v>618</v>
      </c>
      <c r="H7424" s="1" t="s">
        <v>23</v>
      </c>
      <c r="I7424" s="1" t="s">
        <v>53</v>
      </c>
      <c r="AK7424" s="1" t="s">
        <v>79</v>
      </c>
    </row>
    <row r="7425" spans="1:38">
      <c r="A7425" s="1" t="s">
        <v>1786</v>
      </c>
      <c r="B7425" s="9">
        <v>42154</v>
      </c>
      <c r="C7425" s="2">
        <v>100</v>
      </c>
      <c r="D7425" s="7">
        <v>2</v>
      </c>
      <c r="E7425" s="1">
        <v>16</v>
      </c>
      <c r="F7425" s="1" t="s">
        <v>747</v>
      </c>
      <c r="G7425" s="1" t="s">
        <v>619</v>
      </c>
      <c r="H7425" s="1" t="s">
        <v>23</v>
      </c>
      <c r="I7425" s="1" t="s">
        <v>23</v>
      </c>
      <c r="AK7425" s="1" t="s">
        <v>79</v>
      </c>
    </row>
    <row r="7426" spans="1:38">
      <c r="A7426" s="1" t="s">
        <v>1786</v>
      </c>
      <c r="B7426" s="9">
        <v>42154</v>
      </c>
      <c r="C7426" s="2">
        <v>100</v>
      </c>
      <c r="D7426" s="7">
        <v>2</v>
      </c>
      <c r="E7426" s="1">
        <v>17</v>
      </c>
      <c r="F7426" s="1" t="s">
        <v>745</v>
      </c>
      <c r="G7426" s="1" t="s">
        <v>620</v>
      </c>
      <c r="H7426" s="1" t="s">
        <v>23</v>
      </c>
      <c r="I7426" s="1" t="s">
        <v>53</v>
      </c>
      <c r="AK7426" s="1" t="s">
        <v>306</v>
      </c>
    </row>
    <row r="7427" spans="1:38">
      <c r="A7427" s="1" t="s">
        <v>1786</v>
      </c>
      <c r="B7427" s="9">
        <v>42154</v>
      </c>
      <c r="C7427" s="2">
        <v>100</v>
      </c>
      <c r="D7427" s="7">
        <v>2</v>
      </c>
      <c r="E7427" s="1">
        <v>17</v>
      </c>
      <c r="F7427" s="1" t="s">
        <v>747</v>
      </c>
      <c r="G7427" s="1" t="s">
        <v>621</v>
      </c>
      <c r="H7427" s="1" t="s">
        <v>22</v>
      </c>
      <c r="I7427" s="1" t="s">
        <v>23</v>
      </c>
      <c r="K7427" s="1" t="s">
        <v>30</v>
      </c>
      <c r="L7427" s="1" t="s">
        <v>53</v>
      </c>
      <c r="M7427" s="2" t="s">
        <v>1541</v>
      </c>
      <c r="AK7427" s="1" t="s">
        <v>306</v>
      </c>
    </row>
    <row r="7428" spans="1:38">
      <c r="A7428" s="1" t="s">
        <v>1786</v>
      </c>
      <c r="B7428" s="9">
        <v>42154</v>
      </c>
      <c r="C7428" s="2">
        <v>100</v>
      </c>
      <c r="D7428" s="7">
        <v>2</v>
      </c>
      <c r="E7428" s="1">
        <v>18</v>
      </c>
      <c r="F7428" s="1" t="s">
        <v>745</v>
      </c>
      <c r="G7428" s="1" t="s">
        <v>622</v>
      </c>
      <c r="H7428" s="1" t="s">
        <v>22</v>
      </c>
      <c r="I7428" s="1" t="s">
        <v>9</v>
      </c>
      <c r="K7428" s="1" t="s">
        <v>32</v>
      </c>
      <c r="L7428" s="1" t="s">
        <v>25</v>
      </c>
      <c r="M7428" s="2" t="s">
        <v>2358</v>
      </c>
      <c r="N7428" s="1" t="s">
        <v>224</v>
      </c>
      <c r="O7428" s="1" t="s">
        <v>27</v>
      </c>
      <c r="P7428" s="1" t="s">
        <v>1013</v>
      </c>
      <c r="Q7428" s="1">
        <v>26.55</v>
      </c>
      <c r="R7428" s="1">
        <v>19.5</v>
      </c>
      <c r="S7428" s="1">
        <v>15</v>
      </c>
      <c r="X7428" s="1">
        <v>18</v>
      </c>
      <c r="Y7428" s="1">
        <v>75</v>
      </c>
      <c r="Z7428" s="1">
        <v>57</v>
      </c>
      <c r="AA7428" s="1">
        <v>23</v>
      </c>
      <c r="AE7428" s="1" t="s">
        <v>1158</v>
      </c>
      <c r="AF7428" s="1" t="s">
        <v>1159</v>
      </c>
      <c r="AI7428" s="1" t="s">
        <v>1160</v>
      </c>
      <c r="AJ7428" s="1" t="s">
        <v>525</v>
      </c>
      <c r="AK7428" s="1" t="s">
        <v>306</v>
      </c>
      <c r="AL7428" s="1" t="s">
        <v>1161</v>
      </c>
    </row>
    <row r="7429" spans="1:38">
      <c r="A7429" s="1" t="s">
        <v>1786</v>
      </c>
      <c r="B7429" s="9">
        <v>42154</v>
      </c>
      <c r="C7429" s="2">
        <v>100</v>
      </c>
      <c r="D7429" s="7">
        <v>2</v>
      </c>
      <c r="E7429" s="1">
        <v>18</v>
      </c>
      <c r="F7429" s="1" t="s">
        <v>747</v>
      </c>
      <c r="G7429" s="1" t="s">
        <v>623</v>
      </c>
      <c r="H7429" s="1" t="s">
        <v>23</v>
      </c>
      <c r="I7429" s="1" t="s">
        <v>53</v>
      </c>
      <c r="AK7429" s="1" t="s">
        <v>306</v>
      </c>
    </row>
    <row r="7430" spans="1:38">
      <c r="A7430" s="1" t="s">
        <v>1786</v>
      </c>
      <c r="B7430" s="9">
        <v>42154</v>
      </c>
      <c r="C7430" s="2">
        <v>100</v>
      </c>
      <c r="D7430" s="7">
        <v>2</v>
      </c>
      <c r="E7430" s="1">
        <v>19</v>
      </c>
      <c r="F7430" s="1" t="s">
        <v>745</v>
      </c>
      <c r="G7430" s="1" t="s">
        <v>624</v>
      </c>
      <c r="H7430" s="1" t="s">
        <v>23</v>
      </c>
      <c r="I7430" s="1" t="s">
        <v>23</v>
      </c>
      <c r="J7430" s="1" t="s">
        <v>55</v>
      </c>
      <c r="AK7430" s="1" t="s">
        <v>306</v>
      </c>
    </row>
    <row r="7431" spans="1:38">
      <c r="A7431" s="1" t="s">
        <v>1786</v>
      </c>
      <c r="B7431" s="9">
        <v>42154</v>
      </c>
      <c r="C7431" s="2">
        <v>100</v>
      </c>
      <c r="D7431" s="7">
        <v>2</v>
      </c>
      <c r="E7431" s="1">
        <v>19</v>
      </c>
      <c r="F7431" s="1" t="s">
        <v>747</v>
      </c>
      <c r="G7431" s="1" t="s">
        <v>625</v>
      </c>
      <c r="H7431" s="1" t="s">
        <v>23</v>
      </c>
      <c r="I7431" s="1" t="s">
        <v>23</v>
      </c>
      <c r="AK7431" s="1" t="s">
        <v>306</v>
      </c>
    </row>
    <row r="7432" spans="1:38">
      <c r="A7432" s="1" t="s">
        <v>1786</v>
      </c>
      <c r="B7432" s="9">
        <v>42154</v>
      </c>
      <c r="C7432" s="2">
        <v>100</v>
      </c>
      <c r="D7432" s="7">
        <v>2</v>
      </c>
      <c r="E7432" s="1">
        <v>20</v>
      </c>
      <c r="F7432" s="1" t="s">
        <v>745</v>
      </c>
      <c r="G7432" s="1" t="s">
        <v>626</v>
      </c>
      <c r="H7432" s="1" t="s">
        <v>23</v>
      </c>
      <c r="I7432" s="1" t="s">
        <v>23</v>
      </c>
      <c r="AK7432" s="1" t="s">
        <v>306</v>
      </c>
    </row>
    <row r="7433" spans="1:38">
      <c r="A7433" s="1" t="s">
        <v>1786</v>
      </c>
      <c r="B7433" s="9">
        <v>42154</v>
      </c>
      <c r="C7433" s="2">
        <v>100</v>
      </c>
      <c r="D7433" s="7">
        <v>2</v>
      </c>
      <c r="E7433" s="1">
        <v>20</v>
      </c>
      <c r="F7433" s="1" t="s">
        <v>747</v>
      </c>
      <c r="G7433" s="1" t="s">
        <v>627</v>
      </c>
      <c r="H7433" s="1" t="s">
        <v>23</v>
      </c>
      <c r="I7433" s="1" t="s">
        <v>23</v>
      </c>
      <c r="AK7433" s="1" t="s">
        <v>306</v>
      </c>
    </row>
    <row r="7434" spans="1:38">
      <c r="A7434" s="1" t="s">
        <v>1786</v>
      </c>
      <c r="B7434" s="9">
        <v>42154</v>
      </c>
      <c r="C7434" s="2">
        <v>100</v>
      </c>
      <c r="D7434" s="7">
        <v>2</v>
      </c>
      <c r="E7434" s="10">
        <v>21</v>
      </c>
      <c r="F7434" s="1" t="s">
        <v>745</v>
      </c>
      <c r="G7434" s="1" t="s">
        <v>628</v>
      </c>
      <c r="H7434" s="1" t="s">
        <v>22</v>
      </c>
      <c r="I7434" s="1" t="s">
        <v>23</v>
      </c>
      <c r="J7434" s="1" t="s">
        <v>55</v>
      </c>
      <c r="AK7434" s="1" t="s">
        <v>306</v>
      </c>
      <c r="AL7434" s="1" t="s">
        <v>782</v>
      </c>
    </row>
    <row r="7435" spans="1:38">
      <c r="A7435" s="1" t="s">
        <v>1786</v>
      </c>
      <c r="B7435" s="9">
        <v>42154</v>
      </c>
      <c r="C7435" s="2">
        <v>100</v>
      </c>
      <c r="D7435" s="7">
        <v>2</v>
      </c>
      <c r="E7435" s="1">
        <v>21</v>
      </c>
      <c r="F7435" s="1" t="s">
        <v>747</v>
      </c>
      <c r="G7435" s="1" t="s">
        <v>629</v>
      </c>
      <c r="H7435" s="1" t="s">
        <v>23</v>
      </c>
      <c r="I7435" s="1" t="s">
        <v>23</v>
      </c>
      <c r="AK7435" s="1" t="s">
        <v>306</v>
      </c>
    </row>
    <row r="7436" spans="1:38">
      <c r="A7436" s="1" t="s">
        <v>1786</v>
      </c>
      <c r="B7436" s="9">
        <v>42154</v>
      </c>
      <c r="C7436" s="2">
        <v>100</v>
      </c>
      <c r="D7436" s="7">
        <v>2</v>
      </c>
      <c r="E7436" s="1">
        <v>22</v>
      </c>
      <c r="F7436" s="1" t="s">
        <v>745</v>
      </c>
      <c r="G7436" s="1" t="s">
        <v>630</v>
      </c>
      <c r="H7436" s="1" t="s">
        <v>23</v>
      </c>
      <c r="I7436" s="1" t="s">
        <v>23</v>
      </c>
      <c r="AK7436" s="1" t="s">
        <v>306</v>
      </c>
    </row>
    <row r="7437" spans="1:38">
      <c r="A7437" s="1" t="s">
        <v>1786</v>
      </c>
      <c r="B7437" s="9">
        <v>42154</v>
      </c>
      <c r="C7437" s="2">
        <v>100</v>
      </c>
      <c r="D7437" s="7">
        <v>2</v>
      </c>
      <c r="E7437" s="1">
        <v>22</v>
      </c>
      <c r="F7437" s="1" t="s">
        <v>747</v>
      </c>
      <c r="G7437" s="1" t="s">
        <v>631</v>
      </c>
      <c r="H7437" s="1" t="s">
        <v>23</v>
      </c>
      <c r="I7437" s="1" t="s">
        <v>23</v>
      </c>
      <c r="AK7437" s="1" t="s">
        <v>306</v>
      </c>
    </row>
    <row r="7438" spans="1:38">
      <c r="A7438" s="1" t="s">
        <v>1786</v>
      </c>
      <c r="B7438" s="9">
        <v>42154</v>
      </c>
      <c r="C7438" s="2">
        <v>100</v>
      </c>
      <c r="D7438" s="7">
        <v>2</v>
      </c>
      <c r="E7438" s="1">
        <v>23</v>
      </c>
      <c r="F7438" s="1" t="s">
        <v>745</v>
      </c>
      <c r="G7438" s="1" t="s">
        <v>632</v>
      </c>
      <c r="H7438" s="1" t="s">
        <v>23</v>
      </c>
      <c r="I7438" s="1" t="s">
        <v>53</v>
      </c>
      <c r="AK7438" s="1" t="s">
        <v>306</v>
      </c>
    </row>
    <row r="7439" spans="1:38">
      <c r="A7439" s="1" t="s">
        <v>1786</v>
      </c>
      <c r="B7439" s="9">
        <v>42154</v>
      </c>
      <c r="C7439" s="2">
        <v>100</v>
      </c>
      <c r="D7439" s="7">
        <v>2</v>
      </c>
      <c r="E7439" s="1">
        <v>23</v>
      </c>
      <c r="F7439" s="1" t="s">
        <v>747</v>
      </c>
      <c r="G7439" s="1" t="s">
        <v>633</v>
      </c>
      <c r="H7439" s="1" t="s">
        <v>23</v>
      </c>
      <c r="I7439" s="1" t="s">
        <v>23</v>
      </c>
      <c r="AK7439" s="1" t="s">
        <v>306</v>
      </c>
    </row>
    <row r="7440" spans="1:38">
      <c r="A7440" s="1" t="s">
        <v>1786</v>
      </c>
      <c r="B7440" s="9">
        <v>42154</v>
      </c>
      <c r="C7440" s="2">
        <v>100</v>
      </c>
      <c r="D7440" s="7">
        <v>2</v>
      </c>
      <c r="E7440" s="1">
        <v>24</v>
      </c>
      <c r="F7440" s="1" t="s">
        <v>745</v>
      </c>
      <c r="G7440" s="1" t="s">
        <v>634</v>
      </c>
      <c r="H7440" s="1" t="s">
        <v>23</v>
      </c>
      <c r="I7440" s="1" t="s">
        <v>23</v>
      </c>
      <c r="AK7440" s="1" t="s">
        <v>306</v>
      </c>
    </row>
    <row r="7441" spans="1:38">
      <c r="A7441" s="1" t="s">
        <v>1786</v>
      </c>
      <c r="B7441" s="9">
        <v>42154</v>
      </c>
      <c r="C7441" s="2">
        <v>100</v>
      </c>
      <c r="D7441" s="7">
        <v>2</v>
      </c>
      <c r="E7441" s="1">
        <v>24</v>
      </c>
      <c r="F7441" s="1" t="s">
        <v>747</v>
      </c>
      <c r="G7441" s="1" t="s">
        <v>635</v>
      </c>
      <c r="H7441" s="1" t="s">
        <v>23</v>
      </c>
      <c r="I7441" s="1" t="s">
        <v>23</v>
      </c>
      <c r="AK7441" s="1" t="s">
        <v>306</v>
      </c>
    </row>
    <row r="7442" spans="1:38">
      <c r="A7442" s="1" t="s">
        <v>1786</v>
      </c>
      <c r="B7442" s="9">
        <v>42154</v>
      </c>
      <c r="C7442" s="2">
        <v>100</v>
      </c>
      <c r="D7442" s="7">
        <v>2</v>
      </c>
      <c r="E7442" s="1">
        <v>25</v>
      </c>
      <c r="F7442" s="1" t="s">
        <v>745</v>
      </c>
      <c r="G7442" s="1" t="s">
        <v>636</v>
      </c>
      <c r="H7442" s="1" t="s">
        <v>22</v>
      </c>
      <c r="I7442" s="1" t="s">
        <v>9</v>
      </c>
      <c r="K7442" s="1" t="s">
        <v>146</v>
      </c>
      <c r="L7442" s="1" t="s">
        <v>53</v>
      </c>
      <c r="M7442" s="2" t="s">
        <v>1576</v>
      </c>
      <c r="AK7442" s="1" t="s">
        <v>306</v>
      </c>
    </row>
    <row r="7443" spans="1:38">
      <c r="A7443" s="1" t="s">
        <v>1786</v>
      </c>
      <c r="B7443" s="9">
        <v>42154</v>
      </c>
      <c r="C7443" s="2">
        <v>100</v>
      </c>
      <c r="D7443" s="7">
        <v>2</v>
      </c>
      <c r="E7443" s="1">
        <v>25</v>
      </c>
      <c r="F7443" s="1" t="s">
        <v>747</v>
      </c>
      <c r="G7443" s="1" t="s">
        <v>637</v>
      </c>
      <c r="H7443" s="1" t="s">
        <v>23</v>
      </c>
      <c r="I7443" s="1" t="s">
        <v>23</v>
      </c>
      <c r="AK7443" s="1" t="s">
        <v>306</v>
      </c>
    </row>
    <row r="7444" spans="1:38">
      <c r="A7444" s="1" t="s">
        <v>1786</v>
      </c>
      <c r="B7444" s="9">
        <v>42154</v>
      </c>
      <c r="C7444" s="2">
        <v>100</v>
      </c>
      <c r="D7444" s="7">
        <v>2</v>
      </c>
      <c r="E7444" s="1">
        <v>26</v>
      </c>
      <c r="F7444" s="1" t="s">
        <v>745</v>
      </c>
      <c r="G7444" s="1" t="s">
        <v>638</v>
      </c>
      <c r="H7444" s="1" t="s">
        <v>23</v>
      </c>
      <c r="I7444" s="1" t="s">
        <v>23</v>
      </c>
      <c r="AK7444" s="1" t="s">
        <v>306</v>
      </c>
    </row>
    <row r="7445" spans="1:38">
      <c r="A7445" s="1" t="s">
        <v>1786</v>
      </c>
      <c r="B7445" s="9">
        <v>42154</v>
      </c>
      <c r="C7445" s="2">
        <v>100</v>
      </c>
      <c r="D7445" s="7">
        <v>2</v>
      </c>
      <c r="E7445" s="1">
        <v>26</v>
      </c>
      <c r="F7445" s="1" t="s">
        <v>747</v>
      </c>
      <c r="G7445" s="1" t="s">
        <v>639</v>
      </c>
      <c r="H7445" s="1" t="s">
        <v>23</v>
      </c>
      <c r="I7445" s="1" t="s">
        <v>23</v>
      </c>
      <c r="AK7445" s="1" t="s">
        <v>306</v>
      </c>
    </row>
    <row r="7446" spans="1:38">
      <c r="A7446" s="1" t="s">
        <v>1786</v>
      </c>
      <c r="B7446" s="9">
        <v>42154</v>
      </c>
      <c r="C7446" s="2">
        <v>100</v>
      </c>
      <c r="D7446" s="7">
        <v>2</v>
      </c>
      <c r="E7446" s="1">
        <v>27</v>
      </c>
      <c r="F7446" s="1" t="s">
        <v>745</v>
      </c>
      <c r="G7446" s="1" t="s">
        <v>640</v>
      </c>
      <c r="H7446" s="1" t="s">
        <v>23</v>
      </c>
      <c r="I7446" s="1" t="s">
        <v>23</v>
      </c>
      <c r="AK7446" s="1" t="s">
        <v>306</v>
      </c>
    </row>
    <row r="7447" spans="1:38">
      <c r="A7447" s="1" t="s">
        <v>1786</v>
      </c>
      <c r="B7447" s="9">
        <v>42154</v>
      </c>
      <c r="C7447" s="2">
        <v>100</v>
      </c>
      <c r="D7447" s="7">
        <v>2</v>
      </c>
      <c r="E7447" s="1">
        <v>27</v>
      </c>
      <c r="F7447" s="1" t="s">
        <v>747</v>
      </c>
      <c r="G7447" s="1" t="s">
        <v>641</v>
      </c>
      <c r="H7447" s="1" t="s">
        <v>23</v>
      </c>
      <c r="I7447" s="1" t="s">
        <v>23</v>
      </c>
      <c r="AK7447" s="1" t="s">
        <v>306</v>
      </c>
    </row>
    <row r="7448" spans="1:38">
      <c r="A7448" s="1" t="s">
        <v>1786</v>
      </c>
      <c r="B7448" s="9">
        <v>42154</v>
      </c>
      <c r="C7448" s="2">
        <v>100</v>
      </c>
      <c r="D7448" s="7">
        <v>2</v>
      </c>
      <c r="E7448" s="1">
        <v>28</v>
      </c>
      <c r="F7448" s="1" t="s">
        <v>745</v>
      </c>
      <c r="G7448" s="1" t="s">
        <v>642</v>
      </c>
      <c r="H7448" s="1" t="s">
        <v>22</v>
      </c>
      <c r="I7448" s="1" t="s">
        <v>9</v>
      </c>
      <c r="K7448" s="1" t="s">
        <v>32</v>
      </c>
      <c r="L7448" s="1" t="s">
        <v>25</v>
      </c>
      <c r="M7448" s="2" t="s">
        <v>2360</v>
      </c>
      <c r="N7448" s="1" t="s">
        <v>224</v>
      </c>
      <c r="O7448" s="1" t="s">
        <v>66</v>
      </c>
      <c r="P7448" s="1" t="s">
        <v>1162</v>
      </c>
      <c r="Q7448" s="1">
        <v>25</v>
      </c>
      <c r="R7448" s="1">
        <v>18.100000000000001</v>
      </c>
      <c r="S7448" s="1">
        <v>9.9</v>
      </c>
      <c r="X7448" s="1">
        <v>18</v>
      </c>
      <c r="Y7448" s="1">
        <v>64</v>
      </c>
      <c r="Z7448" s="1">
        <v>46</v>
      </c>
      <c r="AA7448" s="1">
        <v>15</v>
      </c>
      <c r="AE7448" s="1" t="s">
        <v>1163</v>
      </c>
      <c r="AF7448" s="1" t="s">
        <v>1164</v>
      </c>
      <c r="AH7448" s="1" t="s">
        <v>1165</v>
      </c>
      <c r="AI7448" s="1" t="s">
        <v>1166</v>
      </c>
      <c r="AJ7448" s="1" t="s">
        <v>750</v>
      </c>
      <c r="AK7448" s="1" t="s">
        <v>306</v>
      </c>
      <c r="AL7448" s="1" t="s">
        <v>1167</v>
      </c>
    </row>
    <row r="7449" spans="1:38">
      <c r="A7449" s="1" t="s">
        <v>1786</v>
      </c>
      <c r="B7449" s="9">
        <v>42154</v>
      </c>
      <c r="C7449" s="2">
        <v>100</v>
      </c>
      <c r="D7449" s="7">
        <v>2</v>
      </c>
      <c r="E7449" s="1">
        <v>28</v>
      </c>
      <c r="F7449" s="1" t="s">
        <v>747</v>
      </c>
      <c r="G7449" s="1" t="s">
        <v>643</v>
      </c>
      <c r="H7449" s="1" t="s">
        <v>23</v>
      </c>
      <c r="I7449" s="1" t="s">
        <v>23</v>
      </c>
      <c r="J7449" s="1" t="s">
        <v>55</v>
      </c>
      <c r="AK7449" s="1" t="s">
        <v>306</v>
      </c>
    </row>
    <row r="7450" spans="1:38">
      <c r="A7450" s="1" t="s">
        <v>1786</v>
      </c>
      <c r="B7450" s="9">
        <v>42154</v>
      </c>
      <c r="C7450" s="2">
        <v>100</v>
      </c>
      <c r="D7450" s="7">
        <v>2</v>
      </c>
      <c r="E7450" s="1">
        <v>29</v>
      </c>
      <c r="F7450" s="1" t="s">
        <v>745</v>
      </c>
      <c r="G7450" s="1" t="s">
        <v>644</v>
      </c>
      <c r="H7450" s="1" t="s">
        <v>22</v>
      </c>
      <c r="I7450" s="1" t="s">
        <v>9</v>
      </c>
      <c r="K7450" s="1" t="s">
        <v>30</v>
      </c>
      <c r="L7450" s="1" t="s">
        <v>25</v>
      </c>
      <c r="M7450" s="2" t="s">
        <v>2361</v>
      </c>
      <c r="N7450" s="1" t="s">
        <v>26</v>
      </c>
      <c r="O7450" s="1" t="s">
        <v>33</v>
      </c>
      <c r="P7450" s="1" t="s">
        <v>903</v>
      </c>
      <c r="Q7450" s="1">
        <v>25</v>
      </c>
      <c r="R7450" s="1">
        <v>17</v>
      </c>
      <c r="S7450" s="1">
        <v>8.3000000000000007</v>
      </c>
      <c r="X7450" s="1">
        <v>18</v>
      </c>
      <c r="Y7450" s="1">
        <v>54</v>
      </c>
      <c r="Z7450" s="1">
        <v>36</v>
      </c>
      <c r="AA7450" s="1">
        <v>36</v>
      </c>
      <c r="AE7450" s="1" t="s">
        <v>1168</v>
      </c>
      <c r="AF7450" s="1" t="s">
        <v>1169</v>
      </c>
      <c r="AJ7450" s="1" t="s">
        <v>750</v>
      </c>
      <c r="AK7450" s="1" t="s">
        <v>306</v>
      </c>
    </row>
    <row r="7451" spans="1:38">
      <c r="A7451" s="1" t="s">
        <v>1786</v>
      </c>
      <c r="B7451" s="9">
        <v>42154</v>
      </c>
      <c r="C7451" s="2">
        <v>100</v>
      </c>
      <c r="D7451" s="7">
        <v>2</v>
      </c>
      <c r="E7451" s="1">
        <v>29</v>
      </c>
      <c r="F7451" s="1" t="s">
        <v>747</v>
      </c>
      <c r="G7451" s="1" t="s">
        <v>645</v>
      </c>
      <c r="H7451" s="1" t="s">
        <v>23</v>
      </c>
      <c r="I7451" s="1" t="s">
        <v>23</v>
      </c>
      <c r="AK7451" s="1" t="s">
        <v>306</v>
      </c>
    </row>
    <row r="7452" spans="1:38">
      <c r="A7452" s="1" t="s">
        <v>1786</v>
      </c>
      <c r="B7452" s="9">
        <v>42154</v>
      </c>
      <c r="C7452" s="2">
        <v>100</v>
      </c>
      <c r="D7452" s="7">
        <v>2</v>
      </c>
      <c r="E7452" s="1">
        <v>30</v>
      </c>
      <c r="F7452" s="1" t="s">
        <v>745</v>
      </c>
      <c r="G7452" s="1" t="s">
        <v>646</v>
      </c>
      <c r="H7452" s="1" t="s">
        <v>23</v>
      </c>
      <c r="I7452" s="1" t="s">
        <v>23</v>
      </c>
      <c r="AK7452" s="1" t="s">
        <v>306</v>
      </c>
    </row>
    <row r="7453" spans="1:38">
      <c r="A7453" s="1" t="s">
        <v>1786</v>
      </c>
      <c r="B7453" s="9">
        <v>42154</v>
      </c>
      <c r="C7453" s="2">
        <v>100</v>
      </c>
      <c r="D7453" s="7">
        <v>2</v>
      </c>
      <c r="E7453" s="1">
        <v>30</v>
      </c>
      <c r="F7453" s="1" t="s">
        <v>747</v>
      </c>
      <c r="G7453" s="1" t="s">
        <v>647</v>
      </c>
      <c r="H7453" s="1" t="s">
        <v>23</v>
      </c>
      <c r="I7453" s="1" t="s">
        <v>23</v>
      </c>
      <c r="AK7453" s="1" t="s">
        <v>306</v>
      </c>
    </row>
    <row r="7454" spans="1:38">
      <c r="A7454" s="1" t="s">
        <v>1786</v>
      </c>
      <c r="B7454" s="9">
        <v>42154</v>
      </c>
      <c r="C7454" s="2">
        <v>100</v>
      </c>
      <c r="D7454" s="7">
        <v>2</v>
      </c>
      <c r="E7454" s="1">
        <v>31</v>
      </c>
      <c r="F7454" s="1" t="s">
        <v>745</v>
      </c>
      <c r="G7454" s="1" t="s">
        <v>648</v>
      </c>
      <c r="H7454" s="1" t="s">
        <v>23</v>
      </c>
      <c r="I7454" s="1" t="s">
        <v>23</v>
      </c>
      <c r="AK7454" s="1" t="s">
        <v>306</v>
      </c>
    </row>
    <row r="7455" spans="1:38">
      <c r="A7455" s="1" t="s">
        <v>1786</v>
      </c>
      <c r="B7455" s="9">
        <v>42154</v>
      </c>
      <c r="C7455" s="2">
        <v>100</v>
      </c>
      <c r="D7455" s="7">
        <v>2</v>
      </c>
      <c r="E7455" s="1">
        <v>31</v>
      </c>
      <c r="F7455" s="1" t="s">
        <v>747</v>
      </c>
      <c r="G7455" s="1" t="s">
        <v>649</v>
      </c>
      <c r="H7455" s="1" t="s">
        <v>23</v>
      </c>
      <c r="I7455" s="1" t="s">
        <v>23</v>
      </c>
      <c r="AK7455" s="1" t="s">
        <v>306</v>
      </c>
    </row>
    <row r="7456" spans="1:38">
      <c r="A7456" s="1" t="s">
        <v>1786</v>
      </c>
      <c r="B7456" s="9">
        <v>42154</v>
      </c>
      <c r="C7456" s="2">
        <v>100</v>
      </c>
      <c r="D7456" s="7">
        <v>2</v>
      </c>
      <c r="E7456" s="1">
        <v>32</v>
      </c>
      <c r="F7456" s="1" t="s">
        <v>745</v>
      </c>
      <c r="G7456" s="1" t="s">
        <v>650</v>
      </c>
      <c r="H7456" s="1" t="s">
        <v>22</v>
      </c>
      <c r="I7456" s="1" t="s">
        <v>9</v>
      </c>
      <c r="K7456" s="1" t="s">
        <v>30</v>
      </c>
      <c r="L7456" s="1" t="s">
        <v>25</v>
      </c>
      <c r="M7456" s="2" t="s">
        <v>2363</v>
      </c>
      <c r="N7456" s="1" t="s">
        <v>26</v>
      </c>
      <c r="O7456" s="1" t="s">
        <v>27</v>
      </c>
      <c r="Q7456" s="1">
        <v>26.3</v>
      </c>
      <c r="R7456" s="1">
        <v>18.149999999999999</v>
      </c>
      <c r="S7456" s="1">
        <v>14.8</v>
      </c>
      <c r="X7456" s="1">
        <v>18</v>
      </c>
      <c r="Y7456" s="1">
        <v>63</v>
      </c>
      <c r="Z7456" s="1">
        <v>45</v>
      </c>
      <c r="AA7456" s="1">
        <v>20</v>
      </c>
      <c r="AE7456" s="1" t="s">
        <v>1170</v>
      </c>
      <c r="AF7456" s="1" t="s">
        <v>1171</v>
      </c>
      <c r="AH7456" s="1" t="s">
        <v>1172</v>
      </c>
      <c r="AI7456" s="1" t="s">
        <v>1173</v>
      </c>
      <c r="AJ7456" s="1" t="s">
        <v>750</v>
      </c>
      <c r="AK7456" s="1" t="s">
        <v>306</v>
      </c>
    </row>
    <row r="7457" spans="1:38">
      <c r="A7457" s="1" t="s">
        <v>1786</v>
      </c>
      <c r="B7457" s="9">
        <v>42154</v>
      </c>
      <c r="C7457" s="2">
        <v>100</v>
      </c>
      <c r="D7457" s="7">
        <v>2</v>
      </c>
      <c r="E7457" s="1">
        <v>32</v>
      </c>
      <c r="F7457" s="1" t="s">
        <v>747</v>
      </c>
      <c r="G7457" s="1" t="s">
        <v>651</v>
      </c>
      <c r="H7457" s="1" t="s">
        <v>23</v>
      </c>
      <c r="I7457" s="1" t="s">
        <v>23</v>
      </c>
      <c r="J7457" s="1" t="s">
        <v>55</v>
      </c>
      <c r="M7457" s="1"/>
      <c r="AK7457" s="1" t="s">
        <v>306</v>
      </c>
    </row>
    <row r="7458" spans="1:38">
      <c r="A7458" s="1" t="s">
        <v>1786</v>
      </c>
      <c r="B7458" s="9">
        <v>42154</v>
      </c>
      <c r="C7458" s="2">
        <v>100</v>
      </c>
      <c r="D7458" s="7">
        <v>2</v>
      </c>
      <c r="E7458" s="1">
        <v>33</v>
      </c>
      <c r="F7458" s="1" t="s">
        <v>745</v>
      </c>
      <c r="G7458" s="1" t="s">
        <v>740</v>
      </c>
      <c r="H7458" s="1" t="s">
        <v>23</v>
      </c>
      <c r="I7458" s="1" t="s">
        <v>23</v>
      </c>
      <c r="AK7458" s="1" t="s">
        <v>750</v>
      </c>
    </row>
    <row r="7459" spans="1:38">
      <c r="A7459" s="1" t="s">
        <v>1786</v>
      </c>
      <c r="B7459" s="9">
        <v>42154</v>
      </c>
      <c r="C7459" s="2">
        <v>100</v>
      </c>
      <c r="D7459" s="7">
        <v>2</v>
      </c>
      <c r="E7459" s="1">
        <v>33</v>
      </c>
      <c r="F7459" s="1" t="s">
        <v>747</v>
      </c>
      <c r="G7459" s="1" t="s">
        <v>652</v>
      </c>
      <c r="H7459" s="1" t="s">
        <v>23</v>
      </c>
      <c r="I7459" s="1" t="s">
        <v>23</v>
      </c>
      <c r="J7459" s="1" t="s">
        <v>55</v>
      </c>
      <c r="AK7459" s="1" t="s">
        <v>750</v>
      </c>
    </row>
    <row r="7460" spans="1:38">
      <c r="A7460" s="1" t="s">
        <v>1786</v>
      </c>
      <c r="B7460" s="9">
        <v>42154</v>
      </c>
      <c r="C7460" s="2">
        <v>100</v>
      </c>
      <c r="D7460" s="7">
        <v>2</v>
      </c>
      <c r="E7460" s="1">
        <v>34</v>
      </c>
      <c r="F7460" s="1" t="s">
        <v>745</v>
      </c>
      <c r="G7460" s="1" t="s">
        <v>653</v>
      </c>
      <c r="H7460" s="1" t="s">
        <v>23</v>
      </c>
      <c r="I7460" s="1" t="s">
        <v>9</v>
      </c>
      <c r="AK7460" s="1" t="s">
        <v>750</v>
      </c>
    </row>
    <row r="7461" spans="1:38">
      <c r="A7461" s="1" t="s">
        <v>1786</v>
      </c>
      <c r="B7461" s="9">
        <v>42154</v>
      </c>
      <c r="C7461" s="2">
        <v>100</v>
      </c>
      <c r="D7461" s="7">
        <v>2</v>
      </c>
      <c r="E7461" s="1">
        <v>34</v>
      </c>
      <c r="F7461" s="1" t="s">
        <v>747</v>
      </c>
      <c r="G7461" s="1" t="s">
        <v>655</v>
      </c>
      <c r="H7461" s="1" t="s">
        <v>23</v>
      </c>
      <c r="I7461" s="1" t="s">
        <v>53</v>
      </c>
      <c r="AK7461" s="1" t="s">
        <v>750</v>
      </c>
    </row>
    <row r="7462" spans="1:38">
      <c r="A7462" s="1" t="s">
        <v>1786</v>
      </c>
      <c r="B7462" s="9">
        <v>42154</v>
      </c>
      <c r="C7462" s="2">
        <v>100</v>
      </c>
      <c r="D7462" s="7">
        <v>2</v>
      </c>
      <c r="E7462" s="1">
        <v>35</v>
      </c>
      <c r="F7462" s="1" t="s">
        <v>745</v>
      </c>
      <c r="G7462" s="1" t="s">
        <v>656</v>
      </c>
      <c r="H7462" s="1" t="s">
        <v>22</v>
      </c>
      <c r="I7462" s="1" t="s">
        <v>9</v>
      </c>
      <c r="K7462" s="1" t="s">
        <v>29</v>
      </c>
      <c r="L7462" s="1" t="s">
        <v>25</v>
      </c>
      <c r="M7462" s="2" t="s">
        <v>1546</v>
      </c>
      <c r="N7462" s="1" t="s">
        <v>224</v>
      </c>
      <c r="O7462" s="1" t="s">
        <v>27</v>
      </c>
      <c r="P7462" s="1" t="s">
        <v>1174</v>
      </c>
      <c r="Q7462" s="1">
        <v>37.4</v>
      </c>
      <c r="R7462" s="1">
        <v>26.3</v>
      </c>
      <c r="S7462" s="1">
        <v>17.05</v>
      </c>
      <c r="X7462" s="1">
        <v>18</v>
      </c>
      <c r="Y7462" s="1">
        <v>120</v>
      </c>
      <c r="Z7462" s="1">
        <v>102</v>
      </c>
      <c r="AA7462" s="1">
        <v>85</v>
      </c>
      <c r="AE7462" s="1" t="s">
        <v>1175</v>
      </c>
      <c r="AF7462" s="1" t="s">
        <v>1176</v>
      </c>
      <c r="AH7462" s="1" t="s">
        <v>1177</v>
      </c>
      <c r="AI7462" s="1" t="s">
        <v>1178</v>
      </c>
      <c r="AJ7462" s="1" t="s">
        <v>750</v>
      </c>
      <c r="AK7462" s="1" t="s">
        <v>750</v>
      </c>
      <c r="AL7462" s="1" t="s">
        <v>1179</v>
      </c>
    </row>
    <row r="7463" spans="1:38">
      <c r="A7463" s="1" t="s">
        <v>1786</v>
      </c>
      <c r="B7463" s="9">
        <v>42154</v>
      </c>
      <c r="C7463" s="2">
        <v>100</v>
      </c>
      <c r="D7463" s="7">
        <v>2</v>
      </c>
      <c r="E7463" s="1">
        <v>35</v>
      </c>
      <c r="F7463" s="1" t="s">
        <v>747</v>
      </c>
      <c r="G7463" s="1" t="s">
        <v>658</v>
      </c>
      <c r="H7463" s="1" t="s">
        <v>23</v>
      </c>
      <c r="I7463" s="1" t="s">
        <v>23</v>
      </c>
      <c r="J7463" s="1" t="s">
        <v>55</v>
      </c>
      <c r="AK7463" s="1" t="s">
        <v>750</v>
      </c>
    </row>
    <row r="7464" spans="1:38">
      <c r="A7464" s="1" t="s">
        <v>1786</v>
      </c>
      <c r="B7464" s="9">
        <v>42154</v>
      </c>
      <c r="C7464" s="2">
        <v>100</v>
      </c>
      <c r="D7464" s="7">
        <v>2</v>
      </c>
      <c r="E7464" s="1">
        <v>36</v>
      </c>
      <c r="F7464" s="1" t="s">
        <v>745</v>
      </c>
      <c r="G7464" s="1" t="s">
        <v>660</v>
      </c>
      <c r="H7464" s="1" t="s">
        <v>23</v>
      </c>
      <c r="I7464" s="1" t="s">
        <v>23</v>
      </c>
      <c r="J7464" s="1" t="s">
        <v>55</v>
      </c>
      <c r="AK7464" s="1" t="s">
        <v>750</v>
      </c>
      <c r="AL7464" s="1" t="s">
        <v>821</v>
      </c>
    </row>
    <row r="7465" spans="1:38">
      <c r="A7465" s="1" t="s">
        <v>1786</v>
      </c>
      <c r="B7465" s="9">
        <v>42154</v>
      </c>
      <c r="C7465" s="2">
        <v>100</v>
      </c>
      <c r="D7465" s="7">
        <v>2</v>
      </c>
      <c r="E7465" s="1">
        <v>36</v>
      </c>
      <c r="F7465" s="1" t="s">
        <v>747</v>
      </c>
      <c r="G7465" s="1" t="s">
        <v>661</v>
      </c>
      <c r="H7465" s="1" t="s">
        <v>22</v>
      </c>
      <c r="I7465" s="1" t="s">
        <v>9</v>
      </c>
      <c r="K7465" s="1" t="s">
        <v>29</v>
      </c>
      <c r="L7465" s="1" t="s">
        <v>25</v>
      </c>
      <c r="M7465" s="1" t="s">
        <v>1534</v>
      </c>
      <c r="N7465" s="1" t="s">
        <v>224</v>
      </c>
      <c r="O7465" s="1" t="s">
        <v>33</v>
      </c>
      <c r="P7465" s="1" t="s">
        <v>851</v>
      </c>
      <c r="Q7465" s="1">
        <v>39.4</v>
      </c>
      <c r="R7465" s="1">
        <v>26.5</v>
      </c>
      <c r="S7465" s="1">
        <v>12.4</v>
      </c>
      <c r="X7465" s="1">
        <v>18</v>
      </c>
      <c r="Y7465" s="1">
        <v>154</v>
      </c>
      <c r="Z7465" s="1">
        <v>136</v>
      </c>
      <c r="AA7465" s="1">
        <v>30</v>
      </c>
      <c r="AE7465" s="1" t="s">
        <v>1180</v>
      </c>
      <c r="AF7465" s="1" t="s">
        <v>1181</v>
      </c>
      <c r="AG7465" s="1" t="s">
        <v>1182</v>
      </c>
      <c r="AH7465" s="1" t="s">
        <v>1183</v>
      </c>
      <c r="AI7465" s="1" t="s">
        <v>1184</v>
      </c>
      <c r="AJ7465" s="1" t="s">
        <v>750</v>
      </c>
      <c r="AK7465" s="1" t="s">
        <v>750</v>
      </c>
      <c r="AL7465" s="1" t="s">
        <v>1074</v>
      </c>
    </row>
    <row r="7466" spans="1:38">
      <c r="A7466" s="1" t="s">
        <v>1786</v>
      </c>
      <c r="B7466" s="9">
        <v>42154</v>
      </c>
      <c r="C7466" s="2">
        <v>100</v>
      </c>
      <c r="D7466" s="7">
        <v>2</v>
      </c>
      <c r="E7466" s="1">
        <v>37</v>
      </c>
      <c r="F7466" s="1" t="s">
        <v>745</v>
      </c>
      <c r="G7466" s="1" t="s">
        <v>741</v>
      </c>
      <c r="H7466" s="1" t="s">
        <v>23</v>
      </c>
      <c r="I7466" s="1" t="s">
        <v>23</v>
      </c>
      <c r="AK7466" s="1" t="s">
        <v>750</v>
      </c>
    </row>
    <row r="7467" spans="1:38">
      <c r="A7467" s="1" t="s">
        <v>1786</v>
      </c>
      <c r="B7467" s="9">
        <v>42154</v>
      </c>
      <c r="C7467" s="2">
        <v>100</v>
      </c>
      <c r="D7467" s="7">
        <v>2</v>
      </c>
      <c r="E7467" s="1">
        <v>37</v>
      </c>
      <c r="F7467" s="1" t="s">
        <v>747</v>
      </c>
      <c r="G7467" s="1" t="s">
        <v>662</v>
      </c>
      <c r="H7467" s="1" t="s">
        <v>23</v>
      </c>
      <c r="I7467" s="1" t="s">
        <v>23</v>
      </c>
      <c r="AK7467" s="1" t="s">
        <v>750</v>
      </c>
    </row>
    <row r="7468" spans="1:38">
      <c r="A7468" s="1" t="s">
        <v>1786</v>
      </c>
      <c r="B7468" s="9">
        <v>42154</v>
      </c>
      <c r="C7468" s="2">
        <v>100</v>
      </c>
      <c r="D7468" s="7">
        <v>2</v>
      </c>
      <c r="E7468" s="1">
        <v>38</v>
      </c>
      <c r="F7468" s="1" t="s">
        <v>745</v>
      </c>
      <c r="G7468" s="1" t="s">
        <v>663</v>
      </c>
      <c r="H7468" s="1" t="s">
        <v>23</v>
      </c>
      <c r="I7468" s="1" t="s">
        <v>9</v>
      </c>
      <c r="AK7468" s="1" t="s">
        <v>750</v>
      </c>
    </row>
    <row r="7469" spans="1:38">
      <c r="A7469" s="1" t="s">
        <v>1786</v>
      </c>
      <c r="B7469" s="9">
        <v>42154</v>
      </c>
      <c r="C7469" s="2">
        <v>100</v>
      </c>
      <c r="D7469" s="7">
        <v>2</v>
      </c>
      <c r="E7469" s="1">
        <v>38</v>
      </c>
      <c r="F7469" s="1" t="s">
        <v>747</v>
      </c>
      <c r="G7469" s="1" t="s">
        <v>664</v>
      </c>
      <c r="H7469" s="1" t="s">
        <v>23</v>
      </c>
      <c r="I7469" s="1" t="s">
        <v>23</v>
      </c>
      <c r="AK7469" s="1" t="s">
        <v>750</v>
      </c>
    </row>
    <row r="7470" spans="1:38">
      <c r="A7470" s="1" t="s">
        <v>1786</v>
      </c>
      <c r="B7470" s="9">
        <v>42154</v>
      </c>
      <c r="C7470" s="2">
        <v>100</v>
      </c>
      <c r="D7470" s="7">
        <v>2</v>
      </c>
      <c r="E7470" s="1">
        <v>39</v>
      </c>
      <c r="F7470" s="1" t="s">
        <v>745</v>
      </c>
      <c r="G7470" s="1" t="s">
        <v>665</v>
      </c>
      <c r="H7470" s="1" t="s">
        <v>23</v>
      </c>
      <c r="I7470" s="1" t="s">
        <v>23</v>
      </c>
      <c r="AK7470" s="1" t="s">
        <v>750</v>
      </c>
    </row>
    <row r="7471" spans="1:38">
      <c r="A7471" s="1" t="s">
        <v>1786</v>
      </c>
      <c r="B7471" s="9">
        <v>42154</v>
      </c>
      <c r="C7471" s="2">
        <v>100</v>
      </c>
      <c r="D7471" s="7">
        <v>2</v>
      </c>
      <c r="E7471" s="1">
        <v>39</v>
      </c>
      <c r="F7471" s="1" t="s">
        <v>747</v>
      </c>
      <c r="G7471" s="1" t="s">
        <v>666</v>
      </c>
      <c r="H7471" s="1" t="s">
        <v>23</v>
      </c>
      <c r="I7471" s="1" t="s">
        <v>23</v>
      </c>
      <c r="AK7471" s="1" t="s">
        <v>750</v>
      </c>
    </row>
    <row r="7472" spans="1:38">
      <c r="A7472" s="1" t="s">
        <v>1786</v>
      </c>
      <c r="B7472" s="9">
        <v>42154</v>
      </c>
      <c r="C7472" s="2">
        <v>100</v>
      </c>
      <c r="D7472" s="7">
        <v>2</v>
      </c>
      <c r="E7472" s="1">
        <v>40</v>
      </c>
      <c r="F7472" s="1" t="s">
        <v>745</v>
      </c>
      <c r="G7472" s="1" t="s">
        <v>667</v>
      </c>
      <c r="H7472" s="1" t="s">
        <v>22</v>
      </c>
      <c r="I7472" s="1" t="s">
        <v>9</v>
      </c>
      <c r="K7472" s="1" t="s">
        <v>30</v>
      </c>
      <c r="L7472" s="1" t="s">
        <v>53</v>
      </c>
      <c r="M7472" s="2" t="s">
        <v>2354</v>
      </c>
      <c r="AK7472" s="1" t="s">
        <v>750</v>
      </c>
    </row>
    <row r="7473" spans="1:37">
      <c r="A7473" s="1" t="s">
        <v>1786</v>
      </c>
      <c r="B7473" s="9">
        <v>42154</v>
      </c>
      <c r="C7473" s="2">
        <v>100</v>
      </c>
      <c r="D7473" s="7">
        <v>2</v>
      </c>
      <c r="E7473" s="1">
        <v>40</v>
      </c>
      <c r="F7473" s="1" t="s">
        <v>747</v>
      </c>
      <c r="G7473" s="1" t="s">
        <v>668</v>
      </c>
      <c r="H7473" s="1" t="s">
        <v>23</v>
      </c>
      <c r="I7473" s="1" t="s">
        <v>9</v>
      </c>
      <c r="AK7473" s="1" t="s">
        <v>750</v>
      </c>
    </row>
    <row r="7474" spans="1:37">
      <c r="A7474" s="1" t="s">
        <v>1786</v>
      </c>
      <c r="B7474" s="9">
        <v>42154</v>
      </c>
      <c r="C7474" s="2">
        <v>100</v>
      </c>
      <c r="D7474" s="7">
        <v>2</v>
      </c>
      <c r="E7474" s="1">
        <v>41</v>
      </c>
      <c r="F7474" s="1" t="s">
        <v>745</v>
      </c>
      <c r="G7474" s="1" t="s">
        <v>670</v>
      </c>
      <c r="H7474" s="1" t="s">
        <v>23</v>
      </c>
      <c r="I7474" s="1" t="s">
        <v>53</v>
      </c>
      <c r="AK7474" s="1" t="s">
        <v>750</v>
      </c>
    </row>
    <row r="7475" spans="1:37">
      <c r="A7475" s="1" t="s">
        <v>1786</v>
      </c>
      <c r="B7475" s="9">
        <v>42154</v>
      </c>
      <c r="C7475" s="2">
        <v>100</v>
      </c>
      <c r="D7475" s="7">
        <v>2</v>
      </c>
      <c r="E7475" s="1">
        <v>41</v>
      </c>
      <c r="F7475" s="1" t="s">
        <v>747</v>
      </c>
      <c r="G7475" s="1" t="s">
        <v>671</v>
      </c>
      <c r="H7475" s="1" t="s">
        <v>23</v>
      </c>
      <c r="I7475" s="1" t="s">
        <v>53</v>
      </c>
      <c r="AK7475" s="1" t="s">
        <v>750</v>
      </c>
    </row>
    <row r="7476" spans="1:37">
      <c r="A7476" s="1" t="s">
        <v>1786</v>
      </c>
      <c r="B7476" s="9">
        <v>42154</v>
      </c>
      <c r="C7476" s="2">
        <v>100</v>
      </c>
      <c r="D7476" s="7">
        <v>2</v>
      </c>
      <c r="E7476" s="1">
        <v>42</v>
      </c>
      <c r="F7476" s="1" t="s">
        <v>745</v>
      </c>
      <c r="G7476" s="1" t="s">
        <v>672</v>
      </c>
      <c r="H7476" s="1" t="s">
        <v>22</v>
      </c>
      <c r="I7476" s="1" t="s">
        <v>9</v>
      </c>
      <c r="K7476" s="1" t="s">
        <v>30</v>
      </c>
      <c r="L7476" s="1" t="s">
        <v>53</v>
      </c>
      <c r="M7476" s="2" t="s">
        <v>1552</v>
      </c>
      <c r="AK7476" s="1" t="s">
        <v>750</v>
      </c>
    </row>
    <row r="7477" spans="1:37">
      <c r="A7477" s="1" t="s">
        <v>1786</v>
      </c>
      <c r="B7477" s="9">
        <v>42154</v>
      </c>
      <c r="C7477" s="2">
        <v>100</v>
      </c>
      <c r="D7477" s="7">
        <v>2</v>
      </c>
      <c r="E7477" s="1">
        <v>42</v>
      </c>
      <c r="F7477" s="1" t="s">
        <v>747</v>
      </c>
      <c r="G7477" s="1" t="s">
        <v>673</v>
      </c>
      <c r="H7477" s="1" t="s">
        <v>23</v>
      </c>
      <c r="I7477" s="1" t="s">
        <v>23</v>
      </c>
      <c r="AK7477" s="1" t="s">
        <v>750</v>
      </c>
    </row>
    <row r="7478" spans="1:37">
      <c r="A7478" s="1" t="s">
        <v>1786</v>
      </c>
      <c r="B7478" s="9">
        <v>42154</v>
      </c>
      <c r="C7478" s="2">
        <v>100</v>
      </c>
      <c r="D7478" s="7">
        <v>2</v>
      </c>
      <c r="E7478" s="1">
        <v>43</v>
      </c>
      <c r="F7478" s="1" t="s">
        <v>745</v>
      </c>
      <c r="G7478" s="1" t="s">
        <v>674</v>
      </c>
      <c r="H7478" s="1" t="s">
        <v>23</v>
      </c>
      <c r="I7478" s="1" t="s">
        <v>23</v>
      </c>
      <c r="AK7478" s="1" t="s">
        <v>750</v>
      </c>
    </row>
    <row r="7479" spans="1:37">
      <c r="A7479" s="1" t="s">
        <v>1786</v>
      </c>
      <c r="B7479" s="9">
        <v>42154</v>
      </c>
      <c r="C7479" s="2">
        <v>100</v>
      </c>
      <c r="D7479" s="7">
        <v>2</v>
      </c>
      <c r="E7479" s="1">
        <v>43</v>
      </c>
      <c r="F7479" s="1" t="s">
        <v>747</v>
      </c>
      <c r="G7479" s="1" t="s">
        <v>675</v>
      </c>
      <c r="H7479" s="1" t="s">
        <v>23</v>
      </c>
      <c r="I7479" s="1" t="s">
        <v>23</v>
      </c>
      <c r="AK7479" s="1" t="s">
        <v>750</v>
      </c>
    </row>
    <row r="7480" spans="1:37">
      <c r="A7480" s="1" t="s">
        <v>1786</v>
      </c>
      <c r="B7480" s="9">
        <v>42154</v>
      </c>
      <c r="C7480" s="2">
        <v>100</v>
      </c>
      <c r="D7480" s="7">
        <v>2</v>
      </c>
      <c r="E7480" s="1">
        <v>44</v>
      </c>
      <c r="F7480" s="1" t="s">
        <v>745</v>
      </c>
      <c r="G7480" s="1" t="s">
        <v>676</v>
      </c>
      <c r="H7480" s="1" t="s">
        <v>23</v>
      </c>
      <c r="I7480" s="1" t="s">
        <v>23</v>
      </c>
      <c r="AK7480" s="1" t="s">
        <v>750</v>
      </c>
    </row>
    <row r="7481" spans="1:37">
      <c r="A7481" s="1" t="s">
        <v>1786</v>
      </c>
      <c r="B7481" s="9">
        <v>42154</v>
      </c>
      <c r="C7481" s="2">
        <v>100</v>
      </c>
      <c r="D7481" s="7">
        <v>2</v>
      </c>
      <c r="E7481" s="1">
        <v>44</v>
      </c>
      <c r="F7481" s="1" t="s">
        <v>747</v>
      </c>
      <c r="G7481" s="1" t="s">
        <v>678</v>
      </c>
      <c r="H7481" s="1" t="s">
        <v>23</v>
      </c>
      <c r="I7481" s="1" t="s">
        <v>23</v>
      </c>
      <c r="J7481" s="1" t="s">
        <v>55</v>
      </c>
      <c r="AK7481" s="1" t="s">
        <v>750</v>
      </c>
    </row>
    <row r="7482" spans="1:37">
      <c r="A7482" s="1" t="s">
        <v>1786</v>
      </c>
      <c r="B7482" s="9">
        <v>42154</v>
      </c>
      <c r="C7482" s="2">
        <v>100</v>
      </c>
      <c r="D7482" s="7">
        <v>2</v>
      </c>
      <c r="E7482" s="1">
        <v>45</v>
      </c>
      <c r="F7482" s="1" t="s">
        <v>745</v>
      </c>
      <c r="G7482" s="1" t="s">
        <v>679</v>
      </c>
      <c r="H7482" s="1" t="s">
        <v>22</v>
      </c>
      <c r="I7482" s="1" t="s">
        <v>9</v>
      </c>
      <c r="K7482" s="1" t="s">
        <v>29</v>
      </c>
      <c r="L7482" s="1" t="s">
        <v>53</v>
      </c>
      <c r="M7482" s="2" t="s">
        <v>2349</v>
      </c>
      <c r="AK7482" s="1" t="s">
        <v>750</v>
      </c>
    </row>
    <row r="7483" spans="1:37">
      <c r="A7483" s="1" t="s">
        <v>1786</v>
      </c>
      <c r="B7483" s="9">
        <v>42154</v>
      </c>
      <c r="C7483" s="2">
        <v>100</v>
      </c>
      <c r="D7483" s="7">
        <v>2</v>
      </c>
      <c r="E7483" s="1">
        <v>45</v>
      </c>
      <c r="F7483" s="1" t="s">
        <v>747</v>
      </c>
      <c r="G7483" s="1" t="s">
        <v>680</v>
      </c>
      <c r="H7483" s="1" t="s">
        <v>22</v>
      </c>
      <c r="I7483" s="1" t="s">
        <v>9</v>
      </c>
      <c r="K7483" s="1" t="s">
        <v>29</v>
      </c>
      <c r="L7483" s="1" t="s">
        <v>53</v>
      </c>
      <c r="M7483" s="2" t="s">
        <v>2348</v>
      </c>
      <c r="AK7483" s="1" t="s">
        <v>750</v>
      </c>
    </row>
    <row r="7484" spans="1:37">
      <c r="A7484" s="1" t="s">
        <v>1786</v>
      </c>
      <c r="B7484" s="9">
        <v>42154</v>
      </c>
      <c r="C7484" s="2">
        <v>100</v>
      </c>
      <c r="D7484" s="7">
        <v>2</v>
      </c>
      <c r="E7484" s="1">
        <v>46</v>
      </c>
      <c r="F7484" s="1" t="s">
        <v>745</v>
      </c>
      <c r="G7484" s="1" t="s">
        <v>681</v>
      </c>
      <c r="H7484" s="1" t="s">
        <v>23</v>
      </c>
      <c r="I7484" s="1" t="s">
        <v>23</v>
      </c>
      <c r="AK7484" s="1" t="s">
        <v>750</v>
      </c>
    </row>
    <row r="7485" spans="1:37">
      <c r="A7485" s="1" t="s">
        <v>1786</v>
      </c>
      <c r="B7485" s="9">
        <v>42154</v>
      </c>
      <c r="C7485" s="2">
        <v>100</v>
      </c>
      <c r="D7485" s="7">
        <v>2</v>
      </c>
      <c r="E7485" s="1">
        <v>46</v>
      </c>
      <c r="F7485" s="1" t="s">
        <v>747</v>
      </c>
      <c r="G7485" s="1" t="s">
        <v>682</v>
      </c>
      <c r="H7485" s="1" t="s">
        <v>23</v>
      </c>
      <c r="I7485" s="1" t="s">
        <v>23</v>
      </c>
      <c r="AK7485" s="1" t="s">
        <v>750</v>
      </c>
    </row>
    <row r="7486" spans="1:37">
      <c r="A7486" s="1" t="s">
        <v>1786</v>
      </c>
      <c r="B7486" s="9">
        <v>42154</v>
      </c>
      <c r="C7486" s="2">
        <v>100</v>
      </c>
      <c r="D7486" s="7">
        <v>2</v>
      </c>
      <c r="E7486" s="1">
        <v>47</v>
      </c>
      <c r="F7486" s="1" t="s">
        <v>745</v>
      </c>
      <c r="G7486" s="1" t="s">
        <v>683</v>
      </c>
      <c r="H7486" s="1" t="s">
        <v>23</v>
      </c>
      <c r="I7486" s="1" t="s">
        <v>9</v>
      </c>
      <c r="AK7486" s="1" t="s">
        <v>750</v>
      </c>
    </row>
    <row r="7487" spans="1:37">
      <c r="A7487" s="1" t="s">
        <v>1786</v>
      </c>
      <c r="B7487" s="9">
        <v>42154</v>
      </c>
      <c r="C7487" s="2">
        <v>100</v>
      </c>
      <c r="D7487" s="7">
        <v>2</v>
      </c>
      <c r="E7487" s="1">
        <v>47</v>
      </c>
      <c r="F7487" s="1" t="s">
        <v>747</v>
      </c>
      <c r="G7487" s="1" t="s">
        <v>684</v>
      </c>
      <c r="H7487" s="1" t="s">
        <v>22</v>
      </c>
      <c r="I7487" s="1" t="s">
        <v>9</v>
      </c>
      <c r="K7487" s="1" t="s">
        <v>30</v>
      </c>
      <c r="L7487" s="1" t="s">
        <v>25</v>
      </c>
      <c r="M7487" s="2" t="s">
        <v>2362</v>
      </c>
      <c r="N7487" s="1" t="s">
        <v>224</v>
      </c>
      <c r="O7487" s="1" t="s">
        <v>27</v>
      </c>
      <c r="P7487" s="1" t="s">
        <v>1013</v>
      </c>
      <c r="Q7487" s="1">
        <v>25.7</v>
      </c>
      <c r="R7487" s="1">
        <v>17.399999999999999</v>
      </c>
      <c r="S7487" s="1">
        <v>13.9</v>
      </c>
      <c r="X7487" s="1">
        <v>18</v>
      </c>
      <c r="Y7487" s="1">
        <v>55</v>
      </c>
      <c r="Z7487" s="1">
        <v>37</v>
      </c>
      <c r="AA7487" s="1">
        <v>44</v>
      </c>
      <c r="AE7487" s="1" t="s">
        <v>1185</v>
      </c>
      <c r="AF7487" s="1" t="s">
        <v>1186</v>
      </c>
      <c r="AH7487" s="1" t="s">
        <v>1187</v>
      </c>
      <c r="AI7487" s="1" t="s">
        <v>1188</v>
      </c>
      <c r="AJ7487" s="1" t="s">
        <v>750</v>
      </c>
      <c r="AK7487" s="1" t="s">
        <v>750</v>
      </c>
    </row>
    <row r="7488" spans="1:37">
      <c r="A7488" s="1" t="s">
        <v>1786</v>
      </c>
      <c r="B7488" s="9">
        <v>42154</v>
      </c>
      <c r="C7488" s="2">
        <v>100</v>
      </c>
      <c r="D7488" s="7">
        <v>2</v>
      </c>
      <c r="E7488" s="1">
        <v>48</v>
      </c>
      <c r="F7488" s="1" t="s">
        <v>745</v>
      </c>
      <c r="G7488" s="1" t="s">
        <v>686</v>
      </c>
      <c r="H7488" s="1" t="s">
        <v>23</v>
      </c>
      <c r="I7488" s="1" t="s">
        <v>23</v>
      </c>
      <c r="AK7488" s="1" t="s">
        <v>750</v>
      </c>
    </row>
    <row r="7489" spans="1:38">
      <c r="A7489" s="1" t="s">
        <v>1786</v>
      </c>
      <c r="B7489" s="9">
        <v>42154</v>
      </c>
      <c r="C7489" s="2">
        <v>100</v>
      </c>
      <c r="D7489" s="7">
        <v>2</v>
      </c>
      <c r="E7489" s="1">
        <v>48</v>
      </c>
      <c r="F7489" s="1" t="s">
        <v>747</v>
      </c>
      <c r="G7489" s="1" t="s">
        <v>687</v>
      </c>
      <c r="H7489" s="1" t="s">
        <v>23</v>
      </c>
      <c r="I7489" s="1" t="s">
        <v>23</v>
      </c>
      <c r="J7489" s="1" t="s">
        <v>55</v>
      </c>
      <c r="AK7489" s="1" t="s">
        <v>750</v>
      </c>
    </row>
    <row r="7490" spans="1:38">
      <c r="A7490" s="1" t="s">
        <v>1787</v>
      </c>
      <c r="B7490" s="9">
        <v>42155</v>
      </c>
      <c r="C7490" s="2">
        <v>100</v>
      </c>
      <c r="D7490" s="7">
        <v>2</v>
      </c>
      <c r="E7490" s="1">
        <v>1</v>
      </c>
      <c r="F7490" s="1" t="s">
        <v>745</v>
      </c>
      <c r="G7490" s="1" t="s">
        <v>584</v>
      </c>
      <c r="H7490" s="1" t="s">
        <v>23</v>
      </c>
      <c r="I7490" s="1" t="s">
        <v>23</v>
      </c>
      <c r="AK7490" s="1" t="s">
        <v>525</v>
      </c>
    </row>
    <row r="7491" spans="1:38">
      <c r="A7491" s="1" t="s">
        <v>1787</v>
      </c>
      <c r="B7491" s="9">
        <v>42155</v>
      </c>
      <c r="C7491" s="2">
        <v>100</v>
      </c>
      <c r="D7491" s="7">
        <v>2</v>
      </c>
      <c r="E7491" s="1">
        <v>1</v>
      </c>
      <c r="F7491" s="1" t="s">
        <v>747</v>
      </c>
      <c r="G7491" s="1" t="s">
        <v>586</v>
      </c>
      <c r="H7491" s="1" t="s">
        <v>23</v>
      </c>
      <c r="I7491" s="1" t="s">
        <v>23</v>
      </c>
      <c r="AK7491" s="1" t="s">
        <v>525</v>
      </c>
    </row>
    <row r="7492" spans="1:38">
      <c r="A7492" s="1" t="s">
        <v>1787</v>
      </c>
      <c r="B7492" s="9">
        <v>42155</v>
      </c>
      <c r="C7492" s="2">
        <v>100</v>
      </c>
      <c r="D7492" s="7">
        <v>2</v>
      </c>
      <c r="E7492" s="1">
        <v>2</v>
      </c>
      <c r="F7492" s="1" t="s">
        <v>745</v>
      </c>
      <c r="G7492" s="1" t="s">
        <v>587</v>
      </c>
      <c r="H7492" s="1" t="s">
        <v>22</v>
      </c>
      <c r="I7492" s="1" t="s">
        <v>23</v>
      </c>
      <c r="AK7492" s="1" t="s">
        <v>525</v>
      </c>
      <c r="AL7492" s="1" t="s">
        <v>782</v>
      </c>
    </row>
    <row r="7493" spans="1:38">
      <c r="A7493" s="1" t="s">
        <v>1787</v>
      </c>
      <c r="B7493" s="9">
        <v>42155</v>
      </c>
      <c r="C7493" s="2">
        <v>100</v>
      </c>
      <c r="D7493" s="7">
        <v>2</v>
      </c>
      <c r="E7493" s="1">
        <v>2</v>
      </c>
      <c r="F7493" s="1" t="s">
        <v>747</v>
      </c>
      <c r="G7493" s="1" t="s">
        <v>588</v>
      </c>
      <c r="H7493" s="1" t="s">
        <v>23</v>
      </c>
      <c r="I7493" s="1" t="s">
        <v>23</v>
      </c>
      <c r="J7493" s="1" t="s">
        <v>54</v>
      </c>
      <c r="AK7493" s="1" t="s">
        <v>525</v>
      </c>
    </row>
    <row r="7494" spans="1:38">
      <c r="A7494" s="1" t="s">
        <v>1787</v>
      </c>
      <c r="B7494" s="9">
        <v>42155</v>
      </c>
      <c r="C7494" s="2">
        <v>100</v>
      </c>
      <c r="D7494" s="7">
        <v>2</v>
      </c>
      <c r="E7494" s="1">
        <v>3</v>
      </c>
      <c r="F7494" s="1" t="s">
        <v>745</v>
      </c>
      <c r="G7494" s="1" t="s">
        <v>589</v>
      </c>
      <c r="H7494" s="1" t="s">
        <v>23</v>
      </c>
      <c r="I7494" s="1" t="s">
        <v>23</v>
      </c>
      <c r="AK7494" s="1" t="s">
        <v>525</v>
      </c>
    </row>
    <row r="7495" spans="1:38">
      <c r="A7495" s="1" t="s">
        <v>1787</v>
      </c>
      <c r="B7495" s="9">
        <v>42155</v>
      </c>
      <c r="C7495" s="2">
        <v>100</v>
      </c>
      <c r="D7495" s="7">
        <v>2</v>
      </c>
      <c r="E7495" s="1">
        <v>3</v>
      </c>
      <c r="F7495" s="1" t="s">
        <v>747</v>
      </c>
      <c r="G7495" s="1" t="s">
        <v>590</v>
      </c>
      <c r="H7495" s="1" t="s">
        <v>22</v>
      </c>
      <c r="I7495" s="1" t="s">
        <v>9</v>
      </c>
      <c r="K7495" s="1" t="s">
        <v>265</v>
      </c>
      <c r="L7495" s="1" t="s">
        <v>53</v>
      </c>
      <c r="M7495" s="2" t="s">
        <v>2238</v>
      </c>
      <c r="AC7495" s="1" t="s">
        <v>1189</v>
      </c>
      <c r="AD7495" s="1" t="s">
        <v>1190</v>
      </c>
      <c r="AJ7495" s="1" t="s">
        <v>750</v>
      </c>
      <c r="AK7495" s="1" t="s">
        <v>525</v>
      </c>
    </row>
    <row r="7496" spans="1:38">
      <c r="A7496" s="1" t="s">
        <v>1787</v>
      </c>
      <c r="B7496" s="9">
        <v>42155</v>
      </c>
      <c r="C7496" s="2">
        <v>100</v>
      </c>
      <c r="D7496" s="7">
        <v>2</v>
      </c>
      <c r="E7496" s="1">
        <v>4</v>
      </c>
      <c r="F7496" s="1" t="s">
        <v>745</v>
      </c>
      <c r="G7496" s="1" t="s">
        <v>591</v>
      </c>
      <c r="H7496" s="1" t="s">
        <v>22</v>
      </c>
      <c r="I7496" s="1" t="s">
        <v>9</v>
      </c>
      <c r="K7496" s="1" t="s">
        <v>30</v>
      </c>
      <c r="L7496" s="1" t="s">
        <v>25</v>
      </c>
      <c r="M7496" s="2" t="s">
        <v>2370</v>
      </c>
      <c r="N7496" s="1" t="s">
        <v>26</v>
      </c>
      <c r="O7496" s="1" t="s">
        <v>27</v>
      </c>
      <c r="P7496" s="1" t="s">
        <v>769</v>
      </c>
      <c r="Q7496" s="1">
        <v>27.75</v>
      </c>
      <c r="R7496" s="1">
        <v>18.7</v>
      </c>
      <c r="S7496" s="1">
        <v>14.05</v>
      </c>
      <c r="X7496" s="1">
        <v>17</v>
      </c>
      <c r="Y7496" s="1">
        <v>65</v>
      </c>
      <c r="Z7496" s="1">
        <v>48</v>
      </c>
      <c r="AA7496" s="1">
        <v>95</v>
      </c>
      <c r="AE7496" s="1" t="s">
        <v>1191</v>
      </c>
      <c r="AF7496" s="1" t="s">
        <v>1192</v>
      </c>
      <c r="AG7496" s="1" t="s">
        <v>1193</v>
      </c>
      <c r="AI7496" s="1" t="s">
        <v>1194</v>
      </c>
      <c r="AJ7496" s="1" t="s">
        <v>525</v>
      </c>
      <c r="AK7496" s="1" t="s">
        <v>525</v>
      </c>
    </row>
    <row r="7497" spans="1:38">
      <c r="A7497" s="1" t="s">
        <v>1787</v>
      </c>
      <c r="B7497" s="9">
        <v>42155</v>
      </c>
      <c r="C7497" s="2">
        <v>100</v>
      </c>
      <c r="D7497" s="7">
        <v>2</v>
      </c>
      <c r="E7497" s="1">
        <v>4</v>
      </c>
      <c r="F7497" s="1" t="s">
        <v>747</v>
      </c>
      <c r="G7497" s="1" t="s">
        <v>592</v>
      </c>
      <c r="H7497" s="1" t="s">
        <v>22</v>
      </c>
      <c r="I7497" s="1" t="s">
        <v>23</v>
      </c>
      <c r="AK7497" s="1" t="s">
        <v>525</v>
      </c>
      <c r="AL7497" s="1" t="s">
        <v>1195</v>
      </c>
    </row>
    <row r="7498" spans="1:38">
      <c r="A7498" s="1" t="s">
        <v>1787</v>
      </c>
      <c r="B7498" s="9">
        <v>42155</v>
      </c>
      <c r="C7498" s="2">
        <v>100</v>
      </c>
      <c r="D7498" s="7">
        <v>2</v>
      </c>
      <c r="E7498" s="1">
        <v>5</v>
      </c>
      <c r="F7498" s="1" t="s">
        <v>745</v>
      </c>
      <c r="G7498" s="1" t="s">
        <v>593</v>
      </c>
      <c r="H7498" s="1" t="s">
        <v>22</v>
      </c>
      <c r="I7498" s="1" t="s">
        <v>23</v>
      </c>
      <c r="AK7498" s="1" t="s">
        <v>525</v>
      </c>
      <c r="AL7498" s="1" t="s">
        <v>1196</v>
      </c>
    </row>
    <row r="7499" spans="1:38">
      <c r="A7499" s="1" t="s">
        <v>1787</v>
      </c>
      <c r="B7499" s="9">
        <v>42155</v>
      </c>
      <c r="C7499" s="2">
        <v>100</v>
      </c>
      <c r="D7499" s="7">
        <v>2</v>
      </c>
      <c r="E7499" s="1">
        <v>5</v>
      </c>
      <c r="F7499" s="1" t="s">
        <v>747</v>
      </c>
      <c r="G7499" s="1" t="s">
        <v>594</v>
      </c>
      <c r="H7499" s="1" t="s">
        <v>23</v>
      </c>
      <c r="I7499" s="1" t="s">
        <v>23</v>
      </c>
      <c r="J7499" s="1" t="s">
        <v>55</v>
      </c>
      <c r="AK7499" s="1" t="s">
        <v>525</v>
      </c>
      <c r="AL7499" s="1" t="s">
        <v>1134</v>
      </c>
    </row>
    <row r="7500" spans="1:38">
      <c r="A7500" s="1" t="s">
        <v>1787</v>
      </c>
      <c r="B7500" s="9">
        <v>42155</v>
      </c>
      <c r="C7500" s="2">
        <v>100</v>
      </c>
      <c r="D7500" s="7">
        <v>2</v>
      </c>
      <c r="E7500" s="1">
        <v>6</v>
      </c>
      <c r="F7500" s="1" t="s">
        <v>745</v>
      </c>
      <c r="G7500" s="1" t="s">
        <v>595</v>
      </c>
      <c r="H7500" s="1" t="s">
        <v>22</v>
      </c>
      <c r="I7500" s="1" t="s">
        <v>23</v>
      </c>
      <c r="AK7500" s="1" t="s">
        <v>525</v>
      </c>
      <c r="AL7500" s="1" t="s">
        <v>938</v>
      </c>
    </row>
    <row r="7501" spans="1:38">
      <c r="A7501" s="1" t="s">
        <v>1787</v>
      </c>
      <c r="B7501" s="9">
        <v>42155</v>
      </c>
      <c r="C7501" s="2">
        <v>100</v>
      </c>
      <c r="D7501" s="7">
        <v>2</v>
      </c>
      <c r="E7501" s="1">
        <v>6</v>
      </c>
      <c r="F7501" s="1" t="s">
        <v>747</v>
      </c>
      <c r="G7501" s="1" t="s">
        <v>596</v>
      </c>
      <c r="H7501" s="1" t="s">
        <v>23</v>
      </c>
      <c r="I7501" s="1" t="s">
        <v>23</v>
      </c>
      <c r="AK7501" s="1" t="s">
        <v>525</v>
      </c>
    </row>
    <row r="7502" spans="1:38">
      <c r="A7502" s="1" t="s">
        <v>1787</v>
      </c>
      <c r="B7502" s="9">
        <v>42155</v>
      </c>
      <c r="C7502" s="2">
        <v>100</v>
      </c>
      <c r="D7502" s="7">
        <v>2</v>
      </c>
      <c r="E7502" s="1">
        <v>7</v>
      </c>
      <c r="F7502" s="1" t="s">
        <v>745</v>
      </c>
      <c r="G7502" s="1" t="s">
        <v>597</v>
      </c>
      <c r="H7502" s="1" t="s">
        <v>22</v>
      </c>
      <c r="I7502" s="1" t="s">
        <v>9</v>
      </c>
      <c r="K7502" s="1" t="s">
        <v>32</v>
      </c>
      <c r="L7502" s="1" t="s">
        <v>25</v>
      </c>
      <c r="M7502" s="2" t="s">
        <v>2365</v>
      </c>
      <c r="N7502" s="1" t="s">
        <v>224</v>
      </c>
      <c r="O7502" s="1" t="s">
        <v>90</v>
      </c>
      <c r="P7502" s="1" t="s">
        <v>1197</v>
      </c>
      <c r="Q7502" s="1">
        <v>27.15</v>
      </c>
      <c r="R7502" s="1">
        <v>16.600000000000001</v>
      </c>
      <c r="S7502" s="1">
        <v>10</v>
      </c>
      <c r="X7502" s="1">
        <v>19</v>
      </c>
      <c r="Y7502" s="1">
        <v>66</v>
      </c>
      <c r="Z7502" s="1">
        <v>47</v>
      </c>
      <c r="AA7502" s="1">
        <v>12</v>
      </c>
      <c r="AE7502" s="1" t="s">
        <v>1198</v>
      </c>
      <c r="AF7502" s="1" t="s">
        <v>1199</v>
      </c>
      <c r="AJ7502" s="1" t="s">
        <v>750</v>
      </c>
      <c r="AK7502" s="1" t="s">
        <v>525</v>
      </c>
      <c r="AL7502" s="1" t="s">
        <v>1200</v>
      </c>
    </row>
    <row r="7503" spans="1:38">
      <c r="A7503" s="1" t="s">
        <v>1787</v>
      </c>
      <c r="B7503" s="9">
        <v>42155</v>
      </c>
      <c r="C7503" s="2">
        <v>100</v>
      </c>
      <c r="D7503" s="7">
        <v>2</v>
      </c>
      <c r="E7503" s="1">
        <v>7</v>
      </c>
      <c r="F7503" s="1" t="s">
        <v>747</v>
      </c>
      <c r="G7503" s="1" t="s">
        <v>599</v>
      </c>
      <c r="H7503" s="1" t="s">
        <v>22</v>
      </c>
      <c r="I7503" s="1" t="s">
        <v>23</v>
      </c>
      <c r="AK7503" s="1" t="s">
        <v>525</v>
      </c>
      <c r="AL7503" s="1" t="s">
        <v>782</v>
      </c>
    </row>
    <row r="7504" spans="1:38">
      <c r="A7504" s="1" t="s">
        <v>1787</v>
      </c>
      <c r="B7504" s="9">
        <v>42155</v>
      </c>
      <c r="C7504" s="2">
        <v>100</v>
      </c>
      <c r="D7504" s="7">
        <v>2</v>
      </c>
      <c r="E7504" s="1">
        <v>8</v>
      </c>
      <c r="F7504" s="1" t="s">
        <v>745</v>
      </c>
      <c r="G7504" s="1" t="s">
        <v>600</v>
      </c>
      <c r="H7504" s="1" t="s">
        <v>23</v>
      </c>
      <c r="I7504" s="1" t="s">
        <v>23</v>
      </c>
      <c r="AK7504" s="1" t="s">
        <v>525</v>
      </c>
    </row>
    <row r="7505" spans="1:38">
      <c r="A7505" s="1" t="s">
        <v>1787</v>
      </c>
      <c r="B7505" s="9">
        <v>42155</v>
      </c>
      <c r="C7505" s="2">
        <v>100</v>
      </c>
      <c r="D7505" s="7">
        <v>2</v>
      </c>
      <c r="E7505" s="1">
        <v>8</v>
      </c>
      <c r="F7505" s="1" t="s">
        <v>747</v>
      </c>
      <c r="G7505" s="1" t="s">
        <v>601</v>
      </c>
      <c r="H7505" s="1" t="s">
        <v>23</v>
      </c>
      <c r="I7505" s="1" t="s">
        <v>9</v>
      </c>
      <c r="AK7505" s="1" t="s">
        <v>525</v>
      </c>
    </row>
    <row r="7506" spans="1:38">
      <c r="A7506" s="1" t="s">
        <v>1787</v>
      </c>
      <c r="B7506" s="9">
        <v>42155</v>
      </c>
      <c r="C7506" s="2">
        <v>100</v>
      </c>
      <c r="D7506" s="7">
        <v>2</v>
      </c>
      <c r="E7506" s="1">
        <v>9</v>
      </c>
      <c r="F7506" s="1" t="s">
        <v>745</v>
      </c>
      <c r="G7506" s="1" t="s">
        <v>602</v>
      </c>
      <c r="H7506" s="1" t="s">
        <v>22</v>
      </c>
      <c r="I7506" s="1" t="s">
        <v>9</v>
      </c>
      <c r="J7506" s="1" t="s">
        <v>55</v>
      </c>
      <c r="K7506" s="1" t="s">
        <v>30</v>
      </c>
      <c r="L7506" s="1" t="s">
        <v>25</v>
      </c>
      <c r="M7506" s="2" t="s">
        <v>1573</v>
      </c>
      <c r="N7506" s="1" t="s">
        <v>224</v>
      </c>
      <c r="O7506" s="1" t="s">
        <v>27</v>
      </c>
      <c r="P7506" s="1" t="s">
        <v>1013</v>
      </c>
      <c r="Q7506" s="1">
        <v>26.9</v>
      </c>
      <c r="R7506" s="1">
        <v>18.600000000000001</v>
      </c>
      <c r="S7506" s="1">
        <v>12.8</v>
      </c>
      <c r="X7506" s="1">
        <v>18</v>
      </c>
      <c r="Y7506" s="1">
        <v>57</v>
      </c>
      <c r="Z7506" s="1">
        <v>39</v>
      </c>
      <c r="AA7506" s="1">
        <v>34</v>
      </c>
      <c r="AE7506" s="1" t="s">
        <v>1201</v>
      </c>
      <c r="AF7506" s="1" t="s">
        <v>1202</v>
      </c>
      <c r="AG7506" s="1" t="s">
        <v>1203</v>
      </c>
      <c r="AJ7506" s="1" t="s">
        <v>750</v>
      </c>
      <c r="AK7506" s="1" t="s">
        <v>525</v>
      </c>
    </row>
    <row r="7507" spans="1:38">
      <c r="A7507" s="1" t="s">
        <v>1787</v>
      </c>
      <c r="B7507" s="9">
        <v>42155</v>
      </c>
      <c r="C7507" s="2">
        <v>100</v>
      </c>
      <c r="D7507" s="7">
        <v>2</v>
      </c>
      <c r="E7507" s="1">
        <v>9</v>
      </c>
      <c r="F7507" s="1" t="s">
        <v>747</v>
      </c>
      <c r="G7507" s="1" t="s">
        <v>603</v>
      </c>
      <c r="H7507" s="1" t="s">
        <v>23</v>
      </c>
      <c r="I7507" s="1" t="s">
        <v>23</v>
      </c>
      <c r="AK7507" s="1" t="s">
        <v>525</v>
      </c>
    </row>
    <row r="7508" spans="1:38">
      <c r="A7508" s="1" t="s">
        <v>1787</v>
      </c>
      <c r="B7508" s="9">
        <v>42155</v>
      </c>
      <c r="C7508" s="2">
        <v>100</v>
      </c>
      <c r="D7508" s="7">
        <v>2</v>
      </c>
      <c r="E7508" s="1">
        <v>10</v>
      </c>
      <c r="F7508" s="1" t="s">
        <v>745</v>
      </c>
      <c r="G7508" s="1" t="s">
        <v>604</v>
      </c>
      <c r="H7508" s="1" t="s">
        <v>23</v>
      </c>
      <c r="I7508" s="1" t="s">
        <v>23</v>
      </c>
      <c r="AK7508" s="1" t="s">
        <v>525</v>
      </c>
    </row>
    <row r="7509" spans="1:38">
      <c r="A7509" s="1" t="s">
        <v>1787</v>
      </c>
      <c r="B7509" s="9">
        <v>42155</v>
      </c>
      <c r="C7509" s="2">
        <v>100</v>
      </c>
      <c r="D7509" s="7">
        <v>2</v>
      </c>
      <c r="E7509" s="1">
        <v>10</v>
      </c>
      <c r="F7509" s="1" t="s">
        <v>747</v>
      </c>
      <c r="G7509" s="1" t="s">
        <v>605</v>
      </c>
      <c r="H7509" s="1" t="s">
        <v>22</v>
      </c>
      <c r="I7509" s="1" t="s">
        <v>9</v>
      </c>
      <c r="K7509" s="1" t="s">
        <v>29</v>
      </c>
      <c r="L7509" s="1" t="s">
        <v>53</v>
      </c>
      <c r="M7509" s="2" t="s">
        <v>3032</v>
      </c>
      <c r="AJ7509" s="1" t="s">
        <v>750</v>
      </c>
      <c r="AK7509" s="1" t="s">
        <v>525</v>
      </c>
      <c r="AL7509" s="1" t="s">
        <v>1204</v>
      </c>
    </row>
    <row r="7510" spans="1:38">
      <c r="A7510" s="1" t="s">
        <v>1787</v>
      </c>
      <c r="B7510" s="9">
        <v>42155</v>
      </c>
      <c r="C7510" s="2">
        <v>100</v>
      </c>
      <c r="D7510" s="7">
        <v>2</v>
      </c>
      <c r="E7510" s="1">
        <v>11</v>
      </c>
      <c r="F7510" s="1" t="s">
        <v>745</v>
      </c>
      <c r="G7510" s="1" t="s">
        <v>606</v>
      </c>
      <c r="H7510" s="1" t="s">
        <v>23</v>
      </c>
      <c r="I7510" s="1" t="s">
        <v>23</v>
      </c>
      <c r="AK7510" s="1" t="s">
        <v>525</v>
      </c>
    </row>
    <row r="7511" spans="1:38">
      <c r="A7511" s="1" t="s">
        <v>1787</v>
      </c>
      <c r="B7511" s="9">
        <v>42155</v>
      </c>
      <c r="C7511" s="2">
        <v>100</v>
      </c>
      <c r="D7511" s="7">
        <v>2</v>
      </c>
      <c r="E7511" s="1">
        <v>11</v>
      </c>
      <c r="F7511" s="1" t="s">
        <v>747</v>
      </c>
      <c r="G7511" s="1" t="s">
        <v>607</v>
      </c>
      <c r="H7511" s="1" t="s">
        <v>23</v>
      </c>
      <c r="I7511" s="1" t="s">
        <v>23</v>
      </c>
      <c r="AK7511" s="1" t="s">
        <v>525</v>
      </c>
    </row>
    <row r="7512" spans="1:38">
      <c r="A7512" s="1" t="s">
        <v>1787</v>
      </c>
      <c r="B7512" s="9">
        <v>42155</v>
      </c>
      <c r="C7512" s="2">
        <v>100</v>
      </c>
      <c r="D7512" s="7">
        <v>2</v>
      </c>
      <c r="E7512" s="1">
        <v>12</v>
      </c>
      <c r="F7512" s="1" t="s">
        <v>745</v>
      </c>
      <c r="G7512" s="1" t="s">
        <v>608</v>
      </c>
      <c r="H7512" s="1" t="s">
        <v>22</v>
      </c>
      <c r="I7512" s="1" t="s">
        <v>9</v>
      </c>
      <c r="K7512" s="1" t="s">
        <v>32</v>
      </c>
      <c r="L7512" s="1" t="s">
        <v>25</v>
      </c>
      <c r="M7512" s="2" t="s">
        <v>2366</v>
      </c>
      <c r="N7512" s="1" t="s">
        <v>227</v>
      </c>
      <c r="O7512" s="1" t="s">
        <v>33</v>
      </c>
      <c r="P7512" s="1" t="s">
        <v>1050</v>
      </c>
      <c r="Q7512" s="1">
        <v>25.6</v>
      </c>
      <c r="R7512" s="1">
        <v>17.2</v>
      </c>
      <c r="S7512" s="1">
        <v>7.2</v>
      </c>
      <c r="X7512" s="1">
        <v>19</v>
      </c>
      <c r="Y7512" s="1">
        <v>61</v>
      </c>
      <c r="Z7512" s="1">
        <v>42</v>
      </c>
      <c r="AA7512" s="1">
        <v>21</v>
      </c>
      <c r="AE7512" s="1" t="s">
        <v>1205</v>
      </c>
      <c r="AF7512" s="1" t="s">
        <v>1206</v>
      </c>
      <c r="AG7512" s="1" t="s">
        <v>1207</v>
      </c>
      <c r="AH7512" s="1" t="s">
        <v>1208</v>
      </c>
      <c r="AI7512" s="1" t="s">
        <v>1209</v>
      </c>
      <c r="AJ7512" s="1" t="s">
        <v>750</v>
      </c>
      <c r="AK7512" s="1" t="s">
        <v>525</v>
      </c>
      <c r="AL7512" s="1" t="s">
        <v>1210</v>
      </c>
    </row>
    <row r="7513" spans="1:38">
      <c r="A7513" s="1" t="s">
        <v>1787</v>
      </c>
      <c r="B7513" s="9">
        <v>42155</v>
      </c>
      <c r="C7513" s="2">
        <v>100</v>
      </c>
      <c r="D7513" s="7">
        <v>2</v>
      </c>
      <c r="E7513" s="1">
        <v>12</v>
      </c>
      <c r="F7513" s="1" t="s">
        <v>747</v>
      </c>
      <c r="G7513" s="1" t="s">
        <v>609</v>
      </c>
      <c r="H7513" s="1" t="s">
        <v>22</v>
      </c>
      <c r="I7513" s="1" t="s">
        <v>53</v>
      </c>
      <c r="AK7513" s="1" t="s">
        <v>525</v>
      </c>
      <c r="AL7513" s="1" t="s">
        <v>782</v>
      </c>
    </row>
    <row r="7514" spans="1:38">
      <c r="A7514" s="1" t="s">
        <v>1787</v>
      </c>
      <c r="B7514" s="9">
        <v>42155</v>
      </c>
      <c r="C7514" s="2">
        <v>100</v>
      </c>
      <c r="D7514" s="7">
        <v>2</v>
      </c>
      <c r="E7514" s="1">
        <v>13</v>
      </c>
      <c r="F7514" s="1" t="s">
        <v>745</v>
      </c>
      <c r="G7514" s="1" t="s">
        <v>610</v>
      </c>
      <c r="H7514" s="1" t="s">
        <v>22</v>
      </c>
      <c r="I7514" s="1" t="s">
        <v>23</v>
      </c>
      <c r="AK7514" s="1" t="s">
        <v>525</v>
      </c>
      <c r="AL7514" s="1" t="s">
        <v>782</v>
      </c>
    </row>
    <row r="7515" spans="1:38">
      <c r="A7515" s="1" t="s">
        <v>1787</v>
      </c>
      <c r="B7515" s="9">
        <v>42155</v>
      </c>
      <c r="C7515" s="2">
        <v>100</v>
      </c>
      <c r="D7515" s="7">
        <v>2</v>
      </c>
      <c r="E7515" s="1">
        <v>13</v>
      </c>
      <c r="F7515" s="1" t="s">
        <v>747</v>
      </c>
      <c r="G7515" s="1" t="s">
        <v>611</v>
      </c>
      <c r="H7515" s="1" t="s">
        <v>22</v>
      </c>
      <c r="I7515" s="1" t="s">
        <v>23</v>
      </c>
      <c r="AK7515" s="1" t="s">
        <v>525</v>
      </c>
      <c r="AL7515" s="1" t="s">
        <v>782</v>
      </c>
    </row>
    <row r="7516" spans="1:38">
      <c r="A7516" s="1" t="s">
        <v>1787</v>
      </c>
      <c r="B7516" s="9">
        <v>42155</v>
      </c>
      <c r="C7516" s="2">
        <v>100</v>
      </c>
      <c r="D7516" s="7">
        <v>2</v>
      </c>
      <c r="E7516" s="1">
        <v>14</v>
      </c>
      <c r="F7516" s="1" t="s">
        <v>745</v>
      </c>
      <c r="G7516" s="1" t="s">
        <v>612</v>
      </c>
      <c r="H7516" s="1" t="s">
        <v>22</v>
      </c>
      <c r="I7516" s="1" t="s">
        <v>23</v>
      </c>
      <c r="AK7516" s="1" t="s">
        <v>525</v>
      </c>
      <c r="AL7516" s="1" t="s">
        <v>782</v>
      </c>
    </row>
    <row r="7517" spans="1:38">
      <c r="A7517" s="1" t="s">
        <v>1787</v>
      </c>
      <c r="B7517" s="9">
        <v>42155</v>
      </c>
      <c r="C7517" s="2">
        <v>100</v>
      </c>
      <c r="D7517" s="7">
        <v>2</v>
      </c>
      <c r="E7517" s="1">
        <v>14</v>
      </c>
      <c r="F7517" s="1" t="s">
        <v>747</v>
      </c>
      <c r="G7517" s="1" t="s">
        <v>613</v>
      </c>
      <c r="H7517" s="1" t="s">
        <v>22</v>
      </c>
      <c r="I7517" s="1" t="s">
        <v>23</v>
      </c>
      <c r="AK7517" s="1" t="s">
        <v>525</v>
      </c>
      <c r="AL7517" s="1" t="s">
        <v>1211</v>
      </c>
    </row>
    <row r="7518" spans="1:38">
      <c r="A7518" s="1" t="s">
        <v>1787</v>
      </c>
      <c r="B7518" s="9">
        <v>42155</v>
      </c>
      <c r="C7518" s="2">
        <v>100</v>
      </c>
      <c r="D7518" s="7">
        <v>2</v>
      </c>
      <c r="E7518" s="1">
        <v>15</v>
      </c>
      <c r="F7518" s="1" t="s">
        <v>745</v>
      </c>
      <c r="G7518" s="1" t="s">
        <v>616</v>
      </c>
      <c r="H7518" s="1" t="s">
        <v>23</v>
      </c>
      <c r="I7518" s="1" t="s">
        <v>23</v>
      </c>
      <c r="J7518" s="1" t="s">
        <v>55</v>
      </c>
      <c r="AK7518" s="1" t="s">
        <v>525</v>
      </c>
      <c r="AL7518" s="1" t="s">
        <v>959</v>
      </c>
    </row>
    <row r="7519" spans="1:38">
      <c r="A7519" s="1" t="s">
        <v>1787</v>
      </c>
      <c r="B7519" s="9">
        <v>42155</v>
      </c>
      <c r="C7519" s="2">
        <v>100</v>
      </c>
      <c r="D7519" s="7">
        <v>2</v>
      </c>
      <c r="E7519" s="1">
        <v>15</v>
      </c>
      <c r="F7519" s="1" t="s">
        <v>747</v>
      </c>
      <c r="G7519" s="1" t="s">
        <v>617</v>
      </c>
      <c r="H7519" s="1" t="s">
        <v>22</v>
      </c>
      <c r="I7519" s="1" t="s">
        <v>9</v>
      </c>
      <c r="K7519" s="1" t="s">
        <v>30</v>
      </c>
      <c r="L7519" s="1" t="s">
        <v>53</v>
      </c>
      <c r="M7519" s="2" t="s">
        <v>2356</v>
      </c>
      <c r="AC7519" s="1" t="s">
        <v>1212</v>
      </c>
      <c r="AJ7519" s="1" t="s">
        <v>750</v>
      </c>
      <c r="AK7519" s="1" t="s">
        <v>525</v>
      </c>
    </row>
    <row r="7520" spans="1:38">
      <c r="A7520" s="1" t="s">
        <v>1787</v>
      </c>
      <c r="B7520" s="9">
        <v>42155</v>
      </c>
      <c r="C7520" s="2">
        <v>100</v>
      </c>
      <c r="D7520" s="7">
        <v>2</v>
      </c>
      <c r="E7520" s="1">
        <v>16</v>
      </c>
      <c r="F7520" s="1" t="s">
        <v>745</v>
      </c>
      <c r="G7520" s="1" t="s">
        <v>618</v>
      </c>
      <c r="H7520" s="1" t="s">
        <v>23</v>
      </c>
      <c r="I7520" s="1" t="s">
        <v>23</v>
      </c>
      <c r="AK7520" s="1" t="s">
        <v>525</v>
      </c>
    </row>
    <row r="7521" spans="1:38">
      <c r="A7521" s="1" t="s">
        <v>1787</v>
      </c>
      <c r="B7521" s="9">
        <v>42155</v>
      </c>
      <c r="C7521" s="2">
        <v>100</v>
      </c>
      <c r="D7521" s="7">
        <v>2</v>
      </c>
      <c r="E7521" s="1">
        <v>16</v>
      </c>
      <c r="F7521" s="1" t="s">
        <v>747</v>
      </c>
      <c r="G7521" s="1" t="s">
        <v>619</v>
      </c>
      <c r="H7521" s="1" t="s">
        <v>22</v>
      </c>
      <c r="I7521" s="1" t="s">
        <v>23</v>
      </c>
      <c r="AK7521" s="1" t="s">
        <v>525</v>
      </c>
      <c r="AL7521" s="1" t="s">
        <v>782</v>
      </c>
    </row>
    <row r="7522" spans="1:38">
      <c r="A7522" s="1" t="s">
        <v>1787</v>
      </c>
      <c r="B7522" s="9">
        <v>42155</v>
      </c>
      <c r="C7522" s="2">
        <v>100</v>
      </c>
      <c r="D7522" s="7">
        <v>2</v>
      </c>
      <c r="E7522" s="1">
        <v>17</v>
      </c>
      <c r="F7522" s="1" t="s">
        <v>745</v>
      </c>
      <c r="G7522" s="1" t="s">
        <v>620</v>
      </c>
      <c r="H7522" s="1" t="s">
        <v>23</v>
      </c>
      <c r="I7522" s="1" t="s">
        <v>53</v>
      </c>
      <c r="AK7522" s="1" t="s">
        <v>1213</v>
      </c>
    </row>
    <row r="7523" spans="1:38">
      <c r="A7523" s="1" t="s">
        <v>1787</v>
      </c>
      <c r="B7523" s="9">
        <v>42155</v>
      </c>
      <c r="C7523" s="2">
        <v>100</v>
      </c>
      <c r="D7523" s="7">
        <v>2</v>
      </c>
      <c r="E7523" s="1">
        <v>17</v>
      </c>
      <c r="F7523" s="1" t="s">
        <v>747</v>
      </c>
      <c r="G7523" s="1" t="s">
        <v>621</v>
      </c>
      <c r="H7523" s="1" t="s">
        <v>23</v>
      </c>
      <c r="I7523" s="1" t="s">
        <v>53</v>
      </c>
      <c r="AK7523" s="1" t="s">
        <v>1213</v>
      </c>
    </row>
    <row r="7524" spans="1:38">
      <c r="A7524" s="1" t="s">
        <v>1787</v>
      </c>
      <c r="B7524" s="9">
        <v>42155</v>
      </c>
      <c r="C7524" s="2">
        <v>100</v>
      </c>
      <c r="D7524" s="7">
        <v>2</v>
      </c>
      <c r="E7524" s="1">
        <v>18</v>
      </c>
      <c r="F7524" s="1" t="s">
        <v>745</v>
      </c>
      <c r="G7524" s="1" t="s">
        <v>622</v>
      </c>
      <c r="H7524" s="1" t="s">
        <v>22</v>
      </c>
      <c r="I7524" s="1" t="s">
        <v>53</v>
      </c>
      <c r="AK7524" s="1" t="s">
        <v>1213</v>
      </c>
      <c r="AL7524" s="1" t="s">
        <v>782</v>
      </c>
    </row>
    <row r="7525" spans="1:38">
      <c r="A7525" s="1" t="s">
        <v>1787</v>
      </c>
      <c r="B7525" s="9">
        <v>42155</v>
      </c>
      <c r="C7525" s="2">
        <v>100</v>
      </c>
      <c r="D7525" s="7">
        <v>2</v>
      </c>
      <c r="E7525" s="1">
        <v>18</v>
      </c>
      <c r="F7525" s="1" t="s">
        <v>747</v>
      </c>
      <c r="G7525" s="1" t="s">
        <v>623</v>
      </c>
      <c r="H7525" s="1" t="s">
        <v>22</v>
      </c>
      <c r="I7525" s="1" t="s">
        <v>9</v>
      </c>
      <c r="K7525" s="1" t="s">
        <v>239</v>
      </c>
      <c r="L7525" s="1" t="s">
        <v>25</v>
      </c>
      <c r="M7525" s="2" t="s">
        <v>1425</v>
      </c>
      <c r="N7525" s="1" t="s">
        <v>26</v>
      </c>
      <c r="O7525" s="1" t="s">
        <v>27</v>
      </c>
      <c r="P7525" s="1" t="s">
        <v>769</v>
      </c>
      <c r="Q7525" s="1">
        <v>44.35</v>
      </c>
      <c r="T7525" s="1">
        <v>189.15</v>
      </c>
      <c r="U7525" s="1">
        <v>182.4</v>
      </c>
      <c r="V7525" s="1">
        <f>(U7525/T7525)*100</f>
        <v>96.431403647898492</v>
      </c>
      <c r="W7525" s="1">
        <v>42.4</v>
      </c>
      <c r="X7525" s="1">
        <v>18</v>
      </c>
      <c r="Y7525" s="1">
        <v>199</v>
      </c>
      <c r="Z7525" s="1">
        <v>181</v>
      </c>
      <c r="AA7525" s="1">
        <v>0</v>
      </c>
      <c r="AC7525" s="1" t="s">
        <v>1018</v>
      </c>
      <c r="AJ7525" s="1" t="s">
        <v>525</v>
      </c>
      <c r="AK7525" s="1" t="s">
        <v>1213</v>
      </c>
    </row>
    <row r="7526" spans="1:38">
      <c r="A7526" s="1" t="s">
        <v>1787</v>
      </c>
      <c r="B7526" s="9">
        <v>42155</v>
      </c>
      <c r="C7526" s="2">
        <v>100</v>
      </c>
      <c r="D7526" s="7">
        <v>2</v>
      </c>
      <c r="E7526" s="1">
        <v>19</v>
      </c>
      <c r="F7526" s="1" t="s">
        <v>745</v>
      </c>
      <c r="G7526" s="1" t="s">
        <v>624</v>
      </c>
      <c r="H7526" s="1" t="s">
        <v>23</v>
      </c>
      <c r="I7526" s="1" t="s">
        <v>23</v>
      </c>
      <c r="AK7526" s="1" t="s">
        <v>1213</v>
      </c>
    </row>
    <row r="7527" spans="1:38">
      <c r="A7527" s="1" t="s">
        <v>1787</v>
      </c>
      <c r="B7527" s="9">
        <v>42155</v>
      </c>
      <c r="C7527" s="2">
        <v>100</v>
      </c>
      <c r="D7527" s="7">
        <v>2</v>
      </c>
      <c r="E7527" s="1">
        <v>19</v>
      </c>
      <c r="F7527" s="1" t="s">
        <v>747</v>
      </c>
      <c r="G7527" s="1" t="s">
        <v>625</v>
      </c>
      <c r="H7527" s="1" t="s">
        <v>22</v>
      </c>
      <c r="I7527" s="1" t="s">
        <v>9</v>
      </c>
      <c r="K7527" s="1" t="s">
        <v>32</v>
      </c>
      <c r="L7527" s="1" t="s">
        <v>53</v>
      </c>
      <c r="M7527" s="2" t="s">
        <v>2367</v>
      </c>
      <c r="AJ7527" s="1" t="s">
        <v>750</v>
      </c>
      <c r="AK7527" s="1" t="s">
        <v>1213</v>
      </c>
    </row>
    <row r="7528" spans="1:38">
      <c r="A7528" s="1" t="s">
        <v>1787</v>
      </c>
      <c r="B7528" s="9">
        <v>42155</v>
      </c>
      <c r="C7528" s="2">
        <v>100</v>
      </c>
      <c r="D7528" s="7">
        <v>2</v>
      </c>
      <c r="E7528" s="1">
        <v>20</v>
      </c>
      <c r="F7528" s="1" t="s">
        <v>745</v>
      </c>
      <c r="G7528" s="1" t="s">
        <v>626</v>
      </c>
      <c r="H7528" s="1" t="s">
        <v>22</v>
      </c>
      <c r="I7528" s="1" t="s">
        <v>23</v>
      </c>
      <c r="AK7528" s="1" t="s">
        <v>1213</v>
      </c>
      <c r="AL7528" s="1" t="s">
        <v>782</v>
      </c>
    </row>
    <row r="7529" spans="1:38">
      <c r="A7529" s="1" t="s">
        <v>1787</v>
      </c>
      <c r="B7529" s="9">
        <v>42155</v>
      </c>
      <c r="C7529" s="2">
        <v>100</v>
      </c>
      <c r="D7529" s="7">
        <v>2</v>
      </c>
      <c r="E7529" s="1">
        <v>20</v>
      </c>
      <c r="F7529" s="1" t="s">
        <v>747</v>
      </c>
      <c r="G7529" s="1" t="s">
        <v>627</v>
      </c>
      <c r="H7529" s="1" t="s">
        <v>23</v>
      </c>
      <c r="I7529" s="1" t="s">
        <v>23</v>
      </c>
      <c r="AK7529" s="1" t="s">
        <v>1213</v>
      </c>
    </row>
    <row r="7530" spans="1:38">
      <c r="A7530" s="1" t="s">
        <v>1787</v>
      </c>
      <c r="B7530" s="9">
        <v>42155</v>
      </c>
      <c r="C7530" s="2">
        <v>100</v>
      </c>
      <c r="D7530" s="7">
        <v>2</v>
      </c>
      <c r="E7530" s="10">
        <v>21</v>
      </c>
      <c r="F7530" s="1" t="s">
        <v>745</v>
      </c>
      <c r="G7530" s="1" t="s">
        <v>628</v>
      </c>
      <c r="H7530" s="1" t="s">
        <v>23</v>
      </c>
      <c r="I7530" s="1" t="s">
        <v>23</v>
      </c>
      <c r="AK7530" s="1" t="s">
        <v>1213</v>
      </c>
    </row>
    <row r="7531" spans="1:38">
      <c r="A7531" s="1" t="s">
        <v>1787</v>
      </c>
      <c r="B7531" s="9">
        <v>42155</v>
      </c>
      <c r="C7531" s="2">
        <v>100</v>
      </c>
      <c r="D7531" s="7">
        <v>2</v>
      </c>
      <c r="E7531" s="1">
        <v>21</v>
      </c>
      <c r="F7531" s="1" t="s">
        <v>747</v>
      </c>
      <c r="G7531" s="1" t="s">
        <v>629</v>
      </c>
      <c r="H7531" s="1" t="s">
        <v>23</v>
      </c>
      <c r="I7531" s="1" t="s">
        <v>23</v>
      </c>
      <c r="AK7531" s="1" t="s">
        <v>1213</v>
      </c>
    </row>
    <row r="7532" spans="1:38">
      <c r="A7532" s="1" t="s">
        <v>1787</v>
      </c>
      <c r="B7532" s="9">
        <v>42155</v>
      </c>
      <c r="C7532" s="2">
        <v>100</v>
      </c>
      <c r="D7532" s="7">
        <v>2</v>
      </c>
      <c r="E7532" s="1">
        <v>22</v>
      </c>
      <c r="F7532" s="1" t="s">
        <v>745</v>
      </c>
      <c r="G7532" s="1" t="s">
        <v>630</v>
      </c>
      <c r="H7532" s="1" t="s">
        <v>23</v>
      </c>
      <c r="I7532" s="1" t="s">
        <v>23</v>
      </c>
      <c r="AK7532" s="1" t="s">
        <v>1213</v>
      </c>
    </row>
    <row r="7533" spans="1:38">
      <c r="A7533" s="1" t="s">
        <v>1787</v>
      </c>
      <c r="B7533" s="9">
        <v>42155</v>
      </c>
      <c r="C7533" s="2">
        <v>100</v>
      </c>
      <c r="D7533" s="7">
        <v>2</v>
      </c>
      <c r="E7533" s="1">
        <v>22</v>
      </c>
      <c r="F7533" s="1" t="s">
        <v>747</v>
      </c>
      <c r="G7533" s="1" t="s">
        <v>631</v>
      </c>
      <c r="H7533" s="1" t="s">
        <v>22</v>
      </c>
      <c r="I7533" s="1" t="s">
        <v>23</v>
      </c>
      <c r="J7533" s="1" t="s">
        <v>55</v>
      </c>
      <c r="AK7533" s="1" t="s">
        <v>1213</v>
      </c>
      <c r="AL7533" s="1" t="s">
        <v>782</v>
      </c>
    </row>
    <row r="7534" spans="1:38">
      <c r="A7534" s="1" t="s">
        <v>1787</v>
      </c>
      <c r="B7534" s="9">
        <v>42155</v>
      </c>
      <c r="C7534" s="2">
        <v>100</v>
      </c>
      <c r="D7534" s="7">
        <v>2</v>
      </c>
      <c r="E7534" s="1">
        <v>23</v>
      </c>
      <c r="F7534" s="1" t="s">
        <v>745</v>
      </c>
      <c r="G7534" s="1" t="s">
        <v>632</v>
      </c>
      <c r="H7534" s="1" t="s">
        <v>22</v>
      </c>
      <c r="I7534" s="1" t="s">
        <v>53</v>
      </c>
      <c r="AK7534" s="1" t="s">
        <v>1213</v>
      </c>
      <c r="AL7534" s="1" t="s">
        <v>782</v>
      </c>
    </row>
    <row r="7535" spans="1:38">
      <c r="A7535" s="1" t="s">
        <v>1787</v>
      </c>
      <c r="B7535" s="9">
        <v>42155</v>
      </c>
      <c r="C7535" s="2">
        <v>100</v>
      </c>
      <c r="D7535" s="7">
        <v>2</v>
      </c>
      <c r="E7535" s="1">
        <v>23</v>
      </c>
      <c r="F7535" s="1" t="s">
        <v>747</v>
      </c>
      <c r="G7535" s="1" t="s">
        <v>633</v>
      </c>
      <c r="H7535" s="1" t="s">
        <v>22</v>
      </c>
      <c r="I7535" s="1" t="s">
        <v>9</v>
      </c>
      <c r="K7535" s="1" t="s">
        <v>239</v>
      </c>
      <c r="L7535" s="1" t="s">
        <v>53</v>
      </c>
      <c r="M7535" s="2" t="s">
        <v>2316</v>
      </c>
      <c r="AJ7535" s="1" t="s">
        <v>750</v>
      </c>
      <c r="AK7535" s="1" t="s">
        <v>1213</v>
      </c>
    </row>
    <row r="7536" spans="1:38">
      <c r="A7536" s="1" t="s">
        <v>1787</v>
      </c>
      <c r="B7536" s="9">
        <v>42155</v>
      </c>
      <c r="C7536" s="2">
        <v>100</v>
      </c>
      <c r="D7536" s="7">
        <v>2</v>
      </c>
      <c r="E7536" s="1">
        <v>24</v>
      </c>
      <c r="F7536" s="1" t="s">
        <v>745</v>
      </c>
      <c r="G7536" s="1" t="s">
        <v>634</v>
      </c>
      <c r="H7536" s="1" t="s">
        <v>23</v>
      </c>
      <c r="I7536" s="1" t="s">
        <v>23</v>
      </c>
      <c r="AK7536" s="1" t="s">
        <v>1213</v>
      </c>
    </row>
    <row r="7537" spans="1:37">
      <c r="A7537" s="1" t="s">
        <v>1787</v>
      </c>
      <c r="B7537" s="9">
        <v>42155</v>
      </c>
      <c r="C7537" s="2">
        <v>100</v>
      </c>
      <c r="D7537" s="7">
        <v>2</v>
      </c>
      <c r="E7537" s="1">
        <v>24</v>
      </c>
      <c r="F7537" s="1" t="s">
        <v>747</v>
      </c>
      <c r="G7537" s="1" t="s">
        <v>635</v>
      </c>
      <c r="H7537" s="1" t="s">
        <v>23</v>
      </c>
      <c r="I7537" s="1" t="s">
        <v>23</v>
      </c>
      <c r="AK7537" s="1" t="s">
        <v>1213</v>
      </c>
    </row>
    <row r="7538" spans="1:37">
      <c r="A7538" s="1" t="s">
        <v>1787</v>
      </c>
      <c r="B7538" s="9">
        <v>42155</v>
      </c>
      <c r="C7538" s="2">
        <v>100</v>
      </c>
      <c r="D7538" s="7">
        <v>2</v>
      </c>
      <c r="E7538" s="1">
        <v>25</v>
      </c>
      <c r="F7538" s="1" t="s">
        <v>745</v>
      </c>
      <c r="G7538" s="1" t="s">
        <v>636</v>
      </c>
      <c r="H7538" s="1" t="s">
        <v>23</v>
      </c>
      <c r="I7538" s="1" t="s">
        <v>23</v>
      </c>
      <c r="AK7538" s="1" t="s">
        <v>1213</v>
      </c>
    </row>
    <row r="7539" spans="1:37">
      <c r="A7539" s="1" t="s">
        <v>1787</v>
      </c>
      <c r="B7539" s="9">
        <v>42155</v>
      </c>
      <c r="C7539" s="2">
        <v>100</v>
      </c>
      <c r="D7539" s="7">
        <v>2</v>
      </c>
      <c r="E7539" s="1">
        <v>25</v>
      </c>
      <c r="F7539" s="1" t="s">
        <v>747</v>
      </c>
      <c r="G7539" s="1" t="s">
        <v>637</v>
      </c>
      <c r="H7539" s="1" t="s">
        <v>23</v>
      </c>
      <c r="I7539" s="1" t="s">
        <v>23</v>
      </c>
      <c r="AK7539" s="1" t="s">
        <v>1213</v>
      </c>
    </row>
    <row r="7540" spans="1:37">
      <c r="A7540" s="1" t="s">
        <v>1787</v>
      </c>
      <c r="B7540" s="9">
        <v>42155</v>
      </c>
      <c r="C7540" s="2">
        <v>100</v>
      </c>
      <c r="D7540" s="7">
        <v>2</v>
      </c>
      <c r="E7540" s="1">
        <v>26</v>
      </c>
      <c r="F7540" s="1" t="s">
        <v>745</v>
      </c>
      <c r="G7540" s="1" t="s">
        <v>638</v>
      </c>
      <c r="H7540" s="1" t="s">
        <v>23</v>
      </c>
      <c r="I7540" s="1" t="s">
        <v>23</v>
      </c>
      <c r="AK7540" s="1" t="s">
        <v>1213</v>
      </c>
    </row>
    <row r="7541" spans="1:37">
      <c r="A7541" s="1" t="s">
        <v>1787</v>
      </c>
      <c r="B7541" s="9">
        <v>42155</v>
      </c>
      <c r="C7541" s="2">
        <v>100</v>
      </c>
      <c r="D7541" s="7">
        <v>2</v>
      </c>
      <c r="E7541" s="1">
        <v>26</v>
      </c>
      <c r="F7541" s="1" t="s">
        <v>747</v>
      </c>
      <c r="G7541" s="1" t="s">
        <v>639</v>
      </c>
      <c r="H7541" s="1" t="s">
        <v>23</v>
      </c>
      <c r="I7541" s="1" t="s">
        <v>23</v>
      </c>
      <c r="AK7541" s="1" t="s">
        <v>1213</v>
      </c>
    </row>
    <row r="7542" spans="1:37">
      <c r="A7542" s="1" t="s">
        <v>1787</v>
      </c>
      <c r="B7542" s="9">
        <v>42155</v>
      </c>
      <c r="C7542" s="2">
        <v>100</v>
      </c>
      <c r="D7542" s="7">
        <v>2</v>
      </c>
      <c r="E7542" s="1">
        <v>27</v>
      </c>
      <c r="F7542" s="1" t="s">
        <v>745</v>
      </c>
      <c r="G7542" s="1" t="s">
        <v>640</v>
      </c>
      <c r="H7542" s="1" t="s">
        <v>23</v>
      </c>
      <c r="I7542" s="1" t="s">
        <v>23</v>
      </c>
      <c r="AK7542" s="1" t="s">
        <v>1213</v>
      </c>
    </row>
    <row r="7543" spans="1:37">
      <c r="A7543" s="1" t="s">
        <v>1787</v>
      </c>
      <c r="B7543" s="9">
        <v>42155</v>
      </c>
      <c r="C7543" s="2">
        <v>100</v>
      </c>
      <c r="D7543" s="7">
        <v>2</v>
      </c>
      <c r="E7543" s="1">
        <v>27</v>
      </c>
      <c r="F7543" s="1" t="s">
        <v>747</v>
      </c>
      <c r="G7543" s="1" t="s">
        <v>641</v>
      </c>
      <c r="H7543" s="1" t="s">
        <v>23</v>
      </c>
      <c r="I7543" s="1" t="s">
        <v>23</v>
      </c>
      <c r="AK7543" s="1" t="s">
        <v>1213</v>
      </c>
    </row>
    <row r="7544" spans="1:37">
      <c r="A7544" s="1" t="s">
        <v>1787</v>
      </c>
      <c r="B7544" s="9">
        <v>42155</v>
      </c>
      <c r="C7544" s="2">
        <v>100</v>
      </c>
      <c r="D7544" s="7">
        <v>2</v>
      </c>
      <c r="E7544" s="1">
        <v>28</v>
      </c>
      <c r="F7544" s="1" t="s">
        <v>745</v>
      </c>
      <c r="G7544" s="1" t="s">
        <v>642</v>
      </c>
      <c r="H7544" s="1" t="s">
        <v>23</v>
      </c>
      <c r="I7544" s="1" t="s">
        <v>23</v>
      </c>
      <c r="AK7544" s="1" t="s">
        <v>1213</v>
      </c>
    </row>
    <row r="7545" spans="1:37">
      <c r="A7545" s="1" t="s">
        <v>1787</v>
      </c>
      <c r="B7545" s="9">
        <v>42155</v>
      </c>
      <c r="C7545" s="2">
        <v>100</v>
      </c>
      <c r="D7545" s="7">
        <v>2</v>
      </c>
      <c r="E7545" s="1">
        <v>28</v>
      </c>
      <c r="F7545" s="1" t="s">
        <v>747</v>
      </c>
      <c r="G7545" s="1" t="s">
        <v>643</v>
      </c>
      <c r="H7545" s="1" t="s">
        <v>23</v>
      </c>
      <c r="I7545" s="1" t="s">
        <v>23</v>
      </c>
      <c r="AK7545" s="1" t="s">
        <v>1213</v>
      </c>
    </row>
    <row r="7546" spans="1:37">
      <c r="A7546" s="1" t="s">
        <v>1787</v>
      </c>
      <c r="B7546" s="9">
        <v>42155</v>
      </c>
      <c r="C7546" s="2">
        <v>100</v>
      </c>
      <c r="D7546" s="7">
        <v>2</v>
      </c>
      <c r="E7546" s="1">
        <v>29</v>
      </c>
      <c r="F7546" s="1" t="s">
        <v>745</v>
      </c>
      <c r="G7546" s="1" t="s">
        <v>644</v>
      </c>
      <c r="H7546" s="1" t="s">
        <v>23</v>
      </c>
      <c r="I7546" s="1" t="s">
        <v>23</v>
      </c>
      <c r="AK7546" s="1" t="s">
        <v>1213</v>
      </c>
    </row>
    <row r="7547" spans="1:37">
      <c r="A7547" s="1" t="s">
        <v>1787</v>
      </c>
      <c r="B7547" s="9">
        <v>42155</v>
      </c>
      <c r="C7547" s="2">
        <v>100</v>
      </c>
      <c r="D7547" s="7">
        <v>2</v>
      </c>
      <c r="E7547" s="1">
        <v>29</v>
      </c>
      <c r="F7547" s="1" t="s">
        <v>747</v>
      </c>
      <c r="G7547" s="1" t="s">
        <v>645</v>
      </c>
      <c r="H7547" s="1" t="s">
        <v>23</v>
      </c>
      <c r="I7547" s="1" t="s">
        <v>23</v>
      </c>
      <c r="AK7547" s="1" t="s">
        <v>1213</v>
      </c>
    </row>
    <row r="7548" spans="1:37">
      <c r="A7548" s="1" t="s">
        <v>1787</v>
      </c>
      <c r="B7548" s="9">
        <v>42155</v>
      </c>
      <c r="C7548" s="2">
        <v>100</v>
      </c>
      <c r="D7548" s="7">
        <v>2</v>
      </c>
      <c r="E7548" s="1">
        <v>30</v>
      </c>
      <c r="F7548" s="1" t="s">
        <v>745</v>
      </c>
      <c r="G7548" s="1" t="s">
        <v>646</v>
      </c>
      <c r="H7548" s="1" t="s">
        <v>22</v>
      </c>
      <c r="I7548" s="1" t="s">
        <v>9</v>
      </c>
      <c r="K7548" s="1" t="s">
        <v>30</v>
      </c>
      <c r="L7548" s="1" t="s">
        <v>53</v>
      </c>
      <c r="M7548" s="2" t="s">
        <v>2355</v>
      </c>
      <c r="AC7548" s="1" t="s">
        <v>1214</v>
      </c>
      <c r="AJ7548" s="1" t="s">
        <v>525</v>
      </c>
      <c r="AK7548" s="1" t="s">
        <v>1213</v>
      </c>
    </row>
    <row r="7549" spans="1:37">
      <c r="A7549" s="1" t="s">
        <v>1787</v>
      </c>
      <c r="B7549" s="9">
        <v>42155</v>
      </c>
      <c r="C7549" s="2">
        <v>100</v>
      </c>
      <c r="D7549" s="7">
        <v>2</v>
      </c>
      <c r="E7549" s="1">
        <v>30</v>
      </c>
      <c r="F7549" s="1" t="s">
        <v>747</v>
      </c>
      <c r="G7549" s="1" t="s">
        <v>647</v>
      </c>
      <c r="H7549" s="1" t="s">
        <v>23</v>
      </c>
      <c r="I7549" s="1" t="s">
        <v>23</v>
      </c>
      <c r="AK7549" s="1" t="s">
        <v>1213</v>
      </c>
    </row>
    <row r="7550" spans="1:37">
      <c r="A7550" s="1" t="s">
        <v>1787</v>
      </c>
      <c r="B7550" s="9">
        <v>42155</v>
      </c>
      <c r="C7550" s="2">
        <v>100</v>
      </c>
      <c r="D7550" s="7">
        <v>2</v>
      </c>
      <c r="E7550" s="1">
        <v>31</v>
      </c>
      <c r="F7550" s="1" t="s">
        <v>745</v>
      </c>
      <c r="G7550" s="1" t="s">
        <v>648</v>
      </c>
      <c r="H7550" s="1" t="s">
        <v>23</v>
      </c>
      <c r="I7550" s="1" t="s">
        <v>23</v>
      </c>
      <c r="AK7550" s="1" t="s">
        <v>1213</v>
      </c>
    </row>
    <row r="7551" spans="1:37">
      <c r="A7551" s="1" t="s">
        <v>1787</v>
      </c>
      <c r="B7551" s="9">
        <v>42155</v>
      </c>
      <c r="C7551" s="2">
        <v>100</v>
      </c>
      <c r="D7551" s="7">
        <v>2</v>
      </c>
      <c r="E7551" s="1">
        <v>31</v>
      </c>
      <c r="F7551" s="1" t="s">
        <v>747</v>
      </c>
      <c r="G7551" s="1" t="s">
        <v>649</v>
      </c>
      <c r="H7551" s="1" t="s">
        <v>23</v>
      </c>
      <c r="I7551" s="1" t="s">
        <v>23</v>
      </c>
      <c r="AK7551" s="1" t="s">
        <v>1213</v>
      </c>
    </row>
    <row r="7552" spans="1:37">
      <c r="A7552" s="1" t="s">
        <v>1787</v>
      </c>
      <c r="B7552" s="9">
        <v>42155</v>
      </c>
      <c r="C7552" s="2">
        <v>100</v>
      </c>
      <c r="D7552" s="7">
        <v>2</v>
      </c>
      <c r="E7552" s="1">
        <v>32</v>
      </c>
      <c r="F7552" s="1" t="s">
        <v>745</v>
      </c>
      <c r="G7552" s="1" t="s">
        <v>650</v>
      </c>
      <c r="H7552" s="1" t="s">
        <v>23</v>
      </c>
      <c r="I7552" s="1" t="s">
        <v>23</v>
      </c>
      <c r="AK7552" s="1" t="s">
        <v>1213</v>
      </c>
    </row>
    <row r="7553" spans="1:38">
      <c r="A7553" s="1" t="s">
        <v>1787</v>
      </c>
      <c r="B7553" s="9">
        <v>42155</v>
      </c>
      <c r="C7553" s="2">
        <v>100</v>
      </c>
      <c r="D7553" s="7">
        <v>2</v>
      </c>
      <c r="E7553" s="1">
        <v>32</v>
      </c>
      <c r="F7553" s="1" t="s">
        <v>747</v>
      </c>
      <c r="G7553" s="1" t="s">
        <v>651</v>
      </c>
      <c r="H7553" s="1" t="s">
        <v>23</v>
      </c>
      <c r="I7553" s="1" t="s">
        <v>23</v>
      </c>
      <c r="AK7553" s="1" t="s">
        <v>1213</v>
      </c>
    </row>
    <row r="7554" spans="1:38">
      <c r="A7554" s="1" t="s">
        <v>1787</v>
      </c>
      <c r="B7554" s="9">
        <v>42155</v>
      </c>
      <c r="C7554" s="2">
        <v>100</v>
      </c>
      <c r="D7554" s="7">
        <v>2</v>
      </c>
      <c r="E7554" s="1">
        <v>33</v>
      </c>
      <c r="F7554" s="1" t="s">
        <v>745</v>
      </c>
      <c r="G7554" s="1" t="s">
        <v>740</v>
      </c>
      <c r="H7554" s="1" t="s">
        <v>23</v>
      </c>
      <c r="I7554" s="1" t="s">
        <v>23</v>
      </c>
      <c r="J7554" s="1" t="s">
        <v>55</v>
      </c>
      <c r="AK7554" s="1" t="s">
        <v>750</v>
      </c>
      <c r="AL7554" s="1" t="s">
        <v>1134</v>
      </c>
    </row>
    <row r="7555" spans="1:38">
      <c r="A7555" s="1" t="s">
        <v>1787</v>
      </c>
      <c r="B7555" s="9">
        <v>42155</v>
      </c>
      <c r="C7555" s="2">
        <v>100</v>
      </c>
      <c r="D7555" s="7">
        <v>2</v>
      </c>
      <c r="E7555" s="1">
        <v>33</v>
      </c>
      <c r="F7555" s="1" t="s">
        <v>747</v>
      </c>
      <c r="G7555" s="1" t="s">
        <v>652</v>
      </c>
      <c r="H7555" s="1" t="s">
        <v>23</v>
      </c>
      <c r="I7555" s="1" t="s">
        <v>23</v>
      </c>
      <c r="AK7555" s="1" t="s">
        <v>750</v>
      </c>
    </row>
    <row r="7556" spans="1:38">
      <c r="A7556" s="1" t="s">
        <v>1787</v>
      </c>
      <c r="B7556" s="9">
        <v>42155</v>
      </c>
      <c r="C7556" s="2">
        <v>100</v>
      </c>
      <c r="D7556" s="7">
        <v>2</v>
      </c>
      <c r="E7556" s="1">
        <v>34</v>
      </c>
      <c r="F7556" s="1" t="s">
        <v>745</v>
      </c>
      <c r="G7556" s="1" t="s">
        <v>653</v>
      </c>
      <c r="H7556" s="1" t="s">
        <v>23</v>
      </c>
      <c r="I7556" s="1" t="s">
        <v>53</v>
      </c>
      <c r="AK7556" s="1" t="s">
        <v>750</v>
      </c>
    </row>
    <row r="7557" spans="1:38">
      <c r="A7557" s="1" t="s">
        <v>1787</v>
      </c>
      <c r="B7557" s="9">
        <v>42155</v>
      </c>
      <c r="C7557" s="2">
        <v>100</v>
      </c>
      <c r="D7557" s="7">
        <v>2</v>
      </c>
      <c r="E7557" s="1">
        <v>34</v>
      </c>
      <c r="F7557" s="1" t="s">
        <v>747</v>
      </c>
      <c r="G7557" s="1" t="s">
        <v>655</v>
      </c>
      <c r="H7557" s="1" t="s">
        <v>22</v>
      </c>
      <c r="I7557" s="1" t="s">
        <v>9</v>
      </c>
      <c r="K7557" s="1" t="s">
        <v>35</v>
      </c>
      <c r="L7557" s="1" t="s">
        <v>25</v>
      </c>
      <c r="M7557" s="2" t="s">
        <v>2364</v>
      </c>
      <c r="N7557" s="1" t="s">
        <v>224</v>
      </c>
      <c r="O7557" s="1" t="s">
        <v>33</v>
      </c>
      <c r="P7557" s="1" t="s">
        <v>1215</v>
      </c>
      <c r="Q7557" s="1">
        <v>24.8</v>
      </c>
      <c r="R7557" s="1">
        <v>17.5</v>
      </c>
      <c r="S7557" s="1">
        <v>9.4</v>
      </c>
      <c r="X7557" s="1">
        <v>18</v>
      </c>
      <c r="Y7557" s="1">
        <v>58</v>
      </c>
      <c r="Z7557" s="1">
        <v>40</v>
      </c>
      <c r="AA7557" s="1">
        <v>0</v>
      </c>
      <c r="AE7557" s="1" t="s">
        <v>1216</v>
      </c>
      <c r="AG7557" s="1" t="s">
        <v>1217</v>
      </c>
      <c r="AI7557" s="1" t="s">
        <v>1218</v>
      </c>
      <c r="AJ7557" s="1" t="s">
        <v>525</v>
      </c>
      <c r="AK7557" s="1" t="s">
        <v>750</v>
      </c>
    </row>
    <row r="7558" spans="1:38">
      <c r="A7558" s="1" t="s">
        <v>1787</v>
      </c>
      <c r="B7558" s="9">
        <v>42155</v>
      </c>
      <c r="C7558" s="2">
        <v>100</v>
      </c>
      <c r="D7558" s="7">
        <v>2</v>
      </c>
      <c r="E7558" s="1">
        <v>35</v>
      </c>
      <c r="F7558" s="1" t="s">
        <v>745</v>
      </c>
      <c r="G7558" s="1" t="s">
        <v>656</v>
      </c>
      <c r="H7558" s="1" t="s">
        <v>23</v>
      </c>
      <c r="I7558" s="1" t="s">
        <v>53</v>
      </c>
      <c r="AK7558" s="1" t="s">
        <v>750</v>
      </c>
    </row>
    <row r="7559" spans="1:38">
      <c r="A7559" s="1" t="s">
        <v>1787</v>
      </c>
      <c r="B7559" s="9">
        <v>42155</v>
      </c>
      <c r="C7559" s="2">
        <v>100</v>
      </c>
      <c r="D7559" s="7">
        <v>2</v>
      </c>
      <c r="E7559" s="1">
        <v>35</v>
      </c>
      <c r="F7559" s="1" t="s">
        <v>747</v>
      </c>
      <c r="G7559" s="1" t="s">
        <v>658</v>
      </c>
      <c r="H7559" s="1" t="s">
        <v>23</v>
      </c>
      <c r="I7559" s="1" t="s">
        <v>23</v>
      </c>
      <c r="AK7559" s="1" t="s">
        <v>750</v>
      </c>
    </row>
    <row r="7560" spans="1:38">
      <c r="A7560" s="1" t="s">
        <v>1787</v>
      </c>
      <c r="B7560" s="9">
        <v>42155</v>
      </c>
      <c r="C7560" s="2">
        <v>100</v>
      </c>
      <c r="D7560" s="7">
        <v>2</v>
      </c>
      <c r="E7560" s="1">
        <v>36</v>
      </c>
      <c r="F7560" s="1" t="s">
        <v>745</v>
      </c>
      <c r="G7560" s="1" t="s">
        <v>660</v>
      </c>
      <c r="H7560" s="1" t="s">
        <v>23</v>
      </c>
      <c r="I7560" s="1" t="s">
        <v>23</v>
      </c>
      <c r="AK7560" s="1" t="s">
        <v>750</v>
      </c>
    </row>
    <row r="7561" spans="1:38">
      <c r="A7561" s="1" t="s">
        <v>1787</v>
      </c>
      <c r="B7561" s="9">
        <v>42155</v>
      </c>
      <c r="C7561" s="2">
        <v>100</v>
      </c>
      <c r="D7561" s="7">
        <v>2</v>
      </c>
      <c r="E7561" s="1">
        <v>36</v>
      </c>
      <c r="F7561" s="1" t="s">
        <v>747</v>
      </c>
      <c r="G7561" s="1" t="s">
        <v>661</v>
      </c>
      <c r="H7561" s="1" t="s">
        <v>23</v>
      </c>
      <c r="I7561" s="1" t="s">
        <v>23</v>
      </c>
      <c r="AK7561" s="1" t="s">
        <v>750</v>
      </c>
    </row>
    <row r="7562" spans="1:38">
      <c r="A7562" s="1" t="s">
        <v>1787</v>
      </c>
      <c r="B7562" s="9">
        <v>42155</v>
      </c>
      <c r="C7562" s="2">
        <v>100</v>
      </c>
      <c r="D7562" s="7">
        <v>2</v>
      </c>
      <c r="E7562" s="1">
        <v>37</v>
      </c>
      <c r="F7562" s="1" t="s">
        <v>745</v>
      </c>
      <c r="G7562" s="1" t="s">
        <v>741</v>
      </c>
      <c r="H7562" s="1" t="s">
        <v>23</v>
      </c>
      <c r="I7562" s="1" t="s">
        <v>53</v>
      </c>
      <c r="AK7562" s="1" t="s">
        <v>750</v>
      </c>
    </row>
    <row r="7563" spans="1:38">
      <c r="A7563" s="1" t="s">
        <v>1787</v>
      </c>
      <c r="B7563" s="9">
        <v>42155</v>
      </c>
      <c r="C7563" s="2">
        <v>100</v>
      </c>
      <c r="D7563" s="7">
        <v>2</v>
      </c>
      <c r="E7563" s="1">
        <v>37</v>
      </c>
      <c r="F7563" s="1" t="s">
        <v>747</v>
      </c>
      <c r="G7563" s="1" t="s">
        <v>662</v>
      </c>
      <c r="H7563" s="1" t="s">
        <v>23</v>
      </c>
      <c r="I7563" s="1" t="s">
        <v>23</v>
      </c>
      <c r="J7563" s="1" t="s">
        <v>55</v>
      </c>
      <c r="AK7563" s="1" t="s">
        <v>750</v>
      </c>
      <c r="AL7563" s="1" t="s">
        <v>821</v>
      </c>
    </row>
    <row r="7564" spans="1:38">
      <c r="A7564" s="1" t="s">
        <v>1787</v>
      </c>
      <c r="B7564" s="9">
        <v>42155</v>
      </c>
      <c r="C7564" s="2">
        <v>100</v>
      </c>
      <c r="D7564" s="7">
        <v>2</v>
      </c>
      <c r="E7564" s="1">
        <v>38</v>
      </c>
      <c r="F7564" s="1" t="s">
        <v>745</v>
      </c>
      <c r="G7564" s="1" t="s">
        <v>663</v>
      </c>
      <c r="H7564" s="1" t="s">
        <v>22</v>
      </c>
      <c r="I7564" s="1" t="s">
        <v>9</v>
      </c>
      <c r="K7564" s="1" t="s">
        <v>121</v>
      </c>
      <c r="L7564" s="1" t="s">
        <v>25</v>
      </c>
      <c r="M7564" s="2" t="s">
        <v>1425</v>
      </c>
      <c r="N7564" s="1" t="s">
        <v>26</v>
      </c>
      <c r="O7564" s="1" t="s">
        <v>1219</v>
      </c>
      <c r="P7564" s="1" t="s">
        <v>903</v>
      </c>
      <c r="Q7564" s="1">
        <v>51.35</v>
      </c>
      <c r="T7564" s="1">
        <v>192.05</v>
      </c>
      <c r="U7564" s="1">
        <v>198.8</v>
      </c>
      <c r="V7564" s="1">
        <f>(U7564/T7564)*100</f>
        <v>103.51470971101276</v>
      </c>
      <c r="W7564" s="1">
        <v>37</v>
      </c>
      <c r="X7564" s="1">
        <v>18</v>
      </c>
      <c r="Y7564" s="1">
        <v>206</v>
      </c>
      <c r="Z7564" s="1">
        <v>188</v>
      </c>
      <c r="AA7564" s="1">
        <v>0</v>
      </c>
      <c r="AH7564" s="1" t="s">
        <v>1220</v>
      </c>
      <c r="AI7564" s="1" t="s">
        <v>1221</v>
      </c>
      <c r="AJ7564" s="1" t="s">
        <v>525</v>
      </c>
      <c r="AK7564" s="1" t="s">
        <v>750</v>
      </c>
      <c r="AL7564" s="1" t="s">
        <v>2599</v>
      </c>
    </row>
    <row r="7565" spans="1:38">
      <c r="A7565" s="1" t="s">
        <v>1787</v>
      </c>
      <c r="B7565" s="9">
        <v>42155</v>
      </c>
      <c r="C7565" s="2">
        <v>100</v>
      </c>
      <c r="D7565" s="7">
        <v>2</v>
      </c>
      <c r="E7565" s="1">
        <v>38</v>
      </c>
      <c r="F7565" s="1" t="s">
        <v>747</v>
      </c>
      <c r="G7565" s="1" t="s">
        <v>664</v>
      </c>
      <c r="H7565" s="1" t="s">
        <v>23</v>
      </c>
      <c r="I7565" s="1" t="s">
        <v>23</v>
      </c>
      <c r="J7565" s="1" t="s">
        <v>55</v>
      </c>
      <c r="AK7565" s="1" t="s">
        <v>750</v>
      </c>
      <c r="AL7565" s="1" t="s">
        <v>1134</v>
      </c>
    </row>
    <row r="7566" spans="1:38">
      <c r="A7566" s="1" t="s">
        <v>1787</v>
      </c>
      <c r="B7566" s="9">
        <v>42155</v>
      </c>
      <c r="C7566" s="2">
        <v>100</v>
      </c>
      <c r="D7566" s="7">
        <v>2</v>
      </c>
      <c r="E7566" s="1">
        <v>39</v>
      </c>
      <c r="F7566" s="1" t="s">
        <v>745</v>
      </c>
      <c r="G7566" s="1" t="s">
        <v>665</v>
      </c>
      <c r="H7566" s="1" t="s">
        <v>23</v>
      </c>
      <c r="I7566" s="1" t="s">
        <v>23</v>
      </c>
      <c r="AK7566" s="1" t="s">
        <v>750</v>
      </c>
    </row>
    <row r="7567" spans="1:38">
      <c r="A7567" s="1" t="s">
        <v>1787</v>
      </c>
      <c r="B7567" s="9">
        <v>42155</v>
      </c>
      <c r="C7567" s="2">
        <v>100</v>
      </c>
      <c r="D7567" s="7">
        <v>2</v>
      </c>
      <c r="E7567" s="1">
        <v>39</v>
      </c>
      <c r="F7567" s="1" t="s">
        <v>747</v>
      </c>
      <c r="G7567" s="1" t="s">
        <v>666</v>
      </c>
      <c r="H7567" s="1" t="s">
        <v>23</v>
      </c>
      <c r="I7567" s="1" t="s">
        <v>23</v>
      </c>
      <c r="AK7567" s="1" t="s">
        <v>750</v>
      </c>
    </row>
    <row r="7568" spans="1:38">
      <c r="A7568" s="1" t="s">
        <v>1787</v>
      </c>
      <c r="B7568" s="9">
        <v>42155</v>
      </c>
      <c r="C7568" s="2">
        <v>100</v>
      </c>
      <c r="D7568" s="7">
        <v>2</v>
      </c>
      <c r="E7568" s="1">
        <v>40</v>
      </c>
      <c r="F7568" s="1" t="s">
        <v>745</v>
      </c>
      <c r="G7568" s="1" t="s">
        <v>667</v>
      </c>
      <c r="H7568" s="1" t="s">
        <v>23</v>
      </c>
      <c r="I7568" s="1" t="s">
        <v>9</v>
      </c>
      <c r="J7568" s="1" t="s">
        <v>55</v>
      </c>
      <c r="AK7568" s="1" t="s">
        <v>750</v>
      </c>
      <c r="AL7568" s="1" t="s">
        <v>831</v>
      </c>
    </row>
    <row r="7569" spans="1:38">
      <c r="A7569" s="1" t="s">
        <v>1787</v>
      </c>
      <c r="B7569" s="9">
        <v>42155</v>
      </c>
      <c r="C7569" s="2">
        <v>100</v>
      </c>
      <c r="D7569" s="7">
        <v>2</v>
      </c>
      <c r="E7569" s="1">
        <v>40</v>
      </c>
      <c r="F7569" s="1" t="s">
        <v>747</v>
      </c>
      <c r="G7569" s="1" t="s">
        <v>668</v>
      </c>
      <c r="H7569" s="1" t="s">
        <v>23</v>
      </c>
      <c r="I7569" s="1" t="s">
        <v>53</v>
      </c>
      <c r="AK7569" s="1" t="s">
        <v>750</v>
      </c>
    </row>
    <row r="7570" spans="1:38">
      <c r="A7570" s="1" t="s">
        <v>1787</v>
      </c>
      <c r="B7570" s="9">
        <v>42155</v>
      </c>
      <c r="C7570" s="2">
        <v>100</v>
      </c>
      <c r="D7570" s="7">
        <v>2</v>
      </c>
      <c r="E7570" s="1">
        <v>41</v>
      </c>
      <c r="F7570" s="1" t="s">
        <v>745</v>
      </c>
      <c r="G7570" s="1" t="s">
        <v>670</v>
      </c>
      <c r="H7570" s="1" t="s">
        <v>23</v>
      </c>
      <c r="I7570" s="1" t="s">
        <v>23</v>
      </c>
      <c r="AK7570" s="1" t="s">
        <v>750</v>
      </c>
    </row>
    <row r="7571" spans="1:38">
      <c r="A7571" s="1" t="s">
        <v>1787</v>
      </c>
      <c r="B7571" s="9">
        <v>42155</v>
      </c>
      <c r="C7571" s="2">
        <v>100</v>
      </c>
      <c r="D7571" s="7">
        <v>2</v>
      </c>
      <c r="E7571" s="1">
        <v>41</v>
      </c>
      <c r="F7571" s="1" t="s">
        <v>747</v>
      </c>
      <c r="G7571" s="1" t="s">
        <v>671</v>
      </c>
      <c r="H7571" s="1" t="s">
        <v>23</v>
      </c>
      <c r="I7571" s="1" t="s">
        <v>23</v>
      </c>
      <c r="AK7571" s="1" t="s">
        <v>750</v>
      </c>
    </row>
    <row r="7572" spans="1:38">
      <c r="A7572" s="1" t="s">
        <v>1787</v>
      </c>
      <c r="B7572" s="9">
        <v>42155</v>
      </c>
      <c r="C7572" s="2">
        <v>100</v>
      </c>
      <c r="D7572" s="7">
        <v>2</v>
      </c>
      <c r="E7572" s="1">
        <v>42</v>
      </c>
      <c r="F7572" s="1" t="s">
        <v>745</v>
      </c>
      <c r="G7572" s="1" t="s">
        <v>672</v>
      </c>
      <c r="H7572" s="1" t="s">
        <v>22</v>
      </c>
      <c r="I7572" s="1" t="s">
        <v>9</v>
      </c>
      <c r="J7572" s="1" t="s">
        <v>55</v>
      </c>
      <c r="K7572" s="1" t="s">
        <v>32</v>
      </c>
      <c r="L7572" s="1" t="s">
        <v>25</v>
      </c>
      <c r="M7572" s="2" t="s">
        <v>2369</v>
      </c>
      <c r="N7572" s="1" t="s">
        <v>224</v>
      </c>
      <c r="O7572" s="1" t="s">
        <v>33</v>
      </c>
      <c r="P7572" s="1" t="s">
        <v>1215</v>
      </c>
      <c r="Q7572" s="1">
        <v>27.5</v>
      </c>
      <c r="R7572" s="1">
        <v>20.7</v>
      </c>
      <c r="S7572" s="1">
        <v>11.6</v>
      </c>
      <c r="X7572" s="1">
        <v>74</v>
      </c>
      <c r="Y7572" s="1">
        <v>18</v>
      </c>
      <c r="Z7572" s="1">
        <v>56</v>
      </c>
      <c r="AA7572" s="1">
        <v>24</v>
      </c>
      <c r="AC7572" s="1" t="s">
        <v>1222</v>
      </c>
      <c r="AE7572" s="1" t="s">
        <v>1223</v>
      </c>
      <c r="AF7572" s="1" t="s">
        <v>1224</v>
      </c>
      <c r="AJ7572" s="1" t="s">
        <v>525</v>
      </c>
      <c r="AK7572" s="1" t="s">
        <v>750</v>
      </c>
      <c r="AL7572" s="1" t="s">
        <v>1225</v>
      </c>
    </row>
    <row r="7573" spans="1:38">
      <c r="A7573" s="1" t="s">
        <v>1787</v>
      </c>
      <c r="B7573" s="9">
        <v>42155</v>
      </c>
      <c r="C7573" s="2">
        <v>100</v>
      </c>
      <c r="D7573" s="7">
        <v>2</v>
      </c>
      <c r="E7573" s="1">
        <v>42</v>
      </c>
      <c r="F7573" s="1" t="s">
        <v>747</v>
      </c>
      <c r="G7573" s="1" t="s">
        <v>673</v>
      </c>
      <c r="H7573" s="1" t="s">
        <v>23</v>
      </c>
      <c r="I7573" s="1" t="s">
        <v>9</v>
      </c>
      <c r="J7573" s="1" t="s">
        <v>55</v>
      </c>
      <c r="AK7573" s="1" t="s">
        <v>750</v>
      </c>
      <c r="AL7573" s="1" t="s">
        <v>821</v>
      </c>
    </row>
    <row r="7574" spans="1:38">
      <c r="A7574" s="1" t="s">
        <v>1787</v>
      </c>
      <c r="B7574" s="9">
        <v>42155</v>
      </c>
      <c r="C7574" s="2">
        <v>100</v>
      </c>
      <c r="D7574" s="7">
        <v>2</v>
      </c>
      <c r="E7574" s="1">
        <v>43</v>
      </c>
      <c r="F7574" s="1" t="s">
        <v>745</v>
      </c>
      <c r="G7574" s="1" t="s">
        <v>674</v>
      </c>
      <c r="H7574" s="1" t="s">
        <v>23</v>
      </c>
      <c r="I7574" s="1" t="s">
        <v>23</v>
      </c>
      <c r="AK7574" s="1" t="s">
        <v>750</v>
      </c>
    </row>
    <row r="7575" spans="1:38">
      <c r="A7575" s="1" t="s">
        <v>1787</v>
      </c>
      <c r="B7575" s="9">
        <v>42155</v>
      </c>
      <c r="C7575" s="2">
        <v>100</v>
      </c>
      <c r="D7575" s="7">
        <v>2</v>
      </c>
      <c r="E7575" s="1">
        <v>43</v>
      </c>
      <c r="F7575" s="1" t="s">
        <v>747</v>
      </c>
      <c r="G7575" s="1" t="s">
        <v>675</v>
      </c>
      <c r="H7575" s="1" t="s">
        <v>22</v>
      </c>
      <c r="I7575" s="1" t="s">
        <v>9</v>
      </c>
      <c r="K7575" s="1" t="s">
        <v>32</v>
      </c>
      <c r="L7575" s="1" t="s">
        <v>25</v>
      </c>
      <c r="M7575" s="2" t="s">
        <v>2368</v>
      </c>
      <c r="N7575" s="1" t="s">
        <v>224</v>
      </c>
      <c r="O7575" s="1" t="s">
        <v>66</v>
      </c>
      <c r="P7575" s="1" t="s">
        <v>1226</v>
      </c>
      <c r="Q7575" s="1">
        <v>27.05</v>
      </c>
      <c r="R7575" s="1">
        <v>20.5</v>
      </c>
      <c r="S7575" s="1">
        <v>13.7</v>
      </c>
      <c r="X7575" s="1">
        <v>18</v>
      </c>
      <c r="Y7575" s="1">
        <v>61</v>
      </c>
      <c r="Z7575" s="1">
        <v>43</v>
      </c>
      <c r="AA7575" s="1">
        <v>17</v>
      </c>
      <c r="AE7575" s="1" t="s">
        <v>1227</v>
      </c>
      <c r="AF7575" s="1" t="s">
        <v>1228</v>
      </c>
      <c r="AH7575" s="1" t="s">
        <v>1229</v>
      </c>
      <c r="AI7575" s="1" t="s">
        <v>1230</v>
      </c>
      <c r="AJ7575" s="1" t="s">
        <v>525</v>
      </c>
      <c r="AK7575" s="1" t="s">
        <v>750</v>
      </c>
      <c r="AL7575" s="1" t="s">
        <v>1231</v>
      </c>
    </row>
    <row r="7576" spans="1:38">
      <c r="A7576" s="1" t="s">
        <v>1787</v>
      </c>
      <c r="B7576" s="9">
        <v>42155</v>
      </c>
      <c r="C7576" s="2">
        <v>100</v>
      </c>
      <c r="D7576" s="7">
        <v>2</v>
      </c>
      <c r="E7576" s="1">
        <v>44</v>
      </c>
      <c r="F7576" s="1" t="s">
        <v>745</v>
      </c>
      <c r="G7576" s="1" t="s">
        <v>676</v>
      </c>
      <c r="H7576" s="1" t="s">
        <v>23</v>
      </c>
      <c r="I7576" s="1" t="s">
        <v>23</v>
      </c>
      <c r="AK7576" s="1" t="s">
        <v>750</v>
      </c>
    </row>
    <row r="7577" spans="1:38">
      <c r="A7577" s="1" t="s">
        <v>1787</v>
      </c>
      <c r="B7577" s="9">
        <v>42155</v>
      </c>
      <c r="C7577" s="2">
        <v>100</v>
      </c>
      <c r="D7577" s="7">
        <v>2</v>
      </c>
      <c r="E7577" s="1">
        <v>44</v>
      </c>
      <c r="F7577" s="1" t="s">
        <v>747</v>
      </c>
      <c r="G7577" s="1" t="s">
        <v>678</v>
      </c>
      <c r="H7577" s="1" t="s">
        <v>23</v>
      </c>
      <c r="I7577" s="1" t="s">
        <v>23</v>
      </c>
      <c r="J7577" s="1" t="s">
        <v>55</v>
      </c>
      <c r="AK7577" s="1" t="s">
        <v>750</v>
      </c>
      <c r="AL7577" s="1" t="s">
        <v>821</v>
      </c>
    </row>
    <row r="7578" spans="1:38">
      <c r="A7578" s="1" t="s">
        <v>1787</v>
      </c>
      <c r="B7578" s="9">
        <v>42155</v>
      </c>
      <c r="C7578" s="2">
        <v>100</v>
      </c>
      <c r="D7578" s="7">
        <v>2</v>
      </c>
      <c r="E7578" s="1">
        <v>45</v>
      </c>
      <c r="F7578" s="1" t="s">
        <v>745</v>
      </c>
      <c r="G7578" s="1" t="s">
        <v>679</v>
      </c>
      <c r="H7578" s="1" t="s">
        <v>22</v>
      </c>
      <c r="I7578" s="1" t="s">
        <v>9</v>
      </c>
      <c r="K7578" s="1" t="s">
        <v>29</v>
      </c>
      <c r="L7578" s="1" t="s">
        <v>53</v>
      </c>
      <c r="M7578" s="2" t="s">
        <v>2348</v>
      </c>
      <c r="AJ7578" s="1" t="s">
        <v>525</v>
      </c>
      <c r="AK7578" s="1" t="s">
        <v>750</v>
      </c>
    </row>
    <row r="7579" spans="1:38">
      <c r="A7579" s="1" t="s">
        <v>1787</v>
      </c>
      <c r="B7579" s="9">
        <v>42155</v>
      </c>
      <c r="C7579" s="2">
        <v>100</v>
      </c>
      <c r="D7579" s="7">
        <v>2</v>
      </c>
      <c r="E7579" s="1">
        <v>45</v>
      </c>
      <c r="F7579" s="1" t="s">
        <v>747</v>
      </c>
      <c r="G7579" s="1" t="s">
        <v>680</v>
      </c>
      <c r="H7579" s="1" t="s">
        <v>23</v>
      </c>
      <c r="I7579" s="1" t="s">
        <v>23</v>
      </c>
      <c r="K7579" s="1" t="s">
        <v>29</v>
      </c>
      <c r="L7579" s="1" t="s">
        <v>53</v>
      </c>
      <c r="M7579" s="2" t="s">
        <v>1551</v>
      </c>
      <c r="AJ7579" s="1" t="s">
        <v>525</v>
      </c>
      <c r="AK7579" s="1" t="s">
        <v>750</v>
      </c>
    </row>
    <row r="7580" spans="1:38">
      <c r="A7580" s="1" t="s">
        <v>1787</v>
      </c>
      <c r="B7580" s="9">
        <v>42155</v>
      </c>
      <c r="C7580" s="2">
        <v>100</v>
      </c>
      <c r="D7580" s="7">
        <v>2</v>
      </c>
      <c r="E7580" s="1">
        <v>46</v>
      </c>
      <c r="F7580" s="1" t="s">
        <v>745</v>
      </c>
      <c r="G7580" s="1" t="s">
        <v>681</v>
      </c>
      <c r="H7580" s="1" t="s">
        <v>23</v>
      </c>
      <c r="I7580" s="1" t="s">
        <v>23</v>
      </c>
      <c r="AK7580" s="1" t="s">
        <v>750</v>
      </c>
    </row>
    <row r="7581" spans="1:38">
      <c r="A7581" s="1" t="s">
        <v>1787</v>
      </c>
      <c r="B7581" s="9">
        <v>42155</v>
      </c>
      <c r="C7581" s="2">
        <v>100</v>
      </c>
      <c r="D7581" s="7">
        <v>2</v>
      </c>
      <c r="E7581" s="1">
        <v>46</v>
      </c>
      <c r="F7581" s="1" t="s">
        <v>747</v>
      </c>
      <c r="G7581" s="1" t="s">
        <v>682</v>
      </c>
      <c r="H7581" s="1" t="s">
        <v>23</v>
      </c>
      <c r="I7581" s="1" t="s">
        <v>23</v>
      </c>
      <c r="AK7581" s="1" t="s">
        <v>750</v>
      </c>
    </row>
    <row r="7582" spans="1:38">
      <c r="A7582" s="1" t="s">
        <v>1787</v>
      </c>
      <c r="B7582" s="9">
        <v>42155</v>
      </c>
      <c r="C7582" s="2">
        <v>100</v>
      </c>
      <c r="D7582" s="7">
        <v>2</v>
      </c>
      <c r="E7582" s="1">
        <v>47</v>
      </c>
      <c r="F7582" s="1" t="s">
        <v>745</v>
      </c>
      <c r="G7582" s="1" t="s">
        <v>683</v>
      </c>
      <c r="H7582" s="1" t="s">
        <v>23</v>
      </c>
      <c r="I7582" s="1" t="s">
        <v>9</v>
      </c>
      <c r="AK7582" s="1" t="s">
        <v>750</v>
      </c>
    </row>
    <row r="7583" spans="1:38">
      <c r="A7583" s="1" t="s">
        <v>1787</v>
      </c>
      <c r="B7583" s="9">
        <v>42155</v>
      </c>
      <c r="C7583" s="2">
        <v>100</v>
      </c>
      <c r="D7583" s="7">
        <v>2</v>
      </c>
      <c r="E7583" s="1">
        <v>47</v>
      </c>
      <c r="F7583" s="1" t="s">
        <v>747</v>
      </c>
      <c r="G7583" s="1" t="s">
        <v>684</v>
      </c>
      <c r="H7583" s="1" t="s">
        <v>23</v>
      </c>
      <c r="I7583" s="1" t="s">
        <v>23</v>
      </c>
      <c r="AK7583" s="1" t="s">
        <v>750</v>
      </c>
    </row>
    <row r="7584" spans="1:38">
      <c r="A7584" s="1" t="s">
        <v>1787</v>
      </c>
      <c r="B7584" s="9">
        <v>42155</v>
      </c>
      <c r="C7584" s="2">
        <v>100</v>
      </c>
      <c r="D7584" s="7">
        <v>2</v>
      </c>
      <c r="E7584" s="1">
        <v>48</v>
      </c>
      <c r="F7584" s="1" t="s">
        <v>745</v>
      </c>
      <c r="G7584" s="1" t="s">
        <v>686</v>
      </c>
      <c r="H7584" s="1" t="s">
        <v>22</v>
      </c>
      <c r="I7584" s="1" t="s">
        <v>9</v>
      </c>
      <c r="J7584" s="1" t="s">
        <v>55</v>
      </c>
      <c r="K7584" s="1" t="s">
        <v>30</v>
      </c>
      <c r="L7584" s="1" t="s">
        <v>53</v>
      </c>
      <c r="M7584" s="2" t="s">
        <v>2362</v>
      </c>
      <c r="AJ7584" s="1" t="s">
        <v>525</v>
      </c>
      <c r="AK7584" s="1" t="s">
        <v>750</v>
      </c>
      <c r="AL7584" s="1" t="s">
        <v>821</v>
      </c>
    </row>
    <row r="7585" spans="1:38">
      <c r="A7585" s="1" t="s">
        <v>1787</v>
      </c>
      <c r="B7585" s="9">
        <v>42155</v>
      </c>
      <c r="C7585" s="2">
        <v>100</v>
      </c>
      <c r="D7585" s="7">
        <v>2</v>
      </c>
      <c r="E7585" s="1">
        <v>48</v>
      </c>
      <c r="F7585" s="1" t="s">
        <v>747</v>
      </c>
      <c r="G7585" s="1" t="s">
        <v>687</v>
      </c>
      <c r="H7585" s="1" t="s">
        <v>23</v>
      </c>
      <c r="I7585" s="1" t="s">
        <v>9</v>
      </c>
      <c r="AK7585" s="1" t="s">
        <v>750</v>
      </c>
    </row>
    <row r="7586" spans="1:38">
      <c r="A7586" s="1" t="s">
        <v>1788</v>
      </c>
      <c r="B7586" s="9">
        <v>42156</v>
      </c>
      <c r="C7586" s="2">
        <v>100</v>
      </c>
      <c r="D7586" s="7">
        <v>2</v>
      </c>
      <c r="E7586" s="1">
        <v>1</v>
      </c>
      <c r="F7586" s="1" t="s">
        <v>745</v>
      </c>
      <c r="G7586" s="1" t="s">
        <v>584</v>
      </c>
      <c r="H7586" s="1" t="s">
        <v>22</v>
      </c>
      <c r="I7586" s="1" t="s">
        <v>9</v>
      </c>
      <c r="K7586" s="1" t="s">
        <v>32</v>
      </c>
      <c r="L7586" s="1" t="s">
        <v>53</v>
      </c>
      <c r="M7586" s="2" t="s">
        <v>2365</v>
      </c>
      <c r="AJ7586" s="1" t="s">
        <v>750</v>
      </c>
      <c r="AK7586" s="1" t="s">
        <v>750</v>
      </c>
    </row>
    <row r="7587" spans="1:38">
      <c r="A7587" s="1" t="s">
        <v>1788</v>
      </c>
      <c r="B7587" s="9">
        <v>42156</v>
      </c>
      <c r="C7587" s="2">
        <v>100</v>
      </c>
      <c r="D7587" s="7">
        <v>2</v>
      </c>
      <c r="E7587" s="1">
        <v>1</v>
      </c>
      <c r="F7587" s="1" t="s">
        <v>747</v>
      </c>
      <c r="G7587" s="1" t="s">
        <v>586</v>
      </c>
      <c r="H7587" s="1" t="s">
        <v>22</v>
      </c>
      <c r="I7587" s="1" t="s">
        <v>53</v>
      </c>
      <c r="AK7587" s="1" t="s">
        <v>750</v>
      </c>
      <c r="AL7587" s="1" t="s">
        <v>1232</v>
      </c>
    </row>
    <row r="7588" spans="1:38">
      <c r="A7588" s="1" t="s">
        <v>1788</v>
      </c>
      <c r="B7588" s="9">
        <v>42156</v>
      </c>
      <c r="C7588" s="2">
        <v>100</v>
      </c>
      <c r="D7588" s="7">
        <v>2</v>
      </c>
      <c r="E7588" s="1">
        <v>2</v>
      </c>
      <c r="F7588" s="1" t="s">
        <v>745</v>
      </c>
      <c r="G7588" s="1" t="s">
        <v>587</v>
      </c>
      <c r="H7588" s="1" t="s">
        <v>22</v>
      </c>
      <c r="I7588" s="1" t="s">
        <v>53</v>
      </c>
      <c r="AK7588" s="1" t="s">
        <v>750</v>
      </c>
      <c r="AL7588" s="1" t="s">
        <v>782</v>
      </c>
    </row>
    <row r="7589" spans="1:38">
      <c r="A7589" s="1" t="s">
        <v>1788</v>
      </c>
      <c r="B7589" s="9">
        <v>42156</v>
      </c>
      <c r="C7589" s="2">
        <v>100</v>
      </c>
      <c r="D7589" s="7">
        <v>2</v>
      </c>
      <c r="E7589" s="1">
        <v>2</v>
      </c>
      <c r="F7589" s="1" t="s">
        <v>747</v>
      </c>
      <c r="G7589" s="1" t="s">
        <v>588</v>
      </c>
      <c r="H7589" s="1" t="s">
        <v>22</v>
      </c>
      <c r="I7589" s="1" t="s">
        <v>23</v>
      </c>
      <c r="AK7589" s="1" t="s">
        <v>750</v>
      </c>
      <c r="AL7589" s="1" t="s">
        <v>782</v>
      </c>
    </row>
    <row r="7590" spans="1:38">
      <c r="A7590" s="1" t="s">
        <v>1788</v>
      </c>
      <c r="B7590" s="9">
        <v>42156</v>
      </c>
      <c r="C7590" s="2">
        <v>100</v>
      </c>
      <c r="D7590" s="7">
        <v>2</v>
      </c>
      <c r="E7590" s="1">
        <v>3</v>
      </c>
      <c r="F7590" s="1" t="s">
        <v>745</v>
      </c>
      <c r="G7590" s="1" t="s">
        <v>589</v>
      </c>
      <c r="H7590" s="1" t="s">
        <v>22</v>
      </c>
      <c r="I7590" s="1" t="s">
        <v>23</v>
      </c>
      <c r="AK7590" s="1" t="s">
        <v>750</v>
      </c>
      <c r="AL7590" s="1" t="s">
        <v>782</v>
      </c>
    </row>
    <row r="7591" spans="1:38">
      <c r="A7591" s="1" t="s">
        <v>1788</v>
      </c>
      <c r="B7591" s="9">
        <v>42156</v>
      </c>
      <c r="C7591" s="2">
        <v>100</v>
      </c>
      <c r="D7591" s="7">
        <v>2</v>
      </c>
      <c r="E7591" s="1">
        <v>3</v>
      </c>
      <c r="F7591" s="1" t="s">
        <v>747</v>
      </c>
      <c r="G7591" s="1" t="s">
        <v>590</v>
      </c>
      <c r="H7591" s="1" t="s">
        <v>22</v>
      </c>
      <c r="I7591" s="1" t="s">
        <v>9</v>
      </c>
      <c r="K7591" s="1" t="s">
        <v>30</v>
      </c>
      <c r="L7591" s="1" t="s">
        <v>53</v>
      </c>
      <c r="M7591" s="2" t="s">
        <v>3033</v>
      </c>
      <c r="AJ7591" s="1" t="s">
        <v>750</v>
      </c>
      <c r="AK7591" s="1" t="s">
        <v>750</v>
      </c>
    </row>
    <row r="7592" spans="1:38">
      <c r="A7592" s="1" t="s">
        <v>1788</v>
      </c>
      <c r="B7592" s="9">
        <v>42156</v>
      </c>
      <c r="C7592" s="2">
        <v>100</v>
      </c>
      <c r="D7592" s="7">
        <v>2</v>
      </c>
      <c r="E7592" s="1">
        <v>4</v>
      </c>
      <c r="F7592" s="1" t="s">
        <v>745</v>
      </c>
      <c r="G7592" s="1" t="s">
        <v>591</v>
      </c>
      <c r="H7592" s="1" t="s">
        <v>22</v>
      </c>
      <c r="I7592" s="1" t="s">
        <v>9</v>
      </c>
      <c r="K7592" s="1" t="s">
        <v>239</v>
      </c>
      <c r="L7592" s="1" t="s">
        <v>25</v>
      </c>
      <c r="M7592" s="2" t="s">
        <v>2372</v>
      </c>
      <c r="N7592" s="1" t="s">
        <v>227</v>
      </c>
      <c r="O7592" s="1" t="s">
        <v>27</v>
      </c>
      <c r="P7592" s="1" t="s">
        <v>1233</v>
      </c>
      <c r="Q7592" s="1">
        <v>44.1</v>
      </c>
      <c r="T7592" s="1">
        <v>178.8</v>
      </c>
      <c r="U7592" s="1">
        <v>180</v>
      </c>
      <c r="V7592" s="1">
        <f>(U7592/T7592)*100</f>
        <v>100.67114093959731</v>
      </c>
      <c r="W7592" s="1">
        <v>43.65</v>
      </c>
      <c r="X7592" s="1">
        <v>14</v>
      </c>
      <c r="Y7592" s="1">
        <v>199</v>
      </c>
      <c r="Z7592" s="1">
        <v>185</v>
      </c>
      <c r="AA7592" s="1">
        <v>0</v>
      </c>
      <c r="AJ7592" s="1" t="s">
        <v>525</v>
      </c>
      <c r="AK7592" s="1" t="s">
        <v>750</v>
      </c>
    </row>
    <row r="7593" spans="1:38">
      <c r="A7593" s="1" t="s">
        <v>1788</v>
      </c>
      <c r="B7593" s="9">
        <v>42156</v>
      </c>
      <c r="C7593" s="2">
        <v>100</v>
      </c>
      <c r="D7593" s="7">
        <v>2</v>
      </c>
      <c r="E7593" s="1">
        <v>4</v>
      </c>
      <c r="F7593" s="1" t="s">
        <v>747</v>
      </c>
      <c r="G7593" s="1" t="s">
        <v>592</v>
      </c>
      <c r="H7593" s="1" t="s">
        <v>22</v>
      </c>
      <c r="I7593" s="1" t="s">
        <v>9</v>
      </c>
      <c r="K7593" s="1" t="s">
        <v>29</v>
      </c>
      <c r="L7593" s="1" t="s">
        <v>53</v>
      </c>
      <c r="M7593" s="2" t="s">
        <v>2352</v>
      </c>
      <c r="AJ7593" s="1" t="s">
        <v>750</v>
      </c>
      <c r="AK7593" s="1" t="s">
        <v>750</v>
      </c>
    </row>
    <row r="7594" spans="1:38">
      <c r="A7594" s="1" t="s">
        <v>1788</v>
      </c>
      <c r="B7594" s="9">
        <v>42156</v>
      </c>
      <c r="C7594" s="2">
        <v>100</v>
      </c>
      <c r="D7594" s="7">
        <v>2</v>
      </c>
      <c r="E7594" s="1">
        <v>5</v>
      </c>
      <c r="F7594" s="1" t="s">
        <v>745</v>
      </c>
      <c r="G7594" s="1" t="s">
        <v>593</v>
      </c>
      <c r="H7594" s="1" t="s">
        <v>22</v>
      </c>
      <c r="I7594" s="1" t="s">
        <v>9</v>
      </c>
      <c r="J7594" s="1" t="s">
        <v>1234</v>
      </c>
      <c r="K7594" s="1" t="s">
        <v>32</v>
      </c>
      <c r="L7594" s="1" t="s">
        <v>53</v>
      </c>
      <c r="M7594" s="2" t="s">
        <v>3034</v>
      </c>
      <c r="AJ7594" s="1" t="s">
        <v>750</v>
      </c>
      <c r="AK7594" s="1" t="s">
        <v>750</v>
      </c>
    </row>
    <row r="7595" spans="1:38">
      <c r="A7595" s="1" t="s">
        <v>1788</v>
      </c>
      <c r="B7595" s="9">
        <v>42156</v>
      </c>
      <c r="C7595" s="2">
        <v>100</v>
      </c>
      <c r="D7595" s="7">
        <v>2</v>
      </c>
      <c r="E7595" s="1">
        <v>5</v>
      </c>
      <c r="F7595" s="1" t="s">
        <v>747</v>
      </c>
      <c r="G7595" s="1" t="s">
        <v>594</v>
      </c>
      <c r="H7595" s="1" t="s">
        <v>22</v>
      </c>
      <c r="I7595" s="1" t="s">
        <v>53</v>
      </c>
      <c r="AK7595" s="1" t="s">
        <v>750</v>
      </c>
      <c r="AL7595" s="1" t="s">
        <v>1235</v>
      </c>
    </row>
    <row r="7596" spans="1:38">
      <c r="A7596" s="1" t="s">
        <v>1788</v>
      </c>
      <c r="B7596" s="9">
        <v>42156</v>
      </c>
      <c r="C7596" s="2">
        <v>100</v>
      </c>
      <c r="D7596" s="7">
        <v>2</v>
      </c>
      <c r="E7596" s="1">
        <v>6</v>
      </c>
      <c r="F7596" s="1" t="s">
        <v>745</v>
      </c>
      <c r="G7596" s="1" t="s">
        <v>595</v>
      </c>
      <c r="H7596" s="1" t="s">
        <v>22</v>
      </c>
      <c r="I7596" s="1" t="s">
        <v>23</v>
      </c>
      <c r="AK7596" s="1" t="s">
        <v>750</v>
      </c>
      <c r="AL7596" s="1" t="s">
        <v>782</v>
      </c>
    </row>
    <row r="7597" spans="1:38">
      <c r="A7597" s="1" t="s">
        <v>1788</v>
      </c>
      <c r="B7597" s="9">
        <v>42156</v>
      </c>
      <c r="C7597" s="2">
        <v>100</v>
      </c>
      <c r="D7597" s="7">
        <v>2</v>
      </c>
      <c r="E7597" s="1">
        <v>6</v>
      </c>
      <c r="F7597" s="1" t="s">
        <v>747</v>
      </c>
      <c r="G7597" s="1" t="s">
        <v>596</v>
      </c>
      <c r="H7597" s="1" t="s">
        <v>23</v>
      </c>
      <c r="I7597" s="1" t="s">
        <v>23</v>
      </c>
      <c r="AK7597" s="1" t="s">
        <v>750</v>
      </c>
    </row>
    <row r="7598" spans="1:38">
      <c r="A7598" s="1" t="s">
        <v>1788</v>
      </c>
      <c r="B7598" s="9">
        <v>42156</v>
      </c>
      <c r="C7598" s="2">
        <v>100</v>
      </c>
      <c r="D7598" s="7">
        <v>2</v>
      </c>
      <c r="E7598" s="1">
        <v>7</v>
      </c>
      <c r="F7598" s="1" t="s">
        <v>745</v>
      </c>
      <c r="G7598" s="1" t="s">
        <v>597</v>
      </c>
      <c r="H7598" s="1" t="s">
        <v>22</v>
      </c>
      <c r="I7598" s="1" t="s">
        <v>23</v>
      </c>
      <c r="AK7598" s="1" t="s">
        <v>750</v>
      </c>
      <c r="AL7598" s="1" t="s">
        <v>782</v>
      </c>
    </row>
    <row r="7599" spans="1:38">
      <c r="A7599" s="1" t="s">
        <v>1788</v>
      </c>
      <c r="B7599" s="9">
        <v>42156</v>
      </c>
      <c r="C7599" s="2">
        <v>100</v>
      </c>
      <c r="D7599" s="7">
        <v>2</v>
      </c>
      <c r="E7599" s="1">
        <v>7</v>
      </c>
      <c r="F7599" s="1" t="s">
        <v>747</v>
      </c>
      <c r="G7599" s="1" t="s">
        <v>599</v>
      </c>
      <c r="H7599" s="1" t="s">
        <v>22</v>
      </c>
      <c r="I7599" s="1" t="s">
        <v>9</v>
      </c>
      <c r="AK7599" s="1" t="s">
        <v>750</v>
      </c>
      <c r="AL7599" s="1" t="s">
        <v>938</v>
      </c>
    </row>
    <row r="7600" spans="1:38">
      <c r="A7600" s="1" t="s">
        <v>1788</v>
      </c>
      <c r="B7600" s="9">
        <v>42156</v>
      </c>
      <c r="C7600" s="2">
        <v>100</v>
      </c>
      <c r="D7600" s="7">
        <v>2</v>
      </c>
      <c r="E7600" s="1">
        <v>8</v>
      </c>
      <c r="F7600" s="1" t="s">
        <v>745</v>
      </c>
      <c r="G7600" s="1" t="s">
        <v>600</v>
      </c>
      <c r="H7600" s="1" t="s">
        <v>23</v>
      </c>
      <c r="I7600" s="1" t="s">
        <v>23</v>
      </c>
      <c r="AK7600" s="1" t="s">
        <v>750</v>
      </c>
    </row>
    <row r="7601" spans="1:38">
      <c r="A7601" s="1" t="s">
        <v>1788</v>
      </c>
      <c r="B7601" s="9">
        <v>42156</v>
      </c>
      <c r="C7601" s="2">
        <v>100</v>
      </c>
      <c r="D7601" s="7">
        <v>2</v>
      </c>
      <c r="E7601" s="1">
        <v>8</v>
      </c>
      <c r="F7601" s="1" t="s">
        <v>747</v>
      </c>
      <c r="G7601" s="1" t="s">
        <v>601</v>
      </c>
      <c r="H7601" s="1" t="s">
        <v>22</v>
      </c>
      <c r="I7601" s="1" t="s">
        <v>9</v>
      </c>
      <c r="J7601" s="1" t="s">
        <v>55</v>
      </c>
      <c r="K7601" s="1" t="s">
        <v>32</v>
      </c>
      <c r="L7601" s="1" t="s">
        <v>53</v>
      </c>
      <c r="M7601" s="2" t="s">
        <v>2359</v>
      </c>
      <c r="AJ7601" s="1" t="s">
        <v>750</v>
      </c>
      <c r="AK7601" s="1" t="s">
        <v>750</v>
      </c>
    </row>
    <row r="7602" spans="1:38">
      <c r="A7602" s="1" t="s">
        <v>1788</v>
      </c>
      <c r="B7602" s="9">
        <v>42156</v>
      </c>
      <c r="C7602" s="2">
        <v>100</v>
      </c>
      <c r="D7602" s="7">
        <v>2</v>
      </c>
      <c r="E7602" s="1">
        <v>9</v>
      </c>
      <c r="F7602" s="1" t="s">
        <v>745</v>
      </c>
      <c r="G7602" s="1" t="s">
        <v>602</v>
      </c>
      <c r="H7602" s="1" t="s">
        <v>23</v>
      </c>
      <c r="I7602" s="1" t="s">
        <v>23</v>
      </c>
      <c r="AK7602" s="1" t="s">
        <v>750</v>
      </c>
    </row>
    <row r="7603" spans="1:38">
      <c r="A7603" s="1" t="s">
        <v>1788</v>
      </c>
      <c r="B7603" s="9">
        <v>42156</v>
      </c>
      <c r="C7603" s="2">
        <v>100</v>
      </c>
      <c r="D7603" s="7">
        <v>2</v>
      </c>
      <c r="E7603" s="1">
        <v>9</v>
      </c>
      <c r="F7603" s="1" t="s">
        <v>747</v>
      </c>
      <c r="G7603" s="1" t="s">
        <v>603</v>
      </c>
      <c r="H7603" s="1" t="s">
        <v>23</v>
      </c>
      <c r="I7603" s="1" t="s">
        <v>23</v>
      </c>
      <c r="AK7603" s="1" t="s">
        <v>750</v>
      </c>
    </row>
    <row r="7604" spans="1:38">
      <c r="A7604" s="1" t="s">
        <v>1788</v>
      </c>
      <c r="B7604" s="9">
        <v>42156</v>
      </c>
      <c r="C7604" s="2">
        <v>100</v>
      </c>
      <c r="D7604" s="7">
        <v>2</v>
      </c>
      <c r="E7604" s="1">
        <v>10</v>
      </c>
      <c r="F7604" s="1" t="s">
        <v>745</v>
      </c>
      <c r="G7604" s="1" t="s">
        <v>604</v>
      </c>
      <c r="H7604" s="1" t="s">
        <v>22</v>
      </c>
      <c r="I7604" s="1" t="s">
        <v>9</v>
      </c>
      <c r="K7604" s="1" t="s">
        <v>239</v>
      </c>
      <c r="L7604" s="1" t="s">
        <v>53</v>
      </c>
      <c r="M7604" s="2" t="s">
        <v>1425</v>
      </c>
      <c r="AJ7604" s="1" t="s">
        <v>750</v>
      </c>
      <c r="AK7604" s="1" t="s">
        <v>750</v>
      </c>
    </row>
    <row r="7605" spans="1:38">
      <c r="A7605" s="1" t="s">
        <v>1788</v>
      </c>
      <c r="B7605" s="9">
        <v>42156</v>
      </c>
      <c r="C7605" s="2">
        <v>100</v>
      </c>
      <c r="D7605" s="7">
        <v>2</v>
      </c>
      <c r="E7605" s="1">
        <v>10</v>
      </c>
      <c r="F7605" s="1" t="s">
        <v>747</v>
      </c>
      <c r="G7605" s="1" t="s">
        <v>605</v>
      </c>
      <c r="H7605" s="1" t="s">
        <v>23</v>
      </c>
      <c r="I7605" s="1" t="s">
        <v>53</v>
      </c>
      <c r="AK7605" s="1" t="s">
        <v>750</v>
      </c>
    </row>
    <row r="7606" spans="1:38">
      <c r="A7606" s="1" t="s">
        <v>1788</v>
      </c>
      <c r="B7606" s="9">
        <v>42156</v>
      </c>
      <c r="C7606" s="2">
        <v>100</v>
      </c>
      <c r="D7606" s="7">
        <v>2</v>
      </c>
      <c r="E7606" s="1">
        <v>11</v>
      </c>
      <c r="F7606" s="1" t="s">
        <v>745</v>
      </c>
      <c r="G7606" s="1" t="s">
        <v>606</v>
      </c>
      <c r="H7606" s="1" t="s">
        <v>22</v>
      </c>
      <c r="I7606" s="1" t="s">
        <v>9</v>
      </c>
      <c r="K7606" s="1" t="s">
        <v>265</v>
      </c>
      <c r="L7606" s="1" t="s">
        <v>53</v>
      </c>
      <c r="M7606" s="2" t="s">
        <v>2325</v>
      </c>
      <c r="AK7606" s="1" t="s">
        <v>750</v>
      </c>
    </row>
    <row r="7607" spans="1:38">
      <c r="A7607" s="1" t="s">
        <v>1788</v>
      </c>
      <c r="B7607" s="9">
        <v>42156</v>
      </c>
      <c r="C7607" s="2">
        <v>100</v>
      </c>
      <c r="D7607" s="7">
        <v>2</v>
      </c>
      <c r="E7607" s="1">
        <v>11</v>
      </c>
      <c r="F7607" s="1" t="s">
        <v>747</v>
      </c>
      <c r="G7607" s="1" t="s">
        <v>607</v>
      </c>
      <c r="H7607" s="1" t="s">
        <v>22</v>
      </c>
      <c r="I7607" s="1" t="s">
        <v>23</v>
      </c>
      <c r="AK7607" s="1" t="s">
        <v>750</v>
      </c>
      <c r="AL7607" s="1" t="s">
        <v>782</v>
      </c>
    </row>
    <row r="7608" spans="1:38">
      <c r="A7608" s="1" t="s">
        <v>1788</v>
      </c>
      <c r="B7608" s="9">
        <v>42156</v>
      </c>
      <c r="C7608" s="2">
        <v>100</v>
      </c>
      <c r="D7608" s="7">
        <v>2</v>
      </c>
      <c r="E7608" s="1">
        <v>12</v>
      </c>
      <c r="F7608" s="1" t="s">
        <v>745</v>
      </c>
      <c r="G7608" s="1" t="s">
        <v>608</v>
      </c>
      <c r="H7608" s="1" t="s">
        <v>22</v>
      </c>
      <c r="I7608" s="1" t="s">
        <v>23</v>
      </c>
      <c r="AK7608" s="1" t="s">
        <v>750</v>
      </c>
      <c r="AL7608" s="1" t="s">
        <v>782</v>
      </c>
    </row>
    <row r="7609" spans="1:38">
      <c r="A7609" s="1" t="s">
        <v>1788</v>
      </c>
      <c r="B7609" s="9">
        <v>42156</v>
      </c>
      <c r="C7609" s="2">
        <v>100</v>
      </c>
      <c r="D7609" s="7">
        <v>2</v>
      </c>
      <c r="E7609" s="1">
        <v>12</v>
      </c>
      <c r="F7609" s="1" t="s">
        <v>747</v>
      </c>
      <c r="G7609" s="1" t="s">
        <v>609</v>
      </c>
      <c r="H7609" s="1" t="s">
        <v>23</v>
      </c>
      <c r="I7609" s="1" t="s">
        <v>23</v>
      </c>
      <c r="AK7609" s="1" t="s">
        <v>750</v>
      </c>
    </row>
    <row r="7610" spans="1:38">
      <c r="A7610" s="1" t="s">
        <v>1788</v>
      </c>
      <c r="B7610" s="9">
        <v>42156</v>
      </c>
      <c r="C7610" s="2">
        <v>100</v>
      </c>
      <c r="D7610" s="7">
        <v>2</v>
      </c>
      <c r="E7610" s="1">
        <v>13</v>
      </c>
      <c r="F7610" s="1" t="s">
        <v>745</v>
      </c>
      <c r="G7610" s="1" t="s">
        <v>610</v>
      </c>
      <c r="H7610" s="1" t="s">
        <v>22</v>
      </c>
      <c r="I7610" s="1" t="s">
        <v>23</v>
      </c>
      <c r="AK7610" s="1" t="s">
        <v>750</v>
      </c>
      <c r="AL7610" s="1" t="s">
        <v>938</v>
      </c>
    </row>
    <row r="7611" spans="1:38">
      <c r="A7611" s="1" t="s">
        <v>1788</v>
      </c>
      <c r="B7611" s="9">
        <v>42156</v>
      </c>
      <c r="C7611" s="2">
        <v>100</v>
      </c>
      <c r="D7611" s="7">
        <v>2</v>
      </c>
      <c r="E7611" s="1">
        <v>13</v>
      </c>
      <c r="F7611" s="1" t="s">
        <v>747</v>
      </c>
      <c r="G7611" s="1" t="s">
        <v>611</v>
      </c>
      <c r="H7611" s="1" t="s">
        <v>23</v>
      </c>
      <c r="I7611" s="1" t="s">
        <v>53</v>
      </c>
      <c r="AK7611" s="1" t="s">
        <v>750</v>
      </c>
    </row>
    <row r="7612" spans="1:38">
      <c r="A7612" s="1" t="s">
        <v>1788</v>
      </c>
      <c r="B7612" s="9">
        <v>42156</v>
      </c>
      <c r="C7612" s="2">
        <v>100</v>
      </c>
      <c r="D7612" s="7">
        <v>2</v>
      </c>
      <c r="E7612" s="1">
        <v>14</v>
      </c>
      <c r="F7612" s="1" t="s">
        <v>745</v>
      </c>
      <c r="G7612" s="1" t="s">
        <v>612</v>
      </c>
      <c r="H7612" s="1" t="s">
        <v>22</v>
      </c>
      <c r="I7612" s="1" t="s">
        <v>53</v>
      </c>
      <c r="AK7612" s="1" t="s">
        <v>750</v>
      </c>
      <c r="AL7612" s="1" t="s">
        <v>938</v>
      </c>
    </row>
    <row r="7613" spans="1:38">
      <c r="A7613" s="1" t="s">
        <v>1788</v>
      </c>
      <c r="B7613" s="9">
        <v>42156</v>
      </c>
      <c r="C7613" s="2">
        <v>100</v>
      </c>
      <c r="D7613" s="7">
        <v>2</v>
      </c>
      <c r="E7613" s="1">
        <v>14</v>
      </c>
      <c r="F7613" s="1" t="s">
        <v>747</v>
      </c>
      <c r="G7613" s="1" t="s">
        <v>613</v>
      </c>
      <c r="H7613" s="1" t="s">
        <v>23</v>
      </c>
      <c r="I7613" s="1" t="s">
        <v>23</v>
      </c>
      <c r="AK7613" s="1" t="s">
        <v>750</v>
      </c>
    </row>
    <row r="7614" spans="1:38">
      <c r="A7614" s="1" t="s">
        <v>1788</v>
      </c>
      <c r="B7614" s="9">
        <v>42156</v>
      </c>
      <c r="C7614" s="2">
        <v>100</v>
      </c>
      <c r="D7614" s="7">
        <v>2</v>
      </c>
      <c r="E7614" s="1">
        <v>15</v>
      </c>
      <c r="F7614" s="1" t="s">
        <v>745</v>
      </c>
      <c r="G7614" s="1" t="s">
        <v>616</v>
      </c>
      <c r="H7614" s="1" t="s">
        <v>22</v>
      </c>
      <c r="I7614" s="1" t="s">
        <v>53</v>
      </c>
      <c r="AK7614" s="1" t="s">
        <v>750</v>
      </c>
      <c r="AL7614" s="1" t="s">
        <v>938</v>
      </c>
    </row>
    <row r="7615" spans="1:38">
      <c r="A7615" s="1" t="s">
        <v>1788</v>
      </c>
      <c r="B7615" s="9">
        <v>42156</v>
      </c>
      <c r="C7615" s="2">
        <v>100</v>
      </c>
      <c r="D7615" s="7">
        <v>2</v>
      </c>
      <c r="E7615" s="1">
        <v>15</v>
      </c>
      <c r="F7615" s="1" t="s">
        <v>747</v>
      </c>
      <c r="G7615" s="1" t="s">
        <v>617</v>
      </c>
      <c r="H7615" s="1" t="s">
        <v>22</v>
      </c>
      <c r="I7615" s="1" t="s">
        <v>23</v>
      </c>
      <c r="J7615" s="1" t="s">
        <v>55</v>
      </c>
      <c r="AK7615" s="1" t="s">
        <v>750</v>
      </c>
      <c r="AL7615" s="1" t="s">
        <v>782</v>
      </c>
    </row>
    <row r="7616" spans="1:38">
      <c r="A7616" s="1" t="s">
        <v>1788</v>
      </c>
      <c r="B7616" s="9">
        <v>42156</v>
      </c>
      <c r="C7616" s="2">
        <v>100</v>
      </c>
      <c r="D7616" s="7">
        <v>2</v>
      </c>
      <c r="E7616" s="1">
        <v>16</v>
      </c>
      <c r="F7616" s="1" t="s">
        <v>745</v>
      </c>
      <c r="G7616" s="1" t="s">
        <v>618</v>
      </c>
      <c r="H7616" s="1" t="s">
        <v>23</v>
      </c>
      <c r="I7616" s="1" t="s">
        <v>23</v>
      </c>
      <c r="AK7616" s="1" t="s">
        <v>750</v>
      </c>
    </row>
    <row r="7617" spans="1:38">
      <c r="A7617" s="1" t="s">
        <v>1788</v>
      </c>
      <c r="B7617" s="9">
        <v>42156</v>
      </c>
      <c r="C7617" s="2">
        <v>100</v>
      </c>
      <c r="D7617" s="7">
        <v>2</v>
      </c>
      <c r="E7617" s="1">
        <v>16</v>
      </c>
      <c r="F7617" s="1" t="s">
        <v>747</v>
      </c>
      <c r="G7617" s="1" t="s">
        <v>619</v>
      </c>
      <c r="H7617" s="1" t="s">
        <v>22</v>
      </c>
      <c r="I7617" s="1" t="s">
        <v>9</v>
      </c>
      <c r="K7617" s="1" t="s">
        <v>29</v>
      </c>
      <c r="L7617" s="1" t="s">
        <v>53</v>
      </c>
      <c r="M7617" s="2" t="s">
        <v>1586</v>
      </c>
      <c r="AK7617" s="1" t="s">
        <v>750</v>
      </c>
    </row>
    <row r="7618" spans="1:38">
      <c r="A7618" s="1" t="s">
        <v>1788</v>
      </c>
      <c r="B7618" s="9">
        <v>42156</v>
      </c>
      <c r="C7618" s="2">
        <v>100</v>
      </c>
      <c r="D7618" s="7">
        <v>2</v>
      </c>
      <c r="E7618" s="1">
        <v>17</v>
      </c>
      <c r="F7618" s="1" t="s">
        <v>745</v>
      </c>
      <c r="G7618" s="1" t="s">
        <v>620</v>
      </c>
      <c r="H7618" s="1" t="s">
        <v>22</v>
      </c>
      <c r="I7618" s="1" t="s">
        <v>9</v>
      </c>
      <c r="K7618" s="1" t="s">
        <v>32</v>
      </c>
      <c r="L7618" s="1" t="s">
        <v>53</v>
      </c>
      <c r="M7618" s="2" t="s">
        <v>2358</v>
      </c>
      <c r="AJ7618" s="1" t="s">
        <v>525</v>
      </c>
      <c r="AK7618" s="1" t="s">
        <v>750</v>
      </c>
      <c r="AL7618" s="1" t="s">
        <v>1236</v>
      </c>
    </row>
    <row r="7619" spans="1:38">
      <c r="A7619" s="1" t="s">
        <v>1788</v>
      </c>
      <c r="B7619" s="9">
        <v>42156</v>
      </c>
      <c r="C7619" s="2">
        <v>100</v>
      </c>
      <c r="D7619" s="7">
        <v>2</v>
      </c>
      <c r="E7619" s="1">
        <v>17</v>
      </c>
      <c r="F7619" s="1" t="s">
        <v>747</v>
      </c>
      <c r="G7619" s="1" t="s">
        <v>621</v>
      </c>
      <c r="H7619" s="1" t="s">
        <v>23</v>
      </c>
      <c r="I7619" s="1" t="s">
        <v>53</v>
      </c>
      <c r="AK7619" s="1" t="s">
        <v>750</v>
      </c>
    </row>
    <row r="7620" spans="1:38">
      <c r="A7620" s="1" t="s">
        <v>1788</v>
      </c>
      <c r="B7620" s="9">
        <v>42156</v>
      </c>
      <c r="C7620" s="2">
        <v>100</v>
      </c>
      <c r="D7620" s="7">
        <v>2</v>
      </c>
      <c r="E7620" s="1">
        <v>18</v>
      </c>
      <c r="F7620" s="1" t="s">
        <v>745</v>
      </c>
      <c r="G7620" s="1" t="s">
        <v>622</v>
      </c>
      <c r="H7620" s="1" t="s">
        <v>22</v>
      </c>
      <c r="I7620" s="1" t="s">
        <v>9</v>
      </c>
      <c r="K7620" s="1" t="s">
        <v>32</v>
      </c>
      <c r="L7620" s="1" t="s">
        <v>53</v>
      </c>
      <c r="M7620" s="2" t="s">
        <v>2367</v>
      </c>
      <c r="AK7620" s="1" t="s">
        <v>750</v>
      </c>
    </row>
    <row r="7621" spans="1:38">
      <c r="A7621" s="1" t="s">
        <v>1788</v>
      </c>
      <c r="B7621" s="9">
        <v>42156</v>
      </c>
      <c r="C7621" s="2">
        <v>100</v>
      </c>
      <c r="D7621" s="7">
        <v>2</v>
      </c>
      <c r="E7621" s="1">
        <v>18</v>
      </c>
      <c r="F7621" s="1" t="s">
        <v>747</v>
      </c>
      <c r="G7621" s="1" t="s">
        <v>623</v>
      </c>
      <c r="H7621" s="1" t="s">
        <v>22</v>
      </c>
      <c r="I7621" s="1" t="s">
        <v>9</v>
      </c>
      <c r="K7621" s="1" t="s">
        <v>239</v>
      </c>
      <c r="L7621" s="1" t="s">
        <v>53</v>
      </c>
      <c r="M7621" s="2" t="s">
        <v>1585</v>
      </c>
      <c r="AJ7621" s="1" t="s">
        <v>750</v>
      </c>
      <c r="AK7621" s="1" t="s">
        <v>750</v>
      </c>
    </row>
    <row r="7622" spans="1:38">
      <c r="A7622" s="1" t="s">
        <v>1788</v>
      </c>
      <c r="B7622" s="9">
        <v>42156</v>
      </c>
      <c r="C7622" s="2">
        <v>100</v>
      </c>
      <c r="D7622" s="7">
        <v>2</v>
      </c>
      <c r="E7622" s="1">
        <v>19</v>
      </c>
      <c r="F7622" s="1" t="s">
        <v>745</v>
      </c>
      <c r="G7622" s="1" t="s">
        <v>624</v>
      </c>
      <c r="H7622" s="1" t="s">
        <v>22</v>
      </c>
      <c r="I7622" s="1" t="s">
        <v>23</v>
      </c>
      <c r="AK7622" s="1" t="s">
        <v>750</v>
      </c>
      <c r="AL7622" s="1" t="s">
        <v>782</v>
      </c>
    </row>
    <row r="7623" spans="1:38">
      <c r="A7623" s="1" t="s">
        <v>1788</v>
      </c>
      <c r="B7623" s="9">
        <v>42156</v>
      </c>
      <c r="C7623" s="2">
        <v>100</v>
      </c>
      <c r="D7623" s="7">
        <v>2</v>
      </c>
      <c r="E7623" s="1">
        <v>19</v>
      </c>
      <c r="F7623" s="1" t="s">
        <v>747</v>
      </c>
      <c r="G7623" s="1" t="s">
        <v>625</v>
      </c>
      <c r="H7623" s="1" t="s">
        <v>23</v>
      </c>
      <c r="I7623" s="1" t="s">
        <v>23</v>
      </c>
      <c r="AK7623" s="1" t="s">
        <v>750</v>
      </c>
    </row>
    <row r="7624" spans="1:38">
      <c r="A7624" s="1" t="s">
        <v>1788</v>
      </c>
      <c r="B7624" s="9">
        <v>42156</v>
      </c>
      <c r="C7624" s="2">
        <v>100</v>
      </c>
      <c r="D7624" s="7">
        <v>2</v>
      </c>
      <c r="E7624" s="1">
        <v>20</v>
      </c>
      <c r="F7624" s="1" t="s">
        <v>745</v>
      </c>
      <c r="G7624" s="1" t="s">
        <v>626</v>
      </c>
      <c r="H7624" s="1" t="s">
        <v>22</v>
      </c>
      <c r="I7624" s="1" t="s">
        <v>23</v>
      </c>
      <c r="AK7624" s="1" t="s">
        <v>750</v>
      </c>
      <c r="AL7624" s="1" t="s">
        <v>938</v>
      </c>
    </row>
    <row r="7625" spans="1:38">
      <c r="A7625" s="1" t="s">
        <v>1788</v>
      </c>
      <c r="B7625" s="9">
        <v>42156</v>
      </c>
      <c r="C7625" s="2">
        <v>100</v>
      </c>
      <c r="D7625" s="7">
        <v>2</v>
      </c>
      <c r="E7625" s="1">
        <v>20</v>
      </c>
      <c r="F7625" s="1" t="s">
        <v>747</v>
      </c>
      <c r="G7625" s="1" t="s">
        <v>627</v>
      </c>
      <c r="H7625" s="1" t="s">
        <v>22</v>
      </c>
      <c r="I7625" s="1" t="s">
        <v>23</v>
      </c>
      <c r="AK7625" s="1" t="s">
        <v>750</v>
      </c>
      <c r="AL7625" s="1" t="s">
        <v>782</v>
      </c>
    </row>
    <row r="7626" spans="1:38">
      <c r="A7626" s="1" t="s">
        <v>1788</v>
      </c>
      <c r="B7626" s="9">
        <v>42156</v>
      </c>
      <c r="C7626" s="2">
        <v>100</v>
      </c>
      <c r="D7626" s="7">
        <v>2</v>
      </c>
      <c r="E7626" s="10">
        <v>21</v>
      </c>
      <c r="F7626" s="1" t="s">
        <v>745</v>
      </c>
      <c r="G7626" s="1" t="s">
        <v>628</v>
      </c>
      <c r="H7626" s="1" t="s">
        <v>22</v>
      </c>
      <c r="I7626" s="1" t="s">
        <v>9</v>
      </c>
      <c r="K7626" s="1" t="s">
        <v>32</v>
      </c>
      <c r="L7626" s="1" t="s">
        <v>53</v>
      </c>
      <c r="M7626" s="2" t="s">
        <v>2360</v>
      </c>
      <c r="AK7626" s="1" t="s">
        <v>750</v>
      </c>
    </row>
    <row r="7627" spans="1:38">
      <c r="A7627" s="1" t="s">
        <v>1788</v>
      </c>
      <c r="B7627" s="9">
        <v>42156</v>
      </c>
      <c r="C7627" s="2">
        <v>100</v>
      </c>
      <c r="D7627" s="7">
        <v>2</v>
      </c>
      <c r="E7627" s="1">
        <v>21</v>
      </c>
      <c r="F7627" s="1" t="s">
        <v>747</v>
      </c>
      <c r="G7627" s="1" t="s">
        <v>629</v>
      </c>
      <c r="H7627" s="1" t="s">
        <v>23</v>
      </c>
      <c r="I7627" s="1" t="s">
        <v>23</v>
      </c>
      <c r="AK7627" s="1" t="s">
        <v>750</v>
      </c>
    </row>
    <row r="7628" spans="1:38">
      <c r="A7628" s="1" t="s">
        <v>1788</v>
      </c>
      <c r="B7628" s="9">
        <v>42156</v>
      </c>
      <c r="C7628" s="2">
        <v>100</v>
      </c>
      <c r="D7628" s="7">
        <v>2</v>
      </c>
      <c r="E7628" s="1">
        <v>22</v>
      </c>
      <c r="F7628" s="1" t="s">
        <v>745</v>
      </c>
      <c r="G7628" s="1" t="s">
        <v>630</v>
      </c>
      <c r="H7628" s="1" t="s">
        <v>22</v>
      </c>
      <c r="I7628" s="1" t="s">
        <v>9</v>
      </c>
      <c r="K7628" s="1" t="s">
        <v>29</v>
      </c>
      <c r="L7628" s="1" t="s">
        <v>53</v>
      </c>
      <c r="M7628" s="2" t="s">
        <v>1534</v>
      </c>
      <c r="AK7628" s="1" t="s">
        <v>750</v>
      </c>
    </row>
    <row r="7629" spans="1:38">
      <c r="A7629" s="1" t="s">
        <v>1788</v>
      </c>
      <c r="B7629" s="9">
        <v>42156</v>
      </c>
      <c r="C7629" s="2">
        <v>100</v>
      </c>
      <c r="D7629" s="7">
        <v>2</v>
      </c>
      <c r="E7629" s="1">
        <v>22</v>
      </c>
      <c r="F7629" s="1" t="s">
        <v>747</v>
      </c>
      <c r="G7629" s="1" t="s">
        <v>631</v>
      </c>
      <c r="H7629" s="1" t="s">
        <v>22</v>
      </c>
      <c r="I7629" s="1" t="s">
        <v>23</v>
      </c>
      <c r="J7629" s="1" t="s">
        <v>55</v>
      </c>
      <c r="AK7629" s="1" t="s">
        <v>750</v>
      </c>
      <c r="AL7629" s="1" t="s">
        <v>821</v>
      </c>
    </row>
    <row r="7630" spans="1:38">
      <c r="A7630" s="1" t="s">
        <v>1788</v>
      </c>
      <c r="B7630" s="9">
        <v>42156</v>
      </c>
      <c r="C7630" s="2">
        <v>100</v>
      </c>
      <c r="D7630" s="7">
        <v>2</v>
      </c>
      <c r="E7630" s="1">
        <v>23</v>
      </c>
      <c r="F7630" s="1" t="s">
        <v>745</v>
      </c>
      <c r="G7630" s="1" t="s">
        <v>632</v>
      </c>
      <c r="H7630" s="1" t="s">
        <v>23</v>
      </c>
      <c r="I7630" s="1" t="s">
        <v>23</v>
      </c>
      <c r="AK7630" s="1" t="s">
        <v>750</v>
      </c>
    </row>
    <row r="7631" spans="1:38">
      <c r="A7631" s="1" t="s">
        <v>1788</v>
      </c>
      <c r="B7631" s="9">
        <v>42156</v>
      </c>
      <c r="C7631" s="2">
        <v>100</v>
      </c>
      <c r="D7631" s="7">
        <v>2</v>
      </c>
      <c r="E7631" s="1">
        <v>23</v>
      </c>
      <c r="F7631" s="1" t="s">
        <v>747</v>
      </c>
      <c r="G7631" s="1" t="s">
        <v>633</v>
      </c>
      <c r="H7631" s="1" t="s">
        <v>23</v>
      </c>
      <c r="I7631" s="1" t="s">
        <v>23</v>
      </c>
      <c r="AK7631" s="1" t="s">
        <v>750</v>
      </c>
    </row>
    <row r="7632" spans="1:38">
      <c r="A7632" s="1" t="s">
        <v>1788</v>
      </c>
      <c r="B7632" s="9">
        <v>42156</v>
      </c>
      <c r="C7632" s="2">
        <v>100</v>
      </c>
      <c r="D7632" s="7">
        <v>2</v>
      </c>
      <c r="E7632" s="1">
        <v>24</v>
      </c>
      <c r="F7632" s="1" t="s">
        <v>745</v>
      </c>
      <c r="G7632" s="1" t="s">
        <v>634</v>
      </c>
      <c r="H7632" s="1" t="s">
        <v>23</v>
      </c>
      <c r="I7632" s="1" t="s">
        <v>23</v>
      </c>
      <c r="AK7632" s="1" t="s">
        <v>750</v>
      </c>
    </row>
    <row r="7633" spans="1:38">
      <c r="A7633" s="1" t="s">
        <v>1788</v>
      </c>
      <c r="B7633" s="9">
        <v>42156</v>
      </c>
      <c r="C7633" s="2">
        <v>100</v>
      </c>
      <c r="D7633" s="7">
        <v>2</v>
      </c>
      <c r="E7633" s="1">
        <v>24</v>
      </c>
      <c r="F7633" s="1" t="s">
        <v>747</v>
      </c>
      <c r="G7633" s="1" t="s">
        <v>635</v>
      </c>
      <c r="H7633" s="1" t="s">
        <v>23</v>
      </c>
      <c r="I7633" s="1" t="s">
        <v>23</v>
      </c>
      <c r="AK7633" s="1" t="s">
        <v>750</v>
      </c>
    </row>
    <row r="7634" spans="1:38">
      <c r="A7634" s="1" t="s">
        <v>1788</v>
      </c>
      <c r="B7634" s="9">
        <v>42156</v>
      </c>
      <c r="C7634" s="2">
        <v>100</v>
      </c>
      <c r="D7634" s="7">
        <v>2</v>
      </c>
      <c r="E7634" s="1">
        <v>25</v>
      </c>
      <c r="F7634" s="1" t="s">
        <v>745</v>
      </c>
      <c r="G7634" s="1" t="s">
        <v>636</v>
      </c>
      <c r="H7634" s="1" t="s">
        <v>22</v>
      </c>
      <c r="I7634" s="1" t="s">
        <v>9</v>
      </c>
      <c r="K7634" s="1" t="s">
        <v>30</v>
      </c>
      <c r="L7634" s="1" t="s">
        <v>53</v>
      </c>
      <c r="M7634" s="2" t="s">
        <v>1541</v>
      </c>
      <c r="AJ7634" s="1" t="s">
        <v>525</v>
      </c>
      <c r="AK7634" s="1" t="s">
        <v>525</v>
      </c>
    </row>
    <row r="7635" spans="1:38">
      <c r="A7635" s="1" t="s">
        <v>1788</v>
      </c>
      <c r="B7635" s="9">
        <v>42156</v>
      </c>
      <c r="C7635" s="2">
        <v>100</v>
      </c>
      <c r="D7635" s="7">
        <v>2</v>
      </c>
      <c r="E7635" s="1">
        <v>25</v>
      </c>
      <c r="F7635" s="1" t="s">
        <v>747</v>
      </c>
      <c r="G7635" s="1" t="s">
        <v>637</v>
      </c>
      <c r="H7635" s="1" t="s">
        <v>23</v>
      </c>
      <c r="I7635" s="1" t="s">
        <v>23</v>
      </c>
      <c r="AK7635" s="1" t="s">
        <v>525</v>
      </c>
    </row>
    <row r="7636" spans="1:38">
      <c r="A7636" s="1" t="s">
        <v>1788</v>
      </c>
      <c r="B7636" s="9">
        <v>42156</v>
      </c>
      <c r="C7636" s="2">
        <v>100</v>
      </c>
      <c r="D7636" s="7">
        <v>2</v>
      </c>
      <c r="E7636" s="1">
        <v>26</v>
      </c>
      <c r="F7636" s="1" t="s">
        <v>745</v>
      </c>
      <c r="G7636" s="1" t="s">
        <v>638</v>
      </c>
      <c r="H7636" s="1" t="s">
        <v>23</v>
      </c>
      <c r="I7636" s="1" t="s">
        <v>23</v>
      </c>
      <c r="AK7636" s="1" t="s">
        <v>525</v>
      </c>
    </row>
    <row r="7637" spans="1:38">
      <c r="A7637" s="1" t="s">
        <v>1788</v>
      </c>
      <c r="B7637" s="9">
        <v>42156</v>
      </c>
      <c r="C7637" s="2">
        <v>100</v>
      </c>
      <c r="D7637" s="7">
        <v>2</v>
      </c>
      <c r="E7637" s="1">
        <v>26</v>
      </c>
      <c r="F7637" s="1" t="s">
        <v>747</v>
      </c>
      <c r="G7637" s="1" t="s">
        <v>639</v>
      </c>
      <c r="H7637" s="1" t="s">
        <v>23</v>
      </c>
      <c r="I7637" s="1" t="s">
        <v>23</v>
      </c>
      <c r="J7637" s="1" t="s">
        <v>1237</v>
      </c>
      <c r="AK7637" s="1" t="s">
        <v>525</v>
      </c>
    </row>
    <row r="7638" spans="1:38">
      <c r="A7638" s="1" t="s">
        <v>1788</v>
      </c>
      <c r="B7638" s="9">
        <v>42156</v>
      </c>
      <c r="C7638" s="2">
        <v>100</v>
      </c>
      <c r="D7638" s="7">
        <v>2</v>
      </c>
      <c r="E7638" s="1">
        <v>27</v>
      </c>
      <c r="F7638" s="1" t="s">
        <v>745</v>
      </c>
      <c r="G7638" s="1" t="s">
        <v>640</v>
      </c>
      <c r="H7638" s="1" t="s">
        <v>23</v>
      </c>
      <c r="I7638" s="1" t="s">
        <v>23</v>
      </c>
      <c r="AK7638" s="1" t="s">
        <v>525</v>
      </c>
    </row>
    <row r="7639" spans="1:38">
      <c r="A7639" s="1" t="s">
        <v>1788</v>
      </c>
      <c r="B7639" s="9">
        <v>42156</v>
      </c>
      <c r="C7639" s="2">
        <v>100</v>
      </c>
      <c r="D7639" s="7">
        <v>2</v>
      </c>
      <c r="E7639" s="1">
        <v>27</v>
      </c>
      <c r="F7639" s="1" t="s">
        <v>747</v>
      </c>
      <c r="G7639" s="1" t="s">
        <v>641</v>
      </c>
      <c r="H7639" s="1" t="s">
        <v>23</v>
      </c>
      <c r="I7639" s="1" t="s">
        <v>23</v>
      </c>
      <c r="AK7639" s="1" t="s">
        <v>525</v>
      </c>
    </row>
    <row r="7640" spans="1:38">
      <c r="A7640" s="1" t="s">
        <v>1788</v>
      </c>
      <c r="B7640" s="9">
        <v>42156</v>
      </c>
      <c r="C7640" s="2">
        <v>100</v>
      </c>
      <c r="D7640" s="7">
        <v>2</v>
      </c>
      <c r="E7640" s="1">
        <v>28</v>
      </c>
      <c r="F7640" s="1" t="s">
        <v>745</v>
      </c>
      <c r="G7640" s="1" t="s">
        <v>642</v>
      </c>
      <c r="H7640" s="1" t="s">
        <v>23</v>
      </c>
      <c r="I7640" s="1" t="s">
        <v>23</v>
      </c>
      <c r="AK7640" s="1" t="s">
        <v>525</v>
      </c>
    </row>
    <row r="7641" spans="1:38">
      <c r="A7641" s="1" t="s">
        <v>1788</v>
      </c>
      <c r="B7641" s="9">
        <v>42156</v>
      </c>
      <c r="C7641" s="2">
        <v>100</v>
      </c>
      <c r="D7641" s="7">
        <v>2</v>
      </c>
      <c r="E7641" s="1">
        <v>28</v>
      </c>
      <c r="F7641" s="1" t="s">
        <v>747</v>
      </c>
      <c r="G7641" s="1" t="s">
        <v>643</v>
      </c>
      <c r="H7641" s="1" t="s">
        <v>23</v>
      </c>
      <c r="I7641" s="1" t="s">
        <v>23</v>
      </c>
      <c r="J7641" s="1" t="s">
        <v>55</v>
      </c>
      <c r="AK7641" s="1" t="s">
        <v>525</v>
      </c>
      <c r="AL7641" s="1" t="s">
        <v>821</v>
      </c>
    </row>
    <row r="7642" spans="1:38">
      <c r="A7642" s="1" t="s">
        <v>1788</v>
      </c>
      <c r="B7642" s="9">
        <v>42156</v>
      </c>
      <c r="C7642" s="2">
        <v>100</v>
      </c>
      <c r="D7642" s="7">
        <v>2</v>
      </c>
      <c r="E7642" s="1">
        <v>29</v>
      </c>
      <c r="F7642" s="1" t="s">
        <v>745</v>
      </c>
      <c r="G7642" s="1" t="s">
        <v>644</v>
      </c>
      <c r="H7642" s="1" t="s">
        <v>23</v>
      </c>
      <c r="I7642" s="1" t="s">
        <v>23</v>
      </c>
      <c r="AK7642" s="1" t="s">
        <v>525</v>
      </c>
    </row>
    <row r="7643" spans="1:38">
      <c r="A7643" s="1" t="s">
        <v>1788</v>
      </c>
      <c r="B7643" s="9">
        <v>42156</v>
      </c>
      <c r="C7643" s="2">
        <v>100</v>
      </c>
      <c r="D7643" s="7">
        <v>2</v>
      </c>
      <c r="E7643" s="1">
        <v>29</v>
      </c>
      <c r="F7643" s="1" t="s">
        <v>747</v>
      </c>
      <c r="G7643" s="1" t="s">
        <v>645</v>
      </c>
      <c r="H7643" s="1" t="s">
        <v>22</v>
      </c>
      <c r="I7643" s="1" t="s">
        <v>9</v>
      </c>
      <c r="J7643" s="1" t="s">
        <v>55</v>
      </c>
      <c r="K7643" s="1" t="s">
        <v>30</v>
      </c>
      <c r="L7643" s="1" t="s">
        <v>53</v>
      </c>
      <c r="M7643" s="2" t="s">
        <v>2361</v>
      </c>
      <c r="AK7643" s="1" t="s">
        <v>525</v>
      </c>
    </row>
    <row r="7644" spans="1:38">
      <c r="A7644" s="1" t="s">
        <v>1788</v>
      </c>
      <c r="B7644" s="9">
        <v>42156</v>
      </c>
      <c r="C7644" s="2">
        <v>100</v>
      </c>
      <c r="D7644" s="7">
        <v>2</v>
      </c>
      <c r="E7644" s="1">
        <v>30</v>
      </c>
      <c r="F7644" s="1" t="s">
        <v>745</v>
      </c>
      <c r="G7644" s="1" t="s">
        <v>646</v>
      </c>
      <c r="H7644" s="1" t="s">
        <v>23</v>
      </c>
      <c r="I7644" s="1" t="s">
        <v>23</v>
      </c>
      <c r="J7644" s="1" t="s">
        <v>55</v>
      </c>
      <c r="AK7644" s="1" t="s">
        <v>525</v>
      </c>
      <c r="AL7644" s="1" t="s">
        <v>821</v>
      </c>
    </row>
    <row r="7645" spans="1:38">
      <c r="A7645" s="1" t="s">
        <v>1788</v>
      </c>
      <c r="B7645" s="9">
        <v>42156</v>
      </c>
      <c r="C7645" s="2">
        <v>100</v>
      </c>
      <c r="D7645" s="7">
        <v>2</v>
      </c>
      <c r="E7645" s="1">
        <v>30</v>
      </c>
      <c r="F7645" s="1" t="s">
        <v>747</v>
      </c>
      <c r="G7645" s="1" t="s">
        <v>647</v>
      </c>
      <c r="H7645" s="1" t="s">
        <v>23</v>
      </c>
      <c r="I7645" s="1" t="s">
        <v>23</v>
      </c>
      <c r="AK7645" s="1" t="s">
        <v>525</v>
      </c>
    </row>
    <row r="7646" spans="1:38">
      <c r="A7646" s="1" t="s">
        <v>1788</v>
      </c>
      <c r="B7646" s="9">
        <v>42156</v>
      </c>
      <c r="C7646" s="2">
        <v>100</v>
      </c>
      <c r="D7646" s="7">
        <v>2</v>
      </c>
      <c r="E7646" s="1">
        <v>31</v>
      </c>
      <c r="F7646" s="1" t="s">
        <v>745</v>
      </c>
      <c r="G7646" s="1" t="s">
        <v>648</v>
      </c>
      <c r="H7646" s="1" t="s">
        <v>23</v>
      </c>
      <c r="I7646" s="1" t="s">
        <v>23</v>
      </c>
      <c r="AK7646" s="1" t="s">
        <v>525</v>
      </c>
    </row>
    <row r="7647" spans="1:38">
      <c r="A7647" s="1" t="s">
        <v>1788</v>
      </c>
      <c r="B7647" s="9">
        <v>42156</v>
      </c>
      <c r="C7647" s="2">
        <v>100</v>
      </c>
      <c r="D7647" s="7">
        <v>2</v>
      </c>
      <c r="E7647" s="1">
        <v>31</v>
      </c>
      <c r="F7647" s="1" t="s">
        <v>747</v>
      </c>
      <c r="G7647" s="1" t="s">
        <v>649</v>
      </c>
      <c r="H7647" s="1" t="s">
        <v>23</v>
      </c>
      <c r="I7647" s="1" t="s">
        <v>23</v>
      </c>
      <c r="AK7647" s="1" t="s">
        <v>525</v>
      </c>
    </row>
    <row r="7648" spans="1:38">
      <c r="A7648" s="1" t="s">
        <v>1788</v>
      </c>
      <c r="B7648" s="9">
        <v>42156</v>
      </c>
      <c r="C7648" s="2">
        <v>100</v>
      </c>
      <c r="D7648" s="7">
        <v>2</v>
      </c>
      <c r="E7648" s="1">
        <v>32</v>
      </c>
      <c r="F7648" s="1" t="s">
        <v>745</v>
      </c>
      <c r="G7648" s="1" t="s">
        <v>650</v>
      </c>
      <c r="H7648" s="1" t="s">
        <v>22</v>
      </c>
      <c r="I7648" s="1" t="s">
        <v>9</v>
      </c>
      <c r="K7648" s="1" t="s">
        <v>30</v>
      </c>
      <c r="L7648" s="1" t="s">
        <v>53</v>
      </c>
      <c r="M7648" s="2" t="s">
        <v>2363</v>
      </c>
      <c r="AK7648" s="1" t="s">
        <v>525</v>
      </c>
    </row>
    <row r="7649" spans="1:37">
      <c r="A7649" s="1" t="s">
        <v>1788</v>
      </c>
      <c r="B7649" s="9">
        <v>42156</v>
      </c>
      <c r="C7649" s="2">
        <v>100</v>
      </c>
      <c r="D7649" s="7">
        <v>2</v>
      </c>
      <c r="E7649" s="1">
        <v>32</v>
      </c>
      <c r="F7649" s="1" t="s">
        <v>747</v>
      </c>
      <c r="G7649" s="1" t="s">
        <v>651</v>
      </c>
      <c r="H7649" s="1" t="s">
        <v>23</v>
      </c>
      <c r="I7649" s="1" t="s">
        <v>23</v>
      </c>
      <c r="AK7649" s="1" t="s">
        <v>525</v>
      </c>
    </row>
    <row r="7650" spans="1:37">
      <c r="A7650" s="1" t="s">
        <v>1788</v>
      </c>
      <c r="B7650" s="9">
        <v>42156</v>
      </c>
      <c r="C7650" s="2">
        <v>100</v>
      </c>
      <c r="D7650" s="7">
        <v>2</v>
      </c>
      <c r="E7650" s="1">
        <v>33</v>
      </c>
      <c r="F7650" s="1" t="s">
        <v>745</v>
      </c>
      <c r="G7650" s="1" t="s">
        <v>740</v>
      </c>
      <c r="H7650" s="1" t="s">
        <v>22</v>
      </c>
      <c r="I7650" s="1" t="s">
        <v>9</v>
      </c>
      <c r="K7650" s="1" t="s">
        <v>29</v>
      </c>
      <c r="L7650" s="1" t="s">
        <v>25</v>
      </c>
      <c r="M7650" s="2" t="s">
        <v>2373</v>
      </c>
      <c r="N7650" s="1" t="s">
        <v>224</v>
      </c>
      <c r="O7650" s="1" t="s">
        <v>33</v>
      </c>
      <c r="P7650" s="1" t="s">
        <v>1238</v>
      </c>
      <c r="Q7650" s="1">
        <v>38.5</v>
      </c>
      <c r="R7650" s="1">
        <v>24.15</v>
      </c>
      <c r="S7650" s="1">
        <v>11.25</v>
      </c>
      <c r="X7650" s="1">
        <v>147</v>
      </c>
      <c r="Y7650" s="1">
        <v>18</v>
      </c>
      <c r="Z7650" s="1">
        <v>129</v>
      </c>
      <c r="AA7650" s="1">
        <v>30</v>
      </c>
      <c r="AE7650" s="1" t="s">
        <v>1239</v>
      </c>
      <c r="AF7650" s="1" t="s">
        <v>1240</v>
      </c>
      <c r="AG7650" s="1" t="s">
        <v>1241</v>
      </c>
      <c r="AH7650" s="1" t="s">
        <v>1242</v>
      </c>
      <c r="AI7650" s="1" t="s">
        <v>1243</v>
      </c>
      <c r="AJ7650" s="1" t="s">
        <v>750</v>
      </c>
      <c r="AK7650" s="1" t="s">
        <v>525</v>
      </c>
    </row>
    <row r="7651" spans="1:37">
      <c r="A7651" s="1" t="s">
        <v>1788</v>
      </c>
      <c r="B7651" s="9">
        <v>42156</v>
      </c>
      <c r="C7651" s="2">
        <v>100</v>
      </c>
      <c r="D7651" s="7">
        <v>2</v>
      </c>
      <c r="E7651" s="1">
        <v>33</v>
      </c>
      <c r="F7651" s="1" t="s">
        <v>747</v>
      </c>
      <c r="G7651" s="1" t="s">
        <v>652</v>
      </c>
      <c r="H7651" s="1" t="s">
        <v>23</v>
      </c>
      <c r="I7651" s="1" t="s">
        <v>23</v>
      </c>
      <c r="AK7651" s="1" t="s">
        <v>525</v>
      </c>
    </row>
    <row r="7652" spans="1:37">
      <c r="A7652" s="1" t="s">
        <v>1788</v>
      </c>
      <c r="B7652" s="9">
        <v>42156</v>
      </c>
      <c r="C7652" s="2">
        <v>100</v>
      </c>
      <c r="D7652" s="7">
        <v>2</v>
      </c>
      <c r="E7652" s="1">
        <v>34</v>
      </c>
      <c r="F7652" s="1" t="s">
        <v>745</v>
      </c>
      <c r="G7652" s="1" t="s">
        <v>653</v>
      </c>
      <c r="H7652" s="1" t="s">
        <v>23</v>
      </c>
      <c r="I7652" s="1" t="s">
        <v>23</v>
      </c>
      <c r="AK7652" s="1" t="s">
        <v>525</v>
      </c>
    </row>
    <row r="7653" spans="1:37">
      <c r="A7653" s="1" t="s">
        <v>1788</v>
      </c>
      <c r="B7653" s="9">
        <v>42156</v>
      </c>
      <c r="C7653" s="2">
        <v>100</v>
      </c>
      <c r="D7653" s="7">
        <v>2</v>
      </c>
      <c r="E7653" s="1">
        <v>34</v>
      </c>
      <c r="F7653" s="1" t="s">
        <v>747</v>
      </c>
      <c r="G7653" s="1" t="s">
        <v>655</v>
      </c>
      <c r="H7653" s="1" t="s">
        <v>22</v>
      </c>
      <c r="I7653" s="1" t="s">
        <v>9</v>
      </c>
      <c r="K7653" s="1" t="s">
        <v>35</v>
      </c>
      <c r="L7653" s="1" t="s">
        <v>25</v>
      </c>
      <c r="M7653" s="2" t="s">
        <v>2371</v>
      </c>
      <c r="N7653" s="1" t="s">
        <v>26</v>
      </c>
      <c r="O7653" s="1" t="s">
        <v>27</v>
      </c>
      <c r="Q7653" s="1">
        <v>26.4</v>
      </c>
      <c r="R7653" s="1">
        <v>19.5</v>
      </c>
      <c r="S7653" s="1">
        <v>18.8</v>
      </c>
      <c r="X7653" s="1">
        <v>86</v>
      </c>
      <c r="Y7653" s="1">
        <v>14</v>
      </c>
      <c r="AA7653" s="1">
        <v>0</v>
      </c>
      <c r="AE7653" s="1" t="s">
        <v>1244</v>
      </c>
      <c r="AH7653" s="1" t="s">
        <v>1245</v>
      </c>
      <c r="AI7653" s="1" t="s">
        <v>1246</v>
      </c>
      <c r="AJ7653" s="1" t="s">
        <v>525</v>
      </c>
      <c r="AK7653" s="1" t="s">
        <v>525</v>
      </c>
    </row>
    <row r="7654" spans="1:37">
      <c r="A7654" s="1" t="s">
        <v>1788</v>
      </c>
      <c r="B7654" s="9">
        <v>42156</v>
      </c>
      <c r="C7654" s="2">
        <v>100</v>
      </c>
      <c r="D7654" s="7">
        <v>2</v>
      </c>
      <c r="E7654" s="1">
        <v>35</v>
      </c>
      <c r="F7654" s="1" t="s">
        <v>745</v>
      </c>
      <c r="G7654" s="1" t="s">
        <v>656</v>
      </c>
      <c r="H7654" s="1" t="s">
        <v>23</v>
      </c>
      <c r="I7654" s="1" t="s">
        <v>23</v>
      </c>
      <c r="AK7654" s="1" t="s">
        <v>525</v>
      </c>
    </row>
    <row r="7655" spans="1:37">
      <c r="A7655" s="1" t="s">
        <v>1788</v>
      </c>
      <c r="B7655" s="9">
        <v>42156</v>
      </c>
      <c r="C7655" s="2">
        <v>100</v>
      </c>
      <c r="D7655" s="7">
        <v>2</v>
      </c>
      <c r="E7655" s="1">
        <v>35</v>
      </c>
      <c r="F7655" s="1" t="s">
        <v>747</v>
      </c>
      <c r="G7655" s="1" t="s">
        <v>658</v>
      </c>
      <c r="H7655" s="1" t="s">
        <v>23</v>
      </c>
      <c r="I7655" s="1" t="s">
        <v>23</v>
      </c>
      <c r="AK7655" s="1" t="s">
        <v>525</v>
      </c>
    </row>
    <row r="7656" spans="1:37">
      <c r="A7656" s="1" t="s">
        <v>1788</v>
      </c>
      <c r="B7656" s="9">
        <v>42156</v>
      </c>
      <c r="C7656" s="2">
        <v>100</v>
      </c>
      <c r="D7656" s="7">
        <v>2</v>
      </c>
      <c r="E7656" s="1">
        <v>36</v>
      </c>
      <c r="F7656" s="1" t="s">
        <v>745</v>
      </c>
      <c r="G7656" s="1" t="s">
        <v>660</v>
      </c>
      <c r="H7656" s="1" t="s">
        <v>23</v>
      </c>
      <c r="I7656" s="1" t="s">
        <v>23</v>
      </c>
      <c r="J7656" s="1" t="s">
        <v>55</v>
      </c>
      <c r="AK7656" s="1" t="s">
        <v>525</v>
      </c>
    </row>
    <row r="7657" spans="1:37">
      <c r="A7657" s="1" t="s">
        <v>1788</v>
      </c>
      <c r="B7657" s="9">
        <v>42156</v>
      </c>
      <c r="C7657" s="2">
        <v>100</v>
      </c>
      <c r="D7657" s="7">
        <v>2</v>
      </c>
      <c r="E7657" s="1">
        <v>36</v>
      </c>
      <c r="F7657" s="1" t="s">
        <v>747</v>
      </c>
      <c r="G7657" s="1" t="s">
        <v>661</v>
      </c>
      <c r="H7657" s="1" t="s">
        <v>22</v>
      </c>
      <c r="I7657" s="1" t="s">
        <v>9</v>
      </c>
      <c r="K7657" s="1" t="s">
        <v>265</v>
      </c>
      <c r="L7657" s="1" t="s">
        <v>25</v>
      </c>
      <c r="Q7657" s="1">
        <v>39.799999999999997</v>
      </c>
      <c r="T7657" s="1">
        <v>140.75</v>
      </c>
      <c r="U7657" s="1">
        <v>172.2</v>
      </c>
      <c r="V7657" s="1">
        <v>26.3</v>
      </c>
      <c r="AA7657" s="1">
        <v>0</v>
      </c>
      <c r="AC7657" s="1" t="s">
        <v>1247</v>
      </c>
      <c r="AD7657" s="1" t="s">
        <v>1248</v>
      </c>
      <c r="AJ7657" s="1" t="s">
        <v>525</v>
      </c>
      <c r="AK7657" s="1" t="s">
        <v>525</v>
      </c>
    </row>
    <row r="7658" spans="1:37">
      <c r="A7658" s="1" t="s">
        <v>1788</v>
      </c>
      <c r="B7658" s="9">
        <v>42156</v>
      </c>
      <c r="C7658" s="2">
        <v>100</v>
      </c>
      <c r="D7658" s="7">
        <v>2</v>
      </c>
      <c r="E7658" s="1">
        <v>37</v>
      </c>
      <c r="F7658" s="1" t="s">
        <v>745</v>
      </c>
      <c r="G7658" s="1" t="s">
        <v>741</v>
      </c>
      <c r="H7658" s="1" t="s">
        <v>23</v>
      </c>
      <c r="I7658" s="1" t="s">
        <v>23</v>
      </c>
      <c r="J7658" s="1" t="s">
        <v>55</v>
      </c>
      <c r="AK7658" s="1" t="s">
        <v>525</v>
      </c>
    </row>
    <row r="7659" spans="1:37">
      <c r="A7659" s="1" t="s">
        <v>1788</v>
      </c>
      <c r="B7659" s="9">
        <v>42156</v>
      </c>
      <c r="C7659" s="2">
        <v>100</v>
      </c>
      <c r="D7659" s="7">
        <v>2</v>
      </c>
      <c r="E7659" s="1">
        <v>37</v>
      </c>
      <c r="F7659" s="1" t="s">
        <v>747</v>
      </c>
      <c r="G7659" s="1" t="s">
        <v>662</v>
      </c>
      <c r="H7659" s="1" t="s">
        <v>22</v>
      </c>
      <c r="I7659" s="1" t="s">
        <v>9</v>
      </c>
      <c r="K7659" s="1" t="s">
        <v>29</v>
      </c>
      <c r="L7659" s="1" t="s">
        <v>53</v>
      </c>
      <c r="M7659" s="2" t="s">
        <v>1546</v>
      </c>
      <c r="AJ7659" s="1" t="s">
        <v>216</v>
      </c>
      <c r="AK7659" s="1" t="s">
        <v>525</v>
      </c>
    </row>
    <row r="7660" spans="1:37">
      <c r="A7660" s="1" t="s">
        <v>1788</v>
      </c>
      <c r="B7660" s="9">
        <v>42156</v>
      </c>
      <c r="C7660" s="2">
        <v>100</v>
      </c>
      <c r="D7660" s="7">
        <v>2</v>
      </c>
      <c r="E7660" s="1">
        <v>38</v>
      </c>
      <c r="F7660" s="1" t="s">
        <v>745</v>
      </c>
      <c r="G7660" s="1" t="s">
        <v>663</v>
      </c>
      <c r="H7660" s="1" t="s">
        <v>23</v>
      </c>
      <c r="I7660" s="1" t="s">
        <v>23</v>
      </c>
      <c r="AK7660" s="1" t="s">
        <v>525</v>
      </c>
    </row>
    <row r="7661" spans="1:37">
      <c r="A7661" s="1" t="s">
        <v>1788</v>
      </c>
      <c r="B7661" s="9">
        <v>42156</v>
      </c>
      <c r="C7661" s="2">
        <v>100</v>
      </c>
      <c r="D7661" s="7">
        <v>2</v>
      </c>
      <c r="E7661" s="1">
        <v>38</v>
      </c>
      <c r="F7661" s="1" t="s">
        <v>747</v>
      </c>
      <c r="G7661" s="1" t="s">
        <v>664</v>
      </c>
      <c r="H7661" s="1" t="s">
        <v>23</v>
      </c>
      <c r="I7661" s="1" t="s">
        <v>23</v>
      </c>
      <c r="AK7661" s="1" t="s">
        <v>525</v>
      </c>
    </row>
    <row r="7662" spans="1:37">
      <c r="A7662" s="1" t="s">
        <v>1788</v>
      </c>
      <c r="B7662" s="9">
        <v>42156</v>
      </c>
      <c r="C7662" s="2">
        <v>100</v>
      </c>
      <c r="D7662" s="7">
        <v>2</v>
      </c>
      <c r="E7662" s="1">
        <v>39</v>
      </c>
      <c r="F7662" s="1" t="s">
        <v>745</v>
      </c>
      <c r="G7662" s="1" t="s">
        <v>665</v>
      </c>
      <c r="H7662" s="1" t="s">
        <v>23</v>
      </c>
      <c r="I7662" s="1" t="s">
        <v>23</v>
      </c>
      <c r="AK7662" s="1" t="s">
        <v>525</v>
      </c>
    </row>
    <row r="7663" spans="1:37">
      <c r="A7663" s="1" t="s">
        <v>1788</v>
      </c>
      <c r="B7663" s="9">
        <v>42156</v>
      </c>
      <c r="C7663" s="2">
        <v>100</v>
      </c>
      <c r="D7663" s="7">
        <v>2</v>
      </c>
      <c r="E7663" s="1">
        <v>39</v>
      </c>
      <c r="F7663" s="1" t="s">
        <v>747</v>
      </c>
      <c r="G7663" s="1" t="s">
        <v>666</v>
      </c>
      <c r="H7663" s="1" t="s">
        <v>23</v>
      </c>
      <c r="I7663" s="1" t="s">
        <v>23</v>
      </c>
      <c r="AK7663" s="1" t="s">
        <v>525</v>
      </c>
    </row>
    <row r="7664" spans="1:37">
      <c r="A7664" s="1" t="s">
        <v>1788</v>
      </c>
      <c r="B7664" s="9">
        <v>42156</v>
      </c>
      <c r="C7664" s="2">
        <v>100</v>
      </c>
      <c r="D7664" s="7">
        <v>2</v>
      </c>
      <c r="E7664" s="1">
        <v>40</v>
      </c>
      <c r="F7664" s="1" t="s">
        <v>745</v>
      </c>
      <c r="G7664" s="1" t="s">
        <v>667</v>
      </c>
      <c r="H7664" s="1" t="s">
        <v>23</v>
      </c>
      <c r="I7664" s="1" t="s">
        <v>23</v>
      </c>
      <c r="AK7664" s="1" t="s">
        <v>525</v>
      </c>
    </row>
    <row r="7665" spans="1:37">
      <c r="A7665" s="1" t="s">
        <v>1788</v>
      </c>
      <c r="B7665" s="9">
        <v>42156</v>
      </c>
      <c r="C7665" s="2">
        <v>100</v>
      </c>
      <c r="D7665" s="7">
        <v>2</v>
      </c>
      <c r="E7665" s="1">
        <v>40</v>
      </c>
      <c r="F7665" s="1" t="s">
        <v>747</v>
      </c>
      <c r="G7665" s="1" t="s">
        <v>668</v>
      </c>
      <c r="H7665" s="1" t="s">
        <v>23</v>
      </c>
      <c r="I7665" s="1" t="s">
        <v>23</v>
      </c>
      <c r="AK7665" s="1" t="s">
        <v>525</v>
      </c>
    </row>
    <row r="7666" spans="1:37">
      <c r="A7666" s="1" t="s">
        <v>1788</v>
      </c>
      <c r="B7666" s="9">
        <v>42156</v>
      </c>
      <c r="C7666" s="2">
        <v>100</v>
      </c>
      <c r="D7666" s="7">
        <v>2</v>
      </c>
      <c r="E7666" s="1">
        <v>41</v>
      </c>
      <c r="F7666" s="1" t="s">
        <v>745</v>
      </c>
      <c r="G7666" s="1" t="s">
        <v>670</v>
      </c>
      <c r="H7666" s="1" t="s">
        <v>23</v>
      </c>
      <c r="I7666" s="1" t="s">
        <v>23</v>
      </c>
      <c r="AK7666" s="1" t="s">
        <v>525</v>
      </c>
    </row>
    <row r="7667" spans="1:37">
      <c r="A7667" s="1" t="s">
        <v>1788</v>
      </c>
      <c r="B7667" s="9">
        <v>42156</v>
      </c>
      <c r="C7667" s="2">
        <v>100</v>
      </c>
      <c r="D7667" s="7">
        <v>2</v>
      </c>
      <c r="E7667" s="1">
        <v>41</v>
      </c>
      <c r="F7667" s="1" t="s">
        <v>747</v>
      </c>
      <c r="G7667" s="1" t="s">
        <v>671</v>
      </c>
      <c r="H7667" s="1" t="s">
        <v>22</v>
      </c>
      <c r="I7667" s="1" t="s">
        <v>9</v>
      </c>
      <c r="K7667" s="1" t="s">
        <v>30</v>
      </c>
      <c r="L7667" s="1" t="s">
        <v>53</v>
      </c>
      <c r="M7667" s="2" t="s">
        <v>1552</v>
      </c>
      <c r="AJ7667" s="1" t="s">
        <v>216</v>
      </c>
      <c r="AK7667" s="1" t="s">
        <v>525</v>
      </c>
    </row>
    <row r="7668" spans="1:37">
      <c r="A7668" s="1" t="s">
        <v>1788</v>
      </c>
      <c r="B7668" s="9">
        <v>42156</v>
      </c>
      <c r="C7668" s="2">
        <v>100</v>
      </c>
      <c r="D7668" s="7">
        <v>2</v>
      </c>
      <c r="E7668" s="1">
        <v>42</v>
      </c>
      <c r="F7668" s="1" t="s">
        <v>745</v>
      </c>
      <c r="G7668" s="1" t="s">
        <v>672</v>
      </c>
      <c r="H7668" s="1" t="s">
        <v>23</v>
      </c>
      <c r="I7668" s="1" t="s">
        <v>23</v>
      </c>
      <c r="AK7668" s="1" t="s">
        <v>525</v>
      </c>
    </row>
    <row r="7669" spans="1:37">
      <c r="A7669" s="1" t="s">
        <v>1788</v>
      </c>
      <c r="B7669" s="9">
        <v>42156</v>
      </c>
      <c r="C7669" s="2">
        <v>100</v>
      </c>
      <c r="D7669" s="7">
        <v>2</v>
      </c>
      <c r="E7669" s="1">
        <v>42</v>
      </c>
      <c r="F7669" s="1" t="s">
        <v>747</v>
      </c>
      <c r="G7669" s="1" t="s">
        <v>673</v>
      </c>
      <c r="H7669" s="1" t="s">
        <v>23</v>
      </c>
      <c r="I7669" s="1" t="s">
        <v>23</v>
      </c>
      <c r="AK7669" s="1" t="s">
        <v>525</v>
      </c>
    </row>
    <row r="7670" spans="1:37">
      <c r="A7670" s="1" t="s">
        <v>1788</v>
      </c>
      <c r="B7670" s="9">
        <v>42156</v>
      </c>
      <c r="C7670" s="2">
        <v>100</v>
      </c>
      <c r="D7670" s="7">
        <v>2</v>
      </c>
      <c r="E7670" s="1">
        <v>43</v>
      </c>
      <c r="F7670" s="1" t="s">
        <v>745</v>
      </c>
      <c r="G7670" s="1" t="s">
        <v>674</v>
      </c>
      <c r="H7670" s="1" t="s">
        <v>23</v>
      </c>
      <c r="I7670" s="1" t="s">
        <v>23</v>
      </c>
      <c r="AK7670" s="1" t="s">
        <v>525</v>
      </c>
    </row>
    <row r="7671" spans="1:37">
      <c r="A7671" s="1" t="s">
        <v>1788</v>
      </c>
      <c r="B7671" s="9">
        <v>42156</v>
      </c>
      <c r="C7671" s="2">
        <v>100</v>
      </c>
      <c r="D7671" s="7">
        <v>2</v>
      </c>
      <c r="E7671" s="1">
        <v>43</v>
      </c>
      <c r="F7671" s="1" t="s">
        <v>747</v>
      </c>
      <c r="G7671" s="1" t="s">
        <v>675</v>
      </c>
      <c r="H7671" s="1" t="s">
        <v>23</v>
      </c>
      <c r="I7671" s="1" t="s">
        <v>23</v>
      </c>
      <c r="AK7671" s="1" t="s">
        <v>525</v>
      </c>
    </row>
    <row r="7672" spans="1:37">
      <c r="A7672" s="1" t="s">
        <v>1788</v>
      </c>
      <c r="B7672" s="9">
        <v>42156</v>
      </c>
      <c r="C7672" s="2">
        <v>100</v>
      </c>
      <c r="D7672" s="7">
        <v>2</v>
      </c>
      <c r="E7672" s="1">
        <v>44</v>
      </c>
      <c r="F7672" s="1" t="s">
        <v>745</v>
      </c>
      <c r="G7672" s="1" t="s">
        <v>676</v>
      </c>
      <c r="H7672" s="1" t="s">
        <v>23</v>
      </c>
      <c r="I7672" s="1" t="s">
        <v>23</v>
      </c>
      <c r="J7672" s="1" t="s">
        <v>55</v>
      </c>
      <c r="M7672" s="1"/>
      <c r="AK7672" s="1" t="s">
        <v>525</v>
      </c>
    </row>
    <row r="7673" spans="1:37">
      <c r="A7673" s="1" t="s">
        <v>1788</v>
      </c>
      <c r="B7673" s="9">
        <v>42156</v>
      </c>
      <c r="C7673" s="2">
        <v>100</v>
      </c>
      <c r="D7673" s="7">
        <v>2</v>
      </c>
      <c r="E7673" s="1">
        <v>44</v>
      </c>
      <c r="F7673" s="1" t="s">
        <v>747</v>
      </c>
      <c r="G7673" s="1" t="s">
        <v>678</v>
      </c>
      <c r="H7673" s="1" t="s">
        <v>23</v>
      </c>
      <c r="I7673" s="1" t="s">
        <v>23</v>
      </c>
      <c r="M7673" s="1"/>
      <c r="AK7673" s="1" t="s">
        <v>525</v>
      </c>
    </row>
    <row r="7674" spans="1:37">
      <c r="A7674" s="1" t="s">
        <v>1788</v>
      </c>
      <c r="B7674" s="9">
        <v>42156</v>
      </c>
      <c r="C7674" s="2">
        <v>100</v>
      </c>
      <c r="D7674" s="7">
        <v>2</v>
      </c>
      <c r="E7674" s="1">
        <v>45</v>
      </c>
      <c r="F7674" s="1" t="s">
        <v>745</v>
      </c>
      <c r="G7674" s="1" t="s">
        <v>679</v>
      </c>
      <c r="H7674" s="1" t="s">
        <v>22</v>
      </c>
      <c r="I7674" s="1" t="s">
        <v>9</v>
      </c>
      <c r="K7674" s="1" t="s">
        <v>29</v>
      </c>
      <c r="L7674" s="1" t="s">
        <v>53</v>
      </c>
      <c r="M7674" s="2" t="s">
        <v>1551</v>
      </c>
      <c r="AJ7674" s="1" t="s">
        <v>216</v>
      </c>
      <c r="AK7674" s="1" t="s">
        <v>525</v>
      </c>
    </row>
    <row r="7675" spans="1:37">
      <c r="A7675" s="1" t="s">
        <v>1788</v>
      </c>
      <c r="B7675" s="9">
        <v>42156</v>
      </c>
      <c r="C7675" s="2">
        <v>100</v>
      </c>
      <c r="D7675" s="7">
        <v>2</v>
      </c>
      <c r="E7675" s="1">
        <v>45</v>
      </c>
      <c r="F7675" s="1" t="s">
        <v>747</v>
      </c>
      <c r="G7675" s="1" t="s">
        <v>680</v>
      </c>
      <c r="H7675" s="1" t="s">
        <v>23</v>
      </c>
      <c r="I7675" s="1" t="s">
        <v>23</v>
      </c>
      <c r="AK7675" s="1" t="s">
        <v>525</v>
      </c>
    </row>
    <row r="7676" spans="1:37">
      <c r="A7676" s="1" t="s">
        <v>1788</v>
      </c>
      <c r="B7676" s="9">
        <v>42156</v>
      </c>
      <c r="C7676" s="2">
        <v>100</v>
      </c>
      <c r="D7676" s="7">
        <v>2</v>
      </c>
      <c r="E7676" s="1">
        <v>46</v>
      </c>
      <c r="F7676" s="1" t="s">
        <v>745</v>
      </c>
      <c r="G7676" s="1" t="s">
        <v>681</v>
      </c>
      <c r="H7676" s="1" t="s">
        <v>23</v>
      </c>
      <c r="I7676" s="1" t="s">
        <v>23</v>
      </c>
      <c r="AK7676" s="1" t="s">
        <v>525</v>
      </c>
    </row>
    <row r="7677" spans="1:37">
      <c r="A7677" s="1" t="s">
        <v>1788</v>
      </c>
      <c r="B7677" s="9">
        <v>42156</v>
      </c>
      <c r="C7677" s="2">
        <v>100</v>
      </c>
      <c r="D7677" s="7">
        <v>2</v>
      </c>
      <c r="E7677" s="1">
        <v>46</v>
      </c>
      <c r="F7677" s="1" t="s">
        <v>747</v>
      </c>
      <c r="G7677" s="1" t="s">
        <v>682</v>
      </c>
      <c r="H7677" s="1" t="s">
        <v>23</v>
      </c>
      <c r="I7677" s="1" t="s">
        <v>23</v>
      </c>
      <c r="AK7677" s="1" t="s">
        <v>525</v>
      </c>
    </row>
    <row r="7678" spans="1:37">
      <c r="A7678" s="1" t="s">
        <v>1788</v>
      </c>
      <c r="B7678" s="9">
        <v>42156</v>
      </c>
      <c r="C7678" s="2">
        <v>100</v>
      </c>
      <c r="D7678" s="7">
        <v>2</v>
      </c>
      <c r="E7678" s="1">
        <v>47</v>
      </c>
      <c r="F7678" s="1" t="s">
        <v>745</v>
      </c>
      <c r="G7678" s="1" t="s">
        <v>683</v>
      </c>
      <c r="H7678" s="1" t="s">
        <v>23</v>
      </c>
      <c r="I7678" s="1" t="s">
        <v>23</v>
      </c>
      <c r="AK7678" s="1" t="s">
        <v>525</v>
      </c>
    </row>
    <row r="7679" spans="1:37">
      <c r="A7679" s="1" t="s">
        <v>1788</v>
      </c>
      <c r="B7679" s="9">
        <v>42156</v>
      </c>
      <c r="C7679" s="2">
        <v>100</v>
      </c>
      <c r="D7679" s="7">
        <v>2</v>
      </c>
      <c r="E7679" s="1">
        <v>47</v>
      </c>
      <c r="F7679" s="1" t="s">
        <v>747</v>
      </c>
      <c r="G7679" s="1" t="s">
        <v>684</v>
      </c>
      <c r="H7679" s="1" t="s">
        <v>23</v>
      </c>
      <c r="I7679" s="1" t="s">
        <v>23</v>
      </c>
      <c r="AK7679" s="1" t="s">
        <v>525</v>
      </c>
    </row>
    <row r="7680" spans="1:37">
      <c r="A7680" s="1" t="s">
        <v>1788</v>
      </c>
      <c r="B7680" s="9">
        <v>42156</v>
      </c>
      <c r="C7680" s="2">
        <v>100</v>
      </c>
      <c r="D7680" s="7">
        <v>2</v>
      </c>
      <c r="E7680" s="1">
        <v>48</v>
      </c>
      <c r="F7680" s="1" t="s">
        <v>745</v>
      </c>
      <c r="G7680" s="1" t="s">
        <v>686</v>
      </c>
      <c r="H7680" s="1" t="s">
        <v>23</v>
      </c>
      <c r="I7680" s="1" t="s">
        <v>23</v>
      </c>
      <c r="AK7680" s="1" t="s">
        <v>525</v>
      </c>
    </row>
    <row r="7681" spans="1:38">
      <c r="A7681" s="1" t="s">
        <v>1788</v>
      </c>
      <c r="B7681" s="9">
        <v>42156</v>
      </c>
      <c r="C7681" s="2">
        <v>100</v>
      </c>
      <c r="D7681" s="7">
        <v>2</v>
      </c>
      <c r="E7681" s="1">
        <v>48</v>
      </c>
      <c r="F7681" s="1" t="s">
        <v>747</v>
      </c>
      <c r="G7681" s="1" t="s">
        <v>687</v>
      </c>
      <c r="H7681" s="1" t="s">
        <v>23</v>
      </c>
      <c r="I7681" s="1" t="s">
        <v>23</v>
      </c>
    </row>
    <row r="7682" spans="1:38">
      <c r="A7682" s="1" t="s">
        <v>1789</v>
      </c>
      <c r="B7682" s="9">
        <v>42157</v>
      </c>
      <c r="C7682" s="2">
        <v>100</v>
      </c>
      <c r="D7682" s="7">
        <v>2</v>
      </c>
      <c r="E7682" s="1">
        <v>1</v>
      </c>
      <c r="F7682" s="1" t="s">
        <v>745</v>
      </c>
      <c r="G7682" s="1" t="s">
        <v>584</v>
      </c>
      <c r="H7682" s="1" t="s">
        <v>23</v>
      </c>
      <c r="I7682" s="1" t="s">
        <v>23</v>
      </c>
      <c r="J7682" s="1" t="s">
        <v>55</v>
      </c>
    </row>
    <row r="7683" spans="1:38">
      <c r="A7683" s="1" t="s">
        <v>1789</v>
      </c>
      <c r="B7683" s="9">
        <v>42157</v>
      </c>
      <c r="C7683" s="2">
        <v>100</v>
      </c>
      <c r="D7683" s="7">
        <v>2</v>
      </c>
      <c r="E7683" s="1">
        <v>1</v>
      </c>
      <c r="F7683" s="1" t="s">
        <v>747</v>
      </c>
      <c r="G7683" s="1" t="s">
        <v>586</v>
      </c>
      <c r="H7683" s="1" t="s">
        <v>22</v>
      </c>
      <c r="I7683" s="1" t="s">
        <v>9</v>
      </c>
      <c r="K7683" s="1" t="s">
        <v>32</v>
      </c>
      <c r="L7683" s="1" t="s">
        <v>53</v>
      </c>
      <c r="M7683" s="2" t="s">
        <v>2359</v>
      </c>
    </row>
    <row r="7684" spans="1:38">
      <c r="A7684" s="1" t="s">
        <v>1789</v>
      </c>
      <c r="B7684" s="9">
        <v>42157</v>
      </c>
      <c r="C7684" s="2">
        <v>100</v>
      </c>
      <c r="D7684" s="7">
        <v>2</v>
      </c>
      <c r="E7684" s="1">
        <v>2</v>
      </c>
      <c r="F7684" s="1" t="s">
        <v>745</v>
      </c>
      <c r="G7684" s="1" t="s">
        <v>587</v>
      </c>
      <c r="H7684" s="1" t="s">
        <v>23</v>
      </c>
      <c r="I7684" s="1" t="s">
        <v>23</v>
      </c>
      <c r="J7684" s="1" t="s">
        <v>55</v>
      </c>
    </row>
    <row r="7685" spans="1:38">
      <c r="A7685" s="1" t="s">
        <v>1789</v>
      </c>
      <c r="B7685" s="9">
        <v>42157</v>
      </c>
      <c r="C7685" s="2">
        <v>100</v>
      </c>
      <c r="D7685" s="7">
        <v>2</v>
      </c>
      <c r="E7685" s="1">
        <v>2</v>
      </c>
      <c r="F7685" s="1" t="s">
        <v>747</v>
      </c>
      <c r="G7685" s="1" t="s">
        <v>588</v>
      </c>
      <c r="H7685" s="1" t="s">
        <v>23</v>
      </c>
      <c r="I7685" s="1" t="s">
        <v>23</v>
      </c>
    </row>
    <row r="7686" spans="1:38">
      <c r="A7686" s="1" t="s">
        <v>1789</v>
      </c>
      <c r="B7686" s="9">
        <v>42157</v>
      </c>
      <c r="C7686" s="2">
        <v>100</v>
      </c>
      <c r="D7686" s="7">
        <v>2</v>
      </c>
      <c r="E7686" s="1">
        <v>3</v>
      </c>
      <c r="F7686" s="1" t="s">
        <v>745</v>
      </c>
      <c r="G7686" s="1" t="s">
        <v>589</v>
      </c>
      <c r="H7686" s="1" t="s">
        <v>23</v>
      </c>
      <c r="I7686" s="1" t="s">
        <v>23</v>
      </c>
    </row>
    <row r="7687" spans="1:38">
      <c r="A7687" s="1" t="s">
        <v>1789</v>
      </c>
      <c r="B7687" s="9">
        <v>42157</v>
      </c>
      <c r="C7687" s="2">
        <v>100</v>
      </c>
      <c r="D7687" s="7">
        <v>2</v>
      </c>
      <c r="E7687" s="1">
        <v>3</v>
      </c>
      <c r="F7687" s="1" t="s">
        <v>747</v>
      </c>
      <c r="G7687" s="1" t="s">
        <v>590</v>
      </c>
      <c r="H7687" s="1" t="s">
        <v>22</v>
      </c>
      <c r="I7687" s="1" t="s">
        <v>9</v>
      </c>
      <c r="J7687" s="1" t="s">
        <v>55</v>
      </c>
      <c r="AL7687" s="1" t="s">
        <v>782</v>
      </c>
    </row>
    <row r="7688" spans="1:38">
      <c r="A7688" s="1" t="s">
        <v>1789</v>
      </c>
      <c r="B7688" s="9">
        <v>42157</v>
      </c>
      <c r="C7688" s="2">
        <v>100</v>
      </c>
      <c r="D7688" s="7">
        <v>2</v>
      </c>
      <c r="E7688" s="1">
        <v>4</v>
      </c>
      <c r="F7688" s="1" t="s">
        <v>745</v>
      </c>
      <c r="G7688" s="1" t="s">
        <v>591</v>
      </c>
      <c r="H7688" s="1" t="s">
        <v>22</v>
      </c>
      <c r="I7688" s="1" t="s">
        <v>9</v>
      </c>
      <c r="K7688" s="1" t="s">
        <v>121</v>
      </c>
      <c r="L7688" s="1" t="s">
        <v>53</v>
      </c>
      <c r="M7688" s="2" t="s">
        <v>2221</v>
      </c>
    </row>
    <row r="7689" spans="1:38">
      <c r="A7689" s="1" t="s">
        <v>1789</v>
      </c>
      <c r="B7689" s="9">
        <v>42157</v>
      </c>
      <c r="C7689" s="2">
        <v>100</v>
      </c>
      <c r="D7689" s="7">
        <v>2</v>
      </c>
      <c r="E7689" s="1">
        <v>4</v>
      </c>
      <c r="F7689" s="1" t="s">
        <v>747</v>
      </c>
      <c r="G7689" s="1" t="s">
        <v>592</v>
      </c>
      <c r="H7689" s="1" t="s">
        <v>23</v>
      </c>
      <c r="I7689" s="1" t="s">
        <v>23</v>
      </c>
    </row>
    <row r="7690" spans="1:38">
      <c r="A7690" s="1" t="s">
        <v>1789</v>
      </c>
      <c r="B7690" s="9">
        <v>42157</v>
      </c>
      <c r="C7690" s="2">
        <v>100</v>
      </c>
      <c r="D7690" s="7">
        <v>2</v>
      </c>
      <c r="E7690" s="1">
        <v>5</v>
      </c>
      <c r="F7690" s="1" t="s">
        <v>745</v>
      </c>
      <c r="G7690" s="1" t="s">
        <v>593</v>
      </c>
      <c r="H7690" s="1" t="s">
        <v>22</v>
      </c>
      <c r="I7690" s="1" t="s">
        <v>9</v>
      </c>
      <c r="AL7690" s="1" t="s">
        <v>782</v>
      </c>
    </row>
    <row r="7691" spans="1:38">
      <c r="A7691" s="1" t="s">
        <v>1789</v>
      </c>
      <c r="B7691" s="9">
        <v>42157</v>
      </c>
      <c r="C7691" s="2">
        <v>100</v>
      </c>
      <c r="D7691" s="7">
        <v>2</v>
      </c>
      <c r="E7691" s="1">
        <v>5</v>
      </c>
      <c r="F7691" s="1" t="s">
        <v>747</v>
      </c>
      <c r="G7691" s="1" t="s">
        <v>594</v>
      </c>
      <c r="H7691" s="1" t="s">
        <v>23</v>
      </c>
      <c r="I7691" s="1" t="s">
        <v>23</v>
      </c>
    </row>
    <row r="7692" spans="1:38">
      <c r="A7692" s="1" t="s">
        <v>1789</v>
      </c>
      <c r="B7692" s="9">
        <v>42157</v>
      </c>
      <c r="C7692" s="2">
        <v>100</v>
      </c>
      <c r="D7692" s="7">
        <v>2</v>
      </c>
      <c r="E7692" s="1">
        <v>6</v>
      </c>
      <c r="F7692" s="1" t="s">
        <v>745</v>
      </c>
      <c r="G7692" s="1" t="s">
        <v>595</v>
      </c>
      <c r="H7692" s="1" t="s">
        <v>23</v>
      </c>
      <c r="I7692" s="1" t="s">
        <v>23</v>
      </c>
    </row>
    <row r="7693" spans="1:38">
      <c r="A7693" s="1" t="s">
        <v>1789</v>
      </c>
      <c r="B7693" s="9">
        <v>42157</v>
      </c>
      <c r="C7693" s="2">
        <v>100</v>
      </c>
      <c r="D7693" s="7">
        <v>2</v>
      </c>
      <c r="E7693" s="1">
        <v>6</v>
      </c>
      <c r="F7693" s="1" t="s">
        <v>747</v>
      </c>
      <c r="G7693" s="1" t="s">
        <v>596</v>
      </c>
      <c r="H7693" s="1" t="s">
        <v>22</v>
      </c>
      <c r="I7693" s="1" t="s">
        <v>23</v>
      </c>
      <c r="AL7693" s="1" t="s">
        <v>782</v>
      </c>
    </row>
    <row r="7694" spans="1:38">
      <c r="A7694" s="1" t="s">
        <v>1789</v>
      </c>
      <c r="B7694" s="9">
        <v>42157</v>
      </c>
      <c r="C7694" s="2">
        <v>100</v>
      </c>
      <c r="D7694" s="7">
        <v>2</v>
      </c>
      <c r="E7694" s="1">
        <v>7</v>
      </c>
      <c r="F7694" s="1" t="s">
        <v>745</v>
      </c>
      <c r="G7694" s="1" t="s">
        <v>597</v>
      </c>
      <c r="H7694" s="1" t="s">
        <v>22</v>
      </c>
      <c r="I7694" s="1" t="s">
        <v>23</v>
      </c>
      <c r="AL7694" s="1" t="s">
        <v>782</v>
      </c>
    </row>
    <row r="7695" spans="1:38">
      <c r="A7695" s="1" t="s">
        <v>1789</v>
      </c>
      <c r="B7695" s="9">
        <v>42157</v>
      </c>
      <c r="C7695" s="2">
        <v>100</v>
      </c>
      <c r="D7695" s="7">
        <v>2</v>
      </c>
      <c r="E7695" s="1">
        <v>7</v>
      </c>
      <c r="F7695" s="1" t="s">
        <v>747</v>
      </c>
      <c r="G7695" s="1" t="s">
        <v>599</v>
      </c>
      <c r="H7695" s="1" t="s">
        <v>23</v>
      </c>
      <c r="I7695" s="1" t="s">
        <v>23</v>
      </c>
    </row>
    <row r="7696" spans="1:38">
      <c r="A7696" s="1" t="s">
        <v>1789</v>
      </c>
      <c r="B7696" s="9">
        <v>42157</v>
      </c>
      <c r="C7696" s="2">
        <v>100</v>
      </c>
      <c r="D7696" s="7">
        <v>2</v>
      </c>
      <c r="E7696" s="1">
        <v>8</v>
      </c>
      <c r="F7696" s="1" t="s">
        <v>745</v>
      </c>
      <c r="G7696" s="1" t="s">
        <v>600</v>
      </c>
      <c r="H7696" s="1" t="s">
        <v>23</v>
      </c>
      <c r="I7696" s="1" t="s">
        <v>23</v>
      </c>
    </row>
    <row r="7697" spans="1:38">
      <c r="A7697" s="1" t="s">
        <v>1789</v>
      </c>
      <c r="B7697" s="9">
        <v>42157</v>
      </c>
      <c r="C7697" s="2">
        <v>100</v>
      </c>
      <c r="D7697" s="7">
        <v>2</v>
      </c>
      <c r="E7697" s="1">
        <v>8</v>
      </c>
      <c r="F7697" s="1" t="s">
        <v>747</v>
      </c>
      <c r="G7697" s="1" t="s">
        <v>601</v>
      </c>
      <c r="H7697" s="1" t="s">
        <v>23</v>
      </c>
      <c r="I7697" s="1" t="s">
        <v>23</v>
      </c>
      <c r="J7697" s="1" t="s">
        <v>55</v>
      </c>
    </row>
    <row r="7698" spans="1:38">
      <c r="A7698" s="1" t="s">
        <v>1789</v>
      </c>
      <c r="B7698" s="9">
        <v>42157</v>
      </c>
      <c r="C7698" s="2">
        <v>100</v>
      </c>
      <c r="D7698" s="7">
        <v>2</v>
      </c>
      <c r="E7698" s="1">
        <v>9</v>
      </c>
      <c r="F7698" s="1" t="s">
        <v>745</v>
      </c>
      <c r="G7698" s="1" t="s">
        <v>602</v>
      </c>
      <c r="H7698" s="1" t="s">
        <v>22</v>
      </c>
      <c r="I7698" s="1" t="s">
        <v>9</v>
      </c>
      <c r="K7698" s="1" t="s">
        <v>30</v>
      </c>
      <c r="L7698" s="1" t="s">
        <v>53</v>
      </c>
      <c r="M7698" s="2" t="s">
        <v>1573</v>
      </c>
    </row>
    <row r="7699" spans="1:38">
      <c r="A7699" s="1" t="s">
        <v>1789</v>
      </c>
      <c r="B7699" s="9">
        <v>42157</v>
      </c>
      <c r="C7699" s="2">
        <v>100</v>
      </c>
      <c r="D7699" s="7">
        <v>2</v>
      </c>
      <c r="E7699" s="1">
        <v>9</v>
      </c>
      <c r="F7699" s="1" t="s">
        <v>747</v>
      </c>
      <c r="G7699" s="1" t="s">
        <v>603</v>
      </c>
      <c r="H7699" s="1" t="s">
        <v>23</v>
      </c>
      <c r="I7699" s="1" t="s">
        <v>23</v>
      </c>
    </row>
    <row r="7700" spans="1:38">
      <c r="A7700" s="1" t="s">
        <v>1789</v>
      </c>
      <c r="B7700" s="9">
        <v>42157</v>
      </c>
      <c r="C7700" s="2">
        <v>100</v>
      </c>
      <c r="D7700" s="7">
        <v>2</v>
      </c>
      <c r="E7700" s="1">
        <v>10</v>
      </c>
      <c r="F7700" s="1" t="s">
        <v>745</v>
      </c>
      <c r="G7700" s="1" t="s">
        <v>604</v>
      </c>
      <c r="H7700" s="1" t="s">
        <v>22</v>
      </c>
      <c r="I7700" s="1" t="s">
        <v>9</v>
      </c>
      <c r="K7700" s="1" t="s">
        <v>29</v>
      </c>
      <c r="L7700" s="1" t="s">
        <v>53</v>
      </c>
      <c r="M7700" s="2" t="s">
        <v>2349</v>
      </c>
    </row>
    <row r="7701" spans="1:38">
      <c r="A7701" s="1" t="s">
        <v>1789</v>
      </c>
      <c r="B7701" s="9">
        <v>42157</v>
      </c>
      <c r="C7701" s="2">
        <v>100</v>
      </c>
      <c r="D7701" s="7">
        <v>2</v>
      </c>
      <c r="E7701" s="1">
        <v>10</v>
      </c>
      <c r="F7701" s="1" t="s">
        <v>747</v>
      </c>
      <c r="G7701" s="1" t="s">
        <v>605</v>
      </c>
      <c r="H7701" s="1" t="s">
        <v>22</v>
      </c>
      <c r="I7701" s="1" t="s">
        <v>9</v>
      </c>
      <c r="K7701" s="1" t="s">
        <v>36</v>
      </c>
      <c r="L7701" s="1" t="s">
        <v>53</v>
      </c>
      <c r="M7701" s="2" t="s">
        <v>2279</v>
      </c>
    </row>
    <row r="7702" spans="1:38">
      <c r="A7702" s="1" t="s">
        <v>1789</v>
      </c>
      <c r="B7702" s="9">
        <v>42157</v>
      </c>
      <c r="C7702" s="2">
        <v>100</v>
      </c>
      <c r="D7702" s="7">
        <v>2</v>
      </c>
      <c r="E7702" s="1">
        <v>11</v>
      </c>
      <c r="F7702" s="1" t="s">
        <v>745</v>
      </c>
      <c r="G7702" s="1" t="s">
        <v>606</v>
      </c>
      <c r="H7702" s="1" t="s">
        <v>23</v>
      </c>
      <c r="I7702" s="1" t="s">
        <v>23</v>
      </c>
    </row>
    <row r="7703" spans="1:38">
      <c r="A7703" s="1" t="s">
        <v>1789</v>
      </c>
      <c r="B7703" s="9">
        <v>42157</v>
      </c>
      <c r="C7703" s="2">
        <v>100</v>
      </c>
      <c r="D7703" s="7">
        <v>2</v>
      </c>
      <c r="E7703" s="1">
        <v>11</v>
      </c>
      <c r="F7703" s="1" t="s">
        <v>747</v>
      </c>
      <c r="G7703" s="1" t="s">
        <v>607</v>
      </c>
      <c r="H7703" s="1" t="s">
        <v>22</v>
      </c>
      <c r="I7703" s="1" t="s">
        <v>9</v>
      </c>
      <c r="AL7703" s="1" t="s">
        <v>782</v>
      </c>
    </row>
    <row r="7704" spans="1:38">
      <c r="A7704" s="1" t="s">
        <v>1789</v>
      </c>
      <c r="B7704" s="9">
        <v>42157</v>
      </c>
      <c r="C7704" s="2">
        <v>100</v>
      </c>
      <c r="D7704" s="7">
        <v>2</v>
      </c>
      <c r="E7704" s="1">
        <v>12</v>
      </c>
      <c r="F7704" s="1" t="s">
        <v>745</v>
      </c>
      <c r="G7704" s="1" t="s">
        <v>608</v>
      </c>
      <c r="H7704" s="1" t="s">
        <v>22</v>
      </c>
      <c r="I7704" s="1" t="s">
        <v>9</v>
      </c>
      <c r="AL7704" s="1" t="s">
        <v>782</v>
      </c>
    </row>
    <row r="7705" spans="1:38">
      <c r="A7705" s="1" t="s">
        <v>1789</v>
      </c>
      <c r="B7705" s="9">
        <v>42157</v>
      </c>
      <c r="C7705" s="2">
        <v>100</v>
      </c>
      <c r="D7705" s="7">
        <v>2</v>
      </c>
      <c r="E7705" s="1">
        <v>12</v>
      </c>
      <c r="F7705" s="1" t="s">
        <v>747</v>
      </c>
      <c r="G7705" s="1" t="s">
        <v>609</v>
      </c>
      <c r="H7705" s="1" t="s">
        <v>22</v>
      </c>
      <c r="I7705" s="1" t="s">
        <v>9</v>
      </c>
      <c r="AL7705" s="1" t="s">
        <v>782</v>
      </c>
    </row>
    <row r="7706" spans="1:38">
      <c r="A7706" s="1" t="s">
        <v>1789</v>
      </c>
      <c r="B7706" s="9">
        <v>42157</v>
      </c>
      <c r="C7706" s="2">
        <v>100</v>
      </c>
      <c r="D7706" s="7">
        <v>2</v>
      </c>
      <c r="E7706" s="1">
        <v>13</v>
      </c>
      <c r="F7706" s="1" t="s">
        <v>745</v>
      </c>
      <c r="G7706" s="1" t="s">
        <v>610</v>
      </c>
      <c r="H7706" s="1" t="s">
        <v>23</v>
      </c>
      <c r="I7706" s="1" t="s">
        <v>23</v>
      </c>
    </row>
    <row r="7707" spans="1:38">
      <c r="A7707" s="1" t="s">
        <v>1789</v>
      </c>
      <c r="B7707" s="9">
        <v>42157</v>
      </c>
      <c r="C7707" s="2">
        <v>100</v>
      </c>
      <c r="D7707" s="7">
        <v>2</v>
      </c>
      <c r="E7707" s="1">
        <v>13</v>
      </c>
      <c r="F7707" s="1" t="s">
        <v>747</v>
      </c>
      <c r="G7707" s="1" t="s">
        <v>611</v>
      </c>
      <c r="H7707" s="1" t="s">
        <v>22</v>
      </c>
      <c r="I7707" s="1" t="s">
        <v>23</v>
      </c>
      <c r="AL7707" s="1" t="s">
        <v>782</v>
      </c>
    </row>
    <row r="7708" spans="1:38">
      <c r="A7708" s="1" t="s">
        <v>1789</v>
      </c>
      <c r="B7708" s="9">
        <v>42157</v>
      </c>
      <c r="C7708" s="2">
        <v>100</v>
      </c>
      <c r="D7708" s="7">
        <v>2</v>
      </c>
      <c r="E7708" s="1">
        <v>14</v>
      </c>
      <c r="F7708" s="1" t="s">
        <v>745</v>
      </c>
      <c r="G7708" s="1" t="s">
        <v>612</v>
      </c>
      <c r="H7708" s="1" t="s">
        <v>23</v>
      </c>
      <c r="I7708" s="1" t="s">
        <v>23</v>
      </c>
    </row>
    <row r="7709" spans="1:38">
      <c r="A7709" s="1" t="s">
        <v>1789</v>
      </c>
      <c r="B7709" s="9">
        <v>42157</v>
      </c>
      <c r="C7709" s="2">
        <v>100</v>
      </c>
      <c r="D7709" s="7">
        <v>2</v>
      </c>
      <c r="E7709" s="1">
        <v>14</v>
      </c>
      <c r="F7709" s="1" t="s">
        <v>747</v>
      </c>
      <c r="G7709" s="1" t="s">
        <v>613</v>
      </c>
      <c r="H7709" s="1" t="s">
        <v>22</v>
      </c>
      <c r="I7709" s="1" t="s">
        <v>23</v>
      </c>
      <c r="AL7709" s="1" t="s">
        <v>782</v>
      </c>
    </row>
    <row r="7710" spans="1:38">
      <c r="A7710" s="1" t="s">
        <v>1789</v>
      </c>
      <c r="B7710" s="9">
        <v>42157</v>
      </c>
      <c r="C7710" s="2">
        <v>100</v>
      </c>
      <c r="D7710" s="7">
        <v>2</v>
      </c>
      <c r="E7710" s="1">
        <v>15</v>
      </c>
      <c r="F7710" s="1" t="s">
        <v>745</v>
      </c>
      <c r="G7710" s="1" t="s">
        <v>616</v>
      </c>
      <c r="H7710" s="1" t="s">
        <v>23</v>
      </c>
      <c r="I7710" s="1" t="s">
        <v>23</v>
      </c>
    </row>
    <row r="7711" spans="1:38">
      <c r="A7711" s="1" t="s">
        <v>1789</v>
      </c>
      <c r="B7711" s="9">
        <v>42157</v>
      </c>
      <c r="C7711" s="2">
        <v>100</v>
      </c>
      <c r="D7711" s="7">
        <v>2</v>
      </c>
      <c r="E7711" s="1">
        <v>15</v>
      </c>
      <c r="F7711" s="1" t="s">
        <v>747</v>
      </c>
      <c r="G7711" s="1" t="s">
        <v>617</v>
      </c>
      <c r="H7711" s="1" t="s">
        <v>23</v>
      </c>
      <c r="I7711" s="1" t="s">
        <v>23</v>
      </c>
    </row>
    <row r="7712" spans="1:38">
      <c r="A7712" s="1" t="s">
        <v>1789</v>
      </c>
      <c r="B7712" s="9">
        <v>42157</v>
      </c>
      <c r="C7712" s="2">
        <v>100</v>
      </c>
      <c r="D7712" s="7">
        <v>2</v>
      </c>
      <c r="E7712" s="1">
        <v>16</v>
      </c>
      <c r="F7712" s="1" t="s">
        <v>745</v>
      </c>
      <c r="G7712" s="1" t="s">
        <v>618</v>
      </c>
      <c r="H7712" s="1" t="s">
        <v>23</v>
      </c>
      <c r="I7712" s="1" t="s">
        <v>23</v>
      </c>
    </row>
    <row r="7713" spans="1:13">
      <c r="A7713" s="1" t="s">
        <v>1789</v>
      </c>
      <c r="B7713" s="9">
        <v>42157</v>
      </c>
      <c r="C7713" s="2">
        <v>100</v>
      </c>
      <c r="D7713" s="7">
        <v>2</v>
      </c>
      <c r="E7713" s="1">
        <v>16</v>
      </c>
      <c r="F7713" s="1" t="s">
        <v>747</v>
      </c>
      <c r="G7713" s="1" t="s">
        <v>619</v>
      </c>
      <c r="H7713" s="1" t="s">
        <v>22</v>
      </c>
      <c r="I7713" s="1" t="s">
        <v>9</v>
      </c>
      <c r="K7713" s="1" t="s">
        <v>29</v>
      </c>
      <c r="L7713" s="1" t="s">
        <v>53</v>
      </c>
      <c r="M7713" s="2" t="s">
        <v>1586</v>
      </c>
    </row>
    <row r="7714" spans="1:13">
      <c r="A7714" s="1" t="s">
        <v>1789</v>
      </c>
      <c r="B7714" s="9">
        <v>42157</v>
      </c>
      <c r="C7714" s="2">
        <v>100</v>
      </c>
      <c r="D7714" s="7">
        <v>2</v>
      </c>
      <c r="E7714" s="1">
        <v>17</v>
      </c>
      <c r="F7714" s="1" t="s">
        <v>745</v>
      </c>
      <c r="G7714" s="1" t="s">
        <v>620</v>
      </c>
      <c r="H7714" s="1" t="s">
        <v>23</v>
      </c>
      <c r="I7714" s="1" t="s">
        <v>23</v>
      </c>
    </row>
    <row r="7715" spans="1:13">
      <c r="A7715" s="1" t="s">
        <v>1789</v>
      </c>
      <c r="B7715" s="9">
        <v>42157</v>
      </c>
      <c r="C7715" s="2">
        <v>100</v>
      </c>
      <c r="D7715" s="7">
        <v>2</v>
      </c>
      <c r="E7715" s="1">
        <v>17</v>
      </c>
      <c r="F7715" s="1" t="s">
        <v>747</v>
      </c>
      <c r="G7715" s="1" t="s">
        <v>621</v>
      </c>
      <c r="H7715" s="1" t="s">
        <v>23</v>
      </c>
      <c r="I7715" s="1" t="s">
        <v>23</v>
      </c>
    </row>
    <row r="7716" spans="1:13">
      <c r="A7716" s="1" t="s">
        <v>1789</v>
      </c>
      <c r="B7716" s="9">
        <v>42157</v>
      </c>
      <c r="C7716" s="2">
        <v>100</v>
      </c>
      <c r="D7716" s="7">
        <v>2</v>
      </c>
      <c r="E7716" s="1">
        <v>18</v>
      </c>
      <c r="F7716" s="1" t="s">
        <v>745</v>
      </c>
      <c r="G7716" s="1" t="s">
        <v>622</v>
      </c>
      <c r="H7716" s="1" t="s">
        <v>23</v>
      </c>
      <c r="I7716" s="1" t="s">
        <v>23</v>
      </c>
      <c r="J7716" s="1" t="s">
        <v>55</v>
      </c>
    </row>
    <row r="7717" spans="1:13">
      <c r="A7717" s="1" t="s">
        <v>1789</v>
      </c>
      <c r="B7717" s="9">
        <v>42157</v>
      </c>
      <c r="C7717" s="2">
        <v>100</v>
      </c>
      <c r="D7717" s="7">
        <v>2</v>
      </c>
      <c r="E7717" s="1">
        <v>18</v>
      </c>
      <c r="F7717" s="1" t="s">
        <v>747</v>
      </c>
      <c r="G7717" s="1" t="s">
        <v>623</v>
      </c>
      <c r="H7717" s="1" t="s">
        <v>23</v>
      </c>
      <c r="I7717" s="1" t="s">
        <v>23</v>
      </c>
      <c r="J7717" s="1" t="s">
        <v>55</v>
      </c>
    </row>
    <row r="7718" spans="1:13">
      <c r="A7718" s="1" t="s">
        <v>1789</v>
      </c>
      <c r="B7718" s="9">
        <v>42157</v>
      </c>
      <c r="C7718" s="2">
        <v>100</v>
      </c>
      <c r="D7718" s="7">
        <v>2</v>
      </c>
      <c r="E7718" s="1">
        <v>19</v>
      </c>
      <c r="F7718" s="1" t="s">
        <v>745</v>
      </c>
      <c r="G7718" s="1" t="s">
        <v>624</v>
      </c>
      <c r="H7718" s="1" t="s">
        <v>22</v>
      </c>
      <c r="I7718" s="1" t="s">
        <v>23</v>
      </c>
    </row>
    <row r="7719" spans="1:13">
      <c r="A7719" s="1" t="s">
        <v>1789</v>
      </c>
      <c r="B7719" s="9">
        <v>42157</v>
      </c>
      <c r="C7719" s="2">
        <v>100</v>
      </c>
      <c r="D7719" s="7">
        <v>2</v>
      </c>
      <c r="E7719" s="1">
        <v>19</v>
      </c>
      <c r="F7719" s="1" t="s">
        <v>747</v>
      </c>
      <c r="G7719" s="1" t="s">
        <v>625</v>
      </c>
      <c r="H7719" s="1" t="s">
        <v>22</v>
      </c>
      <c r="I7719" s="1" t="s">
        <v>23</v>
      </c>
    </row>
    <row r="7720" spans="1:13">
      <c r="A7720" s="1" t="s">
        <v>1789</v>
      </c>
      <c r="B7720" s="9">
        <v>42157</v>
      </c>
      <c r="C7720" s="2">
        <v>100</v>
      </c>
      <c r="D7720" s="7">
        <v>2</v>
      </c>
      <c r="E7720" s="1">
        <v>20</v>
      </c>
      <c r="F7720" s="1" t="s">
        <v>745</v>
      </c>
      <c r="G7720" s="1" t="s">
        <v>626</v>
      </c>
      <c r="H7720" s="1" t="s">
        <v>23</v>
      </c>
      <c r="I7720" s="1" t="s">
        <v>23</v>
      </c>
    </row>
    <row r="7721" spans="1:13">
      <c r="A7721" s="1" t="s">
        <v>1789</v>
      </c>
      <c r="B7721" s="9">
        <v>42157</v>
      </c>
      <c r="C7721" s="2">
        <v>100</v>
      </c>
      <c r="D7721" s="7">
        <v>2</v>
      </c>
      <c r="E7721" s="1">
        <v>20</v>
      </c>
      <c r="F7721" s="1" t="s">
        <v>747</v>
      </c>
      <c r="G7721" s="1" t="s">
        <v>627</v>
      </c>
      <c r="H7721" s="1" t="s">
        <v>23</v>
      </c>
      <c r="I7721" s="1" t="s">
        <v>23</v>
      </c>
    </row>
    <row r="7722" spans="1:13">
      <c r="A7722" s="1" t="s">
        <v>1789</v>
      </c>
      <c r="B7722" s="9">
        <v>42157</v>
      </c>
      <c r="C7722" s="2">
        <v>100</v>
      </c>
      <c r="D7722" s="7">
        <v>2</v>
      </c>
      <c r="E7722" s="10">
        <v>21</v>
      </c>
      <c r="F7722" s="1" t="s">
        <v>745</v>
      </c>
      <c r="G7722" s="1" t="s">
        <v>628</v>
      </c>
      <c r="H7722" s="1" t="s">
        <v>23</v>
      </c>
      <c r="I7722" s="1" t="s">
        <v>23</v>
      </c>
    </row>
    <row r="7723" spans="1:13">
      <c r="A7723" s="1" t="s">
        <v>1789</v>
      </c>
      <c r="B7723" s="9">
        <v>42157</v>
      </c>
      <c r="C7723" s="2">
        <v>100</v>
      </c>
      <c r="D7723" s="7">
        <v>2</v>
      </c>
      <c r="E7723" s="1">
        <v>21</v>
      </c>
      <c r="F7723" s="1" t="s">
        <v>747</v>
      </c>
      <c r="G7723" s="1" t="s">
        <v>629</v>
      </c>
      <c r="H7723" s="1" t="s">
        <v>23</v>
      </c>
      <c r="I7723" s="1" t="s">
        <v>23</v>
      </c>
    </row>
    <row r="7724" spans="1:13">
      <c r="A7724" s="1" t="s">
        <v>1789</v>
      </c>
      <c r="B7724" s="9">
        <v>42157</v>
      </c>
      <c r="C7724" s="2">
        <v>100</v>
      </c>
      <c r="D7724" s="7">
        <v>2</v>
      </c>
      <c r="E7724" s="1">
        <v>22</v>
      </c>
      <c r="F7724" s="1" t="s">
        <v>745</v>
      </c>
      <c r="G7724" s="1" t="s">
        <v>630</v>
      </c>
      <c r="H7724" s="1" t="s">
        <v>23</v>
      </c>
      <c r="I7724" s="1" t="s">
        <v>23</v>
      </c>
    </row>
    <row r="7725" spans="1:13">
      <c r="A7725" s="1" t="s">
        <v>1789</v>
      </c>
      <c r="B7725" s="9">
        <v>42157</v>
      </c>
      <c r="C7725" s="2">
        <v>100</v>
      </c>
      <c r="D7725" s="7">
        <v>2</v>
      </c>
      <c r="E7725" s="1">
        <v>22</v>
      </c>
      <c r="F7725" s="1" t="s">
        <v>747</v>
      </c>
      <c r="G7725" s="1" t="s">
        <v>631</v>
      </c>
      <c r="H7725" s="1" t="s">
        <v>22</v>
      </c>
      <c r="I7725" s="1" t="s">
        <v>9</v>
      </c>
      <c r="K7725" s="1" t="s">
        <v>239</v>
      </c>
      <c r="L7725" s="1" t="s">
        <v>53</v>
      </c>
      <c r="M7725" s="2" t="s">
        <v>1585</v>
      </c>
    </row>
    <row r="7726" spans="1:13">
      <c r="A7726" s="1" t="s">
        <v>1789</v>
      </c>
      <c r="B7726" s="9">
        <v>42157</v>
      </c>
      <c r="C7726" s="2">
        <v>100</v>
      </c>
      <c r="D7726" s="7">
        <v>2</v>
      </c>
      <c r="E7726" s="1">
        <v>23</v>
      </c>
      <c r="F7726" s="1" t="s">
        <v>745</v>
      </c>
      <c r="G7726" s="1" t="s">
        <v>632</v>
      </c>
      <c r="H7726" s="1" t="s">
        <v>23</v>
      </c>
      <c r="I7726" s="1" t="s">
        <v>23</v>
      </c>
    </row>
    <row r="7727" spans="1:13">
      <c r="A7727" s="1" t="s">
        <v>1789</v>
      </c>
      <c r="B7727" s="9">
        <v>42157</v>
      </c>
      <c r="C7727" s="2">
        <v>100</v>
      </c>
      <c r="D7727" s="7">
        <v>2</v>
      </c>
      <c r="E7727" s="1">
        <v>23</v>
      </c>
      <c r="F7727" s="1" t="s">
        <v>747</v>
      </c>
      <c r="G7727" s="1" t="s">
        <v>633</v>
      </c>
      <c r="H7727" s="1" t="s">
        <v>23</v>
      </c>
      <c r="I7727" s="1" t="s">
        <v>23</v>
      </c>
    </row>
    <row r="7728" spans="1:13">
      <c r="A7728" s="1" t="s">
        <v>1789</v>
      </c>
      <c r="B7728" s="9">
        <v>42157</v>
      </c>
      <c r="C7728" s="2">
        <v>100</v>
      </c>
      <c r="D7728" s="7">
        <v>2</v>
      </c>
      <c r="E7728" s="1">
        <v>24</v>
      </c>
      <c r="F7728" s="1" t="s">
        <v>745</v>
      </c>
      <c r="G7728" s="1" t="s">
        <v>634</v>
      </c>
      <c r="H7728" s="1" t="s">
        <v>23</v>
      </c>
      <c r="I7728" s="1" t="s">
        <v>23</v>
      </c>
    </row>
    <row r="7729" spans="1:26">
      <c r="A7729" s="1" t="s">
        <v>1789</v>
      </c>
      <c r="B7729" s="9">
        <v>42157</v>
      </c>
      <c r="C7729" s="2">
        <v>100</v>
      </c>
      <c r="D7729" s="7">
        <v>2</v>
      </c>
      <c r="E7729" s="1">
        <v>24</v>
      </c>
      <c r="F7729" s="1" t="s">
        <v>747</v>
      </c>
      <c r="G7729" s="1" t="s">
        <v>635</v>
      </c>
      <c r="H7729" s="1" t="s">
        <v>23</v>
      </c>
      <c r="I7729" s="1" t="s">
        <v>23</v>
      </c>
    </row>
    <row r="7730" spans="1:26">
      <c r="A7730" s="1" t="s">
        <v>1789</v>
      </c>
      <c r="B7730" s="9">
        <v>42157</v>
      </c>
      <c r="C7730" s="2">
        <v>100</v>
      </c>
      <c r="D7730" s="7">
        <v>2</v>
      </c>
      <c r="E7730" s="1">
        <v>25</v>
      </c>
      <c r="F7730" s="1" t="s">
        <v>745</v>
      </c>
      <c r="G7730" s="1" t="s">
        <v>636</v>
      </c>
      <c r="H7730" s="1" t="s">
        <v>22</v>
      </c>
      <c r="I7730" s="1" t="s">
        <v>9</v>
      </c>
      <c r="K7730" s="1" t="s">
        <v>30</v>
      </c>
      <c r="L7730" s="1" t="s">
        <v>53</v>
      </c>
      <c r="M7730" s="2" t="s">
        <v>1541</v>
      </c>
      <c r="Z7730" s="1" t="s">
        <v>1249</v>
      </c>
    </row>
    <row r="7731" spans="1:26">
      <c r="A7731" s="1" t="s">
        <v>1789</v>
      </c>
      <c r="B7731" s="9">
        <v>42157</v>
      </c>
      <c r="C7731" s="2">
        <v>100</v>
      </c>
      <c r="D7731" s="7">
        <v>2</v>
      </c>
      <c r="E7731" s="1">
        <v>25</v>
      </c>
      <c r="F7731" s="1" t="s">
        <v>747</v>
      </c>
      <c r="G7731" s="1" t="s">
        <v>637</v>
      </c>
      <c r="H7731" s="1" t="s">
        <v>23</v>
      </c>
      <c r="I7731" s="1" t="s">
        <v>23</v>
      </c>
    </row>
    <row r="7732" spans="1:26">
      <c r="A7732" s="1" t="s">
        <v>1789</v>
      </c>
      <c r="B7732" s="9">
        <v>42157</v>
      </c>
      <c r="C7732" s="2">
        <v>100</v>
      </c>
      <c r="D7732" s="7">
        <v>2</v>
      </c>
      <c r="E7732" s="1">
        <v>26</v>
      </c>
      <c r="F7732" s="1" t="s">
        <v>745</v>
      </c>
      <c r="G7732" s="1" t="s">
        <v>638</v>
      </c>
      <c r="H7732" s="1" t="s">
        <v>23</v>
      </c>
      <c r="I7732" s="1" t="s">
        <v>23</v>
      </c>
    </row>
    <row r="7733" spans="1:26">
      <c r="A7733" s="1" t="s">
        <v>1789</v>
      </c>
      <c r="B7733" s="9">
        <v>42157</v>
      </c>
      <c r="C7733" s="2">
        <v>100</v>
      </c>
      <c r="D7733" s="7">
        <v>2</v>
      </c>
      <c r="E7733" s="1">
        <v>26</v>
      </c>
      <c r="F7733" s="1" t="s">
        <v>747</v>
      </c>
      <c r="G7733" s="1" t="s">
        <v>639</v>
      </c>
      <c r="H7733" s="1" t="s">
        <v>23</v>
      </c>
      <c r="I7733" s="1" t="s">
        <v>23</v>
      </c>
    </row>
    <row r="7734" spans="1:26">
      <c r="A7734" s="1" t="s">
        <v>1789</v>
      </c>
      <c r="B7734" s="9">
        <v>42157</v>
      </c>
      <c r="C7734" s="2">
        <v>100</v>
      </c>
      <c r="D7734" s="7">
        <v>2</v>
      </c>
      <c r="E7734" s="1">
        <v>27</v>
      </c>
      <c r="F7734" s="1" t="s">
        <v>745</v>
      </c>
      <c r="G7734" s="1" t="s">
        <v>640</v>
      </c>
      <c r="H7734" s="1" t="s">
        <v>23</v>
      </c>
      <c r="I7734" s="1" t="s">
        <v>23</v>
      </c>
    </row>
    <row r="7735" spans="1:26">
      <c r="A7735" s="1" t="s">
        <v>1789</v>
      </c>
      <c r="B7735" s="9">
        <v>42157</v>
      </c>
      <c r="C7735" s="2">
        <v>100</v>
      </c>
      <c r="D7735" s="7">
        <v>2</v>
      </c>
      <c r="E7735" s="1">
        <v>27</v>
      </c>
      <c r="F7735" s="1" t="s">
        <v>747</v>
      </c>
      <c r="G7735" s="1" t="s">
        <v>641</v>
      </c>
      <c r="H7735" s="1" t="s">
        <v>23</v>
      </c>
      <c r="I7735" s="1" t="s">
        <v>23</v>
      </c>
    </row>
    <row r="7736" spans="1:26">
      <c r="A7736" s="1" t="s">
        <v>1789</v>
      </c>
      <c r="B7736" s="9">
        <v>42157</v>
      </c>
      <c r="C7736" s="2">
        <v>100</v>
      </c>
      <c r="D7736" s="7">
        <v>2</v>
      </c>
      <c r="E7736" s="1">
        <v>28</v>
      </c>
      <c r="F7736" s="1" t="s">
        <v>745</v>
      </c>
      <c r="G7736" s="1" t="s">
        <v>642</v>
      </c>
      <c r="H7736" s="1" t="s">
        <v>23</v>
      </c>
      <c r="I7736" s="1" t="s">
        <v>23</v>
      </c>
    </row>
    <row r="7737" spans="1:26">
      <c r="A7737" s="1" t="s">
        <v>1789</v>
      </c>
      <c r="B7737" s="9">
        <v>42157</v>
      </c>
      <c r="C7737" s="2">
        <v>100</v>
      </c>
      <c r="D7737" s="7">
        <v>2</v>
      </c>
      <c r="E7737" s="1">
        <v>28</v>
      </c>
      <c r="F7737" s="1" t="s">
        <v>747</v>
      </c>
      <c r="G7737" s="1" t="s">
        <v>643</v>
      </c>
      <c r="H7737" s="1" t="s">
        <v>23</v>
      </c>
      <c r="I7737" s="1" t="s">
        <v>23</v>
      </c>
      <c r="J7737" s="1" t="s">
        <v>55</v>
      </c>
    </row>
    <row r="7738" spans="1:26">
      <c r="A7738" s="1" t="s">
        <v>1789</v>
      </c>
      <c r="B7738" s="9">
        <v>42157</v>
      </c>
      <c r="C7738" s="2">
        <v>100</v>
      </c>
      <c r="D7738" s="7">
        <v>2</v>
      </c>
      <c r="E7738" s="1">
        <v>29</v>
      </c>
      <c r="F7738" s="1" t="s">
        <v>745</v>
      </c>
      <c r="G7738" s="1" t="s">
        <v>644</v>
      </c>
      <c r="H7738" s="1" t="s">
        <v>23</v>
      </c>
      <c r="I7738" s="1" t="s">
        <v>23</v>
      </c>
    </row>
    <row r="7739" spans="1:26">
      <c r="A7739" s="1" t="s">
        <v>1789</v>
      </c>
      <c r="B7739" s="9">
        <v>42157</v>
      </c>
      <c r="C7739" s="2">
        <v>100</v>
      </c>
      <c r="D7739" s="7">
        <v>2</v>
      </c>
      <c r="E7739" s="1">
        <v>29</v>
      </c>
      <c r="F7739" s="1" t="s">
        <v>747</v>
      </c>
      <c r="G7739" s="1" t="s">
        <v>645</v>
      </c>
      <c r="H7739" s="1" t="s">
        <v>23</v>
      </c>
      <c r="I7739" s="1" t="s">
        <v>23</v>
      </c>
    </row>
    <row r="7740" spans="1:26">
      <c r="A7740" s="1" t="s">
        <v>1789</v>
      </c>
      <c r="B7740" s="9">
        <v>42157</v>
      </c>
      <c r="C7740" s="2">
        <v>100</v>
      </c>
      <c r="D7740" s="7">
        <v>2</v>
      </c>
      <c r="E7740" s="1">
        <v>30</v>
      </c>
      <c r="F7740" s="1" t="s">
        <v>745</v>
      </c>
      <c r="G7740" s="1" t="s">
        <v>646</v>
      </c>
      <c r="H7740" s="1" t="s">
        <v>23</v>
      </c>
      <c r="I7740" s="1" t="s">
        <v>23</v>
      </c>
    </row>
    <row r="7741" spans="1:26">
      <c r="A7741" s="1" t="s">
        <v>1789</v>
      </c>
      <c r="B7741" s="9">
        <v>42157</v>
      </c>
      <c r="C7741" s="2">
        <v>100</v>
      </c>
      <c r="D7741" s="7">
        <v>2</v>
      </c>
      <c r="E7741" s="1">
        <v>30</v>
      </c>
      <c r="F7741" s="1" t="s">
        <v>747</v>
      </c>
      <c r="G7741" s="1" t="s">
        <v>647</v>
      </c>
      <c r="H7741" s="1" t="s">
        <v>23</v>
      </c>
      <c r="I7741" s="1" t="s">
        <v>23</v>
      </c>
    </row>
    <row r="7742" spans="1:26">
      <c r="A7742" s="1" t="s">
        <v>1789</v>
      </c>
      <c r="B7742" s="9">
        <v>42157</v>
      </c>
      <c r="C7742" s="2">
        <v>100</v>
      </c>
      <c r="D7742" s="7">
        <v>2</v>
      </c>
      <c r="E7742" s="1">
        <v>31</v>
      </c>
      <c r="F7742" s="1" t="s">
        <v>745</v>
      </c>
      <c r="G7742" s="1" t="s">
        <v>648</v>
      </c>
      <c r="H7742" s="1" t="s">
        <v>23</v>
      </c>
      <c r="I7742" s="1" t="s">
        <v>23</v>
      </c>
    </row>
    <row r="7743" spans="1:26">
      <c r="A7743" s="1" t="s">
        <v>1789</v>
      </c>
      <c r="B7743" s="9">
        <v>42157</v>
      </c>
      <c r="C7743" s="2">
        <v>100</v>
      </c>
      <c r="D7743" s="7">
        <v>2</v>
      </c>
      <c r="E7743" s="1">
        <v>31</v>
      </c>
      <c r="F7743" s="1" t="s">
        <v>747</v>
      </c>
      <c r="G7743" s="1" t="s">
        <v>649</v>
      </c>
      <c r="H7743" s="1" t="s">
        <v>23</v>
      </c>
      <c r="I7743" s="1" t="s">
        <v>23</v>
      </c>
    </row>
    <row r="7744" spans="1:26">
      <c r="A7744" s="1" t="s">
        <v>1789</v>
      </c>
      <c r="B7744" s="9">
        <v>42157</v>
      </c>
      <c r="C7744" s="2">
        <v>100</v>
      </c>
      <c r="D7744" s="7">
        <v>2</v>
      </c>
      <c r="E7744" s="1">
        <v>32</v>
      </c>
      <c r="F7744" s="1" t="s">
        <v>745</v>
      </c>
      <c r="G7744" s="1" t="s">
        <v>650</v>
      </c>
      <c r="H7744" s="1" t="s">
        <v>22</v>
      </c>
      <c r="I7744" s="1" t="s">
        <v>9</v>
      </c>
      <c r="K7744" s="1" t="s">
        <v>30</v>
      </c>
      <c r="L7744" s="1" t="s">
        <v>53</v>
      </c>
      <c r="M7744" s="2" t="s">
        <v>2363</v>
      </c>
    </row>
    <row r="7745" spans="1:36">
      <c r="A7745" s="1" t="s">
        <v>1789</v>
      </c>
      <c r="B7745" s="9">
        <v>42157</v>
      </c>
      <c r="C7745" s="2">
        <v>100</v>
      </c>
      <c r="D7745" s="7">
        <v>2</v>
      </c>
      <c r="E7745" s="1">
        <v>32</v>
      </c>
      <c r="F7745" s="1" t="s">
        <v>747</v>
      </c>
      <c r="G7745" s="1" t="s">
        <v>651</v>
      </c>
      <c r="H7745" s="1" t="s">
        <v>22</v>
      </c>
      <c r="I7745" s="1" t="s">
        <v>9</v>
      </c>
      <c r="K7745" s="1" t="s">
        <v>30</v>
      </c>
      <c r="L7745" s="1" t="s">
        <v>53</v>
      </c>
      <c r="M7745" s="2" t="s">
        <v>2351</v>
      </c>
    </row>
    <row r="7746" spans="1:36">
      <c r="A7746" s="1" t="s">
        <v>1789</v>
      </c>
      <c r="B7746" s="9">
        <v>42157</v>
      </c>
      <c r="C7746" s="2">
        <v>100</v>
      </c>
      <c r="D7746" s="7">
        <v>2</v>
      </c>
      <c r="E7746" s="1">
        <v>33</v>
      </c>
      <c r="F7746" s="1" t="s">
        <v>745</v>
      </c>
      <c r="G7746" s="1" t="s">
        <v>740</v>
      </c>
      <c r="H7746" s="1" t="s">
        <v>23</v>
      </c>
      <c r="I7746" s="1" t="s">
        <v>23</v>
      </c>
      <c r="J7746" s="1" t="s">
        <v>55</v>
      </c>
    </row>
    <row r="7747" spans="1:36">
      <c r="A7747" s="1" t="s">
        <v>1789</v>
      </c>
      <c r="B7747" s="9">
        <v>42157</v>
      </c>
      <c r="C7747" s="2">
        <v>100</v>
      </c>
      <c r="D7747" s="7">
        <v>2</v>
      </c>
      <c r="E7747" s="1">
        <v>33</v>
      </c>
      <c r="F7747" s="1" t="s">
        <v>747</v>
      </c>
      <c r="G7747" s="1" t="s">
        <v>652</v>
      </c>
      <c r="H7747" s="1" t="s">
        <v>23</v>
      </c>
      <c r="I7747" s="1" t="s">
        <v>23</v>
      </c>
    </row>
    <row r="7748" spans="1:36">
      <c r="A7748" s="1" t="s">
        <v>1789</v>
      </c>
      <c r="B7748" s="9">
        <v>42157</v>
      </c>
      <c r="C7748" s="2">
        <v>100</v>
      </c>
      <c r="D7748" s="7">
        <v>2</v>
      </c>
      <c r="E7748" s="1">
        <v>34</v>
      </c>
      <c r="F7748" s="1" t="s">
        <v>745</v>
      </c>
      <c r="G7748" s="1" t="s">
        <v>653</v>
      </c>
      <c r="H7748" s="1" t="s">
        <v>23</v>
      </c>
      <c r="I7748" s="1" t="s">
        <v>23</v>
      </c>
    </row>
    <row r="7749" spans="1:36">
      <c r="A7749" s="1" t="s">
        <v>1789</v>
      </c>
      <c r="B7749" s="9">
        <v>42157</v>
      </c>
      <c r="C7749" s="2">
        <v>100</v>
      </c>
      <c r="D7749" s="7">
        <v>2</v>
      </c>
      <c r="E7749" s="1">
        <v>34</v>
      </c>
      <c r="F7749" s="1" t="s">
        <v>747</v>
      </c>
      <c r="G7749" s="1" t="s">
        <v>655</v>
      </c>
      <c r="H7749" s="1" t="s">
        <v>23</v>
      </c>
      <c r="I7749" s="1" t="s">
        <v>23</v>
      </c>
    </row>
    <row r="7750" spans="1:36">
      <c r="A7750" s="1" t="s">
        <v>1789</v>
      </c>
      <c r="B7750" s="9">
        <v>42157</v>
      </c>
      <c r="C7750" s="2">
        <v>100</v>
      </c>
      <c r="D7750" s="7">
        <v>2</v>
      </c>
      <c r="E7750" s="1">
        <v>35</v>
      </c>
      <c r="F7750" s="1" t="s">
        <v>745</v>
      </c>
      <c r="G7750" s="1" t="s">
        <v>656</v>
      </c>
      <c r="H7750" s="1" t="s">
        <v>23</v>
      </c>
      <c r="I7750" s="1" t="s">
        <v>23</v>
      </c>
      <c r="J7750" s="1" t="s">
        <v>55</v>
      </c>
    </row>
    <row r="7751" spans="1:36">
      <c r="A7751" s="1" t="s">
        <v>1789</v>
      </c>
      <c r="B7751" s="9">
        <v>42157</v>
      </c>
      <c r="C7751" s="2">
        <v>100</v>
      </c>
      <c r="D7751" s="7">
        <v>2</v>
      </c>
      <c r="E7751" s="1">
        <v>35</v>
      </c>
      <c r="F7751" s="1" t="s">
        <v>747</v>
      </c>
      <c r="G7751" s="1" t="s">
        <v>658</v>
      </c>
      <c r="H7751" s="1" t="s">
        <v>23</v>
      </c>
      <c r="I7751" s="1" t="s">
        <v>23</v>
      </c>
      <c r="J7751" s="1" t="s">
        <v>55</v>
      </c>
    </row>
    <row r="7752" spans="1:36">
      <c r="A7752" s="1" t="s">
        <v>1789</v>
      </c>
      <c r="B7752" s="9">
        <v>42157</v>
      </c>
      <c r="C7752" s="2">
        <v>100</v>
      </c>
      <c r="D7752" s="7">
        <v>2</v>
      </c>
      <c r="E7752" s="1">
        <v>36</v>
      </c>
      <c r="F7752" s="1" t="s">
        <v>745</v>
      </c>
      <c r="G7752" s="1" t="s">
        <v>660</v>
      </c>
      <c r="H7752" s="1" t="s">
        <v>23</v>
      </c>
      <c r="I7752" s="1" t="s">
        <v>23</v>
      </c>
    </row>
    <row r="7753" spans="1:36">
      <c r="A7753" s="1" t="s">
        <v>1789</v>
      </c>
      <c r="B7753" s="9">
        <v>42157</v>
      </c>
      <c r="C7753" s="2">
        <v>100</v>
      </c>
      <c r="D7753" s="7">
        <v>2</v>
      </c>
      <c r="E7753" s="1">
        <v>36</v>
      </c>
      <c r="F7753" s="1" t="s">
        <v>747</v>
      </c>
      <c r="G7753" s="1" t="s">
        <v>661</v>
      </c>
      <c r="H7753" s="1" t="s">
        <v>23</v>
      </c>
      <c r="I7753" s="1" t="s">
        <v>23</v>
      </c>
      <c r="J7753" s="1" t="s">
        <v>55</v>
      </c>
    </row>
    <row r="7754" spans="1:36">
      <c r="A7754" s="1" t="s">
        <v>1789</v>
      </c>
      <c r="B7754" s="9">
        <v>42157</v>
      </c>
      <c r="C7754" s="2">
        <v>100</v>
      </c>
      <c r="D7754" s="7">
        <v>2</v>
      </c>
      <c r="E7754" s="1">
        <v>37</v>
      </c>
      <c r="F7754" s="1" t="s">
        <v>745</v>
      </c>
      <c r="G7754" s="1" t="s">
        <v>741</v>
      </c>
      <c r="H7754" s="1" t="s">
        <v>23</v>
      </c>
      <c r="I7754" s="1" t="s">
        <v>23</v>
      </c>
      <c r="J7754" s="1" t="s">
        <v>55</v>
      </c>
    </row>
    <row r="7755" spans="1:36">
      <c r="A7755" s="1" t="s">
        <v>1789</v>
      </c>
      <c r="B7755" s="9">
        <v>42157</v>
      </c>
      <c r="C7755" s="2">
        <v>100</v>
      </c>
      <c r="D7755" s="7">
        <v>2</v>
      </c>
      <c r="E7755" s="1">
        <v>37</v>
      </c>
      <c r="F7755" s="1" t="s">
        <v>747</v>
      </c>
      <c r="G7755" s="1" t="s">
        <v>662</v>
      </c>
      <c r="H7755" s="1" t="s">
        <v>22</v>
      </c>
      <c r="I7755" s="1" t="s">
        <v>9</v>
      </c>
      <c r="K7755" s="1" t="s">
        <v>29</v>
      </c>
      <c r="L7755" s="1" t="s">
        <v>53</v>
      </c>
      <c r="M7755" s="2" t="s">
        <v>1546</v>
      </c>
      <c r="AJ7755" s="1" t="s">
        <v>750</v>
      </c>
    </row>
    <row r="7756" spans="1:36">
      <c r="A7756" s="1" t="s">
        <v>1789</v>
      </c>
      <c r="B7756" s="9">
        <v>42157</v>
      </c>
      <c r="C7756" s="2">
        <v>100</v>
      </c>
      <c r="D7756" s="7">
        <v>2</v>
      </c>
      <c r="E7756" s="1">
        <v>38</v>
      </c>
      <c r="F7756" s="1" t="s">
        <v>745</v>
      </c>
      <c r="G7756" s="1" t="s">
        <v>663</v>
      </c>
      <c r="H7756" s="1" t="s">
        <v>23</v>
      </c>
      <c r="I7756" s="1" t="s">
        <v>23</v>
      </c>
    </row>
    <row r="7757" spans="1:36">
      <c r="A7757" s="1" t="s">
        <v>1789</v>
      </c>
      <c r="B7757" s="9">
        <v>42157</v>
      </c>
      <c r="C7757" s="2">
        <v>100</v>
      </c>
      <c r="D7757" s="7">
        <v>2</v>
      </c>
      <c r="E7757" s="1">
        <v>38</v>
      </c>
      <c r="F7757" s="1" t="s">
        <v>747</v>
      </c>
      <c r="G7757" s="1" t="s">
        <v>664</v>
      </c>
      <c r="H7757" s="1" t="s">
        <v>23</v>
      </c>
      <c r="I7757" s="1" t="s">
        <v>23</v>
      </c>
    </row>
    <row r="7758" spans="1:36">
      <c r="A7758" s="1" t="s">
        <v>1789</v>
      </c>
      <c r="B7758" s="9">
        <v>42157</v>
      </c>
      <c r="C7758" s="2">
        <v>100</v>
      </c>
      <c r="D7758" s="7">
        <v>2</v>
      </c>
      <c r="E7758" s="1">
        <v>39</v>
      </c>
      <c r="F7758" s="1" t="s">
        <v>745</v>
      </c>
      <c r="G7758" s="1" t="s">
        <v>665</v>
      </c>
      <c r="H7758" s="1" t="s">
        <v>23</v>
      </c>
      <c r="I7758" s="1" t="s">
        <v>23</v>
      </c>
      <c r="M7758" s="1"/>
    </row>
    <row r="7759" spans="1:36">
      <c r="A7759" s="1" t="s">
        <v>1789</v>
      </c>
      <c r="B7759" s="9">
        <v>42157</v>
      </c>
      <c r="C7759" s="2">
        <v>100</v>
      </c>
      <c r="D7759" s="7">
        <v>2</v>
      </c>
      <c r="E7759" s="1">
        <v>39</v>
      </c>
      <c r="F7759" s="1" t="s">
        <v>747</v>
      </c>
      <c r="G7759" s="1" t="s">
        <v>666</v>
      </c>
      <c r="H7759" s="1" t="s">
        <v>23</v>
      </c>
      <c r="I7759" s="1" t="s">
        <v>23</v>
      </c>
    </row>
    <row r="7760" spans="1:36">
      <c r="A7760" s="1" t="s">
        <v>1789</v>
      </c>
      <c r="B7760" s="9">
        <v>42157</v>
      </c>
      <c r="C7760" s="2">
        <v>100</v>
      </c>
      <c r="D7760" s="7">
        <v>2</v>
      </c>
      <c r="E7760" s="1">
        <v>40</v>
      </c>
      <c r="F7760" s="1" t="s">
        <v>745</v>
      </c>
      <c r="G7760" s="1" t="s">
        <v>667</v>
      </c>
      <c r="H7760" s="1" t="s">
        <v>23</v>
      </c>
      <c r="I7760" s="1" t="s">
        <v>23</v>
      </c>
    </row>
    <row r="7761" spans="1:38">
      <c r="A7761" s="1" t="s">
        <v>1789</v>
      </c>
      <c r="B7761" s="9">
        <v>42157</v>
      </c>
      <c r="C7761" s="2">
        <v>100</v>
      </c>
      <c r="D7761" s="7">
        <v>2</v>
      </c>
      <c r="E7761" s="1">
        <v>40</v>
      </c>
      <c r="F7761" s="1" t="s">
        <v>747</v>
      </c>
      <c r="G7761" s="1" t="s">
        <v>668</v>
      </c>
      <c r="H7761" s="1" t="s">
        <v>23</v>
      </c>
      <c r="I7761" s="1" t="s">
        <v>23</v>
      </c>
    </row>
    <row r="7762" spans="1:38">
      <c r="A7762" s="1" t="s">
        <v>1789</v>
      </c>
      <c r="B7762" s="9">
        <v>42157</v>
      </c>
      <c r="C7762" s="2">
        <v>100</v>
      </c>
      <c r="D7762" s="7">
        <v>2</v>
      </c>
      <c r="E7762" s="1">
        <v>41</v>
      </c>
      <c r="F7762" s="1" t="s">
        <v>745</v>
      </c>
      <c r="G7762" s="1" t="s">
        <v>670</v>
      </c>
      <c r="H7762" s="1" t="s">
        <v>23</v>
      </c>
      <c r="I7762" s="1" t="s">
        <v>23</v>
      </c>
    </row>
    <row r="7763" spans="1:38">
      <c r="A7763" s="1" t="s">
        <v>1789</v>
      </c>
      <c r="B7763" s="9">
        <v>42157</v>
      </c>
      <c r="C7763" s="2">
        <v>100</v>
      </c>
      <c r="D7763" s="7">
        <v>2</v>
      </c>
      <c r="E7763" s="1">
        <v>41</v>
      </c>
      <c r="F7763" s="1" t="s">
        <v>747</v>
      </c>
      <c r="G7763" s="1" t="s">
        <v>671</v>
      </c>
      <c r="H7763" s="1" t="s">
        <v>23</v>
      </c>
      <c r="I7763" s="1" t="s">
        <v>23</v>
      </c>
    </row>
    <row r="7764" spans="1:38">
      <c r="A7764" s="1" t="s">
        <v>1789</v>
      </c>
      <c r="B7764" s="9">
        <v>42157</v>
      </c>
      <c r="C7764" s="2">
        <v>100</v>
      </c>
      <c r="D7764" s="7">
        <v>2</v>
      </c>
      <c r="E7764" s="1">
        <v>42</v>
      </c>
      <c r="F7764" s="1" t="s">
        <v>745</v>
      </c>
      <c r="G7764" s="1" t="s">
        <v>672</v>
      </c>
      <c r="H7764" s="1" t="s">
        <v>23</v>
      </c>
      <c r="I7764" s="1" t="s">
        <v>23</v>
      </c>
    </row>
    <row r="7765" spans="1:38">
      <c r="A7765" s="1" t="s">
        <v>1789</v>
      </c>
      <c r="B7765" s="9">
        <v>42157</v>
      </c>
      <c r="C7765" s="2">
        <v>100</v>
      </c>
      <c r="D7765" s="7">
        <v>2</v>
      </c>
      <c r="E7765" s="1">
        <v>42</v>
      </c>
      <c r="F7765" s="1" t="s">
        <v>747</v>
      </c>
      <c r="G7765" s="1" t="s">
        <v>673</v>
      </c>
      <c r="H7765" s="1" t="s">
        <v>23</v>
      </c>
      <c r="I7765" s="1" t="s">
        <v>23</v>
      </c>
    </row>
    <row r="7766" spans="1:38">
      <c r="A7766" s="1" t="s">
        <v>1789</v>
      </c>
      <c r="B7766" s="9">
        <v>42157</v>
      </c>
      <c r="C7766" s="2">
        <v>100</v>
      </c>
      <c r="D7766" s="7">
        <v>2</v>
      </c>
      <c r="E7766" s="1">
        <v>43</v>
      </c>
      <c r="F7766" s="1" t="s">
        <v>745</v>
      </c>
      <c r="G7766" s="1" t="s">
        <v>674</v>
      </c>
      <c r="H7766" s="1" t="s">
        <v>23</v>
      </c>
      <c r="I7766" s="1" t="s">
        <v>23</v>
      </c>
    </row>
    <row r="7767" spans="1:38">
      <c r="A7767" s="1" t="s">
        <v>1789</v>
      </c>
      <c r="B7767" s="9">
        <v>42157</v>
      </c>
      <c r="C7767" s="2">
        <v>100</v>
      </c>
      <c r="D7767" s="7">
        <v>2</v>
      </c>
      <c r="E7767" s="1">
        <v>43</v>
      </c>
      <c r="F7767" s="1" t="s">
        <v>747</v>
      </c>
      <c r="G7767" s="1" t="s">
        <v>675</v>
      </c>
      <c r="H7767" s="1" t="s">
        <v>23</v>
      </c>
      <c r="I7767" s="1" t="s">
        <v>23</v>
      </c>
    </row>
    <row r="7768" spans="1:38">
      <c r="A7768" s="1" t="s">
        <v>1789</v>
      </c>
      <c r="B7768" s="9">
        <v>42157</v>
      </c>
      <c r="C7768" s="2">
        <v>100</v>
      </c>
      <c r="D7768" s="7">
        <v>2</v>
      </c>
      <c r="E7768" s="1">
        <v>44</v>
      </c>
      <c r="F7768" s="1" t="s">
        <v>745</v>
      </c>
      <c r="G7768" s="1" t="s">
        <v>676</v>
      </c>
      <c r="H7768" s="1" t="s">
        <v>23</v>
      </c>
      <c r="I7768" s="1" t="s">
        <v>23</v>
      </c>
      <c r="J7768" s="1" t="s">
        <v>55</v>
      </c>
    </row>
    <row r="7769" spans="1:38">
      <c r="A7769" s="1" t="s">
        <v>1789</v>
      </c>
      <c r="B7769" s="9">
        <v>42157</v>
      </c>
      <c r="C7769" s="2">
        <v>100</v>
      </c>
      <c r="D7769" s="7">
        <v>2</v>
      </c>
      <c r="E7769" s="1">
        <v>44</v>
      </c>
      <c r="F7769" s="1" t="s">
        <v>747</v>
      </c>
      <c r="G7769" s="1" t="s">
        <v>678</v>
      </c>
      <c r="H7769" s="1" t="s">
        <v>23</v>
      </c>
      <c r="I7769" s="1" t="s">
        <v>23</v>
      </c>
      <c r="J7769" s="1" t="s">
        <v>55</v>
      </c>
    </row>
    <row r="7770" spans="1:38">
      <c r="A7770" s="1" t="s">
        <v>1789</v>
      </c>
      <c r="B7770" s="9">
        <v>42157</v>
      </c>
      <c r="C7770" s="2">
        <v>100</v>
      </c>
      <c r="D7770" s="7">
        <v>2</v>
      </c>
      <c r="E7770" s="1">
        <v>45</v>
      </c>
      <c r="F7770" s="1" t="s">
        <v>745</v>
      </c>
      <c r="G7770" s="1" t="s">
        <v>679</v>
      </c>
      <c r="H7770" s="1" t="s">
        <v>23</v>
      </c>
      <c r="I7770" s="1" t="s">
        <v>23</v>
      </c>
    </row>
    <row r="7771" spans="1:38">
      <c r="A7771" s="1" t="s">
        <v>1789</v>
      </c>
      <c r="B7771" s="9">
        <v>42157</v>
      </c>
      <c r="C7771" s="2">
        <v>100</v>
      </c>
      <c r="D7771" s="7">
        <v>2</v>
      </c>
      <c r="E7771" s="1">
        <v>45</v>
      </c>
      <c r="F7771" s="1" t="s">
        <v>747</v>
      </c>
      <c r="G7771" s="1" t="s">
        <v>680</v>
      </c>
      <c r="H7771" s="1" t="s">
        <v>22</v>
      </c>
      <c r="I7771" s="1" t="s">
        <v>9</v>
      </c>
      <c r="K7771" s="1" t="s">
        <v>29</v>
      </c>
      <c r="L7771" s="1" t="s">
        <v>53</v>
      </c>
      <c r="M7771" s="2" t="s">
        <v>2348</v>
      </c>
      <c r="AJ7771" s="1" t="s">
        <v>750</v>
      </c>
      <c r="AL7771" s="1" t="s">
        <v>1250</v>
      </c>
    </row>
    <row r="7772" spans="1:38">
      <c r="A7772" s="1" t="s">
        <v>1789</v>
      </c>
      <c r="B7772" s="9">
        <v>42157</v>
      </c>
      <c r="C7772" s="2">
        <v>100</v>
      </c>
      <c r="D7772" s="7">
        <v>2</v>
      </c>
      <c r="E7772" s="1">
        <v>46</v>
      </c>
      <c r="F7772" s="1" t="s">
        <v>745</v>
      </c>
      <c r="G7772" s="1" t="s">
        <v>681</v>
      </c>
      <c r="H7772" s="1" t="s">
        <v>23</v>
      </c>
      <c r="I7772" s="1" t="s">
        <v>23</v>
      </c>
    </row>
    <row r="7773" spans="1:38">
      <c r="A7773" s="1" t="s">
        <v>1789</v>
      </c>
      <c r="B7773" s="9">
        <v>42157</v>
      </c>
      <c r="C7773" s="2">
        <v>100</v>
      </c>
      <c r="D7773" s="7">
        <v>2</v>
      </c>
      <c r="E7773" s="1">
        <v>46</v>
      </c>
      <c r="F7773" s="1" t="s">
        <v>747</v>
      </c>
      <c r="G7773" s="1" t="s">
        <v>682</v>
      </c>
      <c r="H7773" s="1" t="s">
        <v>23</v>
      </c>
      <c r="I7773" s="1" t="s">
        <v>23</v>
      </c>
    </row>
    <row r="7774" spans="1:38">
      <c r="A7774" s="1" t="s">
        <v>1789</v>
      </c>
      <c r="B7774" s="9">
        <v>42157</v>
      </c>
      <c r="C7774" s="2">
        <v>100</v>
      </c>
      <c r="D7774" s="7">
        <v>2</v>
      </c>
      <c r="E7774" s="1">
        <v>47</v>
      </c>
      <c r="F7774" s="1" t="s">
        <v>745</v>
      </c>
      <c r="G7774" s="1" t="s">
        <v>683</v>
      </c>
      <c r="H7774" s="1" t="s">
        <v>23</v>
      </c>
      <c r="I7774" s="1" t="s">
        <v>53</v>
      </c>
    </row>
    <row r="7775" spans="1:38">
      <c r="A7775" s="1" t="s">
        <v>1789</v>
      </c>
      <c r="B7775" s="9">
        <v>42157</v>
      </c>
      <c r="C7775" s="2">
        <v>100</v>
      </c>
      <c r="D7775" s="7">
        <v>2</v>
      </c>
      <c r="E7775" s="1">
        <v>47</v>
      </c>
      <c r="F7775" s="1" t="s">
        <v>747</v>
      </c>
      <c r="G7775" s="1" t="s">
        <v>684</v>
      </c>
      <c r="H7775" s="1" t="s">
        <v>23</v>
      </c>
      <c r="I7775" s="1" t="s">
        <v>23</v>
      </c>
    </row>
    <row r="7776" spans="1:38">
      <c r="A7776" s="1" t="s">
        <v>1789</v>
      </c>
      <c r="B7776" s="9">
        <v>42157</v>
      </c>
      <c r="C7776" s="2">
        <v>100</v>
      </c>
      <c r="D7776" s="7">
        <v>2</v>
      </c>
      <c r="E7776" s="1">
        <v>48</v>
      </c>
      <c r="F7776" s="1" t="s">
        <v>745</v>
      </c>
      <c r="G7776" s="1" t="s">
        <v>686</v>
      </c>
      <c r="H7776" s="1" t="s">
        <v>23</v>
      </c>
      <c r="I7776" s="1" t="s">
        <v>23</v>
      </c>
      <c r="J7776" s="1" t="s">
        <v>55</v>
      </c>
    </row>
    <row r="7777" spans="1:38">
      <c r="A7777" s="1" t="s">
        <v>1789</v>
      </c>
      <c r="B7777" s="9">
        <v>42157</v>
      </c>
      <c r="C7777" s="2">
        <v>100</v>
      </c>
      <c r="D7777" s="7">
        <v>2</v>
      </c>
      <c r="E7777" s="1">
        <v>48</v>
      </c>
      <c r="F7777" s="1" t="s">
        <v>747</v>
      </c>
      <c r="G7777" s="1" t="s">
        <v>687</v>
      </c>
      <c r="H7777" s="1" t="s">
        <v>23</v>
      </c>
      <c r="I7777" s="1" t="s">
        <v>9</v>
      </c>
    </row>
    <row r="7778" spans="1:38">
      <c r="A7778" s="1" t="s">
        <v>1790</v>
      </c>
      <c r="B7778" s="9">
        <v>42417</v>
      </c>
      <c r="C7778" s="2">
        <v>100</v>
      </c>
      <c r="D7778" s="7">
        <v>1</v>
      </c>
      <c r="E7778" s="1">
        <v>1</v>
      </c>
      <c r="F7778" s="1" t="s">
        <v>745</v>
      </c>
      <c r="G7778" s="1" t="s">
        <v>1823</v>
      </c>
      <c r="H7778" s="1" t="s">
        <v>22</v>
      </c>
      <c r="I7778" s="1" t="s">
        <v>9</v>
      </c>
      <c r="K7778" s="1" t="s">
        <v>29</v>
      </c>
      <c r="L7778" s="1" t="s">
        <v>53</v>
      </c>
      <c r="M7778" s="2" t="s">
        <v>1251</v>
      </c>
      <c r="AK7778" s="1" t="s">
        <v>79</v>
      </c>
      <c r="AL7778" s="23" t="s">
        <v>1252</v>
      </c>
    </row>
    <row r="7779" spans="1:38">
      <c r="A7779" s="1" t="s">
        <v>1790</v>
      </c>
      <c r="B7779" s="9">
        <v>42417</v>
      </c>
      <c r="C7779" s="2">
        <v>100</v>
      </c>
      <c r="D7779" s="7">
        <v>1</v>
      </c>
      <c r="E7779" s="1">
        <v>1</v>
      </c>
      <c r="F7779" s="1" t="s">
        <v>747</v>
      </c>
      <c r="G7779" s="1" t="s">
        <v>1825</v>
      </c>
      <c r="H7779" s="1" t="s">
        <v>23</v>
      </c>
      <c r="I7779" s="1" t="s">
        <v>23</v>
      </c>
      <c r="AK7779" s="1" t="s">
        <v>79</v>
      </c>
    </row>
    <row r="7780" spans="1:38">
      <c r="A7780" s="1" t="s">
        <v>1790</v>
      </c>
      <c r="B7780" s="9">
        <v>42417</v>
      </c>
      <c r="C7780" s="2">
        <v>100</v>
      </c>
      <c r="D7780" s="7">
        <v>1</v>
      </c>
      <c r="E7780" s="1">
        <v>2</v>
      </c>
      <c r="F7780" s="1" t="s">
        <v>745</v>
      </c>
      <c r="G7780" s="1" t="s">
        <v>1833</v>
      </c>
      <c r="H7780" s="1" t="s">
        <v>23</v>
      </c>
      <c r="I7780" s="1" t="s">
        <v>23</v>
      </c>
      <c r="AK7780" s="1" t="s">
        <v>79</v>
      </c>
    </row>
    <row r="7781" spans="1:38">
      <c r="A7781" s="1" t="s">
        <v>1790</v>
      </c>
      <c r="B7781" s="9">
        <v>42417</v>
      </c>
      <c r="C7781" s="2">
        <v>100</v>
      </c>
      <c r="D7781" s="7">
        <v>1</v>
      </c>
      <c r="E7781" s="1">
        <v>2</v>
      </c>
      <c r="F7781" s="1" t="s">
        <v>747</v>
      </c>
      <c r="G7781" s="1" t="s">
        <v>1829</v>
      </c>
      <c r="H7781" s="1" t="s">
        <v>23</v>
      </c>
      <c r="I7781" s="1" t="s">
        <v>23</v>
      </c>
      <c r="AK7781" s="1" t="s">
        <v>79</v>
      </c>
    </row>
    <row r="7782" spans="1:38">
      <c r="A7782" s="1" t="s">
        <v>1790</v>
      </c>
      <c r="B7782" s="9">
        <v>42417</v>
      </c>
      <c r="C7782" s="2">
        <v>100</v>
      </c>
      <c r="D7782" s="7">
        <v>1</v>
      </c>
      <c r="E7782" s="1">
        <v>3</v>
      </c>
      <c r="F7782" s="1" t="s">
        <v>745</v>
      </c>
      <c r="G7782" s="1" t="s">
        <v>1813</v>
      </c>
      <c r="H7782" s="1" t="s">
        <v>23</v>
      </c>
      <c r="I7782" s="1" t="s">
        <v>53</v>
      </c>
      <c r="AK7782" s="1" t="s">
        <v>79</v>
      </c>
    </row>
    <row r="7783" spans="1:38">
      <c r="A7783" s="1" t="s">
        <v>1790</v>
      </c>
      <c r="B7783" s="9">
        <v>42417</v>
      </c>
      <c r="C7783" s="2">
        <v>100</v>
      </c>
      <c r="D7783" s="7">
        <v>1</v>
      </c>
      <c r="E7783" s="1">
        <v>3</v>
      </c>
      <c r="F7783" s="1" t="s">
        <v>747</v>
      </c>
      <c r="G7783" s="1" t="s">
        <v>1824</v>
      </c>
      <c r="H7783" s="1" t="s">
        <v>23</v>
      </c>
      <c r="I7783" s="1" t="s">
        <v>23</v>
      </c>
      <c r="AK7783" s="1" t="s">
        <v>79</v>
      </c>
    </row>
    <row r="7784" spans="1:38">
      <c r="A7784" s="1" t="s">
        <v>1790</v>
      </c>
      <c r="B7784" s="9">
        <v>42417</v>
      </c>
      <c r="C7784" s="2">
        <v>100</v>
      </c>
      <c r="D7784" s="7">
        <v>1</v>
      </c>
      <c r="E7784" s="1">
        <v>4</v>
      </c>
      <c r="F7784" s="1" t="s">
        <v>745</v>
      </c>
      <c r="G7784" s="1" t="s">
        <v>1821</v>
      </c>
      <c r="H7784" s="1" t="s">
        <v>23</v>
      </c>
      <c r="I7784" s="1" t="s">
        <v>53</v>
      </c>
      <c r="AK7784" s="1" t="s">
        <v>79</v>
      </c>
    </row>
    <row r="7785" spans="1:38">
      <c r="A7785" s="1" t="s">
        <v>1790</v>
      </c>
      <c r="B7785" s="9">
        <v>42417</v>
      </c>
      <c r="C7785" s="2">
        <v>100</v>
      </c>
      <c r="D7785" s="7">
        <v>1</v>
      </c>
      <c r="E7785" s="1">
        <v>4</v>
      </c>
      <c r="F7785" s="1" t="s">
        <v>747</v>
      </c>
      <c r="G7785" s="1" t="s">
        <v>1832</v>
      </c>
      <c r="H7785" s="1" t="s">
        <v>22</v>
      </c>
      <c r="I7785" s="1" t="s">
        <v>23</v>
      </c>
      <c r="AK7785" s="1" t="s">
        <v>79</v>
      </c>
    </row>
    <row r="7786" spans="1:38">
      <c r="A7786" s="1" t="s">
        <v>1790</v>
      </c>
      <c r="B7786" s="9">
        <v>42417</v>
      </c>
      <c r="C7786" s="2">
        <v>100</v>
      </c>
      <c r="D7786" s="7">
        <v>1</v>
      </c>
      <c r="E7786" s="1">
        <v>5</v>
      </c>
      <c r="F7786" s="1" t="s">
        <v>745</v>
      </c>
      <c r="G7786" s="1" t="s">
        <v>1828</v>
      </c>
      <c r="H7786" s="1" t="s">
        <v>23</v>
      </c>
      <c r="I7786" s="1" t="s">
        <v>23</v>
      </c>
      <c r="AK7786" s="1" t="s">
        <v>79</v>
      </c>
    </row>
    <row r="7787" spans="1:38">
      <c r="A7787" s="1" t="s">
        <v>1790</v>
      </c>
      <c r="B7787" s="9">
        <v>42417</v>
      </c>
      <c r="C7787" s="2">
        <v>100</v>
      </c>
      <c r="D7787" s="7">
        <v>1</v>
      </c>
      <c r="E7787" s="1">
        <v>5</v>
      </c>
      <c r="F7787" s="1" t="s">
        <v>747</v>
      </c>
      <c r="G7787" s="1" t="s">
        <v>1826</v>
      </c>
      <c r="H7787" s="1" t="s">
        <v>23</v>
      </c>
      <c r="I7787" s="1" t="s">
        <v>23</v>
      </c>
      <c r="AK7787" s="1" t="s">
        <v>79</v>
      </c>
    </row>
    <row r="7788" spans="1:38">
      <c r="A7788" s="1" t="s">
        <v>1790</v>
      </c>
      <c r="B7788" s="9">
        <v>42417</v>
      </c>
      <c r="C7788" s="2">
        <v>100</v>
      </c>
      <c r="D7788" s="7">
        <v>1</v>
      </c>
      <c r="E7788" s="1">
        <v>6</v>
      </c>
      <c r="F7788" s="1" t="s">
        <v>745</v>
      </c>
      <c r="G7788" s="1" t="s">
        <v>1834</v>
      </c>
      <c r="H7788" s="1" t="s">
        <v>22</v>
      </c>
      <c r="I7788" s="1" t="s">
        <v>23</v>
      </c>
      <c r="AK7788" s="1" t="s">
        <v>79</v>
      </c>
    </row>
    <row r="7789" spans="1:38">
      <c r="A7789" s="1" t="s">
        <v>1790</v>
      </c>
      <c r="B7789" s="9">
        <v>42417</v>
      </c>
      <c r="C7789" s="2">
        <v>100</v>
      </c>
      <c r="D7789" s="7">
        <v>1</v>
      </c>
      <c r="E7789" s="1">
        <v>6</v>
      </c>
      <c r="F7789" s="1" t="s">
        <v>747</v>
      </c>
      <c r="G7789" s="1" t="s">
        <v>1816</v>
      </c>
      <c r="H7789" s="1" t="s">
        <v>23</v>
      </c>
      <c r="I7789" s="1" t="s">
        <v>23</v>
      </c>
      <c r="AK7789" s="1" t="s">
        <v>79</v>
      </c>
    </row>
    <row r="7790" spans="1:38">
      <c r="A7790" s="1" t="s">
        <v>1790</v>
      </c>
      <c r="B7790" s="9">
        <v>42417</v>
      </c>
      <c r="C7790" s="2">
        <v>100</v>
      </c>
      <c r="D7790" s="7">
        <v>1</v>
      </c>
      <c r="E7790" s="1">
        <v>7</v>
      </c>
      <c r="F7790" s="1" t="s">
        <v>745</v>
      </c>
      <c r="G7790" s="1" t="s">
        <v>1809</v>
      </c>
      <c r="H7790" s="1" t="s">
        <v>23</v>
      </c>
      <c r="I7790" s="1" t="s">
        <v>23</v>
      </c>
      <c r="AK7790" s="1" t="s">
        <v>79</v>
      </c>
    </row>
    <row r="7791" spans="1:38">
      <c r="A7791" s="1" t="s">
        <v>1790</v>
      </c>
      <c r="B7791" s="9">
        <v>42417</v>
      </c>
      <c r="C7791" s="2">
        <v>100</v>
      </c>
      <c r="D7791" s="7">
        <v>1</v>
      </c>
      <c r="E7791" s="1">
        <v>7</v>
      </c>
      <c r="F7791" s="1" t="s">
        <v>747</v>
      </c>
      <c r="G7791" s="1" t="s">
        <v>1822</v>
      </c>
      <c r="H7791" s="1" t="s">
        <v>22</v>
      </c>
      <c r="I7791" s="1" t="s">
        <v>9</v>
      </c>
      <c r="AK7791" s="1" t="s">
        <v>79</v>
      </c>
      <c r="AL7791" s="1" t="s">
        <v>782</v>
      </c>
    </row>
    <row r="7792" spans="1:38">
      <c r="A7792" s="1" t="s">
        <v>1790</v>
      </c>
      <c r="B7792" s="9">
        <v>42417</v>
      </c>
      <c r="C7792" s="2">
        <v>100</v>
      </c>
      <c r="D7792" s="7">
        <v>1</v>
      </c>
      <c r="E7792" s="1">
        <v>8</v>
      </c>
      <c r="F7792" s="1" t="s">
        <v>745</v>
      </c>
      <c r="G7792" s="1" t="s">
        <v>1808</v>
      </c>
      <c r="H7792" s="1" t="s">
        <v>22</v>
      </c>
      <c r="I7792" s="1" t="s">
        <v>9</v>
      </c>
      <c r="K7792" s="1" t="s">
        <v>29</v>
      </c>
      <c r="L7792" s="1" t="s">
        <v>53</v>
      </c>
      <c r="M7792" s="2" t="s">
        <v>1253</v>
      </c>
      <c r="AK7792" s="1" t="s">
        <v>79</v>
      </c>
      <c r="AL7792" s="23" t="s">
        <v>1254</v>
      </c>
    </row>
    <row r="7793" spans="1:38">
      <c r="A7793" s="1" t="s">
        <v>1790</v>
      </c>
      <c r="B7793" s="9">
        <v>42417</v>
      </c>
      <c r="C7793" s="2">
        <v>100</v>
      </c>
      <c r="D7793" s="7">
        <v>1</v>
      </c>
      <c r="E7793" s="1">
        <v>8</v>
      </c>
      <c r="F7793" s="1" t="s">
        <v>747</v>
      </c>
      <c r="G7793" s="1" t="s">
        <v>1820</v>
      </c>
      <c r="H7793" s="1" t="s">
        <v>23</v>
      </c>
      <c r="I7793" s="1" t="s">
        <v>23</v>
      </c>
      <c r="AK7793" s="1" t="s">
        <v>79</v>
      </c>
    </row>
    <row r="7794" spans="1:38">
      <c r="A7794" s="1" t="s">
        <v>1790</v>
      </c>
      <c r="B7794" s="9">
        <v>42417</v>
      </c>
      <c r="C7794" s="2">
        <v>100</v>
      </c>
      <c r="D7794" s="7">
        <v>1</v>
      </c>
      <c r="E7794" s="1">
        <v>9</v>
      </c>
      <c r="F7794" s="1" t="s">
        <v>745</v>
      </c>
      <c r="G7794" s="1" t="s">
        <v>1830</v>
      </c>
      <c r="H7794" s="1" t="s">
        <v>22</v>
      </c>
      <c r="I7794" s="1" t="s">
        <v>23</v>
      </c>
      <c r="AK7794" s="1" t="s">
        <v>79</v>
      </c>
    </row>
    <row r="7795" spans="1:38">
      <c r="A7795" s="1" t="s">
        <v>1790</v>
      </c>
      <c r="B7795" s="9">
        <v>42417</v>
      </c>
      <c r="C7795" s="2">
        <v>100</v>
      </c>
      <c r="D7795" s="7">
        <v>1</v>
      </c>
      <c r="E7795" s="1">
        <v>9</v>
      </c>
      <c r="F7795" s="1" t="s">
        <v>747</v>
      </c>
      <c r="G7795" s="1" t="s">
        <v>1810</v>
      </c>
      <c r="H7795" s="1" t="s">
        <v>23</v>
      </c>
      <c r="I7795" s="1" t="s">
        <v>23</v>
      </c>
      <c r="AK7795" s="1" t="s">
        <v>79</v>
      </c>
    </row>
    <row r="7796" spans="1:38">
      <c r="A7796" s="1" t="s">
        <v>1790</v>
      </c>
      <c r="B7796" s="9">
        <v>42417</v>
      </c>
      <c r="C7796" s="2">
        <v>100</v>
      </c>
      <c r="D7796" s="7">
        <v>1</v>
      </c>
      <c r="E7796" s="1">
        <v>10</v>
      </c>
      <c r="F7796" s="1" t="s">
        <v>745</v>
      </c>
      <c r="G7796" s="1" t="s">
        <v>1817</v>
      </c>
      <c r="H7796" s="1" t="s">
        <v>23</v>
      </c>
      <c r="I7796" s="1" t="s">
        <v>53</v>
      </c>
      <c r="AK7796" s="1" t="s">
        <v>79</v>
      </c>
    </row>
    <row r="7797" spans="1:38">
      <c r="A7797" s="1" t="s">
        <v>1790</v>
      </c>
      <c r="B7797" s="9">
        <v>42417</v>
      </c>
      <c r="C7797" s="2">
        <v>100</v>
      </c>
      <c r="D7797" s="7">
        <v>1</v>
      </c>
      <c r="E7797" s="1">
        <v>10</v>
      </c>
      <c r="F7797" s="1" t="s">
        <v>747</v>
      </c>
      <c r="G7797" s="1" t="s">
        <v>1835</v>
      </c>
      <c r="H7797" s="1" t="s">
        <v>23</v>
      </c>
      <c r="I7797" s="1" t="s">
        <v>23</v>
      </c>
      <c r="AK7797" s="1" t="s">
        <v>79</v>
      </c>
    </row>
    <row r="7798" spans="1:38">
      <c r="A7798" s="1" t="s">
        <v>1790</v>
      </c>
      <c r="B7798" s="9">
        <v>42417</v>
      </c>
      <c r="C7798" s="2">
        <v>100</v>
      </c>
      <c r="D7798" s="7">
        <v>1</v>
      </c>
      <c r="E7798" s="1">
        <v>11</v>
      </c>
      <c r="F7798" s="1" t="s">
        <v>745</v>
      </c>
      <c r="G7798" s="1" t="s">
        <v>1812</v>
      </c>
      <c r="H7798" s="1" t="s">
        <v>22</v>
      </c>
      <c r="I7798" s="1" t="s">
        <v>9</v>
      </c>
      <c r="K7798" s="1" t="s">
        <v>36</v>
      </c>
      <c r="L7798" s="1" t="s">
        <v>53</v>
      </c>
      <c r="M7798" s="2" t="s">
        <v>1255</v>
      </c>
      <c r="AK7798" s="1" t="s">
        <v>79</v>
      </c>
      <c r="AL7798" s="23" t="s">
        <v>1256</v>
      </c>
    </row>
    <row r="7799" spans="1:38">
      <c r="A7799" s="1" t="s">
        <v>1790</v>
      </c>
      <c r="B7799" s="9">
        <v>42417</v>
      </c>
      <c r="C7799" s="2">
        <v>100</v>
      </c>
      <c r="D7799" s="7">
        <v>1</v>
      </c>
      <c r="E7799" s="1">
        <v>11</v>
      </c>
      <c r="F7799" s="1" t="s">
        <v>747</v>
      </c>
      <c r="G7799" s="1" t="s">
        <v>1807</v>
      </c>
      <c r="H7799" s="1" t="s">
        <v>23</v>
      </c>
      <c r="I7799" s="1" t="s">
        <v>23</v>
      </c>
      <c r="AK7799" s="1" t="s">
        <v>79</v>
      </c>
    </row>
    <row r="7800" spans="1:38">
      <c r="A7800" s="1" t="s">
        <v>1790</v>
      </c>
      <c r="B7800" s="9">
        <v>42417</v>
      </c>
      <c r="C7800" s="2">
        <v>100</v>
      </c>
      <c r="D7800" s="7">
        <v>1</v>
      </c>
      <c r="E7800" s="1">
        <v>12</v>
      </c>
      <c r="F7800" s="1" t="s">
        <v>745</v>
      </c>
      <c r="G7800" s="1" t="s">
        <v>1818</v>
      </c>
      <c r="H7800" s="1" t="s">
        <v>23</v>
      </c>
      <c r="I7800" s="1" t="s">
        <v>23</v>
      </c>
      <c r="AK7800" s="1" t="s">
        <v>79</v>
      </c>
    </row>
    <row r="7801" spans="1:38">
      <c r="A7801" s="1" t="s">
        <v>1790</v>
      </c>
      <c r="B7801" s="9">
        <v>42417</v>
      </c>
      <c r="C7801" s="2">
        <v>100</v>
      </c>
      <c r="D7801" s="7">
        <v>1</v>
      </c>
      <c r="E7801" s="1">
        <v>12</v>
      </c>
      <c r="F7801" s="1" t="s">
        <v>747</v>
      </c>
      <c r="G7801" s="1" t="s">
        <v>1811</v>
      </c>
      <c r="H7801" s="1" t="s">
        <v>23</v>
      </c>
      <c r="I7801" s="1" t="s">
        <v>53</v>
      </c>
      <c r="AK7801" s="1" t="s">
        <v>79</v>
      </c>
    </row>
    <row r="7802" spans="1:38">
      <c r="A7802" s="1" t="s">
        <v>1790</v>
      </c>
      <c r="B7802" s="9">
        <v>42417</v>
      </c>
      <c r="C7802" s="2">
        <v>100</v>
      </c>
      <c r="D7802" s="7">
        <v>1</v>
      </c>
      <c r="E7802" s="1">
        <v>13</v>
      </c>
      <c r="F7802" s="1" t="s">
        <v>745</v>
      </c>
      <c r="G7802" s="1" t="s">
        <v>1827</v>
      </c>
      <c r="H7802" s="1" t="s">
        <v>22</v>
      </c>
      <c r="I7802" s="1" t="s">
        <v>23</v>
      </c>
      <c r="AK7802" s="1" t="s">
        <v>216</v>
      </c>
    </row>
    <row r="7803" spans="1:38">
      <c r="A7803" s="1" t="s">
        <v>1790</v>
      </c>
      <c r="B7803" s="9">
        <v>42417</v>
      </c>
      <c r="C7803" s="2">
        <v>100</v>
      </c>
      <c r="D7803" s="7">
        <v>1</v>
      </c>
      <c r="E7803" s="1">
        <v>13</v>
      </c>
      <c r="F7803" s="1" t="s">
        <v>747</v>
      </c>
      <c r="G7803" s="1" t="s">
        <v>1815</v>
      </c>
      <c r="H7803" s="1" t="s">
        <v>22</v>
      </c>
      <c r="I7803" s="1" t="s">
        <v>23</v>
      </c>
      <c r="AK7803" s="1" t="s">
        <v>216</v>
      </c>
    </row>
    <row r="7804" spans="1:38">
      <c r="A7804" s="1" t="s">
        <v>1790</v>
      </c>
      <c r="B7804" s="9">
        <v>42417</v>
      </c>
      <c r="C7804" s="2">
        <v>100</v>
      </c>
      <c r="D7804" s="7">
        <v>1</v>
      </c>
      <c r="E7804" s="1">
        <v>14</v>
      </c>
      <c r="F7804" s="1" t="s">
        <v>745</v>
      </c>
      <c r="G7804" s="1" t="s">
        <v>1819</v>
      </c>
      <c r="H7804" s="1" t="s">
        <v>23</v>
      </c>
      <c r="I7804" s="1" t="s">
        <v>23</v>
      </c>
      <c r="AK7804" s="1" t="s">
        <v>216</v>
      </c>
    </row>
    <row r="7805" spans="1:38">
      <c r="A7805" s="1" t="s">
        <v>1790</v>
      </c>
      <c r="B7805" s="9">
        <v>42417</v>
      </c>
      <c r="C7805" s="2">
        <v>100</v>
      </c>
      <c r="D7805" s="7">
        <v>1</v>
      </c>
      <c r="E7805" s="1">
        <v>14</v>
      </c>
      <c r="F7805" s="1" t="s">
        <v>747</v>
      </c>
      <c r="G7805" s="1" t="s">
        <v>1806</v>
      </c>
      <c r="H7805" s="1" t="s">
        <v>23</v>
      </c>
      <c r="I7805" s="1" t="s">
        <v>23</v>
      </c>
      <c r="AK7805" s="1" t="s">
        <v>216</v>
      </c>
    </row>
    <row r="7806" spans="1:38">
      <c r="A7806" s="1" t="s">
        <v>1790</v>
      </c>
      <c r="B7806" s="9">
        <v>42417</v>
      </c>
      <c r="C7806" s="2">
        <v>100</v>
      </c>
      <c r="D7806" s="7">
        <v>1</v>
      </c>
      <c r="E7806" s="1">
        <v>15</v>
      </c>
      <c r="F7806" s="1" t="s">
        <v>745</v>
      </c>
      <c r="G7806" s="1" t="s">
        <v>1836</v>
      </c>
      <c r="H7806" s="1" t="s">
        <v>22</v>
      </c>
      <c r="I7806" s="1" t="s">
        <v>23</v>
      </c>
      <c r="AK7806" s="1" t="s">
        <v>216</v>
      </c>
    </row>
    <row r="7807" spans="1:38">
      <c r="A7807" s="1" t="s">
        <v>1790</v>
      </c>
      <c r="B7807" s="9">
        <v>42417</v>
      </c>
      <c r="C7807" s="2">
        <v>100</v>
      </c>
      <c r="D7807" s="7">
        <v>1</v>
      </c>
      <c r="E7807" s="1">
        <v>15</v>
      </c>
      <c r="F7807" s="1" t="s">
        <v>747</v>
      </c>
      <c r="G7807" s="1" t="s">
        <v>1805</v>
      </c>
      <c r="H7807" s="1" t="s">
        <v>23</v>
      </c>
      <c r="I7807" s="1" t="s">
        <v>23</v>
      </c>
      <c r="AK7807" s="1" t="s">
        <v>216</v>
      </c>
    </row>
    <row r="7808" spans="1:38">
      <c r="A7808" s="1" t="s">
        <v>1790</v>
      </c>
      <c r="B7808" s="9">
        <v>42417</v>
      </c>
      <c r="C7808" s="2">
        <v>100</v>
      </c>
      <c r="D7808" s="7">
        <v>1</v>
      </c>
      <c r="E7808" s="1">
        <v>16</v>
      </c>
      <c r="F7808" s="1" t="s">
        <v>745</v>
      </c>
      <c r="G7808" s="1" t="s">
        <v>1814</v>
      </c>
      <c r="H7808" s="1" t="s">
        <v>23</v>
      </c>
      <c r="I7808" s="1" t="s">
        <v>23</v>
      </c>
      <c r="AK7808" s="1" t="s">
        <v>216</v>
      </c>
    </row>
    <row r="7809" spans="1:38">
      <c r="A7809" s="1" t="s">
        <v>1790</v>
      </c>
      <c r="B7809" s="9">
        <v>42417</v>
      </c>
      <c r="C7809" s="2">
        <v>100</v>
      </c>
      <c r="D7809" s="7">
        <v>1</v>
      </c>
      <c r="E7809" s="1">
        <v>16</v>
      </c>
      <c r="F7809" s="1" t="s">
        <v>747</v>
      </c>
      <c r="G7809" s="1" t="s">
        <v>1831</v>
      </c>
      <c r="H7809" s="1" t="s">
        <v>22</v>
      </c>
      <c r="I7809" s="1" t="s">
        <v>9</v>
      </c>
      <c r="AK7809" s="1" t="s">
        <v>216</v>
      </c>
      <c r="AL7809" s="1" t="s">
        <v>782</v>
      </c>
    </row>
    <row r="7810" spans="1:38">
      <c r="A7810" s="1" t="s">
        <v>1790</v>
      </c>
      <c r="B7810" s="9">
        <v>42417</v>
      </c>
      <c r="C7810" s="2">
        <v>100</v>
      </c>
      <c r="D7810" s="7">
        <v>1</v>
      </c>
      <c r="E7810" s="1">
        <v>17</v>
      </c>
      <c r="F7810" s="1" t="s">
        <v>745</v>
      </c>
      <c r="G7810" s="1" t="s">
        <v>1451</v>
      </c>
      <c r="H7810" s="1" t="s">
        <v>22</v>
      </c>
      <c r="I7810" s="1" t="s">
        <v>9</v>
      </c>
      <c r="K7810" s="1" t="s">
        <v>35</v>
      </c>
      <c r="L7810" s="1" t="s">
        <v>53</v>
      </c>
      <c r="M7810" s="2" t="s">
        <v>1257</v>
      </c>
      <c r="AK7810" s="1" t="s">
        <v>216</v>
      </c>
      <c r="AL7810" s="23" t="s">
        <v>1258</v>
      </c>
    </row>
    <row r="7811" spans="1:38">
      <c r="A7811" s="1" t="s">
        <v>1790</v>
      </c>
      <c r="B7811" s="9">
        <v>42417</v>
      </c>
      <c r="C7811" s="2">
        <v>100</v>
      </c>
      <c r="D7811" s="7">
        <v>1</v>
      </c>
      <c r="E7811" s="1">
        <v>17</v>
      </c>
      <c r="F7811" s="1" t="s">
        <v>747</v>
      </c>
      <c r="G7811" s="1" t="s">
        <v>1452</v>
      </c>
      <c r="H7811" s="1" t="s">
        <v>23</v>
      </c>
      <c r="I7811" s="1" t="s">
        <v>23</v>
      </c>
      <c r="AK7811" s="1" t="s">
        <v>216</v>
      </c>
    </row>
    <row r="7812" spans="1:38">
      <c r="A7812" s="1" t="s">
        <v>1790</v>
      </c>
      <c r="B7812" s="9">
        <v>42417</v>
      </c>
      <c r="C7812" s="2">
        <v>100</v>
      </c>
      <c r="D7812" s="7">
        <v>1</v>
      </c>
      <c r="E7812" s="1">
        <v>18</v>
      </c>
      <c r="F7812" s="1" t="s">
        <v>745</v>
      </c>
      <c r="G7812" s="1" t="s">
        <v>1453</v>
      </c>
      <c r="H7812" s="1" t="s">
        <v>23</v>
      </c>
      <c r="I7812" s="1" t="s">
        <v>23</v>
      </c>
      <c r="AK7812" s="1" t="s">
        <v>216</v>
      </c>
    </row>
    <row r="7813" spans="1:38">
      <c r="A7813" s="1" t="s">
        <v>1790</v>
      </c>
      <c r="B7813" s="9">
        <v>42417</v>
      </c>
      <c r="C7813" s="2">
        <v>100</v>
      </c>
      <c r="D7813" s="7">
        <v>1</v>
      </c>
      <c r="E7813" s="1">
        <v>18</v>
      </c>
      <c r="F7813" s="1" t="s">
        <v>747</v>
      </c>
      <c r="G7813" s="1" t="s">
        <v>1454</v>
      </c>
      <c r="H7813" s="1" t="s">
        <v>23</v>
      </c>
      <c r="I7813" s="1" t="s">
        <v>23</v>
      </c>
      <c r="AK7813" s="1" t="s">
        <v>216</v>
      </c>
    </row>
    <row r="7814" spans="1:38">
      <c r="A7814" s="1" t="s">
        <v>1790</v>
      </c>
      <c r="B7814" s="9">
        <v>42417</v>
      </c>
      <c r="C7814" s="2">
        <v>100</v>
      </c>
      <c r="D7814" s="7">
        <v>1</v>
      </c>
      <c r="E7814" s="1">
        <v>19</v>
      </c>
      <c r="F7814" s="1" t="s">
        <v>745</v>
      </c>
      <c r="G7814" s="1" t="s">
        <v>1455</v>
      </c>
      <c r="H7814" s="1" t="s">
        <v>23</v>
      </c>
      <c r="I7814" s="1" t="s">
        <v>53</v>
      </c>
      <c r="AK7814" s="1" t="s">
        <v>216</v>
      </c>
    </row>
    <row r="7815" spans="1:38">
      <c r="A7815" s="1" t="s">
        <v>1790</v>
      </c>
      <c r="B7815" s="9">
        <v>42417</v>
      </c>
      <c r="C7815" s="2">
        <v>100</v>
      </c>
      <c r="D7815" s="7">
        <v>1</v>
      </c>
      <c r="E7815" s="1">
        <v>19</v>
      </c>
      <c r="F7815" s="1" t="s">
        <v>747</v>
      </c>
      <c r="G7815" s="1" t="s">
        <v>1456</v>
      </c>
      <c r="H7815" s="1" t="s">
        <v>22</v>
      </c>
      <c r="I7815" s="1" t="s">
        <v>23</v>
      </c>
      <c r="AK7815" s="1" t="s">
        <v>216</v>
      </c>
      <c r="AL7815" s="1" t="s">
        <v>1259</v>
      </c>
    </row>
    <row r="7816" spans="1:38">
      <c r="A7816" s="1" t="s">
        <v>1790</v>
      </c>
      <c r="B7816" s="9">
        <v>42417</v>
      </c>
      <c r="C7816" s="2">
        <v>100</v>
      </c>
      <c r="D7816" s="7">
        <v>1</v>
      </c>
      <c r="E7816" s="1">
        <v>20</v>
      </c>
      <c r="F7816" s="1" t="s">
        <v>745</v>
      </c>
      <c r="G7816" s="1" t="s">
        <v>1457</v>
      </c>
      <c r="H7816" s="1" t="s">
        <v>22</v>
      </c>
      <c r="I7816" s="1" t="s">
        <v>23</v>
      </c>
      <c r="AK7816" s="1" t="s">
        <v>216</v>
      </c>
      <c r="AL7816" s="1" t="s">
        <v>1259</v>
      </c>
    </row>
    <row r="7817" spans="1:38">
      <c r="A7817" s="1" t="s">
        <v>1790</v>
      </c>
      <c r="B7817" s="9">
        <v>42417</v>
      </c>
      <c r="C7817" s="2">
        <v>100</v>
      </c>
      <c r="D7817" s="7">
        <v>1</v>
      </c>
      <c r="E7817" s="1">
        <v>20</v>
      </c>
      <c r="F7817" s="1" t="s">
        <v>747</v>
      </c>
      <c r="G7817" s="1" t="s">
        <v>1458</v>
      </c>
      <c r="H7817" s="1" t="s">
        <v>22</v>
      </c>
      <c r="I7817" s="1" t="s">
        <v>53</v>
      </c>
      <c r="AK7817" s="1" t="s">
        <v>216</v>
      </c>
      <c r="AL7817" s="1" t="s">
        <v>782</v>
      </c>
    </row>
    <row r="7818" spans="1:38">
      <c r="A7818" s="1" t="s">
        <v>1790</v>
      </c>
      <c r="B7818" s="9">
        <v>42417</v>
      </c>
      <c r="C7818" s="2">
        <v>100</v>
      </c>
      <c r="D7818" s="7">
        <v>1</v>
      </c>
      <c r="E7818" s="10">
        <v>21</v>
      </c>
      <c r="F7818" s="1" t="s">
        <v>745</v>
      </c>
      <c r="G7818" s="1" t="s">
        <v>1463</v>
      </c>
      <c r="H7818" s="1" t="s">
        <v>23</v>
      </c>
      <c r="I7818" s="1" t="s">
        <v>23</v>
      </c>
      <c r="AK7818" s="1" t="s">
        <v>216</v>
      </c>
    </row>
    <row r="7819" spans="1:38">
      <c r="A7819" s="1" t="s">
        <v>1790</v>
      </c>
      <c r="B7819" s="9">
        <v>42417</v>
      </c>
      <c r="C7819" s="2">
        <v>100</v>
      </c>
      <c r="D7819" s="7">
        <v>1</v>
      </c>
      <c r="E7819" s="1">
        <v>21</v>
      </c>
      <c r="F7819" s="1" t="s">
        <v>747</v>
      </c>
      <c r="G7819" s="1" t="s">
        <v>1464</v>
      </c>
      <c r="H7819" s="1" t="s">
        <v>23</v>
      </c>
      <c r="I7819" s="1" t="s">
        <v>23</v>
      </c>
      <c r="AK7819" s="1" t="s">
        <v>216</v>
      </c>
    </row>
    <row r="7820" spans="1:38">
      <c r="A7820" s="1" t="s">
        <v>1790</v>
      </c>
      <c r="B7820" s="9">
        <v>42417</v>
      </c>
      <c r="C7820" s="2">
        <v>100</v>
      </c>
      <c r="D7820" s="7">
        <v>1</v>
      </c>
      <c r="E7820" s="1">
        <v>22</v>
      </c>
      <c r="F7820" s="1" t="s">
        <v>745</v>
      </c>
      <c r="G7820" s="1" t="s">
        <v>1465</v>
      </c>
      <c r="H7820" s="1" t="s">
        <v>22</v>
      </c>
      <c r="I7820" s="1" t="s">
        <v>9</v>
      </c>
      <c r="K7820" s="1" t="s">
        <v>29</v>
      </c>
      <c r="L7820" s="1" t="s">
        <v>25</v>
      </c>
      <c r="M7820" s="2" t="s">
        <v>1260</v>
      </c>
      <c r="N7820" s="1" t="s">
        <v>794</v>
      </c>
      <c r="O7820" s="1" t="s">
        <v>33</v>
      </c>
      <c r="P7820" s="1" t="s">
        <v>1261</v>
      </c>
      <c r="Q7820" s="1">
        <v>36.9</v>
      </c>
      <c r="R7820" s="1">
        <v>23.4</v>
      </c>
      <c r="S7820" s="1">
        <v>11.6</v>
      </c>
      <c r="X7820" s="1">
        <v>18</v>
      </c>
      <c r="Y7820" s="1">
        <v>105</v>
      </c>
      <c r="Z7820" s="1">
        <v>87</v>
      </c>
      <c r="AA7820" s="1">
        <v>25</v>
      </c>
      <c r="AE7820" s="1" t="s">
        <v>1262</v>
      </c>
      <c r="AF7820" s="1" t="s">
        <v>1263</v>
      </c>
      <c r="AJ7820" s="1" t="s">
        <v>750</v>
      </c>
      <c r="AK7820" s="1" t="s">
        <v>216</v>
      </c>
      <c r="AL7820" s="1" t="s">
        <v>1264</v>
      </c>
    </row>
    <row r="7821" spans="1:38">
      <c r="A7821" s="1" t="s">
        <v>1790</v>
      </c>
      <c r="B7821" s="9">
        <v>42417</v>
      </c>
      <c r="C7821" s="2">
        <v>100</v>
      </c>
      <c r="D7821" s="7">
        <v>1</v>
      </c>
      <c r="E7821" s="1">
        <v>22</v>
      </c>
      <c r="F7821" s="1" t="s">
        <v>747</v>
      </c>
      <c r="G7821" s="1" t="s">
        <v>1466</v>
      </c>
      <c r="H7821" s="1" t="s">
        <v>22</v>
      </c>
      <c r="I7821" s="1" t="s">
        <v>9</v>
      </c>
      <c r="K7821" s="1" t="s">
        <v>29</v>
      </c>
      <c r="L7821" s="1" t="s">
        <v>53</v>
      </c>
      <c r="M7821" s="2" t="s">
        <v>1265</v>
      </c>
      <c r="AK7821" s="1" t="s">
        <v>216</v>
      </c>
      <c r="AL7821" s="23" t="s">
        <v>1266</v>
      </c>
    </row>
    <row r="7822" spans="1:38">
      <c r="A7822" s="1" t="s">
        <v>1790</v>
      </c>
      <c r="B7822" s="9">
        <v>42417</v>
      </c>
      <c r="C7822" s="2">
        <v>100</v>
      </c>
      <c r="D7822" s="1">
        <v>1</v>
      </c>
      <c r="E7822" s="1">
        <v>23</v>
      </c>
      <c r="F7822" s="1" t="s">
        <v>745</v>
      </c>
      <c r="G7822" s="1" t="s">
        <v>1467</v>
      </c>
      <c r="H7822" s="1" t="s">
        <v>23</v>
      </c>
      <c r="I7822" s="1" t="s">
        <v>9</v>
      </c>
      <c r="M7822" s="1"/>
      <c r="AK7822" s="1" t="s">
        <v>216</v>
      </c>
    </row>
    <row r="7823" spans="1:38">
      <c r="A7823" s="1" t="s">
        <v>1790</v>
      </c>
      <c r="B7823" s="9">
        <v>42417</v>
      </c>
      <c r="C7823" s="2">
        <v>100</v>
      </c>
      <c r="D7823" s="7">
        <v>1</v>
      </c>
      <c r="E7823" s="1">
        <v>23</v>
      </c>
      <c r="F7823" s="1" t="s">
        <v>747</v>
      </c>
      <c r="G7823" s="1" t="s">
        <v>1468</v>
      </c>
      <c r="H7823" s="1" t="s">
        <v>22</v>
      </c>
      <c r="I7823" s="1" t="s">
        <v>23</v>
      </c>
      <c r="AK7823" s="1" t="s">
        <v>216</v>
      </c>
    </row>
    <row r="7824" spans="1:38">
      <c r="A7824" s="1" t="s">
        <v>1790</v>
      </c>
      <c r="B7824" s="9">
        <v>42417</v>
      </c>
      <c r="C7824" s="2">
        <v>100</v>
      </c>
      <c r="D7824" s="7">
        <v>1</v>
      </c>
      <c r="E7824" s="1">
        <v>24</v>
      </c>
      <c r="F7824" s="1" t="s">
        <v>745</v>
      </c>
      <c r="G7824" s="1" t="s">
        <v>1469</v>
      </c>
      <c r="H7824" s="1" t="s">
        <v>23</v>
      </c>
      <c r="I7824" s="1" t="s">
        <v>23</v>
      </c>
      <c r="J7824" s="1" t="s">
        <v>55</v>
      </c>
      <c r="AK7824" s="1" t="s">
        <v>216</v>
      </c>
      <c r="AL7824" s="1" t="s">
        <v>831</v>
      </c>
    </row>
    <row r="7825" spans="1:38">
      <c r="A7825" s="1" t="s">
        <v>1790</v>
      </c>
      <c r="B7825" s="9">
        <v>42417</v>
      </c>
      <c r="C7825" s="2">
        <v>100</v>
      </c>
      <c r="D7825" s="7">
        <v>1</v>
      </c>
      <c r="E7825" s="1">
        <v>24</v>
      </c>
      <c r="F7825" s="1" t="s">
        <v>747</v>
      </c>
      <c r="G7825" s="1" t="s">
        <v>1472</v>
      </c>
      <c r="H7825" s="1" t="s">
        <v>23</v>
      </c>
      <c r="I7825" s="1" t="s">
        <v>23</v>
      </c>
      <c r="AK7825" s="1" t="s">
        <v>216</v>
      </c>
    </row>
    <row r="7826" spans="1:38">
      <c r="A7826" s="1" t="s">
        <v>1790</v>
      </c>
      <c r="B7826" s="9">
        <v>42417</v>
      </c>
      <c r="C7826" s="2">
        <v>100</v>
      </c>
      <c r="D7826" s="7">
        <v>1</v>
      </c>
      <c r="E7826" s="1">
        <v>25</v>
      </c>
      <c r="F7826" s="1" t="s">
        <v>745</v>
      </c>
      <c r="G7826" s="1" t="s">
        <v>1474</v>
      </c>
      <c r="H7826" s="1" t="s">
        <v>22</v>
      </c>
      <c r="I7826" s="1" t="s">
        <v>9</v>
      </c>
      <c r="K7826" s="1" t="s">
        <v>24</v>
      </c>
      <c r="L7826" s="1" t="s">
        <v>25</v>
      </c>
      <c r="M7826" s="2" t="s">
        <v>1267</v>
      </c>
      <c r="N7826" s="1" t="s">
        <v>224</v>
      </c>
      <c r="O7826" s="1" t="s">
        <v>33</v>
      </c>
      <c r="P7826" s="1" t="s">
        <v>1268</v>
      </c>
      <c r="Q7826" s="1">
        <v>43.1</v>
      </c>
      <c r="R7826" s="1">
        <v>24.8</v>
      </c>
      <c r="S7826" s="1">
        <v>19.75</v>
      </c>
      <c r="X7826" s="1">
        <v>18</v>
      </c>
      <c r="Y7826" s="1">
        <v>241</v>
      </c>
      <c r="Z7826" s="1">
        <v>223</v>
      </c>
      <c r="AA7826" s="1">
        <v>0</v>
      </c>
      <c r="AE7826" s="1" t="s">
        <v>1269</v>
      </c>
      <c r="AJ7826" s="1" t="s">
        <v>750</v>
      </c>
      <c r="AK7826" s="1" t="s">
        <v>216</v>
      </c>
    </row>
    <row r="7827" spans="1:38">
      <c r="A7827" s="1" t="s">
        <v>1790</v>
      </c>
      <c r="B7827" s="9">
        <v>42417</v>
      </c>
      <c r="C7827" s="2">
        <v>100</v>
      </c>
      <c r="D7827" s="7">
        <v>1</v>
      </c>
      <c r="E7827" s="1">
        <v>25</v>
      </c>
      <c r="F7827" s="1" t="s">
        <v>747</v>
      </c>
      <c r="G7827" s="1" t="s">
        <v>1475</v>
      </c>
      <c r="H7827" s="1" t="s">
        <v>23</v>
      </c>
      <c r="I7827" s="1" t="s">
        <v>23</v>
      </c>
      <c r="AK7827" s="1" t="s">
        <v>216</v>
      </c>
    </row>
    <row r="7828" spans="1:38">
      <c r="A7828" s="1" t="s">
        <v>1790</v>
      </c>
      <c r="B7828" s="9">
        <v>42417</v>
      </c>
      <c r="C7828" s="2">
        <v>100</v>
      </c>
      <c r="D7828" s="7">
        <v>1</v>
      </c>
      <c r="E7828" s="1">
        <v>26</v>
      </c>
      <c r="F7828" s="1" t="s">
        <v>745</v>
      </c>
      <c r="G7828" s="1" t="s">
        <v>1476</v>
      </c>
      <c r="H7828" s="1" t="s">
        <v>22</v>
      </c>
      <c r="I7828" s="1" t="s">
        <v>9</v>
      </c>
      <c r="K7828" s="1" t="s">
        <v>31</v>
      </c>
      <c r="L7828" s="1" t="s">
        <v>53</v>
      </c>
      <c r="M7828" s="2" t="s">
        <v>1270</v>
      </c>
      <c r="AK7828" s="1" t="s">
        <v>216</v>
      </c>
      <c r="AL7828" s="23" t="s">
        <v>1271</v>
      </c>
    </row>
    <row r="7829" spans="1:38">
      <c r="A7829" s="1" t="s">
        <v>1790</v>
      </c>
      <c r="B7829" s="9">
        <v>42417</v>
      </c>
      <c r="C7829" s="2">
        <v>100</v>
      </c>
      <c r="D7829" s="7">
        <v>1</v>
      </c>
      <c r="E7829" s="1">
        <v>26</v>
      </c>
      <c r="F7829" s="1" t="s">
        <v>747</v>
      </c>
      <c r="G7829" s="1" t="s">
        <v>1477</v>
      </c>
      <c r="H7829" s="1" t="s">
        <v>23</v>
      </c>
      <c r="I7829" s="1" t="s">
        <v>23</v>
      </c>
      <c r="AK7829" s="1" t="s">
        <v>216</v>
      </c>
    </row>
    <row r="7830" spans="1:38">
      <c r="A7830" s="1" t="s">
        <v>1790</v>
      </c>
      <c r="B7830" s="9">
        <v>42417</v>
      </c>
      <c r="C7830" s="2">
        <v>100</v>
      </c>
      <c r="D7830" s="7">
        <v>1</v>
      </c>
      <c r="E7830" s="1">
        <v>27</v>
      </c>
      <c r="F7830" s="1" t="s">
        <v>745</v>
      </c>
      <c r="G7830" s="1" t="s">
        <v>1478</v>
      </c>
      <c r="H7830" s="1" t="s">
        <v>22</v>
      </c>
      <c r="I7830" s="1" t="s">
        <v>23</v>
      </c>
      <c r="AK7830" s="1" t="s">
        <v>216</v>
      </c>
    </row>
    <row r="7831" spans="1:38">
      <c r="A7831" s="1" t="s">
        <v>1790</v>
      </c>
      <c r="B7831" s="9">
        <v>42417</v>
      </c>
      <c r="C7831" s="2">
        <v>100</v>
      </c>
      <c r="D7831" s="7">
        <v>1</v>
      </c>
      <c r="E7831" s="1">
        <v>27</v>
      </c>
      <c r="F7831" s="1" t="s">
        <v>747</v>
      </c>
      <c r="G7831" s="1" t="s">
        <v>1479</v>
      </c>
      <c r="H7831" s="1" t="s">
        <v>23</v>
      </c>
      <c r="I7831" s="1" t="s">
        <v>23</v>
      </c>
      <c r="AK7831" s="1" t="s">
        <v>216</v>
      </c>
    </row>
    <row r="7832" spans="1:38">
      <c r="A7832" s="1" t="s">
        <v>1790</v>
      </c>
      <c r="B7832" s="9">
        <v>42417</v>
      </c>
      <c r="C7832" s="2">
        <v>100</v>
      </c>
      <c r="D7832" s="7">
        <v>1</v>
      </c>
      <c r="E7832" s="1">
        <v>28</v>
      </c>
      <c r="F7832" s="1" t="s">
        <v>745</v>
      </c>
      <c r="G7832" s="1" t="s">
        <v>1480</v>
      </c>
      <c r="H7832" s="1" t="s">
        <v>23</v>
      </c>
      <c r="I7832" s="1" t="s">
        <v>9</v>
      </c>
      <c r="AK7832" s="1" t="s">
        <v>216</v>
      </c>
    </row>
    <row r="7833" spans="1:38">
      <c r="A7833" s="1" t="s">
        <v>1790</v>
      </c>
      <c r="B7833" s="9">
        <v>42417</v>
      </c>
      <c r="C7833" s="2">
        <v>100</v>
      </c>
      <c r="D7833" s="7">
        <v>1</v>
      </c>
      <c r="E7833" s="1">
        <v>28</v>
      </c>
      <c r="F7833" s="1" t="s">
        <v>747</v>
      </c>
      <c r="G7833" s="1" t="s">
        <v>1481</v>
      </c>
      <c r="H7833" s="1" t="s">
        <v>22</v>
      </c>
      <c r="I7833" s="1" t="s">
        <v>9</v>
      </c>
      <c r="K7833" s="1" t="s">
        <v>36</v>
      </c>
      <c r="L7833" s="1" t="s">
        <v>25</v>
      </c>
      <c r="M7833" s="2" t="s">
        <v>1272</v>
      </c>
      <c r="N7833" s="1" t="s">
        <v>224</v>
      </c>
      <c r="O7833" s="1" t="s">
        <v>33</v>
      </c>
      <c r="P7833" s="1" t="s">
        <v>1273</v>
      </c>
      <c r="Q7833" s="1">
        <v>34.799999999999997</v>
      </c>
      <c r="T7833" s="1">
        <v>139</v>
      </c>
      <c r="U7833" s="1">
        <v>101.7</v>
      </c>
      <c r="V7833" s="1">
        <v>73.165467625899282</v>
      </c>
      <c r="X7833" s="1">
        <v>18</v>
      </c>
      <c r="Y7833" s="1">
        <v>120</v>
      </c>
      <c r="Z7833" s="1">
        <v>102</v>
      </c>
      <c r="AA7833" s="1">
        <v>0</v>
      </c>
      <c r="AC7833" s="1" t="s">
        <v>1274</v>
      </c>
      <c r="AJ7833" s="1" t="s">
        <v>750</v>
      </c>
      <c r="AK7833" s="1" t="s">
        <v>216</v>
      </c>
      <c r="AL7833" s="1" t="s">
        <v>1275</v>
      </c>
    </row>
    <row r="7834" spans="1:38">
      <c r="A7834" s="1" t="s">
        <v>1790</v>
      </c>
      <c r="B7834" s="9">
        <v>42417</v>
      </c>
      <c r="C7834" s="2">
        <v>100</v>
      </c>
      <c r="D7834" s="7">
        <v>1</v>
      </c>
      <c r="E7834" s="1">
        <v>29</v>
      </c>
      <c r="F7834" s="1" t="s">
        <v>745</v>
      </c>
      <c r="G7834" s="1" t="s">
        <v>1482</v>
      </c>
      <c r="H7834" s="1" t="s">
        <v>23</v>
      </c>
      <c r="I7834" s="1" t="s">
        <v>23</v>
      </c>
      <c r="AK7834" s="1" t="s">
        <v>216</v>
      </c>
    </row>
    <row r="7835" spans="1:38">
      <c r="A7835" s="1" t="s">
        <v>1790</v>
      </c>
      <c r="B7835" s="9">
        <v>42417</v>
      </c>
      <c r="C7835" s="2">
        <v>100</v>
      </c>
      <c r="D7835" s="7">
        <v>1</v>
      </c>
      <c r="E7835" s="1">
        <v>29</v>
      </c>
      <c r="F7835" s="1" t="s">
        <v>747</v>
      </c>
      <c r="G7835" s="1" t="s">
        <v>1483</v>
      </c>
      <c r="H7835" s="1" t="s">
        <v>22</v>
      </c>
      <c r="I7835" s="1" t="s">
        <v>9</v>
      </c>
      <c r="K7835" s="1" t="s">
        <v>239</v>
      </c>
      <c r="L7835" s="1" t="s">
        <v>25</v>
      </c>
      <c r="M7835" s="1" t="s">
        <v>1276</v>
      </c>
      <c r="N7835" s="1" t="s">
        <v>26</v>
      </c>
      <c r="O7835" s="1" t="s">
        <v>33</v>
      </c>
      <c r="P7835" s="1" t="s">
        <v>1277</v>
      </c>
      <c r="Q7835" s="1">
        <v>44.7</v>
      </c>
      <c r="T7835" s="1">
        <v>183.45</v>
      </c>
      <c r="U7835" s="1">
        <v>177.9</v>
      </c>
      <c r="V7835" s="1">
        <v>96.974652493867552</v>
      </c>
      <c r="W7835" s="1">
        <v>37.6</v>
      </c>
      <c r="X7835" s="1">
        <v>18</v>
      </c>
      <c r="Y7835" s="1">
        <v>192</v>
      </c>
      <c r="Z7835" s="1">
        <v>174</v>
      </c>
      <c r="AA7835" s="1">
        <v>0</v>
      </c>
      <c r="AC7835" s="1" t="s">
        <v>1278</v>
      </c>
      <c r="AJ7835" s="1" t="s">
        <v>750</v>
      </c>
      <c r="AK7835" s="1" t="s">
        <v>216</v>
      </c>
      <c r="AL7835" s="1" t="s">
        <v>1279</v>
      </c>
    </row>
    <row r="7836" spans="1:38">
      <c r="A7836" s="1" t="s">
        <v>1790</v>
      </c>
      <c r="B7836" s="9">
        <v>42417</v>
      </c>
      <c r="C7836" s="2">
        <v>100</v>
      </c>
      <c r="D7836" s="7">
        <v>1</v>
      </c>
      <c r="E7836" s="1">
        <v>30</v>
      </c>
      <c r="F7836" s="1" t="s">
        <v>745</v>
      </c>
      <c r="G7836" s="1" t="s">
        <v>1484</v>
      </c>
      <c r="H7836" s="1" t="s">
        <v>23</v>
      </c>
      <c r="I7836" s="1" t="s">
        <v>23</v>
      </c>
      <c r="AK7836" s="1" t="s">
        <v>216</v>
      </c>
    </row>
    <row r="7837" spans="1:38">
      <c r="A7837" s="1" t="s">
        <v>1790</v>
      </c>
      <c r="B7837" s="9">
        <v>42417</v>
      </c>
      <c r="C7837" s="2">
        <v>100</v>
      </c>
      <c r="D7837" s="7">
        <v>1</v>
      </c>
      <c r="E7837" s="1">
        <v>30</v>
      </c>
      <c r="F7837" s="1" t="s">
        <v>747</v>
      </c>
      <c r="G7837" s="1" t="s">
        <v>1485</v>
      </c>
      <c r="H7837" s="1" t="s">
        <v>23</v>
      </c>
      <c r="I7837" s="1" t="s">
        <v>23</v>
      </c>
      <c r="AK7837" s="1" t="s">
        <v>216</v>
      </c>
    </row>
    <row r="7838" spans="1:38">
      <c r="A7838" s="1" t="s">
        <v>1790</v>
      </c>
      <c r="B7838" s="9">
        <v>42417</v>
      </c>
      <c r="C7838" s="2">
        <v>100</v>
      </c>
      <c r="D7838" s="7">
        <v>1</v>
      </c>
      <c r="E7838" s="1">
        <v>31</v>
      </c>
      <c r="F7838" s="1" t="s">
        <v>745</v>
      </c>
      <c r="G7838" s="1" t="s">
        <v>1486</v>
      </c>
      <c r="H7838" s="1" t="s">
        <v>23</v>
      </c>
      <c r="I7838" s="1" t="s">
        <v>23</v>
      </c>
      <c r="AK7838" s="1" t="s">
        <v>216</v>
      </c>
    </row>
    <row r="7839" spans="1:38">
      <c r="A7839" s="1" t="s">
        <v>1790</v>
      </c>
      <c r="B7839" s="9">
        <v>42417</v>
      </c>
      <c r="C7839" s="2">
        <v>100</v>
      </c>
      <c r="D7839" s="7">
        <v>1</v>
      </c>
      <c r="E7839" s="1">
        <v>31</v>
      </c>
      <c r="F7839" s="1" t="s">
        <v>747</v>
      </c>
      <c r="G7839" s="1" t="s">
        <v>1487</v>
      </c>
      <c r="H7839" s="1" t="s">
        <v>22</v>
      </c>
      <c r="I7839" s="1" t="s">
        <v>53</v>
      </c>
      <c r="AK7839" s="1" t="s">
        <v>216</v>
      </c>
      <c r="AL7839" s="1" t="s">
        <v>1280</v>
      </c>
    </row>
    <row r="7840" spans="1:38">
      <c r="A7840" s="1" t="s">
        <v>1790</v>
      </c>
      <c r="B7840" s="9">
        <v>42417</v>
      </c>
      <c r="C7840" s="2">
        <v>100</v>
      </c>
      <c r="D7840" s="7">
        <v>1</v>
      </c>
      <c r="E7840" s="1">
        <v>32</v>
      </c>
      <c r="F7840" s="1" t="s">
        <v>745</v>
      </c>
      <c r="G7840" s="1" t="s">
        <v>1488</v>
      </c>
      <c r="H7840" s="1" t="s">
        <v>23</v>
      </c>
      <c r="I7840" s="1" t="s">
        <v>23</v>
      </c>
      <c r="AK7840" s="1" t="s">
        <v>216</v>
      </c>
    </row>
    <row r="7841" spans="1:38">
      <c r="A7841" s="1" t="s">
        <v>1790</v>
      </c>
      <c r="B7841" s="9">
        <v>42417</v>
      </c>
      <c r="C7841" s="2">
        <v>100</v>
      </c>
      <c r="D7841" s="7">
        <v>1</v>
      </c>
      <c r="E7841" s="1">
        <v>32</v>
      </c>
      <c r="F7841" s="1" t="s">
        <v>747</v>
      </c>
      <c r="G7841" s="1" t="s">
        <v>1489</v>
      </c>
      <c r="H7841" s="1" t="s">
        <v>23</v>
      </c>
      <c r="I7841" s="1" t="s">
        <v>23</v>
      </c>
      <c r="AK7841" s="1" t="s">
        <v>216</v>
      </c>
    </row>
    <row r="7842" spans="1:38">
      <c r="A7842" s="1" t="s">
        <v>1790</v>
      </c>
      <c r="B7842" s="9">
        <v>42417</v>
      </c>
      <c r="C7842" s="2">
        <v>100</v>
      </c>
      <c r="D7842" s="7">
        <v>1</v>
      </c>
      <c r="E7842" s="1">
        <v>33</v>
      </c>
      <c r="F7842" s="1" t="s">
        <v>745</v>
      </c>
      <c r="G7842" s="1" t="s">
        <v>532</v>
      </c>
      <c r="H7842" s="1" t="s">
        <v>23</v>
      </c>
      <c r="I7842" s="1" t="s">
        <v>23</v>
      </c>
      <c r="AK7842" s="1" t="s">
        <v>216</v>
      </c>
    </row>
    <row r="7843" spans="1:38">
      <c r="A7843" s="1" t="s">
        <v>1790</v>
      </c>
      <c r="B7843" s="9">
        <v>42417</v>
      </c>
      <c r="C7843" s="2">
        <v>100</v>
      </c>
      <c r="D7843" s="7">
        <v>1</v>
      </c>
      <c r="E7843" s="1">
        <v>33</v>
      </c>
      <c r="F7843" s="1" t="s">
        <v>747</v>
      </c>
      <c r="G7843" s="1" t="s">
        <v>1490</v>
      </c>
      <c r="H7843" s="1" t="s">
        <v>23</v>
      </c>
      <c r="I7843" s="1" t="s">
        <v>23</v>
      </c>
      <c r="AK7843" s="1" t="s">
        <v>216</v>
      </c>
    </row>
    <row r="7844" spans="1:38">
      <c r="A7844" s="1" t="s">
        <v>1790</v>
      </c>
      <c r="B7844" s="9">
        <v>42417</v>
      </c>
      <c r="C7844" s="2">
        <v>100</v>
      </c>
      <c r="D7844" s="7">
        <v>1</v>
      </c>
      <c r="E7844" s="1">
        <v>34</v>
      </c>
      <c r="F7844" s="1" t="s">
        <v>745</v>
      </c>
      <c r="G7844" s="1" t="s">
        <v>1491</v>
      </c>
      <c r="H7844" s="1" t="s">
        <v>22</v>
      </c>
      <c r="I7844" s="1" t="s">
        <v>9</v>
      </c>
      <c r="AK7844" s="1" t="s">
        <v>216</v>
      </c>
      <c r="AL7844" s="1" t="s">
        <v>782</v>
      </c>
    </row>
    <row r="7845" spans="1:38">
      <c r="A7845" s="1" t="s">
        <v>1790</v>
      </c>
      <c r="B7845" s="9">
        <v>42417</v>
      </c>
      <c r="C7845" s="2">
        <v>100</v>
      </c>
      <c r="D7845" s="7">
        <v>1</v>
      </c>
      <c r="E7845" s="1">
        <v>34</v>
      </c>
      <c r="F7845" s="1" t="s">
        <v>747</v>
      </c>
      <c r="G7845" s="1" t="s">
        <v>1492</v>
      </c>
      <c r="H7845" s="1" t="s">
        <v>23</v>
      </c>
      <c r="I7845" s="1" t="s">
        <v>23</v>
      </c>
      <c r="AK7845" s="1" t="s">
        <v>216</v>
      </c>
    </row>
    <row r="7846" spans="1:38">
      <c r="A7846" s="1" t="s">
        <v>1790</v>
      </c>
      <c r="B7846" s="9">
        <v>42417</v>
      </c>
      <c r="C7846" s="2">
        <v>100</v>
      </c>
      <c r="D7846" s="7">
        <v>1</v>
      </c>
      <c r="E7846" s="1">
        <v>35</v>
      </c>
      <c r="F7846" s="1" t="s">
        <v>745</v>
      </c>
      <c r="G7846" s="1" t="s">
        <v>1493</v>
      </c>
      <c r="H7846" s="1" t="s">
        <v>23</v>
      </c>
      <c r="I7846" s="1" t="s">
        <v>23</v>
      </c>
      <c r="AK7846" s="1" t="s">
        <v>216</v>
      </c>
    </row>
    <row r="7847" spans="1:38">
      <c r="A7847" s="1" t="s">
        <v>1790</v>
      </c>
      <c r="B7847" s="9">
        <v>42417</v>
      </c>
      <c r="C7847" s="2">
        <v>100</v>
      </c>
      <c r="D7847" s="7">
        <v>1</v>
      </c>
      <c r="E7847" s="1">
        <v>35</v>
      </c>
      <c r="F7847" s="1" t="s">
        <v>747</v>
      </c>
      <c r="G7847" s="1" t="s">
        <v>1494</v>
      </c>
      <c r="H7847" s="1" t="s">
        <v>23</v>
      </c>
      <c r="I7847" s="1" t="s">
        <v>23</v>
      </c>
      <c r="AK7847" s="1" t="s">
        <v>216</v>
      </c>
    </row>
    <row r="7848" spans="1:38">
      <c r="A7848" s="1" t="s">
        <v>1790</v>
      </c>
      <c r="B7848" s="9">
        <v>42417</v>
      </c>
      <c r="C7848" s="2">
        <v>100</v>
      </c>
      <c r="D7848" s="7">
        <v>1</v>
      </c>
      <c r="E7848" s="1">
        <v>36</v>
      </c>
      <c r="F7848" s="1" t="s">
        <v>745</v>
      </c>
      <c r="G7848" s="1" t="s">
        <v>1495</v>
      </c>
      <c r="H7848" s="1" t="s">
        <v>22</v>
      </c>
      <c r="I7848" s="1" t="s">
        <v>9</v>
      </c>
      <c r="K7848" s="1" t="s">
        <v>29</v>
      </c>
      <c r="L7848" s="1" t="s">
        <v>53</v>
      </c>
      <c r="M7848" s="2" t="s">
        <v>1281</v>
      </c>
      <c r="AK7848" s="1" t="s">
        <v>216</v>
      </c>
      <c r="AL7848" s="23" t="s">
        <v>1282</v>
      </c>
    </row>
    <row r="7849" spans="1:38">
      <c r="A7849" s="1" t="s">
        <v>1790</v>
      </c>
      <c r="B7849" s="9">
        <v>42417</v>
      </c>
      <c r="C7849" s="2">
        <v>100</v>
      </c>
      <c r="D7849" s="7">
        <v>1</v>
      </c>
      <c r="E7849" s="1">
        <v>36</v>
      </c>
      <c r="F7849" s="1" t="s">
        <v>747</v>
      </c>
      <c r="G7849" s="1" t="s">
        <v>1496</v>
      </c>
      <c r="H7849" s="1" t="s">
        <v>23</v>
      </c>
      <c r="I7849" s="1" t="s">
        <v>23</v>
      </c>
      <c r="AK7849" s="1" t="s">
        <v>1283</v>
      </c>
    </row>
    <row r="7850" spans="1:38">
      <c r="A7850" s="1" t="s">
        <v>1790</v>
      </c>
      <c r="B7850" s="9">
        <v>42417</v>
      </c>
      <c r="C7850" s="2">
        <v>100</v>
      </c>
      <c r="D7850" s="7">
        <v>1</v>
      </c>
      <c r="E7850" s="1">
        <v>37</v>
      </c>
      <c r="F7850" s="1" t="s">
        <v>745</v>
      </c>
      <c r="G7850" s="1" t="s">
        <v>534</v>
      </c>
      <c r="H7850" s="1" t="s">
        <v>23</v>
      </c>
      <c r="I7850" s="1" t="s">
        <v>23</v>
      </c>
      <c r="AK7850" s="1" t="s">
        <v>1283</v>
      </c>
    </row>
    <row r="7851" spans="1:38">
      <c r="A7851" s="1" t="s">
        <v>1790</v>
      </c>
      <c r="B7851" s="9">
        <v>42417</v>
      </c>
      <c r="C7851" s="2">
        <v>100</v>
      </c>
      <c r="D7851" s="7">
        <v>1</v>
      </c>
      <c r="E7851" s="1">
        <v>37</v>
      </c>
      <c r="F7851" s="1" t="s">
        <v>747</v>
      </c>
      <c r="G7851" s="1" t="s">
        <v>1498</v>
      </c>
      <c r="H7851" s="1" t="s">
        <v>23</v>
      </c>
      <c r="I7851" s="1" t="s">
        <v>23</v>
      </c>
      <c r="AK7851" s="1" t="s">
        <v>1283</v>
      </c>
    </row>
    <row r="7852" spans="1:38">
      <c r="A7852" s="1" t="s">
        <v>1790</v>
      </c>
      <c r="B7852" s="9">
        <v>42417</v>
      </c>
      <c r="C7852" s="2">
        <v>100</v>
      </c>
      <c r="D7852" s="7">
        <v>1</v>
      </c>
      <c r="E7852" s="1">
        <v>38</v>
      </c>
      <c r="F7852" s="1" t="s">
        <v>745</v>
      </c>
      <c r="G7852" s="1" t="s">
        <v>1499</v>
      </c>
      <c r="H7852" s="1" t="s">
        <v>23</v>
      </c>
      <c r="I7852" s="1" t="s">
        <v>9</v>
      </c>
      <c r="AK7852" s="1" t="s">
        <v>1283</v>
      </c>
    </row>
    <row r="7853" spans="1:38">
      <c r="A7853" s="1" t="s">
        <v>1790</v>
      </c>
      <c r="B7853" s="9">
        <v>42417</v>
      </c>
      <c r="C7853" s="2">
        <v>100</v>
      </c>
      <c r="D7853" s="7">
        <v>1</v>
      </c>
      <c r="E7853" s="1">
        <v>38</v>
      </c>
      <c r="F7853" s="1" t="s">
        <v>747</v>
      </c>
      <c r="G7853" s="1" t="s">
        <v>1500</v>
      </c>
      <c r="H7853" s="1" t="s">
        <v>22</v>
      </c>
      <c r="I7853" s="1" t="s">
        <v>9</v>
      </c>
      <c r="K7853" s="1" t="s">
        <v>30</v>
      </c>
      <c r="L7853" s="1" t="s">
        <v>25</v>
      </c>
      <c r="M7853" s="2" t="s">
        <v>1284</v>
      </c>
      <c r="N7853" s="1" t="s">
        <v>224</v>
      </c>
      <c r="O7853" s="1" t="s">
        <v>66</v>
      </c>
      <c r="P7853" s="1" t="s">
        <v>1285</v>
      </c>
      <c r="Q7853" s="1">
        <v>25.3</v>
      </c>
      <c r="R7853" s="1">
        <v>15.3</v>
      </c>
      <c r="S7853" s="1">
        <v>6.6</v>
      </c>
      <c r="X7853" s="1">
        <v>18</v>
      </c>
      <c r="Y7853" s="1">
        <v>50</v>
      </c>
      <c r="Z7853" s="1">
        <v>32</v>
      </c>
      <c r="AA7853" s="1">
        <v>5</v>
      </c>
      <c r="AE7853" s="1" t="s">
        <v>1286</v>
      </c>
      <c r="AF7853" s="1" t="s">
        <v>1287</v>
      </c>
      <c r="AJ7853" s="1" t="s">
        <v>750</v>
      </c>
      <c r="AK7853" s="1" t="s">
        <v>1283</v>
      </c>
      <c r="AL7853" s="1" t="s">
        <v>1288</v>
      </c>
    </row>
    <row r="7854" spans="1:38">
      <c r="A7854" s="1" t="s">
        <v>1790</v>
      </c>
      <c r="B7854" s="9">
        <v>42417</v>
      </c>
      <c r="C7854" s="2">
        <v>100</v>
      </c>
      <c r="D7854" s="7">
        <v>1</v>
      </c>
      <c r="E7854" s="1">
        <v>39</v>
      </c>
      <c r="F7854" s="1" t="s">
        <v>745</v>
      </c>
      <c r="G7854" s="1" t="s">
        <v>1501</v>
      </c>
      <c r="H7854" s="1" t="s">
        <v>23</v>
      </c>
      <c r="I7854" s="1" t="s">
        <v>23</v>
      </c>
      <c r="AK7854" s="1" t="s">
        <v>1283</v>
      </c>
    </row>
    <row r="7855" spans="1:38">
      <c r="A7855" s="1" t="s">
        <v>1790</v>
      </c>
      <c r="B7855" s="9">
        <v>42417</v>
      </c>
      <c r="C7855" s="2">
        <v>100</v>
      </c>
      <c r="D7855" s="7">
        <v>1</v>
      </c>
      <c r="E7855" s="1">
        <v>39</v>
      </c>
      <c r="F7855" s="1" t="s">
        <v>747</v>
      </c>
      <c r="G7855" s="1" t="s">
        <v>1503</v>
      </c>
      <c r="H7855" s="1" t="s">
        <v>23</v>
      </c>
      <c r="I7855" s="1" t="s">
        <v>9</v>
      </c>
      <c r="AK7855" s="1" t="s">
        <v>1283</v>
      </c>
    </row>
    <row r="7856" spans="1:38">
      <c r="A7856" s="1" t="s">
        <v>1790</v>
      </c>
      <c r="B7856" s="9">
        <v>42417</v>
      </c>
      <c r="C7856" s="2">
        <v>100</v>
      </c>
      <c r="D7856" s="7">
        <v>1</v>
      </c>
      <c r="E7856" s="1">
        <v>40</v>
      </c>
      <c r="F7856" s="1" t="s">
        <v>745</v>
      </c>
      <c r="G7856" s="1" t="s">
        <v>1504</v>
      </c>
      <c r="H7856" s="1" t="s">
        <v>22</v>
      </c>
      <c r="I7856" s="1" t="s">
        <v>9</v>
      </c>
      <c r="K7856" s="1" t="s">
        <v>29</v>
      </c>
      <c r="L7856" s="1" t="s">
        <v>25</v>
      </c>
      <c r="M7856" s="2" t="s">
        <v>1289</v>
      </c>
      <c r="N7856" s="1" t="s">
        <v>224</v>
      </c>
      <c r="O7856" s="1" t="s">
        <v>27</v>
      </c>
      <c r="P7856" s="1" t="s">
        <v>1290</v>
      </c>
      <c r="Q7856" s="1">
        <v>42.3</v>
      </c>
      <c r="R7856" s="1">
        <v>27.5</v>
      </c>
      <c r="S7856" s="1">
        <v>25.1</v>
      </c>
      <c r="X7856" s="1">
        <v>18</v>
      </c>
      <c r="Y7856" s="1">
        <v>199</v>
      </c>
      <c r="Z7856" s="1">
        <v>181</v>
      </c>
      <c r="AA7856" s="1">
        <v>43</v>
      </c>
      <c r="AE7856" s="1" t="s">
        <v>1291</v>
      </c>
      <c r="AF7856" s="1" t="s">
        <v>1292</v>
      </c>
      <c r="AJ7856" s="1" t="s">
        <v>750</v>
      </c>
      <c r="AK7856" s="1" t="s">
        <v>1283</v>
      </c>
      <c r="AL7856" s="1" t="s">
        <v>1293</v>
      </c>
    </row>
    <row r="7857" spans="1:38">
      <c r="A7857" s="1" t="s">
        <v>1790</v>
      </c>
      <c r="B7857" s="9">
        <v>42417</v>
      </c>
      <c r="C7857" s="2">
        <v>100</v>
      </c>
      <c r="D7857" s="7">
        <v>1</v>
      </c>
      <c r="E7857" s="1">
        <v>40</v>
      </c>
      <c r="F7857" s="1" t="s">
        <v>747</v>
      </c>
      <c r="G7857" s="1" t="s">
        <v>1507</v>
      </c>
      <c r="H7857" s="1" t="s">
        <v>22</v>
      </c>
      <c r="I7857" s="1" t="s">
        <v>9</v>
      </c>
      <c r="K7857" s="1" t="s">
        <v>29</v>
      </c>
      <c r="L7857" s="1" t="s">
        <v>53</v>
      </c>
      <c r="M7857" s="1" t="s">
        <v>1294</v>
      </c>
      <c r="AK7857" s="1" t="s">
        <v>1283</v>
      </c>
      <c r="AL7857" s="23" t="s">
        <v>1295</v>
      </c>
    </row>
    <row r="7858" spans="1:38">
      <c r="A7858" s="1" t="s">
        <v>1790</v>
      </c>
      <c r="B7858" s="9">
        <v>42417</v>
      </c>
      <c r="C7858" s="2">
        <v>100</v>
      </c>
      <c r="D7858" s="7">
        <v>1</v>
      </c>
      <c r="E7858" s="1">
        <v>41</v>
      </c>
      <c r="F7858" s="1" t="s">
        <v>745</v>
      </c>
      <c r="G7858" s="1" t="s">
        <v>1508</v>
      </c>
      <c r="H7858" s="1" t="s">
        <v>23</v>
      </c>
      <c r="I7858" s="1" t="s">
        <v>23</v>
      </c>
      <c r="AK7858" s="1" t="s">
        <v>1283</v>
      </c>
    </row>
    <row r="7859" spans="1:38">
      <c r="A7859" s="1" t="s">
        <v>1790</v>
      </c>
      <c r="B7859" s="9">
        <v>42417</v>
      </c>
      <c r="C7859" s="2">
        <v>100</v>
      </c>
      <c r="D7859" s="7">
        <v>1</v>
      </c>
      <c r="E7859" s="1">
        <v>41</v>
      </c>
      <c r="F7859" s="1" t="s">
        <v>747</v>
      </c>
      <c r="G7859" s="1" t="s">
        <v>1509</v>
      </c>
      <c r="H7859" s="1" t="s">
        <v>23</v>
      </c>
      <c r="I7859" s="1" t="s">
        <v>23</v>
      </c>
      <c r="AK7859" s="1" t="s">
        <v>1283</v>
      </c>
    </row>
    <row r="7860" spans="1:38">
      <c r="A7860" s="1" t="s">
        <v>1790</v>
      </c>
      <c r="B7860" s="9">
        <v>42417</v>
      </c>
      <c r="C7860" s="2">
        <v>100</v>
      </c>
      <c r="D7860" s="7">
        <v>1</v>
      </c>
      <c r="E7860" s="1">
        <v>42</v>
      </c>
      <c r="F7860" s="1" t="s">
        <v>745</v>
      </c>
      <c r="G7860" s="1" t="s">
        <v>1510</v>
      </c>
      <c r="H7860" s="1" t="s">
        <v>23</v>
      </c>
      <c r="I7860" s="1" t="s">
        <v>23</v>
      </c>
      <c r="AK7860" s="1" t="s">
        <v>1283</v>
      </c>
    </row>
    <row r="7861" spans="1:38">
      <c r="A7861" s="1" t="s">
        <v>1790</v>
      </c>
      <c r="B7861" s="9">
        <v>42417</v>
      </c>
      <c r="C7861" s="2">
        <v>100</v>
      </c>
      <c r="D7861" s="7">
        <v>1</v>
      </c>
      <c r="E7861" s="1">
        <v>42</v>
      </c>
      <c r="F7861" s="1" t="s">
        <v>747</v>
      </c>
      <c r="G7861" s="1" t="s">
        <v>1511</v>
      </c>
      <c r="H7861" s="1" t="s">
        <v>23</v>
      </c>
      <c r="I7861" s="1" t="s">
        <v>23</v>
      </c>
      <c r="AK7861" s="1" t="s">
        <v>1283</v>
      </c>
    </row>
    <row r="7862" spans="1:38">
      <c r="A7862" s="1" t="s">
        <v>1790</v>
      </c>
      <c r="B7862" s="9">
        <v>42417</v>
      </c>
      <c r="C7862" s="2">
        <v>100</v>
      </c>
      <c r="D7862" s="7">
        <v>1</v>
      </c>
      <c r="E7862" s="1">
        <v>43</v>
      </c>
      <c r="F7862" s="1" t="s">
        <v>745</v>
      </c>
      <c r="G7862" s="1" t="s">
        <v>1512</v>
      </c>
      <c r="H7862" s="1" t="s">
        <v>23</v>
      </c>
      <c r="I7862" s="1" t="s">
        <v>23</v>
      </c>
      <c r="AK7862" s="1" t="s">
        <v>1283</v>
      </c>
    </row>
    <row r="7863" spans="1:38">
      <c r="A7863" s="1" t="s">
        <v>1790</v>
      </c>
      <c r="B7863" s="9">
        <v>42417</v>
      </c>
      <c r="C7863" s="2">
        <v>100</v>
      </c>
      <c r="D7863" s="7">
        <v>1</v>
      </c>
      <c r="E7863" s="1">
        <v>43</v>
      </c>
      <c r="F7863" s="1" t="s">
        <v>747</v>
      </c>
      <c r="G7863" s="1" t="s">
        <v>1513</v>
      </c>
      <c r="H7863" s="1" t="s">
        <v>23</v>
      </c>
      <c r="I7863" s="1" t="s">
        <v>23</v>
      </c>
      <c r="AK7863" s="1" t="s">
        <v>1283</v>
      </c>
    </row>
    <row r="7864" spans="1:38">
      <c r="A7864" s="1" t="s">
        <v>1790</v>
      </c>
      <c r="B7864" s="9">
        <v>42417</v>
      </c>
      <c r="C7864" s="2">
        <v>100</v>
      </c>
      <c r="D7864" s="7">
        <v>1</v>
      </c>
      <c r="E7864" s="1">
        <v>44</v>
      </c>
      <c r="F7864" s="1" t="s">
        <v>745</v>
      </c>
      <c r="G7864" s="1" t="s">
        <v>1514</v>
      </c>
      <c r="H7864" s="1" t="s">
        <v>23</v>
      </c>
      <c r="I7864" s="1" t="s">
        <v>23</v>
      </c>
      <c r="AK7864" s="1" t="s">
        <v>1283</v>
      </c>
    </row>
    <row r="7865" spans="1:38">
      <c r="A7865" s="1" t="s">
        <v>1790</v>
      </c>
      <c r="B7865" s="9">
        <v>42417</v>
      </c>
      <c r="C7865" s="2">
        <v>100</v>
      </c>
      <c r="D7865" s="7">
        <v>1</v>
      </c>
      <c r="E7865" s="1">
        <v>44</v>
      </c>
      <c r="F7865" s="1" t="s">
        <v>747</v>
      </c>
      <c r="G7865" s="1" t="s">
        <v>1515</v>
      </c>
      <c r="H7865" s="1" t="s">
        <v>23</v>
      </c>
      <c r="I7865" s="1" t="s">
        <v>23</v>
      </c>
      <c r="AK7865" s="1" t="s">
        <v>1283</v>
      </c>
    </row>
    <row r="7866" spans="1:38">
      <c r="A7866" s="1" t="s">
        <v>1790</v>
      </c>
      <c r="B7866" s="9">
        <v>42417</v>
      </c>
      <c r="C7866" s="2">
        <v>100</v>
      </c>
      <c r="D7866" s="7">
        <v>1</v>
      </c>
      <c r="E7866" s="1">
        <v>45</v>
      </c>
      <c r="F7866" s="1" t="s">
        <v>745</v>
      </c>
      <c r="G7866" s="1" t="s">
        <v>1516</v>
      </c>
      <c r="H7866" s="1" t="s">
        <v>22</v>
      </c>
      <c r="I7866" s="1" t="s">
        <v>9</v>
      </c>
      <c r="K7866" s="1" t="s">
        <v>29</v>
      </c>
      <c r="L7866" s="1" t="s">
        <v>25</v>
      </c>
      <c r="M7866" s="2" t="s">
        <v>1296</v>
      </c>
      <c r="N7866" s="1" t="s">
        <v>224</v>
      </c>
      <c r="O7866" s="1" t="s">
        <v>27</v>
      </c>
      <c r="P7866" s="1" t="s">
        <v>1064</v>
      </c>
      <c r="Q7866" s="1">
        <v>39.200000000000003</v>
      </c>
      <c r="R7866" s="1">
        <v>24.2</v>
      </c>
      <c r="S7866" s="1">
        <v>20.47</v>
      </c>
      <c r="X7866" s="1">
        <v>18</v>
      </c>
      <c r="Y7866" s="1">
        <v>108</v>
      </c>
      <c r="Z7866" s="1">
        <v>90</v>
      </c>
      <c r="AA7866" s="1">
        <v>29</v>
      </c>
      <c r="AE7866" s="1" t="s">
        <v>1297</v>
      </c>
      <c r="AF7866" s="1" t="s">
        <v>1298</v>
      </c>
      <c r="AJ7866" s="1" t="s">
        <v>750</v>
      </c>
      <c r="AK7866" s="1" t="s">
        <v>1283</v>
      </c>
      <c r="AL7866" s="1" t="s">
        <v>1299</v>
      </c>
    </row>
    <row r="7867" spans="1:38">
      <c r="A7867" s="1" t="s">
        <v>1790</v>
      </c>
      <c r="B7867" s="9">
        <v>42417</v>
      </c>
      <c r="C7867" s="2">
        <v>100</v>
      </c>
      <c r="D7867" s="7">
        <v>1</v>
      </c>
      <c r="E7867" s="1">
        <v>45</v>
      </c>
      <c r="F7867" s="1" t="s">
        <v>747</v>
      </c>
      <c r="G7867" s="1" t="s">
        <v>1517</v>
      </c>
      <c r="H7867" s="1" t="s">
        <v>22</v>
      </c>
      <c r="I7867" s="1" t="s">
        <v>9</v>
      </c>
      <c r="K7867" s="1" t="s">
        <v>30</v>
      </c>
      <c r="L7867" s="1" t="s">
        <v>25</v>
      </c>
      <c r="M7867" s="2" t="s">
        <v>1300</v>
      </c>
      <c r="N7867" s="1" t="s">
        <v>224</v>
      </c>
      <c r="O7867" s="1" t="s">
        <v>66</v>
      </c>
      <c r="P7867" s="1" t="s">
        <v>1301</v>
      </c>
      <c r="Q7867" s="1">
        <v>26.1</v>
      </c>
      <c r="R7867" s="1">
        <v>16.100000000000001</v>
      </c>
      <c r="S7867" s="1">
        <v>15.9</v>
      </c>
      <c r="AA7867" s="1">
        <v>18</v>
      </c>
      <c r="AE7867" s="1" t="s">
        <v>1302</v>
      </c>
      <c r="AF7867" s="1" t="s">
        <v>1303</v>
      </c>
      <c r="AJ7867" s="1" t="s">
        <v>750</v>
      </c>
      <c r="AK7867" s="1" t="s">
        <v>1283</v>
      </c>
      <c r="AL7867" s="1" t="s">
        <v>1304</v>
      </c>
    </row>
    <row r="7868" spans="1:38">
      <c r="A7868" s="1" t="s">
        <v>1790</v>
      </c>
      <c r="B7868" s="9">
        <v>42417</v>
      </c>
      <c r="C7868" s="2">
        <v>100</v>
      </c>
      <c r="D7868" s="7">
        <v>1</v>
      </c>
      <c r="E7868" s="1">
        <v>46</v>
      </c>
      <c r="F7868" s="1" t="s">
        <v>745</v>
      </c>
      <c r="G7868" s="1" t="s">
        <v>1518</v>
      </c>
      <c r="H7868" s="1" t="s">
        <v>23</v>
      </c>
      <c r="I7868" s="1" t="s">
        <v>23</v>
      </c>
      <c r="AK7868" s="1" t="s">
        <v>1283</v>
      </c>
    </row>
    <row r="7869" spans="1:38">
      <c r="A7869" s="1" t="s">
        <v>1790</v>
      </c>
      <c r="B7869" s="9">
        <v>42417</v>
      </c>
      <c r="C7869" s="2">
        <v>100</v>
      </c>
      <c r="D7869" s="7">
        <v>1</v>
      </c>
      <c r="E7869" s="1">
        <v>46</v>
      </c>
      <c r="F7869" s="1" t="s">
        <v>747</v>
      </c>
      <c r="G7869" s="1" t="s">
        <v>1519</v>
      </c>
      <c r="H7869" s="1" t="s">
        <v>22</v>
      </c>
      <c r="I7869" s="1" t="s">
        <v>23</v>
      </c>
      <c r="AK7869" s="1" t="s">
        <v>1283</v>
      </c>
    </row>
    <row r="7870" spans="1:38">
      <c r="A7870" s="1" t="s">
        <v>1790</v>
      </c>
      <c r="B7870" s="9">
        <v>42417</v>
      </c>
      <c r="C7870" s="2">
        <v>100</v>
      </c>
      <c r="D7870" s="7">
        <v>1</v>
      </c>
      <c r="E7870" s="1">
        <v>47</v>
      </c>
      <c r="F7870" s="1" t="s">
        <v>745</v>
      </c>
      <c r="G7870" s="1" t="s">
        <v>1520</v>
      </c>
      <c r="H7870" s="1" t="s">
        <v>22</v>
      </c>
      <c r="I7870" s="1" t="s">
        <v>9</v>
      </c>
      <c r="AK7870" s="1" t="s">
        <v>1283</v>
      </c>
      <c r="AL7870" s="1" t="s">
        <v>782</v>
      </c>
    </row>
    <row r="7871" spans="1:38">
      <c r="A7871" s="1" t="s">
        <v>1790</v>
      </c>
      <c r="B7871" s="9">
        <v>42417</v>
      </c>
      <c r="C7871" s="2">
        <v>100</v>
      </c>
      <c r="D7871" s="7">
        <v>1</v>
      </c>
      <c r="E7871" s="1">
        <v>47</v>
      </c>
      <c r="F7871" s="1" t="s">
        <v>747</v>
      </c>
      <c r="G7871" s="1" t="s">
        <v>1521</v>
      </c>
      <c r="H7871" s="1" t="s">
        <v>22</v>
      </c>
      <c r="I7871" s="1" t="s">
        <v>23</v>
      </c>
      <c r="AK7871" s="1" t="s">
        <v>1283</v>
      </c>
    </row>
    <row r="7872" spans="1:38">
      <c r="A7872" s="1" t="s">
        <v>1790</v>
      </c>
      <c r="B7872" s="9">
        <v>42417</v>
      </c>
      <c r="C7872" s="2">
        <v>100</v>
      </c>
      <c r="D7872" s="7">
        <v>1</v>
      </c>
      <c r="E7872" s="1">
        <v>48</v>
      </c>
      <c r="F7872" s="1" t="s">
        <v>745</v>
      </c>
      <c r="G7872" s="1" t="s">
        <v>1522</v>
      </c>
      <c r="H7872" s="1" t="s">
        <v>23</v>
      </c>
      <c r="I7872" s="1" t="s">
        <v>9</v>
      </c>
      <c r="AK7872" s="1" t="s">
        <v>1283</v>
      </c>
    </row>
    <row r="7873" spans="1:38">
      <c r="A7873" s="1" t="s">
        <v>1790</v>
      </c>
      <c r="B7873" s="9">
        <v>42417</v>
      </c>
      <c r="C7873" s="2">
        <v>100</v>
      </c>
      <c r="D7873" s="7">
        <v>1</v>
      </c>
      <c r="E7873" s="1">
        <v>48</v>
      </c>
      <c r="F7873" s="1" t="s">
        <v>747</v>
      </c>
      <c r="G7873" s="1" t="s">
        <v>1523</v>
      </c>
      <c r="H7873" s="1" t="s">
        <v>22</v>
      </c>
      <c r="I7873" s="1" t="s">
        <v>9</v>
      </c>
      <c r="K7873" s="1" t="s">
        <v>265</v>
      </c>
      <c r="L7873" s="1" t="s">
        <v>25</v>
      </c>
      <c r="M7873" s="2" t="s">
        <v>1305</v>
      </c>
      <c r="N7873" s="1" t="s">
        <v>26</v>
      </c>
      <c r="O7873" s="1" t="s">
        <v>33</v>
      </c>
      <c r="P7873" s="1" t="s">
        <v>1277</v>
      </c>
      <c r="Q7873" s="1">
        <v>41.4</v>
      </c>
      <c r="T7873" s="1">
        <v>131.9</v>
      </c>
      <c r="U7873" s="1">
        <v>190.53</v>
      </c>
      <c r="V7873" s="1">
        <f>(U7873/T7873)*100</f>
        <v>144.45034116755119</v>
      </c>
      <c r="W7873" s="1">
        <v>24.7</v>
      </c>
      <c r="X7873" s="1">
        <v>18</v>
      </c>
      <c r="Y7873" s="1">
        <v>90</v>
      </c>
      <c r="Z7873" s="1">
        <v>72</v>
      </c>
      <c r="AA7873" s="1">
        <v>0</v>
      </c>
      <c r="AJ7873" s="1" t="s">
        <v>750</v>
      </c>
      <c r="AK7873" s="1" t="s">
        <v>1283</v>
      </c>
    </row>
    <row r="7874" spans="1:38">
      <c r="A7874" s="1" t="s">
        <v>1791</v>
      </c>
      <c r="B7874" s="9">
        <v>42418</v>
      </c>
      <c r="C7874" s="2">
        <v>100</v>
      </c>
      <c r="D7874" s="7">
        <v>1</v>
      </c>
      <c r="E7874" s="1">
        <v>1</v>
      </c>
      <c r="F7874" s="1" t="s">
        <v>745</v>
      </c>
      <c r="G7874" s="1" t="s">
        <v>1823</v>
      </c>
      <c r="H7874" s="1" t="s">
        <v>22</v>
      </c>
      <c r="I7874" s="1" t="s">
        <v>9</v>
      </c>
      <c r="AK7874" s="1" t="s">
        <v>79</v>
      </c>
    </row>
    <row r="7875" spans="1:38">
      <c r="A7875" s="1" t="s">
        <v>1791</v>
      </c>
      <c r="B7875" s="9">
        <v>42418</v>
      </c>
      <c r="C7875" s="2">
        <v>100</v>
      </c>
      <c r="D7875" s="7">
        <v>1</v>
      </c>
      <c r="E7875" s="1">
        <v>1</v>
      </c>
      <c r="F7875" s="1" t="s">
        <v>747</v>
      </c>
      <c r="G7875" s="1" t="s">
        <v>1825</v>
      </c>
      <c r="H7875" s="1" t="s">
        <v>23</v>
      </c>
      <c r="I7875" s="1" t="s">
        <v>53</v>
      </c>
      <c r="AK7875" s="1" t="s">
        <v>79</v>
      </c>
    </row>
    <row r="7876" spans="1:38">
      <c r="A7876" s="1" t="s">
        <v>1791</v>
      </c>
      <c r="B7876" s="9">
        <v>42418</v>
      </c>
      <c r="C7876" s="2">
        <v>100</v>
      </c>
      <c r="D7876" s="7">
        <v>1</v>
      </c>
      <c r="E7876" s="1">
        <v>2</v>
      </c>
      <c r="F7876" s="1" t="s">
        <v>745</v>
      </c>
      <c r="G7876" s="1" t="s">
        <v>1833</v>
      </c>
      <c r="H7876" s="1" t="s">
        <v>23</v>
      </c>
      <c r="I7876" s="1" t="s">
        <v>9</v>
      </c>
      <c r="AK7876" s="1" t="s">
        <v>79</v>
      </c>
    </row>
    <row r="7877" spans="1:38">
      <c r="A7877" s="1" t="s">
        <v>1791</v>
      </c>
      <c r="B7877" s="9">
        <v>42418</v>
      </c>
      <c r="C7877" s="2">
        <v>100</v>
      </c>
      <c r="D7877" s="7">
        <v>1</v>
      </c>
      <c r="E7877" s="1">
        <v>2</v>
      </c>
      <c r="F7877" s="1" t="s">
        <v>747</v>
      </c>
      <c r="G7877" s="1" t="s">
        <v>1829</v>
      </c>
      <c r="H7877" s="1" t="s">
        <v>23</v>
      </c>
      <c r="I7877" s="1" t="s">
        <v>53</v>
      </c>
      <c r="AK7877" s="1" t="s">
        <v>79</v>
      </c>
    </row>
    <row r="7878" spans="1:38">
      <c r="A7878" s="1" t="s">
        <v>1791</v>
      </c>
      <c r="B7878" s="9">
        <v>42418</v>
      </c>
      <c r="C7878" s="2">
        <v>100</v>
      </c>
      <c r="D7878" s="7">
        <v>1</v>
      </c>
      <c r="E7878" s="1">
        <v>3</v>
      </c>
      <c r="F7878" s="1" t="s">
        <v>745</v>
      </c>
      <c r="G7878" s="1" t="s">
        <v>1813</v>
      </c>
      <c r="H7878" s="1" t="s">
        <v>23</v>
      </c>
      <c r="I7878" s="1" t="s">
        <v>53</v>
      </c>
      <c r="AK7878" s="1" t="s">
        <v>79</v>
      </c>
    </row>
    <row r="7879" spans="1:38">
      <c r="A7879" s="1" t="s">
        <v>1791</v>
      </c>
      <c r="B7879" s="9">
        <v>42418</v>
      </c>
      <c r="C7879" s="2">
        <v>100</v>
      </c>
      <c r="D7879" s="7">
        <v>1</v>
      </c>
      <c r="E7879" s="1">
        <v>3</v>
      </c>
      <c r="F7879" s="1" t="s">
        <v>747</v>
      </c>
      <c r="G7879" s="1" t="s">
        <v>1824</v>
      </c>
      <c r="H7879" s="1" t="s">
        <v>22</v>
      </c>
      <c r="I7879" s="1" t="s">
        <v>9</v>
      </c>
      <c r="K7879" s="1" t="s">
        <v>30</v>
      </c>
      <c r="L7879" s="1" t="s">
        <v>25</v>
      </c>
      <c r="M7879" s="2" t="s">
        <v>1306</v>
      </c>
      <c r="N7879" s="1" t="s">
        <v>224</v>
      </c>
      <c r="O7879" s="1" t="s">
        <v>33</v>
      </c>
      <c r="Q7879" s="1">
        <v>26.23</v>
      </c>
      <c r="R7879" s="1">
        <v>15.06</v>
      </c>
      <c r="S7879" s="1">
        <v>10.210000000000001</v>
      </c>
      <c r="X7879" s="1">
        <v>18</v>
      </c>
      <c r="Y7879" s="1">
        <v>53</v>
      </c>
      <c r="Z7879" s="1">
        <f>SUM(Y7879-X7879)</f>
        <v>35</v>
      </c>
      <c r="AA7879" s="1">
        <v>24</v>
      </c>
      <c r="AE7879" s="1" t="s">
        <v>1307</v>
      </c>
      <c r="AF7879" s="1" t="s">
        <v>1308</v>
      </c>
      <c r="AJ7879" s="1" t="s">
        <v>750</v>
      </c>
      <c r="AK7879" s="1" t="s">
        <v>79</v>
      </c>
    </row>
    <row r="7880" spans="1:38">
      <c r="A7880" s="1" t="s">
        <v>1791</v>
      </c>
      <c r="B7880" s="9">
        <v>42418</v>
      </c>
      <c r="C7880" s="2">
        <v>100</v>
      </c>
      <c r="D7880" s="7">
        <v>1</v>
      </c>
      <c r="E7880" s="1">
        <v>4</v>
      </c>
      <c r="F7880" s="1" t="s">
        <v>745</v>
      </c>
      <c r="G7880" s="1" t="s">
        <v>1821</v>
      </c>
      <c r="H7880" s="1" t="s">
        <v>22</v>
      </c>
      <c r="I7880" s="1" t="s">
        <v>9</v>
      </c>
      <c r="K7880" s="1" t="s">
        <v>30</v>
      </c>
      <c r="L7880" s="1" t="s">
        <v>25</v>
      </c>
      <c r="M7880" s="2" t="s">
        <v>1309</v>
      </c>
      <c r="N7880" s="1" t="s">
        <v>224</v>
      </c>
      <c r="O7880" s="1" t="s">
        <v>33</v>
      </c>
      <c r="Q7880" s="1">
        <v>24.9</v>
      </c>
      <c r="R7880" s="1">
        <v>18.100000000000001</v>
      </c>
      <c r="S7880" s="1">
        <v>10.5</v>
      </c>
      <c r="X7880" s="1">
        <v>18</v>
      </c>
      <c r="Y7880" s="1">
        <v>60</v>
      </c>
      <c r="Z7880" s="1">
        <f>SUM(Y7880-X7880)</f>
        <v>42</v>
      </c>
      <c r="AA7880" s="1">
        <v>23</v>
      </c>
      <c r="AE7880" s="1" t="s">
        <v>1310</v>
      </c>
      <c r="AF7880" s="1" t="s">
        <v>1311</v>
      </c>
      <c r="AJ7880" s="1" t="s">
        <v>750</v>
      </c>
      <c r="AK7880" s="1" t="s">
        <v>79</v>
      </c>
      <c r="AL7880" s="1" t="s">
        <v>1312</v>
      </c>
    </row>
    <row r="7881" spans="1:38">
      <c r="A7881" s="1" t="s">
        <v>1791</v>
      </c>
      <c r="B7881" s="9">
        <v>42418</v>
      </c>
      <c r="C7881" s="2">
        <v>100</v>
      </c>
      <c r="D7881" s="7">
        <v>1</v>
      </c>
      <c r="E7881" s="1">
        <v>4</v>
      </c>
      <c r="F7881" s="1" t="s">
        <v>747</v>
      </c>
      <c r="G7881" s="1" t="s">
        <v>1832</v>
      </c>
      <c r="H7881" s="1" t="s">
        <v>22</v>
      </c>
      <c r="I7881" s="1" t="s">
        <v>9</v>
      </c>
      <c r="K7881" s="1" t="s">
        <v>30</v>
      </c>
      <c r="L7881" s="1" t="s">
        <v>53</v>
      </c>
      <c r="M7881" s="2" t="s">
        <v>1313</v>
      </c>
      <c r="AK7881" s="1" t="s">
        <v>79</v>
      </c>
    </row>
    <row r="7882" spans="1:38">
      <c r="A7882" s="1" t="s">
        <v>1791</v>
      </c>
      <c r="B7882" s="9">
        <v>42418</v>
      </c>
      <c r="C7882" s="2">
        <v>100</v>
      </c>
      <c r="D7882" s="7">
        <v>1</v>
      </c>
      <c r="E7882" s="1">
        <v>5</v>
      </c>
      <c r="F7882" s="1" t="s">
        <v>745</v>
      </c>
      <c r="G7882" s="1" t="s">
        <v>1828</v>
      </c>
      <c r="H7882" s="1" t="s">
        <v>23</v>
      </c>
      <c r="I7882" s="1" t="s">
        <v>23</v>
      </c>
      <c r="AK7882" s="1" t="s">
        <v>79</v>
      </c>
    </row>
    <row r="7883" spans="1:38">
      <c r="A7883" s="1" t="s">
        <v>1791</v>
      </c>
      <c r="B7883" s="9">
        <v>42418</v>
      </c>
      <c r="C7883" s="2">
        <v>100</v>
      </c>
      <c r="D7883" s="7">
        <v>1</v>
      </c>
      <c r="E7883" s="1">
        <v>5</v>
      </c>
      <c r="F7883" s="1" t="s">
        <v>747</v>
      </c>
      <c r="G7883" s="1" t="s">
        <v>1826</v>
      </c>
      <c r="H7883" s="1" t="s">
        <v>23</v>
      </c>
      <c r="I7883" s="1" t="s">
        <v>53</v>
      </c>
      <c r="AK7883" s="1" t="s">
        <v>79</v>
      </c>
    </row>
    <row r="7884" spans="1:38">
      <c r="A7884" s="1" t="s">
        <v>1791</v>
      </c>
      <c r="B7884" s="9">
        <v>42418</v>
      </c>
      <c r="C7884" s="2">
        <v>100</v>
      </c>
      <c r="D7884" s="7">
        <v>1</v>
      </c>
      <c r="E7884" s="1">
        <v>6</v>
      </c>
      <c r="F7884" s="1" t="s">
        <v>745</v>
      </c>
      <c r="G7884" s="1" t="s">
        <v>1834</v>
      </c>
      <c r="H7884" s="1" t="s">
        <v>23</v>
      </c>
      <c r="I7884" s="1" t="s">
        <v>23</v>
      </c>
      <c r="AK7884" s="1" t="s">
        <v>79</v>
      </c>
    </row>
    <row r="7885" spans="1:38">
      <c r="A7885" s="1" t="s">
        <v>1791</v>
      </c>
      <c r="B7885" s="9">
        <v>42418</v>
      </c>
      <c r="C7885" s="2">
        <v>100</v>
      </c>
      <c r="D7885" s="7">
        <v>1</v>
      </c>
      <c r="E7885" s="1">
        <v>6</v>
      </c>
      <c r="F7885" s="1" t="s">
        <v>747</v>
      </c>
      <c r="G7885" s="1" t="s">
        <v>1816</v>
      </c>
      <c r="H7885" s="1" t="s">
        <v>23</v>
      </c>
      <c r="I7885" s="1" t="s">
        <v>23</v>
      </c>
      <c r="AK7885" s="1" t="s">
        <v>79</v>
      </c>
    </row>
    <row r="7886" spans="1:38">
      <c r="A7886" s="1" t="s">
        <v>1791</v>
      </c>
      <c r="B7886" s="9">
        <v>42418</v>
      </c>
      <c r="C7886" s="2">
        <v>100</v>
      </c>
      <c r="D7886" s="7">
        <v>1</v>
      </c>
      <c r="E7886" s="1">
        <v>7</v>
      </c>
      <c r="F7886" s="1" t="s">
        <v>745</v>
      </c>
      <c r="G7886" s="1" t="s">
        <v>1809</v>
      </c>
      <c r="H7886" s="1" t="s">
        <v>23</v>
      </c>
      <c r="I7886" s="1" t="s">
        <v>23</v>
      </c>
      <c r="AK7886" s="1" t="s">
        <v>79</v>
      </c>
    </row>
    <row r="7887" spans="1:38">
      <c r="A7887" s="1" t="s">
        <v>1791</v>
      </c>
      <c r="B7887" s="9">
        <v>42418</v>
      </c>
      <c r="C7887" s="2">
        <v>100</v>
      </c>
      <c r="D7887" s="7">
        <v>1</v>
      </c>
      <c r="E7887" s="1">
        <v>7</v>
      </c>
      <c r="F7887" s="1" t="s">
        <v>747</v>
      </c>
      <c r="G7887" s="1" t="s">
        <v>1822</v>
      </c>
      <c r="H7887" s="1" t="s">
        <v>22</v>
      </c>
      <c r="I7887" s="1" t="s">
        <v>9</v>
      </c>
      <c r="K7887" s="1" t="s">
        <v>24</v>
      </c>
      <c r="L7887" s="1" t="s">
        <v>25</v>
      </c>
      <c r="M7887" s="2" t="s">
        <v>1314</v>
      </c>
      <c r="N7887" s="1" t="s">
        <v>227</v>
      </c>
      <c r="O7887" s="1" t="s">
        <v>27</v>
      </c>
      <c r="P7887" s="1" t="s">
        <v>1315</v>
      </c>
      <c r="Q7887" s="1">
        <v>47.5</v>
      </c>
      <c r="R7887" s="1">
        <v>26.39</v>
      </c>
      <c r="S7887" s="1">
        <v>31.98</v>
      </c>
      <c r="X7887" s="1">
        <v>18</v>
      </c>
      <c r="Y7887" s="1">
        <v>320</v>
      </c>
      <c r="Z7887" s="1">
        <f>SUM(Y7887-X7887)</f>
        <v>302</v>
      </c>
      <c r="AA7887" s="1">
        <v>0</v>
      </c>
      <c r="AE7887" s="1" t="s">
        <v>1316</v>
      </c>
      <c r="AJ7887" s="1" t="s">
        <v>1317</v>
      </c>
      <c r="AK7887" s="1" t="s">
        <v>79</v>
      </c>
    </row>
    <row r="7888" spans="1:38">
      <c r="A7888" s="1" t="s">
        <v>1791</v>
      </c>
      <c r="B7888" s="9">
        <v>42418</v>
      </c>
      <c r="C7888" s="2">
        <v>100</v>
      </c>
      <c r="D7888" s="7">
        <v>1</v>
      </c>
      <c r="E7888" s="1">
        <v>8</v>
      </c>
      <c r="F7888" s="1" t="s">
        <v>745</v>
      </c>
      <c r="G7888" s="1" t="s">
        <v>1808</v>
      </c>
      <c r="H7888" s="1" t="s">
        <v>22</v>
      </c>
      <c r="I7888" s="1" t="s">
        <v>9</v>
      </c>
      <c r="K7888" s="1" t="s">
        <v>30</v>
      </c>
      <c r="L7888" s="1" t="s">
        <v>25</v>
      </c>
      <c r="M7888" s="2" t="s">
        <v>1318</v>
      </c>
      <c r="N7888" s="1" t="s">
        <v>224</v>
      </c>
      <c r="O7888" s="1" t="s">
        <v>33</v>
      </c>
      <c r="P7888" s="1" t="s">
        <v>1319</v>
      </c>
      <c r="Q7888" s="1">
        <v>28.3</v>
      </c>
      <c r="R7888" s="1">
        <v>17.04</v>
      </c>
      <c r="S7888" s="1">
        <v>8.7100000000000009</v>
      </c>
      <c r="X7888" s="1">
        <v>18</v>
      </c>
      <c r="Y7888" s="1">
        <v>54</v>
      </c>
      <c r="Z7888" s="1">
        <f>SUM(Y7888-X7888)</f>
        <v>36</v>
      </c>
      <c r="AA7888" s="1">
        <v>45</v>
      </c>
      <c r="AE7888" s="1" t="s">
        <v>1320</v>
      </c>
      <c r="AF7888" s="1" t="s">
        <v>1321</v>
      </c>
      <c r="AJ7888" s="1" t="s">
        <v>1322</v>
      </c>
      <c r="AK7888" s="1" t="s">
        <v>79</v>
      </c>
    </row>
    <row r="7889" spans="1:38">
      <c r="A7889" s="1" t="s">
        <v>1791</v>
      </c>
      <c r="B7889" s="9">
        <v>42418</v>
      </c>
      <c r="C7889" s="2">
        <v>100</v>
      </c>
      <c r="D7889" s="7">
        <v>1</v>
      </c>
      <c r="E7889" s="1">
        <v>8</v>
      </c>
      <c r="F7889" s="1" t="s">
        <v>747</v>
      </c>
      <c r="G7889" s="1" t="s">
        <v>1820</v>
      </c>
      <c r="H7889" s="1" t="s">
        <v>23</v>
      </c>
      <c r="I7889" s="1" t="s">
        <v>23</v>
      </c>
      <c r="AK7889" s="1" t="s">
        <v>79</v>
      </c>
    </row>
    <row r="7890" spans="1:38">
      <c r="A7890" s="1" t="s">
        <v>1791</v>
      </c>
      <c r="B7890" s="9">
        <v>42418</v>
      </c>
      <c r="C7890" s="2">
        <v>100</v>
      </c>
      <c r="D7890" s="7">
        <v>1</v>
      </c>
      <c r="E7890" s="1">
        <v>9</v>
      </c>
      <c r="F7890" s="1" t="s">
        <v>745</v>
      </c>
      <c r="G7890" s="1" t="s">
        <v>1830</v>
      </c>
      <c r="H7890" s="1" t="s">
        <v>22</v>
      </c>
      <c r="I7890" s="1" t="s">
        <v>9</v>
      </c>
      <c r="K7890" s="1" t="s">
        <v>29</v>
      </c>
      <c r="L7890" s="1" t="s">
        <v>53</v>
      </c>
      <c r="M7890" s="2" t="s">
        <v>1253</v>
      </c>
      <c r="AK7890" s="1" t="s">
        <v>79</v>
      </c>
      <c r="AL7890" s="1" t="s">
        <v>1323</v>
      </c>
    </row>
    <row r="7891" spans="1:38">
      <c r="A7891" s="1" t="s">
        <v>1791</v>
      </c>
      <c r="B7891" s="9">
        <v>42418</v>
      </c>
      <c r="C7891" s="2">
        <v>100</v>
      </c>
      <c r="D7891" s="7">
        <v>1</v>
      </c>
      <c r="E7891" s="1">
        <v>9</v>
      </c>
      <c r="F7891" s="1" t="s">
        <v>747</v>
      </c>
      <c r="G7891" s="1" t="s">
        <v>1810</v>
      </c>
      <c r="H7891" s="1" t="s">
        <v>23</v>
      </c>
      <c r="I7891" s="1" t="s">
        <v>53</v>
      </c>
      <c r="AK7891" s="1" t="s">
        <v>79</v>
      </c>
    </row>
    <row r="7892" spans="1:38">
      <c r="A7892" s="1" t="s">
        <v>1791</v>
      </c>
      <c r="B7892" s="9">
        <v>42418</v>
      </c>
      <c r="C7892" s="2">
        <v>100</v>
      </c>
      <c r="D7892" s="7">
        <v>1</v>
      </c>
      <c r="E7892" s="1">
        <v>10</v>
      </c>
      <c r="F7892" s="1" t="s">
        <v>745</v>
      </c>
      <c r="G7892" s="1" t="s">
        <v>1817</v>
      </c>
      <c r="H7892" s="1" t="s">
        <v>23</v>
      </c>
      <c r="I7892" s="1" t="s">
        <v>23</v>
      </c>
      <c r="AK7892" s="1" t="s">
        <v>79</v>
      </c>
    </row>
    <row r="7893" spans="1:38">
      <c r="A7893" s="1" t="s">
        <v>1791</v>
      </c>
      <c r="B7893" s="9">
        <v>42418</v>
      </c>
      <c r="C7893" s="2">
        <v>100</v>
      </c>
      <c r="D7893" s="7">
        <v>1</v>
      </c>
      <c r="E7893" s="1">
        <v>10</v>
      </c>
      <c r="F7893" s="1" t="s">
        <v>747</v>
      </c>
      <c r="G7893" s="1" t="s">
        <v>1835</v>
      </c>
      <c r="H7893" s="1" t="s">
        <v>22</v>
      </c>
      <c r="I7893" s="1" t="s">
        <v>9</v>
      </c>
      <c r="AK7893" s="1" t="s">
        <v>79</v>
      </c>
      <c r="AL7893" s="1" t="s">
        <v>1324</v>
      </c>
    </row>
    <row r="7894" spans="1:38">
      <c r="A7894" s="1" t="s">
        <v>1791</v>
      </c>
      <c r="B7894" s="9">
        <v>42418</v>
      </c>
      <c r="C7894" s="2">
        <v>100</v>
      </c>
      <c r="D7894" s="7">
        <v>1</v>
      </c>
      <c r="E7894" s="1">
        <v>11</v>
      </c>
      <c r="F7894" s="1" t="s">
        <v>745</v>
      </c>
      <c r="G7894" s="1" t="s">
        <v>1812</v>
      </c>
      <c r="H7894" s="1" t="s">
        <v>22</v>
      </c>
      <c r="I7894" s="1" t="s">
        <v>9</v>
      </c>
      <c r="K7894" s="1" t="s">
        <v>35</v>
      </c>
      <c r="L7894" s="1" t="s">
        <v>25</v>
      </c>
      <c r="M7894" s="2" t="s">
        <v>1325</v>
      </c>
      <c r="N7894" s="1" t="s">
        <v>224</v>
      </c>
      <c r="O7894" s="1" t="s">
        <v>33</v>
      </c>
      <c r="P7894" s="1" t="s">
        <v>1326</v>
      </c>
      <c r="Q7894" s="1">
        <v>24.14</v>
      </c>
      <c r="R7894" s="1">
        <v>17.3</v>
      </c>
      <c r="S7894" s="1">
        <v>6.7</v>
      </c>
      <c r="X7894" s="1">
        <v>18</v>
      </c>
      <c r="Y7894" s="1">
        <v>54</v>
      </c>
      <c r="Z7894" s="1">
        <f>SUM(Y7894-X7894)</f>
        <v>36</v>
      </c>
      <c r="AA7894" s="1">
        <v>0</v>
      </c>
      <c r="AE7894" s="1" t="s">
        <v>1327</v>
      </c>
      <c r="AJ7894" s="1" t="s">
        <v>1328</v>
      </c>
      <c r="AK7894" s="1" t="s">
        <v>79</v>
      </c>
      <c r="AL7894" s="1" t="s">
        <v>1329</v>
      </c>
    </row>
    <row r="7895" spans="1:38">
      <c r="A7895" s="1" t="s">
        <v>1791</v>
      </c>
      <c r="B7895" s="9">
        <v>42418</v>
      </c>
      <c r="C7895" s="2">
        <v>100</v>
      </c>
      <c r="D7895" s="7">
        <v>1</v>
      </c>
      <c r="E7895" s="1">
        <v>11</v>
      </c>
      <c r="F7895" s="1" t="s">
        <v>747</v>
      </c>
      <c r="G7895" s="1" t="s">
        <v>1807</v>
      </c>
      <c r="H7895" s="1" t="s">
        <v>23</v>
      </c>
      <c r="I7895" s="1" t="s">
        <v>9</v>
      </c>
      <c r="AK7895" s="1" t="s">
        <v>79</v>
      </c>
      <c r="AL7895" s="1" t="s">
        <v>1330</v>
      </c>
    </row>
    <row r="7896" spans="1:38">
      <c r="A7896" s="1" t="s">
        <v>1791</v>
      </c>
      <c r="B7896" s="9">
        <v>42418</v>
      </c>
      <c r="C7896" s="2">
        <v>100</v>
      </c>
      <c r="D7896" s="7">
        <v>1</v>
      </c>
      <c r="E7896" s="1">
        <v>12</v>
      </c>
      <c r="F7896" s="1" t="s">
        <v>745</v>
      </c>
      <c r="G7896" s="1" t="s">
        <v>1818</v>
      </c>
      <c r="H7896" s="1" t="s">
        <v>23</v>
      </c>
      <c r="I7896" s="1" t="s">
        <v>23</v>
      </c>
      <c r="AK7896" s="1" t="s">
        <v>79</v>
      </c>
    </row>
    <row r="7897" spans="1:38">
      <c r="A7897" s="1" t="s">
        <v>1791</v>
      </c>
      <c r="B7897" s="9">
        <v>42418</v>
      </c>
      <c r="C7897" s="2">
        <v>100</v>
      </c>
      <c r="D7897" s="7">
        <v>1</v>
      </c>
      <c r="E7897" s="1">
        <v>12</v>
      </c>
      <c r="F7897" s="1" t="s">
        <v>747</v>
      </c>
      <c r="G7897" s="1" t="s">
        <v>1811</v>
      </c>
      <c r="H7897" s="1" t="s">
        <v>23</v>
      </c>
      <c r="I7897" s="1" t="s">
        <v>53</v>
      </c>
      <c r="AK7897" s="1" t="s">
        <v>79</v>
      </c>
    </row>
    <row r="7898" spans="1:38">
      <c r="A7898" s="1" t="s">
        <v>1791</v>
      </c>
      <c r="B7898" s="9">
        <v>42418</v>
      </c>
      <c r="C7898" s="2">
        <v>100</v>
      </c>
      <c r="D7898" s="7">
        <v>1</v>
      </c>
      <c r="E7898" s="1">
        <v>13</v>
      </c>
      <c r="F7898" s="1" t="s">
        <v>745</v>
      </c>
      <c r="G7898" s="1" t="s">
        <v>1827</v>
      </c>
      <c r="H7898" s="1" t="s">
        <v>22</v>
      </c>
      <c r="I7898" s="1" t="s">
        <v>23</v>
      </c>
      <c r="L7898" s="1" t="s">
        <v>53</v>
      </c>
      <c r="M7898" s="2" t="s">
        <v>1331</v>
      </c>
      <c r="AK7898" s="1" t="s">
        <v>79</v>
      </c>
    </row>
    <row r="7899" spans="1:38">
      <c r="A7899" s="1" t="s">
        <v>1791</v>
      </c>
      <c r="B7899" s="9">
        <v>42418</v>
      </c>
      <c r="C7899" s="2">
        <v>100</v>
      </c>
      <c r="D7899" s="7">
        <v>1</v>
      </c>
      <c r="E7899" s="1">
        <v>13</v>
      </c>
      <c r="F7899" s="1" t="s">
        <v>747</v>
      </c>
      <c r="G7899" s="1" t="s">
        <v>1815</v>
      </c>
      <c r="H7899" s="1" t="s">
        <v>22</v>
      </c>
      <c r="I7899" s="1" t="s">
        <v>53</v>
      </c>
      <c r="AK7899" s="1" t="s">
        <v>79</v>
      </c>
    </row>
    <row r="7900" spans="1:38">
      <c r="A7900" s="1" t="s">
        <v>1791</v>
      </c>
      <c r="B7900" s="9">
        <v>42418</v>
      </c>
      <c r="C7900" s="2">
        <v>100</v>
      </c>
      <c r="D7900" s="7">
        <v>1</v>
      </c>
      <c r="E7900" s="1">
        <v>14</v>
      </c>
      <c r="F7900" s="1" t="s">
        <v>745</v>
      </c>
      <c r="G7900" s="1" t="s">
        <v>1819</v>
      </c>
      <c r="H7900" s="1" t="s">
        <v>22</v>
      </c>
      <c r="I7900" s="1" t="s">
        <v>9</v>
      </c>
      <c r="L7900" s="1" t="s">
        <v>53</v>
      </c>
      <c r="M7900" s="2" t="s">
        <v>1267</v>
      </c>
      <c r="AK7900" s="1" t="s">
        <v>79</v>
      </c>
      <c r="AL7900" s="1" t="s">
        <v>1332</v>
      </c>
    </row>
    <row r="7901" spans="1:38">
      <c r="A7901" s="1" t="s">
        <v>1791</v>
      </c>
      <c r="B7901" s="9">
        <v>42418</v>
      </c>
      <c r="C7901" s="2">
        <v>100</v>
      </c>
      <c r="D7901" s="7">
        <v>1</v>
      </c>
      <c r="E7901" s="1">
        <v>14</v>
      </c>
      <c r="F7901" s="1" t="s">
        <v>747</v>
      </c>
      <c r="G7901" s="1" t="s">
        <v>1806</v>
      </c>
      <c r="H7901" s="1" t="s">
        <v>22</v>
      </c>
      <c r="I7901" s="1" t="s">
        <v>9</v>
      </c>
      <c r="AK7901" s="1" t="s">
        <v>79</v>
      </c>
      <c r="AL7901" s="1" t="s">
        <v>1324</v>
      </c>
    </row>
    <row r="7902" spans="1:38">
      <c r="A7902" s="1" t="s">
        <v>1791</v>
      </c>
      <c r="B7902" s="9">
        <v>42418</v>
      </c>
      <c r="C7902" s="2">
        <v>100</v>
      </c>
      <c r="D7902" s="7">
        <v>1</v>
      </c>
      <c r="E7902" s="1">
        <v>15</v>
      </c>
      <c r="F7902" s="1" t="s">
        <v>745</v>
      </c>
      <c r="G7902" s="1" t="s">
        <v>1836</v>
      </c>
      <c r="H7902" s="1" t="s">
        <v>22</v>
      </c>
      <c r="I7902" s="1" t="s">
        <v>9</v>
      </c>
      <c r="AK7902" s="1" t="s">
        <v>79</v>
      </c>
    </row>
    <row r="7903" spans="1:38">
      <c r="A7903" s="1" t="s">
        <v>1791</v>
      </c>
      <c r="B7903" s="9">
        <v>42418</v>
      </c>
      <c r="C7903" s="2">
        <v>100</v>
      </c>
      <c r="D7903" s="7">
        <v>1</v>
      </c>
      <c r="E7903" s="1">
        <v>15</v>
      </c>
      <c r="F7903" s="1" t="s">
        <v>747</v>
      </c>
      <c r="G7903" s="1" t="s">
        <v>1805</v>
      </c>
      <c r="H7903" s="1" t="s">
        <v>22</v>
      </c>
      <c r="I7903" s="1" t="s">
        <v>23</v>
      </c>
      <c r="AK7903" s="1" t="s">
        <v>79</v>
      </c>
    </row>
    <row r="7904" spans="1:38">
      <c r="A7904" s="1" t="s">
        <v>1791</v>
      </c>
      <c r="B7904" s="9">
        <v>42418</v>
      </c>
      <c r="C7904" s="2">
        <v>100</v>
      </c>
      <c r="D7904" s="7">
        <v>1</v>
      </c>
      <c r="E7904" s="1">
        <v>16</v>
      </c>
      <c r="F7904" s="1" t="s">
        <v>745</v>
      </c>
      <c r="G7904" s="1" t="s">
        <v>1814</v>
      </c>
      <c r="H7904" s="1" t="s">
        <v>22</v>
      </c>
      <c r="I7904" s="1" t="s">
        <v>9</v>
      </c>
      <c r="AK7904" s="1" t="s">
        <v>79</v>
      </c>
      <c r="AL7904" s="1" t="s">
        <v>1333</v>
      </c>
    </row>
    <row r="7905" spans="1:38">
      <c r="A7905" s="1" t="s">
        <v>1791</v>
      </c>
      <c r="B7905" s="9">
        <v>42418</v>
      </c>
      <c r="C7905" s="2">
        <v>100</v>
      </c>
      <c r="D7905" s="7">
        <v>1</v>
      </c>
      <c r="E7905" s="1">
        <v>16</v>
      </c>
      <c r="F7905" s="1" t="s">
        <v>747</v>
      </c>
      <c r="G7905" s="1" t="s">
        <v>1831</v>
      </c>
      <c r="H7905" s="1" t="s">
        <v>22</v>
      </c>
      <c r="I7905" s="1" t="s">
        <v>53</v>
      </c>
      <c r="AK7905" s="1" t="s">
        <v>79</v>
      </c>
    </row>
    <row r="7906" spans="1:38">
      <c r="A7906" s="1" t="s">
        <v>1791</v>
      </c>
      <c r="B7906" s="9">
        <v>42418</v>
      </c>
      <c r="C7906" s="2">
        <v>100</v>
      </c>
      <c r="D7906" s="7">
        <v>1</v>
      </c>
      <c r="E7906" s="1">
        <v>17</v>
      </c>
      <c r="F7906" s="1" t="s">
        <v>745</v>
      </c>
      <c r="G7906" s="1" t="s">
        <v>1451</v>
      </c>
      <c r="H7906" s="1" t="s">
        <v>22</v>
      </c>
      <c r="I7906" s="1" t="s">
        <v>9</v>
      </c>
      <c r="K7906" s="1" t="s">
        <v>36</v>
      </c>
      <c r="L7906" s="1" t="s">
        <v>25</v>
      </c>
      <c r="M7906" s="2" t="s">
        <v>1334</v>
      </c>
      <c r="N7906" s="1" t="s">
        <v>224</v>
      </c>
      <c r="O7906" s="1" t="s">
        <v>33</v>
      </c>
      <c r="P7906" s="1" t="s">
        <v>1335</v>
      </c>
      <c r="Q7906" s="1">
        <v>34.4</v>
      </c>
      <c r="T7906" s="1">
        <v>130.49</v>
      </c>
      <c r="U7906" s="1">
        <v>93.1</v>
      </c>
      <c r="V7906" s="1">
        <f>(U7906/T7906)*100</f>
        <v>71.346463330523406</v>
      </c>
      <c r="X7906" s="1">
        <v>18</v>
      </c>
      <c r="Y7906" s="1">
        <v>109</v>
      </c>
      <c r="Z7906" s="1">
        <f>SUM(Y7906-X7906)</f>
        <v>91</v>
      </c>
      <c r="AC7906" s="1" t="s">
        <v>1336</v>
      </c>
      <c r="AJ7906" s="1" t="s">
        <v>750</v>
      </c>
      <c r="AK7906" s="1" t="s">
        <v>750</v>
      </c>
      <c r="AL7906" s="1" t="s">
        <v>1337</v>
      </c>
    </row>
    <row r="7907" spans="1:38">
      <c r="A7907" s="1" t="s">
        <v>1791</v>
      </c>
      <c r="B7907" s="9">
        <v>42418</v>
      </c>
      <c r="C7907" s="2">
        <v>100</v>
      </c>
      <c r="D7907" s="7">
        <v>1</v>
      </c>
      <c r="E7907" s="1">
        <v>17</v>
      </c>
      <c r="F7907" s="1" t="s">
        <v>747</v>
      </c>
      <c r="G7907" s="1" t="s">
        <v>1452</v>
      </c>
      <c r="H7907" s="1" t="s">
        <v>22</v>
      </c>
      <c r="I7907" s="1" t="s">
        <v>9</v>
      </c>
      <c r="K7907" s="1" t="s">
        <v>29</v>
      </c>
      <c r="L7907" s="1" t="s">
        <v>25</v>
      </c>
      <c r="M7907" s="2" t="s">
        <v>1338</v>
      </c>
      <c r="N7907" s="1" t="s">
        <v>224</v>
      </c>
      <c r="O7907" s="1" t="s">
        <v>33</v>
      </c>
      <c r="P7907" s="1" t="s">
        <v>1339</v>
      </c>
      <c r="Q7907" s="1">
        <v>38.369999999999997</v>
      </c>
      <c r="R7907" s="1">
        <v>24.04</v>
      </c>
      <c r="S7907" s="1">
        <v>9.93</v>
      </c>
      <c r="X7907" s="1">
        <v>18</v>
      </c>
      <c r="Y7907" s="1">
        <v>105</v>
      </c>
      <c r="Z7907" s="1">
        <f>SUM(Y7907-X7907)</f>
        <v>87</v>
      </c>
      <c r="AA7907" s="1">
        <v>23</v>
      </c>
      <c r="AE7907" s="1" t="s">
        <v>1340</v>
      </c>
      <c r="AF7907" s="1" t="s">
        <v>1341</v>
      </c>
      <c r="AJ7907" s="1" t="s">
        <v>1322</v>
      </c>
      <c r="AK7907" s="1" t="s">
        <v>750</v>
      </c>
      <c r="AL7907" s="1" t="s">
        <v>1342</v>
      </c>
    </row>
    <row r="7908" spans="1:38">
      <c r="A7908" s="1" t="s">
        <v>1791</v>
      </c>
      <c r="B7908" s="9">
        <v>42418</v>
      </c>
      <c r="C7908" s="2">
        <v>100</v>
      </c>
      <c r="D7908" s="7">
        <v>1</v>
      </c>
      <c r="E7908" s="1">
        <v>18</v>
      </c>
      <c r="F7908" s="1" t="s">
        <v>745</v>
      </c>
      <c r="G7908" s="1" t="s">
        <v>1453</v>
      </c>
      <c r="H7908" s="1" t="s">
        <v>22</v>
      </c>
      <c r="I7908" s="1" t="s">
        <v>23</v>
      </c>
      <c r="AK7908" s="1" t="s">
        <v>750</v>
      </c>
    </row>
    <row r="7909" spans="1:38">
      <c r="A7909" s="1" t="s">
        <v>1791</v>
      </c>
      <c r="B7909" s="9">
        <v>42418</v>
      </c>
      <c r="C7909" s="2">
        <v>100</v>
      </c>
      <c r="D7909" s="7">
        <v>1</v>
      </c>
      <c r="E7909" s="1">
        <v>18</v>
      </c>
      <c r="F7909" s="1" t="s">
        <v>747</v>
      </c>
      <c r="G7909" s="1" t="s">
        <v>1454</v>
      </c>
      <c r="H7909" s="1" t="s">
        <v>22</v>
      </c>
      <c r="I7909" s="1" t="s">
        <v>23</v>
      </c>
      <c r="AK7909" s="1" t="s">
        <v>750</v>
      </c>
    </row>
    <row r="7910" spans="1:38">
      <c r="A7910" s="1" t="s">
        <v>1791</v>
      </c>
      <c r="B7910" s="9">
        <v>42418</v>
      </c>
      <c r="C7910" s="2">
        <v>100</v>
      </c>
      <c r="D7910" s="7">
        <v>1</v>
      </c>
      <c r="E7910" s="1">
        <v>19</v>
      </c>
      <c r="F7910" s="1" t="s">
        <v>745</v>
      </c>
      <c r="G7910" s="1" t="s">
        <v>1455</v>
      </c>
      <c r="H7910" s="1" t="s">
        <v>22</v>
      </c>
      <c r="I7910" s="1" t="s">
        <v>23</v>
      </c>
      <c r="AK7910" s="1" t="s">
        <v>750</v>
      </c>
    </row>
    <row r="7911" spans="1:38">
      <c r="A7911" s="1" t="s">
        <v>1791</v>
      </c>
      <c r="B7911" s="9">
        <v>42418</v>
      </c>
      <c r="C7911" s="2">
        <v>100</v>
      </c>
      <c r="D7911" s="7">
        <v>1</v>
      </c>
      <c r="E7911" s="1">
        <v>19</v>
      </c>
      <c r="F7911" s="1" t="s">
        <v>747</v>
      </c>
      <c r="G7911" s="1" t="s">
        <v>1456</v>
      </c>
      <c r="H7911" s="1" t="s">
        <v>22</v>
      </c>
      <c r="I7911" s="1" t="s">
        <v>23</v>
      </c>
      <c r="AK7911" s="1" t="s">
        <v>750</v>
      </c>
    </row>
    <row r="7912" spans="1:38">
      <c r="A7912" s="1" t="s">
        <v>1791</v>
      </c>
      <c r="B7912" s="9">
        <v>42418</v>
      </c>
      <c r="C7912" s="2">
        <v>100</v>
      </c>
      <c r="D7912" s="7">
        <v>1</v>
      </c>
      <c r="E7912" s="1">
        <v>20</v>
      </c>
      <c r="F7912" s="1" t="s">
        <v>745</v>
      </c>
      <c r="G7912" s="1" t="s">
        <v>1457</v>
      </c>
      <c r="H7912" s="1" t="s">
        <v>22</v>
      </c>
      <c r="I7912" s="1" t="s">
        <v>23</v>
      </c>
      <c r="AK7912" s="1" t="s">
        <v>750</v>
      </c>
    </row>
    <row r="7913" spans="1:38">
      <c r="A7913" s="1" t="s">
        <v>1791</v>
      </c>
      <c r="B7913" s="9">
        <v>42418</v>
      </c>
      <c r="C7913" s="2">
        <v>100</v>
      </c>
      <c r="D7913" s="7">
        <v>1</v>
      </c>
      <c r="E7913" s="1">
        <v>20</v>
      </c>
      <c r="F7913" s="1" t="s">
        <v>747</v>
      </c>
      <c r="G7913" s="1" t="s">
        <v>1458</v>
      </c>
      <c r="H7913" s="1" t="s">
        <v>22</v>
      </c>
      <c r="I7913" s="1" t="s">
        <v>9</v>
      </c>
      <c r="K7913" s="1" t="s">
        <v>518</v>
      </c>
      <c r="L7913" s="1" t="s">
        <v>25</v>
      </c>
      <c r="M7913" s="2" t="s">
        <v>1343</v>
      </c>
      <c r="N7913" s="1" t="s">
        <v>227</v>
      </c>
      <c r="O7913" s="1" t="s">
        <v>33</v>
      </c>
      <c r="Q7913" s="1">
        <v>38.07</v>
      </c>
      <c r="T7913" s="1">
        <v>152.83000000000001</v>
      </c>
      <c r="U7913" s="1">
        <f>SUM(157.24+12)</f>
        <v>169.24</v>
      </c>
      <c r="V7913" s="1">
        <f>(U7913/T7913)*100</f>
        <v>110.73742066348228</v>
      </c>
      <c r="X7913" s="1">
        <v>18</v>
      </c>
      <c r="Y7913" s="1">
        <v>152</v>
      </c>
      <c r="Z7913" s="1">
        <f>SUM(Y7913-X7913)</f>
        <v>134</v>
      </c>
      <c r="AJ7913" s="1" t="s">
        <v>750</v>
      </c>
      <c r="AK7913" s="1" t="s">
        <v>750</v>
      </c>
      <c r="AL7913" s="1" t="s">
        <v>1344</v>
      </c>
    </row>
    <row r="7914" spans="1:38">
      <c r="A7914" s="1" t="s">
        <v>1791</v>
      </c>
      <c r="B7914" s="9">
        <v>42418</v>
      </c>
      <c r="C7914" s="2">
        <v>100</v>
      </c>
      <c r="D7914" s="7">
        <v>1</v>
      </c>
      <c r="E7914" s="10">
        <v>21</v>
      </c>
      <c r="F7914" s="1" t="s">
        <v>745</v>
      </c>
      <c r="G7914" s="1" t="s">
        <v>1463</v>
      </c>
      <c r="H7914" s="1" t="s">
        <v>22</v>
      </c>
      <c r="I7914" s="1" t="s">
        <v>23</v>
      </c>
      <c r="AK7914" s="1" t="s">
        <v>750</v>
      </c>
    </row>
    <row r="7915" spans="1:38">
      <c r="A7915" s="1" t="s">
        <v>1791</v>
      </c>
      <c r="B7915" s="9">
        <v>42418</v>
      </c>
      <c r="C7915" s="2">
        <v>100</v>
      </c>
      <c r="D7915" s="7">
        <v>1</v>
      </c>
      <c r="E7915" s="1">
        <v>21</v>
      </c>
      <c r="F7915" s="1" t="s">
        <v>747</v>
      </c>
      <c r="G7915" s="1" t="s">
        <v>1464</v>
      </c>
      <c r="H7915" s="1" t="s">
        <v>22</v>
      </c>
      <c r="I7915" s="1" t="s">
        <v>9</v>
      </c>
      <c r="K7915" s="1" t="s">
        <v>265</v>
      </c>
      <c r="L7915" s="1" t="s">
        <v>25</v>
      </c>
      <c r="M7915" s="2" t="s">
        <v>1345</v>
      </c>
      <c r="N7915" s="1" t="s">
        <v>26</v>
      </c>
      <c r="O7915" s="1" t="s">
        <v>27</v>
      </c>
      <c r="Q7915" s="1">
        <v>36.5</v>
      </c>
      <c r="T7915" s="1">
        <v>137.41</v>
      </c>
      <c r="U7915" s="1">
        <v>157.22999999999999</v>
      </c>
      <c r="V7915" s="1">
        <f>(U7915/T7915)*100</f>
        <v>114.42398660941706</v>
      </c>
      <c r="W7915" s="1">
        <v>22.98</v>
      </c>
      <c r="X7915" s="1">
        <v>18</v>
      </c>
      <c r="Y7915" s="1">
        <v>81</v>
      </c>
      <c r="Z7915" s="1">
        <f>SUM(Y7915-X7915)</f>
        <v>63</v>
      </c>
      <c r="AC7915" s="1" t="s">
        <v>1346</v>
      </c>
      <c r="AJ7915" s="1" t="s">
        <v>750</v>
      </c>
      <c r="AK7915" s="1" t="s">
        <v>750</v>
      </c>
    </row>
    <row r="7916" spans="1:38">
      <c r="A7916" s="1" t="s">
        <v>1791</v>
      </c>
      <c r="B7916" s="9">
        <v>42418</v>
      </c>
      <c r="C7916" s="2">
        <v>100</v>
      </c>
      <c r="D7916" s="7">
        <v>1</v>
      </c>
      <c r="E7916" s="1">
        <v>22</v>
      </c>
      <c r="F7916" s="1" t="s">
        <v>745</v>
      </c>
      <c r="G7916" s="1" t="s">
        <v>1465</v>
      </c>
      <c r="H7916" s="1" t="s">
        <v>22</v>
      </c>
      <c r="I7916" s="1" t="s">
        <v>23</v>
      </c>
      <c r="AK7916" s="1" t="s">
        <v>750</v>
      </c>
    </row>
    <row r="7917" spans="1:38">
      <c r="A7917" s="1" t="s">
        <v>1791</v>
      </c>
      <c r="B7917" s="9">
        <v>42418</v>
      </c>
      <c r="C7917" s="2">
        <v>100</v>
      </c>
      <c r="D7917" s="7">
        <v>1</v>
      </c>
      <c r="E7917" s="1">
        <v>22</v>
      </c>
      <c r="F7917" s="1" t="s">
        <v>747</v>
      </c>
      <c r="G7917" s="1" t="s">
        <v>1466</v>
      </c>
      <c r="H7917" s="1" t="s">
        <v>22</v>
      </c>
      <c r="I7917" s="1" t="s">
        <v>23</v>
      </c>
      <c r="AK7917" s="1" t="s">
        <v>750</v>
      </c>
    </row>
    <row r="7918" spans="1:38">
      <c r="A7918" s="1" t="s">
        <v>1791</v>
      </c>
      <c r="B7918" s="9">
        <v>42418</v>
      </c>
      <c r="C7918" s="2">
        <v>100</v>
      </c>
      <c r="D7918" s="24">
        <v>1</v>
      </c>
      <c r="E7918" s="25">
        <v>23</v>
      </c>
      <c r="F7918" s="25" t="s">
        <v>745</v>
      </c>
      <c r="G7918" s="1" t="s">
        <v>1467</v>
      </c>
      <c r="H7918" s="1" t="s">
        <v>22</v>
      </c>
      <c r="I7918" s="1" t="s">
        <v>23</v>
      </c>
      <c r="AK7918" s="1" t="s">
        <v>750</v>
      </c>
    </row>
    <row r="7919" spans="1:38">
      <c r="A7919" s="1" t="s">
        <v>1791</v>
      </c>
      <c r="B7919" s="9">
        <v>42418</v>
      </c>
      <c r="C7919" s="2">
        <v>100</v>
      </c>
      <c r="D7919" s="7">
        <v>1</v>
      </c>
      <c r="E7919" s="1">
        <v>23</v>
      </c>
      <c r="F7919" s="1" t="s">
        <v>747</v>
      </c>
      <c r="G7919" s="1" t="s">
        <v>1468</v>
      </c>
      <c r="H7919" s="1" t="s">
        <v>22</v>
      </c>
      <c r="I7919" s="1" t="s">
        <v>23</v>
      </c>
      <c r="AK7919" s="1" t="s">
        <v>750</v>
      </c>
    </row>
    <row r="7920" spans="1:38">
      <c r="A7920" s="1" t="s">
        <v>1791</v>
      </c>
      <c r="B7920" s="9">
        <v>42418</v>
      </c>
      <c r="C7920" s="2">
        <v>100</v>
      </c>
      <c r="D7920" s="7">
        <v>1</v>
      </c>
      <c r="E7920" s="1">
        <v>24</v>
      </c>
      <c r="F7920" s="1" t="s">
        <v>745</v>
      </c>
      <c r="G7920" s="1" t="s">
        <v>1469</v>
      </c>
      <c r="H7920" s="1" t="s">
        <v>23</v>
      </c>
      <c r="I7920" s="1" t="s">
        <v>23</v>
      </c>
      <c r="AK7920" s="1" t="s">
        <v>750</v>
      </c>
    </row>
    <row r="7921" spans="1:38">
      <c r="A7921" s="1" t="s">
        <v>1791</v>
      </c>
      <c r="B7921" s="9">
        <v>42418</v>
      </c>
      <c r="C7921" s="2">
        <v>100</v>
      </c>
      <c r="D7921" s="7">
        <v>1</v>
      </c>
      <c r="E7921" s="1">
        <v>24</v>
      </c>
      <c r="F7921" s="1" t="s">
        <v>747</v>
      </c>
      <c r="G7921" s="1" t="s">
        <v>1472</v>
      </c>
      <c r="H7921" s="1" t="s">
        <v>23</v>
      </c>
      <c r="I7921" s="1" t="s">
        <v>23</v>
      </c>
      <c r="J7921" s="1" t="s">
        <v>1347</v>
      </c>
      <c r="AK7921" s="1" t="s">
        <v>750</v>
      </c>
    </row>
    <row r="7922" spans="1:38">
      <c r="A7922" s="1" t="s">
        <v>1791</v>
      </c>
      <c r="B7922" s="9">
        <v>42418</v>
      </c>
      <c r="C7922" s="2">
        <v>100</v>
      </c>
      <c r="D7922" s="7">
        <v>1</v>
      </c>
      <c r="E7922" s="1">
        <v>25</v>
      </c>
      <c r="F7922" s="1" t="s">
        <v>745</v>
      </c>
      <c r="G7922" s="1" t="s">
        <v>1474</v>
      </c>
      <c r="H7922" s="1" t="s">
        <v>22</v>
      </c>
      <c r="I7922" s="1" t="s">
        <v>9</v>
      </c>
      <c r="AK7922" s="1" t="s">
        <v>750</v>
      </c>
      <c r="AL7922" s="1" t="s">
        <v>1324</v>
      </c>
    </row>
    <row r="7923" spans="1:38">
      <c r="A7923" s="1" t="s">
        <v>1791</v>
      </c>
      <c r="B7923" s="9">
        <v>42418</v>
      </c>
      <c r="C7923" s="2">
        <v>100</v>
      </c>
      <c r="D7923" s="7">
        <v>1</v>
      </c>
      <c r="E7923" s="1">
        <v>25</v>
      </c>
      <c r="F7923" s="1" t="s">
        <v>747</v>
      </c>
      <c r="G7923" s="1" t="s">
        <v>1475</v>
      </c>
      <c r="H7923" s="1" t="s">
        <v>23</v>
      </c>
      <c r="I7923" s="1" t="s">
        <v>23</v>
      </c>
      <c r="AK7923" s="1" t="s">
        <v>750</v>
      </c>
    </row>
    <row r="7924" spans="1:38">
      <c r="A7924" s="1" t="s">
        <v>1791</v>
      </c>
      <c r="B7924" s="9">
        <v>42418</v>
      </c>
      <c r="C7924" s="2">
        <v>100</v>
      </c>
      <c r="D7924" s="7">
        <v>1</v>
      </c>
      <c r="E7924" s="1">
        <v>26</v>
      </c>
      <c r="F7924" s="1" t="s">
        <v>745</v>
      </c>
      <c r="G7924" s="1" t="s">
        <v>1476</v>
      </c>
      <c r="H7924" s="1" t="s">
        <v>22</v>
      </c>
      <c r="I7924" s="1" t="s">
        <v>23</v>
      </c>
      <c r="AK7924" s="1" t="s">
        <v>750</v>
      </c>
    </row>
    <row r="7925" spans="1:38">
      <c r="A7925" s="1" t="s">
        <v>1791</v>
      </c>
      <c r="B7925" s="9">
        <v>42418</v>
      </c>
      <c r="C7925" s="2">
        <v>100</v>
      </c>
      <c r="D7925" s="7">
        <v>1</v>
      </c>
      <c r="E7925" s="1">
        <v>26</v>
      </c>
      <c r="F7925" s="1" t="s">
        <v>747</v>
      </c>
      <c r="G7925" s="1" t="s">
        <v>1477</v>
      </c>
      <c r="H7925" s="1" t="s">
        <v>22</v>
      </c>
      <c r="I7925" s="1" t="s">
        <v>23</v>
      </c>
      <c r="AK7925" s="1" t="s">
        <v>750</v>
      </c>
    </row>
    <row r="7926" spans="1:38">
      <c r="A7926" s="1" t="s">
        <v>1791</v>
      </c>
      <c r="B7926" s="9">
        <v>42418</v>
      </c>
      <c r="C7926" s="2">
        <v>100</v>
      </c>
      <c r="D7926" s="7">
        <v>1</v>
      </c>
      <c r="E7926" s="1">
        <v>27</v>
      </c>
      <c r="F7926" s="1" t="s">
        <v>745</v>
      </c>
      <c r="G7926" s="1" t="s">
        <v>1478</v>
      </c>
      <c r="H7926" s="1" t="s">
        <v>23</v>
      </c>
      <c r="I7926" s="1" t="s">
        <v>23</v>
      </c>
      <c r="AK7926" s="1" t="s">
        <v>750</v>
      </c>
    </row>
    <row r="7927" spans="1:38">
      <c r="A7927" s="1" t="s">
        <v>1791</v>
      </c>
      <c r="B7927" s="9">
        <v>42418</v>
      </c>
      <c r="C7927" s="2">
        <v>100</v>
      </c>
      <c r="D7927" s="7">
        <v>1</v>
      </c>
      <c r="E7927" s="1">
        <v>27</v>
      </c>
      <c r="F7927" s="1" t="s">
        <v>747</v>
      </c>
      <c r="G7927" s="1" t="s">
        <v>1479</v>
      </c>
      <c r="H7927" s="1" t="s">
        <v>23</v>
      </c>
      <c r="I7927" s="1" t="s">
        <v>23</v>
      </c>
      <c r="AK7927" s="1" t="s">
        <v>750</v>
      </c>
    </row>
    <row r="7928" spans="1:38">
      <c r="A7928" s="1" t="s">
        <v>1791</v>
      </c>
      <c r="B7928" s="9">
        <v>42418</v>
      </c>
      <c r="C7928" s="2">
        <v>100</v>
      </c>
      <c r="D7928" s="7">
        <v>1</v>
      </c>
      <c r="E7928" s="1">
        <v>28</v>
      </c>
      <c r="F7928" s="1" t="s">
        <v>745</v>
      </c>
      <c r="G7928" s="1" t="s">
        <v>1480</v>
      </c>
      <c r="H7928" s="1" t="s">
        <v>22</v>
      </c>
      <c r="I7928" s="1" t="s">
        <v>9</v>
      </c>
      <c r="K7928" s="1" t="s">
        <v>36</v>
      </c>
      <c r="L7928" s="1" t="s">
        <v>25</v>
      </c>
      <c r="M7928" s="2" t="s">
        <v>1348</v>
      </c>
      <c r="AC7928" s="1" t="s">
        <v>1346</v>
      </c>
      <c r="AK7928" s="1" t="s">
        <v>750</v>
      </c>
      <c r="AL7928" s="1" t="s">
        <v>1349</v>
      </c>
    </row>
    <row r="7929" spans="1:38">
      <c r="A7929" s="1" t="s">
        <v>1791</v>
      </c>
      <c r="B7929" s="9">
        <v>42418</v>
      </c>
      <c r="C7929" s="2">
        <v>100</v>
      </c>
      <c r="D7929" s="7">
        <v>1</v>
      </c>
      <c r="E7929" s="1">
        <v>28</v>
      </c>
      <c r="F7929" s="1" t="s">
        <v>747</v>
      </c>
      <c r="G7929" s="1" t="s">
        <v>1481</v>
      </c>
      <c r="H7929" s="1" t="s">
        <v>23</v>
      </c>
      <c r="I7929" s="1" t="s">
        <v>53</v>
      </c>
      <c r="AK7929" s="1" t="s">
        <v>750</v>
      </c>
    </row>
    <row r="7930" spans="1:38">
      <c r="A7930" s="1" t="s">
        <v>1791</v>
      </c>
      <c r="B7930" s="9">
        <v>42418</v>
      </c>
      <c r="C7930" s="2">
        <v>100</v>
      </c>
      <c r="D7930" s="7">
        <v>1</v>
      </c>
      <c r="E7930" s="1">
        <v>29</v>
      </c>
      <c r="F7930" s="1" t="s">
        <v>745</v>
      </c>
      <c r="G7930" s="1" t="s">
        <v>1482</v>
      </c>
      <c r="H7930" s="1" t="s">
        <v>22</v>
      </c>
      <c r="I7930" s="1" t="s">
        <v>23</v>
      </c>
      <c r="AK7930" s="1" t="s">
        <v>750</v>
      </c>
    </row>
    <row r="7931" spans="1:38">
      <c r="A7931" s="1" t="s">
        <v>1791</v>
      </c>
      <c r="B7931" s="9">
        <v>42418</v>
      </c>
      <c r="C7931" s="2">
        <v>100</v>
      </c>
      <c r="D7931" s="7">
        <v>1</v>
      </c>
      <c r="E7931" s="1">
        <v>29</v>
      </c>
      <c r="F7931" s="1" t="s">
        <v>747</v>
      </c>
      <c r="G7931" s="1" t="s">
        <v>1483</v>
      </c>
      <c r="H7931" s="1" t="s">
        <v>22</v>
      </c>
      <c r="I7931" s="1" t="s">
        <v>53</v>
      </c>
      <c r="AK7931" s="1" t="s">
        <v>750</v>
      </c>
    </row>
    <row r="7932" spans="1:38">
      <c r="A7932" s="1" t="s">
        <v>1791</v>
      </c>
      <c r="B7932" s="9">
        <v>42418</v>
      </c>
      <c r="C7932" s="2">
        <v>100</v>
      </c>
      <c r="D7932" s="7">
        <v>1</v>
      </c>
      <c r="E7932" s="1">
        <v>30</v>
      </c>
      <c r="F7932" s="1" t="s">
        <v>745</v>
      </c>
      <c r="G7932" s="1" t="s">
        <v>1484</v>
      </c>
      <c r="H7932" s="1" t="s">
        <v>23</v>
      </c>
      <c r="I7932" s="1" t="s">
        <v>23</v>
      </c>
      <c r="J7932" s="1" t="s">
        <v>1347</v>
      </c>
      <c r="AK7932" s="1" t="s">
        <v>750</v>
      </c>
    </row>
    <row r="7933" spans="1:38">
      <c r="A7933" s="1" t="s">
        <v>1791</v>
      </c>
      <c r="B7933" s="9">
        <v>42418</v>
      </c>
      <c r="C7933" s="2">
        <v>100</v>
      </c>
      <c r="D7933" s="7">
        <v>1</v>
      </c>
      <c r="E7933" s="1">
        <v>30</v>
      </c>
      <c r="F7933" s="1" t="s">
        <v>747</v>
      </c>
      <c r="G7933" s="1" t="s">
        <v>1485</v>
      </c>
      <c r="H7933" s="1" t="s">
        <v>23</v>
      </c>
      <c r="I7933" s="1" t="s">
        <v>23</v>
      </c>
      <c r="AK7933" s="1" t="s">
        <v>750</v>
      </c>
    </row>
    <row r="7934" spans="1:38">
      <c r="A7934" s="1" t="s">
        <v>1791</v>
      </c>
      <c r="B7934" s="9">
        <v>42418</v>
      </c>
      <c r="C7934" s="2">
        <v>100</v>
      </c>
      <c r="D7934" s="7">
        <v>1</v>
      </c>
      <c r="E7934" s="1">
        <v>31</v>
      </c>
      <c r="F7934" s="1" t="s">
        <v>745</v>
      </c>
      <c r="G7934" s="1" t="s">
        <v>1486</v>
      </c>
      <c r="H7934" s="1" t="s">
        <v>22</v>
      </c>
      <c r="I7934" s="1" t="s">
        <v>23</v>
      </c>
      <c r="AK7934" s="1" t="s">
        <v>750</v>
      </c>
    </row>
    <row r="7935" spans="1:38">
      <c r="A7935" s="1" t="s">
        <v>1791</v>
      </c>
      <c r="B7935" s="9">
        <v>42418</v>
      </c>
      <c r="C7935" s="2">
        <v>100</v>
      </c>
      <c r="D7935" s="7">
        <v>1</v>
      </c>
      <c r="E7935" s="1">
        <v>31</v>
      </c>
      <c r="F7935" s="1" t="s">
        <v>747</v>
      </c>
      <c r="G7935" s="1" t="s">
        <v>1487</v>
      </c>
      <c r="H7935" s="1" t="s">
        <v>22</v>
      </c>
      <c r="I7935" s="1" t="s">
        <v>23</v>
      </c>
      <c r="AK7935" s="1" t="s">
        <v>750</v>
      </c>
    </row>
    <row r="7936" spans="1:38">
      <c r="A7936" s="1" t="s">
        <v>1791</v>
      </c>
      <c r="B7936" s="9">
        <v>42418</v>
      </c>
      <c r="C7936" s="2">
        <v>100</v>
      </c>
      <c r="D7936" s="7">
        <v>1</v>
      </c>
      <c r="E7936" s="1">
        <v>32</v>
      </c>
      <c r="F7936" s="1" t="s">
        <v>745</v>
      </c>
      <c r="G7936" s="1" t="s">
        <v>1488</v>
      </c>
      <c r="H7936" s="1" t="s">
        <v>23</v>
      </c>
      <c r="I7936" s="1" t="s">
        <v>53</v>
      </c>
      <c r="AK7936" s="1" t="s">
        <v>750</v>
      </c>
    </row>
    <row r="7937" spans="1:38">
      <c r="A7937" s="1" t="s">
        <v>1791</v>
      </c>
      <c r="B7937" s="9">
        <v>42418</v>
      </c>
      <c r="C7937" s="2">
        <v>100</v>
      </c>
      <c r="D7937" s="7">
        <v>1</v>
      </c>
      <c r="E7937" s="1">
        <v>32</v>
      </c>
      <c r="F7937" s="1" t="s">
        <v>747</v>
      </c>
      <c r="G7937" s="1" t="s">
        <v>1489</v>
      </c>
      <c r="H7937" s="1" t="s">
        <v>23</v>
      </c>
      <c r="I7937" s="1" t="s">
        <v>53</v>
      </c>
      <c r="AK7937" s="1" t="s">
        <v>750</v>
      </c>
    </row>
    <row r="7938" spans="1:38">
      <c r="A7938" s="1" t="s">
        <v>1791</v>
      </c>
      <c r="B7938" s="9">
        <v>42418</v>
      </c>
      <c r="C7938" s="2">
        <v>100</v>
      </c>
      <c r="D7938" s="7">
        <v>1</v>
      </c>
      <c r="E7938" s="1">
        <v>33</v>
      </c>
      <c r="F7938" s="1" t="s">
        <v>745</v>
      </c>
      <c r="G7938" s="1" t="s">
        <v>532</v>
      </c>
      <c r="H7938" s="1" t="s">
        <v>23</v>
      </c>
      <c r="I7938" s="1" t="s">
        <v>23</v>
      </c>
      <c r="AK7938" s="1" t="s">
        <v>1350</v>
      </c>
    </row>
    <row r="7939" spans="1:38">
      <c r="A7939" s="1" t="s">
        <v>1791</v>
      </c>
      <c r="B7939" s="9">
        <v>42418</v>
      </c>
      <c r="C7939" s="2">
        <v>100</v>
      </c>
      <c r="D7939" s="7">
        <v>1</v>
      </c>
      <c r="E7939" s="1">
        <v>33</v>
      </c>
      <c r="F7939" s="1" t="s">
        <v>747</v>
      </c>
      <c r="G7939" s="1" t="s">
        <v>1490</v>
      </c>
      <c r="H7939" s="1" t="s">
        <v>23</v>
      </c>
      <c r="I7939" s="1" t="s">
        <v>53</v>
      </c>
      <c r="AK7939" s="1" t="s">
        <v>1350</v>
      </c>
    </row>
    <row r="7940" spans="1:38">
      <c r="A7940" s="1" t="s">
        <v>1791</v>
      </c>
      <c r="B7940" s="9">
        <v>42418</v>
      </c>
      <c r="C7940" s="2">
        <v>100</v>
      </c>
      <c r="D7940" s="7">
        <v>1</v>
      </c>
      <c r="E7940" s="1">
        <v>34</v>
      </c>
      <c r="F7940" s="1" t="s">
        <v>745</v>
      </c>
      <c r="G7940" s="1" t="s">
        <v>1491</v>
      </c>
      <c r="H7940" s="1" t="s">
        <v>22</v>
      </c>
      <c r="I7940" s="1" t="s">
        <v>9</v>
      </c>
      <c r="AJ7940" s="1" t="s">
        <v>1322</v>
      </c>
      <c r="AK7940" s="1" t="s">
        <v>1350</v>
      </c>
      <c r="AL7940" s="1" t="s">
        <v>1351</v>
      </c>
    </row>
    <row r="7941" spans="1:38">
      <c r="A7941" s="1" t="s">
        <v>1791</v>
      </c>
      <c r="B7941" s="9">
        <v>42418</v>
      </c>
      <c r="C7941" s="2">
        <v>100</v>
      </c>
      <c r="D7941" s="7">
        <v>1</v>
      </c>
      <c r="E7941" s="1">
        <v>34</v>
      </c>
      <c r="F7941" s="1" t="s">
        <v>747</v>
      </c>
      <c r="G7941" s="1" t="s">
        <v>1492</v>
      </c>
      <c r="H7941" s="1" t="s">
        <v>23</v>
      </c>
      <c r="I7941" s="1" t="s">
        <v>23</v>
      </c>
      <c r="AK7941" s="1" t="s">
        <v>1350</v>
      </c>
    </row>
    <row r="7942" spans="1:38">
      <c r="A7942" s="1" t="s">
        <v>1791</v>
      </c>
      <c r="B7942" s="9">
        <v>42418</v>
      </c>
      <c r="C7942" s="2">
        <v>100</v>
      </c>
      <c r="D7942" s="7">
        <v>1</v>
      </c>
      <c r="E7942" s="1">
        <v>35</v>
      </c>
      <c r="F7942" s="1" t="s">
        <v>745</v>
      </c>
      <c r="G7942" s="1" t="s">
        <v>1493</v>
      </c>
      <c r="H7942" s="1" t="s">
        <v>22</v>
      </c>
      <c r="I7942" s="1" t="s">
        <v>53</v>
      </c>
      <c r="AK7942" s="1" t="s">
        <v>1350</v>
      </c>
    </row>
    <row r="7943" spans="1:38">
      <c r="A7943" s="1" t="s">
        <v>1791</v>
      </c>
      <c r="B7943" s="9">
        <v>42418</v>
      </c>
      <c r="C7943" s="2">
        <v>100</v>
      </c>
      <c r="D7943" s="7">
        <v>1</v>
      </c>
      <c r="E7943" s="1">
        <v>35</v>
      </c>
      <c r="F7943" s="1" t="s">
        <v>747</v>
      </c>
      <c r="G7943" s="1" t="s">
        <v>1494</v>
      </c>
      <c r="H7943" s="1" t="s">
        <v>22</v>
      </c>
      <c r="I7943" s="1" t="s">
        <v>23</v>
      </c>
      <c r="AK7943" s="1" t="s">
        <v>1350</v>
      </c>
    </row>
    <row r="7944" spans="1:38">
      <c r="A7944" s="1" t="s">
        <v>1791</v>
      </c>
      <c r="B7944" s="9">
        <v>42418</v>
      </c>
      <c r="C7944" s="2">
        <v>100</v>
      </c>
      <c r="D7944" s="7">
        <v>1</v>
      </c>
      <c r="E7944" s="1">
        <v>36</v>
      </c>
      <c r="F7944" s="1" t="s">
        <v>745</v>
      </c>
      <c r="G7944" s="1" t="s">
        <v>1495</v>
      </c>
      <c r="H7944" s="1" t="s">
        <v>22</v>
      </c>
      <c r="I7944" s="1" t="s">
        <v>23</v>
      </c>
      <c r="AK7944" s="1" t="s">
        <v>1350</v>
      </c>
    </row>
    <row r="7945" spans="1:38">
      <c r="A7945" s="1" t="s">
        <v>1791</v>
      </c>
      <c r="B7945" s="9">
        <v>42418</v>
      </c>
      <c r="C7945" s="2">
        <v>100</v>
      </c>
      <c r="D7945" s="7">
        <v>1</v>
      </c>
      <c r="E7945" s="1">
        <v>36</v>
      </c>
      <c r="F7945" s="1" t="s">
        <v>747</v>
      </c>
      <c r="G7945" s="1" t="s">
        <v>1496</v>
      </c>
      <c r="H7945" s="1" t="s">
        <v>22</v>
      </c>
      <c r="I7945" s="1" t="s">
        <v>53</v>
      </c>
      <c r="AK7945" s="1" t="s">
        <v>1350</v>
      </c>
      <c r="AL7945" s="1" t="s">
        <v>1352</v>
      </c>
    </row>
    <row r="7946" spans="1:38">
      <c r="A7946" s="1" t="s">
        <v>1791</v>
      </c>
      <c r="B7946" s="9">
        <v>42418</v>
      </c>
      <c r="C7946" s="2">
        <v>100</v>
      </c>
      <c r="D7946" s="7">
        <v>1</v>
      </c>
      <c r="E7946" s="1">
        <v>37</v>
      </c>
      <c r="F7946" s="1" t="s">
        <v>745</v>
      </c>
      <c r="G7946" s="1" t="s">
        <v>534</v>
      </c>
      <c r="H7946" s="1" t="s">
        <v>22</v>
      </c>
      <c r="I7946" s="1" t="s">
        <v>9</v>
      </c>
      <c r="K7946" s="1" t="s">
        <v>29</v>
      </c>
      <c r="L7946" s="1" t="s">
        <v>53</v>
      </c>
      <c r="M7946" s="2" t="s">
        <v>1281</v>
      </c>
      <c r="AK7946" s="1" t="s">
        <v>1350</v>
      </c>
    </row>
    <row r="7947" spans="1:38">
      <c r="A7947" s="1" t="s">
        <v>1791</v>
      </c>
      <c r="B7947" s="9">
        <v>42418</v>
      </c>
      <c r="C7947" s="2">
        <v>100</v>
      </c>
      <c r="D7947" s="7">
        <v>1</v>
      </c>
      <c r="E7947" s="1">
        <v>37</v>
      </c>
      <c r="F7947" s="1" t="s">
        <v>747</v>
      </c>
      <c r="G7947" s="1" t="s">
        <v>1498</v>
      </c>
      <c r="H7947" s="1" t="s">
        <v>22</v>
      </c>
      <c r="I7947" s="1" t="s">
        <v>9</v>
      </c>
      <c r="K7947" s="1" t="s">
        <v>30</v>
      </c>
      <c r="L7947" s="1" t="s">
        <v>25</v>
      </c>
      <c r="M7947" s="2" t="s">
        <v>1353</v>
      </c>
      <c r="N7947" s="1" t="s">
        <v>26</v>
      </c>
      <c r="O7947" s="1" t="s">
        <v>33</v>
      </c>
      <c r="P7947" s="1" t="s">
        <v>1354</v>
      </c>
      <c r="Q7947" s="1">
        <v>25.7</v>
      </c>
      <c r="R7947" s="1">
        <v>17.7</v>
      </c>
      <c r="S7947" s="1">
        <v>6.4</v>
      </c>
      <c r="X7947" s="1">
        <v>18</v>
      </c>
      <c r="Y7947" s="1">
        <v>53</v>
      </c>
      <c r="Z7947" s="1">
        <f>SUM(Y7947-X7947)</f>
        <v>35</v>
      </c>
      <c r="AA7947" s="1">
        <v>27</v>
      </c>
      <c r="AE7947" s="1" t="s">
        <v>1355</v>
      </c>
      <c r="AF7947" s="1" t="s">
        <v>1356</v>
      </c>
      <c r="AJ7947" s="1" t="s">
        <v>1328</v>
      </c>
      <c r="AK7947" s="1" t="s">
        <v>1350</v>
      </c>
      <c r="AL7947" s="1" t="s">
        <v>1357</v>
      </c>
    </row>
    <row r="7948" spans="1:38">
      <c r="A7948" s="1" t="s">
        <v>1791</v>
      </c>
      <c r="B7948" s="9">
        <v>42418</v>
      </c>
      <c r="C7948" s="2">
        <v>100</v>
      </c>
      <c r="D7948" s="7">
        <v>1</v>
      </c>
      <c r="E7948" s="1">
        <v>38</v>
      </c>
      <c r="F7948" s="1" t="s">
        <v>745</v>
      </c>
      <c r="G7948" s="1" t="s">
        <v>1499</v>
      </c>
      <c r="H7948" s="1" t="s">
        <v>22</v>
      </c>
      <c r="I7948" s="1" t="s">
        <v>23</v>
      </c>
      <c r="AK7948" s="1" t="s">
        <v>1350</v>
      </c>
    </row>
    <row r="7949" spans="1:38">
      <c r="A7949" s="1" t="s">
        <v>1791</v>
      </c>
      <c r="B7949" s="9">
        <v>42418</v>
      </c>
      <c r="C7949" s="2">
        <v>100</v>
      </c>
      <c r="D7949" s="7">
        <v>1</v>
      </c>
      <c r="E7949" s="1">
        <v>38</v>
      </c>
      <c r="F7949" s="1" t="s">
        <v>747</v>
      </c>
      <c r="G7949" s="1" t="s">
        <v>1500</v>
      </c>
      <c r="H7949" s="1" t="s">
        <v>23</v>
      </c>
      <c r="I7949" s="1" t="s">
        <v>23</v>
      </c>
      <c r="AK7949" s="1" t="s">
        <v>1350</v>
      </c>
    </row>
    <row r="7950" spans="1:38">
      <c r="A7950" s="1" t="s">
        <v>1791</v>
      </c>
      <c r="B7950" s="9">
        <v>42418</v>
      </c>
      <c r="C7950" s="2">
        <v>100</v>
      </c>
      <c r="D7950" s="7">
        <v>1</v>
      </c>
      <c r="E7950" s="1">
        <v>39</v>
      </c>
      <c r="F7950" s="1" t="s">
        <v>745</v>
      </c>
      <c r="G7950" s="1" t="s">
        <v>1501</v>
      </c>
      <c r="H7950" s="1" t="s">
        <v>22</v>
      </c>
      <c r="I7950" s="1" t="s">
        <v>23</v>
      </c>
      <c r="AK7950" s="1" t="s">
        <v>1350</v>
      </c>
      <c r="AL7950" s="1" t="s">
        <v>1358</v>
      </c>
    </row>
    <row r="7951" spans="1:38">
      <c r="A7951" s="1" t="s">
        <v>1791</v>
      </c>
      <c r="B7951" s="9">
        <v>42418</v>
      </c>
      <c r="C7951" s="2">
        <v>100</v>
      </c>
      <c r="D7951" s="7">
        <v>1</v>
      </c>
      <c r="E7951" s="1">
        <v>39</v>
      </c>
      <c r="F7951" s="1" t="s">
        <v>747</v>
      </c>
      <c r="G7951" s="1" t="s">
        <v>1503</v>
      </c>
      <c r="H7951" s="1" t="s">
        <v>23</v>
      </c>
      <c r="I7951" s="1" t="s">
        <v>23</v>
      </c>
      <c r="AK7951" s="1" t="s">
        <v>1350</v>
      </c>
    </row>
    <row r="7952" spans="1:38">
      <c r="A7952" s="1" t="s">
        <v>1791</v>
      </c>
      <c r="B7952" s="9">
        <v>42418</v>
      </c>
      <c r="C7952" s="2">
        <v>100</v>
      </c>
      <c r="D7952" s="7">
        <v>1</v>
      </c>
      <c r="E7952" s="1">
        <v>40</v>
      </c>
      <c r="F7952" s="1" t="s">
        <v>745</v>
      </c>
      <c r="G7952" s="1" t="s">
        <v>1504</v>
      </c>
      <c r="H7952" s="1" t="s">
        <v>22</v>
      </c>
      <c r="I7952" s="1" t="s">
        <v>53</v>
      </c>
      <c r="AK7952" s="1" t="s">
        <v>1350</v>
      </c>
      <c r="AL7952" s="1" t="s">
        <v>1359</v>
      </c>
    </row>
    <row r="7953" spans="1:38">
      <c r="A7953" s="1" t="s">
        <v>1791</v>
      </c>
      <c r="B7953" s="9">
        <v>42418</v>
      </c>
      <c r="C7953" s="2">
        <v>100</v>
      </c>
      <c r="D7953" s="7">
        <v>1</v>
      </c>
      <c r="E7953" s="1">
        <v>40</v>
      </c>
      <c r="F7953" s="1" t="s">
        <v>747</v>
      </c>
      <c r="G7953" s="1" t="s">
        <v>1507</v>
      </c>
      <c r="H7953" s="1" t="s">
        <v>22</v>
      </c>
      <c r="I7953" s="1" t="s">
        <v>9</v>
      </c>
      <c r="K7953" s="1" t="s">
        <v>29</v>
      </c>
      <c r="L7953" s="1" t="s">
        <v>53</v>
      </c>
      <c r="M7953" s="2" t="s">
        <v>1294</v>
      </c>
      <c r="AK7953" s="1" t="s">
        <v>1350</v>
      </c>
      <c r="AL7953" s="1" t="s">
        <v>1360</v>
      </c>
    </row>
    <row r="7954" spans="1:38">
      <c r="A7954" s="1" t="s">
        <v>1791</v>
      </c>
      <c r="B7954" s="9">
        <v>42418</v>
      </c>
      <c r="C7954" s="2">
        <v>100</v>
      </c>
      <c r="D7954" s="7">
        <v>1</v>
      </c>
      <c r="E7954" s="1">
        <v>41</v>
      </c>
      <c r="F7954" s="1" t="s">
        <v>745</v>
      </c>
      <c r="G7954" s="1" t="s">
        <v>1508</v>
      </c>
      <c r="H7954" s="1" t="s">
        <v>23</v>
      </c>
      <c r="I7954" s="1" t="s">
        <v>23</v>
      </c>
      <c r="AK7954" s="1" t="s">
        <v>1350</v>
      </c>
    </row>
    <row r="7955" spans="1:38">
      <c r="A7955" s="1" t="s">
        <v>1791</v>
      </c>
      <c r="B7955" s="9">
        <v>42418</v>
      </c>
      <c r="C7955" s="2">
        <v>100</v>
      </c>
      <c r="D7955" s="7">
        <v>1</v>
      </c>
      <c r="E7955" s="1">
        <v>41</v>
      </c>
      <c r="F7955" s="1" t="s">
        <v>747</v>
      </c>
      <c r="G7955" s="1" t="s">
        <v>1509</v>
      </c>
      <c r="H7955" s="1" t="s">
        <v>23</v>
      </c>
      <c r="I7955" s="1" t="s">
        <v>23</v>
      </c>
      <c r="AK7955" s="1" t="s">
        <v>1350</v>
      </c>
    </row>
    <row r="7956" spans="1:38">
      <c r="A7956" s="1" t="s">
        <v>1791</v>
      </c>
      <c r="B7956" s="9">
        <v>42418</v>
      </c>
      <c r="C7956" s="2">
        <v>100</v>
      </c>
      <c r="D7956" s="7">
        <v>1</v>
      </c>
      <c r="E7956" s="1">
        <v>42</v>
      </c>
      <c r="F7956" s="1" t="s">
        <v>745</v>
      </c>
      <c r="G7956" s="1" t="s">
        <v>1510</v>
      </c>
      <c r="H7956" s="1" t="s">
        <v>23</v>
      </c>
      <c r="I7956" s="1" t="s">
        <v>53</v>
      </c>
      <c r="AK7956" s="1" t="s">
        <v>1350</v>
      </c>
    </row>
    <row r="7957" spans="1:38">
      <c r="A7957" s="1" t="s">
        <v>1791</v>
      </c>
      <c r="B7957" s="9">
        <v>42418</v>
      </c>
      <c r="C7957" s="2">
        <v>100</v>
      </c>
      <c r="D7957" s="7">
        <v>1</v>
      </c>
      <c r="E7957" s="1">
        <v>42</v>
      </c>
      <c r="F7957" s="1" t="s">
        <v>747</v>
      </c>
      <c r="G7957" s="1" t="s">
        <v>1511</v>
      </c>
      <c r="H7957" s="1" t="s">
        <v>23</v>
      </c>
      <c r="I7957" s="1" t="s">
        <v>23</v>
      </c>
      <c r="AK7957" s="1" t="s">
        <v>1350</v>
      </c>
    </row>
    <row r="7958" spans="1:38">
      <c r="A7958" s="1" t="s">
        <v>1791</v>
      </c>
      <c r="B7958" s="9">
        <v>42418</v>
      </c>
      <c r="C7958" s="2">
        <v>100</v>
      </c>
      <c r="D7958" s="7">
        <v>1</v>
      </c>
      <c r="E7958" s="1">
        <v>43</v>
      </c>
      <c r="F7958" s="1" t="s">
        <v>745</v>
      </c>
      <c r="G7958" s="1" t="s">
        <v>1512</v>
      </c>
      <c r="H7958" s="1" t="s">
        <v>22</v>
      </c>
      <c r="I7958" s="1" t="s">
        <v>9</v>
      </c>
      <c r="K7958" s="1" t="s">
        <v>518</v>
      </c>
      <c r="L7958" s="1" t="s">
        <v>25</v>
      </c>
      <c r="M7958" s="2" t="s">
        <v>1361</v>
      </c>
      <c r="N7958" s="1" t="s">
        <v>26</v>
      </c>
      <c r="O7958" s="1" t="s">
        <v>27</v>
      </c>
      <c r="Q7958" s="1">
        <v>38.799999999999997</v>
      </c>
      <c r="T7958" s="1">
        <v>143.22999999999999</v>
      </c>
      <c r="U7958" s="1">
        <f>SUM(157.24+3)</f>
        <v>160.24</v>
      </c>
      <c r="V7958" s="1">
        <f>(U7958/T7958)*100</f>
        <v>111.87600363052435</v>
      </c>
      <c r="X7958" s="1">
        <v>18</v>
      </c>
      <c r="Y7958" s="1">
        <v>157</v>
      </c>
      <c r="Z7958" s="1">
        <f>SUM(Y7958-X7958)</f>
        <v>139</v>
      </c>
      <c r="AJ7958" s="1" t="s">
        <v>750</v>
      </c>
      <c r="AK7958" s="1" t="s">
        <v>1350</v>
      </c>
      <c r="AL7958" s="1" t="s">
        <v>1362</v>
      </c>
    </row>
    <row r="7959" spans="1:38">
      <c r="A7959" s="1" t="s">
        <v>1791</v>
      </c>
      <c r="B7959" s="9">
        <v>42418</v>
      </c>
      <c r="C7959" s="2">
        <v>100</v>
      </c>
      <c r="D7959" s="7">
        <v>1</v>
      </c>
      <c r="E7959" s="1">
        <v>43</v>
      </c>
      <c r="F7959" s="1" t="s">
        <v>747</v>
      </c>
      <c r="G7959" s="1" t="s">
        <v>1513</v>
      </c>
      <c r="H7959" s="1" t="s">
        <v>23</v>
      </c>
      <c r="I7959" s="1" t="s">
        <v>23</v>
      </c>
      <c r="AK7959" s="1" t="s">
        <v>1350</v>
      </c>
    </row>
    <row r="7960" spans="1:38">
      <c r="A7960" s="1" t="s">
        <v>1791</v>
      </c>
      <c r="B7960" s="9">
        <v>42418</v>
      </c>
      <c r="C7960" s="2">
        <v>100</v>
      </c>
      <c r="D7960" s="7">
        <v>1</v>
      </c>
      <c r="E7960" s="1">
        <v>44</v>
      </c>
      <c r="F7960" s="1" t="s">
        <v>745</v>
      </c>
      <c r="G7960" s="1" t="s">
        <v>1514</v>
      </c>
      <c r="H7960" s="1" t="s">
        <v>23</v>
      </c>
      <c r="I7960" s="1" t="s">
        <v>23</v>
      </c>
      <c r="AK7960" s="1" t="s">
        <v>1350</v>
      </c>
    </row>
    <row r="7961" spans="1:38">
      <c r="A7961" s="1" t="s">
        <v>1791</v>
      </c>
      <c r="B7961" s="9">
        <v>42418</v>
      </c>
      <c r="C7961" s="2">
        <v>100</v>
      </c>
      <c r="D7961" s="7">
        <v>1</v>
      </c>
      <c r="E7961" s="1">
        <v>44</v>
      </c>
      <c r="F7961" s="1" t="s">
        <v>747</v>
      </c>
      <c r="G7961" s="1" t="s">
        <v>1515</v>
      </c>
      <c r="H7961" s="1" t="s">
        <v>22</v>
      </c>
      <c r="I7961" s="1" t="s">
        <v>23</v>
      </c>
      <c r="AK7961" s="1" t="s">
        <v>1350</v>
      </c>
    </row>
    <row r="7962" spans="1:38">
      <c r="A7962" s="1" t="s">
        <v>1791</v>
      </c>
      <c r="B7962" s="9">
        <v>42418</v>
      </c>
      <c r="C7962" s="2">
        <v>100</v>
      </c>
      <c r="D7962" s="7">
        <v>1</v>
      </c>
      <c r="E7962" s="1">
        <v>45</v>
      </c>
      <c r="F7962" s="1" t="s">
        <v>745</v>
      </c>
      <c r="G7962" s="1" t="s">
        <v>1516</v>
      </c>
      <c r="H7962" s="1" t="s">
        <v>22</v>
      </c>
      <c r="I7962" s="1" t="s">
        <v>23</v>
      </c>
      <c r="AK7962" s="1" t="s">
        <v>1350</v>
      </c>
    </row>
    <row r="7963" spans="1:38">
      <c r="A7963" s="1" t="s">
        <v>1791</v>
      </c>
      <c r="B7963" s="9">
        <v>42418</v>
      </c>
      <c r="C7963" s="2">
        <v>100</v>
      </c>
      <c r="D7963" s="7">
        <v>1</v>
      </c>
      <c r="E7963" s="1">
        <v>45</v>
      </c>
      <c r="F7963" s="1" t="s">
        <v>747</v>
      </c>
      <c r="G7963" s="1" t="s">
        <v>1517</v>
      </c>
      <c r="H7963" s="1" t="s">
        <v>22</v>
      </c>
      <c r="I7963" s="1" t="s">
        <v>9</v>
      </c>
      <c r="K7963" s="1" t="s">
        <v>30</v>
      </c>
      <c r="L7963" s="1" t="s">
        <v>25</v>
      </c>
      <c r="M7963" s="2" t="s">
        <v>1363</v>
      </c>
      <c r="N7963" s="1" t="s">
        <v>224</v>
      </c>
      <c r="O7963" s="1" t="s">
        <v>90</v>
      </c>
      <c r="P7963" s="1" t="s">
        <v>1364</v>
      </c>
      <c r="Q7963" s="1">
        <v>28.05</v>
      </c>
      <c r="R7963" s="1">
        <v>14.54</v>
      </c>
      <c r="S7963" s="1">
        <v>10.029999999999999</v>
      </c>
      <c r="X7963" s="1">
        <v>18</v>
      </c>
      <c r="Y7963" s="1">
        <v>59</v>
      </c>
      <c r="Z7963" s="1">
        <f>SUM(Y7963-X7963)</f>
        <v>41</v>
      </c>
      <c r="AA7963" s="1">
        <v>22</v>
      </c>
      <c r="AE7963" s="1" t="s">
        <v>1365</v>
      </c>
      <c r="AF7963" s="1" t="s">
        <v>1366</v>
      </c>
      <c r="AJ7963" s="1" t="s">
        <v>1317</v>
      </c>
      <c r="AK7963" s="1" t="s">
        <v>1350</v>
      </c>
      <c r="AL7963" s="1" t="s">
        <v>1367</v>
      </c>
    </row>
    <row r="7964" spans="1:38">
      <c r="A7964" s="1" t="s">
        <v>1791</v>
      </c>
      <c r="B7964" s="9">
        <v>42418</v>
      </c>
      <c r="C7964" s="2">
        <v>100</v>
      </c>
      <c r="D7964" s="7">
        <v>1</v>
      </c>
      <c r="E7964" s="1">
        <v>46</v>
      </c>
      <c r="F7964" s="1" t="s">
        <v>745</v>
      </c>
      <c r="G7964" s="1" t="s">
        <v>1518</v>
      </c>
      <c r="H7964" s="1" t="s">
        <v>22</v>
      </c>
      <c r="I7964" s="1" t="s">
        <v>53</v>
      </c>
      <c r="AK7964" s="1" t="s">
        <v>1350</v>
      </c>
    </row>
    <row r="7965" spans="1:38">
      <c r="A7965" s="1" t="s">
        <v>1791</v>
      </c>
      <c r="B7965" s="9">
        <v>42418</v>
      </c>
      <c r="C7965" s="2">
        <v>100</v>
      </c>
      <c r="D7965" s="7">
        <v>1</v>
      </c>
      <c r="E7965" s="1">
        <v>46</v>
      </c>
      <c r="F7965" s="1" t="s">
        <v>747</v>
      </c>
      <c r="G7965" s="1" t="s">
        <v>1519</v>
      </c>
      <c r="H7965" s="1" t="s">
        <v>22</v>
      </c>
      <c r="I7965" s="1" t="s">
        <v>53</v>
      </c>
      <c r="AK7965" s="1" t="s">
        <v>1350</v>
      </c>
    </row>
    <row r="7966" spans="1:38">
      <c r="A7966" s="1" t="s">
        <v>1791</v>
      </c>
      <c r="B7966" s="9">
        <v>42418</v>
      </c>
      <c r="C7966" s="2">
        <v>100</v>
      </c>
      <c r="D7966" s="7">
        <v>1</v>
      </c>
      <c r="E7966" s="1">
        <v>47</v>
      </c>
      <c r="F7966" s="1" t="s">
        <v>745</v>
      </c>
      <c r="G7966" s="1" t="s">
        <v>1520</v>
      </c>
      <c r="H7966" s="1" t="s">
        <v>23</v>
      </c>
      <c r="I7966" s="1" t="s">
        <v>23</v>
      </c>
      <c r="AK7966" s="1" t="s">
        <v>1350</v>
      </c>
    </row>
    <row r="7967" spans="1:38">
      <c r="A7967" s="1" t="s">
        <v>1791</v>
      </c>
      <c r="B7967" s="9">
        <v>42418</v>
      </c>
      <c r="C7967" s="2">
        <v>100</v>
      </c>
      <c r="D7967" s="7">
        <v>1</v>
      </c>
      <c r="E7967" s="1">
        <v>47</v>
      </c>
      <c r="F7967" s="1" t="s">
        <v>747</v>
      </c>
      <c r="G7967" s="1" t="s">
        <v>1521</v>
      </c>
      <c r="H7967" s="1" t="s">
        <v>23</v>
      </c>
      <c r="I7967" s="1" t="s">
        <v>23</v>
      </c>
      <c r="AK7967" s="1" t="s">
        <v>1350</v>
      </c>
    </row>
    <row r="7968" spans="1:38">
      <c r="A7968" s="1" t="s">
        <v>1791</v>
      </c>
      <c r="B7968" s="9">
        <v>42418</v>
      </c>
      <c r="C7968" s="2">
        <v>100</v>
      </c>
      <c r="D7968" s="7">
        <v>1</v>
      </c>
      <c r="E7968" s="1">
        <v>48</v>
      </c>
      <c r="F7968" s="1" t="s">
        <v>745</v>
      </c>
      <c r="G7968" s="1" t="s">
        <v>1522</v>
      </c>
      <c r="H7968" s="1" t="s">
        <v>23</v>
      </c>
      <c r="I7968" s="1" t="s">
        <v>23</v>
      </c>
      <c r="AK7968" s="1" t="s">
        <v>1350</v>
      </c>
    </row>
    <row r="7969" spans="1:38">
      <c r="A7969" s="1" t="s">
        <v>1791</v>
      </c>
      <c r="B7969" s="9">
        <v>42418</v>
      </c>
      <c r="C7969" s="2">
        <v>100</v>
      </c>
      <c r="D7969" s="7">
        <v>1</v>
      </c>
      <c r="E7969" s="1">
        <v>48</v>
      </c>
      <c r="F7969" s="1" t="s">
        <v>747</v>
      </c>
      <c r="G7969" s="1" t="s">
        <v>1523</v>
      </c>
      <c r="H7969" s="1" t="s">
        <v>23</v>
      </c>
      <c r="I7969" s="1" t="s">
        <v>9</v>
      </c>
      <c r="AK7969" s="1" t="s">
        <v>1350</v>
      </c>
    </row>
    <row r="7970" spans="1:38">
      <c r="A7970" s="1" t="s">
        <v>1792</v>
      </c>
      <c r="B7970" s="9">
        <v>42419</v>
      </c>
      <c r="C7970" s="2">
        <v>100</v>
      </c>
      <c r="D7970" s="7">
        <v>1</v>
      </c>
      <c r="E7970" s="1">
        <v>1</v>
      </c>
      <c r="F7970" s="1" t="s">
        <v>745</v>
      </c>
      <c r="G7970" s="1" t="s">
        <v>1823</v>
      </c>
      <c r="H7970" s="1" t="s">
        <v>23</v>
      </c>
      <c r="I7970" s="1" t="s">
        <v>53</v>
      </c>
      <c r="AK7970" s="1" t="s">
        <v>1350</v>
      </c>
    </row>
    <row r="7971" spans="1:38">
      <c r="A7971" s="1" t="s">
        <v>1792</v>
      </c>
      <c r="B7971" s="9">
        <v>42419</v>
      </c>
      <c r="C7971" s="2">
        <v>100</v>
      </c>
      <c r="D7971" s="7">
        <v>1</v>
      </c>
      <c r="E7971" s="1">
        <v>1</v>
      </c>
      <c r="F7971" s="1" t="s">
        <v>747</v>
      </c>
      <c r="G7971" s="1" t="s">
        <v>1825</v>
      </c>
      <c r="H7971" s="1" t="s">
        <v>22</v>
      </c>
      <c r="I7971" s="1" t="s">
        <v>9</v>
      </c>
      <c r="AK7971" s="1" t="s">
        <v>1350</v>
      </c>
      <c r="AL7971" s="1" t="s">
        <v>782</v>
      </c>
    </row>
    <row r="7972" spans="1:38">
      <c r="A7972" s="1" t="s">
        <v>1792</v>
      </c>
      <c r="B7972" s="9">
        <v>42419</v>
      </c>
      <c r="C7972" s="2">
        <v>100</v>
      </c>
      <c r="D7972" s="7">
        <v>1</v>
      </c>
      <c r="E7972" s="1">
        <v>2</v>
      </c>
      <c r="F7972" s="1" t="s">
        <v>745</v>
      </c>
      <c r="G7972" s="1" t="s">
        <v>1833</v>
      </c>
      <c r="H7972" s="1" t="s">
        <v>23</v>
      </c>
      <c r="I7972" s="1" t="s">
        <v>23</v>
      </c>
      <c r="J7972" s="1" t="s">
        <v>1347</v>
      </c>
      <c r="AK7972" s="1" t="s">
        <v>1350</v>
      </c>
      <c r="AL7972" s="1" t="s">
        <v>1134</v>
      </c>
    </row>
    <row r="7973" spans="1:38">
      <c r="A7973" s="1" t="s">
        <v>1792</v>
      </c>
      <c r="B7973" s="9">
        <v>42419</v>
      </c>
      <c r="C7973" s="2">
        <v>100</v>
      </c>
      <c r="D7973" s="7">
        <v>1</v>
      </c>
      <c r="E7973" s="1">
        <v>2</v>
      </c>
      <c r="F7973" s="1" t="s">
        <v>747</v>
      </c>
      <c r="G7973" s="1" t="s">
        <v>1829</v>
      </c>
      <c r="H7973" s="1" t="s">
        <v>23</v>
      </c>
      <c r="I7973" s="1" t="s">
        <v>23</v>
      </c>
      <c r="AK7973" s="1" t="s">
        <v>1350</v>
      </c>
    </row>
    <row r="7974" spans="1:38">
      <c r="A7974" s="1" t="s">
        <v>1792</v>
      </c>
      <c r="B7974" s="9">
        <v>42419</v>
      </c>
      <c r="C7974" s="2">
        <v>100</v>
      </c>
      <c r="D7974" s="7">
        <v>1</v>
      </c>
      <c r="E7974" s="1">
        <v>3</v>
      </c>
      <c r="F7974" s="1" t="s">
        <v>745</v>
      </c>
      <c r="G7974" s="1" t="s">
        <v>1813</v>
      </c>
      <c r="H7974" s="1" t="s">
        <v>22</v>
      </c>
      <c r="I7974" s="1" t="s">
        <v>9</v>
      </c>
      <c r="AK7974" s="1" t="s">
        <v>1350</v>
      </c>
      <c r="AL7974" s="1" t="s">
        <v>1368</v>
      </c>
    </row>
    <row r="7975" spans="1:38">
      <c r="A7975" s="1" t="s">
        <v>1792</v>
      </c>
      <c r="B7975" s="9">
        <v>42419</v>
      </c>
      <c r="C7975" s="2">
        <v>100</v>
      </c>
      <c r="D7975" s="7">
        <v>1</v>
      </c>
      <c r="E7975" s="1">
        <v>3</v>
      </c>
      <c r="F7975" s="1" t="s">
        <v>747</v>
      </c>
      <c r="G7975" s="1" t="s">
        <v>1824</v>
      </c>
      <c r="H7975" s="1" t="s">
        <v>22</v>
      </c>
      <c r="I7975" s="1" t="s">
        <v>53</v>
      </c>
      <c r="AK7975" s="1" t="s">
        <v>1350</v>
      </c>
    </row>
    <row r="7976" spans="1:38">
      <c r="A7976" s="1" t="s">
        <v>1792</v>
      </c>
      <c r="B7976" s="9">
        <v>42419</v>
      </c>
      <c r="C7976" s="2">
        <v>100</v>
      </c>
      <c r="D7976" s="7">
        <v>1</v>
      </c>
      <c r="E7976" s="1">
        <v>4</v>
      </c>
      <c r="F7976" s="1" t="s">
        <v>745</v>
      </c>
      <c r="G7976" s="1" t="s">
        <v>1821</v>
      </c>
      <c r="H7976" s="1" t="s">
        <v>22</v>
      </c>
      <c r="I7976" s="1" t="s">
        <v>9</v>
      </c>
      <c r="K7976" s="1" t="s">
        <v>30</v>
      </c>
      <c r="L7976" s="1" t="s">
        <v>25</v>
      </c>
      <c r="AK7976" s="1" t="s">
        <v>1350</v>
      </c>
      <c r="AL7976" s="1" t="s">
        <v>1369</v>
      </c>
    </row>
    <row r="7977" spans="1:38">
      <c r="A7977" s="1" t="s">
        <v>1792</v>
      </c>
      <c r="B7977" s="9">
        <v>42419</v>
      </c>
      <c r="C7977" s="2">
        <v>100</v>
      </c>
      <c r="D7977" s="7">
        <v>1</v>
      </c>
      <c r="E7977" s="1">
        <v>4</v>
      </c>
      <c r="F7977" s="1" t="s">
        <v>747</v>
      </c>
      <c r="G7977" s="1" t="s">
        <v>1832</v>
      </c>
      <c r="H7977" s="1" t="s">
        <v>22</v>
      </c>
      <c r="I7977" s="1" t="s">
        <v>9</v>
      </c>
      <c r="K7977" s="1" t="s">
        <v>146</v>
      </c>
      <c r="L7977" s="1" t="s">
        <v>25</v>
      </c>
      <c r="M7977" s="2" t="s">
        <v>1370</v>
      </c>
      <c r="N7977" s="1" t="s">
        <v>26</v>
      </c>
      <c r="O7977" s="1" t="s">
        <v>27</v>
      </c>
      <c r="Q7977" s="1">
        <v>23.6</v>
      </c>
      <c r="R7977" s="1">
        <v>14.7</v>
      </c>
      <c r="S7977" s="1">
        <v>18.7</v>
      </c>
      <c r="X7977" s="1">
        <v>19</v>
      </c>
      <c r="Y7977" s="1">
        <v>54</v>
      </c>
      <c r="Z7977" s="1">
        <v>35</v>
      </c>
      <c r="AA7977" s="1">
        <v>0</v>
      </c>
      <c r="AJ7977" s="1" t="s">
        <v>750</v>
      </c>
      <c r="AK7977" s="1" t="s">
        <v>1350</v>
      </c>
      <c r="AL7977" s="1" t="s">
        <v>1371</v>
      </c>
    </row>
    <row r="7978" spans="1:38">
      <c r="A7978" s="1" t="s">
        <v>1792</v>
      </c>
      <c r="B7978" s="9">
        <v>42419</v>
      </c>
      <c r="C7978" s="2">
        <v>100</v>
      </c>
      <c r="D7978" s="7">
        <v>1</v>
      </c>
      <c r="E7978" s="1">
        <v>5</v>
      </c>
      <c r="F7978" s="1" t="s">
        <v>745</v>
      </c>
      <c r="G7978" s="1" t="s">
        <v>1828</v>
      </c>
      <c r="H7978" s="1" t="s">
        <v>23</v>
      </c>
      <c r="I7978" s="1" t="s">
        <v>53</v>
      </c>
      <c r="AK7978" s="1" t="s">
        <v>1350</v>
      </c>
    </row>
    <row r="7979" spans="1:38">
      <c r="A7979" s="1" t="s">
        <v>1792</v>
      </c>
      <c r="B7979" s="9">
        <v>42419</v>
      </c>
      <c r="C7979" s="2">
        <v>100</v>
      </c>
      <c r="D7979" s="7">
        <v>1</v>
      </c>
      <c r="E7979" s="1">
        <v>5</v>
      </c>
      <c r="F7979" s="1" t="s">
        <v>747</v>
      </c>
      <c r="G7979" s="1" t="s">
        <v>1826</v>
      </c>
      <c r="H7979" s="1" t="s">
        <v>23</v>
      </c>
      <c r="I7979" s="1" t="s">
        <v>23</v>
      </c>
      <c r="M7979" s="1"/>
      <c r="AK7979" s="1" t="s">
        <v>1350</v>
      </c>
    </row>
    <row r="7980" spans="1:38">
      <c r="A7980" s="1" t="s">
        <v>1792</v>
      </c>
      <c r="B7980" s="9">
        <v>42419</v>
      </c>
      <c r="C7980" s="2">
        <v>100</v>
      </c>
      <c r="D7980" s="7">
        <v>1</v>
      </c>
      <c r="E7980" s="1">
        <v>6</v>
      </c>
      <c r="F7980" s="1" t="s">
        <v>745</v>
      </c>
      <c r="G7980" s="1" t="s">
        <v>1834</v>
      </c>
      <c r="H7980" s="1" t="s">
        <v>23</v>
      </c>
      <c r="I7980" s="1" t="s">
        <v>53</v>
      </c>
      <c r="AK7980" s="1" t="s">
        <v>1350</v>
      </c>
    </row>
    <row r="7981" spans="1:38">
      <c r="A7981" s="1" t="s">
        <v>1792</v>
      </c>
      <c r="B7981" s="9">
        <v>42419</v>
      </c>
      <c r="C7981" s="2">
        <v>100</v>
      </c>
      <c r="D7981" s="7">
        <v>1</v>
      </c>
      <c r="E7981" s="1">
        <v>6</v>
      </c>
      <c r="F7981" s="1" t="s">
        <v>747</v>
      </c>
      <c r="G7981" s="1" t="s">
        <v>1816</v>
      </c>
      <c r="H7981" s="1" t="s">
        <v>22</v>
      </c>
      <c r="I7981" s="1" t="s">
        <v>53</v>
      </c>
      <c r="AK7981" s="1" t="s">
        <v>1350</v>
      </c>
    </row>
    <row r="7982" spans="1:38">
      <c r="A7982" s="1" t="s">
        <v>1792</v>
      </c>
      <c r="B7982" s="9">
        <v>42419</v>
      </c>
      <c r="C7982" s="2">
        <v>100</v>
      </c>
      <c r="D7982" s="7">
        <v>1</v>
      </c>
      <c r="E7982" s="1">
        <v>7</v>
      </c>
      <c r="F7982" s="1" t="s">
        <v>745</v>
      </c>
      <c r="G7982" s="1" t="s">
        <v>1809</v>
      </c>
      <c r="H7982" s="1" t="s">
        <v>23</v>
      </c>
      <c r="I7982" s="1" t="s">
        <v>9</v>
      </c>
      <c r="AK7982" s="1" t="s">
        <v>1350</v>
      </c>
    </row>
    <row r="7983" spans="1:38">
      <c r="A7983" s="1" t="s">
        <v>1792</v>
      </c>
      <c r="B7983" s="9">
        <v>42419</v>
      </c>
      <c r="C7983" s="2">
        <v>100</v>
      </c>
      <c r="D7983" s="7">
        <v>1</v>
      </c>
      <c r="E7983" s="1">
        <v>7</v>
      </c>
      <c r="F7983" s="1" t="s">
        <v>747</v>
      </c>
      <c r="G7983" s="1" t="s">
        <v>1822</v>
      </c>
      <c r="H7983" s="1" t="s">
        <v>23</v>
      </c>
      <c r="I7983" s="1" t="s">
        <v>23</v>
      </c>
      <c r="AK7983" s="1" t="s">
        <v>1350</v>
      </c>
    </row>
    <row r="7984" spans="1:38">
      <c r="A7984" s="1" t="s">
        <v>1792</v>
      </c>
      <c r="B7984" s="9">
        <v>42419</v>
      </c>
      <c r="C7984" s="2">
        <v>100</v>
      </c>
      <c r="D7984" s="7">
        <v>1</v>
      </c>
      <c r="E7984" s="1">
        <v>8</v>
      </c>
      <c r="F7984" s="1" t="s">
        <v>745</v>
      </c>
      <c r="G7984" s="1" t="s">
        <v>1808</v>
      </c>
      <c r="H7984" s="1" t="s">
        <v>22</v>
      </c>
      <c r="I7984" s="1" t="s">
        <v>9</v>
      </c>
      <c r="K7984" s="1" t="s">
        <v>30</v>
      </c>
      <c r="L7984" s="1" t="s">
        <v>53</v>
      </c>
      <c r="M7984" s="2" t="s">
        <v>1318</v>
      </c>
      <c r="AK7984" s="1" t="s">
        <v>1350</v>
      </c>
    </row>
    <row r="7985" spans="1:38">
      <c r="A7985" s="1" t="s">
        <v>1792</v>
      </c>
      <c r="B7985" s="9">
        <v>42419</v>
      </c>
      <c r="C7985" s="2">
        <v>100</v>
      </c>
      <c r="D7985" s="7">
        <v>1</v>
      </c>
      <c r="E7985" s="1">
        <v>8</v>
      </c>
      <c r="F7985" s="1" t="s">
        <v>747</v>
      </c>
      <c r="G7985" s="1" t="s">
        <v>1820</v>
      </c>
      <c r="H7985" s="1" t="s">
        <v>22</v>
      </c>
      <c r="I7985" s="1" t="s">
        <v>9</v>
      </c>
      <c r="K7985" s="1" t="s">
        <v>30</v>
      </c>
      <c r="L7985" s="1" t="s">
        <v>53</v>
      </c>
      <c r="M7985" s="2" t="s">
        <v>1372</v>
      </c>
      <c r="AK7985" s="1" t="s">
        <v>1350</v>
      </c>
    </row>
    <row r="7986" spans="1:38">
      <c r="A7986" s="1" t="s">
        <v>1792</v>
      </c>
      <c r="B7986" s="9">
        <v>42419</v>
      </c>
      <c r="C7986" s="2">
        <v>100</v>
      </c>
      <c r="D7986" s="7">
        <v>1</v>
      </c>
      <c r="E7986" s="1">
        <v>9</v>
      </c>
      <c r="F7986" s="1" t="s">
        <v>745</v>
      </c>
      <c r="G7986" s="1" t="s">
        <v>1830</v>
      </c>
      <c r="H7986" s="1" t="s">
        <v>22</v>
      </c>
      <c r="I7986" s="1" t="s">
        <v>23</v>
      </c>
      <c r="AK7986" s="1" t="s">
        <v>1350</v>
      </c>
    </row>
    <row r="7987" spans="1:38">
      <c r="A7987" s="1" t="s">
        <v>1792</v>
      </c>
      <c r="B7987" s="9">
        <v>42419</v>
      </c>
      <c r="C7987" s="2">
        <v>100</v>
      </c>
      <c r="D7987" s="7">
        <v>1</v>
      </c>
      <c r="E7987" s="1">
        <v>9</v>
      </c>
      <c r="F7987" s="1" t="s">
        <v>747</v>
      </c>
      <c r="G7987" s="1" t="s">
        <v>1810</v>
      </c>
      <c r="H7987" s="1" t="s">
        <v>22</v>
      </c>
      <c r="I7987" s="1" t="s">
        <v>23</v>
      </c>
      <c r="AK7987" s="1" t="s">
        <v>1350</v>
      </c>
    </row>
    <row r="7988" spans="1:38">
      <c r="A7988" s="1" t="s">
        <v>1792</v>
      </c>
      <c r="B7988" s="9">
        <v>42419</v>
      </c>
      <c r="C7988" s="2">
        <v>100</v>
      </c>
      <c r="D7988" s="7">
        <v>1</v>
      </c>
      <c r="E7988" s="1">
        <v>10</v>
      </c>
      <c r="F7988" s="1" t="s">
        <v>745</v>
      </c>
      <c r="G7988" s="1" t="s">
        <v>1817</v>
      </c>
      <c r="H7988" s="1" t="s">
        <v>22</v>
      </c>
      <c r="I7988" s="1" t="s">
        <v>53</v>
      </c>
      <c r="AK7988" s="1" t="s">
        <v>1350</v>
      </c>
    </row>
    <row r="7989" spans="1:38">
      <c r="A7989" s="1" t="s">
        <v>1792</v>
      </c>
      <c r="B7989" s="9">
        <v>42419</v>
      </c>
      <c r="C7989" s="2">
        <v>100</v>
      </c>
      <c r="D7989" s="7">
        <v>1</v>
      </c>
      <c r="E7989" s="1">
        <v>10</v>
      </c>
      <c r="F7989" s="1" t="s">
        <v>747</v>
      </c>
      <c r="G7989" s="1" t="s">
        <v>1835</v>
      </c>
      <c r="H7989" s="1" t="s">
        <v>22</v>
      </c>
      <c r="I7989" s="1" t="s">
        <v>23</v>
      </c>
      <c r="AK7989" s="1" t="s">
        <v>1350</v>
      </c>
    </row>
    <row r="7990" spans="1:38">
      <c r="A7990" s="1" t="s">
        <v>1792</v>
      </c>
      <c r="B7990" s="9">
        <v>42419</v>
      </c>
      <c r="C7990" s="2">
        <v>100</v>
      </c>
      <c r="D7990" s="7">
        <v>1</v>
      </c>
      <c r="E7990" s="1">
        <v>11</v>
      </c>
      <c r="F7990" s="1" t="s">
        <v>745</v>
      </c>
      <c r="G7990" s="1" t="s">
        <v>1812</v>
      </c>
      <c r="H7990" s="1" t="s">
        <v>22</v>
      </c>
      <c r="I7990" s="1" t="s">
        <v>9</v>
      </c>
      <c r="K7990" s="1" t="s">
        <v>121</v>
      </c>
      <c r="L7990" s="1" t="s">
        <v>25</v>
      </c>
      <c r="M7990" s="2" t="s">
        <v>1373</v>
      </c>
      <c r="N7990" s="1" t="s">
        <v>26</v>
      </c>
      <c r="O7990" s="1" t="s">
        <v>33</v>
      </c>
      <c r="P7990" s="1" t="s">
        <v>903</v>
      </c>
      <c r="Q7990" s="1">
        <v>48.4</v>
      </c>
      <c r="T7990" s="1">
        <v>179.48</v>
      </c>
      <c r="U7990" s="1">
        <v>196.64</v>
      </c>
      <c r="V7990" s="1">
        <v>109.56095386672608</v>
      </c>
      <c r="W7990" s="1">
        <v>35.22</v>
      </c>
      <c r="AC7990" s="1" t="s">
        <v>1374</v>
      </c>
      <c r="AJ7990" s="1" t="s">
        <v>750</v>
      </c>
      <c r="AK7990" s="1" t="s">
        <v>1350</v>
      </c>
      <c r="AL7990" s="1" t="s">
        <v>1375</v>
      </c>
    </row>
    <row r="7991" spans="1:38">
      <c r="A7991" s="1" t="s">
        <v>1792</v>
      </c>
      <c r="B7991" s="9">
        <v>42419</v>
      </c>
      <c r="C7991" s="2">
        <v>100</v>
      </c>
      <c r="D7991" s="7">
        <v>1</v>
      </c>
      <c r="E7991" s="1">
        <v>11</v>
      </c>
      <c r="F7991" s="1" t="s">
        <v>747</v>
      </c>
      <c r="G7991" s="1" t="s">
        <v>1807</v>
      </c>
      <c r="H7991" s="1" t="s">
        <v>22</v>
      </c>
      <c r="I7991" s="1" t="s">
        <v>9</v>
      </c>
      <c r="M7991" s="1"/>
      <c r="AK7991" s="1" t="s">
        <v>1350</v>
      </c>
      <c r="AL7991" s="1" t="s">
        <v>782</v>
      </c>
    </row>
    <row r="7992" spans="1:38">
      <c r="A7992" s="1" t="s">
        <v>1792</v>
      </c>
      <c r="B7992" s="9">
        <v>42419</v>
      </c>
      <c r="C7992" s="2">
        <v>100</v>
      </c>
      <c r="D7992" s="7">
        <v>1</v>
      </c>
      <c r="E7992" s="1">
        <v>12</v>
      </c>
      <c r="F7992" s="1" t="s">
        <v>745</v>
      </c>
      <c r="G7992" s="1" t="s">
        <v>1818</v>
      </c>
      <c r="H7992" s="1" t="s">
        <v>22</v>
      </c>
      <c r="I7992" s="1" t="s">
        <v>53</v>
      </c>
      <c r="AK7992" s="1" t="s">
        <v>1350</v>
      </c>
      <c r="AL7992" s="1" t="s">
        <v>998</v>
      </c>
    </row>
    <row r="7993" spans="1:38">
      <c r="A7993" s="1" t="s">
        <v>1792</v>
      </c>
      <c r="B7993" s="9">
        <v>42419</v>
      </c>
      <c r="C7993" s="2">
        <v>100</v>
      </c>
      <c r="D7993" s="7">
        <v>1</v>
      </c>
      <c r="E7993" s="1">
        <v>12</v>
      </c>
      <c r="F7993" s="1" t="s">
        <v>747</v>
      </c>
      <c r="G7993" s="1" t="s">
        <v>1811</v>
      </c>
      <c r="H7993" s="1" t="s">
        <v>22</v>
      </c>
      <c r="I7993" s="1" t="s">
        <v>9</v>
      </c>
      <c r="K7993" s="1" t="s">
        <v>36</v>
      </c>
      <c r="L7993" s="1" t="s">
        <v>25</v>
      </c>
      <c r="M7993" s="2" t="s">
        <v>1376</v>
      </c>
      <c r="N7993" s="1" t="s">
        <v>224</v>
      </c>
      <c r="O7993" s="1" t="s">
        <v>33</v>
      </c>
      <c r="P7993" s="1" t="s">
        <v>1377</v>
      </c>
      <c r="Q7993" s="1">
        <v>35.5</v>
      </c>
      <c r="T7993" s="1">
        <v>134.01</v>
      </c>
      <c r="U7993" s="1">
        <v>106.9</v>
      </c>
      <c r="V7993" s="1">
        <v>79.770166405492134</v>
      </c>
      <c r="AA7993" s="1">
        <v>0</v>
      </c>
      <c r="AJ7993" s="1" t="s">
        <v>750</v>
      </c>
      <c r="AK7993" s="1" t="s">
        <v>1350</v>
      </c>
      <c r="AL7993" s="1" t="s">
        <v>1378</v>
      </c>
    </row>
    <row r="7994" spans="1:38">
      <c r="A7994" s="1" t="s">
        <v>1792</v>
      </c>
      <c r="B7994" s="9">
        <v>42419</v>
      </c>
      <c r="C7994" s="2">
        <v>100</v>
      </c>
      <c r="D7994" s="7">
        <v>1</v>
      </c>
      <c r="E7994" s="1">
        <v>13</v>
      </c>
      <c r="F7994" s="1" t="s">
        <v>745</v>
      </c>
      <c r="G7994" s="1" t="s">
        <v>1827</v>
      </c>
      <c r="H7994" s="1" t="s">
        <v>22</v>
      </c>
      <c r="I7994" s="1" t="s">
        <v>23</v>
      </c>
      <c r="AK7994" s="1" t="s">
        <v>1350</v>
      </c>
    </row>
    <row r="7995" spans="1:38">
      <c r="A7995" s="1" t="s">
        <v>1792</v>
      </c>
      <c r="B7995" s="9">
        <v>42419</v>
      </c>
      <c r="C7995" s="2">
        <v>100</v>
      </c>
      <c r="D7995" s="7">
        <v>1</v>
      </c>
      <c r="E7995" s="1">
        <v>13</v>
      </c>
      <c r="F7995" s="1" t="s">
        <v>747</v>
      </c>
      <c r="G7995" s="1" t="s">
        <v>1815</v>
      </c>
      <c r="H7995" s="1" t="s">
        <v>22</v>
      </c>
      <c r="I7995" s="1" t="s">
        <v>9</v>
      </c>
      <c r="K7995" s="1" t="s">
        <v>30</v>
      </c>
      <c r="L7995" s="1" t="s">
        <v>53</v>
      </c>
      <c r="M7995" s="2" t="s">
        <v>1331</v>
      </c>
      <c r="AK7995" s="1" t="s">
        <v>1350</v>
      </c>
    </row>
    <row r="7996" spans="1:38">
      <c r="A7996" s="1" t="s">
        <v>1792</v>
      </c>
      <c r="B7996" s="9">
        <v>42419</v>
      </c>
      <c r="C7996" s="2">
        <v>100</v>
      </c>
      <c r="D7996" s="7">
        <v>1</v>
      </c>
      <c r="E7996" s="1">
        <v>14</v>
      </c>
      <c r="F7996" s="1" t="s">
        <v>745</v>
      </c>
      <c r="G7996" s="1" t="s">
        <v>1819</v>
      </c>
      <c r="H7996" s="1" t="s">
        <v>22</v>
      </c>
      <c r="I7996" s="1" t="s">
        <v>9</v>
      </c>
      <c r="K7996" s="1" t="s">
        <v>29</v>
      </c>
      <c r="L7996" s="1" t="s">
        <v>25</v>
      </c>
      <c r="M7996" s="2" t="s">
        <v>1379</v>
      </c>
      <c r="N7996" s="1" t="s">
        <v>26</v>
      </c>
      <c r="O7996" s="1" t="s">
        <v>33</v>
      </c>
      <c r="P7996" s="1" t="s">
        <v>903</v>
      </c>
      <c r="Q7996" s="1">
        <v>37.9</v>
      </c>
      <c r="R7996" s="1">
        <v>21.9</v>
      </c>
      <c r="S7996" s="1">
        <v>8.8000000000000007</v>
      </c>
      <c r="X7996" s="1">
        <v>19</v>
      </c>
      <c r="Y7996" s="1">
        <v>124</v>
      </c>
      <c r="Z7996" s="1">
        <v>105</v>
      </c>
      <c r="AA7996" s="1">
        <v>61</v>
      </c>
      <c r="AC7996" s="1" t="s">
        <v>1380</v>
      </c>
      <c r="AE7996" s="1" t="s">
        <v>1381</v>
      </c>
      <c r="AF7996" s="1" t="s">
        <v>1382</v>
      </c>
      <c r="AJ7996" s="1" t="s">
        <v>1322</v>
      </c>
      <c r="AK7996" s="1" t="s">
        <v>1350</v>
      </c>
      <c r="AL7996" s="1" t="s">
        <v>1383</v>
      </c>
    </row>
    <row r="7997" spans="1:38">
      <c r="A7997" s="1" t="s">
        <v>1792</v>
      </c>
      <c r="B7997" s="9">
        <v>42419</v>
      </c>
      <c r="C7997" s="2">
        <v>100</v>
      </c>
      <c r="D7997" s="7">
        <v>1</v>
      </c>
      <c r="E7997" s="1">
        <v>14</v>
      </c>
      <c r="F7997" s="1" t="s">
        <v>747</v>
      </c>
      <c r="G7997" s="1" t="s">
        <v>1806</v>
      </c>
      <c r="H7997" s="1" t="s">
        <v>22</v>
      </c>
      <c r="I7997" s="1" t="s">
        <v>9</v>
      </c>
      <c r="K7997" s="1" t="s">
        <v>29</v>
      </c>
      <c r="L7997" s="1" t="s">
        <v>53</v>
      </c>
      <c r="M7997" s="2" t="s">
        <v>1260</v>
      </c>
      <c r="AK7997" s="1" t="s">
        <v>1350</v>
      </c>
    </row>
    <row r="7998" spans="1:38">
      <c r="A7998" s="1" t="s">
        <v>1792</v>
      </c>
      <c r="B7998" s="9">
        <v>42419</v>
      </c>
      <c r="C7998" s="2">
        <v>100</v>
      </c>
      <c r="D7998" s="7">
        <v>1</v>
      </c>
      <c r="E7998" s="1">
        <v>15</v>
      </c>
      <c r="F7998" s="1" t="s">
        <v>745</v>
      </c>
      <c r="G7998" s="1" t="s">
        <v>1836</v>
      </c>
      <c r="H7998" s="1" t="s">
        <v>22</v>
      </c>
      <c r="I7998" s="1" t="s">
        <v>53</v>
      </c>
      <c r="AK7998" s="1" t="s">
        <v>1350</v>
      </c>
    </row>
    <row r="7999" spans="1:38">
      <c r="A7999" s="1" t="s">
        <v>1792</v>
      </c>
      <c r="B7999" s="9">
        <v>42419</v>
      </c>
      <c r="C7999" s="2">
        <v>100</v>
      </c>
      <c r="D7999" s="7">
        <v>1</v>
      </c>
      <c r="E7999" s="1">
        <v>15</v>
      </c>
      <c r="F7999" s="1" t="s">
        <v>747</v>
      </c>
      <c r="G7999" s="1" t="s">
        <v>1805</v>
      </c>
      <c r="H7999" s="1" t="s">
        <v>22</v>
      </c>
      <c r="I7999" s="1" t="s">
        <v>9</v>
      </c>
      <c r="AK7999" s="1" t="s">
        <v>1350</v>
      </c>
      <c r="AL7999" s="1" t="s">
        <v>782</v>
      </c>
    </row>
    <row r="8000" spans="1:38">
      <c r="A8000" s="1" t="s">
        <v>1792</v>
      </c>
      <c r="B8000" s="9">
        <v>42419</v>
      </c>
      <c r="C8000" s="2">
        <v>100</v>
      </c>
      <c r="D8000" s="7">
        <v>1</v>
      </c>
      <c r="E8000" s="1">
        <v>16</v>
      </c>
      <c r="F8000" s="1" t="s">
        <v>745</v>
      </c>
      <c r="G8000" s="1" t="s">
        <v>1814</v>
      </c>
      <c r="H8000" s="1" t="s">
        <v>23</v>
      </c>
      <c r="I8000" s="1" t="s">
        <v>23</v>
      </c>
      <c r="AK8000" s="1" t="s">
        <v>1350</v>
      </c>
    </row>
    <row r="8001" spans="1:38">
      <c r="A8001" s="1" t="s">
        <v>1792</v>
      </c>
      <c r="B8001" s="9">
        <v>42419</v>
      </c>
      <c r="C8001" s="2">
        <v>100</v>
      </c>
      <c r="D8001" s="7">
        <v>1</v>
      </c>
      <c r="E8001" s="1">
        <v>16</v>
      </c>
      <c r="F8001" s="1" t="s">
        <v>747</v>
      </c>
      <c r="G8001" s="1" t="s">
        <v>1831</v>
      </c>
      <c r="H8001" s="1" t="s">
        <v>23</v>
      </c>
      <c r="I8001" s="1" t="s">
        <v>23</v>
      </c>
      <c r="AK8001" s="1" t="s">
        <v>1350</v>
      </c>
    </row>
    <row r="8002" spans="1:38">
      <c r="A8002" s="1" t="s">
        <v>1792</v>
      </c>
      <c r="B8002" s="9">
        <v>42419</v>
      </c>
      <c r="C8002" s="2">
        <v>100</v>
      </c>
      <c r="D8002" s="7">
        <v>1</v>
      </c>
      <c r="E8002" s="1">
        <v>17</v>
      </c>
      <c r="F8002" s="1" t="s">
        <v>745</v>
      </c>
      <c r="G8002" s="1" t="s">
        <v>1451</v>
      </c>
      <c r="H8002" s="1" t="s">
        <v>22</v>
      </c>
      <c r="I8002" s="1" t="s">
        <v>23</v>
      </c>
      <c r="AK8002" s="1" t="s">
        <v>216</v>
      </c>
    </row>
    <row r="8003" spans="1:38">
      <c r="A8003" s="1" t="s">
        <v>1792</v>
      </c>
      <c r="B8003" s="9">
        <v>42419</v>
      </c>
      <c r="C8003" s="2">
        <v>100</v>
      </c>
      <c r="D8003" s="7">
        <v>1</v>
      </c>
      <c r="E8003" s="1">
        <v>17</v>
      </c>
      <c r="F8003" s="1" t="s">
        <v>747</v>
      </c>
      <c r="G8003" s="1" t="s">
        <v>1452</v>
      </c>
      <c r="H8003" s="1" t="s">
        <v>22</v>
      </c>
      <c r="I8003" s="1" t="s">
        <v>23</v>
      </c>
      <c r="AK8003" s="1" t="s">
        <v>216</v>
      </c>
    </row>
    <row r="8004" spans="1:38">
      <c r="A8004" s="1" t="s">
        <v>1792</v>
      </c>
      <c r="B8004" s="9">
        <v>42419</v>
      </c>
      <c r="C8004" s="2">
        <v>100</v>
      </c>
      <c r="D8004" s="7">
        <v>1</v>
      </c>
      <c r="E8004" s="1">
        <v>18</v>
      </c>
      <c r="F8004" s="1" t="s">
        <v>745</v>
      </c>
      <c r="G8004" s="1" t="s">
        <v>1453</v>
      </c>
      <c r="H8004" s="1" t="s">
        <v>23</v>
      </c>
      <c r="I8004" s="1" t="s">
        <v>53</v>
      </c>
      <c r="AK8004" s="1" t="s">
        <v>216</v>
      </c>
    </row>
    <row r="8005" spans="1:38">
      <c r="A8005" s="1" t="s">
        <v>1792</v>
      </c>
      <c r="B8005" s="9">
        <v>42419</v>
      </c>
      <c r="C8005" s="2">
        <v>100</v>
      </c>
      <c r="D8005" s="7">
        <v>1</v>
      </c>
      <c r="E8005" s="1">
        <v>18</v>
      </c>
      <c r="F8005" s="1" t="s">
        <v>747</v>
      </c>
      <c r="G8005" s="1" t="s">
        <v>1454</v>
      </c>
      <c r="H8005" s="1" t="s">
        <v>22</v>
      </c>
      <c r="I8005" s="1" t="s">
        <v>9</v>
      </c>
      <c r="AK8005" s="1" t="s">
        <v>216</v>
      </c>
      <c r="AL8005" s="1" t="s">
        <v>782</v>
      </c>
    </row>
    <row r="8006" spans="1:38">
      <c r="A8006" s="1" t="s">
        <v>1792</v>
      </c>
      <c r="B8006" s="9">
        <v>42419</v>
      </c>
      <c r="C8006" s="2">
        <v>100</v>
      </c>
      <c r="D8006" s="7">
        <v>1</v>
      </c>
      <c r="E8006" s="1">
        <v>19</v>
      </c>
      <c r="F8006" s="1" t="s">
        <v>745</v>
      </c>
      <c r="G8006" s="1" t="s">
        <v>1455</v>
      </c>
      <c r="H8006" s="1" t="s">
        <v>23</v>
      </c>
      <c r="I8006" s="1" t="s">
        <v>23</v>
      </c>
      <c r="AK8006" s="1" t="s">
        <v>216</v>
      </c>
    </row>
    <row r="8007" spans="1:38">
      <c r="A8007" s="1" t="s">
        <v>1792</v>
      </c>
      <c r="B8007" s="9">
        <v>42419</v>
      </c>
      <c r="C8007" s="2">
        <v>100</v>
      </c>
      <c r="D8007" s="7">
        <v>1</v>
      </c>
      <c r="E8007" s="1">
        <v>19</v>
      </c>
      <c r="F8007" s="1" t="s">
        <v>747</v>
      </c>
      <c r="G8007" s="1" t="s">
        <v>1456</v>
      </c>
      <c r="H8007" s="1" t="s">
        <v>22</v>
      </c>
      <c r="I8007" s="1" t="s">
        <v>23</v>
      </c>
      <c r="J8007" s="1" t="s">
        <v>55</v>
      </c>
      <c r="AK8007" s="1" t="s">
        <v>216</v>
      </c>
    </row>
    <row r="8008" spans="1:38">
      <c r="A8008" s="1" t="s">
        <v>1792</v>
      </c>
      <c r="B8008" s="9">
        <v>42419</v>
      </c>
      <c r="C8008" s="2">
        <v>100</v>
      </c>
      <c r="D8008" s="7">
        <v>1</v>
      </c>
      <c r="E8008" s="1">
        <v>20</v>
      </c>
      <c r="F8008" s="1" t="s">
        <v>745</v>
      </c>
      <c r="G8008" s="1" t="s">
        <v>1457</v>
      </c>
      <c r="H8008" s="1" t="s">
        <v>23</v>
      </c>
      <c r="I8008" s="1" t="s">
        <v>23</v>
      </c>
      <c r="AK8008" s="1" t="s">
        <v>216</v>
      </c>
    </row>
    <row r="8009" spans="1:38">
      <c r="A8009" s="1" t="s">
        <v>1792</v>
      </c>
      <c r="B8009" s="9">
        <v>42419</v>
      </c>
      <c r="C8009" s="2">
        <v>100</v>
      </c>
      <c r="D8009" s="7">
        <v>1</v>
      </c>
      <c r="E8009" s="1">
        <v>20</v>
      </c>
      <c r="F8009" s="1" t="s">
        <v>747</v>
      </c>
      <c r="G8009" s="1" t="s">
        <v>1458</v>
      </c>
      <c r="H8009" s="1" t="s">
        <v>23</v>
      </c>
      <c r="I8009" s="1" t="s">
        <v>23</v>
      </c>
      <c r="AK8009" s="1" t="s">
        <v>216</v>
      </c>
    </row>
    <row r="8010" spans="1:38">
      <c r="A8010" s="1" t="s">
        <v>1792</v>
      </c>
      <c r="B8010" s="9">
        <v>42419</v>
      </c>
      <c r="C8010" s="2">
        <v>100</v>
      </c>
      <c r="D8010" s="7">
        <v>1</v>
      </c>
      <c r="E8010" s="10">
        <v>21</v>
      </c>
      <c r="F8010" s="1" t="s">
        <v>745</v>
      </c>
      <c r="G8010" s="1" t="s">
        <v>1463</v>
      </c>
      <c r="H8010" s="1" t="s">
        <v>23</v>
      </c>
      <c r="I8010" s="1" t="s">
        <v>23</v>
      </c>
      <c r="AK8010" s="1" t="s">
        <v>216</v>
      </c>
    </row>
    <row r="8011" spans="1:38">
      <c r="A8011" s="1" t="s">
        <v>1792</v>
      </c>
      <c r="B8011" s="9">
        <v>42419</v>
      </c>
      <c r="C8011" s="2">
        <v>100</v>
      </c>
      <c r="D8011" s="7">
        <v>1</v>
      </c>
      <c r="E8011" s="1">
        <v>21</v>
      </c>
      <c r="F8011" s="1" t="s">
        <v>747</v>
      </c>
      <c r="G8011" s="1" t="s">
        <v>1464</v>
      </c>
      <c r="H8011" s="1" t="s">
        <v>22</v>
      </c>
      <c r="I8011" s="1" t="s">
        <v>9</v>
      </c>
      <c r="AK8011" s="1" t="s">
        <v>216</v>
      </c>
    </row>
    <row r="8012" spans="1:38">
      <c r="A8012" s="1" t="s">
        <v>1792</v>
      </c>
      <c r="B8012" s="9">
        <v>42419</v>
      </c>
      <c r="C8012" s="2">
        <v>100</v>
      </c>
      <c r="D8012" s="7">
        <v>1</v>
      </c>
      <c r="E8012" s="1">
        <v>22</v>
      </c>
      <c r="F8012" s="1" t="s">
        <v>745</v>
      </c>
      <c r="G8012" s="1" t="s">
        <v>1465</v>
      </c>
      <c r="H8012" s="1" t="s">
        <v>22</v>
      </c>
      <c r="I8012" s="1" t="s">
        <v>23</v>
      </c>
      <c r="AK8012" s="1" t="s">
        <v>216</v>
      </c>
    </row>
    <row r="8013" spans="1:38">
      <c r="A8013" s="1" t="s">
        <v>1792</v>
      </c>
      <c r="B8013" s="9">
        <v>42419</v>
      </c>
      <c r="C8013" s="2">
        <v>100</v>
      </c>
      <c r="D8013" s="7">
        <v>1</v>
      </c>
      <c r="E8013" s="1">
        <v>22</v>
      </c>
      <c r="F8013" s="1" t="s">
        <v>747</v>
      </c>
      <c r="G8013" s="1" t="s">
        <v>1466</v>
      </c>
      <c r="H8013" s="1" t="s">
        <v>22</v>
      </c>
      <c r="I8013" s="1" t="s">
        <v>23</v>
      </c>
      <c r="AK8013" s="1" t="s">
        <v>216</v>
      </c>
    </row>
    <row r="8014" spans="1:38">
      <c r="A8014" s="1" t="s">
        <v>1792</v>
      </c>
      <c r="B8014" s="9">
        <v>42419</v>
      </c>
      <c r="C8014" s="2">
        <v>100</v>
      </c>
      <c r="D8014" s="1">
        <v>1</v>
      </c>
      <c r="E8014" s="1">
        <v>23</v>
      </c>
      <c r="F8014" s="1" t="s">
        <v>745</v>
      </c>
      <c r="G8014" s="1" t="s">
        <v>1467</v>
      </c>
      <c r="H8014" s="1" t="s">
        <v>22</v>
      </c>
      <c r="I8014" s="1" t="s">
        <v>53</v>
      </c>
      <c r="AK8014" s="1" t="s">
        <v>216</v>
      </c>
    </row>
    <row r="8015" spans="1:38">
      <c r="A8015" s="1" t="s">
        <v>1792</v>
      </c>
      <c r="B8015" s="9">
        <v>42419</v>
      </c>
      <c r="C8015" s="2">
        <v>100</v>
      </c>
      <c r="D8015" s="7">
        <v>1</v>
      </c>
      <c r="E8015" s="1">
        <v>23</v>
      </c>
      <c r="F8015" s="1" t="s">
        <v>747</v>
      </c>
      <c r="G8015" s="1" t="s">
        <v>1468</v>
      </c>
      <c r="H8015" s="1" t="s">
        <v>22</v>
      </c>
      <c r="I8015" s="1" t="s">
        <v>23</v>
      </c>
      <c r="AK8015" s="1" t="s">
        <v>216</v>
      </c>
    </row>
    <row r="8016" spans="1:38">
      <c r="A8016" s="1" t="s">
        <v>1792</v>
      </c>
      <c r="B8016" s="9">
        <v>42419</v>
      </c>
      <c r="C8016" s="2">
        <v>100</v>
      </c>
      <c r="D8016" s="7">
        <v>1</v>
      </c>
      <c r="E8016" s="1">
        <v>24</v>
      </c>
      <c r="F8016" s="1" t="s">
        <v>745</v>
      </c>
      <c r="G8016" s="1" t="s">
        <v>1469</v>
      </c>
      <c r="H8016" s="1" t="s">
        <v>22</v>
      </c>
      <c r="I8016" s="1" t="s">
        <v>9</v>
      </c>
      <c r="AK8016" s="1" t="s">
        <v>216</v>
      </c>
    </row>
    <row r="8017" spans="1:37">
      <c r="A8017" s="1" t="s">
        <v>1792</v>
      </c>
      <c r="B8017" s="9">
        <v>42419</v>
      </c>
      <c r="C8017" s="2">
        <v>100</v>
      </c>
      <c r="D8017" s="7">
        <v>1</v>
      </c>
      <c r="E8017" s="1">
        <v>24</v>
      </c>
      <c r="F8017" s="1" t="s">
        <v>747</v>
      </c>
      <c r="G8017" s="1" t="s">
        <v>1472</v>
      </c>
      <c r="H8017" s="1" t="s">
        <v>22</v>
      </c>
      <c r="I8017" s="1" t="s">
        <v>53</v>
      </c>
      <c r="AK8017" s="1" t="s">
        <v>216</v>
      </c>
    </row>
    <row r="8018" spans="1:37">
      <c r="A8018" s="1" t="s">
        <v>1792</v>
      </c>
      <c r="B8018" s="9">
        <v>42419</v>
      </c>
      <c r="C8018" s="2">
        <v>100</v>
      </c>
      <c r="D8018" s="7">
        <v>1</v>
      </c>
      <c r="E8018" s="1">
        <v>25</v>
      </c>
      <c r="F8018" s="1" t="s">
        <v>745</v>
      </c>
      <c r="G8018" s="1" t="s">
        <v>1474</v>
      </c>
      <c r="H8018" s="1" t="s">
        <v>22</v>
      </c>
      <c r="I8018" s="1" t="s">
        <v>53</v>
      </c>
      <c r="AK8018" s="1" t="s">
        <v>216</v>
      </c>
    </row>
    <row r="8019" spans="1:37">
      <c r="A8019" s="1" t="s">
        <v>1792</v>
      </c>
      <c r="B8019" s="9">
        <v>42419</v>
      </c>
      <c r="C8019" s="2">
        <v>100</v>
      </c>
      <c r="D8019" s="7">
        <v>1</v>
      </c>
      <c r="E8019" s="1">
        <v>25</v>
      </c>
      <c r="F8019" s="1" t="s">
        <v>747</v>
      </c>
      <c r="G8019" s="1" t="s">
        <v>1475</v>
      </c>
      <c r="H8019" s="1" t="s">
        <v>23</v>
      </c>
      <c r="I8019" s="1" t="s">
        <v>23</v>
      </c>
      <c r="AK8019" s="1" t="s">
        <v>216</v>
      </c>
    </row>
    <row r="8020" spans="1:37">
      <c r="A8020" s="1" t="s">
        <v>1792</v>
      </c>
      <c r="B8020" s="9">
        <v>42419</v>
      </c>
      <c r="C8020" s="2">
        <v>100</v>
      </c>
      <c r="D8020" s="7">
        <v>1</v>
      </c>
      <c r="E8020" s="1">
        <v>26</v>
      </c>
      <c r="F8020" s="1" t="s">
        <v>745</v>
      </c>
      <c r="G8020" s="1" t="s">
        <v>1476</v>
      </c>
      <c r="H8020" s="1" t="s">
        <v>22</v>
      </c>
      <c r="I8020" s="1" t="s">
        <v>53</v>
      </c>
      <c r="AK8020" s="1" t="s">
        <v>216</v>
      </c>
    </row>
    <row r="8021" spans="1:37">
      <c r="A8021" s="1" t="s">
        <v>1792</v>
      </c>
      <c r="B8021" s="9">
        <v>42419</v>
      </c>
      <c r="C8021" s="2">
        <v>100</v>
      </c>
      <c r="D8021" s="7">
        <v>1</v>
      </c>
      <c r="E8021" s="1">
        <v>26</v>
      </c>
      <c r="F8021" s="1" t="s">
        <v>747</v>
      </c>
      <c r="G8021" s="1" t="s">
        <v>1477</v>
      </c>
      <c r="H8021" s="1" t="s">
        <v>22</v>
      </c>
      <c r="I8021" s="1" t="s">
        <v>23</v>
      </c>
      <c r="AK8021" s="1" t="s">
        <v>216</v>
      </c>
    </row>
    <row r="8022" spans="1:37">
      <c r="A8022" s="1" t="s">
        <v>1792</v>
      </c>
      <c r="B8022" s="9">
        <v>42419</v>
      </c>
      <c r="C8022" s="2">
        <v>100</v>
      </c>
      <c r="D8022" s="7">
        <v>1</v>
      </c>
      <c r="E8022" s="1">
        <v>27</v>
      </c>
      <c r="F8022" s="1" t="s">
        <v>745</v>
      </c>
      <c r="G8022" s="1" t="s">
        <v>1478</v>
      </c>
      <c r="H8022" s="1" t="s">
        <v>22</v>
      </c>
      <c r="I8022" s="1" t="s">
        <v>9</v>
      </c>
      <c r="AK8022" s="1" t="s">
        <v>216</v>
      </c>
    </row>
    <row r="8023" spans="1:37">
      <c r="A8023" s="1" t="s">
        <v>1792</v>
      </c>
      <c r="B8023" s="9">
        <v>42419</v>
      </c>
      <c r="C8023" s="2">
        <v>100</v>
      </c>
      <c r="D8023" s="7">
        <v>1</v>
      </c>
      <c r="E8023" s="1">
        <v>27</v>
      </c>
      <c r="F8023" s="1" t="s">
        <v>747</v>
      </c>
      <c r="G8023" s="1" t="s">
        <v>1479</v>
      </c>
      <c r="H8023" s="1" t="s">
        <v>22</v>
      </c>
      <c r="I8023" s="1" t="s">
        <v>53</v>
      </c>
      <c r="AK8023" s="1" t="s">
        <v>216</v>
      </c>
    </row>
    <row r="8024" spans="1:37">
      <c r="A8024" s="1" t="s">
        <v>1792</v>
      </c>
      <c r="B8024" s="9">
        <v>42419</v>
      </c>
      <c r="C8024" s="2">
        <v>100</v>
      </c>
      <c r="D8024" s="7">
        <v>1</v>
      </c>
      <c r="E8024" s="1">
        <v>28</v>
      </c>
      <c r="F8024" s="1" t="s">
        <v>745</v>
      </c>
      <c r="G8024" s="1" t="s">
        <v>1480</v>
      </c>
      <c r="H8024" s="1" t="s">
        <v>22</v>
      </c>
      <c r="I8024" s="1" t="s">
        <v>9</v>
      </c>
      <c r="K8024" s="1" t="s">
        <v>24</v>
      </c>
      <c r="L8024" s="1" t="s">
        <v>25</v>
      </c>
      <c r="M8024" s="2" t="s">
        <v>1384</v>
      </c>
      <c r="N8024" s="1" t="s">
        <v>224</v>
      </c>
      <c r="O8024" s="1" t="s">
        <v>33</v>
      </c>
      <c r="P8024" s="1" t="s">
        <v>1385</v>
      </c>
      <c r="Q8024" s="1">
        <v>43.3</v>
      </c>
      <c r="R8024" s="1">
        <v>22.49</v>
      </c>
      <c r="S8024" s="1">
        <v>14.37</v>
      </c>
      <c r="X8024" s="1">
        <v>19</v>
      </c>
      <c r="Y8024" s="1">
        <v>235</v>
      </c>
      <c r="Z8024" s="1">
        <v>216</v>
      </c>
      <c r="AA8024" s="1" t="s">
        <v>1386</v>
      </c>
      <c r="AC8024" s="1" t="s">
        <v>1387</v>
      </c>
      <c r="AE8024" s="1" t="s">
        <v>1388</v>
      </c>
      <c r="AJ8024" s="1" t="s">
        <v>1317</v>
      </c>
      <c r="AK8024" s="1" t="s">
        <v>216</v>
      </c>
    </row>
    <row r="8025" spans="1:37">
      <c r="A8025" s="1" t="s">
        <v>1792</v>
      </c>
      <c r="B8025" s="9">
        <v>42419</v>
      </c>
      <c r="C8025" s="2">
        <v>100</v>
      </c>
      <c r="D8025" s="7">
        <v>1</v>
      </c>
      <c r="E8025" s="1">
        <v>28</v>
      </c>
      <c r="F8025" s="1" t="s">
        <v>747</v>
      </c>
      <c r="G8025" s="1" t="s">
        <v>1481</v>
      </c>
      <c r="H8025" s="1" t="s">
        <v>22</v>
      </c>
      <c r="I8025" s="1" t="s">
        <v>23</v>
      </c>
      <c r="AK8025" s="1" t="s">
        <v>216</v>
      </c>
    </row>
    <row r="8026" spans="1:37">
      <c r="A8026" s="1" t="s">
        <v>1792</v>
      </c>
      <c r="B8026" s="9">
        <v>42419</v>
      </c>
      <c r="C8026" s="2">
        <v>100</v>
      </c>
      <c r="D8026" s="7">
        <v>1</v>
      </c>
      <c r="E8026" s="1">
        <v>29</v>
      </c>
      <c r="F8026" s="1" t="s">
        <v>745</v>
      </c>
      <c r="G8026" s="1" t="s">
        <v>1482</v>
      </c>
      <c r="H8026" s="1" t="s">
        <v>23</v>
      </c>
      <c r="I8026" s="1" t="s">
        <v>23</v>
      </c>
      <c r="AK8026" s="1" t="s">
        <v>216</v>
      </c>
    </row>
    <row r="8027" spans="1:37">
      <c r="A8027" s="1" t="s">
        <v>1792</v>
      </c>
      <c r="B8027" s="9">
        <v>42419</v>
      </c>
      <c r="C8027" s="2">
        <v>100</v>
      </c>
      <c r="D8027" s="7">
        <v>1</v>
      </c>
      <c r="E8027" s="1">
        <v>29</v>
      </c>
      <c r="F8027" s="1" t="s">
        <v>747</v>
      </c>
      <c r="G8027" s="1" t="s">
        <v>1483</v>
      </c>
      <c r="H8027" s="1" t="s">
        <v>22</v>
      </c>
      <c r="I8027" s="1" t="s">
        <v>53</v>
      </c>
      <c r="AK8027" s="1" t="s">
        <v>216</v>
      </c>
    </row>
    <row r="8028" spans="1:37">
      <c r="A8028" s="1" t="s">
        <v>1792</v>
      </c>
      <c r="B8028" s="9">
        <v>42419</v>
      </c>
      <c r="C8028" s="2">
        <v>100</v>
      </c>
      <c r="D8028" s="7">
        <v>1</v>
      </c>
      <c r="E8028" s="1">
        <v>30</v>
      </c>
      <c r="F8028" s="1" t="s">
        <v>745</v>
      </c>
      <c r="G8028" s="1" t="s">
        <v>1484</v>
      </c>
      <c r="H8028" s="1" t="s">
        <v>23</v>
      </c>
      <c r="I8028" s="1" t="s">
        <v>23</v>
      </c>
      <c r="AK8028" s="1" t="s">
        <v>216</v>
      </c>
    </row>
    <row r="8029" spans="1:37">
      <c r="A8029" s="1" t="s">
        <v>1792</v>
      </c>
      <c r="B8029" s="9">
        <v>42419</v>
      </c>
      <c r="C8029" s="2">
        <v>100</v>
      </c>
      <c r="D8029" s="7">
        <v>1</v>
      </c>
      <c r="E8029" s="1">
        <v>30</v>
      </c>
      <c r="F8029" s="1" t="s">
        <v>747</v>
      </c>
      <c r="G8029" s="1" t="s">
        <v>1485</v>
      </c>
      <c r="H8029" s="1" t="s">
        <v>23</v>
      </c>
      <c r="I8029" s="1" t="s">
        <v>23</v>
      </c>
      <c r="AK8029" s="1" t="s">
        <v>216</v>
      </c>
    </row>
    <row r="8030" spans="1:37">
      <c r="A8030" s="1" t="s">
        <v>1792</v>
      </c>
      <c r="B8030" s="9">
        <v>42419</v>
      </c>
      <c r="C8030" s="2">
        <v>100</v>
      </c>
      <c r="D8030" s="7">
        <v>1</v>
      </c>
      <c r="E8030" s="1">
        <v>31</v>
      </c>
      <c r="F8030" s="1" t="s">
        <v>745</v>
      </c>
      <c r="G8030" s="1" t="s">
        <v>1486</v>
      </c>
      <c r="H8030" s="1" t="s">
        <v>22</v>
      </c>
      <c r="I8030" s="1" t="s">
        <v>53</v>
      </c>
      <c r="AK8030" s="1" t="s">
        <v>216</v>
      </c>
    </row>
    <row r="8031" spans="1:37">
      <c r="A8031" s="1" t="s">
        <v>1792</v>
      </c>
      <c r="B8031" s="9">
        <v>42419</v>
      </c>
      <c r="C8031" s="2">
        <v>100</v>
      </c>
      <c r="D8031" s="7">
        <v>1</v>
      </c>
      <c r="E8031" s="1">
        <v>31</v>
      </c>
      <c r="F8031" s="1" t="s">
        <v>747</v>
      </c>
      <c r="G8031" s="1" t="s">
        <v>1487</v>
      </c>
      <c r="H8031" s="1" t="s">
        <v>23</v>
      </c>
      <c r="I8031" s="1" t="s">
        <v>53</v>
      </c>
      <c r="AK8031" s="1" t="s">
        <v>216</v>
      </c>
    </row>
    <row r="8032" spans="1:37">
      <c r="A8032" s="1" t="s">
        <v>1792</v>
      </c>
      <c r="B8032" s="9">
        <v>42419</v>
      </c>
      <c r="C8032" s="2">
        <v>100</v>
      </c>
      <c r="D8032" s="7">
        <v>1</v>
      </c>
      <c r="E8032" s="1">
        <v>32</v>
      </c>
      <c r="F8032" s="1" t="s">
        <v>745</v>
      </c>
      <c r="G8032" s="1" t="s">
        <v>1488</v>
      </c>
      <c r="H8032" s="1" t="s">
        <v>23</v>
      </c>
      <c r="I8032" s="1" t="s">
        <v>23</v>
      </c>
      <c r="AK8032" s="1" t="s">
        <v>216</v>
      </c>
    </row>
    <row r="8033" spans="1:38">
      <c r="A8033" s="1" t="s">
        <v>1792</v>
      </c>
      <c r="B8033" s="9">
        <v>42419</v>
      </c>
      <c r="C8033" s="2">
        <v>100</v>
      </c>
      <c r="D8033" s="7">
        <v>1</v>
      </c>
      <c r="E8033" s="1">
        <v>32</v>
      </c>
      <c r="F8033" s="1" t="s">
        <v>747</v>
      </c>
      <c r="G8033" s="1" t="s">
        <v>1489</v>
      </c>
      <c r="H8033" s="1" t="s">
        <v>23</v>
      </c>
      <c r="I8033" s="1" t="s">
        <v>23</v>
      </c>
      <c r="AK8033" s="1" t="s">
        <v>216</v>
      </c>
    </row>
    <row r="8034" spans="1:38">
      <c r="A8034" s="1" t="s">
        <v>1792</v>
      </c>
      <c r="B8034" s="9">
        <v>42419</v>
      </c>
      <c r="C8034" s="2">
        <v>100</v>
      </c>
      <c r="D8034" s="7">
        <v>1</v>
      </c>
      <c r="E8034" s="1">
        <v>33</v>
      </c>
      <c r="F8034" s="1" t="s">
        <v>745</v>
      </c>
      <c r="G8034" s="1" t="s">
        <v>532</v>
      </c>
      <c r="H8034" s="1" t="s">
        <v>23</v>
      </c>
      <c r="I8034" s="1" t="s">
        <v>23</v>
      </c>
      <c r="AK8034" s="1" t="s">
        <v>750</v>
      </c>
    </row>
    <row r="8035" spans="1:38">
      <c r="A8035" s="1" t="s">
        <v>1792</v>
      </c>
      <c r="B8035" s="9">
        <v>42419</v>
      </c>
      <c r="C8035" s="2">
        <v>100</v>
      </c>
      <c r="D8035" s="7">
        <v>1</v>
      </c>
      <c r="E8035" s="1">
        <v>33</v>
      </c>
      <c r="F8035" s="1" t="s">
        <v>747</v>
      </c>
      <c r="G8035" s="1" t="s">
        <v>1490</v>
      </c>
      <c r="H8035" s="1" t="s">
        <v>23</v>
      </c>
      <c r="I8035" s="1" t="s">
        <v>23</v>
      </c>
      <c r="AK8035" s="1" t="s">
        <v>750</v>
      </c>
    </row>
    <row r="8036" spans="1:38">
      <c r="A8036" s="1" t="s">
        <v>1792</v>
      </c>
      <c r="B8036" s="9">
        <v>42419</v>
      </c>
      <c r="C8036" s="2">
        <v>100</v>
      </c>
      <c r="D8036" s="7">
        <v>1</v>
      </c>
      <c r="E8036" s="1">
        <v>34</v>
      </c>
      <c r="F8036" s="1" t="s">
        <v>745</v>
      </c>
      <c r="G8036" s="1" t="s">
        <v>1491</v>
      </c>
      <c r="H8036" s="1" t="s">
        <v>22</v>
      </c>
      <c r="I8036" s="1" t="s">
        <v>9</v>
      </c>
      <c r="K8036" s="1" t="s">
        <v>30</v>
      </c>
      <c r="L8036" s="1" t="s">
        <v>25</v>
      </c>
      <c r="M8036" s="2" t="s">
        <v>1389</v>
      </c>
      <c r="N8036" s="1" t="s">
        <v>224</v>
      </c>
      <c r="O8036" s="1" t="s">
        <v>66</v>
      </c>
      <c r="P8036" s="1" t="s">
        <v>1390</v>
      </c>
      <c r="Q8036" s="1">
        <v>25.86</v>
      </c>
      <c r="R8036" s="1">
        <v>16.559999999999999</v>
      </c>
      <c r="S8036" s="1">
        <v>13.02</v>
      </c>
      <c r="X8036" s="1">
        <v>19</v>
      </c>
      <c r="Y8036" s="1">
        <v>51</v>
      </c>
      <c r="Z8036" s="1">
        <v>32</v>
      </c>
      <c r="AA8036" s="1">
        <v>0</v>
      </c>
      <c r="AE8036" s="1" t="s">
        <v>1391</v>
      </c>
      <c r="AJ8036" s="1" t="s">
        <v>1328</v>
      </c>
      <c r="AK8036" s="1" t="s">
        <v>750</v>
      </c>
      <c r="AL8036" s="1" t="s">
        <v>1392</v>
      </c>
    </row>
    <row r="8037" spans="1:38">
      <c r="A8037" s="1" t="s">
        <v>1792</v>
      </c>
      <c r="B8037" s="9">
        <v>42419</v>
      </c>
      <c r="C8037" s="2">
        <v>100</v>
      </c>
      <c r="D8037" s="7">
        <v>1</v>
      </c>
      <c r="E8037" s="1">
        <v>34</v>
      </c>
      <c r="F8037" s="1" t="s">
        <v>747</v>
      </c>
      <c r="G8037" s="1" t="s">
        <v>1492</v>
      </c>
      <c r="H8037" s="1" t="s">
        <v>22</v>
      </c>
      <c r="I8037" s="1" t="s">
        <v>9</v>
      </c>
      <c r="AK8037" s="1" t="s">
        <v>750</v>
      </c>
    </row>
    <row r="8038" spans="1:38">
      <c r="A8038" s="1" t="s">
        <v>1792</v>
      </c>
      <c r="B8038" s="9">
        <v>42419</v>
      </c>
      <c r="C8038" s="2">
        <v>100</v>
      </c>
      <c r="D8038" s="7">
        <v>1</v>
      </c>
      <c r="E8038" s="1">
        <v>35</v>
      </c>
      <c r="F8038" s="1" t="s">
        <v>745</v>
      </c>
      <c r="G8038" s="1" t="s">
        <v>1493</v>
      </c>
      <c r="H8038" s="1" t="s">
        <v>166</v>
      </c>
      <c r="I8038" s="1" t="s">
        <v>166</v>
      </c>
      <c r="AK8038" s="1" t="s">
        <v>750</v>
      </c>
      <c r="AL8038" s="1" t="s">
        <v>1393</v>
      </c>
    </row>
    <row r="8039" spans="1:38">
      <c r="A8039" s="1" t="s">
        <v>1792</v>
      </c>
      <c r="B8039" s="9">
        <v>42419</v>
      </c>
      <c r="C8039" s="2">
        <v>100</v>
      </c>
      <c r="D8039" s="7">
        <v>1</v>
      </c>
      <c r="E8039" s="1">
        <v>35</v>
      </c>
      <c r="F8039" s="1" t="s">
        <v>747</v>
      </c>
      <c r="G8039" s="1" t="s">
        <v>1494</v>
      </c>
      <c r="H8039" s="1" t="s">
        <v>22</v>
      </c>
      <c r="I8039" s="1" t="s">
        <v>9</v>
      </c>
      <c r="K8039" s="1" t="s">
        <v>265</v>
      </c>
      <c r="L8039" s="1" t="s">
        <v>25</v>
      </c>
      <c r="M8039" s="2" t="s">
        <v>1394</v>
      </c>
      <c r="N8039" s="1" t="s">
        <v>26</v>
      </c>
      <c r="O8039" s="1" t="s">
        <v>33</v>
      </c>
      <c r="P8039" s="1" t="s">
        <v>903</v>
      </c>
      <c r="Q8039" s="1">
        <v>38.67</v>
      </c>
      <c r="T8039" s="1">
        <v>127.2</v>
      </c>
      <c r="U8039" s="1">
        <v>175.96</v>
      </c>
      <c r="V8039" s="1">
        <v>138.33333333333334</v>
      </c>
      <c r="W8039" s="1">
        <v>23.09</v>
      </c>
      <c r="X8039" s="1">
        <v>19</v>
      </c>
      <c r="Y8039" s="1">
        <v>75</v>
      </c>
      <c r="Z8039" s="1">
        <v>56</v>
      </c>
      <c r="AA8039" s="1">
        <v>0</v>
      </c>
      <c r="AJ8039" s="1" t="s">
        <v>750</v>
      </c>
      <c r="AK8039" s="1" t="s">
        <v>750</v>
      </c>
    </row>
    <row r="8040" spans="1:38">
      <c r="A8040" s="1" t="s">
        <v>1792</v>
      </c>
      <c r="B8040" s="9">
        <v>42419</v>
      </c>
      <c r="C8040" s="2">
        <v>100</v>
      </c>
      <c r="D8040" s="7">
        <v>1</v>
      </c>
      <c r="E8040" s="1">
        <v>36</v>
      </c>
      <c r="F8040" s="1" t="s">
        <v>745</v>
      </c>
      <c r="G8040" s="1" t="s">
        <v>1495</v>
      </c>
      <c r="H8040" s="1" t="s">
        <v>23</v>
      </c>
      <c r="I8040" s="1" t="s">
        <v>23</v>
      </c>
      <c r="AK8040" s="1" t="s">
        <v>750</v>
      </c>
    </row>
    <row r="8041" spans="1:38">
      <c r="A8041" s="1" t="s">
        <v>1792</v>
      </c>
      <c r="B8041" s="9">
        <v>42419</v>
      </c>
      <c r="C8041" s="2">
        <v>100</v>
      </c>
      <c r="D8041" s="7">
        <v>1</v>
      </c>
      <c r="E8041" s="1">
        <v>36</v>
      </c>
      <c r="F8041" s="1" t="s">
        <v>747</v>
      </c>
      <c r="G8041" s="1" t="s">
        <v>1496</v>
      </c>
      <c r="H8041" s="1" t="s">
        <v>23</v>
      </c>
      <c r="I8041" s="1" t="s">
        <v>23</v>
      </c>
      <c r="AK8041" s="1" t="s">
        <v>750</v>
      </c>
    </row>
    <row r="8042" spans="1:38">
      <c r="A8042" s="1" t="s">
        <v>1792</v>
      </c>
      <c r="B8042" s="9">
        <v>42419</v>
      </c>
      <c r="C8042" s="2">
        <v>100</v>
      </c>
      <c r="D8042" s="7">
        <v>1</v>
      </c>
      <c r="E8042" s="1">
        <v>37</v>
      </c>
      <c r="F8042" s="1" t="s">
        <v>745</v>
      </c>
      <c r="G8042" s="1" t="s">
        <v>534</v>
      </c>
      <c r="H8042" s="1" t="s">
        <v>23</v>
      </c>
      <c r="I8042" s="1" t="s">
        <v>23</v>
      </c>
      <c r="AK8042" s="1" t="s">
        <v>750</v>
      </c>
    </row>
    <row r="8043" spans="1:38">
      <c r="A8043" s="1" t="s">
        <v>1792</v>
      </c>
      <c r="B8043" s="9">
        <v>42419</v>
      </c>
      <c r="C8043" s="2">
        <v>100</v>
      </c>
      <c r="D8043" s="7">
        <v>1</v>
      </c>
      <c r="E8043" s="1">
        <v>37</v>
      </c>
      <c r="F8043" s="1" t="s">
        <v>747</v>
      </c>
      <c r="G8043" s="1" t="s">
        <v>1498</v>
      </c>
      <c r="H8043" s="1" t="s">
        <v>23</v>
      </c>
      <c r="I8043" s="1" t="s">
        <v>23</v>
      </c>
      <c r="AK8043" s="1" t="s">
        <v>750</v>
      </c>
    </row>
    <row r="8044" spans="1:38">
      <c r="A8044" s="1" t="s">
        <v>1792</v>
      </c>
      <c r="B8044" s="9">
        <v>42419</v>
      </c>
      <c r="C8044" s="2">
        <v>100</v>
      </c>
      <c r="D8044" s="7">
        <v>1</v>
      </c>
      <c r="E8044" s="1">
        <v>38</v>
      </c>
      <c r="F8044" s="1" t="s">
        <v>745</v>
      </c>
      <c r="G8044" s="1" t="s">
        <v>1499</v>
      </c>
      <c r="H8044" s="1" t="s">
        <v>22</v>
      </c>
      <c r="I8044" s="1" t="s">
        <v>9</v>
      </c>
      <c r="K8044" s="1" t="s">
        <v>30</v>
      </c>
      <c r="L8044" s="1" t="s">
        <v>53</v>
      </c>
      <c r="M8044" s="2" t="s">
        <v>1353</v>
      </c>
      <c r="AK8044" s="1" t="s">
        <v>750</v>
      </c>
    </row>
    <row r="8045" spans="1:38">
      <c r="A8045" s="1" t="s">
        <v>1792</v>
      </c>
      <c r="B8045" s="9">
        <v>42419</v>
      </c>
      <c r="C8045" s="2">
        <v>100</v>
      </c>
      <c r="D8045" s="7">
        <v>1</v>
      </c>
      <c r="E8045" s="1">
        <v>38</v>
      </c>
      <c r="F8045" s="1" t="s">
        <v>747</v>
      </c>
      <c r="G8045" s="1" t="s">
        <v>1500</v>
      </c>
      <c r="H8045" s="1" t="s">
        <v>22</v>
      </c>
      <c r="I8045" s="1" t="s">
        <v>23</v>
      </c>
      <c r="M8045" s="1"/>
      <c r="AK8045" s="1" t="s">
        <v>750</v>
      </c>
    </row>
    <row r="8046" spans="1:38">
      <c r="A8046" s="1" t="s">
        <v>1792</v>
      </c>
      <c r="B8046" s="9">
        <v>42419</v>
      </c>
      <c r="C8046" s="2">
        <v>100</v>
      </c>
      <c r="D8046" s="7">
        <v>1</v>
      </c>
      <c r="E8046" s="1">
        <v>39</v>
      </c>
      <c r="F8046" s="1" t="s">
        <v>745</v>
      </c>
      <c r="G8046" s="1" t="s">
        <v>1501</v>
      </c>
      <c r="H8046" s="1" t="s">
        <v>23</v>
      </c>
      <c r="I8046" s="1" t="s">
        <v>23</v>
      </c>
      <c r="AK8046" s="1" t="s">
        <v>750</v>
      </c>
    </row>
    <row r="8047" spans="1:38">
      <c r="A8047" s="1" t="s">
        <v>1792</v>
      </c>
      <c r="B8047" s="9">
        <v>42419</v>
      </c>
      <c r="C8047" s="2">
        <v>100</v>
      </c>
      <c r="D8047" s="7">
        <v>1</v>
      </c>
      <c r="E8047" s="1">
        <v>39</v>
      </c>
      <c r="F8047" s="1" t="s">
        <v>747</v>
      </c>
      <c r="G8047" s="1" t="s">
        <v>1503</v>
      </c>
      <c r="H8047" s="1" t="s">
        <v>23</v>
      </c>
      <c r="I8047" s="1" t="s">
        <v>23</v>
      </c>
      <c r="AK8047" s="1" t="s">
        <v>750</v>
      </c>
    </row>
    <row r="8048" spans="1:38">
      <c r="A8048" s="1" t="s">
        <v>1792</v>
      </c>
      <c r="B8048" s="9">
        <v>42419</v>
      </c>
      <c r="C8048" s="2">
        <v>100</v>
      </c>
      <c r="D8048" s="7">
        <v>1</v>
      </c>
      <c r="E8048" s="1">
        <v>40</v>
      </c>
      <c r="F8048" s="1" t="s">
        <v>745</v>
      </c>
      <c r="G8048" s="1" t="s">
        <v>1504</v>
      </c>
      <c r="H8048" s="1" t="s">
        <v>22</v>
      </c>
      <c r="I8048" s="1" t="s">
        <v>9</v>
      </c>
      <c r="K8048" s="1" t="s">
        <v>30</v>
      </c>
      <c r="L8048" s="1" t="s">
        <v>53</v>
      </c>
      <c r="M8048" s="2" t="s">
        <v>1284</v>
      </c>
      <c r="AK8048" s="1" t="s">
        <v>750</v>
      </c>
    </row>
    <row r="8049" spans="1:38">
      <c r="A8049" s="1" t="s">
        <v>1792</v>
      </c>
      <c r="B8049" s="9">
        <v>42419</v>
      </c>
      <c r="C8049" s="2">
        <v>100</v>
      </c>
      <c r="D8049" s="7">
        <v>1</v>
      </c>
      <c r="E8049" s="1">
        <v>40</v>
      </c>
      <c r="F8049" s="1" t="s">
        <v>747</v>
      </c>
      <c r="G8049" s="1" t="s">
        <v>1507</v>
      </c>
      <c r="H8049" s="1" t="s">
        <v>22</v>
      </c>
      <c r="I8049" s="1" t="s">
        <v>23</v>
      </c>
      <c r="AK8049" s="1" t="s">
        <v>750</v>
      </c>
    </row>
    <row r="8050" spans="1:38">
      <c r="A8050" s="1" t="s">
        <v>1792</v>
      </c>
      <c r="B8050" s="9">
        <v>42419</v>
      </c>
      <c r="C8050" s="2">
        <v>100</v>
      </c>
      <c r="D8050" s="7">
        <v>1</v>
      </c>
      <c r="E8050" s="1">
        <v>41</v>
      </c>
      <c r="F8050" s="1" t="s">
        <v>745</v>
      </c>
      <c r="G8050" s="1" t="s">
        <v>1508</v>
      </c>
      <c r="H8050" s="1" t="s">
        <v>22</v>
      </c>
      <c r="I8050" s="1" t="s">
        <v>23</v>
      </c>
      <c r="AK8050" s="1" t="s">
        <v>750</v>
      </c>
    </row>
    <row r="8051" spans="1:38">
      <c r="A8051" s="1" t="s">
        <v>1792</v>
      </c>
      <c r="B8051" s="9">
        <v>42419</v>
      </c>
      <c r="C8051" s="2">
        <v>100</v>
      </c>
      <c r="D8051" s="7">
        <v>1</v>
      </c>
      <c r="E8051" s="1">
        <v>41</v>
      </c>
      <c r="F8051" s="1" t="s">
        <v>747</v>
      </c>
      <c r="G8051" s="1" t="s">
        <v>1509</v>
      </c>
      <c r="H8051" s="1" t="s">
        <v>23</v>
      </c>
      <c r="I8051" s="1" t="s">
        <v>23</v>
      </c>
      <c r="AK8051" s="1" t="s">
        <v>750</v>
      </c>
    </row>
    <row r="8052" spans="1:38">
      <c r="A8052" s="1" t="s">
        <v>1792</v>
      </c>
      <c r="B8052" s="9">
        <v>42419</v>
      </c>
      <c r="C8052" s="2">
        <v>100</v>
      </c>
      <c r="D8052" s="7">
        <v>1</v>
      </c>
      <c r="E8052" s="1">
        <v>42</v>
      </c>
      <c r="F8052" s="1" t="s">
        <v>745</v>
      </c>
      <c r="G8052" s="1" t="s">
        <v>1510</v>
      </c>
      <c r="H8052" s="1" t="s">
        <v>22</v>
      </c>
      <c r="I8052" s="1" t="s">
        <v>53</v>
      </c>
      <c r="AK8052" s="1" t="s">
        <v>750</v>
      </c>
    </row>
    <row r="8053" spans="1:38">
      <c r="A8053" s="1" t="s">
        <v>1792</v>
      </c>
      <c r="B8053" s="9">
        <v>42419</v>
      </c>
      <c r="C8053" s="2">
        <v>100</v>
      </c>
      <c r="D8053" s="7">
        <v>1</v>
      </c>
      <c r="E8053" s="1">
        <v>42</v>
      </c>
      <c r="F8053" s="1" t="s">
        <v>747</v>
      </c>
      <c r="G8053" s="1" t="s">
        <v>1511</v>
      </c>
      <c r="H8053" s="1" t="s">
        <v>23</v>
      </c>
      <c r="I8053" s="1" t="s">
        <v>23</v>
      </c>
      <c r="AK8053" s="1" t="s">
        <v>750</v>
      </c>
    </row>
    <row r="8054" spans="1:38">
      <c r="A8054" s="1" t="s">
        <v>1792</v>
      </c>
      <c r="B8054" s="9">
        <v>42419</v>
      </c>
      <c r="C8054" s="2">
        <v>100</v>
      </c>
      <c r="D8054" s="7">
        <v>1</v>
      </c>
      <c r="E8054" s="1">
        <v>43</v>
      </c>
      <c r="F8054" s="1" t="s">
        <v>745</v>
      </c>
      <c r="G8054" s="1" t="s">
        <v>1512</v>
      </c>
      <c r="H8054" s="1" t="s">
        <v>23</v>
      </c>
      <c r="I8054" s="1" t="s">
        <v>23</v>
      </c>
      <c r="AK8054" s="1" t="s">
        <v>750</v>
      </c>
    </row>
    <row r="8055" spans="1:38">
      <c r="A8055" s="1" t="s">
        <v>1792</v>
      </c>
      <c r="B8055" s="9">
        <v>42419</v>
      </c>
      <c r="C8055" s="2">
        <v>100</v>
      </c>
      <c r="D8055" s="7">
        <v>1</v>
      </c>
      <c r="E8055" s="1">
        <v>43</v>
      </c>
      <c r="F8055" s="1" t="s">
        <v>747</v>
      </c>
      <c r="G8055" s="1" t="s">
        <v>1513</v>
      </c>
      <c r="H8055" s="1" t="s">
        <v>23</v>
      </c>
      <c r="I8055" s="1" t="s">
        <v>23</v>
      </c>
      <c r="AK8055" s="1" t="s">
        <v>750</v>
      </c>
    </row>
    <row r="8056" spans="1:38">
      <c r="A8056" s="1" t="s">
        <v>1792</v>
      </c>
      <c r="B8056" s="9">
        <v>42419</v>
      </c>
      <c r="C8056" s="2">
        <v>100</v>
      </c>
      <c r="D8056" s="7">
        <v>1</v>
      </c>
      <c r="E8056" s="1">
        <v>44</v>
      </c>
      <c r="F8056" s="1" t="s">
        <v>745</v>
      </c>
      <c r="G8056" s="1" t="s">
        <v>1514</v>
      </c>
      <c r="H8056" s="1" t="s">
        <v>22</v>
      </c>
      <c r="I8056" s="1" t="s">
        <v>9</v>
      </c>
      <c r="K8056" s="1" t="s">
        <v>30</v>
      </c>
      <c r="L8056" s="1" t="s">
        <v>25</v>
      </c>
      <c r="M8056" s="2" t="s">
        <v>1300</v>
      </c>
      <c r="AK8056" s="1" t="s">
        <v>750</v>
      </c>
    </row>
    <row r="8057" spans="1:38">
      <c r="A8057" s="1" t="s">
        <v>1792</v>
      </c>
      <c r="B8057" s="9">
        <v>42419</v>
      </c>
      <c r="C8057" s="2">
        <v>100</v>
      </c>
      <c r="D8057" s="7">
        <v>1</v>
      </c>
      <c r="E8057" s="1">
        <v>44</v>
      </c>
      <c r="F8057" s="1" t="s">
        <v>747</v>
      </c>
      <c r="G8057" s="1" t="s">
        <v>1515</v>
      </c>
      <c r="H8057" s="1" t="s">
        <v>166</v>
      </c>
      <c r="I8057" s="1" t="s">
        <v>166</v>
      </c>
      <c r="AK8057" s="1" t="s">
        <v>750</v>
      </c>
      <c r="AL8057" s="1" t="s">
        <v>1393</v>
      </c>
    </row>
    <row r="8058" spans="1:38">
      <c r="A8058" s="1" t="s">
        <v>1792</v>
      </c>
      <c r="B8058" s="9">
        <v>42419</v>
      </c>
      <c r="C8058" s="2">
        <v>100</v>
      </c>
      <c r="D8058" s="7">
        <v>1</v>
      </c>
      <c r="E8058" s="1">
        <v>45</v>
      </c>
      <c r="F8058" s="1" t="s">
        <v>745</v>
      </c>
      <c r="G8058" s="1" t="s">
        <v>1516</v>
      </c>
      <c r="H8058" s="1" t="s">
        <v>22</v>
      </c>
      <c r="I8058" s="1" t="s">
        <v>23</v>
      </c>
      <c r="AK8058" s="1" t="s">
        <v>750</v>
      </c>
      <c r="AL8058" s="1" t="s">
        <v>1393</v>
      </c>
    </row>
    <row r="8059" spans="1:38">
      <c r="A8059" s="1" t="s">
        <v>1792</v>
      </c>
      <c r="B8059" s="9">
        <v>42419</v>
      </c>
      <c r="C8059" s="2">
        <v>100</v>
      </c>
      <c r="D8059" s="7">
        <v>1</v>
      </c>
      <c r="E8059" s="1">
        <v>45</v>
      </c>
      <c r="F8059" s="1" t="s">
        <v>747</v>
      </c>
      <c r="G8059" s="1" t="s">
        <v>1517</v>
      </c>
      <c r="H8059" s="1" t="s">
        <v>22</v>
      </c>
      <c r="I8059" s="1" t="s">
        <v>23</v>
      </c>
      <c r="AK8059" s="1" t="s">
        <v>750</v>
      </c>
    </row>
    <row r="8060" spans="1:38">
      <c r="A8060" s="1" t="s">
        <v>1792</v>
      </c>
      <c r="B8060" s="9">
        <v>42419</v>
      </c>
      <c r="C8060" s="2">
        <v>100</v>
      </c>
      <c r="D8060" s="7">
        <v>1</v>
      </c>
      <c r="E8060" s="1">
        <v>46</v>
      </c>
      <c r="F8060" s="1" t="s">
        <v>745</v>
      </c>
      <c r="G8060" s="1" t="s">
        <v>1518</v>
      </c>
      <c r="H8060" s="1" t="s">
        <v>22</v>
      </c>
      <c r="I8060" s="1" t="s">
        <v>23</v>
      </c>
      <c r="AK8060" s="1" t="s">
        <v>750</v>
      </c>
    </row>
    <row r="8061" spans="1:38">
      <c r="A8061" s="1" t="s">
        <v>1792</v>
      </c>
      <c r="B8061" s="9">
        <v>42419</v>
      </c>
      <c r="C8061" s="2">
        <v>100</v>
      </c>
      <c r="D8061" s="7">
        <v>1</v>
      </c>
      <c r="E8061" s="1">
        <v>46</v>
      </c>
      <c r="F8061" s="1" t="s">
        <v>747</v>
      </c>
      <c r="G8061" s="1" t="s">
        <v>1519</v>
      </c>
      <c r="H8061" s="1" t="s">
        <v>23</v>
      </c>
      <c r="I8061" s="1" t="s">
        <v>23</v>
      </c>
      <c r="AK8061" s="1" t="s">
        <v>750</v>
      </c>
    </row>
    <row r="8062" spans="1:38">
      <c r="A8062" s="1" t="s">
        <v>1792</v>
      </c>
      <c r="B8062" s="9">
        <v>42419</v>
      </c>
      <c r="C8062" s="2">
        <v>100</v>
      </c>
      <c r="D8062" s="7">
        <v>1</v>
      </c>
      <c r="E8062" s="1">
        <v>47</v>
      </c>
      <c r="F8062" s="1" t="s">
        <v>745</v>
      </c>
      <c r="G8062" s="1" t="s">
        <v>1520</v>
      </c>
      <c r="H8062" s="1" t="s">
        <v>22</v>
      </c>
      <c r="I8062" s="1" t="s">
        <v>53</v>
      </c>
      <c r="AK8062" s="1" t="s">
        <v>750</v>
      </c>
    </row>
    <row r="8063" spans="1:38">
      <c r="A8063" s="1" t="s">
        <v>1792</v>
      </c>
      <c r="B8063" s="9">
        <v>42419</v>
      </c>
      <c r="C8063" s="2">
        <v>100</v>
      </c>
      <c r="D8063" s="7">
        <v>1</v>
      </c>
      <c r="E8063" s="1">
        <v>47</v>
      </c>
      <c r="F8063" s="1" t="s">
        <v>747</v>
      </c>
      <c r="G8063" s="1" t="s">
        <v>1521</v>
      </c>
      <c r="H8063" s="1" t="s">
        <v>22</v>
      </c>
      <c r="I8063" s="1" t="s">
        <v>23</v>
      </c>
      <c r="AK8063" s="1" t="s">
        <v>750</v>
      </c>
    </row>
    <row r="8064" spans="1:38">
      <c r="A8064" s="1" t="s">
        <v>1792</v>
      </c>
      <c r="B8064" s="9">
        <v>42419</v>
      </c>
      <c r="C8064" s="2">
        <v>100</v>
      </c>
      <c r="D8064" s="7">
        <v>1</v>
      </c>
      <c r="E8064" s="1">
        <v>48</v>
      </c>
      <c r="F8064" s="1" t="s">
        <v>745</v>
      </c>
      <c r="G8064" s="1" t="s">
        <v>1522</v>
      </c>
      <c r="H8064" s="1" t="s">
        <v>23</v>
      </c>
      <c r="I8064" s="1" t="s">
        <v>23</v>
      </c>
      <c r="AK8064" s="1" t="s">
        <v>750</v>
      </c>
    </row>
    <row r="8065" spans="1:38">
      <c r="A8065" s="1" t="s">
        <v>1792</v>
      </c>
      <c r="B8065" s="9">
        <v>42419</v>
      </c>
      <c r="C8065" s="2">
        <v>100</v>
      </c>
      <c r="D8065" s="7">
        <v>1</v>
      </c>
      <c r="E8065" s="1">
        <v>48</v>
      </c>
      <c r="F8065" s="1" t="s">
        <v>747</v>
      </c>
      <c r="G8065" s="1" t="s">
        <v>1523</v>
      </c>
      <c r="H8065" s="1" t="s">
        <v>22</v>
      </c>
      <c r="I8065" s="1" t="s">
        <v>53</v>
      </c>
      <c r="AK8065" s="1" t="s">
        <v>750</v>
      </c>
    </row>
    <row r="8066" spans="1:38">
      <c r="A8066" s="1" t="s">
        <v>1793</v>
      </c>
      <c r="B8066" s="9">
        <v>42420</v>
      </c>
      <c r="C8066" s="2">
        <v>100</v>
      </c>
      <c r="D8066" s="7">
        <v>1</v>
      </c>
      <c r="E8066" s="1">
        <v>1</v>
      </c>
      <c r="F8066" s="1" t="s">
        <v>745</v>
      </c>
      <c r="G8066" s="1" t="s">
        <v>1823</v>
      </c>
      <c r="H8066" s="1" t="s">
        <v>23</v>
      </c>
      <c r="I8066" s="1" t="s">
        <v>23</v>
      </c>
      <c r="AK8066" s="1" t="s">
        <v>750</v>
      </c>
    </row>
    <row r="8067" spans="1:38">
      <c r="A8067" s="1" t="s">
        <v>1793</v>
      </c>
      <c r="B8067" s="9">
        <v>42420</v>
      </c>
      <c r="C8067" s="2">
        <v>100</v>
      </c>
      <c r="D8067" s="7">
        <v>1</v>
      </c>
      <c r="E8067" s="1">
        <v>1</v>
      </c>
      <c r="F8067" s="1" t="s">
        <v>747</v>
      </c>
      <c r="G8067" s="1" t="s">
        <v>1825</v>
      </c>
      <c r="H8067" s="1" t="s">
        <v>22</v>
      </c>
      <c r="I8067" s="1" t="s">
        <v>9</v>
      </c>
      <c r="AK8067" s="1" t="s">
        <v>750</v>
      </c>
      <c r="AL8067" s="1" t="s">
        <v>782</v>
      </c>
    </row>
    <row r="8068" spans="1:38">
      <c r="A8068" s="1" t="s">
        <v>1793</v>
      </c>
      <c r="B8068" s="9">
        <v>42420</v>
      </c>
      <c r="C8068" s="2">
        <v>100</v>
      </c>
      <c r="D8068" s="7">
        <v>1</v>
      </c>
      <c r="E8068" s="1">
        <v>2</v>
      </c>
      <c r="F8068" s="1" t="s">
        <v>745</v>
      </c>
      <c r="G8068" s="1" t="s">
        <v>1833</v>
      </c>
      <c r="H8068" s="1" t="s">
        <v>22</v>
      </c>
      <c r="I8068" s="1" t="s">
        <v>23</v>
      </c>
      <c r="M8068" s="1"/>
      <c r="AK8068" s="1" t="s">
        <v>750</v>
      </c>
    </row>
    <row r="8069" spans="1:38">
      <c r="A8069" s="1" t="s">
        <v>1793</v>
      </c>
      <c r="B8069" s="9">
        <v>42420</v>
      </c>
      <c r="C8069" s="2">
        <v>100</v>
      </c>
      <c r="D8069" s="7">
        <v>1</v>
      </c>
      <c r="E8069" s="1">
        <v>2</v>
      </c>
      <c r="F8069" s="1" t="s">
        <v>747</v>
      </c>
      <c r="G8069" s="1" t="s">
        <v>1829</v>
      </c>
      <c r="H8069" s="1" t="s">
        <v>23</v>
      </c>
      <c r="I8069" s="1" t="s">
        <v>23</v>
      </c>
      <c r="AK8069" s="1" t="s">
        <v>750</v>
      </c>
    </row>
    <row r="8070" spans="1:38">
      <c r="A8070" s="1" t="s">
        <v>1793</v>
      </c>
      <c r="B8070" s="9">
        <v>42420</v>
      </c>
      <c r="C8070" s="2">
        <v>100</v>
      </c>
      <c r="D8070" s="7">
        <v>1</v>
      </c>
      <c r="E8070" s="1">
        <v>3</v>
      </c>
      <c r="F8070" s="1" t="s">
        <v>745</v>
      </c>
      <c r="G8070" s="1" t="s">
        <v>1813</v>
      </c>
      <c r="H8070" s="1" t="s">
        <v>22</v>
      </c>
      <c r="I8070" s="1" t="s">
        <v>23</v>
      </c>
      <c r="AK8070" s="1" t="s">
        <v>750</v>
      </c>
    </row>
    <row r="8071" spans="1:38">
      <c r="A8071" s="1" t="s">
        <v>1793</v>
      </c>
      <c r="B8071" s="9">
        <v>42420</v>
      </c>
      <c r="C8071" s="2">
        <v>100</v>
      </c>
      <c r="D8071" s="7">
        <v>1</v>
      </c>
      <c r="E8071" s="1">
        <v>3</v>
      </c>
      <c r="F8071" s="1" t="s">
        <v>747</v>
      </c>
      <c r="G8071" s="1" t="s">
        <v>1824</v>
      </c>
      <c r="H8071" s="1" t="s">
        <v>22</v>
      </c>
      <c r="I8071" s="1" t="s">
        <v>23</v>
      </c>
      <c r="AK8071" s="1" t="s">
        <v>750</v>
      </c>
    </row>
    <row r="8072" spans="1:38">
      <c r="A8072" s="1" t="s">
        <v>1793</v>
      </c>
      <c r="B8072" s="9">
        <v>42420</v>
      </c>
      <c r="C8072" s="2">
        <v>100</v>
      </c>
      <c r="D8072" s="7">
        <v>1</v>
      </c>
      <c r="E8072" s="1">
        <v>4</v>
      </c>
      <c r="F8072" s="1" t="s">
        <v>745</v>
      </c>
      <c r="G8072" s="1" t="s">
        <v>1821</v>
      </c>
      <c r="H8072" s="1" t="s">
        <v>22</v>
      </c>
      <c r="I8072" s="1" t="s">
        <v>23</v>
      </c>
      <c r="AK8072" s="1" t="s">
        <v>750</v>
      </c>
    </row>
    <row r="8073" spans="1:38">
      <c r="A8073" s="1" t="s">
        <v>1793</v>
      </c>
      <c r="B8073" s="9">
        <v>42420</v>
      </c>
      <c r="C8073" s="2">
        <v>100</v>
      </c>
      <c r="D8073" s="7">
        <v>1</v>
      </c>
      <c r="E8073" s="1">
        <v>4</v>
      </c>
      <c r="F8073" s="1" t="s">
        <v>747</v>
      </c>
      <c r="G8073" s="1" t="s">
        <v>1832</v>
      </c>
      <c r="H8073" s="1" t="s">
        <v>22</v>
      </c>
      <c r="I8073" s="1" t="s">
        <v>9</v>
      </c>
      <c r="K8073" s="1" t="s">
        <v>30</v>
      </c>
      <c r="L8073" s="1" t="s">
        <v>53</v>
      </c>
      <c r="M8073" s="2" t="s">
        <v>1313</v>
      </c>
      <c r="AK8073" s="1" t="s">
        <v>750</v>
      </c>
    </row>
    <row r="8074" spans="1:38">
      <c r="A8074" s="1" t="s">
        <v>1793</v>
      </c>
      <c r="B8074" s="9">
        <v>42420</v>
      </c>
      <c r="C8074" s="2">
        <v>100</v>
      </c>
      <c r="D8074" s="7">
        <v>1</v>
      </c>
      <c r="E8074" s="1">
        <v>5</v>
      </c>
      <c r="F8074" s="1" t="s">
        <v>745</v>
      </c>
      <c r="G8074" s="1" t="s">
        <v>1828</v>
      </c>
      <c r="H8074" s="1" t="s">
        <v>22</v>
      </c>
      <c r="I8074" s="1" t="s">
        <v>9</v>
      </c>
      <c r="AK8074" s="1" t="s">
        <v>750</v>
      </c>
      <c r="AL8074" s="1" t="s">
        <v>782</v>
      </c>
    </row>
    <row r="8075" spans="1:38">
      <c r="A8075" s="1" t="s">
        <v>1793</v>
      </c>
      <c r="B8075" s="9">
        <v>42420</v>
      </c>
      <c r="C8075" s="2">
        <v>100</v>
      </c>
      <c r="D8075" s="7">
        <v>1</v>
      </c>
      <c r="E8075" s="1">
        <v>5</v>
      </c>
      <c r="F8075" s="1" t="s">
        <v>747</v>
      </c>
      <c r="G8075" s="1" t="s">
        <v>1826</v>
      </c>
      <c r="H8075" s="1" t="s">
        <v>23</v>
      </c>
      <c r="I8075" s="1" t="s">
        <v>23</v>
      </c>
      <c r="AK8075" s="1" t="s">
        <v>750</v>
      </c>
    </row>
    <row r="8076" spans="1:38">
      <c r="A8076" s="1" t="s">
        <v>1793</v>
      </c>
      <c r="B8076" s="9">
        <v>42420</v>
      </c>
      <c r="C8076" s="2">
        <v>100</v>
      </c>
      <c r="D8076" s="7">
        <v>1</v>
      </c>
      <c r="E8076" s="1">
        <v>6</v>
      </c>
      <c r="F8076" s="1" t="s">
        <v>745</v>
      </c>
      <c r="G8076" s="1" t="s">
        <v>1834</v>
      </c>
      <c r="H8076" s="1" t="s">
        <v>22</v>
      </c>
      <c r="I8076" s="1" t="s">
        <v>9</v>
      </c>
      <c r="AK8076" s="1" t="s">
        <v>750</v>
      </c>
      <c r="AL8076" s="1" t="s">
        <v>782</v>
      </c>
    </row>
    <row r="8077" spans="1:38">
      <c r="A8077" s="1" t="s">
        <v>1793</v>
      </c>
      <c r="B8077" s="9">
        <v>42420</v>
      </c>
      <c r="C8077" s="2">
        <v>100</v>
      </c>
      <c r="D8077" s="7">
        <v>1</v>
      </c>
      <c r="E8077" s="1">
        <v>6</v>
      </c>
      <c r="F8077" s="1" t="s">
        <v>747</v>
      </c>
      <c r="G8077" s="1" t="s">
        <v>1816</v>
      </c>
      <c r="H8077" s="1" t="s">
        <v>22</v>
      </c>
      <c r="I8077" s="1" t="s">
        <v>23</v>
      </c>
      <c r="AK8077" s="1" t="s">
        <v>750</v>
      </c>
    </row>
    <row r="8078" spans="1:38">
      <c r="A8078" s="1" t="s">
        <v>1793</v>
      </c>
      <c r="B8078" s="9">
        <v>42420</v>
      </c>
      <c r="C8078" s="2">
        <v>100</v>
      </c>
      <c r="D8078" s="7">
        <v>1</v>
      </c>
      <c r="E8078" s="1">
        <v>7</v>
      </c>
      <c r="F8078" s="1" t="s">
        <v>745</v>
      </c>
      <c r="G8078" s="1" t="s">
        <v>1809</v>
      </c>
      <c r="H8078" s="1" t="s">
        <v>22</v>
      </c>
      <c r="I8078" s="1" t="s">
        <v>9</v>
      </c>
      <c r="AK8078" s="1" t="s">
        <v>750</v>
      </c>
      <c r="AL8078" s="1" t="s">
        <v>782</v>
      </c>
    </row>
    <row r="8079" spans="1:38">
      <c r="A8079" s="1" t="s">
        <v>1793</v>
      </c>
      <c r="B8079" s="9">
        <v>42420</v>
      </c>
      <c r="C8079" s="2">
        <v>100</v>
      </c>
      <c r="D8079" s="7">
        <v>1</v>
      </c>
      <c r="E8079" s="1">
        <v>7</v>
      </c>
      <c r="F8079" s="1" t="s">
        <v>747</v>
      </c>
      <c r="G8079" s="1" t="s">
        <v>1822</v>
      </c>
      <c r="H8079" s="1" t="s">
        <v>23</v>
      </c>
      <c r="I8079" s="1" t="s">
        <v>23</v>
      </c>
      <c r="AK8079" s="1" t="s">
        <v>750</v>
      </c>
    </row>
    <row r="8080" spans="1:38">
      <c r="A8080" s="1" t="s">
        <v>1793</v>
      </c>
      <c r="B8080" s="9">
        <v>42420</v>
      </c>
      <c r="C8080" s="2">
        <v>100</v>
      </c>
      <c r="D8080" s="7">
        <v>1</v>
      </c>
      <c r="E8080" s="1">
        <v>8</v>
      </c>
      <c r="F8080" s="1" t="s">
        <v>745</v>
      </c>
      <c r="G8080" s="1" t="s">
        <v>1808</v>
      </c>
      <c r="H8080" s="1" t="s">
        <v>22</v>
      </c>
      <c r="I8080" s="1" t="s">
        <v>9</v>
      </c>
      <c r="K8080" s="1" t="s">
        <v>29</v>
      </c>
      <c r="L8080" s="1" t="s">
        <v>53</v>
      </c>
      <c r="M8080" s="2" t="s">
        <v>1253</v>
      </c>
      <c r="AK8080" s="1" t="s">
        <v>750</v>
      </c>
    </row>
    <row r="8081" spans="1:38">
      <c r="A8081" s="1" t="s">
        <v>1793</v>
      </c>
      <c r="B8081" s="9">
        <v>42420</v>
      </c>
      <c r="C8081" s="2">
        <v>100</v>
      </c>
      <c r="D8081" s="7">
        <v>1</v>
      </c>
      <c r="E8081" s="1">
        <v>8</v>
      </c>
      <c r="F8081" s="1" t="s">
        <v>747</v>
      </c>
      <c r="G8081" s="1" t="s">
        <v>1820</v>
      </c>
      <c r="H8081" s="1" t="s">
        <v>22</v>
      </c>
      <c r="I8081" s="1" t="s">
        <v>9</v>
      </c>
      <c r="K8081" s="1" t="s">
        <v>30</v>
      </c>
      <c r="L8081" s="1" t="s">
        <v>53</v>
      </c>
      <c r="M8081" s="2" t="s">
        <v>1318</v>
      </c>
      <c r="AK8081" s="1" t="s">
        <v>750</v>
      </c>
    </row>
    <row r="8082" spans="1:38">
      <c r="A8082" s="1" t="s">
        <v>1793</v>
      </c>
      <c r="B8082" s="9">
        <v>42420</v>
      </c>
      <c r="C8082" s="2">
        <v>100</v>
      </c>
      <c r="D8082" s="7">
        <v>1</v>
      </c>
      <c r="E8082" s="1">
        <v>9</v>
      </c>
      <c r="F8082" s="1" t="s">
        <v>745</v>
      </c>
      <c r="G8082" s="1" t="s">
        <v>1830</v>
      </c>
      <c r="H8082" s="1" t="s">
        <v>23</v>
      </c>
      <c r="I8082" s="1" t="s">
        <v>23</v>
      </c>
      <c r="AK8082" s="1" t="s">
        <v>750</v>
      </c>
    </row>
    <row r="8083" spans="1:38">
      <c r="A8083" s="1" t="s">
        <v>1793</v>
      </c>
      <c r="B8083" s="9">
        <v>42420</v>
      </c>
      <c r="C8083" s="2">
        <v>100</v>
      </c>
      <c r="D8083" s="7">
        <v>1</v>
      </c>
      <c r="E8083" s="1">
        <v>9</v>
      </c>
      <c r="F8083" s="1" t="s">
        <v>747</v>
      </c>
      <c r="G8083" s="1" t="s">
        <v>1810</v>
      </c>
      <c r="H8083" s="1" t="s">
        <v>23</v>
      </c>
      <c r="I8083" s="1" t="s">
        <v>23</v>
      </c>
      <c r="AK8083" s="1" t="s">
        <v>750</v>
      </c>
    </row>
    <row r="8084" spans="1:38">
      <c r="A8084" s="1" t="s">
        <v>1793</v>
      </c>
      <c r="B8084" s="9">
        <v>42420</v>
      </c>
      <c r="C8084" s="2">
        <v>100</v>
      </c>
      <c r="D8084" s="7">
        <v>1</v>
      </c>
      <c r="E8084" s="1">
        <v>10</v>
      </c>
      <c r="F8084" s="1" t="s">
        <v>745</v>
      </c>
      <c r="G8084" s="1" t="s">
        <v>1817</v>
      </c>
      <c r="H8084" s="1" t="s">
        <v>22</v>
      </c>
      <c r="I8084" s="1" t="s">
        <v>23</v>
      </c>
      <c r="AK8084" s="1" t="s">
        <v>750</v>
      </c>
    </row>
    <row r="8085" spans="1:38">
      <c r="A8085" s="1" t="s">
        <v>1793</v>
      </c>
      <c r="B8085" s="9">
        <v>42420</v>
      </c>
      <c r="C8085" s="2">
        <v>100</v>
      </c>
      <c r="D8085" s="7">
        <v>1</v>
      </c>
      <c r="E8085" s="1">
        <v>10</v>
      </c>
      <c r="F8085" s="1" t="s">
        <v>747</v>
      </c>
      <c r="G8085" s="1" t="s">
        <v>1835</v>
      </c>
      <c r="H8085" s="1" t="s">
        <v>22</v>
      </c>
      <c r="I8085" s="1" t="s">
        <v>23</v>
      </c>
      <c r="AK8085" s="1" t="s">
        <v>750</v>
      </c>
    </row>
    <row r="8086" spans="1:38">
      <c r="A8086" s="1" t="s">
        <v>1793</v>
      </c>
      <c r="B8086" s="9">
        <v>42420</v>
      </c>
      <c r="C8086" s="2">
        <v>100</v>
      </c>
      <c r="D8086" s="7">
        <v>1</v>
      </c>
      <c r="E8086" s="1">
        <v>11</v>
      </c>
      <c r="F8086" s="1" t="s">
        <v>745</v>
      </c>
      <c r="G8086" s="1" t="s">
        <v>1812</v>
      </c>
      <c r="H8086" s="1" t="s">
        <v>23</v>
      </c>
      <c r="I8086" s="1" t="s">
        <v>23</v>
      </c>
      <c r="AK8086" s="1" t="s">
        <v>750</v>
      </c>
    </row>
    <row r="8087" spans="1:38">
      <c r="A8087" s="1" t="s">
        <v>1793</v>
      </c>
      <c r="B8087" s="9">
        <v>42420</v>
      </c>
      <c r="C8087" s="2">
        <v>100</v>
      </c>
      <c r="D8087" s="7">
        <v>1</v>
      </c>
      <c r="E8087" s="1">
        <v>11</v>
      </c>
      <c r="F8087" s="1" t="s">
        <v>747</v>
      </c>
      <c r="G8087" s="1" t="s">
        <v>1807</v>
      </c>
      <c r="H8087" s="1" t="s">
        <v>22</v>
      </c>
      <c r="I8087" s="1" t="s">
        <v>53</v>
      </c>
      <c r="AK8087" s="1" t="s">
        <v>750</v>
      </c>
    </row>
    <row r="8088" spans="1:38">
      <c r="A8088" s="1" t="s">
        <v>1793</v>
      </c>
      <c r="B8088" s="9">
        <v>42420</v>
      </c>
      <c r="C8088" s="2">
        <v>100</v>
      </c>
      <c r="D8088" s="7">
        <v>1</v>
      </c>
      <c r="E8088" s="1">
        <v>12</v>
      </c>
      <c r="F8088" s="1" t="s">
        <v>745</v>
      </c>
      <c r="G8088" s="1" t="s">
        <v>1818</v>
      </c>
      <c r="H8088" s="1" t="s">
        <v>23</v>
      </c>
      <c r="I8088" s="1" t="s">
        <v>23</v>
      </c>
      <c r="AK8088" s="1" t="s">
        <v>750</v>
      </c>
    </row>
    <row r="8089" spans="1:38">
      <c r="A8089" s="1" t="s">
        <v>1793</v>
      </c>
      <c r="B8089" s="9">
        <v>42420</v>
      </c>
      <c r="C8089" s="2">
        <v>100</v>
      </c>
      <c r="D8089" s="7">
        <v>1</v>
      </c>
      <c r="E8089" s="1">
        <v>12</v>
      </c>
      <c r="F8089" s="1" t="s">
        <v>747</v>
      </c>
      <c r="G8089" s="1" t="s">
        <v>1811</v>
      </c>
      <c r="H8089" s="1" t="s">
        <v>22</v>
      </c>
      <c r="I8089" s="1" t="s">
        <v>9</v>
      </c>
      <c r="K8089" s="1" t="s">
        <v>36</v>
      </c>
      <c r="L8089" s="1" t="s">
        <v>25</v>
      </c>
      <c r="M8089" s="2" t="s">
        <v>1395</v>
      </c>
      <c r="N8089" s="1" t="s">
        <v>224</v>
      </c>
      <c r="O8089" s="1" t="s">
        <v>90</v>
      </c>
      <c r="P8089" s="1" t="s">
        <v>1396</v>
      </c>
      <c r="Q8089" s="1">
        <v>33.299999999999997</v>
      </c>
      <c r="T8089" s="1">
        <v>112.8</v>
      </c>
      <c r="U8089" s="1">
        <v>94.2</v>
      </c>
      <c r="V8089" s="1">
        <f>(U8089/T8089)*100</f>
        <v>83.510638297872347</v>
      </c>
      <c r="X8089" s="1">
        <v>19</v>
      </c>
      <c r="Y8089" s="1">
        <v>83</v>
      </c>
      <c r="AJ8089" s="1" t="s">
        <v>1317</v>
      </c>
      <c r="AK8089" s="1" t="s">
        <v>750</v>
      </c>
      <c r="AL8089" s="1" t="s">
        <v>1397</v>
      </c>
    </row>
    <row r="8090" spans="1:38">
      <c r="A8090" s="1" t="s">
        <v>1793</v>
      </c>
      <c r="B8090" s="9">
        <v>42420</v>
      </c>
      <c r="C8090" s="2">
        <v>100</v>
      </c>
      <c r="D8090" s="7">
        <v>1</v>
      </c>
      <c r="E8090" s="1">
        <v>13</v>
      </c>
      <c r="F8090" s="1" t="s">
        <v>745</v>
      </c>
      <c r="G8090" s="1" t="s">
        <v>1827</v>
      </c>
      <c r="H8090" s="1" t="s">
        <v>22</v>
      </c>
      <c r="I8090" s="1" t="s">
        <v>53</v>
      </c>
      <c r="AK8090" s="1" t="s">
        <v>750</v>
      </c>
    </row>
    <row r="8091" spans="1:38">
      <c r="A8091" s="1" t="s">
        <v>1793</v>
      </c>
      <c r="B8091" s="9">
        <v>42420</v>
      </c>
      <c r="C8091" s="2">
        <v>100</v>
      </c>
      <c r="D8091" s="7">
        <v>1</v>
      </c>
      <c r="E8091" s="1">
        <v>13</v>
      </c>
      <c r="F8091" s="1" t="s">
        <v>747</v>
      </c>
      <c r="G8091" s="1" t="s">
        <v>1815</v>
      </c>
      <c r="H8091" s="1" t="s">
        <v>23</v>
      </c>
      <c r="I8091" s="1" t="s">
        <v>23</v>
      </c>
      <c r="AK8091" s="1" t="s">
        <v>750</v>
      </c>
    </row>
    <row r="8092" spans="1:38">
      <c r="A8092" s="1" t="s">
        <v>1793</v>
      </c>
      <c r="B8092" s="9">
        <v>42420</v>
      </c>
      <c r="C8092" s="2">
        <v>100</v>
      </c>
      <c r="D8092" s="7">
        <v>1</v>
      </c>
      <c r="E8092" s="1">
        <v>14</v>
      </c>
      <c r="F8092" s="1" t="s">
        <v>745</v>
      </c>
      <c r="G8092" s="1" t="s">
        <v>1819</v>
      </c>
      <c r="H8092" s="1" t="s">
        <v>22</v>
      </c>
      <c r="I8092" s="1" t="s">
        <v>23</v>
      </c>
      <c r="AK8092" s="1" t="s">
        <v>750</v>
      </c>
    </row>
    <row r="8093" spans="1:38">
      <c r="A8093" s="1" t="s">
        <v>1793</v>
      </c>
      <c r="B8093" s="9">
        <v>42420</v>
      </c>
      <c r="C8093" s="2">
        <v>100</v>
      </c>
      <c r="D8093" s="7">
        <v>1</v>
      </c>
      <c r="E8093" s="1">
        <v>14</v>
      </c>
      <c r="F8093" s="1" t="s">
        <v>747</v>
      </c>
      <c r="G8093" s="1" t="s">
        <v>1806</v>
      </c>
      <c r="H8093" s="1" t="s">
        <v>22</v>
      </c>
      <c r="I8093" s="1" t="s">
        <v>23</v>
      </c>
      <c r="AK8093" s="1" t="s">
        <v>750</v>
      </c>
    </row>
    <row r="8094" spans="1:38">
      <c r="A8094" s="1" t="s">
        <v>1793</v>
      </c>
      <c r="B8094" s="9">
        <v>42420</v>
      </c>
      <c r="C8094" s="2">
        <v>100</v>
      </c>
      <c r="D8094" s="7">
        <v>1</v>
      </c>
      <c r="E8094" s="1">
        <v>15</v>
      </c>
      <c r="F8094" s="1" t="s">
        <v>745</v>
      </c>
      <c r="G8094" s="1" t="s">
        <v>1836</v>
      </c>
      <c r="H8094" s="1" t="s">
        <v>22</v>
      </c>
      <c r="I8094" s="1" t="s">
        <v>23</v>
      </c>
      <c r="AK8094" s="1" t="s">
        <v>750</v>
      </c>
    </row>
    <row r="8095" spans="1:38">
      <c r="A8095" s="1" t="s">
        <v>1793</v>
      </c>
      <c r="B8095" s="9">
        <v>42420</v>
      </c>
      <c r="C8095" s="2">
        <v>100</v>
      </c>
      <c r="D8095" s="7">
        <v>1</v>
      </c>
      <c r="E8095" s="1">
        <v>15</v>
      </c>
      <c r="F8095" s="1" t="s">
        <v>747</v>
      </c>
      <c r="G8095" s="1" t="s">
        <v>1805</v>
      </c>
      <c r="H8095" s="1" t="s">
        <v>22</v>
      </c>
      <c r="I8095" s="1" t="s">
        <v>53</v>
      </c>
      <c r="M8095" s="1"/>
      <c r="AK8095" s="1" t="s">
        <v>750</v>
      </c>
    </row>
    <row r="8096" spans="1:38">
      <c r="A8096" s="1" t="s">
        <v>1793</v>
      </c>
      <c r="B8096" s="9">
        <v>42420</v>
      </c>
      <c r="C8096" s="2">
        <v>100</v>
      </c>
      <c r="D8096" s="7">
        <v>1</v>
      </c>
      <c r="E8096" s="1">
        <v>16</v>
      </c>
      <c r="F8096" s="1" t="s">
        <v>745</v>
      </c>
      <c r="G8096" s="1" t="s">
        <v>1814</v>
      </c>
      <c r="H8096" s="1" t="s">
        <v>23</v>
      </c>
      <c r="I8096" s="1" t="s">
        <v>23</v>
      </c>
      <c r="AK8096" s="1" t="s">
        <v>1398</v>
      </c>
    </row>
    <row r="8097" spans="1:38">
      <c r="A8097" s="1" t="s">
        <v>1793</v>
      </c>
      <c r="B8097" s="9">
        <v>42420</v>
      </c>
      <c r="C8097" s="2">
        <v>100</v>
      </c>
      <c r="D8097" s="7">
        <v>1</v>
      </c>
      <c r="E8097" s="1">
        <v>16</v>
      </c>
      <c r="F8097" s="1" t="s">
        <v>747</v>
      </c>
      <c r="G8097" s="1" t="s">
        <v>1831</v>
      </c>
      <c r="H8097" s="1" t="s">
        <v>23</v>
      </c>
      <c r="I8097" s="1" t="s">
        <v>23</v>
      </c>
      <c r="AK8097" s="1" t="s">
        <v>1398</v>
      </c>
    </row>
    <row r="8098" spans="1:38">
      <c r="A8098" s="1" t="s">
        <v>1793</v>
      </c>
      <c r="B8098" s="9">
        <v>42420</v>
      </c>
      <c r="C8098" s="2">
        <v>100</v>
      </c>
      <c r="D8098" s="7">
        <v>1</v>
      </c>
      <c r="E8098" s="1">
        <v>17</v>
      </c>
      <c r="F8098" s="1" t="s">
        <v>745</v>
      </c>
      <c r="G8098" s="1" t="s">
        <v>1451</v>
      </c>
      <c r="H8098" s="1" t="s">
        <v>22</v>
      </c>
      <c r="I8098" s="1" t="s">
        <v>9</v>
      </c>
      <c r="K8098" s="1" t="s">
        <v>29</v>
      </c>
      <c r="L8098" s="1" t="s">
        <v>53</v>
      </c>
      <c r="M8098" s="2" t="s">
        <v>1260</v>
      </c>
      <c r="AK8098" s="1" t="s">
        <v>1398</v>
      </c>
      <c r="AL8098" s="1" t="s">
        <v>1399</v>
      </c>
    </row>
    <row r="8099" spans="1:38">
      <c r="A8099" s="1" t="s">
        <v>1793</v>
      </c>
      <c r="B8099" s="9">
        <v>42420</v>
      </c>
      <c r="C8099" s="2">
        <v>100</v>
      </c>
      <c r="D8099" s="7">
        <v>1</v>
      </c>
      <c r="E8099" s="1">
        <v>17</v>
      </c>
      <c r="F8099" s="1" t="s">
        <v>747</v>
      </c>
      <c r="G8099" s="1" t="s">
        <v>1452</v>
      </c>
      <c r="H8099" s="1" t="s">
        <v>22</v>
      </c>
      <c r="I8099" s="1" t="s">
        <v>9</v>
      </c>
      <c r="K8099" s="1" t="s">
        <v>29</v>
      </c>
      <c r="L8099" s="1" t="s">
        <v>53</v>
      </c>
      <c r="M8099" s="2" t="s">
        <v>1338</v>
      </c>
      <c r="AK8099" s="1" t="s">
        <v>1398</v>
      </c>
      <c r="AL8099" s="1" t="s">
        <v>1400</v>
      </c>
    </row>
    <row r="8100" spans="1:38">
      <c r="A8100" s="1" t="s">
        <v>1793</v>
      </c>
      <c r="B8100" s="9">
        <v>42420</v>
      </c>
      <c r="C8100" s="2">
        <v>100</v>
      </c>
      <c r="D8100" s="7">
        <v>1</v>
      </c>
      <c r="E8100" s="1">
        <v>18</v>
      </c>
      <c r="F8100" s="1" t="s">
        <v>745</v>
      </c>
      <c r="G8100" s="1" t="s">
        <v>1453</v>
      </c>
      <c r="H8100" s="1" t="s">
        <v>22</v>
      </c>
      <c r="I8100" s="1" t="s">
        <v>23</v>
      </c>
      <c r="AK8100" s="1" t="s">
        <v>1398</v>
      </c>
    </row>
    <row r="8101" spans="1:38">
      <c r="A8101" s="1" t="s">
        <v>1793</v>
      </c>
      <c r="B8101" s="9">
        <v>42420</v>
      </c>
      <c r="C8101" s="2">
        <v>100</v>
      </c>
      <c r="D8101" s="7">
        <v>1</v>
      </c>
      <c r="E8101" s="1">
        <v>18</v>
      </c>
      <c r="F8101" s="1" t="s">
        <v>747</v>
      </c>
      <c r="G8101" s="1" t="s">
        <v>1454</v>
      </c>
      <c r="H8101" s="1" t="s">
        <v>22</v>
      </c>
      <c r="I8101" s="1" t="s">
        <v>23</v>
      </c>
      <c r="AK8101" s="1" t="s">
        <v>1398</v>
      </c>
    </row>
    <row r="8102" spans="1:38">
      <c r="A8102" s="1" t="s">
        <v>1793</v>
      </c>
      <c r="B8102" s="9">
        <v>42420</v>
      </c>
      <c r="C8102" s="2">
        <v>100</v>
      </c>
      <c r="D8102" s="7">
        <v>1</v>
      </c>
      <c r="E8102" s="1">
        <v>19</v>
      </c>
      <c r="F8102" s="1" t="s">
        <v>745</v>
      </c>
      <c r="G8102" s="1" t="s">
        <v>1455</v>
      </c>
      <c r="H8102" s="1" t="s">
        <v>22</v>
      </c>
      <c r="I8102" s="1" t="s">
        <v>23</v>
      </c>
      <c r="AK8102" s="1" t="s">
        <v>1398</v>
      </c>
    </row>
    <row r="8103" spans="1:38">
      <c r="A8103" s="1" t="s">
        <v>1793</v>
      </c>
      <c r="B8103" s="9">
        <v>42420</v>
      </c>
      <c r="C8103" s="2">
        <v>100</v>
      </c>
      <c r="D8103" s="7">
        <v>1</v>
      </c>
      <c r="E8103" s="1">
        <v>19</v>
      </c>
      <c r="F8103" s="1" t="s">
        <v>747</v>
      </c>
      <c r="G8103" s="1" t="s">
        <v>1456</v>
      </c>
      <c r="H8103" s="1" t="s">
        <v>22</v>
      </c>
      <c r="I8103" s="1" t="s">
        <v>53</v>
      </c>
      <c r="AK8103" s="1" t="s">
        <v>1398</v>
      </c>
    </row>
    <row r="8104" spans="1:38">
      <c r="A8104" s="1" t="s">
        <v>1793</v>
      </c>
      <c r="B8104" s="9">
        <v>42420</v>
      </c>
      <c r="C8104" s="2">
        <v>100</v>
      </c>
      <c r="D8104" s="7">
        <v>1</v>
      </c>
      <c r="E8104" s="1">
        <v>20</v>
      </c>
      <c r="F8104" s="1" t="s">
        <v>745</v>
      </c>
      <c r="G8104" s="1" t="s">
        <v>1457</v>
      </c>
      <c r="H8104" s="1" t="s">
        <v>23</v>
      </c>
      <c r="I8104" s="1" t="s">
        <v>23</v>
      </c>
      <c r="AK8104" s="1" t="s">
        <v>1398</v>
      </c>
    </row>
    <row r="8105" spans="1:38">
      <c r="A8105" s="1" t="s">
        <v>1793</v>
      </c>
      <c r="B8105" s="9">
        <v>42420</v>
      </c>
      <c r="C8105" s="2">
        <v>100</v>
      </c>
      <c r="D8105" s="7">
        <v>1</v>
      </c>
      <c r="E8105" s="1">
        <v>20</v>
      </c>
      <c r="F8105" s="1" t="s">
        <v>747</v>
      </c>
      <c r="G8105" s="1" t="s">
        <v>1458</v>
      </c>
      <c r="H8105" s="1" t="s">
        <v>22</v>
      </c>
      <c r="I8105" s="1" t="s">
        <v>53</v>
      </c>
      <c r="AK8105" s="1" t="s">
        <v>1398</v>
      </c>
      <c r="AL8105" s="1" t="s">
        <v>1359</v>
      </c>
    </row>
    <row r="8106" spans="1:38">
      <c r="A8106" s="1" t="s">
        <v>1793</v>
      </c>
      <c r="B8106" s="9">
        <v>42420</v>
      </c>
      <c r="C8106" s="2">
        <v>100</v>
      </c>
      <c r="D8106" s="7">
        <v>1</v>
      </c>
      <c r="E8106" s="10">
        <v>21</v>
      </c>
      <c r="F8106" s="1" t="s">
        <v>745</v>
      </c>
      <c r="G8106" s="1" t="s">
        <v>1463</v>
      </c>
      <c r="H8106" s="1" t="s">
        <v>22</v>
      </c>
      <c r="I8106" s="1" t="s">
        <v>23</v>
      </c>
      <c r="AK8106" s="1" t="s">
        <v>1398</v>
      </c>
    </row>
    <row r="8107" spans="1:38">
      <c r="A8107" s="1" t="s">
        <v>1793</v>
      </c>
      <c r="B8107" s="9">
        <v>42420</v>
      </c>
      <c r="C8107" s="2">
        <v>100</v>
      </c>
      <c r="D8107" s="7">
        <v>1</v>
      </c>
      <c r="E8107" s="1">
        <v>21</v>
      </c>
      <c r="F8107" s="1" t="s">
        <v>747</v>
      </c>
      <c r="G8107" s="1" t="s">
        <v>1464</v>
      </c>
      <c r="H8107" s="1" t="s">
        <v>22</v>
      </c>
      <c r="I8107" s="1" t="s">
        <v>23</v>
      </c>
      <c r="AK8107" s="1" t="s">
        <v>1398</v>
      </c>
    </row>
    <row r="8108" spans="1:38">
      <c r="A8108" s="1" t="s">
        <v>1793</v>
      </c>
      <c r="B8108" s="9">
        <v>42420</v>
      </c>
      <c r="C8108" s="2">
        <v>100</v>
      </c>
      <c r="D8108" s="7">
        <v>1</v>
      </c>
      <c r="E8108" s="1">
        <v>22</v>
      </c>
      <c r="F8108" s="1" t="s">
        <v>745</v>
      </c>
      <c r="G8108" s="1" t="s">
        <v>1465</v>
      </c>
      <c r="H8108" s="1" t="s">
        <v>22</v>
      </c>
      <c r="I8108" s="1" t="s">
        <v>53</v>
      </c>
      <c r="AK8108" s="1" t="s">
        <v>1398</v>
      </c>
    </row>
    <row r="8109" spans="1:38">
      <c r="A8109" s="1" t="s">
        <v>1793</v>
      </c>
      <c r="B8109" s="9">
        <v>42420</v>
      </c>
      <c r="C8109" s="2">
        <v>100</v>
      </c>
      <c r="D8109" s="7">
        <v>1</v>
      </c>
      <c r="E8109" s="1">
        <v>22</v>
      </c>
      <c r="F8109" s="1" t="s">
        <v>747</v>
      </c>
      <c r="G8109" s="1" t="s">
        <v>1466</v>
      </c>
      <c r="H8109" s="1" t="s">
        <v>22</v>
      </c>
      <c r="I8109" s="1" t="s">
        <v>53</v>
      </c>
      <c r="AK8109" s="1" t="s">
        <v>1398</v>
      </c>
    </row>
    <row r="8110" spans="1:38">
      <c r="A8110" s="1" t="s">
        <v>1793</v>
      </c>
      <c r="B8110" s="9">
        <v>42420</v>
      </c>
      <c r="C8110" s="2">
        <v>100</v>
      </c>
      <c r="D8110" s="1">
        <v>1</v>
      </c>
      <c r="E8110" s="1">
        <v>23</v>
      </c>
      <c r="F8110" s="1" t="s">
        <v>745</v>
      </c>
      <c r="G8110" s="1" t="s">
        <v>1467</v>
      </c>
      <c r="H8110" s="1" t="s">
        <v>22</v>
      </c>
      <c r="I8110" s="1" t="s">
        <v>23</v>
      </c>
      <c r="AK8110" s="1" t="s">
        <v>1398</v>
      </c>
    </row>
    <row r="8111" spans="1:38">
      <c r="A8111" s="1" t="s">
        <v>1793</v>
      </c>
      <c r="B8111" s="9">
        <v>42420</v>
      </c>
      <c r="C8111" s="2">
        <v>100</v>
      </c>
      <c r="D8111" s="7">
        <v>1</v>
      </c>
      <c r="E8111" s="1">
        <v>23</v>
      </c>
      <c r="F8111" s="1" t="s">
        <v>747</v>
      </c>
      <c r="G8111" s="1" t="s">
        <v>1468</v>
      </c>
      <c r="H8111" s="1" t="s">
        <v>22</v>
      </c>
      <c r="I8111" s="1" t="s">
        <v>53</v>
      </c>
      <c r="AK8111" s="1" t="s">
        <v>1398</v>
      </c>
    </row>
    <row r="8112" spans="1:38">
      <c r="A8112" s="1" t="s">
        <v>1793</v>
      </c>
      <c r="B8112" s="9">
        <v>42420</v>
      </c>
      <c r="C8112" s="2">
        <v>100</v>
      </c>
      <c r="D8112" s="7">
        <v>1</v>
      </c>
      <c r="E8112" s="1">
        <v>24</v>
      </c>
      <c r="F8112" s="1" t="s">
        <v>745</v>
      </c>
      <c r="G8112" s="1" t="s">
        <v>1469</v>
      </c>
      <c r="H8112" s="1" t="s">
        <v>23</v>
      </c>
      <c r="I8112" s="1" t="s">
        <v>9</v>
      </c>
      <c r="AK8112" s="1" t="s">
        <v>1398</v>
      </c>
    </row>
    <row r="8113" spans="1:38">
      <c r="A8113" s="1" t="s">
        <v>1793</v>
      </c>
      <c r="B8113" s="9">
        <v>42420</v>
      </c>
      <c r="C8113" s="2">
        <v>100</v>
      </c>
      <c r="D8113" s="7">
        <v>1</v>
      </c>
      <c r="E8113" s="1">
        <v>24</v>
      </c>
      <c r="F8113" s="1" t="s">
        <v>747</v>
      </c>
      <c r="G8113" s="1" t="s">
        <v>1472</v>
      </c>
      <c r="H8113" s="1" t="s">
        <v>22</v>
      </c>
      <c r="I8113" s="1" t="s">
        <v>23</v>
      </c>
      <c r="AK8113" s="1" t="s">
        <v>1398</v>
      </c>
    </row>
    <row r="8114" spans="1:38">
      <c r="A8114" s="1" t="s">
        <v>1793</v>
      </c>
      <c r="B8114" s="9">
        <v>42420</v>
      </c>
      <c r="C8114" s="2">
        <v>100</v>
      </c>
      <c r="D8114" s="7">
        <v>1</v>
      </c>
      <c r="E8114" s="1">
        <v>25</v>
      </c>
      <c r="F8114" s="1" t="s">
        <v>745</v>
      </c>
      <c r="G8114" s="1" t="s">
        <v>1474</v>
      </c>
      <c r="H8114" s="1" t="s">
        <v>22</v>
      </c>
      <c r="I8114" s="1" t="s">
        <v>23</v>
      </c>
      <c r="AK8114" s="1" t="s">
        <v>1398</v>
      </c>
    </row>
    <row r="8115" spans="1:38">
      <c r="A8115" s="1" t="s">
        <v>1793</v>
      </c>
      <c r="B8115" s="9">
        <v>42420</v>
      </c>
      <c r="C8115" s="2">
        <v>100</v>
      </c>
      <c r="D8115" s="7">
        <v>1</v>
      </c>
      <c r="E8115" s="1">
        <v>25</v>
      </c>
      <c r="F8115" s="1" t="s">
        <v>747</v>
      </c>
      <c r="G8115" s="1" t="s">
        <v>1475</v>
      </c>
      <c r="H8115" s="1" t="s">
        <v>23</v>
      </c>
      <c r="I8115" s="1" t="s">
        <v>23</v>
      </c>
      <c r="AK8115" s="1" t="s">
        <v>1398</v>
      </c>
      <c r="AL8115" s="1" t="s">
        <v>1401</v>
      </c>
    </row>
    <row r="8116" spans="1:38">
      <c r="A8116" s="1" t="s">
        <v>1793</v>
      </c>
      <c r="B8116" s="9">
        <v>42420</v>
      </c>
      <c r="C8116" s="2">
        <v>100</v>
      </c>
      <c r="D8116" s="7">
        <v>1</v>
      </c>
      <c r="E8116" s="1">
        <v>26</v>
      </c>
      <c r="F8116" s="1" t="s">
        <v>745</v>
      </c>
      <c r="G8116" s="1" t="s">
        <v>1476</v>
      </c>
      <c r="H8116" s="1" t="s">
        <v>22</v>
      </c>
      <c r="I8116" s="1" t="s">
        <v>9</v>
      </c>
      <c r="K8116" s="1" t="s">
        <v>31</v>
      </c>
      <c r="L8116" s="1" t="s">
        <v>53</v>
      </c>
      <c r="M8116" s="2" t="s">
        <v>1270</v>
      </c>
      <c r="N8116" s="1" t="s">
        <v>26</v>
      </c>
      <c r="O8116" s="1" t="s">
        <v>27</v>
      </c>
      <c r="P8116" s="1" t="s">
        <v>131</v>
      </c>
      <c r="Q8116" s="1">
        <v>44.7</v>
      </c>
      <c r="R8116" s="1">
        <v>21.3</v>
      </c>
      <c r="S8116" s="1">
        <v>27.4</v>
      </c>
      <c r="X8116" s="1">
        <v>19</v>
      </c>
      <c r="AA8116" s="1">
        <v>83</v>
      </c>
      <c r="AF8116" s="1" t="s">
        <v>1402</v>
      </c>
      <c r="AJ8116" s="1" t="s">
        <v>1328</v>
      </c>
      <c r="AK8116" s="1" t="s">
        <v>1398</v>
      </c>
    </row>
    <row r="8117" spans="1:38">
      <c r="A8117" s="1" t="s">
        <v>1793</v>
      </c>
      <c r="B8117" s="9">
        <v>42420</v>
      </c>
      <c r="C8117" s="2">
        <v>100</v>
      </c>
      <c r="D8117" s="7">
        <v>1</v>
      </c>
      <c r="E8117" s="1">
        <v>26</v>
      </c>
      <c r="F8117" s="1" t="s">
        <v>747</v>
      </c>
      <c r="G8117" s="1" t="s">
        <v>1477</v>
      </c>
      <c r="H8117" s="1" t="s">
        <v>22</v>
      </c>
      <c r="I8117" s="1" t="s">
        <v>53</v>
      </c>
      <c r="AK8117" s="1" t="s">
        <v>1398</v>
      </c>
      <c r="AL8117" s="1" t="s">
        <v>1403</v>
      </c>
    </row>
    <row r="8118" spans="1:38">
      <c r="A8118" s="1" t="s">
        <v>1793</v>
      </c>
      <c r="B8118" s="9">
        <v>42420</v>
      </c>
      <c r="C8118" s="2">
        <v>100</v>
      </c>
      <c r="D8118" s="7">
        <v>1</v>
      </c>
      <c r="E8118" s="1">
        <v>27</v>
      </c>
      <c r="F8118" s="1" t="s">
        <v>745</v>
      </c>
      <c r="G8118" s="1" t="s">
        <v>1478</v>
      </c>
      <c r="H8118" s="1" t="s">
        <v>22</v>
      </c>
      <c r="I8118" s="1" t="s">
        <v>23</v>
      </c>
      <c r="AK8118" s="1" t="s">
        <v>1398</v>
      </c>
    </row>
    <row r="8119" spans="1:38">
      <c r="A8119" s="1" t="s">
        <v>1793</v>
      </c>
      <c r="B8119" s="9">
        <v>42420</v>
      </c>
      <c r="C8119" s="2">
        <v>100</v>
      </c>
      <c r="D8119" s="7">
        <v>1</v>
      </c>
      <c r="E8119" s="1">
        <v>27</v>
      </c>
      <c r="F8119" s="1" t="s">
        <v>747</v>
      </c>
      <c r="G8119" s="1" t="s">
        <v>1479</v>
      </c>
      <c r="H8119" s="1" t="s">
        <v>22</v>
      </c>
      <c r="I8119" s="1" t="s">
        <v>53</v>
      </c>
      <c r="AK8119" s="1" t="s">
        <v>1398</v>
      </c>
    </row>
    <row r="8120" spans="1:38">
      <c r="A8120" s="1" t="s">
        <v>1793</v>
      </c>
      <c r="B8120" s="9">
        <v>42420</v>
      </c>
      <c r="C8120" s="2">
        <v>100</v>
      </c>
      <c r="D8120" s="7">
        <v>1</v>
      </c>
      <c r="E8120" s="1">
        <v>28</v>
      </c>
      <c r="F8120" s="1" t="s">
        <v>745</v>
      </c>
      <c r="G8120" s="1" t="s">
        <v>1480</v>
      </c>
      <c r="H8120" s="1" t="s">
        <v>22</v>
      </c>
      <c r="I8120" s="1" t="s">
        <v>23</v>
      </c>
      <c r="AK8120" s="1" t="s">
        <v>1398</v>
      </c>
    </row>
    <row r="8121" spans="1:38">
      <c r="A8121" s="1" t="s">
        <v>1793</v>
      </c>
      <c r="B8121" s="9">
        <v>42420</v>
      </c>
      <c r="C8121" s="2">
        <v>100</v>
      </c>
      <c r="D8121" s="7">
        <v>1</v>
      </c>
      <c r="E8121" s="1">
        <v>28</v>
      </c>
      <c r="F8121" s="1" t="s">
        <v>747</v>
      </c>
      <c r="G8121" s="1" t="s">
        <v>1481</v>
      </c>
      <c r="H8121" s="1" t="s">
        <v>22</v>
      </c>
      <c r="I8121" s="1" t="s">
        <v>53</v>
      </c>
      <c r="AK8121" s="1" t="s">
        <v>1398</v>
      </c>
    </row>
    <row r="8122" spans="1:38">
      <c r="A8122" s="1" t="s">
        <v>1793</v>
      </c>
      <c r="B8122" s="9">
        <v>42420</v>
      </c>
      <c r="C8122" s="2">
        <v>100</v>
      </c>
      <c r="D8122" s="7">
        <v>1</v>
      </c>
      <c r="E8122" s="1">
        <v>29</v>
      </c>
      <c r="F8122" s="1" t="s">
        <v>745</v>
      </c>
      <c r="G8122" s="1" t="s">
        <v>1482</v>
      </c>
      <c r="H8122" s="1" t="s">
        <v>22</v>
      </c>
      <c r="I8122" s="1" t="s">
        <v>53</v>
      </c>
      <c r="AK8122" s="1" t="s">
        <v>1398</v>
      </c>
    </row>
    <row r="8123" spans="1:38">
      <c r="A8123" s="1" t="s">
        <v>1793</v>
      </c>
      <c r="B8123" s="9">
        <v>42420</v>
      </c>
      <c r="C8123" s="2">
        <v>100</v>
      </c>
      <c r="D8123" s="7">
        <v>1</v>
      </c>
      <c r="E8123" s="1">
        <v>29</v>
      </c>
      <c r="F8123" s="1" t="s">
        <v>747</v>
      </c>
      <c r="G8123" s="1" t="s">
        <v>1483</v>
      </c>
      <c r="H8123" s="1" t="s">
        <v>22</v>
      </c>
      <c r="I8123" s="1" t="s">
        <v>53</v>
      </c>
      <c r="AK8123" s="1" t="s">
        <v>1398</v>
      </c>
    </row>
    <row r="8124" spans="1:38">
      <c r="A8124" s="1" t="s">
        <v>1793</v>
      </c>
      <c r="B8124" s="9">
        <v>42420</v>
      </c>
      <c r="C8124" s="2">
        <v>100</v>
      </c>
      <c r="D8124" s="7">
        <v>1</v>
      </c>
      <c r="E8124" s="1">
        <v>30</v>
      </c>
      <c r="F8124" s="1" t="s">
        <v>745</v>
      </c>
      <c r="G8124" s="1" t="s">
        <v>1484</v>
      </c>
      <c r="H8124" s="1" t="s">
        <v>23</v>
      </c>
      <c r="I8124" s="1" t="s">
        <v>23</v>
      </c>
      <c r="AK8124" s="1" t="s">
        <v>1398</v>
      </c>
    </row>
    <row r="8125" spans="1:38">
      <c r="A8125" s="1" t="s">
        <v>1793</v>
      </c>
      <c r="B8125" s="9">
        <v>42420</v>
      </c>
      <c r="C8125" s="2">
        <v>100</v>
      </c>
      <c r="D8125" s="7">
        <v>1</v>
      </c>
      <c r="E8125" s="1">
        <v>30</v>
      </c>
      <c r="F8125" s="1" t="s">
        <v>747</v>
      </c>
      <c r="G8125" s="1" t="s">
        <v>1485</v>
      </c>
      <c r="H8125" s="1" t="s">
        <v>23</v>
      </c>
      <c r="I8125" s="1" t="s">
        <v>23</v>
      </c>
      <c r="AK8125" s="1" t="s">
        <v>1398</v>
      </c>
    </row>
    <row r="8126" spans="1:38">
      <c r="A8126" s="1" t="s">
        <v>1793</v>
      </c>
      <c r="B8126" s="9">
        <v>42420</v>
      </c>
      <c r="C8126" s="2">
        <v>100</v>
      </c>
      <c r="D8126" s="7">
        <v>1</v>
      </c>
      <c r="E8126" s="1">
        <v>31</v>
      </c>
      <c r="F8126" s="1" t="s">
        <v>745</v>
      </c>
      <c r="G8126" s="1" t="s">
        <v>1486</v>
      </c>
      <c r="H8126" s="1" t="s">
        <v>22</v>
      </c>
      <c r="I8126" s="1" t="s">
        <v>53</v>
      </c>
      <c r="AK8126" s="1" t="s">
        <v>1398</v>
      </c>
    </row>
    <row r="8127" spans="1:38">
      <c r="A8127" s="1" t="s">
        <v>1793</v>
      </c>
      <c r="B8127" s="9">
        <v>42420</v>
      </c>
      <c r="C8127" s="2">
        <v>100</v>
      </c>
      <c r="D8127" s="7">
        <v>1</v>
      </c>
      <c r="E8127" s="1">
        <v>31</v>
      </c>
      <c r="F8127" s="1" t="s">
        <v>747</v>
      </c>
      <c r="G8127" s="1" t="s">
        <v>1487</v>
      </c>
      <c r="H8127" s="1" t="s">
        <v>22</v>
      </c>
      <c r="I8127" s="1" t="s">
        <v>53</v>
      </c>
      <c r="AK8127" s="1" t="s">
        <v>1398</v>
      </c>
    </row>
    <row r="8128" spans="1:38">
      <c r="A8128" s="1" t="s">
        <v>1793</v>
      </c>
      <c r="B8128" s="9">
        <v>42420</v>
      </c>
      <c r="C8128" s="2">
        <v>100</v>
      </c>
      <c r="D8128" s="7">
        <v>1</v>
      </c>
      <c r="E8128" s="1">
        <v>32</v>
      </c>
      <c r="F8128" s="1" t="s">
        <v>745</v>
      </c>
      <c r="G8128" s="1" t="s">
        <v>1488</v>
      </c>
      <c r="H8128" s="1" t="s">
        <v>22</v>
      </c>
      <c r="I8128" s="1" t="s">
        <v>9</v>
      </c>
      <c r="K8128" s="1" t="s">
        <v>239</v>
      </c>
      <c r="L8128" s="1" t="s">
        <v>25</v>
      </c>
      <c r="M8128" s="2" t="s">
        <v>1404</v>
      </c>
      <c r="N8128" s="1" t="s">
        <v>26</v>
      </c>
      <c r="O8128" s="1" t="s">
        <v>33</v>
      </c>
      <c r="P8128" s="1" t="s">
        <v>903</v>
      </c>
      <c r="Q8128" s="1">
        <v>43</v>
      </c>
      <c r="T8128" s="1">
        <v>158.9</v>
      </c>
      <c r="U8128" s="1">
        <v>177</v>
      </c>
      <c r="V8128" s="1">
        <f>(U8128/T8128)*100</f>
        <v>111.39081183134046</v>
      </c>
      <c r="W8128" s="1">
        <v>38.700000000000003</v>
      </c>
      <c r="X8128" s="1">
        <v>19</v>
      </c>
      <c r="Y8128" s="1">
        <v>151</v>
      </c>
      <c r="Z8128" s="1">
        <f>SUM(Y8128-X8128)</f>
        <v>132</v>
      </c>
      <c r="AJ8128" s="1" t="s">
        <v>1328</v>
      </c>
      <c r="AK8128" s="1" t="s">
        <v>1398</v>
      </c>
    </row>
    <row r="8129" spans="1:38">
      <c r="A8129" s="1" t="s">
        <v>1793</v>
      </c>
      <c r="B8129" s="9">
        <v>42420</v>
      </c>
      <c r="C8129" s="2">
        <v>100</v>
      </c>
      <c r="D8129" s="7">
        <v>1</v>
      </c>
      <c r="E8129" s="1">
        <v>32</v>
      </c>
      <c r="F8129" s="1" t="s">
        <v>747</v>
      </c>
      <c r="G8129" s="1" t="s">
        <v>1489</v>
      </c>
      <c r="H8129" s="1" t="s">
        <v>22</v>
      </c>
      <c r="I8129" s="1" t="s">
        <v>9</v>
      </c>
      <c r="K8129" s="1" t="s">
        <v>30</v>
      </c>
      <c r="L8129" s="1" t="s">
        <v>25</v>
      </c>
      <c r="M8129" s="1" t="s">
        <v>1405</v>
      </c>
      <c r="N8129" s="1" t="s">
        <v>224</v>
      </c>
      <c r="O8129" s="1" t="s">
        <v>66</v>
      </c>
      <c r="P8129" s="1" t="s">
        <v>1406</v>
      </c>
      <c r="Q8129" s="1">
        <v>26.5</v>
      </c>
      <c r="R8129" s="1">
        <v>18.5</v>
      </c>
      <c r="S8129" s="1">
        <v>11.6</v>
      </c>
      <c r="X8129" s="1">
        <v>19</v>
      </c>
      <c r="Y8129" s="1">
        <v>60</v>
      </c>
      <c r="Z8129" s="1">
        <f>SUM(Y8129-X8129)</f>
        <v>41</v>
      </c>
      <c r="AA8129" s="1">
        <v>18</v>
      </c>
      <c r="AE8129" s="1" t="s">
        <v>1407</v>
      </c>
      <c r="AF8129" s="1" t="s">
        <v>1408</v>
      </c>
      <c r="AJ8129" s="1" t="s">
        <v>1322</v>
      </c>
      <c r="AK8129" s="1" t="s">
        <v>1398</v>
      </c>
    </row>
    <row r="8130" spans="1:38">
      <c r="A8130" s="1" t="s">
        <v>1793</v>
      </c>
      <c r="B8130" s="9">
        <v>42420</v>
      </c>
      <c r="C8130" s="2">
        <v>100</v>
      </c>
      <c r="D8130" s="7">
        <v>1</v>
      </c>
      <c r="E8130" s="1">
        <v>33</v>
      </c>
      <c r="F8130" s="1" t="s">
        <v>745</v>
      </c>
      <c r="G8130" s="1" t="s">
        <v>532</v>
      </c>
      <c r="H8130" s="1" t="s">
        <v>23</v>
      </c>
      <c r="I8130" s="1" t="s">
        <v>23</v>
      </c>
      <c r="AK8130" s="1" t="s">
        <v>79</v>
      </c>
    </row>
    <row r="8131" spans="1:38">
      <c r="A8131" s="1" t="s">
        <v>1793</v>
      </c>
      <c r="B8131" s="9">
        <v>42420</v>
      </c>
      <c r="C8131" s="2">
        <v>100</v>
      </c>
      <c r="D8131" s="7">
        <v>1</v>
      </c>
      <c r="E8131" s="1">
        <v>33</v>
      </c>
      <c r="F8131" s="1" t="s">
        <v>747</v>
      </c>
      <c r="G8131" s="1" t="s">
        <v>1490</v>
      </c>
      <c r="H8131" s="1" t="s">
        <v>23</v>
      </c>
      <c r="I8131" s="1" t="s">
        <v>23</v>
      </c>
      <c r="AK8131" s="1" t="s">
        <v>79</v>
      </c>
    </row>
    <row r="8132" spans="1:38">
      <c r="A8132" s="1" t="s">
        <v>1793</v>
      </c>
      <c r="B8132" s="9">
        <v>42420</v>
      </c>
      <c r="C8132" s="2">
        <v>100</v>
      </c>
      <c r="D8132" s="7">
        <v>1</v>
      </c>
      <c r="E8132" s="1">
        <v>34</v>
      </c>
      <c r="F8132" s="1" t="s">
        <v>745</v>
      </c>
      <c r="G8132" s="1" t="s">
        <v>1491</v>
      </c>
      <c r="H8132" s="1" t="s">
        <v>22</v>
      </c>
      <c r="I8132" s="1" t="s">
        <v>53</v>
      </c>
      <c r="K8132" s="1" t="s">
        <v>30</v>
      </c>
      <c r="L8132" s="1" t="s">
        <v>53</v>
      </c>
      <c r="M8132" s="2" t="s">
        <v>1389</v>
      </c>
      <c r="AK8132" s="1" t="s">
        <v>79</v>
      </c>
    </row>
    <row r="8133" spans="1:38">
      <c r="A8133" s="1" t="s">
        <v>1793</v>
      </c>
      <c r="B8133" s="9">
        <v>42420</v>
      </c>
      <c r="C8133" s="2">
        <v>100</v>
      </c>
      <c r="D8133" s="7">
        <v>1</v>
      </c>
      <c r="E8133" s="1">
        <v>34</v>
      </c>
      <c r="F8133" s="1" t="s">
        <v>747</v>
      </c>
      <c r="G8133" s="1" t="s">
        <v>1492</v>
      </c>
      <c r="H8133" s="1" t="s">
        <v>22</v>
      </c>
      <c r="I8133" s="1" t="s">
        <v>23</v>
      </c>
      <c r="AK8133" s="1" t="s">
        <v>79</v>
      </c>
    </row>
    <row r="8134" spans="1:38">
      <c r="A8134" s="1" t="s">
        <v>1793</v>
      </c>
      <c r="B8134" s="9">
        <v>42420</v>
      </c>
      <c r="C8134" s="2">
        <v>100</v>
      </c>
      <c r="D8134" s="7">
        <v>1</v>
      </c>
      <c r="E8134" s="1">
        <v>35</v>
      </c>
      <c r="F8134" s="1" t="s">
        <v>745</v>
      </c>
      <c r="G8134" s="1" t="s">
        <v>1493</v>
      </c>
      <c r="H8134" s="1" t="s">
        <v>22</v>
      </c>
      <c r="I8134" s="1" t="s">
        <v>23</v>
      </c>
      <c r="AK8134" s="1" t="s">
        <v>79</v>
      </c>
    </row>
    <row r="8135" spans="1:38">
      <c r="A8135" s="1" t="s">
        <v>1793</v>
      </c>
      <c r="B8135" s="9">
        <v>42420</v>
      </c>
      <c r="C8135" s="2">
        <v>100</v>
      </c>
      <c r="D8135" s="7">
        <v>1</v>
      </c>
      <c r="E8135" s="1">
        <v>35</v>
      </c>
      <c r="F8135" s="1" t="s">
        <v>747</v>
      </c>
      <c r="G8135" s="1" t="s">
        <v>1494</v>
      </c>
      <c r="H8135" s="1" t="s">
        <v>22</v>
      </c>
      <c r="I8135" s="1" t="s">
        <v>53</v>
      </c>
      <c r="K8135" s="1" t="s">
        <v>518</v>
      </c>
      <c r="L8135" s="1" t="s">
        <v>25</v>
      </c>
      <c r="M8135" s="2" t="s">
        <v>1409</v>
      </c>
      <c r="N8135" s="1" t="s">
        <v>227</v>
      </c>
      <c r="O8135" s="1" t="s">
        <v>33</v>
      </c>
      <c r="P8135" s="1" t="s">
        <v>1410</v>
      </c>
      <c r="Q8135" s="1">
        <v>39.4</v>
      </c>
      <c r="T8135" s="1">
        <v>153.5</v>
      </c>
      <c r="U8135" s="1">
        <v>116.1</v>
      </c>
      <c r="V8135" s="1">
        <f>(U8135/T8135)*100</f>
        <v>75.635179153094455</v>
      </c>
      <c r="X8135" s="1">
        <v>19</v>
      </c>
      <c r="Y8135" s="1">
        <v>171</v>
      </c>
      <c r="Z8135" s="1">
        <f>SUM(Y8135-X8135)</f>
        <v>152</v>
      </c>
      <c r="AJ8135" s="1" t="s">
        <v>1322</v>
      </c>
      <c r="AK8135" s="1" t="s">
        <v>79</v>
      </c>
    </row>
    <row r="8136" spans="1:38">
      <c r="A8136" s="1" t="s">
        <v>1793</v>
      </c>
      <c r="B8136" s="9">
        <v>42420</v>
      </c>
      <c r="C8136" s="2">
        <v>100</v>
      </c>
      <c r="D8136" s="7">
        <v>1</v>
      </c>
      <c r="E8136" s="1">
        <v>36</v>
      </c>
      <c r="F8136" s="1" t="s">
        <v>745</v>
      </c>
      <c r="G8136" s="1" t="s">
        <v>1495</v>
      </c>
      <c r="H8136" s="1" t="s">
        <v>22</v>
      </c>
      <c r="I8136" s="1" t="s">
        <v>9</v>
      </c>
      <c r="K8136" s="1" t="s">
        <v>35</v>
      </c>
      <c r="L8136" s="1" t="s">
        <v>25</v>
      </c>
      <c r="M8136" s="2" t="s">
        <v>1411</v>
      </c>
      <c r="N8136" s="1" t="s">
        <v>224</v>
      </c>
      <c r="O8136" s="1" t="s">
        <v>33</v>
      </c>
      <c r="Q8136" s="1">
        <v>23</v>
      </c>
      <c r="R8136" s="1">
        <v>15.4</v>
      </c>
      <c r="S8136" s="1">
        <v>7.6</v>
      </c>
      <c r="X8136" s="1">
        <v>19</v>
      </c>
      <c r="Y8136" s="1">
        <v>53</v>
      </c>
      <c r="Z8136" s="1">
        <f>SUM(Y8136-X8136)</f>
        <v>34</v>
      </c>
      <c r="AA8136" s="1">
        <v>0</v>
      </c>
      <c r="AE8136" s="1" t="s">
        <v>1412</v>
      </c>
      <c r="AK8136" s="1" t="s">
        <v>79</v>
      </c>
    </row>
    <row r="8137" spans="1:38">
      <c r="A8137" s="1" t="s">
        <v>1793</v>
      </c>
      <c r="B8137" s="9">
        <v>42420</v>
      </c>
      <c r="C8137" s="2">
        <v>100</v>
      </c>
      <c r="D8137" s="7">
        <v>1</v>
      </c>
      <c r="E8137" s="1">
        <v>36</v>
      </c>
      <c r="F8137" s="1" t="s">
        <v>747</v>
      </c>
      <c r="G8137" s="1" t="s">
        <v>1496</v>
      </c>
      <c r="H8137" s="1" t="s">
        <v>23</v>
      </c>
      <c r="I8137" s="1" t="s">
        <v>23</v>
      </c>
      <c r="M8137" s="1"/>
      <c r="AK8137" s="1" t="s">
        <v>79</v>
      </c>
      <c r="AL8137" s="1" t="s">
        <v>1413</v>
      </c>
    </row>
    <row r="8138" spans="1:38">
      <c r="A8138" s="1" t="s">
        <v>1793</v>
      </c>
      <c r="B8138" s="9">
        <v>42420</v>
      </c>
      <c r="C8138" s="2">
        <v>100</v>
      </c>
      <c r="D8138" s="7">
        <v>1</v>
      </c>
      <c r="E8138" s="1">
        <v>37</v>
      </c>
      <c r="F8138" s="1" t="s">
        <v>745</v>
      </c>
      <c r="G8138" s="1" t="s">
        <v>534</v>
      </c>
      <c r="H8138" s="1" t="s">
        <v>22</v>
      </c>
      <c r="I8138" s="1" t="s">
        <v>9</v>
      </c>
      <c r="K8138" s="1" t="s">
        <v>30</v>
      </c>
      <c r="L8138" s="1" t="s">
        <v>53</v>
      </c>
      <c r="M8138" s="2" t="s">
        <v>1300</v>
      </c>
      <c r="AK8138" s="1" t="s">
        <v>79</v>
      </c>
    </row>
    <row r="8139" spans="1:38">
      <c r="A8139" s="1" t="s">
        <v>1793</v>
      </c>
      <c r="B8139" s="9">
        <v>42420</v>
      </c>
      <c r="C8139" s="2">
        <v>100</v>
      </c>
      <c r="D8139" s="7">
        <v>1</v>
      </c>
      <c r="E8139" s="1">
        <v>37</v>
      </c>
      <c r="F8139" s="1" t="s">
        <v>747</v>
      </c>
      <c r="G8139" s="1" t="s">
        <v>1498</v>
      </c>
      <c r="H8139" s="1" t="s">
        <v>22</v>
      </c>
      <c r="I8139" s="1" t="s">
        <v>23</v>
      </c>
      <c r="AK8139" s="1" t="s">
        <v>79</v>
      </c>
    </row>
    <row r="8140" spans="1:38">
      <c r="A8140" s="1" t="s">
        <v>1793</v>
      </c>
      <c r="B8140" s="9">
        <v>42420</v>
      </c>
      <c r="C8140" s="2">
        <v>100</v>
      </c>
      <c r="D8140" s="7">
        <v>1</v>
      </c>
      <c r="E8140" s="1">
        <v>38</v>
      </c>
      <c r="F8140" s="1" t="s">
        <v>745</v>
      </c>
      <c r="G8140" s="1" t="s">
        <v>1499</v>
      </c>
      <c r="H8140" s="1" t="s">
        <v>22</v>
      </c>
      <c r="I8140" s="1" t="s">
        <v>23</v>
      </c>
      <c r="AK8140" s="1" t="s">
        <v>79</v>
      </c>
    </row>
    <row r="8141" spans="1:38">
      <c r="A8141" s="1" t="s">
        <v>1793</v>
      </c>
      <c r="B8141" s="9">
        <v>42420</v>
      </c>
      <c r="C8141" s="2">
        <v>100</v>
      </c>
      <c r="D8141" s="7">
        <v>1</v>
      </c>
      <c r="E8141" s="1">
        <v>38</v>
      </c>
      <c r="F8141" s="1" t="s">
        <v>747</v>
      </c>
      <c r="G8141" s="1" t="s">
        <v>1500</v>
      </c>
      <c r="H8141" s="1" t="s">
        <v>22</v>
      </c>
      <c r="I8141" s="1" t="s">
        <v>53</v>
      </c>
      <c r="AK8141" s="1" t="s">
        <v>79</v>
      </c>
    </row>
    <row r="8142" spans="1:38">
      <c r="A8142" s="1" t="s">
        <v>1793</v>
      </c>
      <c r="B8142" s="9">
        <v>42420</v>
      </c>
      <c r="C8142" s="2">
        <v>100</v>
      </c>
      <c r="D8142" s="7">
        <v>1</v>
      </c>
      <c r="E8142" s="1">
        <v>39</v>
      </c>
      <c r="F8142" s="1" t="s">
        <v>745</v>
      </c>
      <c r="G8142" s="1" t="s">
        <v>1501</v>
      </c>
      <c r="H8142" s="1" t="s">
        <v>22</v>
      </c>
      <c r="I8142" s="1" t="s">
        <v>23</v>
      </c>
      <c r="AK8142" s="1" t="s">
        <v>79</v>
      </c>
    </row>
    <row r="8143" spans="1:38">
      <c r="A8143" s="1" t="s">
        <v>1793</v>
      </c>
      <c r="B8143" s="9">
        <v>42420</v>
      </c>
      <c r="C8143" s="2">
        <v>100</v>
      </c>
      <c r="D8143" s="7">
        <v>1</v>
      </c>
      <c r="E8143" s="1">
        <v>39</v>
      </c>
      <c r="F8143" s="1" t="s">
        <v>747</v>
      </c>
      <c r="G8143" s="1" t="s">
        <v>1503</v>
      </c>
      <c r="H8143" s="1" t="s">
        <v>22</v>
      </c>
      <c r="I8143" s="1" t="s">
        <v>23</v>
      </c>
      <c r="AK8143" s="1" t="s">
        <v>79</v>
      </c>
    </row>
    <row r="8144" spans="1:38">
      <c r="A8144" s="1" t="s">
        <v>1793</v>
      </c>
      <c r="B8144" s="9">
        <v>42420</v>
      </c>
      <c r="C8144" s="2">
        <v>100</v>
      </c>
      <c r="D8144" s="7">
        <v>1</v>
      </c>
      <c r="E8144" s="1">
        <v>40</v>
      </c>
      <c r="F8144" s="1" t="s">
        <v>745</v>
      </c>
      <c r="G8144" s="1" t="s">
        <v>1504</v>
      </c>
      <c r="H8144" s="1" t="s">
        <v>22</v>
      </c>
      <c r="I8144" s="1" t="s">
        <v>53</v>
      </c>
      <c r="AK8144" s="1" t="s">
        <v>79</v>
      </c>
    </row>
    <row r="8145" spans="1:38">
      <c r="A8145" s="1" t="s">
        <v>1793</v>
      </c>
      <c r="B8145" s="9">
        <v>42420</v>
      </c>
      <c r="C8145" s="2">
        <v>100</v>
      </c>
      <c r="D8145" s="7">
        <v>1</v>
      </c>
      <c r="E8145" s="1">
        <v>40</v>
      </c>
      <c r="F8145" s="1" t="s">
        <v>747</v>
      </c>
      <c r="G8145" s="1" t="s">
        <v>1507</v>
      </c>
      <c r="H8145" s="1" t="s">
        <v>23</v>
      </c>
      <c r="I8145" s="1" t="s">
        <v>23</v>
      </c>
      <c r="AK8145" s="1" t="s">
        <v>79</v>
      </c>
    </row>
    <row r="8146" spans="1:38">
      <c r="A8146" s="1" t="s">
        <v>1793</v>
      </c>
      <c r="B8146" s="9">
        <v>42420</v>
      </c>
      <c r="C8146" s="2">
        <v>100</v>
      </c>
      <c r="D8146" s="7">
        <v>1</v>
      </c>
      <c r="E8146" s="1">
        <v>41</v>
      </c>
      <c r="F8146" s="1" t="s">
        <v>745</v>
      </c>
      <c r="G8146" s="1" t="s">
        <v>1508</v>
      </c>
      <c r="H8146" s="1" t="s">
        <v>22</v>
      </c>
      <c r="I8146" s="1" t="s">
        <v>23</v>
      </c>
      <c r="AK8146" s="1" t="s">
        <v>79</v>
      </c>
    </row>
    <row r="8147" spans="1:38">
      <c r="A8147" s="1" t="s">
        <v>1793</v>
      </c>
      <c r="B8147" s="9">
        <v>42420</v>
      </c>
      <c r="C8147" s="2">
        <v>100</v>
      </c>
      <c r="D8147" s="7">
        <v>1</v>
      </c>
      <c r="E8147" s="1">
        <v>41</v>
      </c>
      <c r="F8147" s="1" t="s">
        <v>747</v>
      </c>
      <c r="G8147" s="1" t="s">
        <v>1509</v>
      </c>
      <c r="H8147" s="1" t="s">
        <v>22</v>
      </c>
      <c r="I8147" s="1" t="s">
        <v>53</v>
      </c>
      <c r="K8147" s="1" t="s">
        <v>30</v>
      </c>
      <c r="L8147" s="1" t="s">
        <v>25</v>
      </c>
      <c r="M8147" s="2" t="s">
        <v>1414</v>
      </c>
      <c r="N8147" s="1" t="s">
        <v>224</v>
      </c>
      <c r="O8147" s="1" t="s">
        <v>166</v>
      </c>
      <c r="P8147" s="1" t="s">
        <v>1415</v>
      </c>
      <c r="Q8147" s="1">
        <v>26.8</v>
      </c>
      <c r="R8147" s="1">
        <v>15.85</v>
      </c>
      <c r="S8147" s="1">
        <v>9.6</v>
      </c>
      <c r="X8147" s="1">
        <v>19</v>
      </c>
      <c r="Y8147" s="1">
        <v>54</v>
      </c>
      <c r="Z8147" s="1">
        <f>SUM(Y8147-X8147)</f>
        <v>35</v>
      </c>
      <c r="AA8147" s="1">
        <v>24</v>
      </c>
      <c r="AE8147" s="1" t="s">
        <v>1416</v>
      </c>
      <c r="AF8147" s="1" t="s">
        <v>1417</v>
      </c>
      <c r="AJ8147" s="1" t="s">
        <v>1418</v>
      </c>
      <c r="AK8147" s="1" t="s">
        <v>79</v>
      </c>
    </row>
    <row r="8148" spans="1:38">
      <c r="A8148" s="1" t="s">
        <v>1793</v>
      </c>
      <c r="B8148" s="9">
        <v>42420</v>
      </c>
      <c r="C8148" s="2">
        <v>100</v>
      </c>
      <c r="D8148" s="7">
        <v>1</v>
      </c>
      <c r="E8148" s="1">
        <v>42</v>
      </c>
      <c r="F8148" s="1" t="s">
        <v>745</v>
      </c>
      <c r="G8148" s="1" t="s">
        <v>1510</v>
      </c>
      <c r="H8148" s="1" t="s">
        <v>22</v>
      </c>
      <c r="I8148" s="1" t="s">
        <v>23</v>
      </c>
      <c r="AK8148" s="1" t="s">
        <v>79</v>
      </c>
    </row>
    <row r="8149" spans="1:38">
      <c r="A8149" s="1" t="s">
        <v>1793</v>
      </c>
      <c r="B8149" s="9">
        <v>42420</v>
      </c>
      <c r="C8149" s="2">
        <v>100</v>
      </c>
      <c r="D8149" s="7">
        <v>1</v>
      </c>
      <c r="E8149" s="1">
        <v>42</v>
      </c>
      <c r="F8149" s="1" t="s">
        <v>747</v>
      </c>
      <c r="G8149" s="1" t="s">
        <v>1511</v>
      </c>
      <c r="H8149" s="1" t="s">
        <v>23</v>
      </c>
      <c r="I8149" s="1" t="s">
        <v>9</v>
      </c>
      <c r="J8149" s="1" t="s">
        <v>1347</v>
      </c>
      <c r="AK8149" s="1" t="s">
        <v>79</v>
      </c>
    </row>
    <row r="8150" spans="1:38">
      <c r="A8150" s="1" t="s">
        <v>1793</v>
      </c>
      <c r="B8150" s="9">
        <v>42420</v>
      </c>
      <c r="C8150" s="2">
        <v>100</v>
      </c>
      <c r="D8150" s="7">
        <v>1</v>
      </c>
      <c r="E8150" s="1">
        <v>43</v>
      </c>
      <c r="F8150" s="1" t="s">
        <v>745</v>
      </c>
      <c r="G8150" s="1" t="s">
        <v>1512</v>
      </c>
      <c r="H8150" s="1" t="s">
        <v>22</v>
      </c>
      <c r="I8150" s="1" t="s">
        <v>53</v>
      </c>
      <c r="K8150" s="1" t="s">
        <v>29</v>
      </c>
      <c r="L8150" s="1" t="s">
        <v>53</v>
      </c>
      <c r="M8150" s="2" t="s">
        <v>1296</v>
      </c>
      <c r="AJ8150" s="1" t="s">
        <v>1322</v>
      </c>
      <c r="AK8150" s="1" t="s">
        <v>79</v>
      </c>
    </row>
    <row r="8151" spans="1:38">
      <c r="A8151" s="1" t="s">
        <v>1793</v>
      </c>
      <c r="B8151" s="9">
        <v>42420</v>
      </c>
      <c r="C8151" s="2">
        <v>100</v>
      </c>
      <c r="D8151" s="7">
        <v>1</v>
      </c>
      <c r="E8151" s="1">
        <v>43</v>
      </c>
      <c r="F8151" s="1" t="s">
        <v>747</v>
      </c>
      <c r="G8151" s="1" t="s">
        <v>1513</v>
      </c>
      <c r="H8151" s="1" t="s">
        <v>22</v>
      </c>
      <c r="I8151" s="1" t="s">
        <v>53</v>
      </c>
      <c r="AK8151" s="1" t="s">
        <v>79</v>
      </c>
      <c r="AL8151" s="1" t="s">
        <v>782</v>
      </c>
    </row>
    <row r="8152" spans="1:38">
      <c r="A8152" s="1" t="s">
        <v>1793</v>
      </c>
      <c r="B8152" s="9">
        <v>42420</v>
      </c>
      <c r="C8152" s="2">
        <v>100</v>
      </c>
      <c r="D8152" s="7">
        <v>1</v>
      </c>
      <c r="E8152" s="1">
        <v>44</v>
      </c>
      <c r="F8152" s="1" t="s">
        <v>745</v>
      </c>
      <c r="G8152" s="1" t="s">
        <v>1514</v>
      </c>
      <c r="H8152" s="1" t="s">
        <v>23</v>
      </c>
      <c r="I8152" s="1" t="s">
        <v>23</v>
      </c>
      <c r="AK8152" s="1" t="s">
        <v>79</v>
      </c>
    </row>
    <row r="8153" spans="1:38">
      <c r="A8153" s="1" t="s">
        <v>1793</v>
      </c>
      <c r="B8153" s="9">
        <v>42420</v>
      </c>
      <c r="C8153" s="2">
        <v>100</v>
      </c>
      <c r="D8153" s="7">
        <v>1</v>
      </c>
      <c r="E8153" s="1">
        <v>44</v>
      </c>
      <c r="F8153" s="1" t="s">
        <v>747</v>
      </c>
      <c r="G8153" s="1" t="s">
        <v>1515</v>
      </c>
      <c r="H8153" s="1" t="s">
        <v>22</v>
      </c>
      <c r="I8153" s="1" t="s">
        <v>23</v>
      </c>
      <c r="AK8153" s="1" t="s">
        <v>79</v>
      </c>
    </row>
    <row r="8154" spans="1:38">
      <c r="A8154" s="1" t="s">
        <v>1793</v>
      </c>
      <c r="B8154" s="9">
        <v>42420</v>
      </c>
      <c r="C8154" s="2">
        <v>100</v>
      </c>
      <c r="D8154" s="7">
        <v>1</v>
      </c>
      <c r="E8154" s="1">
        <v>45</v>
      </c>
      <c r="F8154" s="1" t="s">
        <v>745</v>
      </c>
      <c r="G8154" s="1" t="s">
        <v>1516</v>
      </c>
      <c r="H8154" s="1" t="s">
        <v>22</v>
      </c>
      <c r="I8154" s="1" t="s">
        <v>23</v>
      </c>
      <c r="AK8154" s="1" t="s">
        <v>79</v>
      </c>
    </row>
    <row r="8155" spans="1:38">
      <c r="A8155" s="1" t="s">
        <v>1793</v>
      </c>
      <c r="B8155" s="9">
        <v>42420</v>
      </c>
      <c r="C8155" s="2">
        <v>100</v>
      </c>
      <c r="D8155" s="7">
        <v>1</v>
      </c>
      <c r="E8155" s="1">
        <v>45</v>
      </c>
      <c r="F8155" s="1" t="s">
        <v>747</v>
      </c>
      <c r="G8155" s="1" t="s">
        <v>1517</v>
      </c>
      <c r="H8155" s="1" t="s">
        <v>22</v>
      </c>
      <c r="I8155" s="1" t="s">
        <v>9</v>
      </c>
      <c r="K8155" s="1" t="s">
        <v>30</v>
      </c>
      <c r="L8155" s="1" t="s">
        <v>53</v>
      </c>
      <c r="M8155" s="2" t="s">
        <v>1363</v>
      </c>
      <c r="AK8155" s="1" t="s">
        <v>79</v>
      </c>
    </row>
    <row r="8156" spans="1:38">
      <c r="A8156" s="1" t="s">
        <v>1793</v>
      </c>
      <c r="B8156" s="9">
        <v>42420</v>
      </c>
      <c r="C8156" s="2">
        <v>100</v>
      </c>
      <c r="D8156" s="7">
        <v>1</v>
      </c>
      <c r="E8156" s="1">
        <v>46</v>
      </c>
      <c r="F8156" s="1" t="s">
        <v>745</v>
      </c>
      <c r="G8156" s="1" t="s">
        <v>1518</v>
      </c>
      <c r="H8156" s="1" t="s">
        <v>23</v>
      </c>
      <c r="I8156" s="1" t="s">
        <v>23</v>
      </c>
      <c r="AK8156" s="1" t="s">
        <v>79</v>
      </c>
    </row>
    <row r="8157" spans="1:38">
      <c r="A8157" s="1" t="s">
        <v>1793</v>
      </c>
      <c r="B8157" s="9">
        <v>42420</v>
      </c>
      <c r="C8157" s="2">
        <v>100</v>
      </c>
      <c r="D8157" s="7">
        <v>1</v>
      </c>
      <c r="E8157" s="1">
        <v>46</v>
      </c>
      <c r="F8157" s="1" t="s">
        <v>747</v>
      </c>
      <c r="G8157" s="1" t="s">
        <v>1519</v>
      </c>
      <c r="H8157" s="1" t="s">
        <v>23</v>
      </c>
      <c r="I8157" s="1" t="s">
        <v>23</v>
      </c>
      <c r="AK8157" s="1" t="s">
        <v>79</v>
      </c>
    </row>
    <row r="8158" spans="1:38">
      <c r="A8158" s="1" t="s">
        <v>1793</v>
      </c>
      <c r="B8158" s="9">
        <v>42420</v>
      </c>
      <c r="C8158" s="2">
        <v>100</v>
      </c>
      <c r="D8158" s="7">
        <v>1</v>
      </c>
      <c r="E8158" s="1">
        <v>47</v>
      </c>
      <c r="F8158" s="1" t="s">
        <v>745</v>
      </c>
      <c r="G8158" s="1" t="s">
        <v>1520</v>
      </c>
      <c r="H8158" s="1" t="s">
        <v>23</v>
      </c>
      <c r="I8158" s="1" t="s">
        <v>23</v>
      </c>
      <c r="AK8158" s="1" t="s">
        <v>79</v>
      </c>
    </row>
    <row r="8159" spans="1:38">
      <c r="A8159" s="1" t="s">
        <v>1793</v>
      </c>
      <c r="B8159" s="9">
        <v>42420</v>
      </c>
      <c r="C8159" s="2">
        <v>100</v>
      </c>
      <c r="D8159" s="7">
        <v>1</v>
      </c>
      <c r="E8159" s="1">
        <v>47</v>
      </c>
      <c r="F8159" s="1" t="s">
        <v>747</v>
      </c>
      <c r="G8159" s="1" t="s">
        <v>1521</v>
      </c>
      <c r="H8159" s="1" t="s">
        <v>23</v>
      </c>
      <c r="I8159" s="1" t="s">
        <v>23</v>
      </c>
      <c r="AK8159" s="1" t="s">
        <v>79</v>
      </c>
    </row>
    <row r="8160" spans="1:38">
      <c r="A8160" s="1" t="s">
        <v>1793</v>
      </c>
      <c r="B8160" s="9">
        <v>42420</v>
      </c>
      <c r="C8160" s="2">
        <v>100</v>
      </c>
      <c r="D8160" s="7">
        <v>1</v>
      </c>
      <c r="E8160" s="1">
        <v>48</v>
      </c>
      <c r="F8160" s="1" t="s">
        <v>745</v>
      </c>
      <c r="G8160" s="1" t="s">
        <v>1522</v>
      </c>
      <c r="H8160" s="1" t="s">
        <v>23</v>
      </c>
      <c r="I8160" s="1" t="s">
        <v>53</v>
      </c>
      <c r="AK8160" s="1" t="s">
        <v>79</v>
      </c>
    </row>
    <row r="8161" spans="1:38">
      <c r="A8161" s="1" t="s">
        <v>1793</v>
      </c>
      <c r="B8161" s="9">
        <v>42420</v>
      </c>
      <c r="C8161" s="2">
        <v>100</v>
      </c>
      <c r="D8161" s="7">
        <v>1</v>
      </c>
      <c r="E8161" s="1">
        <v>48</v>
      </c>
      <c r="F8161" s="1" t="s">
        <v>747</v>
      </c>
      <c r="G8161" s="1" t="s">
        <v>1523</v>
      </c>
      <c r="H8161" s="1" t="s">
        <v>22</v>
      </c>
      <c r="I8161" s="1" t="s">
        <v>9</v>
      </c>
      <c r="AK8161" s="1" t="s">
        <v>79</v>
      </c>
      <c r="AL8161" s="1" t="s">
        <v>1419</v>
      </c>
    </row>
    <row r="8162" spans="1:38">
      <c r="A8162" s="1" t="s">
        <v>1794</v>
      </c>
      <c r="B8162" s="9">
        <v>42421</v>
      </c>
      <c r="C8162" s="2">
        <v>100</v>
      </c>
      <c r="D8162" s="7">
        <v>1</v>
      </c>
      <c r="E8162" s="1">
        <v>1</v>
      </c>
      <c r="F8162" s="1" t="s">
        <v>745</v>
      </c>
      <c r="G8162" s="1" t="s">
        <v>1823</v>
      </c>
      <c r="H8162" s="1" t="s">
        <v>22</v>
      </c>
      <c r="I8162" s="1" t="s">
        <v>23</v>
      </c>
      <c r="AK8162" s="1" t="s">
        <v>79</v>
      </c>
    </row>
    <row r="8163" spans="1:38">
      <c r="A8163" s="1" t="s">
        <v>1794</v>
      </c>
      <c r="B8163" s="9">
        <v>42421</v>
      </c>
      <c r="C8163" s="2">
        <v>100</v>
      </c>
      <c r="D8163" s="7">
        <v>1</v>
      </c>
      <c r="E8163" s="1">
        <v>1</v>
      </c>
      <c r="F8163" s="1" t="s">
        <v>747</v>
      </c>
      <c r="G8163" s="1" t="s">
        <v>1825</v>
      </c>
      <c r="H8163" s="1" t="s">
        <v>23</v>
      </c>
      <c r="I8163" s="1" t="s">
        <v>53</v>
      </c>
      <c r="AK8163" s="1" t="s">
        <v>79</v>
      </c>
    </row>
    <row r="8164" spans="1:38">
      <c r="A8164" s="1" t="s">
        <v>1794</v>
      </c>
      <c r="B8164" s="9">
        <v>42421</v>
      </c>
      <c r="C8164" s="2">
        <v>100</v>
      </c>
      <c r="D8164" s="7">
        <v>1</v>
      </c>
      <c r="E8164" s="1">
        <v>2</v>
      </c>
      <c r="F8164" s="1" t="s">
        <v>745</v>
      </c>
      <c r="G8164" s="1" t="s">
        <v>1833</v>
      </c>
      <c r="H8164" s="1" t="s">
        <v>23</v>
      </c>
      <c r="I8164" s="1" t="s">
        <v>23</v>
      </c>
      <c r="AK8164" s="1" t="s">
        <v>79</v>
      </c>
    </row>
    <row r="8165" spans="1:38">
      <c r="A8165" s="1" t="s">
        <v>1794</v>
      </c>
      <c r="B8165" s="9">
        <v>42421</v>
      </c>
      <c r="C8165" s="2">
        <v>100</v>
      </c>
      <c r="D8165" s="7">
        <v>1</v>
      </c>
      <c r="E8165" s="1">
        <v>2</v>
      </c>
      <c r="F8165" s="1" t="s">
        <v>747</v>
      </c>
      <c r="G8165" s="1" t="s">
        <v>1829</v>
      </c>
      <c r="H8165" s="1" t="s">
        <v>23</v>
      </c>
      <c r="I8165" s="1" t="s">
        <v>23</v>
      </c>
      <c r="AK8165" s="1" t="s">
        <v>79</v>
      </c>
    </row>
    <row r="8166" spans="1:38">
      <c r="A8166" s="1" t="s">
        <v>1794</v>
      </c>
      <c r="B8166" s="9">
        <v>42421</v>
      </c>
      <c r="C8166" s="2">
        <v>100</v>
      </c>
      <c r="D8166" s="7">
        <v>1</v>
      </c>
      <c r="E8166" s="1">
        <v>3</v>
      </c>
      <c r="F8166" s="1" t="s">
        <v>745</v>
      </c>
      <c r="G8166" s="1" t="s">
        <v>1813</v>
      </c>
      <c r="H8166" s="1" t="s">
        <v>23</v>
      </c>
      <c r="I8166" s="1" t="s">
        <v>23</v>
      </c>
      <c r="AK8166" s="1" t="s">
        <v>79</v>
      </c>
    </row>
    <row r="8167" spans="1:38">
      <c r="A8167" s="1" t="s">
        <v>1794</v>
      </c>
      <c r="B8167" s="9">
        <v>42421</v>
      </c>
      <c r="C8167" s="2">
        <v>100</v>
      </c>
      <c r="D8167" s="7">
        <v>1</v>
      </c>
      <c r="E8167" s="1">
        <v>3</v>
      </c>
      <c r="F8167" s="1" t="s">
        <v>747</v>
      </c>
      <c r="G8167" s="1" t="s">
        <v>1824</v>
      </c>
      <c r="H8167" s="1" t="s">
        <v>23</v>
      </c>
      <c r="I8167" s="1" t="s">
        <v>53</v>
      </c>
      <c r="AK8167" s="1" t="s">
        <v>79</v>
      </c>
    </row>
    <row r="8168" spans="1:38">
      <c r="A8168" s="1" t="s">
        <v>1794</v>
      </c>
      <c r="B8168" s="9">
        <v>42421</v>
      </c>
      <c r="C8168" s="2">
        <v>100</v>
      </c>
      <c r="D8168" s="7">
        <v>1</v>
      </c>
      <c r="E8168" s="1">
        <v>4</v>
      </c>
      <c r="F8168" s="1" t="s">
        <v>745</v>
      </c>
      <c r="G8168" s="1" t="s">
        <v>1821</v>
      </c>
      <c r="H8168" s="1" t="s">
        <v>22</v>
      </c>
      <c r="I8168" s="1" t="s">
        <v>9</v>
      </c>
      <c r="K8168" s="1" t="s">
        <v>146</v>
      </c>
      <c r="L8168" s="1" t="s">
        <v>53</v>
      </c>
      <c r="M8168" s="2" t="s">
        <v>1370</v>
      </c>
      <c r="AK8168" s="1" t="s">
        <v>79</v>
      </c>
      <c r="AL8168" s="1" t="s">
        <v>1420</v>
      </c>
    </row>
    <row r="8169" spans="1:38">
      <c r="A8169" s="1" t="s">
        <v>1794</v>
      </c>
      <c r="B8169" s="9">
        <v>42421</v>
      </c>
      <c r="C8169" s="2">
        <v>100</v>
      </c>
      <c r="D8169" s="7">
        <v>1</v>
      </c>
      <c r="E8169" s="1">
        <v>4</v>
      </c>
      <c r="F8169" s="1" t="s">
        <v>747</v>
      </c>
      <c r="G8169" s="1" t="s">
        <v>1832</v>
      </c>
      <c r="H8169" s="1" t="s">
        <v>22</v>
      </c>
      <c r="I8169" s="1" t="s">
        <v>9</v>
      </c>
      <c r="K8169" s="1" t="s">
        <v>146</v>
      </c>
      <c r="L8169" s="1" t="s">
        <v>25</v>
      </c>
      <c r="M8169" s="2" t="s">
        <v>1421</v>
      </c>
      <c r="N8169" s="1" t="s">
        <v>224</v>
      </c>
      <c r="O8169" s="1" t="s">
        <v>27</v>
      </c>
      <c r="P8169" s="1" t="s">
        <v>1422</v>
      </c>
      <c r="Q8169" s="1">
        <v>22.7</v>
      </c>
      <c r="R8169" s="1">
        <v>13.3</v>
      </c>
      <c r="S8169" s="1">
        <v>15.4</v>
      </c>
      <c r="X8169" s="1">
        <v>19</v>
      </c>
      <c r="Y8169" s="1">
        <v>43</v>
      </c>
      <c r="Z8169" s="1">
        <v>24</v>
      </c>
      <c r="AA8169" s="1">
        <v>0</v>
      </c>
      <c r="AE8169" s="1" t="s">
        <v>1423</v>
      </c>
      <c r="AJ8169" s="1" t="s">
        <v>1317</v>
      </c>
      <c r="AK8169" s="1" t="s">
        <v>79</v>
      </c>
      <c r="AL8169" s="1" t="s">
        <v>1424</v>
      </c>
    </row>
    <row r="8170" spans="1:38">
      <c r="A8170" s="1" t="s">
        <v>1794</v>
      </c>
      <c r="B8170" s="9">
        <v>42421</v>
      </c>
      <c r="C8170" s="2">
        <v>100</v>
      </c>
      <c r="D8170" s="7">
        <v>1</v>
      </c>
      <c r="E8170" s="1">
        <v>5</v>
      </c>
      <c r="F8170" s="1" t="s">
        <v>745</v>
      </c>
      <c r="G8170" s="1" t="s">
        <v>1828</v>
      </c>
      <c r="H8170" s="1" t="s">
        <v>23</v>
      </c>
      <c r="I8170" s="1" t="s">
        <v>53</v>
      </c>
      <c r="AK8170" s="1" t="s">
        <v>79</v>
      </c>
    </row>
    <row r="8171" spans="1:38">
      <c r="A8171" s="1" t="s">
        <v>1794</v>
      </c>
      <c r="B8171" s="9">
        <v>42421</v>
      </c>
      <c r="C8171" s="2">
        <v>100</v>
      </c>
      <c r="D8171" s="7">
        <v>1</v>
      </c>
      <c r="E8171" s="1">
        <v>5</v>
      </c>
      <c r="F8171" s="1" t="s">
        <v>747</v>
      </c>
      <c r="G8171" s="1" t="s">
        <v>1826</v>
      </c>
      <c r="H8171" s="1" t="s">
        <v>23</v>
      </c>
      <c r="I8171" s="1" t="s">
        <v>53</v>
      </c>
      <c r="AK8171" s="1" t="s">
        <v>79</v>
      </c>
    </row>
    <row r="8172" spans="1:38">
      <c r="A8172" s="1" t="s">
        <v>1794</v>
      </c>
      <c r="B8172" s="9">
        <v>42421</v>
      </c>
      <c r="C8172" s="2">
        <v>100</v>
      </c>
      <c r="D8172" s="7">
        <v>1</v>
      </c>
      <c r="E8172" s="1">
        <v>6</v>
      </c>
      <c r="F8172" s="1" t="s">
        <v>745</v>
      </c>
      <c r="G8172" s="1" t="s">
        <v>1834</v>
      </c>
      <c r="H8172" s="1" t="s">
        <v>22</v>
      </c>
      <c r="I8172" s="1" t="s">
        <v>53</v>
      </c>
      <c r="AK8172" s="1" t="s">
        <v>79</v>
      </c>
    </row>
    <row r="8173" spans="1:38">
      <c r="A8173" s="1" t="s">
        <v>1794</v>
      </c>
      <c r="B8173" s="9">
        <v>42421</v>
      </c>
      <c r="C8173" s="2">
        <v>100</v>
      </c>
      <c r="D8173" s="7">
        <v>1</v>
      </c>
      <c r="E8173" s="1">
        <v>6</v>
      </c>
      <c r="F8173" s="1" t="s">
        <v>747</v>
      </c>
      <c r="G8173" s="1" t="s">
        <v>1816</v>
      </c>
      <c r="H8173" s="1" t="s">
        <v>23</v>
      </c>
      <c r="I8173" s="1" t="s">
        <v>23</v>
      </c>
      <c r="AK8173" s="1" t="s">
        <v>79</v>
      </c>
    </row>
    <row r="8174" spans="1:38">
      <c r="A8174" s="1" t="s">
        <v>1794</v>
      </c>
      <c r="B8174" s="9">
        <v>42421</v>
      </c>
      <c r="C8174" s="2">
        <v>100</v>
      </c>
      <c r="D8174" s="7">
        <v>1</v>
      </c>
      <c r="E8174" s="1">
        <v>7</v>
      </c>
      <c r="F8174" s="1" t="s">
        <v>745</v>
      </c>
      <c r="G8174" s="1" t="s">
        <v>1809</v>
      </c>
      <c r="H8174" s="1" t="s">
        <v>23</v>
      </c>
      <c r="I8174" s="1" t="s">
        <v>23</v>
      </c>
      <c r="AK8174" s="1" t="s">
        <v>79</v>
      </c>
    </row>
    <row r="8175" spans="1:38">
      <c r="A8175" s="1" t="s">
        <v>1794</v>
      </c>
      <c r="B8175" s="9">
        <v>42421</v>
      </c>
      <c r="C8175" s="2">
        <v>100</v>
      </c>
      <c r="D8175" s="7">
        <v>1</v>
      </c>
      <c r="E8175" s="1">
        <v>7</v>
      </c>
      <c r="F8175" s="1" t="s">
        <v>747</v>
      </c>
      <c r="G8175" s="1" t="s">
        <v>1822</v>
      </c>
      <c r="H8175" s="1" t="s">
        <v>22</v>
      </c>
      <c r="I8175" s="1" t="s">
        <v>23</v>
      </c>
      <c r="AK8175" s="1" t="s">
        <v>79</v>
      </c>
    </row>
    <row r="8176" spans="1:38">
      <c r="A8176" s="1" t="s">
        <v>1794</v>
      </c>
      <c r="B8176" s="9">
        <v>42421</v>
      </c>
      <c r="C8176" s="2">
        <v>100</v>
      </c>
      <c r="D8176" s="7">
        <v>1</v>
      </c>
      <c r="E8176" s="1">
        <v>8</v>
      </c>
      <c r="F8176" s="1" t="s">
        <v>745</v>
      </c>
      <c r="G8176" s="1" t="s">
        <v>1808</v>
      </c>
      <c r="H8176" s="1" t="s">
        <v>22</v>
      </c>
      <c r="I8176" s="1" t="s">
        <v>23</v>
      </c>
      <c r="AK8176" s="1" t="s">
        <v>79</v>
      </c>
    </row>
    <row r="8177" spans="1:38">
      <c r="A8177" s="1" t="s">
        <v>1794</v>
      </c>
      <c r="B8177" s="9">
        <v>42421</v>
      </c>
      <c r="C8177" s="2">
        <v>100</v>
      </c>
      <c r="D8177" s="7">
        <v>1</v>
      </c>
      <c r="E8177" s="1">
        <v>8</v>
      </c>
      <c r="F8177" s="1" t="s">
        <v>747</v>
      </c>
      <c r="G8177" s="1" t="s">
        <v>1820</v>
      </c>
      <c r="H8177" s="1" t="s">
        <v>22</v>
      </c>
      <c r="I8177" s="1" t="s">
        <v>23</v>
      </c>
      <c r="J8177" s="1" t="s">
        <v>1347</v>
      </c>
      <c r="AK8177" s="1" t="s">
        <v>79</v>
      </c>
    </row>
    <row r="8178" spans="1:38">
      <c r="A8178" s="1" t="s">
        <v>1794</v>
      </c>
      <c r="B8178" s="9">
        <v>42421</v>
      </c>
      <c r="C8178" s="2">
        <v>100</v>
      </c>
      <c r="D8178" s="7">
        <v>1</v>
      </c>
      <c r="E8178" s="1">
        <v>9</v>
      </c>
      <c r="F8178" s="1" t="s">
        <v>745</v>
      </c>
      <c r="G8178" s="1" t="s">
        <v>1830</v>
      </c>
      <c r="H8178" s="1" t="s">
        <v>23</v>
      </c>
      <c r="I8178" s="1" t="s">
        <v>53</v>
      </c>
      <c r="AK8178" s="1" t="s">
        <v>79</v>
      </c>
    </row>
    <row r="8179" spans="1:38">
      <c r="A8179" s="1" t="s">
        <v>1794</v>
      </c>
      <c r="B8179" s="9">
        <v>42421</v>
      </c>
      <c r="C8179" s="2">
        <v>100</v>
      </c>
      <c r="D8179" s="7">
        <v>1</v>
      </c>
      <c r="E8179" s="1">
        <v>9</v>
      </c>
      <c r="F8179" s="1" t="s">
        <v>747</v>
      </c>
      <c r="G8179" s="1" t="s">
        <v>1810</v>
      </c>
      <c r="H8179" s="1" t="s">
        <v>23</v>
      </c>
      <c r="I8179" s="1" t="s">
        <v>53</v>
      </c>
      <c r="AK8179" s="1" t="s">
        <v>79</v>
      </c>
    </row>
    <row r="8180" spans="1:38">
      <c r="A8180" s="1" t="s">
        <v>1794</v>
      </c>
      <c r="B8180" s="9">
        <v>42421</v>
      </c>
      <c r="C8180" s="2">
        <v>100</v>
      </c>
      <c r="D8180" s="7">
        <v>1</v>
      </c>
      <c r="E8180" s="1">
        <v>10</v>
      </c>
      <c r="F8180" s="1" t="s">
        <v>745</v>
      </c>
      <c r="G8180" s="1" t="s">
        <v>1817</v>
      </c>
      <c r="H8180" s="1" t="s">
        <v>22</v>
      </c>
      <c r="I8180" s="1" t="s">
        <v>9</v>
      </c>
      <c r="AK8180" s="1" t="s">
        <v>79</v>
      </c>
    </row>
    <row r="8181" spans="1:38">
      <c r="A8181" s="1" t="s">
        <v>1794</v>
      </c>
      <c r="B8181" s="9">
        <v>42421</v>
      </c>
      <c r="C8181" s="2">
        <v>100</v>
      </c>
      <c r="D8181" s="7">
        <v>1</v>
      </c>
      <c r="E8181" s="1">
        <v>10</v>
      </c>
      <c r="F8181" s="1" t="s">
        <v>747</v>
      </c>
      <c r="G8181" s="1" t="s">
        <v>1835</v>
      </c>
      <c r="H8181" s="1" t="s">
        <v>23</v>
      </c>
      <c r="I8181" s="1" t="s">
        <v>53</v>
      </c>
      <c r="AK8181" s="1" t="s">
        <v>79</v>
      </c>
    </row>
    <row r="8182" spans="1:38">
      <c r="A8182" s="1" t="s">
        <v>1794</v>
      </c>
      <c r="B8182" s="9">
        <v>42421</v>
      </c>
      <c r="C8182" s="2">
        <v>100</v>
      </c>
      <c r="D8182" s="7">
        <v>1</v>
      </c>
      <c r="E8182" s="1">
        <v>11</v>
      </c>
      <c r="F8182" s="1" t="s">
        <v>745</v>
      </c>
      <c r="G8182" s="1" t="s">
        <v>1812</v>
      </c>
      <c r="H8182" s="1" t="s">
        <v>22</v>
      </c>
      <c r="I8182" s="1" t="s">
        <v>53</v>
      </c>
      <c r="AK8182" s="1" t="s">
        <v>79</v>
      </c>
    </row>
    <row r="8183" spans="1:38">
      <c r="A8183" s="1" t="s">
        <v>1794</v>
      </c>
      <c r="B8183" s="9">
        <v>42421</v>
      </c>
      <c r="C8183" s="2">
        <v>100</v>
      </c>
      <c r="D8183" s="7">
        <v>1</v>
      </c>
      <c r="E8183" s="1">
        <v>11</v>
      </c>
      <c r="F8183" s="1" t="s">
        <v>747</v>
      </c>
      <c r="G8183" s="1" t="s">
        <v>1807</v>
      </c>
      <c r="H8183" s="1" t="s">
        <v>22</v>
      </c>
      <c r="I8183" s="1" t="s">
        <v>53</v>
      </c>
      <c r="AK8183" s="1" t="s">
        <v>79</v>
      </c>
    </row>
    <row r="8184" spans="1:38">
      <c r="A8184" s="1" t="s">
        <v>1794</v>
      </c>
      <c r="B8184" s="9">
        <v>42421</v>
      </c>
      <c r="C8184" s="2">
        <v>100</v>
      </c>
      <c r="D8184" s="7">
        <v>1</v>
      </c>
      <c r="E8184" s="1">
        <v>12</v>
      </c>
      <c r="F8184" s="1" t="s">
        <v>745</v>
      </c>
      <c r="G8184" s="1" t="s">
        <v>1818</v>
      </c>
      <c r="H8184" s="1" t="s">
        <v>22</v>
      </c>
      <c r="I8184" s="1" t="s">
        <v>23</v>
      </c>
      <c r="AK8184" s="1" t="s">
        <v>79</v>
      </c>
    </row>
    <row r="8185" spans="1:38">
      <c r="A8185" s="1" t="s">
        <v>1794</v>
      </c>
      <c r="B8185" s="9">
        <v>42421</v>
      </c>
      <c r="C8185" s="2">
        <v>100</v>
      </c>
      <c r="D8185" s="7">
        <v>1</v>
      </c>
      <c r="E8185" s="1">
        <v>12</v>
      </c>
      <c r="F8185" s="1" t="s">
        <v>747</v>
      </c>
      <c r="G8185" s="1" t="s">
        <v>1811</v>
      </c>
      <c r="H8185" s="1" t="s">
        <v>22</v>
      </c>
      <c r="I8185" s="1" t="s">
        <v>53</v>
      </c>
      <c r="AK8185" s="1" t="s">
        <v>79</v>
      </c>
    </row>
    <row r="8186" spans="1:38">
      <c r="A8186" s="1" t="s">
        <v>1794</v>
      </c>
      <c r="B8186" s="9">
        <v>42421</v>
      </c>
      <c r="C8186" s="2">
        <v>100</v>
      </c>
      <c r="D8186" s="7">
        <v>1</v>
      </c>
      <c r="E8186" s="1">
        <v>13</v>
      </c>
      <c r="F8186" s="1" t="s">
        <v>745</v>
      </c>
      <c r="G8186" s="1" t="s">
        <v>1827</v>
      </c>
      <c r="H8186" s="1" t="s">
        <v>23</v>
      </c>
      <c r="I8186" s="1" t="s">
        <v>23</v>
      </c>
      <c r="AK8186" s="1" t="s">
        <v>79</v>
      </c>
    </row>
    <row r="8187" spans="1:38">
      <c r="A8187" s="1" t="s">
        <v>1794</v>
      </c>
      <c r="B8187" s="9">
        <v>42421</v>
      </c>
      <c r="C8187" s="2">
        <v>100</v>
      </c>
      <c r="D8187" s="7">
        <v>1</v>
      </c>
      <c r="E8187" s="1">
        <v>13</v>
      </c>
      <c r="F8187" s="1" t="s">
        <v>747</v>
      </c>
      <c r="G8187" s="1" t="s">
        <v>1815</v>
      </c>
      <c r="H8187" s="1" t="s">
        <v>22</v>
      </c>
      <c r="I8187" s="1" t="s">
        <v>23</v>
      </c>
      <c r="AK8187" s="1" t="s">
        <v>79</v>
      </c>
    </row>
    <row r="8188" spans="1:38">
      <c r="A8188" s="1" t="s">
        <v>1794</v>
      </c>
      <c r="B8188" s="9">
        <v>42421</v>
      </c>
      <c r="C8188" s="2">
        <v>100</v>
      </c>
      <c r="D8188" s="7">
        <v>1</v>
      </c>
      <c r="E8188" s="1">
        <v>14</v>
      </c>
      <c r="F8188" s="1" t="s">
        <v>745</v>
      </c>
      <c r="G8188" s="1" t="s">
        <v>1819</v>
      </c>
      <c r="H8188" s="1" t="s">
        <v>22</v>
      </c>
      <c r="I8188" s="1" t="s">
        <v>9</v>
      </c>
      <c r="K8188" s="1" t="s">
        <v>30</v>
      </c>
      <c r="L8188" s="1" t="s">
        <v>53</v>
      </c>
      <c r="M8188" s="2" t="s">
        <v>1331</v>
      </c>
      <c r="AJ8188" s="1" t="s">
        <v>1328</v>
      </c>
      <c r="AK8188" s="1" t="s">
        <v>79</v>
      </c>
    </row>
    <row r="8189" spans="1:38">
      <c r="A8189" s="1" t="s">
        <v>1794</v>
      </c>
      <c r="B8189" s="9">
        <v>42421</v>
      </c>
      <c r="C8189" s="2">
        <v>100</v>
      </c>
      <c r="D8189" s="7">
        <v>1</v>
      </c>
      <c r="E8189" s="1">
        <v>14</v>
      </c>
      <c r="F8189" s="1" t="s">
        <v>747</v>
      </c>
      <c r="G8189" s="1" t="s">
        <v>1806</v>
      </c>
      <c r="H8189" s="1" t="s">
        <v>22</v>
      </c>
      <c r="I8189" s="1" t="s">
        <v>9</v>
      </c>
      <c r="K8189" s="1" t="s">
        <v>239</v>
      </c>
      <c r="L8189" s="1" t="s">
        <v>53</v>
      </c>
      <c r="M8189" s="2" t="s">
        <v>1276</v>
      </c>
      <c r="AJ8189" s="1" t="s">
        <v>750</v>
      </c>
      <c r="AK8189" s="1" t="s">
        <v>79</v>
      </c>
    </row>
    <row r="8190" spans="1:38">
      <c r="A8190" s="1" t="s">
        <v>1794</v>
      </c>
      <c r="B8190" s="9">
        <v>42421</v>
      </c>
      <c r="C8190" s="2">
        <v>100</v>
      </c>
      <c r="D8190" s="7">
        <v>1</v>
      </c>
      <c r="E8190" s="1">
        <v>15</v>
      </c>
      <c r="F8190" s="1" t="s">
        <v>745</v>
      </c>
      <c r="G8190" s="1" t="s">
        <v>1836</v>
      </c>
      <c r="H8190" s="1" t="s">
        <v>23</v>
      </c>
      <c r="I8190" s="1" t="s">
        <v>23</v>
      </c>
      <c r="AK8190" s="1" t="s">
        <v>79</v>
      </c>
    </row>
    <row r="8191" spans="1:38">
      <c r="A8191" s="1" t="s">
        <v>1794</v>
      </c>
      <c r="B8191" s="9">
        <v>42421</v>
      </c>
      <c r="C8191" s="2">
        <v>100</v>
      </c>
      <c r="D8191" s="7">
        <v>1</v>
      </c>
      <c r="E8191" s="1">
        <v>15</v>
      </c>
      <c r="F8191" s="1" t="s">
        <v>747</v>
      </c>
      <c r="G8191" s="1" t="s">
        <v>1805</v>
      </c>
      <c r="H8191" s="1" t="s">
        <v>22</v>
      </c>
      <c r="I8191" s="1" t="s">
        <v>9</v>
      </c>
      <c r="K8191" s="1" t="s">
        <v>239</v>
      </c>
      <c r="L8191" s="1" t="s">
        <v>53</v>
      </c>
      <c r="M8191" s="2" t="s">
        <v>1425</v>
      </c>
      <c r="AJ8191" s="1" t="s">
        <v>1328</v>
      </c>
      <c r="AK8191" s="1" t="s">
        <v>79</v>
      </c>
      <c r="AL8191" s="1" t="s">
        <v>1426</v>
      </c>
    </row>
    <row r="8192" spans="1:38">
      <c r="A8192" s="1" t="s">
        <v>1794</v>
      </c>
      <c r="B8192" s="9">
        <v>42421</v>
      </c>
      <c r="C8192" s="2">
        <v>100</v>
      </c>
      <c r="D8192" s="7">
        <v>1</v>
      </c>
      <c r="E8192" s="1">
        <v>16</v>
      </c>
      <c r="F8192" s="1" t="s">
        <v>745</v>
      </c>
      <c r="G8192" s="1" t="s">
        <v>1814</v>
      </c>
      <c r="H8192" s="1" t="s">
        <v>23</v>
      </c>
      <c r="I8192" s="1" t="s">
        <v>23</v>
      </c>
      <c r="AK8192" s="1" t="s">
        <v>79</v>
      </c>
    </row>
    <row r="8193" spans="1:38">
      <c r="A8193" s="1" t="s">
        <v>1794</v>
      </c>
      <c r="B8193" s="9">
        <v>42421</v>
      </c>
      <c r="C8193" s="2">
        <v>100</v>
      </c>
      <c r="D8193" s="7">
        <v>1</v>
      </c>
      <c r="E8193" s="1">
        <v>16</v>
      </c>
      <c r="F8193" s="1" t="s">
        <v>747</v>
      </c>
      <c r="G8193" s="1" t="s">
        <v>1831</v>
      </c>
      <c r="H8193" s="1" t="s">
        <v>22</v>
      </c>
      <c r="I8193" s="1" t="s">
        <v>9</v>
      </c>
      <c r="K8193" s="1" t="s">
        <v>36</v>
      </c>
      <c r="L8193" s="1" t="s">
        <v>25</v>
      </c>
      <c r="M8193" s="2" t="s">
        <v>1427</v>
      </c>
      <c r="N8193" s="1" t="s">
        <v>794</v>
      </c>
      <c r="O8193" s="1" t="s">
        <v>27</v>
      </c>
      <c r="P8193" s="1" t="s">
        <v>1428</v>
      </c>
      <c r="Q8193" s="1">
        <v>34</v>
      </c>
      <c r="T8193" s="1">
        <v>120.6</v>
      </c>
      <c r="U8193" s="1">
        <v>98.1</v>
      </c>
      <c r="X8193" s="1">
        <v>19</v>
      </c>
      <c r="Y8193" s="1">
        <v>89</v>
      </c>
      <c r="Z8193" s="1">
        <v>70</v>
      </c>
      <c r="AA8193" s="1">
        <v>0</v>
      </c>
      <c r="AJ8193" s="1" t="s">
        <v>1322</v>
      </c>
      <c r="AK8193" s="1" t="s">
        <v>79</v>
      </c>
    </row>
    <row r="8194" spans="1:38">
      <c r="A8194" s="1" t="s">
        <v>1794</v>
      </c>
      <c r="B8194" s="9">
        <v>42421</v>
      </c>
      <c r="C8194" s="2">
        <v>100</v>
      </c>
      <c r="D8194" s="7">
        <v>1</v>
      </c>
      <c r="E8194" s="1">
        <v>17</v>
      </c>
      <c r="F8194" s="1" t="s">
        <v>745</v>
      </c>
      <c r="G8194" s="1" t="s">
        <v>1451</v>
      </c>
      <c r="H8194" s="1" t="s">
        <v>23</v>
      </c>
      <c r="I8194" s="1" t="s">
        <v>23</v>
      </c>
      <c r="AK8194" s="1" t="s">
        <v>750</v>
      </c>
    </row>
    <row r="8195" spans="1:38">
      <c r="A8195" s="1" t="s">
        <v>1794</v>
      </c>
      <c r="B8195" s="9">
        <v>42421</v>
      </c>
      <c r="C8195" s="2">
        <v>100</v>
      </c>
      <c r="D8195" s="7">
        <v>1</v>
      </c>
      <c r="E8195" s="1">
        <v>17</v>
      </c>
      <c r="F8195" s="1" t="s">
        <v>747</v>
      </c>
      <c r="G8195" s="1" t="s">
        <v>1452</v>
      </c>
      <c r="H8195" s="1" t="s">
        <v>23</v>
      </c>
      <c r="I8195" s="1" t="s">
        <v>53</v>
      </c>
      <c r="AK8195" s="1" t="s">
        <v>750</v>
      </c>
    </row>
    <row r="8196" spans="1:38">
      <c r="A8196" s="1" t="s">
        <v>1794</v>
      </c>
      <c r="B8196" s="9">
        <v>42421</v>
      </c>
      <c r="C8196" s="2">
        <v>100</v>
      </c>
      <c r="D8196" s="7">
        <v>1</v>
      </c>
      <c r="E8196" s="1">
        <v>18</v>
      </c>
      <c r="F8196" s="1" t="s">
        <v>745</v>
      </c>
      <c r="G8196" s="1" t="s">
        <v>1453</v>
      </c>
      <c r="H8196" s="1" t="s">
        <v>22</v>
      </c>
      <c r="I8196" s="1" t="s">
        <v>23</v>
      </c>
      <c r="AK8196" s="1" t="s">
        <v>750</v>
      </c>
    </row>
    <row r="8197" spans="1:38">
      <c r="A8197" s="1" t="s">
        <v>1794</v>
      </c>
      <c r="B8197" s="9">
        <v>42421</v>
      </c>
      <c r="C8197" s="2">
        <v>100</v>
      </c>
      <c r="D8197" s="7">
        <v>1</v>
      </c>
      <c r="E8197" s="1">
        <v>18</v>
      </c>
      <c r="F8197" s="1" t="s">
        <v>747</v>
      </c>
      <c r="G8197" s="1" t="s">
        <v>1454</v>
      </c>
      <c r="H8197" s="1" t="s">
        <v>22</v>
      </c>
      <c r="I8197" s="1" t="s">
        <v>23</v>
      </c>
      <c r="AK8197" s="1" t="s">
        <v>750</v>
      </c>
    </row>
    <row r="8198" spans="1:38">
      <c r="A8198" s="1" t="s">
        <v>1794</v>
      </c>
      <c r="B8198" s="9">
        <v>42421</v>
      </c>
      <c r="C8198" s="2">
        <v>100</v>
      </c>
      <c r="D8198" s="7">
        <v>1</v>
      </c>
      <c r="E8198" s="1">
        <v>19</v>
      </c>
      <c r="F8198" s="1" t="s">
        <v>745</v>
      </c>
      <c r="G8198" s="1" t="s">
        <v>1455</v>
      </c>
      <c r="H8198" s="1" t="s">
        <v>22</v>
      </c>
      <c r="I8198" s="1" t="s">
        <v>9</v>
      </c>
      <c r="K8198" s="1" t="s">
        <v>29</v>
      </c>
      <c r="L8198" s="1" t="s">
        <v>53</v>
      </c>
      <c r="M8198" s="2" t="s">
        <v>1379</v>
      </c>
      <c r="AK8198" s="1" t="s">
        <v>750</v>
      </c>
    </row>
    <row r="8199" spans="1:38">
      <c r="A8199" s="1" t="s">
        <v>1794</v>
      </c>
      <c r="B8199" s="9">
        <v>42421</v>
      </c>
      <c r="C8199" s="2">
        <v>100</v>
      </c>
      <c r="D8199" s="7">
        <v>1</v>
      </c>
      <c r="E8199" s="1">
        <v>19</v>
      </c>
      <c r="F8199" s="1" t="s">
        <v>747</v>
      </c>
      <c r="G8199" s="1" t="s">
        <v>1456</v>
      </c>
      <c r="H8199" s="1" t="s">
        <v>22</v>
      </c>
      <c r="I8199" s="1" t="s">
        <v>53</v>
      </c>
      <c r="AK8199" s="1" t="s">
        <v>750</v>
      </c>
    </row>
    <row r="8200" spans="1:38">
      <c r="A8200" s="1" t="s">
        <v>1794</v>
      </c>
      <c r="B8200" s="9">
        <v>42421</v>
      </c>
      <c r="C8200" s="2">
        <v>100</v>
      </c>
      <c r="D8200" s="7">
        <v>1</v>
      </c>
      <c r="E8200" s="1">
        <v>20</v>
      </c>
      <c r="F8200" s="1" t="s">
        <v>745</v>
      </c>
      <c r="G8200" s="1" t="s">
        <v>1457</v>
      </c>
      <c r="H8200" s="1" t="s">
        <v>22</v>
      </c>
      <c r="I8200" s="1" t="s">
        <v>23</v>
      </c>
      <c r="AK8200" s="1" t="s">
        <v>750</v>
      </c>
    </row>
    <row r="8201" spans="1:38">
      <c r="A8201" s="1" t="s">
        <v>1794</v>
      </c>
      <c r="B8201" s="9">
        <v>42421</v>
      </c>
      <c r="C8201" s="2">
        <v>100</v>
      </c>
      <c r="D8201" s="7">
        <v>1</v>
      </c>
      <c r="E8201" s="1">
        <v>20</v>
      </c>
      <c r="F8201" s="1" t="s">
        <v>747</v>
      </c>
      <c r="G8201" s="1" t="s">
        <v>1458</v>
      </c>
      <c r="H8201" s="1" t="s">
        <v>22</v>
      </c>
      <c r="I8201" s="1" t="s">
        <v>23</v>
      </c>
      <c r="AK8201" s="1" t="s">
        <v>750</v>
      </c>
    </row>
    <row r="8202" spans="1:38">
      <c r="A8202" s="1" t="s">
        <v>1794</v>
      </c>
      <c r="B8202" s="9">
        <v>42421</v>
      </c>
      <c r="C8202" s="2">
        <v>100</v>
      </c>
      <c r="D8202" s="7">
        <v>1</v>
      </c>
      <c r="E8202" s="10">
        <v>21</v>
      </c>
      <c r="F8202" s="1" t="s">
        <v>745</v>
      </c>
      <c r="G8202" s="1" t="s">
        <v>1463</v>
      </c>
      <c r="H8202" s="1" t="s">
        <v>22</v>
      </c>
      <c r="I8202" s="1" t="s">
        <v>23</v>
      </c>
      <c r="AK8202" s="1" t="s">
        <v>750</v>
      </c>
    </row>
    <row r="8203" spans="1:38">
      <c r="A8203" s="1" t="s">
        <v>1794</v>
      </c>
      <c r="B8203" s="9">
        <v>42421</v>
      </c>
      <c r="C8203" s="2">
        <v>100</v>
      </c>
      <c r="D8203" s="7">
        <v>1</v>
      </c>
      <c r="E8203" s="1">
        <v>21</v>
      </c>
      <c r="F8203" s="1" t="s">
        <v>747</v>
      </c>
      <c r="G8203" s="1" t="s">
        <v>1464</v>
      </c>
      <c r="H8203" s="1" t="s">
        <v>22</v>
      </c>
      <c r="I8203" s="1" t="s">
        <v>53</v>
      </c>
      <c r="AK8203" s="1" t="s">
        <v>750</v>
      </c>
      <c r="AL8203" s="1" t="s">
        <v>1429</v>
      </c>
    </row>
    <row r="8204" spans="1:38">
      <c r="A8204" s="1" t="s">
        <v>1794</v>
      </c>
      <c r="B8204" s="9">
        <v>42421</v>
      </c>
      <c r="C8204" s="2">
        <v>100</v>
      </c>
      <c r="D8204" s="7">
        <v>1</v>
      </c>
      <c r="E8204" s="1">
        <v>22</v>
      </c>
      <c r="F8204" s="1" t="s">
        <v>745</v>
      </c>
      <c r="G8204" s="1" t="s">
        <v>1465</v>
      </c>
      <c r="H8204" s="1" t="s">
        <v>22</v>
      </c>
      <c r="I8204" s="1" t="s">
        <v>53</v>
      </c>
      <c r="AK8204" s="1" t="s">
        <v>750</v>
      </c>
    </row>
    <row r="8205" spans="1:38">
      <c r="A8205" s="1" t="s">
        <v>1794</v>
      </c>
      <c r="B8205" s="9">
        <v>42421</v>
      </c>
      <c r="C8205" s="2">
        <v>100</v>
      </c>
      <c r="D8205" s="7">
        <v>1</v>
      </c>
      <c r="E8205" s="1">
        <v>22</v>
      </c>
      <c r="F8205" s="1" t="s">
        <v>747</v>
      </c>
      <c r="G8205" s="1" t="s">
        <v>1466</v>
      </c>
      <c r="H8205" s="1" t="s">
        <v>22</v>
      </c>
      <c r="I8205" s="1" t="s">
        <v>23</v>
      </c>
      <c r="AK8205" s="1" t="s">
        <v>750</v>
      </c>
    </row>
    <row r="8206" spans="1:38">
      <c r="A8206" s="1" t="s">
        <v>1794</v>
      </c>
      <c r="B8206" s="9">
        <v>42421</v>
      </c>
      <c r="C8206" s="2">
        <v>100</v>
      </c>
      <c r="D8206" s="1">
        <v>1</v>
      </c>
      <c r="E8206" s="1">
        <v>23</v>
      </c>
      <c r="F8206" s="1" t="s">
        <v>745</v>
      </c>
      <c r="G8206" s="1" t="s">
        <v>1467</v>
      </c>
      <c r="H8206" s="1" t="s">
        <v>22</v>
      </c>
      <c r="I8206" s="1" t="s">
        <v>23</v>
      </c>
      <c r="AK8206" s="1" t="s">
        <v>750</v>
      </c>
    </row>
    <row r="8207" spans="1:38">
      <c r="A8207" s="1" t="s">
        <v>1794</v>
      </c>
      <c r="B8207" s="9">
        <v>42421</v>
      </c>
      <c r="C8207" s="2">
        <v>100</v>
      </c>
      <c r="D8207" s="7">
        <v>1</v>
      </c>
      <c r="E8207" s="1">
        <v>23</v>
      </c>
      <c r="F8207" s="1" t="s">
        <v>747</v>
      </c>
      <c r="G8207" s="1" t="s">
        <v>1468</v>
      </c>
      <c r="H8207" s="1" t="s">
        <v>22</v>
      </c>
      <c r="I8207" s="1" t="s">
        <v>53</v>
      </c>
      <c r="AK8207" s="1" t="s">
        <v>750</v>
      </c>
    </row>
    <row r="8208" spans="1:38">
      <c r="A8208" s="1" t="s">
        <v>1794</v>
      </c>
      <c r="B8208" s="9">
        <v>42421</v>
      </c>
      <c r="C8208" s="2">
        <v>100</v>
      </c>
      <c r="D8208" s="7">
        <v>1</v>
      </c>
      <c r="E8208" s="1">
        <v>24</v>
      </c>
      <c r="F8208" s="1" t="s">
        <v>745</v>
      </c>
      <c r="G8208" s="1" t="s">
        <v>1469</v>
      </c>
      <c r="H8208" s="1" t="s">
        <v>22</v>
      </c>
      <c r="I8208" s="1" t="s">
        <v>53</v>
      </c>
      <c r="AK8208" s="1" t="s">
        <v>750</v>
      </c>
    </row>
    <row r="8209" spans="1:38">
      <c r="A8209" s="1" t="s">
        <v>1794</v>
      </c>
      <c r="B8209" s="9">
        <v>42421</v>
      </c>
      <c r="C8209" s="2">
        <v>100</v>
      </c>
      <c r="D8209" s="7">
        <v>1</v>
      </c>
      <c r="E8209" s="1">
        <v>24</v>
      </c>
      <c r="F8209" s="1" t="s">
        <v>747</v>
      </c>
      <c r="G8209" s="1" t="s">
        <v>1472</v>
      </c>
      <c r="H8209" s="1" t="s">
        <v>22</v>
      </c>
      <c r="I8209" s="1" t="s">
        <v>23</v>
      </c>
      <c r="AK8209" s="1" t="s">
        <v>750</v>
      </c>
    </row>
    <row r="8210" spans="1:38">
      <c r="A8210" s="1" t="s">
        <v>1794</v>
      </c>
      <c r="B8210" s="9">
        <v>42421</v>
      </c>
      <c r="C8210" s="2">
        <v>100</v>
      </c>
      <c r="D8210" s="7">
        <v>1</v>
      </c>
      <c r="E8210" s="1">
        <v>25</v>
      </c>
      <c r="F8210" s="1" t="s">
        <v>745</v>
      </c>
      <c r="G8210" s="1" t="s">
        <v>1474</v>
      </c>
      <c r="H8210" s="1" t="s">
        <v>22</v>
      </c>
      <c r="I8210" s="1" t="s">
        <v>9</v>
      </c>
      <c r="J8210" s="1" t="s">
        <v>55</v>
      </c>
      <c r="K8210" s="1" t="s">
        <v>239</v>
      </c>
      <c r="L8210" s="1" t="s">
        <v>25</v>
      </c>
      <c r="M8210" s="2" t="s">
        <v>1430</v>
      </c>
      <c r="N8210" s="1" t="s">
        <v>224</v>
      </c>
      <c r="O8210" s="1" t="s">
        <v>166</v>
      </c>
      <c r="P8210" s="1" t="s">
        <v>1431</v>
      </c>
      <c r="Q8210" s="1">
        <v>44.9</v>
      </c>
      <c r="T8210" s="1">
        <v>175.6</v>
      </c>
      <c r="U8210" s="1">
        <v>174.4</v>
      </c>
      <c r="V8210" s="1">
        <v>99.316628701594539</v>
      </c>
      <c r="W8210" s="1">
        <v>38.9</v>
      </c>
      <c r="X8210" s="1">
        <v>19</v>
      </c>
      <c r="Y8210" s="1">
        <v>154</v>
      </c>
      <c r="Z8210" s="1">
        <v>135</v>
      </c>
      <c r="AA8210" s="1">
        <v>0</v>
      </c>
      <c r="AJ8210" s="1" t="s">
        <v>1322</v>
      </c>
      <c r="AK8210" s="1" t="s">
        <v>750</v>
      </c>
      <c r="AL8210" s="1" t="s">
        <v>1432</v>
      </c>
    </row>
    <row r="8211" spans="1:38">
      <c r="A8211" s="1" t="s">
        <v>1794</v>
      </c>
      <c r="B8211" s="9">
        <v>42421</v>
      </c>
      <c r="C8211" s="2">
        <v>100</v>
      </c>
      <c r="D8211" s="7">
        <v>1</v>
      </c>
      <c r="E8211" s="1">
        <v>25</v>
      </c>
      <c r="F8211" s="1" t="s">
        <v>747</v>
      </c>
      <c r="G8211" s="1" t="s">
        <v>1475</v>
      </c>
      <c r="H8211" s="1" t="s">
        <v>22</v>
      </c>
      <c r="I8211" s="1" t="s">
        <v>9</v>
      </c>
      <c r="AK8211" s="1" t="s">
        <v>750</v>
      </c>
    </row>
    <row r="8212" spans="1:38">
      <c r="A8212" s="1" t="s">
        <v>1794</v>
      </c>
      <c r="B8212" s="9">
        <v>42421</v>
      </c>
      <c r="C8212" s="2">
        <v>100</v>
      </c>
      <c r="D8212" s="7">
        <v>1</v>
      </c>
      <c r="E8212" s="1">
        <v>26</v>
      </c>
      <c r="F8212" s="1" t="s">
        <v>745</v>
      </c>
      <c r="G8212" s="1" t="s">
        <v>1476</v>
      </c>
      <c r="H8212" s="1" t="s">
        <v>23</v>
      </c>
      <c r="I8212" s="1" t="s">
        <v>53</v>
      </c>
      <c r="AK8212" s="1" t="s">
        <v>750</v>
      </c>
    </row>
    <row r="8213" spans="1:38">
      <c r="A8213" s="1" t="s">
        <v>1794</v>
      </c>
      <c r="B8213" s="9">
        <v>42421</v>
      </c>
      <c r="C8213" s="2">
        <v>100</v>
      </c>
      <c r="D8213" s="7">
        <v>1</v>
      </c>
      <c r="E8213" s="1">
        <v>26</v>
      </c>
      <c r="F8213" s="1" t="s">
        <v>747</v>
      </c>
      <c r="G8213" s="1" t="s">
        <v>1477</v>
      </c>
      <c r="H8213" s="1" t="s">
        <v>22</v>
      </c>
      <c r="I8213" s="1" t="s">
        <v>23</v>
      </c>
      <c r="AK8213" s="1" t="s">
        <v>750</v>
      </c>
    </row>
    <row r="8214" spans="1:38">
      <c r="A8214" s="1" t="s">
        <v>1794</v>
      </c>
      <c r="B8214" s="9">
        <v>42421</v>
      </c>
      <c r="C8214" s="2">
        <v>100</v>
      </c>
      <c r="D8214" s="7">
        <v>1</v>
      </c>
      <c r="E8214" s="1">
        <v>27</v>
      </c>
      <c r="F8214" s="1" t="s">
        <v>745</v>
      </c>
      <c r="G8214" s="1" t="s">
        <v>1478</v>
      </c>
      <c r="H8214" s="1" t="s">
        <v>22</v>
      </c>
      <c r="I8214" s="1" t="s">
        <v>23</v>
      </c>
      <c r="AK8214" s="1" t="s">
        <v>750</v>
      </c>
      <c r="AL8214" s="1" t="s">
        <v>998</v>
      </c>
    </row>
    <row r="8215" spans="1:38">
      <c r="A8215" s="1" t="s">
        <v>1794</v>
      </c>
      <c r="B8215" s="9">
        <v>42421</v>
      </c>
      <c r="C8215" s="2">
        <v>100</v>
      </c>
      <c r="D8215" s="7">
        <v>1</v>
      </c>
      <c r="E8215" s="1">
        <v>27</v>
      </c>
      <c r="F8215" s="1" t="s">
        <v>747</v>
      </c>
      <c r="G8215" s="1" t="s">
        <v>1479</v>
      </c>
      <c r="H8215" s="1" t="s">
        <v>22</v>
      </c>
      <c r="I8215" s="1" t="s">
        <v>23</v>
      </c>
      <c r="AK8215" s="1" t="s">
        <v>750</v>
      </c>
    </row>
    <row r="8216" spans="1:38">
      <c r="A8216" s="1" t="s">
        <v>1794</v>
      </c>
      <c r="B8216" s="9">
        <v>42421</v>
      </c>
      <c r="C8216" s="2">
        <v>100</v>
      </c>
      <c r="D8216" s="7">
        <v>1</v>
      </c>
      <c r="E8216" s="1">
        <v>28</v>
      </c>
      <c r="F8216" s="1" t="s">
        <v>745</v>
      </c>
      <c r="G8216" s="1" t="s">
        <v>1480</v>
      </c>
      <c r="H8216" s="1" t="s">
        <v>22</v>
      </c>
      <c r="I8216" s="1" t="s">
        <v>53</v>
      </c>
      <c r="AK8216" s="1" t="s">
        <v>750</v>
      </c>
    </row>
    <row r="8217" spans="1:38">
      <c r="A8217" s="1" t="s">
        <v>1794</v>
      </c>
      <c r="B8217" s="9">
        <v>42421</v>
      </c>
      <c r="C8217" s="2">
        <v>100</v>
      </c>
      <c r="D8217" s="7">
        <v>1</v>
      </c>
      <c r="E8217" s="1">
        <v>28</v>
      </c>
      <c r="F8217" s="1" t="s">
        <v>747</v>
      </c>
      <c r="G8217" s="1" t="s">
        <v>1481</v>
      </c>
      <c r="H8217" s="1" t="s">
        <v>22</v>
      </c>
      <c r="I8217" s="1" t="s">
        <v>9</v>
      </c>
      <c r="AK8217" s="1" t="s">
        <v>750</v>
      </c>
    </row>
    <row r="8218" spans="1:38">
      <c r="A8218" s="1" t="s">
        <v>1794</v>
      </c>
      <c r="B8218" s="9">
        <v>42421</v>
      </c>
      <c r="C8218" s="2">
        <v>100</v>
      </c>
      <c r="D8218" s="7">
        <v>1</v>
      </c>
      <c r="E8218" s="1">
        <v>29</v>
      </c>
      <c r="F8218" s="1" t="s">
        <v>745</v>
      </c>
      <c r="G8218" s="1" t="s">
        <v>1482</v>
      </c>
      <c r="H8218" s="1" t="s">
        <v>22</v>
      </c>
      <c r="I8218" s="1" t="s">
        <v>53</v>
      </c>
      <c r="AK8218" s="1" t="s">
        <v>750</v>
      </c>
    </row>
    <row r="8219" spans="1:38">
      <c r="A8219" s="1" t="s">
        <v>1794</v>
      </c>
      <c r="B8219" s="9">
        <v>42421</v>
      </c>
      <c r="C8219" s="2">
        <v>100</v>
      </c>
      <c r="D8219" s="7">
        <v>1</v>
      </c>
      <c r="E8219" s="1">
        <v>29</v>
      </c>
      <c r="F8219" s="1" t="s">
        <v>747</v>
      </c>
      <c r="G8219" s="1" t="s">
        <v>1483</v>
      </c>
      <c r="H8219" s="1" t="s">
        <v>22</v>
      </c>
      <c r="I8219" s="1" t="s">
        <v>9</v>
      </c>
      <c r="K8219" s="1" t="s">
        <v>36</v>
      </c>
      <c r="L8219" s="1" t="s">
        <v>53</v>
      </c>
      <c r="M8219" s="2" t="s">
        <v>1348</v>
      </c>
      <c r="AK8219" s="1" t="s">
        <v>750</v>
      </c>
    </row>
    <row r="8220" spans="1:38">
      <c r="A8220" s="1" t="s">
        <v>1794</v>
      </c>
      <c r="B8220" s="9">
        <v>42421</v>
      </c>
      <c r="C8220" s="2">
        <v>100</v>
      </c>
      <c r="D8220" s="7">
        <v>1</v>
      </c>
      <c r="E8220" s="1">
        <v>30</v>
      </c>
      <c r="F8220" s="1" t="s">
        <v>745</v>
      </c>
      <c r="G8220" s="1" t="s">
        <v>1484</v>
      </c>
      <c r="H8220" s="1" t="s">
        <v>22</v>
      </c>
      <c r="I8220" s="1" t="s">
        <v>23</v>
      </c>
      <c r="AK8220" s="1" t="s">
        <v>750</v>
      </c>
    </row>
    <row r="8221" spans="1:38">
      <c r="A8221" s="1" t="s">
        <v>1794</v>
      </c>
      <c r="B8221" s="9">
        <v>42421</v>
      </c>
      <c r="C8221" s="2">
        <v>100</v>
      </c>
      <c r="D8221" s="7">
        <v>1</v>
      </c>
      <c r="E8221" s="1">
        <v>30</v>
      </c>
      <c r="F8221" s="1" t="s">
        <v>747</v>
      </c>
      <c r="G8221" s="1" t="s">
        <v>1485</v>
      </c>
      <c r="H8221" s="1" t="s">
        <v>23</v>
      </c>
      <c r="I8221" s="1" t="s">
        <v>23</v>
      </c>
      <c r="AK8221" s="1" t="s">
        <v>750</v>
      </c>
    </row>
    <row r="8222" spans="1:38">
      <c r="A8222" s="1" t="s">
        <v>1794</v>
      </c>
      <c r="B8222" s="9">
        <v>42421</v>
      </c>
      <c r="C8222" s="2">
        <v>100</v>
      </c>
      <c r="D8222" s="7">
        <v>1</v>
      </c>
      <c r="E8222" s="1">
        <v>31</v>
      </c>
      <c r="F8222" s="1" t="s">
        <v>745</v>
      </c>
      <c r="G8222" s="1" t="s">
        <v>1486</v>
      </c>
      <c r="H8222" s="1" t="s">
        <v>22</v>
      </c>
      <c r="I8222" s="1" t="s">
        <v>23</v>
      </c>
      <c r="AK8222" s="1" t="s">
        <v>750</v>
      </c>
      <c r="AL8222" s="1" t="s">
        <v>1433</v>
      </c>
    </row>
    <row r="8223" spans="1:38">
      <c r="A8223" s="1" t="s">
        <v>1794</v>
      </c>
      <c r="B8223" s="9">
        <v>42421</v>
      </c>
      <c r="C8223" s="2">
        <v>100</v>
      </c>
      <c r="D8223" s="7">
        <v>1</v>
      </c>
      <c r="E8223" s="1">
        <v>31</v>
      </c>
      <c r="F8223" s="1" t="s">
        <v>747</v>
      </c>
      <c r="G8223" s="1" t="s">
        <v>1487</v>
      </c>
      <c r="H8223" s="1" t="s">
        <v>22</v>
      </c>
      <c r="I8223" s="1" t="s">
        <v>23</v>
      </c>
      <c r="AK8223" s="1" t="s">
        <v>750</v>
      </c>
      <c r="AL8223" s="1" t="s">
        <v>998</v>
      </c>
    </row>
    <row r="8224" spans="1:38">
      <c r="A8224" s="1" t="s">
        <v>1794</v>
      </c>
      <c r="B8224" s="9">
        <v>42421</v>
      </c>
      <c r="C8224" s="2">
        <v>100</v>
      </c>
      <c r="D8224" s="7">
        <v>1</v>
      </c>
      <c r="E8224" s="1">
        <v>32</v>
      </c>
      <c r="F8224" s="1" t="s">
        <v>745</v>
      </c>
      <c r="G8224" s="1" t="s">
        <v>1488</v>
      </c>
      <c r="H8224" s="1" t="s">
        <v>22</v>
      </c>
      <c r="I8224" s="1" t="s">
        <v>23</v>
      </c>
      <c r="J8224" s="1" t="s">
        <v>55</v>
      </c>
      <c r="AK8224" s="1" t="s">
        <v>750</v>
      </c>
      <c r="AL8224" s="1" t="s">
        <v>1433</v>
      </c>
    </row>
    <row r="8225" spans="1:38">
      <c r="A8225" s="1" t="s">
        <v>1794</v>
      </c>
      <c r="B8225" s="9">
        <v>42421</v>
      </c>
      <c r="C8225" s="2">
        <v>100</v>
      </c>
      <c r="D8225" s="7">
        <v>1</v>
      </c>
      <c r="E8225" s="1">
        <v>32</v>
      </c>
      <c r="F8225" s="1" t="s">
        <v>747</v>
      </c>
      <c r="G8225" s="1" t="s">
        <v>1489</v>
      </c>
      <c r="H8225" s="1" t="s">
        <v>23</v>
      </c>
      <c r="I8225" s="1" t="s">
        <v>23</v>
      </c>
      <c r="AK8225" s="1" t="s">
        <v>750</v>
      </c>
    </row>
    <row r="8226" spans="1:38">
      <c r="A8226" s="1" t="s">
        <v>1794</v>
      </c>
      <c r="B8226" s="9">
        <v>42421</v>
      </c>
      <c r="C8226" s="2">
        <v>100</v>
      </c>
      <c r="D8226" s="7">
        <v>1</v>
      </c>
      <c r="E8226" s="1">
        <v>33</v>
      </c>
      <c r="F8226" s="1" t="s">
        <v>745</v>
      </c>
      <c r="G8226" s="1" t="s">
        <v>532</v>
      </c>
      <c r="H8226" s="1" t="s">
        <v>23</v>
      </c>
      <c r="I8226" s="1" t="s">
        <v>23</v>
      </c>
      <c r="J8226" s="1" t="s">
        <v>1434</v>
      </c>
      <c r="AK8226" s="1" t="s">
        <v>1435</v>
      </c>
    </row>
    <row r="8227" spans="1:38">
      <c r="A8227" s="1" t="s">
        <v>1794</v>
      </c>
      <c r="B8227" s="9">
        <v>42421</v>
      </c>
      <c r="C8227" s="2">
        <v>100</v>
      </c>
      <c r="D8227" s="7">
        <v>1</v>
      </c>
      <c r="E8227" s="1">
        <v>33</v>
      </c>
      <c r="F8227" s="1" t="s">
        <v>747</v>
      </c>
      <c r="G8227" s="1" t="s">
        <v>1490</v>
      </c>
      <c r="H8227" s="1" t="s">
        <v>23</v>
      </c>
      <c r="I8227" s="1" t="s">
        <v>23</v>
      </c>
      <c r="AK8227" s="1" t="s">
        <v>1435</v>
      </c>
    </row>
    <row r="8228" spans="1:38">
      <c r="A8228" s="1" t="s">
        <v>1794</v>
      </c>
      <c r="B8228" s="9">
        <v>42421</v>
      </c>
      <c r="C8228" s="2">
        <v>100</v>
      </c>
      <c r="D8228" s="7">
        <v>1</v>
      </c>
      <c r="E8228" s="1">
        <v>34</v>
      </c>
      <c r="F8228" s="1" t="s">
        <v>745</v>
      </c>
      <c r="G8228" s="1" t="s">
        <v>1491</v>
      </c>
      <c r="H8228" s="1" t="s">
        <v>22</v>
      </c>
      <c r="I8228" s="1" t="s">
        <v>9</v>
      </c>
      <c r="K8228" s="1" t="s">
        <v>518</v>
      </c>
      <c r="L8228" s="1" t="s">
        <v>25</v>
      </c>
      <c r="M8228" s="2" t="s">
        <v>1436</v>
      </c>
      <c r="N8228" s="1" t="s">
        <v>224</v>
      </c>
      <c r="O8228" s="1" t="s">
        <v>33</v>
      </c>
      <c r="Q8228" s="1">
        <v>33</v>
      </c>
      <c r="T8228" s="1">
        <v>200.1</v>
      </c>
      <c r="U8228" s="1">
        <v>160.9</v>
      </c>
      <c r="V8228" s="1">
        <v>80.409795102448783</v>
      </c>
      <c r="AA8228" s="1">
        <v>0</v>
      </c>
      <c r="AJ8228" s="1" t="s">
        <v>1328</v>
      </c>
      <c r="AK8228" s="1" t="s">
        <v>1435</v>
      </c>
      <c r="AL8228" s="1" t="s">
        <v>1437</v>
      </c>
    </row>
    <row r="8229" spans="1:38">
      <c r="A8229" s="1" t="s">
        <v>1794</v>
      </c>
      <c r="B8229" s="9">
        <v>42421</v>
      </c>
      <c r="C8229" s="2">
        <v>100</v>
      </c>
      <c r="D8229" s="7">
        <v>1</v>
      </c>
      <c r="E8229" s="1">
        <v>34</v>
      </c>
      <c r="F8229" s="1" t="s">
        <v>747</v>
      </c>
      <c r="G8229" s="1" t="s">
        <v>1492</v>
      </c>
      <c r="H8229" s="1" t="s">
        <v>22</v>
      </c>
      <c r="I8229" s="1" t="s">
        <v>23</v>
      </c>
      <c r="AK8229" s="1" t="s">
        <v>1435</v>
      </c>
    </row>
    <row r="8230" spans="1:38">
      <c r="A8230" s="1" t="s">
        <v>1794</v>
      </c>
      <c r="B8230" s="9">
        <v>42421</v>
      </c>
      <c r="C8230" s="2">
        <v>100</v>
      </c>
      <c r="D8230" s="7">
        <v>1</v>
      </c>
      <c r="E8230" s="1">
        <v>35</v>
      </c>
      <c r="F8230" s="1" t="s">
        <v>745</v>
      </c>
      <c r="G8230" s="1" t="s">
        <v>1493</v>
      </c>
      <c r="H8230" s="1" t="s">
        <v>22</v>
      </c>
      <c r="I8230" s="1" t="s">
        <v>23</v>
      </c>
      <c r="AK8230" s="1" t="s">
        <v>1435</v>
      </c>
    </row>
    <row r="8231" spans="1:38">
      <c r="A8231" s="1" t="s">
        <v>1794</v>
      </c>
      <c r="B8231" s="9">
        <v>42421</v>
      </c>
      <c r="C8231" s="2">
        <v>100</v>
      </c>
      <c r="D8231" s="7">
        <v>1</v>
      </c>
      <c r="E8231" s="1">
        <v>35</v>
      </c>
      <c r="F8231" s="1" t="s">
        <v>747</v>
      </c>
      <c r="G8231" s="1" t="s">
        <v>1494</v>
      </c>
      <c r="H8231" s="1" t="s">
        <v>22</v>
      </c>
      <c r="I8231" s="1" t="s">
        <v>53</v>
      </c>
      <c r="AK8231" s="1" t="s">
        <v>1435</v>
      </c>
    </row>
    <row r="8232" spans="1:38">
      <c r="A8232" s="1" t="s">
        <v>1794</v>
      </c>
      <c r="B8232" s="9">
        <v>42421</v>
      </c>
      <c r="C8232" s="2">
        <v>100</v>
      </c>
      <c r="D8232" s="7">
        <v>1</v>
      </c>
      <c r="E8232" s="1">
        <v>36</v>
      </c>
      <c r="F8232" s="1" t="s">
        <v>745</v>
      </c>
      <c r="G8232" s="1" t="s">
        <v>1495</v>
      </c>
      <c r="H8232" s="1" t="s">
        <v>23</v>
      </c>
      <c r="I8232" s="1" t="s">
        <v>23</v>
      </c>
      <c r="AK8232" s="1" t="s">
        <v>1435</v>
      </c>
    </row>
    <row r="8233" spans="1:38">
      <c r="A8233" s="1" t="s">
        <v>1794</v>
      </c>
      <c r="B8233" s="9">
        <v>42421</v>
      </c>
      <c r="C8233" s="2">
        <v>100</v>
      </c>
      <c r="D8233" s="7">
        <v>1</v>
      </c>
      <c r="E8233" s="1">
        <v>36</v>
      </c>
      <c r="F8233" s="1" t="s">
        <v>747</v>
      </c>
      <c r="G8233" s="1" t="s">
        <v>1496</v>
      </c>
      <c r="H8233" s="1" t="s">
        <v>22</v>
      </c>
      <c r="I8233" s="1" t="s">
        <v>53</v>
      </c>
      <c r="AK8233" s="1" t="s">
        <v>1435</v>
      </c>
      <c r="AL8233" s="1" t="s">
        <v>998</v>
      </c>
    </row>
    <row r="8234" spans="1:38">
      <c r="A8234" s="1" t="s">
        <v>1794</v>
      </c>
      <c r="B8234" s="9">
        <v>42421</v>
      </c>
      <c r="C8234" s="2">
        <v>100</v>
      </c>
      <c r="D8234" s="7">
        <v>1</v>
      </c>
      <c r="E8234" s="1">
        <v>37</v>
      </c>
      <c r="F8234" s="1" t="s">
        <v>745</v>
      </c>
      <c r="G8234" s="1" t="s">
        <v>534</v>
      </c>
      <c r="H8234" s="1" t="s">
        <v>22</v>
      </c>
      <c r="I8234" s="1" t="s">
        <v>23</v>
      </c>
      <c r="AK8234" s="1" t="s">
        <v>1435</v>
      </c>
    </row>
    <row r="8235" spans="1:38">
      <c r="A8235" s="1" t="s">
        <v>1794</v>
      </c>
      <c r="B8235" s="9">
        <v>42421</v>
      </c>
      <c r="C8235" s="2">
        <v>100</v>
      </c>
      <c r="D8235" s="7">
        <v>1</v>
      </c>
      <c r="E8235" s="1">
        <v>37</v>
      </c>
      <c r="F8235" s="1" t="s">
        <v>747</v>
      </c>
      <c r="G8235" s="1" t="s">
        <v>1498</v>
      </c>
      <c r="H8235" s="1" t="s">
        <v>22</v>
      </c>
      <c r="I8235" s="1" t="s">
        <v>23</v>
      </c>
      <c r="AK8235" s="1" t="s">
        <v>1435</v>
      </c>
    </row>
    <row r="8236" spans="1:38">
      <c r="A8236" s="1" t="s">
        <v>1794</v>
      </c>
      <c r="B8236" s="9">
        <v>42421</v>
      </c>
      <c r="C8236" s="2">
        <v>100</v>
      </c>
      <c r="D8236" s="7">
        <v>1</v>
      </c>
      <c r="E8236" s="1">
        <v>38</v>
      </c>
      <c r="F8236" s="1" t="s">
        <v>745</v>
      </c>
      <c r="G8236" s="1" t="s">
        <v>1499</v>
      </c>
      <c r="H8236" s="1" t="s">
        <v>22</v>
      </c>
      <c r="I8236" s="1" t="s">
        <v>23</v>
      </c>
      <c r="AK8236" s="1" t="s">
        <v>1435</v>
      </c>
    </row>
    <row r="8237" spans="1:38">
      <c r="A8237" s="1" t="s">
        <v>1794</v>
      </c>
      <c r="B8237" s="9">
        <v>42421</v>
      </c>
      <c r="C8237" s="2">
        <v>100</v>
      </c>
      <c r="D8237" s="7">
        <v>1</v>
      </c>
      <c r="E8237" s="1">
        <v>38</v>
      </c>
      <c r="F8237" s="1" t="s">
        <v>747</v>
      </c>
      <c r="G8237" s="1" t="s">
        <v>1500</v>
      </c>
      <c r="H8237" s="1" t="s">
        <v>22</v>
      </c>
      <c r="I8237" s="1" t="s">
        <v>53</v>
      </c>
      <c r="AK8237" s="1" t="s">
        <v>1435</v>
      </c>
    </row>
    <row r="8238" spans="1:38">
      <c r="A8238" s="1" t="s">
        <v>1794</v>
      </c>
      <c r="B8238" s="9">
        <v>42421</v>
      </c>
      <c r="C8238" s="2">
        <v>100</v>
      </c>
      <c r="D8238" s="7">
        <v>1</v>
      </c>
      <c r="E8238" s="1">
        <v>39</v>
      </c>
      <c r="F8238" s="1" t="s">
        <v>745</v>
      </c>
      <c r="G8238" s="1" t="s">
        <v>1501</v>
      </c>
      <c r="H8238" s="1" t="s">
        <v>22</v>
      </c>
      <c r="I8238" s="1" t="s">
        <v>23</v>
      </c>
      <c r="AK8238" s="1" t="s">
        <v>1435</v>
      </c>
    </row>
    <row r="8239" spans="1:38">
      <c r="A8239" s="1" t="s">
        <v>1794</v>
      </c>
      <c r="B8239" s="9">
        <v>42421</v>
      </c>
      <c r="C8239" s="2">
        <v>100</v>
      </c>
      <c r="D8239" s="7">
        <v>1</v>
      </c>
      <c r="E8239" s="1">
        <v>39</v>
      </c>
      <c r="F8239" s="1" t="s">
        <v>747</v>
      </c>
      <c r="G8239" s="1" t="s">
        <v>1503</v>
      </c>
      <c r="H8239" s="1" t="s">
        <v>22</v>
      </c>
      <c r="I8239" s="1" t="s">
        <v>23</v>
      </c>
      <c r="AK8239" s="1" t="s">
        <v>1435</v>
      </c>
    </row>
    <row r="8240" spans="1:38">
      <c r="A8240" s="1" t="s">
        <v>1794</v>
      </c>
      <c r="B8240" s="9">
        <v>42421</v>
      </c>
      <c r="C8240" s="2">
        <v>100</v>
      </c>
      <c r="D8240" s="7">
        <v>1</v>
      </c>
      <c r="E8240" s="1">
        <v>40</v>
      </c>
      <c r="F8240" s="1" t="s">
        <v>745</v>
      </c>
      <c r="G8240" s="1" t="s">
        <v>1504</v>
      </c>
      <c r="H8240" s="1" t="s">
        <v>22</v>
      </c>
      <c r="I8240" s="1" t="s">
        <v>9</v>
      </c>
      <c r="K8240" s="1" t="s">
        <v>29</v>
      </c>
      <c r="L8240" s="1" t="s">
        <v>53</v>
      </c>
      <c r="M8240" s="2" t="s">
        <v>1289</v>
      </c>
      <c r="AK8240" s="1" t="s">
        <v>1435</v>
      </c>
    </row>
    <row r="8241" spans="1:38">
      <c r="A8241" s="1" t="s">
        <v>1794</v>
      </c>
      <c r="B8241" s="9">
        <v>42421</v>
      </c>
      <c r="C8241" s="2">
        <v>100</v>
      </c>
      <c r="D8241" s="7">
        <v>1</v>
      </c>
      <c r="E8241" s="1">
        <v>40</v>
      </c>
      <c r="F8241" s="1" t="s">
        <v>747</v>
      </c>
      <c r="G8241" s="1" t="s">
        <v>1507</v>
      </c>
      <c r="H8241" s="1" t="s">
        <v>23</v>
      </c>
      <c r="I8241" s="1" t="s">
        <v>23</v>
      </c>
      <c r="AK8241" s="1" t="s">
        <v>1435</v>
      </c>
    </row>
    <row r="8242" spans="1:38">
      <c r="A8242" s="1" t="s">
        <v>1794</v>
      </c>
      <c r="B8242" s="9">
        <v>42421</v>
      </c>
      <c r="C8242" s="2">
        <v>100</v>
      </c>
      <c r="D8242" s="7">
        <v>1</v>
      </c>
      <c r="E8242" s="1">
        <v>41</v>
      </c>
      <c r="F8242" s="1" t="s">
        <v>745</v>
      </c>
      <c r="G8242" s="1" t="s">
        <v>1508</v>
      </c>
      <c r="H8242" s="1" t="s">
        <v>22</v>
      </c>
      <c r="I8242" s="1" t="s">
        <v>9</v>
      </c>
      <c r="AK8242" s="1" t="s">
        <v>1435</v>
      </c>
      <c r="AL8242" s="1" t="s">
        <v>782</v>
      </c>
    </row>
    <row r="8243" spans="1:38">
      <c r="A8243" s="1" t="s">
        <v>1794</v>
      </c>
      <c r="B8243" s="9">
        <v>42421</v>
      </c>
      <c r="C8243" s="2">
        <v>100</v>
      </c>
      <c r="D8243" s="7">
        <v>1</v>
      </c>
      <c r="E8243" s="1">
        <v>41</v>
      </c>
      <c r="F8243" s="1" t="s">
        <v>747</v>
      </c>
      <c r="G8243" s="1" t="s">
        <v>1509</v>
      </c>
      <c r="H8243" s="1" t="s">
        <v>22</v>
      </c>
      <c r="I8243" s="1" t="s">
        <v>23</v>
      </c>
      <c r="AK8243" s="1" t="s">
        <v>1435</v>
      </c>
    </row>
    <row r="8244" spans="1:38">
      <c r="A8244" s="1" t="s">
        <v>1794</v>
      </c>
      <c r="B8244" s="9">
        <v>42421</v>
      </c>
      <c r="C8244" s="2">
        <v>100</v>
      </c>
      <c r="D8244" s="7">
        <v>1</v>
      </c>
      <c r="E8244" s="1">
        <v>42</v>
      </c>
      <c r="F8244" s="1" t="s">
        <v>745</v>
      </c>
      <c r="G8244" s="1" t="s">
        <v>1510</v>
      </c>
      <c r="H8244" s="1" t="s">
        <v>22</v>
      </c>
      <c r="I8244" s="1" t="s">
        <v>53</v>
      </c>
      <c r="AK8244" s="1" t="s">
        <v>1435</v>
      </c>
    </row>
    <row r="8245" spans="1:38">
      <c r="A8245" s="1" t="s">
        <v>1794</v>
      </c>
      <c r="B8245" s="9">
        <v>42421</v>
      </c>
      <c r="C8245" s="2">
        <v>100</v>
      </c>
      <c r="D8245" s="7">
        <v>1</v>
      </c>
      <c r="E8245" s="1">
        <v>42</v>
      </c>
      <c r="F8245" s="1" t="s">
        <v>747</v>
      </c>
      <c r="G8245" s="1" t="s">
        <v>1511</v>
      </c>
      <c r="H8245" s="1" t="s">
        <v>23</v>
      </c>
      <c r="I8245" s="1" t="s">
        <v>53</v>
      </c>
      <c r="AK8245" s="1" t="s">
        <v>1435</v>
      </c>
    </row>
    <row r="8246" spans="1:38">
      <c r="A8246" s="1" t="s">
        <v>1794</v>
      </c>
      <c r="B8246" s="9">
        <v>42421</v>
      </c>
      <c r="C8246" s="2">
        <v>100</v>
      </c>
      <c r="D8246" s="7">
        <v>1</v>
      </c>
      <c r="E8246" s="1">
        <v>43</v>
      </c>
      <c r="F8246" s="1" t="s">
        <v>745</v>
      </c>
      <c r="G8246" s="1" t="s">
        <v>1512</v>
      </c>
      <c r="H8246" s="1" t="s">
        <v>22</v>
      </c>
      <c r="I8246" s="1" t="s">
        <v>53</v>
      </c>
      <c r="AK8246" s="1" t="s">
        <v>1435</v>
      </c>
    </row>
    <row r="8247" spans="1:38">
      <c r="A8247" s="1" t="s">
        <v>1794</v>
      </c>
      <c r="B8247" s="9">
        <v>42421</v>
      </c>
      <c r="C8247" s="2">
        <v>100</v>
      </c>
      <c r="D8247" s="7">
        <v>1</v>
      </c>
      <c r="E8247" s="1">
        <v>43</v>
      </c>
      <c r="F8247" s="1" t="s">
        <v>747</v>
      </c>
      <c r="G8247" s="1" t="s">
        <v>1513</v>
      </c>
      <c r="H8247" s="1" t="s">
        <v>22</v>
      </c>
      <c r="I8247" s="1" t="s">
        <v>53</v>
      </c>
      <c r="AK8247" s="1" t="s">
        <v>1435</v>
      </c>
    </row>
    <row r="8248" spans="1:38">
      <c r="A8248" s="1" t="s">
        <v>1794</v>
      </c>
      <c r="B8248" s="9">
        <v>42421</v>
      </c>
      <c r="C8248" s="2">
        <v>100</v>
      </c>
      <c r="D8248" s="7">
        <v>1</v>
      </c>
      <c r="E8248" s="1">
        <v>44</v>
      </c>
      <c r="F8248" s="1" t="s">
        <v>745</v>
      </c>
      <c r="G8248" s="1" t="s">
        <v>1514</v>
      </c>
      <c r="H8248" s="1" t="s">
        <v>23</v>
      </c>
      <c r="I8248" s="1" t="s">
        <v>23</v>
      </c>
      <c r="AK8248" s="1" t="s">
        <v>1435</v>
      </c>
    </row>
    <row r="8249" spans="1:38">
      <c r="A8249" s="1" t="s">
        <v>1794</v>
      </c>
      <c r="B8249" s="9">
        <v>42421</v>
      </c>
      <c r="C8249" s="2">
        <v>100</v>
      </c>
      <c r="D8249" s="7">
        <v>1</v>
      </c>
      <c r="E8249" s="1">
        <v>44</v>
      </c>
      <c r="F8249" s="1" t="s">
        <v>747</v>
      </c>
      <c r="G8249" s="1" t="s">
        <v>1515</v>
      </c>
      <c r="H8249" s="1" t="s">
        <v>22</v>
      </c>
      <c r="I8249" s="1" t="s">
        <v>23</v>
      </c>
      <c r="AK8249" s="1" t="s">
        <v>1435</v>
      </c>
    </row>
    <row r="8250" spans="1:38">
      <c r="A8250" s="1" t="s">
        <v>1794</v>
      </c>
      <c r="B8250" s="9">
        <v>42421</v>
      </c>
      <c r="C8250" s="2">
        <v>100</v>
      </c>
      <c r="D8250" s="7">
        <v>1</v>
      </c>
      <c r="E8250" s="1">
        <v>45</v>
      </c>
      <c r="F8250" s="1" t="s">
        <v>745</v>
      </c>
      <c r="G8250" s="1" t="s">
        <v>1516</v>
      </c>
      <c r="H8250" s="1" t="s">
        <v>22</v>
      </c>
      <c r="I8250" s="1" t="s">
        <v>9</v>
      </c>
      <c r="K8250" s="1" t="s">
        <v>265</v>
      </c>
      <c r="L8250" s="1" t="s">
        <v>53</v>
      </c>
      <c r="M8250" s="2" t="s">
        <v>1305</v>
      </c>
      <c r="AK8250" s="1" t="s">
        <v>1435</v>
      </c>
      <c r="AL8250" s="1" t="s">
        <v>2603</v>
      </c>
    </row>
    <row r="8251" spans="1:38">
      <c r="A8251" s="1" t="s">
        <v>1794</v>
      </c>
      <c r="B8251" s="9">
        <v>42421</v>
      </c>
      <c r="C8251" s="2">
        <v>100</v>
      </c>
      <c r="D8251" s="7">
        <v>1</v>
      </c>
      <c r="E8251" s="1">
        <v>45</v>
      </c>
      <c r="F8251" s="1" t="s">
        <v>747</v>
      </c>
      <c r="G8251" s="1" t="s">
        <v>1517</v>
      </c>
      <c r="H8251" s="1" t="s">
        <v>22</v>
      </c>
      <c r="I8251" s="1" t="s">
        <v>53</v>
      </c>
      <c r="AK8251" s="1" t="s">
        <v>1435</v>
      </c>
    </row>
    <row r="8252" spans="1:38">
      <c r="A8252" s="1" t="s">
        <v>1794</v>
      </c>
      <c r="B8252" s="9">
        <v>42421</v>
      </c>
      <c r="C8252" s="2">
        <v>100</v>
      </c>
      <c r="D8252" s="7">
        <v>1</v>
      </c>
      <c r="E8252" s="1">
        <v>46</v>
      </c>
      <c r="F8252" s="1" t="s">
        <v>745</v>
      </c>
      <c r="G8252" s="1" t="s">
        <v>1518</v>
      </c>
      <c r="H8252" s="1" t="s">
        <v>22</v>
      </c>
      <c r="I8252" s="1" t="s">
        <v>53</v>
      </c>
      <c r="AK8252" s="1" t="s">
        <v>1435</v>
      </c>
    </row>
    <row r="8253" spans="1:38">
      <c r="A8253" s="1" t="s">
        <v>1794</v>
      </c>
      <c r="B8253" s="9">
        <v>42421</v>
      </c>
      <c r="C8253" s="2">
        <v>100</v>
      </c>
      <c r="D8253" s="7">
        <v>1</v>
      </c>
      <c r="E8253" s="1">
        <v>46</v>
      </c>
      <c r="F8253" s="1" t="s">
        <v>747</v>
      </c>
      <c r="G8253" s="1" t="s">
        <v>1519</v>
      </c>
      <c r="H8253" s="1" t="s">
        <v>23</v>
      </c>
      <c r="I8253" s="1" t="s">
        <v>53</v>
      </c>
      <c r="AK8253" s="1" t="s">
        <v>1435</v>
      </c>
    </row>
    <row r="8254" spans="1:38">
      <c r="A8254" s="1" t="s">
        <v>1794</v>
      </c>
      <c r="B8254" s="9">
        <v>42421</v>
      </c>
      <c r="C8254" s="2">
        <v>100</v>
      </c>
      <c r="D8254" s="7">
        <v>1</v>
      </c>
      <c r="E8254" s="1">
        <v>47</v>
      </c>
      <c r="F8254" s="1" t="s">
        <v>745</v>
      </c>
      <c r="G8254" s="1" t="s">
        <v>1520</v>
      </c>
      <c r="H8254" s="1" t="s">
        <v>22</v>
      </c>
      <c r="I8254" s="1" t="s">
        <v>53</v>
      </c>
      <c r="AK8254" s="1" t="s">
        <v>1435</v>
      </c>
    </row>
    <row r="8255" spans="1:38">
      <c r="A8255" s="1" t="s">
        <v>1794</v>
      </c>
      <c r="B8255" s="9">
        <v>42421</v>
      </c>
      <c r="C8255" s="2">
        <v>100</v>
      </c>
      <c r="D8255" s="7">
        <v>1</v>
      </c>
      <c r="E8255" s="1">
        <v>47</v>
      </c>
      <c r="F8255" s="1" t="s">
        <v>747</v>
      </c>
      <c r="G8255" s="1" t="s">
        <v>1521</v>
      </c>
      <c r="H8255" s="1" t="s">
        <v>22</v>
      </c>
      <c r="I8255" s="1" t="s">
        <v>9</v>
      </c>
      <c r="K8255" s="1" t="s">
        <v>29</v>
      </c>
      <c r="L8255" s="1" t="s">
        <v>53</v>
      </c>
      <c r="M8255" s="2" t="s">
        <v>1294</v>
      </c>
      <c r="AK8255" s="1" t="s">
        <v>1435</v>
      </c>
    </row>
    <row r="8256" spans="1:38">
      <c r="A8256" s="1" t="s">
        <v>1794</v>
      </c>
      <c r="B8256" s="9">
        <v>42421</v>
      </c>
      <c r="C8256" s="2">
        <v>100</v>
      </c>
      <c r="D8256" s="7">
        <v>1</v>
      </c>
      <c r="E8256" s="1">
        <v>48</v>
      </c>
      <c r="F8256" s="1" t="s">
        <v>745</v>
      </c>
      <c r="G8256" s="1" t="s">
        <v>1522</v>
      </c>
      <c r="H8256" s="1" t="s">
        <v>22</v>
      </c>
      <c r="I8256" s="1" t="s">
        <v>9</v>
      </c>
      <c r="K8256" s="1" t="s">
        <v>121</v>
      </c>
      <c r="L8256" s="1" t="s">
        <v>25</v>
      </c>
      <c r="M8256" s="2" t="s">
        <v>1438</v>
      </c>
      <c r="N8256" s="1" t="s">
        <v>26</v>
      </c>
      <c r="O8256" s="1" t="s">
        <v>27</v>
      </c>
      <c r="P8256" s="1" t="s">
        <v>40</v>
      </c>
      <c r="Q8256" s="1">
        <v>49.2</v>
      </c>
      <c r="T8256" s="1">
        <v>185.7</v>
      </c>
      <c r="U8256" s="1">
        <v>180.5</v>
      </c>
      <c r="V8256" s="1">
        <v>97.199784598815299</v>
      </c>
      <c r="W8256" s="1">
        <v>34.6</v>
      </c>
      <c r="X8256" s="1">
        <v>19</v>
      </c>
      <c r="Y8256" s="1">
        <v>172</v>
      </c>
      <c r="Z8256" s="1">
        <v>153</v>
      </c>
      <c r="AA8256" s="1">
        <v>0</v>
      </c>
      <c r="AC8256" s="1" t="s">
        <v>1018</v>
      </c>
      <c r="AJ8256" s="1" t="s">
        <v>750</v>
      </c>
      <c r="AK8256" s="1" t="s">
        <v>1435</v>
      </c>
    </row>
    <row r="8257" spans="1:38">
      <c r="A8257" s="1" t="s">
        <v>1794</v>
      </c>
      <c r="B8257" s="9">
        <v>42421</v>
      </c>
      <c r="C8257" s="2">
        <v>100</v>
      </c>
      <c r="D8257" s="7">
        <v>1</v>
      </c>
      <c r="E8257" s="1">
        <v>48</v>
      </c>
      <c r="F8257" s="1" t="s">
        <v>747</v>
      </c>
      <c r="G8257" s="1" t="s">
        <v>1523</v>
      </c>
      <c r="H8257" s="1" t="s">
        <v>22</v>
      </c>
      <c r="I8257" s="1" t="s">
        <v>9</v>
      </c>
      <c r="K8257" s="1" t="s">
        <v>265</v>
      </c>
      <c r="L8257" s="1" t="s">
        <v>25</v>
      </c>
      <c r="M8257" s="2" t="s">
        <v>1439</v>
      </c>
      <c r="N8257" s="1" t="s">
        <v>26</v>
      </c>
      <c r="O8257" s="1" t="s">
        <v>33</v>
      </c>
      <c r="P8257" s="1" t="s">
        <v>903</v>
      </c>
      <c r="Q8257" s="1">
        <v>39.1</v>
      </c>
      <c r="T8257" s="1">
        <v>132.9</v>
      </c>
      <c r="U8257" s="1">
        <v>168</v>
      </c>
      <c r="V8257" s="1">
        <v>126.41083521444693</v>
      </c>
      <c r="W8257" s="1">
        <v>22.9</v>
      </c>
      <c r="X8257" s="1">
        <v>19</v>
      </c>
      <c r="Y8257" s="1">
        <v>80</v>
      </c>
      <c r="Z8257" s="1">
        <v>61</v>
      </c>
      <c r="AA8257" s="1">
        <v>0</v>
      </c>
      <c r="AC8257" s="1" t="s">
        <v>1018</v>
      </c>
      <c r="AD8257" s="1" t="s">
        <v>1440</v>
      </c>
      <c r="AJ8257" s="1" t="s">
        <v>1317</v>
      </c>
      <c r="AK8257" s="1" t="s">
        <v>1435</v>
      </c>
      <c r="AL8257" s="1" t="s">
        <v>1441</v>
      </c>
    </row>
    <row r="8258" spans="1:38">
      <c r="A8258" s="1" t="s">
        <v>1795</v>
      </c>
      <c r="B8258" s="9">
        <v>42422</v>
      </c>
      <c r="C8258" s="2">
        <v>100</v>
      </c>
      <c r="D8258" s="7">
        <v>1</v>
      </c>
      <c r="E8258" s="1">
        <v>1</v>
      </c>
      <c r="F8258" s="1" t="s">
        <v>745</v>
      </c>
      <c r="G8258" s="1" t="s">
        <v>1823</v>
      </c>
      <c r="H8258" s="1" t="s">
        <v>22</v>
      </c>
      <c r="I8258" s="1" t="s">
        <v>9</v>
      </c>
      <c r="K8258" s="1" t="s">
        <v>518</v>
      </c>
      <c r="L8258" s="1" t="s">
        <v>53</v>
      </c>
      <c r="M8258" s="2" t="s">
        <v>1343</v>
      </c>
      <c r="AK8258" s="1" t="s">
        <v>1435</v>
      </c>
    </row>
    <row r="8259" spans="1:38">
      <c r="A8259" s="1" t="s">
        <v>1795</v>
      </c>
      <c r="B8259" s="9">
        <v>42422</v>
      </c>
      <c r="C8259" s="2">
        <v>100</v>
      </c>
      <c r="D8259" s="7">
        <v>1</v>
      </c>
      <c r="E8259" s="1">
        <v>1</v>
      </c>
      <c r="F8259" s="1" t="s">
        <v>747</v>
      </c>
      <c r="G8259" s="1" t="s">
        <v>1825</v>
      </c>
      <c r="H8259" s="1" t="s">
        <v>23</v>
      </c>
      <c r="I8259" s="1" t="s">
        <v>23</v>
      </c>
      <c r="AK8259" s="1" t="s">
        <v>1435</v>
      </c>
    </row>
    <row r="8260" spans="1:38">
      <c r="A8260" s="1" t="s">
        <v>1795</v>
      </c>
      <c r="B8260" s="9">
        <v>42422</v>
      </c>
      <c r="C8260" s="2">
        <v>100</v>
      </c>
      <c r="D8260" s="7">
        <v>1</v>
      </c>
      <c r="E8260" s="1">
        <v>2</v>
      </c>
      <c r="F8260" s="1" t="s">
        <v>745</v>
      </c>
      <c r="G8260" s="1" t="s">
        <v>1833</v>
      </c>
      <c r="H8260" s="1" t="s">
        <v>22</v>
      </c>
      <c r="I8260" s="1" t="s">
        <v>53</v>
      </c>
      <c r="AK8260" s="1" t="s">
        <v>1435</v>
      </c>
    </row>
    <row r="8261" spans="1:38">
      <c r="A8261" s="1" t="s">
        <v>1795</v>
      </c>
      <c r="B8261" s="9">
        <v>42422</v>
      </c>
      <c r="C8261" s="2">
        <v>100</v>
      </c>
      <c r="D8261" s="7">
        <v>1</v>
      </c>
      <c r="E8261" s="1">
        <v>2</v>
      </c>
      <c r="F8261" s="1" t="s">
        <v>747</v>
      </c>
      <c r="G8261" s="1" t="s">
        <v>1829</v>
      </c>
      <c r="H8261" s="1" t="s">
        <v>23</v>
      </c>
      <c r="I8261" s="1" t="s">
        <v>53</v>
      </c>
      <c r="AK8261" s="1" t="s">
        <v>1435</v>
      </c>
      <c r="AL8261" s="1" t="s">
        <v>1442</v>
      </c>
    </row>
    <row r="8262" spans="1:38">
      <c r="A8262" s="1" t="s">
        <v>1795</v>
      </c>
      <c r="B8262" s="9">
        <v>42422</v>
      </c>
      <c r="C8262" s="2">
        <v>100</v>
      </c>
      <c r="D8262" s="7">
        <v>1</v>
      </c>
      <c r="E8262" s="1">
        <v>3</v>
      </c>
      <c r="F8262" s="1" t="s">
        <v>745</v>
      </c>
      <c r="G8262" s="1" t="s">
        <v>1813</v>
      </c>
      <c r="H8262" s="1" t="s">
        <v>22</v>
      </c>
      <c r="I8262" s="1" t="s">
        <v>23</v>
      </c>
      <c r="AK8262" s="1" t="s">
        <v>1435</v>
      </c>
    </row>
    <row r="8263" spans="1:38">
      <c r="A8263" s="1" t="s">
        <v>1795</v>
      </c>
      <c r="B8263" s="9">
        <v>42422</v>
      </c>
      <c r="C8263" s="2">
        <v>100</v>
      </c>
      <c r="D8263" s="7">
        <v>1</v>
      </c>
      <c r="E8263" s="1">
        <v>3</v>
      </c>
      <c r="F8263" s="1" t="s">
        <v>747</v>
      </c>
      <c r="G8263" s="1" t="s">
        <v>1824</v>
      </c>
      <c r="H8263" s="1" t="s">
        <v>22</v>
      </c>
      <c r="I8263" s="1" t="s">
        <v>23</v>
      </c>
      <c r="J8263" s="1" t="s">
        <v>55</v>
      </c>
      <c r="AK8263" s="1" t="s">
        <v>1435</v>
      </c>
      <c r="AL8263" s="1" t="s">
        <v>938</v>
      </c>
    </row>
    <row r="8264" spans="1:38">
      <c r="A8264" s="1" t="s">
        <v>1795</v>
      </c>
      <c r="B8264" s="9">
        <v>42422</v>
      </c>
      <c r="C8264" s="2">
        <v>100</v>
      </c>
      <c r="D8264" s="7">
        <v>1</v>
      </c>
      <c r="E8264" s="1">
        <v>4</v>
      </c>
      <c r="F8264" s="1" t="s">
        <v>745</v>
      </c>
      <c r="G8264" s="1" t="s">
        <v>1821</v>
      </c>
      <c r="H8264" s="1" t="s">
        <v>22</v>
      </c>
      <c r="I8264" s="1" t="s">
        <v>53</v>
      </c>
      <c r="AK8264" s="1" t="s">
        <v>1435</v>
      </c>
      <c r="AL8264" s="1" t="s">
        <v>1259</v>
      </c>
    </row>
    <row r="8265" spans="1:38">
      <c r="A8265" s="1" t="s">
        <v>1795</v>
      </c>
      <c r="B8265" s="9">
        <v>42422</v>
      </c>
      <c r="C8265" s="2">
        <v>100</v>
      </c>
      <c r="D8265" s="7">
        <v>1</v>
      </c>
      <c r="E8265" s="1">
        <v>4</v>
      </c>
      <c r="F8265" s="1" t="s">
        <v>747</v>
      </c>
      <c r="G8265" s="1" t="s">
        <v>1832</v>
      </c>
      <c r="H8265" s="1" t="s">
        <v>22</v>
      </c>
      <c r="I8265" s="1" t="s">
        <v>9</v>
      </c>
      <c r="AK8265" s="1" t="s">
        <v>1435</v>
      </c>
      <c r="AL8265" s="1" t="s">
        <v>782</v>
      </c>
    </row>
    <row r="8266" spans="1:38">
      <c r="A8266" s="1" t="s">
        <v>1795</v>
      </c>
      <c r="B8266" s="9">
        <v>42422</v>
      </c>
      <c r="C8266" s="2">
        <v>100</v>
      </c>
      <c r="D8266" s="7">
        <v>1</v>
      </c>
      <c r="E8266" s="1">
        <v>5</v>
      </c>
      <c r="F8266" s="1" t="s">
        <v>745</v>
      </c>
      <c r="G8266" s="1" t="s">
        <v>1828</v>
      </c>
      <c r="H8266" s="1" t="s">
        <v>22</v>
      </c>
      <c r="I8266" s="1" t="s">
        <v>23</v>
      </c>
      <c r="AK8266" s="1" t="s">
        <v>1435</v>
      </c>
    </row>
    <row r="8267" spans="1:38">
      <c r="A8267" s="1" t="s">
        <v>1795</v>
      </c>
      <c r="B8267" s="9">
        <v>42422</v>
      </c>
      <c r="C8267" s="2">
        <v>100</v>
      </c>
      <c r="D8267" s="7">
        <v>1</v>
      </c>
      <c r="E8267" s="1">
        <v>5</v>
      </c>
      <c r="F8267" s="1" t="s">
        <v>747</v>
      </c>
      <c r="G8267" s="1" t="s">
        <v>1826</v>
      </c>
      <c r="H8267" s="1" t="s">
        <v>22</v>
      </c>
      <c r="I8267" s="1" t="s">
        <v>53</v>
      </c>
      <c r="AK8267" s="1" t="s">
        <v>1435</v>
      </c>
      <c r="AL8267" s="1" t="s">
        <v>938</v>
      </c>
    </row>
    <row r="8268" spans="1:38">
      <c r="A8268" s="1" t="s">
        <v>1795</v>
      </c>
      <c r="B8268" s="9">
        <v>42422</v>
      </c>
      <c r="C8268" s="2">
        <v>100</v>
      </c>
      <c r="D8268" s="7">
        <v>1</v>
      </c>
      <c r="E8268" s="1">
        <v>6</v>
      </c>
      <c r="F8268" s="1" t="s">
        <v>745</v>
      </c>
      <c r="G8268" s="1" t="s">
        <v>1834</v>
      </c>
      <c r="H8268" s="1" t="s">
        <v>22</v>
      </c>
      <c r="I8268" s="1" t="s">
        <v>23</v>
      </c>
      <c r="AK8268" s="1" t="s">
        <v>1435</v>
      </c>
    </row>
    <row r="8269" spans="1:38">
      <c r="A8269" s="1" t="s">
        <v>1795</v>
      </c>
      <c r="B8269" s="9">
        <v>42422</v>
      </c>
      <c r="C8269" s="2">
        <v>100</v>
      </c>
      <c r="D8269" s="7">
        <v>1</v>
      </c>
      <c r="E8269" s="1">
        <v>6</v>
      </c>
      <c r="F8269" s="1" t="s">
        <v>747</v>
      </c>
      <c r="G8269" s="1" t="s">
        <v>1816</v>
      </c>
      <c r="H8269" s="1" t="s">
        <v>22</v>
      </c>
      <c r="I8269" s="1" t="s">
        <v>23</v>
      </c>
      <c r="AK8269" s="1" t="s">
        <v>1435</v>
      </c>
      <c r="AL8269" s="1" t="s">
        <v>998</v>
      </c>
    </row>
    <row r="8270" spans="1:38">
      <c r="A8270" s="1" t="s">
        <v>1795</v>
      </c>
      <c r="B8270" s="9">
        <v>42422</v>
      </c>
      <c r="C8270" s="2">
        <v>100</v>
      </c>
      <c r="D8270" s="7">
        <v>1</v>
      </c>
      <c r="E8270" s="1">
        <v>7</v>
      </c>
      <c r="F8270" s="1" t="s">
        <v>745</v>
      </c>
      <c r="G8270" s="1" t="s">
        <v>1809</v>
      </c>
      <c r="H8270" s="1" t="s">
        <v>22</v>
      </c>
      <c r="I8270" s="1" t="s">
        <v>23</v>
      </c>
      <c r="AK8270" s="1" t="s">
        <v>1435</v>
      </c>
    </row>
    <row r="8271" spans="1:38">
      <c r="A8271" s="1" t="s">
        <v>1795</v>
      </c>
      <c r="B8271" s="9">
        <v>42422</v>
      </c>
      <c r="C8271" s="2">
        <v>100</v>
      </c>
      <c r="D8271" s="7">
        <v>1</v>
      </c>
      <c r="E8271" s="1">
        <v>7</v>
      </c>
      <c r="F8271" s="1" t="s">
        <v>747</v>
      </c>
      <c r="G8271" s="1" t="s">
        <v>1822</v>
      </c>
      <c r="H8271" s="1" t="s">
        <v>22</v>
      </c>
      <c r="I8271" s="1" t="s">
        <v>23</v>
      </c>
      <c r="AK8271" s="1" t="s">
        <v>1435</v>
      </c>
    </row>
    <row r="8272" spans="1:38">
      <c r="A8272" s="1" t="s">
        <v>1795</v>
      </c>
      <c r="B8272" s="9">
        <v>42422</v>
      </c>
      <c r="C8272" s="2">
        <v>100</v>
      </c>
      <c r="D8272" s="7">
        <v>1</v>
      </c>
      <c r="E8272" s="1">
        <v>8</v>
      </c>
      <c r="F8272" s="1" t="s">
        <v>745</v>
      </c>
      <c r="G8272" s="1" t="s">
        <v>1808</v>
      </c>
      <c r="H8272" s="1" t="s">
        <v>22</v>
      </c>
      <c r="I8272" s="1" t="s">
        <v>53</v>
      </c>
      <c r="AK8272" s="1" t="s">
        <v>1435</v>
      </c>
      <c r="AL8272" s="1" t="s">
        <v>1443</v>
      </c>
    </row>
    <row r="8273" spans="1:38">
      <c r="A8273" s="1" t="s">
        <v>1795</v>
      </c>
      <c r="B8273" s="9">
        <v>42422</v>
      </c>
      <c r="C8273" s="2">
        <v>100</v>
      </c>
      <c r="D8273" s="7">
        <v>1</v>
      </c>
      <c r="E8273" s="1">
        <v>8</v>
      </c>
      <c r="F8273" s="1" t="s">
        <v>747</v>
      </c>
      <c r="G8273" s="1" t="s">
        <v>1820</v>
      </c>
      <c r="H8273" s="1" t="s">
        <v>22</v>
      </c>
      <c r="I8273" s="1" t="s">
        <v>9</v>
      </c>
      <c r="K8273" s="1" t="s">
        <v>30</v>
      </c>
      <c r="L8273" s="1" t="s">
        <v>53</v>
      </c>
      <c r="M8273" s="1" t="s">
        <v>1318</v>
      </c>
      <c r="AK8273" s="1" t="s">
        <v>1435</v>
      </c>
    </row>
    <row r="8274" spans="1:38">
      <c r="A8274" s="1" t="s">
        <v>1795</v>
      </c>
      <c r="B8274" s="9">
        <v>42422</v>
      </c>
      <c r="C8274" s="2">
        <v>100</v>
      </c>
      <c r="D8274" s="7">
        <v>1</v>
      </c>
      <c r="E8274" s="1">
        <v>9</v>
      </c>
      <c r="F8274" s="1" t="s">
        <v>745</v>
      </c>
      <c r="G8274" s="1" t="s">
        <v>1830</v>
      </c>
      <c r="H8274" s="1" t="s">
        <v>23</v>
      </c>
      <c r="I8274" s="1" t="s">
        <v>53</v>
      </c>
      <c r="AK8274" s="1" t="s">
        <v>1435</v>
      </c>
    </row>
    <row r="8275" spans="1:38">
      <c r="A8275" s="1" t="s">
        <v>1795</v>
      </c>
      <c r="B8275" s="9">
        <v>42422</v>
      </c>
      <c r="C8275" s="2">
        <v>100</v>
      </c>
      <c r="D8275" s="7">
        <v>1</v>
      </c>
      <c r="E8275" s="1">
        <v>9</v>
      </c>
      <c r="F8275" s="1" t="s">
        <v>747</v>
      </c>
      <c r="G8275" s="1" t="s">
        <v>1810</v>
      </c>
      <c r="H8275" s="1" t="s">
        <v>22</v>
      </c>
      <c r="I8275" s="1" t="s">
        <v>9</v>
      </c>
      <c r="AK8275" s="1" t="s">
        <v>1435</v>
      </c>
      <c r="AL8275" s="1" t="s">
        <v>998</v>
      </c>
    </row>
    <row r="8276" spans="1:38">
      <c r="A8276" s="1" t="s">
        <v>1795</v>
      </c>
      <c r="B8276" s="9">
        <v>42422</v>
      </c>
      <c r="C8276" s="2">
        <v>100</v>
      </c>
      <c r="D8276" s="7">
        <v>1</v>
      </c>
      <c r="E8276" s="1">
        <v>10</v>
      </c>
      <c r="F8276" s="1" t="s">
        <v>745</v>
      </c>
      <c r="G8276" s="1" t="s">
        <v>1817</v>
      </c>
      <c r="H8276" s="1" t="s">
        <v>22</v>
      </c>
      <c r="I8276" s="1" t="s">
        <v>9</v>
      </c>
      <c r="K8276" s="1" t="s">
        <v>29</v>
      </c>
      <c r="L8276" s="1" t="s">
        <v>53</v>
      </c>
      <c r="M8276" s="2" t="s">
        <v>1253</v>
      </c>
      <c r="AK8276" s="1" t="s">
        <v>1435</v>
      </c>
      <c r="AL8276" s="1" t="s">
        <v>998</v>
      </c>
    </row>
    <row r="8277" spans="1:38">
      <c r="A8277" s="1" t="s">
        <v>1795</v>
      </c>
      <c r="B8277" s="9">
        <v>42422</v>
      </c>
      <c r="C8277" s="2">
        <v>100</v>
      </c>
      <c r="D8277" s="7">
        <v>1</v>
      </c>
      <c r="E8277" s="1">
        <v>10</v>
      </c>
      <c r="F8277" s="1" t="s">
        <v>747</v>
      </c>
      <c r="G8277" s="1" t="s">
        <v>1835</v>
      </c>
      <c r="H8277" s="1" t="s">
        <v>22</v>
      </c>
      <c r="I8277" s="1" t="s">
        <v>9</v>
      </c>
      <c r="K8277" s="1" t="s">
        <v>30</v>
      </c>
      <c r="L8277" s="1" t="s">
        <v>53</v>
      </c>
      <c r="M8277" s="2" t="s">
        <v>1331</v>
      </c>
      <c r="AK8277" s="1" t="s">
        <v>1435</v>
      </c>
    </row>
    <row r="8278" spans="1:38">
      <c r="A8278" s="1" t="s">
        <v>1795</v>
      </c>
      <c r="B8278" s="9">
        <v>42422</v>
      </c>
      <c r="C8278" s="2">
        <v>100</v>
      </c>
      <c r="D8278" s="7">
        <v>1</v>
      </c>
      <c r="E8278" s="1">
        <v>11</v>
      </c>
      <c r="F8278" s="1" t="s">
        <v>745</v>
      </c>
      <c r="G8278" s="1" t="s">
        <v>1812</v>
      </c>
      <c r="H8278" s="1" t="s">
        <v>22</v>
      </c>
      <c r="I8278" s="1" t="s">
        <v>9</v>
      </c>
      <c r="K8278" s="1" t="s">
        <v>35</v>
      </c>
      <c r="L8278" s="1" t="s">
        <v>53</v>
      </c>
      <c r="M8278" s="2" t="s">
        <v>1444</v>
      </c>
      <c r="AC8278" s="1" t="s">
        <v>1445</v>
      </c>
      <c r="AJ8278" s="1" t="s">
        <v>750</v>
      </c>
      <c r="AK8278" s="1" t="s">
        <v>1435</v>
      </c>
    </row>
    <row r="8279" spans="1:38">
      <c r="A8279" s="1" t="s">
        <v>1795</v>
      </c>
      <c r="B8279" s="9">
        <v>42422</v>
      </c>
      <c r="C8279" s="2">
        <v>100</v>
      </c>
      <c r="D8279" s="7">
        <v>1</v>
      </c>
      <c r="E8279" s="1">
        <v>11</v>
      </c>
      <c r="F8279" s="1" t="s">
        <v>747</v>
      </c>
      <c r="G8279" s="1" t="s">
        <v>1807</v>
      </c>
      <c r="H8279" s="1" t="s">
        <v>22</v>
      </c>
      <c r="I8279" s="1" t="s">
        <v>53</v>
      </c>
      <c r="AK8279" s="1" t="s">
        <v>1435</v>
      </c>
      <c r="AL8279" s="1" t="s">
        <v>1259</v>
      </c>
    </row>
    <row r="8280" spans="1:38">
      <c r="A8280" s="1" t="s">
        <v>1795</v>
      </c>
      <c r="B8280" s="9">
        <v>42422</v>
      </c>
      <c r="C8280" s="2">
        <v>100</v>
      </c>
      <c r="D8280" s="7">
        <v>1</v>
      </c>
      <c r="E8280" s="1">
        <v>12</v>
      </c>
      <c r="F8280" s="1" t="s">
        <v>745</v>
      </c>
      <c r="G8280" s="1" t="s">
        <v>1818</v>
      </c>
      <c r="H8280" s="1" t="s">
        <v>22</v>
      </c>
      <c r="I8280" s="1" t="s">
        <v>9</v>
      </c>
      <c r="AK8280" s="1" t="s">
        <v>1435</v>
      </c>
      <c r="AL8280" s="1" t="s">
        <v>782</v>
      </c>
    </row>
    <row r="8281" spans="1:38">
      <c r="A8281" s="1" t="s">
        <v>1795</v>
      </c>
      <c r="B8281" s="9">
        <v>42422</v>
      </c>
      <c r="C8281" s="2">
        <v>100</v>
      </c>
      <c r="D8281" s="7">
        <v>1</v>
      </c>
      <c r="E8281" s="1">
        <v>12</v>
      </c>
      <c r="F8281" s="1" t="s">
        <v>747</v>
      </c>
      <c r="G8281" s="1" t="s">
        <v>1811</v>
      </c>
      <c r="H8281" s="1" t="s">
        <v>22</v>
      </c>
      <c r="I8281" s="1" t="s">
        <v>9</v>
      </c>
      <c r="K8281" s="1" t="s">
        <v>121</v>
      </c>
      <c r="L8281" s="1" t="s">
        <v>25</v>
      </c>
      <c r="M8281" s="2" t="s">
        <v>1446</v>
      </c>
      <c r="N8281" s="1" t="s">
        <v>26</v>
      </c>
      <c r="O8281" s="1" t="s">
        <v>33</v>
      </c>
      <c r="P8281" s="1" t="s">
        <v>903</v>
      </c>
      <c r="Q8281" s="1">
        <v>50.06</v>
      </c>
      <c r="T8281" s="1">
        <v>204.02</v>
      </c>
      <c r="U8281" s="1">
        <v>202.78</v>
      </c>
      <c r="V8281" s="1">
        <v>99.392216449367709</v>
      </c>
      <c r="W8281" s="1">
        <v>36.47</v>
      </c>
      <c r="X8281" s="1">
        <v>19</v>
      </c>
      <c r="Y8281" s="1">
        <v>198</v>
      </c>
      <c r="Z8281" s="1">
        <v>179</v>
      </c>
      <c r="AA8281" s="1">
        <v>0</v>
      </c>
      <c r="AJ8281" s="1" t="s">
        <v>1322</v>
      </c>
      <c r="AK8281" s="1" t="s">
        <v>1435</v>
      </c>
    </row>
    <row r="8282" spans="1:38">
      <c r="A8282" s="1" t="s">
        <v>1795</v>
      </c>
      <c r="B8282" s="9">
        <v>42422</v>
      </c>
      <c r="C8282" s="2">
        <v>100</v>
      </c>
      <c r="D8282" s="7">
        <v>1</v>
      </c>
      <c r="E8282" s="1">
        <v>13</v>
      </c>
      <c r="F8282" s="1" t="s">
        <v>745</v>
      </c>
      <c r="G8282" s="1" t="s">
        <v>1827</v>
      </c>
      <c r="H8282" s="1" t="s">
        <v>22</v>
      </c>
      <c r="I8282" s="1" t="s">
        <v>9</v>
      </c>
      <c r="AK8282" s="1" t="s">
        <v>1435</v>
      </c>
      <c r="AL8282" s="1" t="s">
        <v>782</v>
      </c>
    </row>
    <row r="8283" spans="1:38">
      <c r="A8283" s="1" t="s">
        <v>1795</v>
      </c>
      <c r="B8283" s="9">
        <v>42422</v>
      </c>
      <c r="C8283" s="2">
        <v>100</v>
      </c>
      <c r="D8283" s="7">
        <v>1</v>
      </c>
      <c r="E8283" s="1">
        <v>13</v>
      </c>
      <c r="F8283" s="1" t="s">
        <v>747</v>
      </c>
      <c r="G8283" s="1" t="s">
        <v>1815</v>
      </c>
      <c r="H8283" s="1" t="s">
        <v>22</v>
      </c>
      <c r="I8283" s="1" t="s">
        <v>9</v>
      </c>
      <c r="K8283" s="1" t="s">
        <v>30</v>
      </c>
      <c r="L8283" s="1" t="s">
        <v>25</v>
      </c>
      <c r="M8283" s="2" t="s">
        <v>1447</v>
      </c>
      <c r="N8283" s="1" t="s">
        <v>224</v>
      </c>
      <c r="O8283" s="1" t="s">
        <v>27</v>
      </c>
      <c r="P8283" s="1" t="s">
        <v>1448</v>
      </c>
      <c r="Q8283" s="1">
        <v>26.89</v>
      </c>
      <c r="R8283" s="1">
        <v>16.649999999999999</v>
      </c>
      <c r="S8283" s="1">
        <v>6.58</v>
      </c>
      <c r="X8283" s="1">
        <v>19</v>
      </c>
      <c r="Y8283" s="1">
        <v>60</v>
      </c>
      <c r="Z8283" s="1">
        <v>41</v>
      </c>
      <c r="AA8283" s="1">
        <v>6</v>
      </c>
      <c r="AE8283" s="1" t="s">
        <v>1449</v>
      </c>
      <c r="AK8283" s="1" t="s">
        <v>1435</v>
      </c>
    </row>
    <row r="8284" spans="1:38">
      <c r="A8284" s="1" t="s">
        <v>1795</v>
      </c>
      <c r="B8284" s="9">
        <v>42422</v>
      </c>
      <c r="C8284" s="2">
        <v>100</v>
      </c>
      <c r="D8284" s="7">
        <v>1</v>
      </c>
      <c r="E8284" s="1">
        <v>14</v>
      </c>
      <c r="F8284" s="1" t="s">
        <v>745</v>
      </c>
      <c r="G8284" s="1" t="s">
        <v>1819</v>
      </c>
      <c r="H8284" s="1" t="s">
        <v>22</v>
      </c>
      <c r="I8284" s="1" t="s">
        <v>53</v>
      </c>
      <c r="AK8284" s="1" t="s">
        <v>1435</v>
      </c>
    </row>
    <row r="8285" spans="1:38">
      <c r="A8285" s="1" t="s">
        <v>1795</v>
      </c>
      <c r="B8285" s="9">
        <v>42422</v>
      </c>
      <c r="C8285" s="2">
        <v>100</v>
      </c>
      <c r="D8285" s="7">
        <v>1</v>
      </c>
      <c r="E8285" s="1">
        <v>14</v>
      </c>
      <c r="F8285" s="1" t="s">
        <v>747</v>
      </c>
      <c r="G8285" s="1" t="s">
        <v>1806</v>
      </c>
      <c r="H8285" s="1" t="s">
        <v>22</v>
      </c>
      <c r="I8285" s="1" t="s">
        <v>9</v>
      </c>
      <c r="K8285" s="1" t="s">
        <v>35</v>
      </c>
      <c r="L8285" s="1" t="s">
        <v>25</v>
      </c>
      <c r="M8285" s="2" t="s">
        <v>2258</v>
      </c>
      <c r="N8285" s="1" t="s">
        <v>26</v>
      </c>
      <c r="O8285" s="1" t="s">
        <v>33</v>
      </c>
      <c r="P8285" s="1" t="s">
        <v>903</v>
      </c>
      <c r="Q8285" s="1">
        <v>23.97</v>
      </c>
      <c r="R8285" s="1">
        <v>17.61</v>
      </c>
      <c r="S8285" s="1">
        <v>9.51</v>
      </c>
      <c r="X8285" s="1">
        <v>19</v>
      </c>
      <c r="Y8285" s="1">
        <v>67</v>
      </c>
      <c r="Z8285" s="1">
        <v>48</v>
      </c>
      <c r="AA8285" s="1">
        <v>0</v>
      </c>
      <c r="AJ8285" s="1" t="s">
        <v>1328</v>
      </c>
      <c r="AK8285" s="1" t="s">
        <v>1435</v>
      </c>
      <c r="AL8285" s="1" t="s">
        <v>1450</v>
      </c>
    </row>
    <row r="8286" spans="1:38">
      <c r="A8286" s="1" t="s">
        <v>1795</v>
      </c>
      <c r="B8286" s="9">
        <v>42422</v>
      </c>
      <c r="C8286" s="2">
        <v>100</v>
      </c>
      <c r="D8286" s="7">
        <v>1</v>
      </c>
      <c r="E8286" s="1">
        <v>15</v>
      </c>
      <c r="F8286" s="1" t="s">
        <v>745</v>
      </c>
      <c r="G8286" s="1" t="s">
        <v>1836</v>
      </c>
      <c r="H8286" s="1" t="s">
        <v>22</v>
      </c>
      <c r="I8286" s="1" t="s">
        <v>53</v>
      </c>
      <c r="AK8286" s="1" t="s">
        <v>1435</v>
      </c>
    </row>
    <row r="8287" spans="1:38">
      <c r="A8287" s="1" t="s">
        <v>1795</v>
      </c>
      <c r="B8287" s="9">
        <v>42422</v>
      </c>
      <c r="C8287" s="2">
        <v>100</v>
      </c>
      <c r="D8287" s="7">
        <v>1</v>
      </c>
      <c r="E8287" s="1">
        <v>15</v>
      </c>
      <c r="F8287" s="1" t="s">
        <v>747</v>
      </c>
      <c r="G8287" s="1" t="s">
        <v>1805</v>
      </c>
      <c r="H8287" s="1" t="s">
        <v>22</v>
      </c>
      <c r="I8287" s="1" t="s">
        <v>53</v>
      </c>
      <c r="AK8287" s="1" t="s">
        <v>1435</v>
      </c>
    </row>
    <row r="8288" spans="1:38">
      <c r="A8288" s="1" t="s">
        <v>1795</v>
      </c>
      <c r="B8288" s="9">
        <v>42422</v>
      </c>
      <c r="C8288" s="2">
        <v>100</v>
      </c>
      <c r="D8288" s="7">
        <v>1</v>
      </c>
      <c r="E8288" s="1">
        <v>16</v>
      </c>
      <c r="F8288" s="1" t="s">
        <v>745</v>
      </c>
      <c r="G8288" s="1" t="s">
        <v>1814</v>
      </c>
      <c r="H8288" s="1" t="s">
        <v>22</v>
      </c>
      <c r="I8288" s="1" t="s">
        <v>53</v>
      </c>
      <c r="AK8288" s="1" t="s">
        <v>1435</v>
      </c>
    </row>
    <row r="8289" spans="1:38">
      <c r="A8289" s="1" t="s">
        <v>1795</v>
      </c>
      <c r="B8289" s="9">
        <v>42422</v>
      </c>
      <c r="C8289" s="2">
        <v>100</v>
      </c>
      <c r="D8289" s="7">
        <v>1</v>
      </c>
      <c r="E8289" s="1">
        <v>16</v>
      </c>
      <c r="F8289" s="1" t="s">
        <v>747</v>
      </c>
      <c r="G8289" s="1" t="s">
        <v>1831</v>
      </c>
      <c r="H8289" s="1" t="s">
        <v>22</v>
      </c>
      <c r="I8289" s="1" t="s">
        <v>23</v>
      </c>
      <c r="J8289" s="1" t="s">
        <v>55</v>
      </c>
      <c r="AK8289" s="1" t="s">
        <v>1435</v>
      </c>
      <c r="AL8289" s="1" t="s">
        <v>821</v>
      </c>
    </row>
    <row r="8290" spans="1:38">
      <c r="A8290" s="1" t="s">
        <v>1795</v>
      </c>
      <c r="B8290" s="9">
        <v>42422</v>
      </c>
      <c r="C8290" s="2">
        <v>100</v>
      </c>
      <c r="D8290" s="13">
        <v>1</v>
      </c>
      <c r="E8290" s="13">
        <v>17</v>
      </c>
      <c r="F8290" s="13" t="s">
        <v>745</v>
      </c>
      <c r="G8290" s="13" t="s">
        <v>1451</v>
      </c>
      <c r="H8290" s="13" t="s">
        <v>23</v>
      </c>
      <c r="I8290" s="13" t="s">
        <v>23</v>
      </c>
      <c r="J8290" s="13"/>
      <c r="K8290" s="13"/>
      <c r="L8290" s="13"/>
      <c r="M8290" s="26"/>
      <c r="N8290" s="13"/>
      <c r="O8290" s="13"/>
      <c r="P8290" s="13"/>
      <c r="Q8290" s="13"/>
      <c r="R8290" s="13"/>
      <c r="S8290" s="13"/>
      <c r="T8290" s="13"/>
      <c r="U8290" s="13"/>
      <c r="V8290" s="13"/>
      <c r="W8290" s="13"/>
      <c r="X8290" s="13"/>
      <c r="Y8290" s="13"/>
      <c r="Z8290" s="13"/>
      <c r="AA8290" s="13"/>
      <c r="AB8290" s="13"/>
      <c r="AC8290" s="13"/>
      <c r="AD8290" s="13"/>
      <c r="AE8290" s="13"/>
      <c r="AF8290" s="13"/>
      <c r="AG8290" s="13"/>
      <c r="AH8290" s="13"/>
      <c r="AI8290" s="13"/>
      <c r="AJ8290" s="13"/>
      <c r="AK8290" s="13" t="s">
        <v>79</v>
      </c>
    </row>
    <row r="8291" spans="1:38">
      <c r="A8291" s="1" t="s">
        <v>1795</v>
      </c>
      <c r="B8291" s="9">
        <v>42422</v>
      </c>
      <c r="C8291" s="2">
        <v>100</v>
      </c>
      <c r="D8291" s="13">
        <v>1</v>
      </c>
      <c r="E8291" s="13">
        <v>17</v>
      </c>
      <c r="F8291" s="13" t="s">
        <v>747</v>
      </c>
      <c r="G8291" s="13" t="s">
        <v>1452</v>
      </c>
      <c r="H8291" s="13" t="s">
        <v>22</v>
      </c>
      <c r="I8291" s="13" t="s">
        <v>23</v>
      </c>
      <c r="J8291" s="13"/>
      <c r="K8291" s="13"/>
      <c r="L8291" s="13"/>
      <c r="M8291" s="26"/>
      <c r="N8291" s="13"/>
      <c r="O8291" s="13"/>
      <c r="P8291" s="13"/>
      <c r="Q8291" s="13"/>
      <c r="R8291" s="13"/>
      <c r="S8291" s="13"/>
      <c r="T8291" s="13"/>
      <c r="U8291" s="13"/>
      <c r="V8291" s="13"/>
      <c r="W8291" s="13"/>
      <c r="X8291" s="13"/>
      <c r="Y8291" s="13"/>
      <c r="Z8291" s="13"/>
      <c r="AA8291" s="13"/>
      <c r="AB8291" s="13"/>
      <c r="AC8291" s="13"/>
      <c r="AD8291" s="13"/>
      <c r="AE8291" s="13"/>
      <c r="AF8291" s="13"/>
      <c r="AG8291" s="13"/>
      <c r="AH8291" s="13"/>
      <c r="AI8291" s="13"/>
      <c r="AJ8291" s="13"/>
      <c r="AK8291" s="13" t="s">
        <v>79</v>
      </c>
    </row>
    <row r="8292" spans="1:38">
      <c r="A8292" s="1" t="s">
        <v>1795</v>
      </c>
      <c r="B8292" s="9">
        <v>42422</v>
      </c>
      <c r="C8292" s="2">
        <v>100</v>
      </c>
      <c r="D8292" s="13">
        <v>1</v>
      </c>
      <c r="E8292" s="13">
        <v>18</v>
      </c>
      <c r="F8292" s="13" t="s">
        <v>745</v>
      </c>
      <c r="G8292" s="13" t="s">
        <v>1453</v>
      </c>
      <c r="H8292" s="13" t="s">
        <v>23</v>
      </c>
      <c r="I8292" s="13" t="s">
        <v>23</v>
      </c>
      <c r="J8292" s="13"/>
      <c r="K8292" s="13"/>
      <c r="L8292" s="13"/>
      <c r="M8292" s="26"/>
      <c r="N8292" s="13"/>
      <c r="O8292" s="13"/>
      <c r="P8292" s="13"/>
      <c r="Q8292" s="13"/>
      <c r="R8292" s="13"/>
      <c r="S8292" s="13"/>
      <c r="T8292" s="13"/>
      <c r="U8292" s="13"/>
      <c r="V8292" s="13"/>
      <c r="W8292" s="13"/>
      <c r="X8292" s="13"/>
      <c r="Y8292" s="13"/>
      <c r="Z8292" s="13"/>
      <c r="AA8292" s="13"/>
      <c r="AB8292" s="13"/>
      <c r="AC8292" s="13"/>
      <c r="AD8292" s="13"/>
      <c r="AE8292" s="13"/>
      <c r="AF8292" s="13"/>
      <c r="AG8292" s="13"/>
      <c r="AH8292" s="13"/>
      <c r="AI8292" s="13"/>
      <c r="AJ8292" s="13"/>
      <c r="AK8292" s="13" t="s">
        <v>79</v>
      </c>
    </row>
    <row r="8293" spans="1:38">
      <c r="A8293" s="1" t="s">
        <v>1795</v>
      </c>
      <c r="B8293" s="9">
        <v>42422</v>
      </c>
      <c r="C8293" s="2">
        <v>100</v>
      </c>
      <c r="D8293" s="13">
        <v>1</v>
      </c>
      <c r="E8293" s="13">
        <v>18</v>
      </c>
      <c r="F8293" s="13" t="s">
        <v>747</v>
      </c>
      <c r="G8293" s="13" t="s">
        <v>1454</v>
      </c>
      <c r="H8293" s="13" t="s">
        <v>22</v>
      </c>
      <c r="I8293" s="13" t="s">
        <v>23</v>
      </c>
      <c r="J8293" s="13"/>
      <c r="K8293" s="13"/>
      <c r="L8293" s="13"/>
      <c r="M8293" s="26"/>
      <c r="N8293" s="13"/>
      <c r="O8293" s="13"/>
      <c r="P8293" s="13"/>
      <c r="Q8293" s="13"/>
      <c r="R8293" s="13"/>
      <c r="S8293" s="13"/>
      <c r="T8293" s="13"/>
      <c r="U8293" s="13"/>
      <c r="V8293" s="13"/>
      <c r="W8293" s="13"/>
      <c r="X8293" s="13"/>
      <c r="Y8293" s="13"/>
      <c r="Z8293" s="13"/>
      <c r="AA8293" s="13"/>
      <c r="AB8293" s="13"/>
      <c r="AC8293" s="13"/>
      <c r="AD8293" s="13"/>
      <c r="AE8293" s="13"/>
      <c r="AF8293" s="13"/>
      <c r="AG8293" s="13"/>
      <c r="AH8293" s="13"/>
      <c r="AI8293" s="13"/>
      <c r="AJ8293" s="13"/>
      <c r="AK8293" s="13" t="s">
        <v>79</v>
      </c>
    </row>
    <row r="8294" spans="1:38">
      <c r="A8294" s="1" t="s">
        <v>1795</v>
      </c>
      <c r="B8294" s="9">
        <v>42422</v>
      </c>
      <c r="C8294" s="2">
        <v>100</v>
      </c>
      <c r="D8294" s="13">
        <v>1</v>
      </c>
      <c r="E8294" s="13">
        <v>19</v>
      </c>
      <c r="F8294" s="13" t="s">
        <v>745</v>
      </c>
      <c r="G8294" s="13" t="s">
        <v>1455</v>
      </c>
      <c r="H8294" s="13" t="s">
        <v>22</v>
      </c>
      <c r="I8294" s="13" t="s">
        <v>23</v>
      </c>
      <c r="J8294" s="13" t="s">
        <v>1347</v>
      </c>
      <c r="K8294" s="13"/>
      <c r="L8294" s="13"/>
      <c r="M8294" s="26"/>
      <c r="N8294" s="13"/>
      <c r="O8294" s="13"/>
      <c r="P8294" s="13"/>
      <c r="Q8294" s="13"/>
      <c r="R8294" s="13"/>
      <c r="S8294" s="13"/>
      <c r="T8294" s="13"/>
      <c r="U8294" s="13"/>
      <c r="V8294" s="13"/>
      <c r="W8294" s="13"/>
      <c r="X8294" s="13"/>
      <c r="Y8294" s="13"/>
      <c r="Z8294" s="13"/>
      <c r="AA8294" s="13"/>
      <c r="AB8294" s="13"/>
      <c r="AC8294" s="13"/>
      <c r="AD8294" s="13"/>
      <c r="AE8294" s="13"/>
      <c r="AF8294" s="13"/>
      <c r="AG8294" s="13"/>
      <c r="AH8294" s="13"/>
      <c r="AI8294" s="13"/>
      <c r="AJ8294" s="13"/>
      <c r="AK8294" s="13" t="s">
        <v>79</v>
      </c>
    </row>
    <row r="8295" spans="1:38">
      <c r="A8295" s="1" t="s">
        <v>1795</v>
      </c>
      <c r="B8295" s="9">
        <v>42422</v>
      </c>
      <c r="C8295" s="2">
        <v>100</v>
      </c>
      <c r="D8295" s="13">
        <v>1</v>
      </c>
      <c r="E8295" s="13">
        <v>19</v>
      </c>
      <c r="F8295" s="13" t="s">
        <v>747</v>
      </c>
      <c r="G8295" s="13" t="s">
        <v>1456</v>
      </c>
      <c r="H8295" s="13" t="s">
        <v>22</v>
      </c>
      <c r="I8295" s="13" t="s">
        <v>23</v>
      </c>
      <c r="J8295" s="13" t="s">
        <v>1347</v>
      </c>
      <c r="K8295" s="13"/>
      <c r="L8295" s="13"/>
      <c r="M8295" s="26"/>
      <c r="N8295" s="13"/>
      <c r="O8295" s="13"/>
      <c r="P8295" s="13"/>
      <c r="Q8295" s="13"/>
      <c r="R8295" s="13"/>
      <c r="S8295" s="13"/>
      <c r="T8295" s="13"/>
      <c r="U8295" s="13"/>
      <c r="V8295" s="13"/>
      <c r="W8295" s="13"/>
      <c r="X8295" s="13"/>
      <c r="Y8295" s="13"/>
      <c r="Z8295" s="13"/>
      <c r="AA8295" s="13"/>
      <c r="AB8295" s="13"/>
      <c r="AC8295" s="13"/>
      <c r="AD8295" s="13"/>
      <c r="AE8295" s="13"/>
      <c r="AF8295" s="13"/>
      <c r="AG8295" s="13"/>
      <c r="AH8295" s="13"/>
      <c r="AI8295" s="13"/>
      <c r="AJ8295" s="13"/>
      <c r="AK8295" s="13" t="s">
        <v>79</v>
      </c>
    </row>
    <row r="8296" spans="1:38">
      <c r="A8296" s="1" t="s">
        <v>1795</v>
      </c>
      <c r="B8296" s="9">
        <v>42422</v>
      </c>
      <c r="C8296" s="2">
        <v>100</v>
      </c>
      <c r="D8296" s="13">
        <v>1</v>
      </c>
      <c r="E8296" s="13">
        <v>20</v>
      </c>
      <c r="F8296" s="13" t="s">
        <v>745</v>
      </c>
      <c r="G8296" s="13" t="s">
        <v>1457</v>
      </c>
      <c r="H8296" s="13" t="s">
        <v>23</v>
      </c>
      <c r="I8296" s="13" t="s">
        <v>53</v>
      </c>
      <c r="J8296" s="13"/>
      <c r="K8296" s="13"/>
      <c r="L8296" s="13"/>
      <c r="M8296" s="26"/>
      <c r="N8296" s="13"/>
      <c r="O8296" s="13"/>
      <c r="P8296" s="13"/>
      <c r="Q8296" s="13"/>
      <c r="R8296" s="13"/>
      <c r="S8296" s="13"/>
      <c r="T8296" s="13"/>
      <c r="U8296" s="13"/>
      <c r="V8296" s="13"/>
      <c r="W8296" s="13"/>
      <c r="X8296" s="13"/>
      <c r="Y8296" s="13"/>
      <c r="Z8296" s="13"/>
      <c r="AA8296" s="13"/>
      <c r="AB8296" s="13"/>
      <c r="AC8296" s="13"/>
      <c r="AD8296" s="13"/>
      <c r="AE8296" s="13"/>
      <c r="AF8296" s="13"/>
      <c r="AG8296" s="13"/>
      <c r="AH8296" s="13"/>
      <c r="AI8296" s="13"/>
      <c r="AJ8296" s="13"/>
      <c r="AK8296" s="13" t="s">
        <v>79</v>
      </c>
    </row>
    <row r="8297" spans="1:38">
      <c r="A8297" s="1" t="s">
        <v>1795</v>
      </c>
      <c r="B8297" s="9">
        <v>42422</v>
      </c>
      <c r="C8297" s="2">
        <v>100</v>
      </c>
      <c r="D8297" s="13">
        <v>1</v>
      </c>
      <c r="E8297" s="13">
        <v>20</v>
      </c>
      <c r="F8297" s="13" t="s">
        <v>747</v>
      </c>
      <c r="G8297" s="13" t="s">
        <v>1458</v>
      </c>
      <c r="H8297" s="13" t="s">
        <v>22</v>
      </c>
      <c r="I8297" s="13" t="s">
        <v>9</v>
      </c>
      <c r="J8297" s="13"/>
      <c r="K8297" s="13" t="s">
        <v>1459</v>
      </c>
      <c r="L8297" s="13" t="s">
        <v>25</v>
      </c>
      <c r="M8297" s="26" t="s">
        <v>1460</v>
      </c>
      <c r="N8297" s="13" t="s">
        <v>1461</v>
      </c>
      <c r="O8297" s="13" t="s">
        <v>33</v>
      </c>
      <c r="P8297" s="13"/>
      <c r="Q8297" s="13">
        <v>47.2</v>
      </c>
      <c r="S8297" s="13"/>
      <c r="T8297" s="13">
        <v>136.9</v>
      </c>
      <c r="U8297" s="13">
        <v>150.1</v>
      </c>
      <c r="V8297" s="13">
        <v>109.64207450693937</v>
      </c>
      <c r="W8297" s="13">
        <v>26.3</v>
      </c>
      <c r="X8297" s="13">
        <v>19</v>
      </c>
      <c r="Y8297" s="13">
        <v>108</v>
      </c>
      <c r="Z8297" s="13">
        <v>89</v>
      </c>
      <c r="AA8297" s="13">
        <v>0</v>
      </c>
      <c r="AB8297" s="13"/>
      <c r="AD8297" s="13"/>
      <c r="AE8297" s="13"/>
      <c r="AF8297" s="13"/>
      <c r="AG8297" s="13"/>
      <c r="AH8297" s="13"/>
      <c r="AI8297" s="13"/>
      <c r="AJ8297" s="13" t="s">
        <v>750</v>
      </c>
      <c r="AK8297" s="13" t="s">
        <v>79</v>
      </c>
      <c r="AL8297" s="1" t="s">
        <v>1462</v>
      </c>
    </row>
    <row r="8298" spans="1:38">
      <c r="A8298" s="1" t="s">
        <v>1795</v>
      </c>
      <c r="B8298" s="9">
        <v>42422</v>
      </c>
      <c r="C8298" s="2">
        <v>100</v>
      </c>
      <c r="D8298" s="13">
        <v>1</v>
      </c>
      <c r="E8298" s="27">
        <v>21</v>
      </c>
      <c r="F8298" s="13" t="s">
        <v>745</v>
      </c>
      <c r="G8298" s="13" t="s">
        <v>1463</v>
      </c>
      <c r="H8298" s="13" t="s">
        <v>22</v>
      </c>
      <c r="I8298" s="13" t="s">
        <v>53</v>
      </c>
      <c r="J8298" s="13"/>
      <c r="K8298" s="13"/>
      <c r="L8298" s="13"/>
      <c r="M8298" s="26"/>
      <c r="N8298" s="13"/>
      <c r="O8298" s="13"/>
      <c r="P8298" s="13"/>
      <c r="Q8298" s="13"/>
      <c r="R8298" s="13"/>
      <c r="S8298" s="13"/>
      <c r="T8298" s="13"/>
      <c r="U8298" s="13"/>
      <c r="V8298" s="13"/>
      <c r="W8298" s="13"/>
      <c r="X8298" s="13"/>
      <c r="Y8298" s="13"/>
      <c r="Z8298" s="13"/>
      <c r="AA8298" s="13"/>
      <c r="AB8298" s="13"/>
      <c r="AC8298" s="13"/>
      <c r="AD8298" s="13"/>
      <c r="AE8298" s="13"/>
      <c r="AF8298" s="13"/>
      <c r="AG8298" s="13"/>
      <c r="AH8298" s="13"/>
      <c r="AI8298" s="13"/>
      <c r="AJ8298" s="13"/>
      <c r="AK8298" s="13" t="s">
        <v>79</v>
      </c>
    </row>
    <row r="8299" spans="1:38">
      <c r="A8299" s="1" t="s">
        <v>1795</v>
      </c>
      <c r="B8299" s="9">
        <v>42422</v>
      </c>
      <c r="C8299" s="2">
        <v>100</v>
      </c>
      <c r="D8299" s="13">
        <v>1</v>
      </c>
      <c r="E8299" s="13">
        <v>21</v>
      </c>
      <c r="F8299" s="13" t="s">
        <v>747</v>
      </c>
      <c r="G8299" s="13" t="s">
        <v>1464</v>
      </c>
      <c r="H8299" s="13" t="s">
        <v>22</v>
      </c>
      <c r="I8299" s="13" t="s">
        <v>23</v>
      </c>
      <c r="J8299" s="13"/>
      <c r="K8299" s="13"/>
      <c r="L8299" s="13"/>
      <c r="M8299" s="26"/>
      <c r="N8299" s="13"/>
      <c r="O8299" s="13"/>
      <c r="P8299" s="13"/>
      <c r="Q8299" s="13"/>
      <c r="R8299" s="13"/>
      <c r="S8299" s="13"/>
      <c r="T8299" s="13"/>
      <c r="U8299" s="13"/>
      <c r="V8299" s="13"/>
      <c r="W8299" s="13"/>
      <c r="X8299" s="13"/>
      <c r="Y8299" s="13"/>
      <c r="Z8299" s="13"/>
      <c r="AA8299" s="13"/>
      <c r="AB8299" s="13"/>
      <c r="AC8299" s="13"/>
      <c r="AD8299" s="13"/>
      <c r="AE8299" s="13"/>
      <c r="AF8299" s="13"/>
      <c r="AG8299" s="13"/>
      <c r="AH8299" s="13"/>
      <c r="AI8299" s="13"/>
      <c r="AJ8299" s="13"/>
      <c r="AK8299" s="13" t="s">
        <v>79</v>
      </c>
    </row>
    <row r="8300" spans="1:38">
      <c r="A8300" s="1" t="s">
        <v>1795</v>
      </c>
      <c r="B8300" s="9">
        <v>42422</v>
      </c>
      <c r="C8300" s="2">
        <v>100</v>
      </c>
      <c r="D8300" s="13">
        <v>1</v>
      </c>
      <c r="E8300" s="13">
        <v>22</v>
      </c>
      <c r="F8300" s="13" t="s">
        <v>745</v>
      </c>
      <c r="G8300" s="13" t="s">
        <v>1465</v>
      </c>
      <c r="H8300" s="13" t="s">
        <v>22</v>
      </c>
      <c r="I8300" s="13" t="s">
        <v>53</v>
      </c>
      <c r="J8300" s="13"/>
      <c r="K8300" s="13"/>
      <c r="L8300" s="13"/>
      <c r="M8300" s="26"/>
      <c r="N8300" s="13"/>
      <c r="O8300" s="13"/>
      <c r="P8300" s="13"/>
      <c r="Q8300" s="13"/>
      <c r="R8300" s="13"/>
      <c r="S8300" s="13"/>
      <c r="T8300" s="13"/>
      <c r="U8300" s="13"/>
      <c r="V8300" s="13"/>
      <c r="W8300" s="13"/>
      <c r="X8300" s="13"/>
      <c r="Y8300" s="13"/>
      <c r="Z8300" s="13"/>
      <c r="AA8300" s="13"/>
      <c r="AB8300" s="13"/>
      <c r="AC8300" s="13"/>
      <c r="AD8300" s="13"/>
      <c r="AE8300" s="13"/>
      <c r="AF8300" s="13"/>
      <c r="AG8300" s="13"/>
      <c r="AH8300" s="13"/>
      <c r="AI8300" s="13"/>
      <c r="AJ8300" s="13"/>
      <c r="AK8300" s="13" t="s">
        <v>79</v>
      </c>
    </row>
    <row r="8301" spans="1:38">
      <c r="A8301" s="1" t="s">
        <v>1795</v>
      </c>
      <c r="B8301" s="9">
        <v>42422</v>
      </c>
      <c r="C8301" s="2">
        <v>100</v>
      </c>
      <c r="D8301" s="13">
        <v>1</v>
      </c>
      <c r="E8301" s="13">
        <v>22</v>
      </c>
      <c r="F8301" s="13" t="s">
        <v>747</v>
      </c>
      <c r="G8301" s="13" t="s">
        <v>1466</v>
      </c>
      <c r="H8301" s="13" t="s">
        <v>22</v>
      </c>
      <c r="I8301" s="13" t="s">
        <v>53</v>
      </c>
      <c r="J8301" s="13"/>
      <c r="K8301" s="13"/>
      <c r="L8301" s="13"/>
      <c r="M8301" s="26"/>
      <c r="N8301" s="13"/>
      <c r="O8301" s="13"/>
      <c r="P8301" s="13"/>
      <c r="Q8301" s="13"/>
      <c r="R8301" s="13"/>
      <c r="S8301" s="13"/>
      <c r="T8301" s="13"/>
      <c r="U8301" s="13"/>
      <c r="V8301" s="13"/>
      <c r="W8301" s="13"/>
      <c r="X8301" s="13"/>
      <c r="Y8301" s="13"/>
      <c r="Z8301" s="13"/>
      <c r="AA8301" s="13"/>
      <c r="AB8301" s="13"/>
      <c r="AC8301" s="13"/>
      <c r="AD8301" s="13"/>
      <c r="AE8301" s="13"/>
      <c r="AF8301" s="13"/>
      <c r="AG8301" s="13"/>
      <c r="AH8301" s="13"/>
      <c r="AI8301" s="13"/>
      <c r="AJ8301" s="13"/>
      <c r="AK8301" s="13" t="s">
        <v>79</v>
      </c>
    </row>
    <row r="8302" spans="1:38">
      <c r="A8302" s="1" t="s">
        <v>1795</v>
      </c>
      <c r="B8302" s="9">
        <v>42422</v>
      </c>
      <c r="C8302" s="2">
        <v>100</v>
      </c>
      <c r="D8302" s="13">
        <v>1</v>
      </c>
      <c r="E8302" s="13">
        <v>23</v>
      </c>
      <c r="F8302" s="13" t="s">
        <v>745</v>
      </c>
      <c r="G8302" s="13" t="s">
        <v>1467</v>
      </c>
      <c r="H8302" s="13" t="s">
        <v>22</v>
      </c>
      <c r="I8302" s="13" t="s">
        <v>23</v>
      </c>
      <c r="J8302" s="13"/>
      <c r="K8302" s="13"/>
      <c r="L8302" s="13"/>
      <c r="M8302" s="26"/>
      <c r="N8302" s="13"/>
      <c r="O8302" s="13"/>
      <c r="P8302" s="13"/>
      <c r="Q8302" s="13"/>
      <c r="R8302" s="13"/>
      <c r="S8302" s="13"/>
      <c r="T8302" s="13"/>
      <c r="U8302" s="13"/>
      <c r="V8302" s="13"/>
      <c r="W8302" s="13"/>
      <c r="X8302" s="13"/>
      <c r="Y8302" s="13"/>
      <c r="Z8302" s="13"/>
      <c r="AA8302" s="13"/>
      <c r="AB8302" s="13"/>
      <c r="AC8302" s="13"/>
      <c r="AD8302" s="13"/>
      <c r="AE8302" s="13"/>
      <c r="AF8302" s="13"/>
      <c r="AG8302" s="13"/>
      <c r="AH8302" s="13"/>
      <c r="AI8302" s="13"/>
      <c r="AJ8302" s="13"/>
      <c r="AK8302" s="13" t="s">
        <v>79</v>
      </c>
    </row>
    <row r="8303" spans="1:38">
      <c r="A8303" s="1" t="s">
        <v>1795</v>
      </c>
      <c r="B8303" s="9">
        <v>42422</v>
      </c>
      <c r="C8303" s="2">
        <v>100</v>
      </c>
      <c r="D8303" s="13">
        <v>1</v>
      </c>
      <c r="E8303" s="13">
        <v>23</v>
      </c>
      <c r="F8303" s="13" t="s">
        <v>747</v>
      </c>
      <c r="G8303" s="13" t="s">
        <v>1468</v>
      </c>
      <c r="H8303" s="13" t="s">
        <v>22</v>
      </c>
      <c r="I8303" s="13" t="s">
        <v>53</v>
      </c>
      <c r="J8303" s="13"/>
      <c r="K8303" s="13"/>
      <c r="L8303" s="13"/>
      <c r="M8303" s="26"/>
      <c r="N8303" s="13"/>
      <c r="O8303" s="13"/>
      <c r="P8303" s="13"/>
      <c r="Q8303" s="13"/>
      <c r="R8303" s="13"/>
      <c r="S8303" s="13"/>
      <c r="T8303" s="13"/>
      <c r="U8303" s="13"/>
      <c r="V8303" s="13"/>
      <c r="W8303" s="13"/>
      <c r="X8303" s="13"/>
      <c r="Y8303" s="13"/>
      <c r="Z8303" s="13"/>
      <c r="AA8303" s="13"/>
      <c r="AB8303" s="13"/>
      <c r="AC8303" s="13"/>
      <c r="AD8303" s="13"/>
      <c r="AE8303" s="13"/>
      <c r="AF8303" s="13"/>
      <c r="AG8303" s="13"/>
      <c r="AH8303" s="13"/>
      <c r="AI8303" s="13"/>
      <c r="AJ8303" s="13"/>
      <c r="AK8303" s="13" t="s">
        <v>79</v>
      </c>
    </row>
    <row r="8304" spans="1:38">
      <c r="A8304" s="1" t="s">
        <v>1795</v>
      </c>
      <c r="B8304" s="9">
        <v>42422</v>
      </c>
      <c r="C8304" s="2">
        <v>100</v>
      </c>
      <c r="D8304" s="13">
        <v>1</v>
      </c>
      <c r="E8304" s="13">
        <v>24</v>
      </c>
      <c r="F8304" s="13" t="s">
        <v>745</v>
      </c>
      <c r="G8304" s="13" t="s">
        <v>1469</v>
      </c>
      <c r="H8304" s="13" t="s">
        <v>22</v>
      </c>
      <c r="I8304" s="13" t="s">
        <v>9</v>
      </c>
      <c r="J8304" s="13"/>
      <c r="K8304" s="13" t="s">
        <v>166</v>
      </c>
      <c r="L8304" s="13" t="s">
        <v>53</v>
      </c>
      <c r="M8304" s="26" t="s">
        <v>1470</v>
      </c>
      <c r="N8304" s="13"/>
      <c r="O8304" s="13"/>
      <c r="P8304" s="13"/>
      <c r="Q8304" s="13"/>
      <c r="R8304" s="13"/>
      <c r="S8304" s="13"/>
      <c r="T8304" s="13"/>
      <c r="U8304" s="13"/>
      <c r="V8304" s="13"/>
      <c r="W8304" s="13"/>
      <c r="X8304" s="13"/>
      <c r="Y8304" s="13"/>
      <c r="Z8304" s="13"/>
      <c r="AA8304" s="13"/>
      <c r="AB8304" s="13"/>
      <c r="AC8304" s="13"/>
      <c r="AD8304" s="13"/>
      <c r="AE8304" s="13"/>
      <c r="AF8304" s="13"/>
      <c r="AG8304" s="13"/>
      <c r="AH8304" s="13"/>
      <c r="AI8304" s="13"/>
      <c r="AJ8304" s="13"/>
      <c r="AK8304" s="13" t="s">
        <v>79</v>
      </c>
      <c r="AL8304" s="1" t="s">
        <v>1471</v>
      </c>
    </row>
    <row r="8305" spans="1:38">
      <c r="A8305" s="1" t="s">
        <v>1795</v>
      </c>
      <c r="B8305" s="9">
        <v>42422</v>
      </c>
      <c r="C8305" s="2">
        <v>100</v>
      </c>
      <c r="D8305" s="13">
        <v>1</v>
      </c>
      <c r="E8305" s="13">
        <v>24</v>
      </c>
      <c r="F8305" s="13" t="s">
        <v>747</v>
      </c>
      <c r="G8305" s="13" t="s">
        <v>1472</v>
      </c>
      <c r="H8305" s="13" t="s">
        <v>22</v>
      </c>
      <c r="I8305" s="13" t="s">
        <v>9</v>
      </c>
      <c r="J8305" s="13"/>
      <c r="K8305" s="13" t="s">
        <v>518</v>
      </c>
      <c r="L8305" s="13" t="s">
        <v>25</v>
      </c>
      <c r="M8305" s="26" t="s">
        <v>1436</v>
      </c>
      <c r="N8305" s="13" t="s">
        <v>224</v>
      </c>
      <c r="O8305" s="13" t="s">
        <v>33</v>
      </c>
      <c r="P8305" s="13" t="s">
        <v>1339</v>
      </c>
      <c r="Q8305" s="13">
        <v>39.9</v>
      </c>
      <c r="R8305" s="13"/>
      <c r="S8305" s="13"/>
      <c r="T8305" s="13">
        <v>170.22</v>
      </c>
      <c r="U8305" s="13">
        <v>169.3</v>
      </c>
      <c r="V8305" s="13">
        <v>99.459522970273767</v>
      </c>
      <c r="W8305" s="13"/>
      <c r="X8305" s="13"/>
      <c r="Y8305" s="13"/>
      <c r="Z8305" s="13"/>
      <c r="AA8305" s="13"/>
      <c r="AB8305" s="13"/>
      <c r="AC8305" s="13"/>
      <c r="AD8305" s="13"/>
      <c r="AE8305" s="13"/>
      <c r="AF8305" s="13"/>
      <c r="AG8305" s="13"/>
      <c r="AH8305" s="13"/>
      <c r="AI8305" s="13"/>
      <c r="AJ8305" s="13" t="s">
        <v>750</v>
      </c>
      <c r="AK8305" s="13" t="s">
        <v>79</v>
      </c>
      <c r="AL8305" s="1" t="s">
        <v>1473</v>
      </c>
    </row>
    <row r="8306" spans="1:38">
      <c r="A8306" s="1" t="s">
        <v>1795</v>
      </c>
      <c r="B8306" s="9">
        <v>42422</v>
      </c>
      <c r="C8306" s="2">
        <v>100</v>
      </c>
      <c r="D8306" s="13">
        <v>1</v>
      </c>
      <c r="E8306" s="13">
        <v>25</v>
      </c>
      <c r="F8306" s="13" t="s">
        <v>745</v>
      </c>
      <c r="G8306" s="13" t="s">
        <v>1474</v>
      </c>
      <c r="H8306" s="13" t="s">
        <v>22</v>
      </c>
      <c r="I8306" s="13" t="s">
        <v>53</v>
      </c>
      <c r="J8306" s="13"/>
      <c r="K8306" s="13"/>
      <c r="L8306" s="13"/>
      <c r="M8306" s="26"/>
      <c r="N8306" s="13"/>
      <c r="O8306" s="13"/>
      <c r="P8306" s="13"/>
      <c r="Q8306" s="13"/>
      <c r="R8306" s="13"/>
      <c r="S8306" s="13"/>
      <c r="T8306" s="13"/>
      <c r="U8306" s="13"/>
      <c r="V8306" s="13"/>
      <c r="W8306" s="13"/>
      <c r="X8306" s="13"/>
      <c r="Y8306" s="13"/>
      <c r="Z8306" s="13"/>
      <c r="AA8306" s="13"/>
      <c r="AB8306" s="13"/>
      <c r="AC8306" s="13"/>
      <c r="AD8306" s="13"/>
      <c r="AE8306" s="13"/>
      <c r="AF8306" s="13"/>
      <c r="AG8306" s="13"/>
      <c r="AH8306" s="13"/>
      <c r="AI8306" s="13"/>
      <c r="AJ8306" s="13"/>
      <c r="AK8306" s="13" t="s">
        <v>79</v>
      </c>
    </row>
    <row r="8307" spans="1:38">
      <c r="A8307" s="1" t="s">
        <v>1795</v>
      </c>
      <c r="B8307" s="9">
        <v>42422</v>
      </c>
      <c r="C8307" s="2">
        <v>100</v>
      </c>
      <c r="D8307" s="13">
        <v>1</v>
      </c>
      <c r="E8307" s="13">
        <v>25</v>
      </c>
      <c r="F8307" s="13" t="s">
        <v>747</v>
      </c>
      <c r="G8307" s="13" t="s">
        <v>1475</v>
      </c>
      <c r="H8307" s="13" t="s">
        <v>23</v>
      </c>
      <c r="I8307" s="13" t="s">
        <v>23</v>
      </c>
      <c r="J8307" s="13"/>
      <c r="K8307" s="13"/>
      <c r="L8307" s="13"/>
      <c r="M8307" s="26"/>
      <c r="N8307" s="13"/>
      <c r="O8307" s="13"/>
      <c r="P8307" s="13"/>
      <c r="Q8307" s="13"/>
      <c r="R8307" s="13"/>
      <c r="S8307" s="13"/>
      <c r="T8307" s="13"/>
      <c r="U8307" s="13"/>
      <c r="V8307" s="13"/>
      <c r="W8307" s="13"/>
      <c r="X8307" s="13"/>
      <c r="Y8307" s="13"/>
      <c r="Z8307" s="13"/>
      <c r="AA8307" s="13"/>
      <c r="AB8307" s="13"/>
      <c r="AC8307" s="13"/>
      <c r="AD8307" s="13"/>
      <c r="AE8307" s="13"/>
      <c r="AF8307" s="13"/>
      <c r="AG8307" s="13"/>
      <c r="AH8307" s="13"/>
      <c r="AI8307" s="13"/>
      <c r="AJ8307" s="13"/>
      <c r="AK8307" s="13" t="s">
        <v>79</v>
      </c>
    </row>
    <row r="8308" spans="1:38">
      <c r="A8308" s="1" t="s">
        <v>1795</v>
      </c>
      <c r="B8308" s="9">
        <v>42422</v>
      </c>
      <c r="C8308" s="2">
        <v>100</v>
      </c>
      <c r="D8308" s="13">
        <v>1</v>
      </c>
      <c r="E8308" s="13">
        <v>26</v>
      </c>
      <c r="F8308" s="13" t="s">
        <v>745</v>
      </c>
      <c r="G8308" s="13" t="s">
        <v>1476</v>
      </c>
      <c r="H8308" s="13" t="s">
        <v>23</v>
      </c>
      <c r="I8308" s="13" t="s">
        <v>23</v>
      </c>
      <c r="J8308" s="13"/>
      <c r="K8308" s="13"/>
      <c r="L8308" s="13"/>
      <c r="M8308" s="26"/>
      <c r="N8308" s="13"/>
      <c r="O8308" s="13"/>
      <c r="P8308" s="13"/>
      <c r="Q8308" s="13"/>
      <c r="R8308" s="13"/>
      <c r="S8308" s="13"/>
      <c r="T8308" s="13"/>
      <c r="U8308" s="13"/>
      <c r="V8308" s="13"/>
      <c r="W8308" s="13"/>
      <c r="X8308" s="13"/>
      <c r="Y8308" s="13"/>
      <c r="Z8308" s="13"/>
      <c r="AA8308" s="13"/>
      <c r="AB8308" s="13"/>
      <c r="AC8308" s="13"/>
      <c r="AD8308" s="13"/>
      <c r="AE8308" s="13"/>
      <c r="AF8308" s="13"/>
      <c r="AG8308" s="13"/>
      <c r="AH8308" s="13"/>
      <c r="AI8308" s="13"/>
      <c r="AJ8308" s="13"/>
      <c r="AK8308" s="13" t="s">
        <v>79</v>
      </c>
    </row>
    <row r="8309" spans="1:38">
      <c r="A8309" s="1" t="s">
        <v>1795</v>
      </c>
      <c r="B8309" s="9">
        <v>42422</v>
      </c>
      <c r="C8309" s="2">
        <v>100</v>
      </c>
      <c r="D8309" s="13">
        <v>1</v>
      </c>
      <c r="E8309" s="13">
        <v>26</v>
      </c>
      <c r="F8309" s="13" t="s">
        <v>747</v>
      </c>
      <c r="G8309" s="13" t="s">
        <v>1477</v>
      </c>
      <c r="H8309" s="13" t="s">
        <v>22</v>
      </c>
      <c r="I8309" s="13" t="s">
        <v>23</v>
      </c>
      <c r="J8309" s="13"/>
      <c r="K8309" s="13"/>
      <c r="L8309" s="13"/>
      <c r="M8309" s="26"/>
      <c r="N8309" s="13"/>
      <c r="O8309" s="13"/>
      <c r="P8309" s="13"/>
      <c r="Q8309" s="13"/>
      <c r="R8309" s="13"/>
      <c r="S8309" s="13"/>
      <c r="T8309" s="13"/>
      <c r="U8309" s="13"/>
      <c r="V8309" s="13"/>
      <c r="W8309" s="13"/>
      <c r="X8309" s="13"/>
      <c r="Y8309" s="13"/>
      <c r="Z8309" s="13"/>
      <c r="AA8309" s="13"/>
      <c r="AB8309" s="13"/>
      <c r="AC8309" s="13"/>
      <c r="AD8309" s="13"/>
      <c r="AE8309" s="13"/>
      <c r="AF8309" s="13"/>
      <c r="AG8309" s="13"/>
      <c r="AH8309" s="13"/>
      <c r="AI8309" s="13"/>
      <c r="AJ8309" s="13"/>
      <c r="AK8309" s="13" t="s">
        <v>79</v>
      </c>
    </row>
    <row r="8310" spans="1:38">
      <c r="A8310" s="1" t="s">
        <v>1795</v>
      </c>
      <c r="B8310" s="9">
        <v>42422</v>
      </c>
      <c r="C8310" s="2">
        <v>100</v>
      </c>
      <c r="D8310" s="13">
        <v>1</v>
      </c>
      <c r="E8310" s="13">
        <v>27</v>
      </c>
      <c r="F8310" s="13" t="s">
        <v>745</v>
      </c>
      <c r="G8310" s="13" t="s">
        <v>1478</v>
      </c>
      <c r="H8310" s="13" t="s">
        <v>22</v>
      </c>
      <c r="I8310" s="13" t="s">
        <v>53</v>
      </c>
      <c r="J8310" s="13"/>
      <c r="K8310" s="13"/>
      <c r="L8310" s="13"/>
      <c r="M8310" s="26"/>
      <c r="N8310" s="13"/>
      <c r="O8310" s="13"/>
      <c r="P8310" s="13"/>
      <c r="Q8310" s="13"/>
      <c r="R8310" s="13"/>
      <c r="S8310" s="13"/>
      <c r="T8310" s="13"/>
      <c r="U8310" s="13"/>
      <c r="V8310" s="13"/>
      <c r="W8310" s="13"/>
      <c r="X8310" s="13"/>
      <c r="Y8310" s="13"/>
      <c r="Z8310" s="13"/>
      <c r="AA8310" s="13"/>
      <c r="AB8310" s="13"/>
      <c r="AC8310" s="13"/>
      <c r="AD8310" s="13"/>
      <c r="AE8310" s="13"/>
      <c r="AF8310" s="13"/>
      <c r="AG8310" s="13"/>
      <c r="AH8310" s="13"/>
      <c r="AI8310" s="13"/>
      <c r="AJ8310" s="13"/>
      <c r="AK8310" s="13" t="s">
        <v>79</v>
      </c>
    </row>
    <row r="8311" spans="1:38">
      <c r="A8311" s="1" t="s">
        <v>1795</v>
      </c>
      <c r="B8311" s="9">
        <v>42422</v>
      </c>
      <c r="C8311" s="2">
        <v>100</v>
      </c>
      <c r="D8311" s="13">
        <v>1</v>
      </c>
      <c r="E8311" s="13">
        <v>27</v>
      </c>
      <c r="F8311" s="13" t="s">
        <v>747</v>
      </c>
      <c r="G8311" s="13" t="s">
        <v>1479</v>
      </c>
      <c r="H8311" s="13" t="s">
        <v>22</v>
      </c>
      <c r="I8311" s="13" t="s">
        <v>23</v>
      </c>
      <c r="J8311" s="13"/>
      <c r="K8311" s="13"/>
      <c r="L8311" s="13"/>
      <c r="M8311" s="26"/>
      <c r="N8311" s="13"/>
      <c r="O8311" s="13"/>
      <c r="P8311" s="13"/>
      <c r="Q8311" s="13"/>
      <c r="R8311" s="13"/>
      <c r="S8311" s="13"/>
      <c r="T8311" s="13"/>
      <c r="U8311" s="13"/>
      <c r="V8311" s="13"/>
      <c r="W8311" s="13"/>
      <c r="X8311" s="13"/>
      <c r="Y8311" s="13"/>
      <c r="Z8311" s="13"/>
      <c r="AA8311" s="13"/>
      <c r="AB8311" s="13"/>
      <c r="AC8311" s="13"/>
      <c r="AD8311" s="13"/>
      <c r="AE8311" s="13"/>
      <c r="AF8311" s="13"/>
      <c r="AG8311" s="13"/>
      <c r="AH8311" s="13"/>
      <c r="AI8311" s="13"/>
      <c r="AJ8311" s="13"/>
      <c r="AK8311" s="13" t="s">
        <v>79</v>
      </c>
    </row>
    <row r="8312" spans="1:38">
      <c r="A8312" s="1" t="s">
        <v>1795</v>
      </c>
      <c r="B8312" s="9">
        <v>42422</v>
      </c>
      <c r="C8312" s="2">
        <v>100</v>
      </c>
      <c r="D8312" s="13">
        <v>1</v>
      </c>
      <c r="E8312" s="13">
        <v>28</v>
      </c>
      <c r="F8312" s="13" t="s">
        <v>745</v>
      </c>
      <c r="G8312" s="13" t="s">
        <v>1480</v>
      </c>
      <c r="H8312" s="13" t="s">
        <v>22</v>
      </c>
      <c r="I8312" s="13" t="s">
        <v>9</v>
      </c>
      <c r="J8312" s="13"/>
      <c r="K8312" s="13" t="s">
        <v>29</v>
      </c>
      <c r="L8312" s="13" t="s">
        <v>53</v>
      </c>
      <c r="M8312" s="26" t="s">
        <v>1265</v>
      </c>
      <c r="N8312" s="13"/>
      <c r="O8312" s="13"/>
      <c r="P8312" s="13"/>
      <c r="Q8312" s="13"/>
      <c r="R8312" s="13"/>
      <c r="S8312" s="13"/>
      <c r="T8312" s="13"/>
      <c r="U8312" s="13"/>
      <c r="V8312" s="13"/>
      <c r="W8312" s="13"/>
      <c r="X8312" s="13"/>
      <c r="Y8312" s="13"/>
      <c r="Z8312" s="13"/>
      <c r="AA8312" s="13"/>
      <c r="AB8312" s="13"/>
      <c r="AC8312" s="13"/>
      <c r="AD8312" s="13"/>
      <c r="AE8312" s="13"/>
      <c r="AF8312" s="13"/>
      <c r="AG8312" s="13"/>
      <c r="AH8312" s="13"/>
      <c r="AI8312" s="13"/>
      <c r="AJ8312" s="13"/>
      <c r="AK8312" s="13" t="s">
        <v>79</v>
      </c>
    </row>
    <row r="8313" spans="1:38">
      <c r="A8313" s="1" t="s">
        <v>1795</v>
      </c>
      <c r="B8313" s="9">
        <v>42422</v>
      </c>
      <c r="C8313" s="2">
        <v>100</v>
      </c>
      <c r="D8313" s="13">
        <v>1</v>
      </c>
      <c r="E8313" s="13">
        <v>28</v>
      </c>
      <c r="F8313" s="13" t="s">
        <v>747</v>
      </c>
      <c r="G8313" s="13" t="s">
        <v>1481</v>
      </c>
      <c r="H8313" s="13" t="s">
        <v>22</v>
      </c>
      <c r="I8313" s="13" t="s">
        <v>53</v>
      </c>
      <c r="J8313" s="13"/>
      <c r="K8313" s="13"/>
      <c r="L8313" s="13"/>
      <c r="M8313" s="26"/>
      <c r="N8313" s="13"/>
      <c r="O8313" s="13"/>
      <c r="P8313" s="13"/>
      <c r="Q8313" s="13"/>
      <c r="R8313" s="13"/>
      <c r="S8313" s="13"/>
      <c r="T8313" s="13"/>
      <c r="U8313" s="13"/>
      <c r="V8313" s="13"/>
      <c r="W8313" s="13"/>
      <c r="X8313" s="13"/>
      <c r="Y8313" s="13"/>
      <c r="Z8313" s="13"/>
      <c r="AA8313" s="13"/>
      <c r="AB8313" s="13"/>
      <c r="AC8313" s="13"/>
      <c r="AD8313" s="13"/>
      <c r="AE8313" s="13"/>
      <c r="AF8313" s="13"/>
      <c r="AG8313" s="13"/>
      <c r="AH8313" s="13"/>
      <c r="AI8313" s="13"/>
      <c r="AJ8313" s="13"/>
      <c r="AK8313" s="13" t="s">
        <v>79</v>
      </c>
    </row>
    <row r="8314" spans="1:38">
      <c r="A8314" s="1" t="s">
        <v>1795</v>
      </c>
      <c r="B8314" s="9">
        <v>42422</v>
      </c>
      <c r="C8314" s="2">
        <v>100</v>
      </c>
      <c r="D8314" s="13">
        <v>1</v>
      </c>
      <c r="E8314" s="13">
        <v>29</v>
      </c>
      <c r="F8314" s="13" t="s">
        <v>745</v>
      </c>
      <c r="G8314" s="13" t="s">
        <v>1482</v>
      </c>
      <c r="H8314" s="13" t="s">
        <v>22</v>
      </c>
      <c r="I8314" s="13" t="s">
        <v>53</v>
      </c>
      <c r="J8314" s="13"/>
      <c r="K8314" s="13"/>
      <c r="L8314" s="13"/>
      <c r="M8314" s="26"/>
      <c r="N8314" s="13"/>
      <c r="O8314" s="13"/>
      <c r="P8314" s="13"/>
      <c r="Q8314" s="13"/>
      <c r="R8314" s="13"/>
      <c r="S8314" s="13"/>
      <c r="T8314" s="13"/>
      <c r="U8314" s="13"/>
      <c r="V8314" s="13"/>
      <c r="W8314" s="13"/>
      <c r="X8314" s="13"/>
      <c r="Y8314" s="13"/>
      <c r="Z8314" s="13"/>
      <c r="AA8314" s="13"/>
      <c r="AB8314" s="13"/>
      <c r="AC8314" s="13"/>
      <c r="AD8314" s="13"/>
      <c r="AE8314" s="13"/>
      <c r="AF8314" s="13"/>
      <c r="AG8314" s="13"/>
      <c r="AH8314" s="13"/>
      <c r="AI8314" s="13"/>
      <c r="AJ8314" s="13"/>
      <c r="AK8314" s="13" t="s">
        <v>79</v>
      </c>
    </row>
    <row r="8315" spans="1:38">
      <c r="A8315" s="1" t="s">
        <v>1795</v>
      </c>
      <c r="B8315" s="9">
        <v>42422</v>
      </c>
      <c r="C8315" s="2">
        <v>100</v>
      </c>
      <c r="D8315" s="13">
        <v>1</v>
      </c>
      <c r="E8315" s="13">
        <v>29</v>
      </c>
      <c r="F8315" s="13" t="s">
        <v>747</v>
      </c>
      <c r="G8315" s="13" t="s">
        <v>1483</v>
      </c>
      <c r="H8315" s="13" t="s">
        <v>22</v>
      </c>
      <c r="I8315" s="13" t="s">
        <v>23</v>
      </c>
      <c r="J8315" s="13"/>
      <c r="K8315" s="13"/>
      <c r="L8315" s="13"/>
      <c r="M8315" s="26"/>
      <c r="N8315" s="13"/>
      <c r="O8315" s="13"/>
      <c r="P8315" s="13"/>
      <c r="Q8315" s="13"/>
      <c r="R8315" s="13"/>
      <c r="S8315" s="13"/>
      <c r="T8315" s="13"/>
      <c r="U8315" s="13"/>
      <c r="V8315" s="13"/>
      <c r="W8315" s="13"/>
      <c r="X8315" s="13"/>
      <c r="Y8315" s="13"/>
      <c r="Z8315" s="13"/>
      <c r="AA8315" s="13"/>
      <c r="AB8315" s="13"/>
      <c r="AC8315" s="13"/>
      <c r="AD8315" s="13"/>
      <c r="AE8315" s="13"/>
      <c r="AF8315" s="13"/>
      <c r="AG8315" s="13"/>
      <c r="AH8315" s="13"/>
      <c r="AI8315" s="13"/>
      <c r="AJ8315" s="13"/>
      <c r="AK8315" s="13" t="s">
        <v>79</v>
      </c>
    </row>
    <row r="8316" spans="1:38">
      <c r="A8316" s="1" t="s">
        <v>1795</v>
      </c>
      <c r="B8316" s="9">
        <v>42422</v>
      </c>
      <c r="C8316" s="2">
        <v>100</v>
      </c>
      <c r="D8316" s="13">
        <v>1</v>
      </c>
      <c r="E8316" s="13">
        <v>30</v>
      </c>
      <c r="F8316" s="13" t="s">
        <v>745</v>
      </c>
      <c r="G8316" s="13" t="s">
        <v>1484</v>
      </c>
      <c r="H8316" s="13" t="s">
        <v>22</v>
      </c>
      <c r="I8316" s="13" t="s">
        <v>23</v>
      </c>
      <c r="J8316" s="13"/>
      <c r="K8316" s="13"/>
      <c r="L8316" s="13"/>
      <c r="M8316" s="26"/>
      <c r="N8316" s="13"/>
      <c r="O8316" s="13"/>
      <c r="P8316" s="13"/>
      <c r="Q8316" s="13"/>
      <c r="R8316" s="13"/>
      <c r="S8316" s="13"/>
      <c r="T8316" s="13"/>
      <c r="U8316" s="13"/>
      <c r="V8316" s="13"/>
      <c r="W8316" s="13"/>
      <c r="X8316" s="13"/>
      <c r="Y8316" s="13"/>
      <c r="Z8316" s="13"/>
      <c r="AA8316" s="13"/>
      <c r="AB8316" s="13"/>
      <c r="AC8316" s="13"/>
      <c r="AD8316" s="13"/>
      <c r="AE8316" s="13"/>
      <c r="AF8316" s="13"/>
      <c r="AG8316" s="13"/>
      <c r="AH8316" s="13"/>
      <c r="AI8316" s="13"/>
      <c r="AJ8316" s="13"/>
      <c r="AK8316" s="13" t="s">
        <v>79</v>
      </c>
    </row>
    <row r="8317" spans="1:38">
      <c r="A8317" s="1" t="s">
        <v>1795</v>
      </c>
      <c r="B8317" s="9">
        <v>42422</v>
      </c>
      <c r="C8317" s="2">
        <v>100</v>
      </c>
      <c r="D8317" s="13">
        <v>1</v>
      </c>
      <c r="E8317" s="13">
        <v>30</v>
      </c>
      <c r="F8317" s="13" t="s">
        <v>747</v>
      </c>
      <c r="G8317" s="13" t="s">
        <v>1485</v>
      </c>
      <c r="H8317" s="13" t="s">
        <v>23</v>
      </c>
      <c r="I8317" s="13" t="s">
        <v>23</v>
      </c>
      <c r="J8317" s="13"/>
      <c r="K8317" s="13"/>
      <c r="L8317" s="13"/>
      <c r="M8317" s="26"/>
      <c r="N8317" s="13"/>
      <c r="O8317" s="13"/>
      <c r="P8317" s="13"/>
      <c r="Q8317" s="13"/>
      <c r="R8317" s="13"/>
      <c r="S8317" s="13"/>
      <c r="T8317" s="13"/>
      <c r="U8317" s="13"/>
      <c r="V8317" s="13"/>
      <c r="W8317" s="13"/>
      <c r="X8317" s="13"/>
      <c r="Y8317" s="13"/>
      <c r="Z8317" s="13"/>
      <c r="AA8317" s="13"/>
      <c r="AB8317" s="13"/>
      <c r="AC8317" s="13"/>
      <c r="AD8317" s="13"/>
      <c r="AE8317" s="13"/>
      <c r="AF8317" s="13"/>
      <c r="AG8317" s="13"/>
      <c r="AH8317" s="13"/>
      <c r="AI8317" s="13"/>
      <c r="AJ8317" s="13"/>
      <c r="AK8317" s="13" t="s">
        <v>79</v>
      </c>
    </row>
    <row r="8318" spans="1:38">
      <c r="A8318" s="1" t="s">
        <v>1795</v>
      </c>
      <c r="B8318" s="9">
        <v>42422</v>
      </c>
      <c r="C8318" s="2">
        <v>100</v>
      </c>
      <c r="D8318" s="13">
        <v>1</v>
      </c>
      <c r="E8318" s="13">
        <v>31</v>
      </c>
      <c r="F8318" s="13" t="s">
        <v>745</v>
      </c>
      <c r="G8318" s="13" t="s">
        <v>1486</v>
      </c>
      <c r="H8318" s="13" t="s">
        <v>23</v>
      </c>
      <c r="I8318" s="13" t="s">
        <v>23</v>
      </c>
      <c r="J8318" s="13"/>
      <c r="K8318" s="13"/>
      <c r="L8318" s="13"/>
      <c r="M8318" s="26"/>
      <c r="N8318" s="13"/>
      <c r="O8318" s="13"/>
      <c r="P8318" s="13"/>
      <c r="Q8318" s="13"/>
      <c r="R8318" s="13"/>
      <c r="S8318" s="13"/>
      <c r="T8318" s="13"/>
      <c r="U8318" s="13"/>
      <c r="V8318" s="13"/>
      <c r="W8318" s="13"/>
      <c r="X8318" s="13"/>
      <c r="Y8318" s="13"/>
      <c r="Z8318" s="13"/>
      <c r="AA8318" s="13"/>
      <c r="AB8318" s="13"/>
      <c r="AC8318" s="13"/>
      <c r="AD8318" s="13"/>
      <c r="AE8318" s="13"/>
      <c r="AF8318" s="13"/>
      <c r="AG8318" s="13"/>
      <c r="AH8318" s="13"/>
      <c r="AI8318" s="13"/>
      <c r="AJ8318" s="13"/>
      <c r="AK8318" s="13" t="s">
        <v>79</v>
      </c>
    </row>
    <row r="8319" spans="1:38">
      <c r="A8319" s="1" t="s">
        <v>1795</v>
      </c>
      <c r="B8319" s="9">
        <v>42422</v>
      </c>
      <c r="C8319" s="2">
        <v>100</v>
      </c>
      <c r="D8319" s="13">
        <v>1</v>
      </c>
      <c r="E8319" s="13">
        <v>31</v>
      </c>
      <c r="F8319" s="13" t="s">
        <v>747</v>
      </c>
      <c r="G8319" s="13" t="s">
        <v>1487</v>
      </c>
      <c r="H8319" s="13" t="s">
        <v>23</v>
      </c>
      <c r="I8319" s="13" t="s">
        <v>53</v>
      </c>
      <c r="J8319" s="13"/>
      <c r="K8319" s="13"/>
      <c r="L8319" s="13"/>
      <c r="M8319" s="26"/>
      <c r="N8319" s="13"/>
      <c r="O8319" s="13"/>
      <c r="P8319" s="13"/>
      <c r="Q8319" s="13"/>
      <c r="R8319" s="13"/>
      <c r="S8319" s="13"/>
      <c r="T8319" s="13"/>
      <c r="U8319" s="13"/>
      <c r="V8319" s="13"/>
      <c r="W8319" s="13"/>
      <c r="X8319" s="13"/>
      <c r="Y8319" s="13"/>
      <c r="Z8319" s="13"/>
      <c r="AA8319" s="13"/>
      <c r="AB8319" s="13"/>
      <c r="AC8319" s="13"/>
      <c r="AD8319" s="13"/>
      <c r="AE8319" s="13"/>
      <c r="AF8319" s="13"/>
      <c r="AG8319" s="13"/>
      <c r="AH8319" s="13"/>
      <c r="AI8319" s="13"/>
      <c r="AJ8319" s="13"/>
      <c r="AK8319" s="13" t="s">
        <v>79</v>
      </c>
    </row>
    <row r="8320" spans="1:38">
      <c r="A8320" s="1" t="s">
        <v>1795</v>
      </c>
      <c r="B8320" s="9">
        <v>42422</v>
      </c>
      <c r="C8320" s="2">
        <v>100</v>
      </c>
      <c r="D8320" s="13">
        <v>1</v>
      </c>
      <c r="E8320" s="13">
        <v>32</v>
      </c>
      <c r="F8320" s="13" t="s">
        <v>745</v>
      </c>
      <c r="G8320" s="13" t="s">
        <v>1488</v>
      </c>
      <c r="H8320" s="13" t="s">
        <v>22</v>
      </c>
      <c r="I8320" s="13" t="s">
        <v>9</v>
      </c>
      <c r="J8320" s="13"/>
      <c r="K8320" s="13" t="s">
        <v>30</v>
      </c>
      <c r="L8320" s="13" t="s">
        <v>53</v>
      </c>
      <c r="M8320" s="26" t="s">
        <v>1405</v>
      </c>
      <c r="N8320" s="13"/>
      <c r="O8320" s="13"/>
      <c r="P8320" s="13"/>
      <c r="Q8320" s="13"/>
      <c r="R8320" s="13"/>
      <c r="S8320" s="13"/>
      <c r="T8320" s="13"/>
      <c r="U8320" s="13"/>
      <c r="V8320" s="13"/>
      <c r="W8320" s="13"/>
      <c r="X8320" s="13"/>
      <c r="Y8320" s="13"/>
      <c r="Z8320" s="13"/>
      <c r="AA8320" s="13"/>
      <c r="AB8320" s="13"/>
      <c r="AC8320" s="13"/>
      <c r="AD8320" s="13"/>
      <c r="AE8320" s="13"/>
      <c r="AF8320" s="13"/>
      <c r="AG8320" s="13"/>
      <c r="AH8320" s="13"/>
      <c r="AI8320" s="13"/>
      <c r="AJ8320" s="13"/>
      <c r="AK8320" s="13" t="s">
        <v>79</v>
      </c>
    </row>
    <row r="8321" spans="1:38">
      <c r="A8321" s="1" t="s">
        <v>1795</v>
      </c>
      <c r="B8321" s="9">
        <v>42422</v>
      </c>
      <c r="C8321" s="2">
        <v>100</v>
      </c>
      <c r="D8321" s="13">
        <v>1</v>
      </c>
      <c r="E8321" s="13">
        <v>32</v>
      </c>
      <c r="F8321" s="13" t="s">
        <v>747</v>
      </c>
      <c r="G8321" s="13" t="s">
        <v>1489</v>
      </c>
      <c r="H8321" s="13" t="s">
        <v>23</v>
      </c>
      <c r="I8321" s="13" t="s">
        <v>23</v>
      </c>
      <c r="J8321" s="13"/>
      <c r="K8321" s="13"/>
      <c r="L8321" s="13"/>
      <c r="M8321" s="26"/>
      <c r="N8321" s="13"/>
      <c r="O8321" s="13"/>
      <c r="P8321" s="13"/>
      <c r="Q8321" s="13"/>
      <c r="R8321" s="13"/>
      <c r="S8321" s="13"/>
      <c r="T8321" s="13"/>
      <c r="U8321" s="13"/>
      <c r="V8321" s="13"/>
      <c r="W8321" s="13"/>
      <c r="X8321" s="13"/>
      <c r="Y8321" s="13"/>
      <c r="Z8321" s="13"/>
      <c r="AA8321" s="13"/>
      <c r="AB8321" s="13"/>
      <c r="AC8321" s="13"/>
      <c r="AD8321" s="13"/>
      <c r="AE8321" s="13"/>
      <c r="AF8321" s="13"/>
      <c r="AG8321" s="13"/>
      <c r="AH8321" s="13"/>
      <c r="AI8321" s="13"/>
      <c r="AJ8321" s="13"/>
      <c r="AK8321" s="13" t="s">
        <v>79</v>
      </c>
    </row>
    <row r="8322" spans="1:38">
      <c r="A8322" s="1" t="s">
        <v>1795</v>
      </c>
      <c r="B8322" s="9">
        <v>42422</v>
      </c>
      <c r="C8322" s="2">
        <v>100</v>
      </c>
      <c r="D8322" s="13">
        <v>1</v>
      </c>
      <c r="E8322" s="13">
        <v>33</v>
      </c>
      <c r="F8322" s="13" t="s">
        <v>745</v>
      </c>
      <c r="G8322" s="13" t="s">
        <v>532</v>
      </c>
      <c r="H8322" s="13" t="s">
        <v>23</v>
      </c>
      <c r="I8322" s="13" t="s">
        <v>53</v>
      </c>
      <c r="J8322" s="13"/>
      <c r="K8322" s="13"/>
      <c r="L8322" s="13"/>
      <c r="M8322" s="26"/>
      <c r="N8322" s="13"/>
      <c r="O8322" s="13"/>
      <c r="P8322" s="13"/>
      <c r="Q8322" s="13"/>
      <c r="R8322" s="13"/>
      <c r="S8322" s="13"/>
      <c r="T8322" s="13"/>
      <c r="U8322" s="13"/>
      <c r="V8322" s="13"/>
      <c r="W8322" s="13"/>
      <c r="X8322" s="13"/>
      <c r="Y8322" s="13"/>
      <c r="Z8322" s="13"/>
      <c r="AA8322" s="13"/>
      <c r="AB8322" s="13"/>
      <c r="AC8322" s="13"/>
      <c r="AD8322" s="13"/>
      <c r="AE8322" s="13"/>
      <c r="AF8322" s="13"/>
      <c r="AG8322" s="13"/>
      <c r="AH8322" s="13"/>
      <c r="AI8322" s="13"/>
      <c r="AJ8322" s="13"/>
      <c r="AK8322" s="13" t="s">
        <v>750</v>
      </c>
    </row>
    <row r="8323" spans="1:38">
      <c r="A8323" s="1" t="s">
        <v>1795</v>
      </c>
      <c r="B8323" s="9">
        <v>42422</v>
      </c>
      <c r="C8323" s="2">
        <v>100</v>
      </c>
      <c r="D8323" s="13">
        <v>1</v>
      </c>
      <c r="E8323" s="13">
        <v>33</v>
      </c>
      <c r="F8323" s="13" t="s">
        <v>747</v>
      </c>
      <c r="G8323" s="13" t="s">
        <v>1490</v>
      </c>
      <c r="H8323" s="13" t="s">
        <v>22</v>
      </c>
      <c r="I8323" s="13" t="s">
        <v>23</v>
      </c>
      <c r="J8323" s="13"/>
      <c r="K8323" s="13"/>
      <c r="L8323" s="13"/>
      <c r="M8323" s="26"/>
      <c r="N8323" s="13"/>
      <c r="O8323" s="13"/>
      <c r="P8323" s="13"/>
      <c r="Q8323" s="13"/>
      <c r="R8323" s="13"/>
      <c r="S8323" s="13"/>
      <c r="T8323" s="13"/>
      <c r="U8323" s="13"/>
      <c r="V8323" s="13"/>
      <c r="W8323" s="13"/>
      <c r="X8323" s="13"/>
      <c r="Y8323" s="13"/>
      <c r="Z8323" s="13"/>
      <c r="AA8323" s="13"/>
      <c r="AB8323" s="13"/>
      <c r="AC8323" s="13"/>
      <c r="AD8323" s="13"/>
      <c r="AE8323" s="13"/>
      <c r="AF8323" s="13"/>
      <c r="AG8323" s="13"/>
      <c r="AH8323" s="13"/>
      <c r="AI8323" s="13"/>
      <c r="AJ8323" s="13"/>
      <c r="AK8323" s="13" t="s">
        <v>750</v>
      </c>
    </row>
    <row r="8324" spans="1:38">
      <c r="A8324" s="1" t="s">
        <v>1795</v>
      </c>
      <c r="B8324" s="9">
        <v>42422</v>
      </c>
      <c r="C8324" s="2">
        <v>100</v>
      </c>
      <c r="D8324" s="13">
        <v>1</v>
      </c>
      <c r="E8324" s="13">
        <v>34</v>
      </c>
      <c r="F8324" s="13" t="s">
        <v>745</v>
      </c>
      <c r="G8324" s="13" t="s">
        <v>1491</v>
      </c>
      <c r="H8324" s="13" t="s">
        <v>22</v>
      </c>
      <c r="I8324" s="13" t="s">
        <v>53</v>
      </c>
      <c r="J8324" s="13"/>
      <c r="K8324" s="13"/>
      <c r="L8324" s="13"/>
      <c r="M8324" s="26"/>
      <c r="N8324" s="13"/>
      <c r="O8324" s="13"/>
      <c r="P8324" s="13"/>
      <c r="Q8324" s="13"/>
      <c r="R8324" s="13"/>
      <c r="S8324" s="13"/>
      <c r="T8324" s="13"/>
      <c r="U8324" s="13"/>
      <c r="V8324" s="13"/>
      <c r="W8324" s="13"/>
      <c r="X8324" s="13"/>
      <c r="Y8324" s="13"/>
      <c r="Z8324" s="13"/>
      <c r="AA8324" s="13"/>
      <c r="AB8324" s="13"/>
      <c r="AC8324" s="13"/>
      <c r="AD8324" s="13"/>
      <c r="AE8324" s="13"/>
      <c r="AF8324" s="13"/>
      <c r="AG8324" s="13"/>
      <c r="AH8324" s="13"/>
      <c r="AI8324" s="13"/>
      <c r="AJ8324" s="13"/>
      <c r="AK8324" s="13" t="s">
        <v>750</v>
      </c>
    </row>
    <row r="8325" spans="1:38">
      <c r="A8325" s="1" t="s">
        <v>1795</v>
      </c>
      <c r="B8325" s="9">
        <v>42422</v>
      </c>
      <c r="C8325" s="2">
        <v>100</v>
      </c>
      <c r="D8325" s="13">
        <v>1</v>
      </c>
      <c r="E8325" s="13">
        <v>34</v>
      </c>
      <c r="F8325" s="13" t="s">
        <v>747</v>
      </c>
      <c r="G8325" s="13" t="s">
        <v>1492</v>
      </c>
      <c r="H8325" s="13" t="s">
        <v>22</v>
      </c>
      <c r="I8325" s="13" t="s">
        <v>23</v>
      </c>
      <c r="J8325" s="13"/>
      <c r="K8325" s="13"/>
      <c r="L8325" s="13"/>
      <c r="M8325" s="26"/>
      <c r="N8325" s="13"/>
      <c r="O8325" s="13"/>
      <c r="P8325" s="13"/>
      <c r="Q8325" s="13"/>
      <c r="R8325" s="13"/>
      <c r="S8325" s="13"/>
      <c r="T8325" s="13"/>
      <c r="U8325" s="13"/>
      <c r="V8325" s="13"/>
      <c r="W8325" s="13"/>
      <c r="X8325" s="13"/>
      <c r="Y8325" s="13"/>
      <c r="Z8325" s="13"/>
      <c r="AA8325" s="13"/>
      <c r="AB8325" s="13"/>
      <c r="AC8325" s="13"/>
      <c r="AD8325" s="13"/>
      <c r="AE8325" s="13"/>
      <c r="AF8325" s="13"/>
      <c r="AG8325" s="13"/>
      <c r="AH8325" s="13"/>
      <c r="AI8325" s="13"/>
      <c r="AJ8325" s="13"/>
      <c r="AK8325" s="13" t="s">
        <v>750</v>
      </c>
    </row>
    <row r="8326" spans="1:38">
      <c r="A8326" s="1" t="s">
        <v>1795</v>
      </c>
      <c r="B8326" s="9">
        <v>42422</v>
      </c>
      <c r="C8326" s="2">
        <v>100</v>
      </c>
      <c r="D8326" s="13">
        <v>1</v>
      </c>
      <c r="E8326" s="13">
        <v>35</v>
      </c>
      <c r="F8326" s="13" t="s">
        <v>745</v>
      </c>
      <c r="G8326" s="13" t="s">
        <v>1493</v>
      </c>
      <c r="H8326" s="13" t="s">
        <v>22</v>
      </c>
      <c r="I8326" s="13" t="s">
        <v>53</v>
      </c>
      <c r="J8326" s="13"/>
      <c r="K8326" s="13"/>
      <c r="L8326" s="13"/>
      <c r="M8326" s="26"/>
      <c r="N8326" s="13"/>
      <c r="O8326" s="13"/>
      <c r="P8326" s="13"/>
      <c r="Q8326" s="13"/>
      <c r="R8326" s="13"/>
      <c r="S8326" s="13"/>
      <c r="T8326" s="13"/>
      <c r="U8326" s="13"/>
      <c r="V8326" s="13"/>
      <c r="W8326" s="13"/>
      <c r="X8326" s="13"/>
      <c r="Y8326" s="13"/>
      <c r="Z8326" s="13"/>
      <c r="AA8326" s="13"/>
      <c r="AB8326" s="13"/>
      <c r="AC8326" s="13"/>
      <c r="AD8326" s="13"/>
      <c r="AE8326" s="13"/>
      <c r="AF8326" s="13"/>
      <c r="AG8326" s="13"/>
      <c r="AH8326" s="13"/>
      <c r="AI8326" s="13"/>
      <c r="AJ8326" s="13"/>
      <c r="AK8326" s="13" t="s">
        <v>750</v>
      </c>
    </row>
    <row r="8327" spans="1:38">
      <c r="A8327" s="1" t="s">
        <v>1795</v>
      </c>
      <c r="B8327" s="9">
        <v>42422</v>
      </c>
      <c r="C8327" s="2">
        <v>100</v>
      </c>
      <c r="D8327" s="13">
        <v>1</v>
      </c>
      <c r="E8327" s="13">
        <v>35</v>
      </c>
      <c r="F8327" s="13" t="s">
        <v>747</v>
      </c>
      <c r="G8327" s="13" t="s">
        <v>1494</v>
      </c>
      <c r="H8327" s="13" t="s">
        <v>22</v>
      </c>
      <c r="I8327" s="13" t="s">
        <v>23</v>
      </c>
      <c r="J8327" s="13"/>
      <c r="K8327" s="13"/>
      <c r="L8327" s="13"/>
      <c r="M8327" s="26"/>
      <c r="N8327" s="13"/>
      <c r="O8327" s="13"/>
      <c r="P8327" s="13"/>
      <c r="Q8327" s="13"/>
      <c r="R8327" s="13"/>
      <c r="S8327" s="13"/>
      <c r="T8327" s="13"/>
      <c r="U8327" s="13"/>
      <c r="V8327" s="13"/>
      <c r="W8327" s="13"/>
      <c r="X8327" s="13"/>
      <c r="Y8327" s="13"/>
      <c r="Z8327" s="13"/>
      <c r="AA8327" s="13"/>
      <c r="AB8327" s="13"/>
      <c r="AC8327" s="13"/>
      <c r="AD8327" s="13"/>
      <c r="AE8327" s="13"/>
      <c r="AF8327" s="13"/>
      <c r="AG8327" s="13"/>
      <c r="AH8327" s="13"/>
      <c r="AI8327" s="13"/>
      <c r="AJ8327" s="13"/>
      <c r="AK8327" s="13" t="s">
        <v>750</v>
      </c>
    </row>
    <row r="8328" spans="1:38">
      <c r="A8328" s="1" t="s">
        <v>1795</v>
      </c>
      <c r="B8328" s="9">
        <v>42422</v>
      </c>
      <c r="C8328" s="2">
        <v>100</v>
      </c>
      <c r="D8328" s="13">
        <v>1</v>
      </c>
      <c r="E8328" s="13">
        <v>36</v>
      </c>
      <c r="F8328" s="13" t="s">
        <v>745</v>
      </c>
      <c r="G8328" s="13" t="s">
        <v>1495</v>
      </c>
      <c r="H8328" s="13" t="s">
        <v>22</v>
      </c>
      <c r="I8328" s="13" t="s">
        <v>53</v>
      </c>
      <c r="J8328" s="13"/>
      <c r="K8328" s="13"/>
      <c r="L8328" s="13"/>
      <c r="M8328" s="26"/>
      <c r="N8328" s="13"/>
      <c r="O8328" s="13"/>
      <c r="P8328" s="13"/>
      <c r="Q8328" s="13"/>
      <c r="R8328" s="13"/>
      <c r="S8328" s="13"/>
      <c r="T8328" s="13"/>
      <c r="U8328" s="13"/>
      <c r="V8328" s="13"/>
      <c r="W8328" s="13"/>
      <c r="X8328" s="13"/>
      <c r="Y8328" s="13"/>
      <c r="Z8328" s="13"/>
      <c r="AA8328" s="13"/>
      <c r="AB8328" s="13"/>
      <c r="AC8328" s="13"/>
      <c r="AD8328" s="13"/>
      <c r="AE8328" s="13"/>
      <c r="AF8328" s="13"/>
      <c r="AG8328" s="13"/>
      <c r="AH8328" s="13"/>
      <c r="AI8328" s="13"/>
      <c r="AJ8328" s="13"/>
      <c r="AK8328" s="13" t="s">
        <v>750</v>
      </c>
    </row>
    <row r="8329" spans="1:38">
      <c r="A8329" s="1" t="s">
        <v>1795</v>
      </c>
      <c r="B8329" s="9">
        <v>42422</v>
      </c>
      <c r="C8329" s="2">
        <v>100</v>
      </c>
      <c r="D8329" s="13">
        <v>1</v>
      </c>
      <c r="E8329" s="13">
        <v>36</v>
      </c>
      <c r="F8329" s="13" t="s">
        <v>747</v>
      </c>
      <c r="G8329" s="13" t="s">
        <v>1496</v>
      </c>
      <c r="H8329" s="13" t="s">
        <v>22</v>
      </c>
      <c r="I8329" s="13" t="s">
        <v>53</v>
      </c>
      <c r="J8329" s="13"/>
      <c r="K8329" s="13" t="s">
        <v>239</v>
      </c>
      <c r="L8329" s="13" t="s">
        <v>25</v>
      </c>
      <c r="M8329" s="26" t="s">
        <v>1497</v>
      </c>
      <c r="N8329" s="13" t="s">
        <v>26</v>
      </c>
      <c r="O8329" s="13" t="s">
        <v>33</v>
      </c>
      <c r="P8329" s="13" t="s">
        <v>903</v>
      </c>
      <c r="Q8329" s="13">
        <v>44.2</v>
      </c>
      <c r="R8329" s="13"/>
      <c r="S8329" s="13"/>
      <c r="T8329" s="13">
        <v>182.25</v>
      </c>
      <c r="U8329" s="13">
        <v>164.47</v>
      </c>
      <c r="V8329" s="13">
        <v>90.244170096021946</v>
      </c>
      <c r="W8329" s="13">
        <v>44.48</v>
      </c>
      <c r="X8329" s="13">
        <v>19</v>
      </c>
      <c r="Y8329" s="13">
        <v>205</v>
      </c>
      <c r="Z8329" s="13">
        <v>186</v>
      </c>
      <c r="AA8329" s="13">
        <v>0</v>
      </c>
      <c r="AB8329" s="13"/>
      <c r="AC8329" s="13"/>
      <c r="AD8329" s="13"/>
      <c r="AE8329" s="13"/>
      <c r="AF8329" s="13"/>
      <c r="AG8329" s="13"/>
      <c r="AH8329" s="13"/>
      <c r="AI8329" s="13"/>
      <c r="AJ8329" s="13" t="s">
        <v>1317</v>
      </c>
      <c r="AK8329" s="13" t="s">
        <v>750</v>
      </c>
    </row>
    <row r="8330" spans="1:38">
      <c r="A8330" s="1" t="s">
        <v>1795</v>
      </c>
      <c r="B8330" s="9">
        <v>42422</v>
      </c>
      <c r="C8330" s="2">
        <v>100</v>
      </c>
      <c r="D8330" s="13">
        <v>1</v>
      </c>
      <c r="E8330" s="13">
        <v>37</v>
      </c>
      <c r="F8330" s="13" t="s">
        <v>745</v>
      </c>
      <c r="G8330" s="13" t="s">
        <v>534</v>
      </c>
      <c r="H8330" s="13" t="s">
        <v>22</v>
      </c>
      <c r="I8330" s="13" t="s">
        <v>53</v>
      </c>
      <c r="J8330" s="13"/>
      <c r="K8330" s="13" t="s">
        <v>29</v>
      </c>
      <c r="L8330" s="13" t="s">
        <v>53</v>
      </c>
      <c r="M8330" s="26" t="s">
        <v>1281</v>
      </c>
      <c r="N8330" s="13"/>
      <c r="O8330" s="13"/>
      <c r="P8330" s="13"/>
      <c r="Q8330" s="13"/>
      <c r="R8330" s="13"/>
      <c r="S8330" s="13"/>
      <c r="T8330" s="13"/>
      <c r="U8330" s="13"/>
      <c r="V8330" s="13"/>
      <c r="W8330" s="13"/>
      <c r="X8330" s="13"/>
      <c r="Y8330" s="13"/>
      <c r="Z8330" s="13"/>
      <c r="AA8330" s="13"/>
      <c r="AB8330" s="13"/>
      <c r="AC8330" s="13"/>
      <c r="AD8330" s="13"/>
      <c r="AE8330" s="13"/>
      <c r="AF8330" s="13"/>
      <c r="AG8330" s="13"/>
      <c r="AH8330" s="13"/>
      <c r="AI8330" s="13"/>
      <c r="AJ8330" s="13"/>
      <c r="AK8330" s="13" t="s">
        <v>750</v>
      </c>
    </row>
    <row r="8331" spans="1:38">
      <c r="A8331" s="1" t="s">
        <v>1795</v>
      </c>
      <c r="B8331" s="9">
        <v>42422</v>
      </c>
      <c r="C8331" s="2">
        <v>100</v>
      </c>
      <c r="D8331" s="13">
        <v>1</v>
      </c>
      <c r="E8331" s="13">
        <v>37</v>
      </c>
      <c r="F8331" s="13" t="s">
        <v>747</v>
      </c>
      <c r="G8331" s="13" t="s">
        <v>1498</v>
      </c>
      <c r="H8331" s="13" t="s">
        <v>22</v>
      </c>
      <c r="I8331" s="13" t="s">
        <v>23</v>
      </c>
      <c r="J8331" s="13"/>
      <c r="K8331" s="13"/>
      <c r="L8331" s="13"/>
      <c r="M8331" s="26"/>
      <c r="N8331" s="13"/>
      <c r="O8331" s="13"/>
      <c r="P8331" s="13"/>
      <c r="Q8331" s="13"/>
      <c r="R8331" s="13"/>
      <c r="S8331" s="13"/>
      <c r="T8331" s="13"/>
      <c r="U8331" s="13"/>
      <c r="V8331" s="13"/>
      <c r="W8331" s="13"/>
      <c r="X8331" s="13"/>
      <c r="Y8331" s="13"/>
      <c r="Z8331" s="13"/>
      <c r="AA8331" s="13"/>
      <c r="AB8331" s="13"/>
      <c r="AC8331" s="13"/>
      <c r="AD8331" s="13"/>
      <c r="AE8331" s="13"/>
      <c r="AF8331" s="13"/>
      <c r="AG8331" s="13"/>
      <c r="AH8331" s="13"/>
      <c r="AI8331" s="13"/>
      <c r="AJ8331" s="13"/>
      <c r="AK8331" s="13" t="s">
        <v>750</v>
      </c>
    </row>
    <row r="8332" spans="1:38">
      <c r="A8332" s="1" t="s">
        <v>1795</v>
      </c>
      <c r="B8332" s="9">
        <v>42422</v>
      </c>
      <c r="C8332" s="2">
        <v>100</v>
      </c>
      <c r="D8332" s="13">
        <v>1</v>
      </c>
      <c r="E8332" s="13">
        <v>38</v>
      </c>
      <c r="F8332" s="13" t="s">
        <v>745</v>
      </c>
      <c r="G8332" s="13" t="s">
        <v>1499</v>
      </c>
      <c r="H8332" s="13" t="s">
        <v>22</v>
      </c>
      <c r="I8332" s="13" t="s">
        <v>53</v>
      </c>
      <c r="J8332" s="13"/>
      <c r="K8332" s="13"/>
      <c r="L8332" s="13"/>
      <c r="M8332" s="26"/>
      <c r="N8332" s="13"/>
      <c r="O8332" s="13"/>
      <c r="P8332" s="13"/>
      <c r="Q8332" s="13"/>
      <c r="R8332" s="13"/>
      <c r="S8332" s="13"/>
      <c r="T8332" s="13"/>
      <c r="U8332" s="13"/>
      <c r="V8332" s="13"/>
      <c r="W8332" s="13"/>
      <c r="X8332" s="13"/>
      <c r="Y8332" s="13"/>
      <c r="Z8332" s="13"/>
      <c r="AA8332" s="13"/>
      <c r="AB8332" s="13"/>
      <c r="AC8332" s="13"/>
      <c r="AD8332" s="13"/>
      <c r="AE8332" s="13"/>
      <c r="AF8332" s="13"/>
      <c r="AG8332" s="13"/>
      <c r="AH8332" s="13"/>
      <c r="AI8332" s="13"/>
      <c r="AJ8332" s="13"/>
      <c r="AK8332" s="13" t="s">
        <v>750</v>
      </c>
    </row>
    <row r="8333" spans="1:38">
      <c r="A8333" s="1" t="s">
        <v>1795</v>
      </c>
      <c r="B8333" s="9">
        <v>42422</v>
      </c>
      <c r="C8333" s="2">
        <v>100</v>
      </c>
      <c r="D8333" s="13">
        <v>1</v>
      </c>
      <c r="E8333" s="13">
        <v>38</v>
      </c>
      <c r="F8333" s="13" t="s">
        <v>747</v>
      </c>
      <c r="G8333" s="13" t="s">
        <v>1500</v>
      </c>
      <c r="H8333" s="13" t="s">
        <v>22</v>
      </c>
      <c r="I8333" s="13" t="s">
        <v>53</v>
      </c>
      <c r="J8333" s="13"/>
      <c r="K8333" s="13"/>
      <c r="L8333" s="13"/>
      <c r="M8333" s="26"/>
      <c r="N8333" s="13"/>
      <c r="O8333" s="13"/>
      <c r="P8333" s="13"/>
      <c r="Q8333" s="13"/>
      <c r="R8333" s="13"/>
      <c r="S8333" s="13"/>
      <c r="T8333" s="13"/>
      <c r="U8333" s="13"/>
      <c r="V8333" s="13"/>
      <c r="W8333" s="13"/>
      <c r="X8333" s="13"/>
      <c r="Y8333" s="13"/>
      <c r="Z8333" s="13"/>
      <c r="AA8333" s="13"/>
      <c r="AB8333" s="13"/>
      <c r="AC8333" s="13"/>
      <c r="AD8333" s="13"/>
      <c r="AE8333" s="13"/>
      <c r="AF8333" s="13"/>
      <c r="AG8333" s="13"/>
      <c r="AH8333" s="13"/>
      <c r="AI8333" s="13"/>
      <c r="AJ8333" s="13"/>
      <c r="AK8333" s="13" t="s">
        <v>750</v>
      </c>
    </row>
    <row r="8334" spans="1:38">
      <c r="A8334" s="1" t="s">
        <v>1795</v>
      </c>
      <c r="B8334" s="9">
        <v>42422</v>
      </c>
      <c r="C8334" s="2">
        <v>100</v>
      </c>
      <c r="D8334" s="13">
        <v>1</v>
      </c>
      <c r="E8334" s="13">
        <v>39</v>
      </c>
      <c r="F8334" s="13" t="s">
        <v>745</v>
      </c>
      <c r="G8334" s="13" t="s">
        <v>1501</v>
      </c>
      <c r="H8334" s="13" t="s">
        <v>22</v>
      </c>
      <c r="I8334" s="13" t="s">
        <v>9</v>
      </c>
      <c r="J8334" s="13"/>
      <c r="K8334" s="13"/>
      <c r="L8334" s="13"/>
      <c r="M8334" s="26"/>
      <c r="N8334" s="13"/>
      <c r="O8334" s="13"/>
      <c r="P8334" s="13"/>
      <c r="Q8334" s="13"/>
      <c r="R8334" s="13"/>
      <c r="S8334" s="13"/>
      <c r="T8334" s="13"/>
      <c r="U8334" s="13"/>
      <c r="V8334" s="13"/>
      <c r="W8334" s="13"/>
      <c r="X8334" s="13"/>
      <c r="Y8334" s="13"/>
      <c r="Z8334" s="13"/>
      <c r="AA8334" s="13"/>
      <c r="AB8334" s="13"/>
      <c r="AC8334" s="13"/>
      <c r="AD8334" s="13"/>
      <c r="AE8334" s="13"/>
      <c r="AF8334" s="13"/>
      <c r="AG8334" s="13"/>
      <c r="AH8334" s="13"/>
      <c r="AI8334" s="13"/>
      <c r="AJ8334" s="13"/>
      <c r="AK8334" s="13" t="s">
        <v>750</v>
      </c>
      <c r="AL8334" s="13" t="s">
        <v>1502</v>
      </c>
    </row>
    <row r="8335" spans="1:38">
      <c r="A8335" s="1" t="s">
        <v>1795</v>
      </c>
      <c r="B8335" s="9">
        <v>42422</v>
      </c>
      <c r="C8335" s="2">
        <v>100</v>
      </c>
      <c r="D8335" s="13">
        <v>1</v>
      </c>
      <c r="E8335" s="13">
        <v>39</v>
      </c>
      <c r="F8335" s="13" t="s">
        <v>747</v>
      </c>
      <c r="G8335" s="13" t="s">
        <v>1503</v>
      </c>
      <c r="H8335" s="13" t="s">
        <v>22</v>
      </c>
      <c r="I8335" s="13" t="s">
        <v>53</v>
      </c>
      <c r="J8335" s="13"/>
      <c r="K8335" s="13"/>
      <c r="L8335" s="13"/>
      <c r="M8335" s="26"/>
      <c r="N8335" s="13"/>
      <c r="O8335" s="13"/>
      <c r="P8335" s="13"/>
      <c r="Q8335" s="13"/>
      <c r="R8335" s="13"/>
      <c r="S8335" s="13"/>
      <c r="T8335" s="13"/>
      <c r="U8335" s="13"/>
      <c r="V8335" s="13"/>
      <c r="W8335" s="13"/>
      <c r="X8335" s="13"/>
      <c r="Y8335" s="13"/>
      <c r="Z8335" s="13"/>
      <c r="AA8335" s="13"/>
      <c r="AB8335" s="13"/>
      <c r="AC8335" s="13"/>
      <c r="AD8335" s="13"/>
      <c r="AE8335" s="13"/>
      <c r="AF8335" s="13"/>
      <c r="AG8335" s="13"/>
      <c r="AH8335" s="13"/>
      <c r="AI8335" s="13"/>
      <c r="AJ8335" s="13"/>
      <c r="AK8335" s="13" t="s">
        <v>750</v>
      </c>
    </row>
    <row r="8336" spans="1:38">
      <c r="A8336" s="1" t="s">
        <v>1795</v>
      </c>
      <c r="B8336" s="9">
        <v>42422</v>
      </c>
      <c r="C8336" s="2">
        <v>100</v>
      </c>
      <c r="D8336" s="13">
        <v>1</v>
      </c>
      <c r="E8336" s="13">
        <v>40</v>
      </c>
      <c r="F8336" s="13" t="s">
        <v>745</v>
      </c>
      <c r="G8336" s="13" t="s">
        <v>1504</v>
      </c>
      <c r="H8336" s="13" t="s">
        <v>22</v>
      </c>
      <c r="I8336" s="13" t="s">
        <v>9</v>
      </c>
      <c r="J8336" s="13"/>
      <c r="K8336" s="13" t="s">
        <v>265</v>
      </c>
      <c r="L8336" s="13" t="s">
        <v>25</v>
      </c>
      <c r="M8336" s="26" t="s">
        <v>1436</v>
      </c>
      <c r="N8336" s="13"/>
      <c r="O8336" s="13"/>
      <c r="P8336" s="13"/>
      <c r="Q8336" s="13"/>
      <c r="R8336" s="13"/>
      <c r="S8336" s="13"/>
      <c r="T8336" s="13"/>
      <c r="U8336" s="13"/>
      <c r="V8336" s="13"/>
      <c r="W8336" s="13"/>
      <c r="X8336" s="13"/>
      <c r="Y8336" s="13"/>
      <c r="Z8336" s="13"/>
      <c r="AA8336" s="13"/>
      <c r="AB8336" s="13"/>
      <c r="AC8336" s="13" t="s">
        <v>1505</v>
      </c>
      <c r="AD8336" s="13"/>
      <c r="AE8336" s="13"/>
      <c r="AF8336" s="13"/>
      <c r="AG8336" s="13"/>
      <c r="AH8336" s="13"/>
      <c r="AI8336" s="13"/>
      <c r="AJ8336" s="13"/>
      <c r="AK8336" s="13" t="s">
        <v>750</v>
      </c>
      <c r="AL8336" s="1" t="s">
        <v>1506</v>
      </c>
    </row>
    <row r="8337" spans="1:37">
      <c r="A8337" s="1" t="s">
        <v>1795</v>
      </c>
      <c r="B8337" s="9">
        <v>42422</v>
      </c>
      <c r="C8337" s="2">
        <v>100</v>
      </c>
      <c r="D8337" s="13">
        <v>1</v>
      </c>
      <c r="E8337" s="13">
        <v>40</v>
      </c>
      <c r="F8337" s="13" t="s">
        <v>747</v>
      </c>
      <c r="G8337" s="13" t="s">
        <v>1507</v>
      </c>
      <c r="H8337" s="13" t="s">
        <v>22</v>
      </c>
      <c r="I8337" s="13" t="s">
        <v>23</v>
      </c>
      <c r="J8337" s="13"/>
      <c r="K8337" s="13"/>
      <c r="L8337" s="13"/>
      <c r="M8337" s="26"/>
      <c r="N8337" s="13"/>
      <c r="O8337" s="13"/>
      <c r="P8337" s="13"/>
      <c r="Q8337" s="13"/>
      <c r="R8337" s="13"/>
      <c r="S8337" s="13"/>
      <c r="T8337" s="13"/>
      <c r="U8337" s="13"/>
      <c r="V8337" s="13"/>
      <c r="W8337" s="13"/>
      <c r="X8337" s="13"/>
      <c r="Y8337" s="13"/>
      <c r="Z8337" s="13"/>
      <c r="AA8337" s="13"/>
      <c r="AB8337" s="13"/>
      <c r="AC8337" s="13"/>
      <c r="AD8337" s="13"/>
      <c r="AE8337" s="13"/>
      <c r="AF8337" s="13"/>
      <c r="AG8337" s="13"/>
      <c r="AH8337" s="13"/>
      <c r="AI8337" s="13"/>
      <c r="AJ8337" s="13"/>
      <c r="AK8337" s="13" t="s">
        <v>750</v>
      </c>
    </row>
    <row r="8338" spans="1:37">
      <c r="A8338" s="1" t="s">
        <v>1795</v>
      </c>
      <c r="B8338" s="9">
        <v>42422</v>
      </c>
      <c r="C8338" s="2">
        <v>100</v>
      </c>
      <c r="D8338" s="13">
        <v>1</v>
      </c>
      <c r="E8338" s="13">
        <v>41</v>
      </c>
      <c r="F8338" s="13" t="s">
        <v>745</v>
      </c>
      <c r="G8338" s="13" t="s">
        <v>1508</v>
      </c>
      <c r="H8338" s="13" t="s">
        <v>22</v>
      </c>
      <c r="I8338" s="13" t="s">
        <v>23</v>
      </c>
      <c r="J8338" s="13"/>
      <c r="K8338" s="13"/>
      <c r="L8338" s="13"/>
      <c r="M8338" s="26"/>
      <c r="N8338" s="13"/>
      <c r="O8338" s="13"/>
      <c r="P8338" s="13"/>
      <c r="Q8338" s="13"/>
      <c r="R8338" s="13"/>
      <c r="S8338" s="13"/>
      <c r="T8338" s="13"/>
      <c r="U8338" s="13"/>
      <c r="V8338" s="13"/>
      <c r="W8338" s="13"/>
      <c r="X8338" s="13"/>
      <c r="Y8338" s="13"/>
      <c r="Z8338" s="13"/>
      <c r="AA8338" s="13"/>
      <c r="AB8338" s="13"/>
      <c r="AC8338" s="13"/>
      <c r="AD8338" s="13"/>
      <c r="AE8338" s="13"/>
      <c r="AF8338" s="13"/>
      <c r="AG8338" s="13"/>
      <c r="AH8338" s="13"/>
      <c r="AI8338" s="13"/>
      <c r="AJ8338" s="13"/>
      <c r="AK8338" s="13" t="s">
        <v>750</v>
      </c>
    </row>
    <row r="8339" spans="1:37">
      <c r="A8339" s="1" t="s">
        <v>1795</v>
      </c>
      <c r="B8339" s="9">
        <v>42422</v>
      </c>
      <c r="C8339" s="2">
        <v>100</v>
      </c>
      <c r="D8339" s="13">
        <v>1</v>
      </c>
      <c r="E8339" s="13">
        <v>41</v>
      </c>
      <c r="F8339" s="13" t="s">
        <v>747</v>
      </c>
      <c r="G8339" s="13" t="s">
        <v>1509</v>
      </c>
      <c r="H8339" s="13" t="s">
        <v>22</v>
      </c>
      <c r="I8339" s="13" t="s">
        <v>53</v>
      </c>
      <c r="J8339" s="13"/>
      <c r="K8339" s="13"/>
      <c r="L8339" s="13"/>
      <c r="M8339" s="26"/>
      <c r="N8339" s="13"/>
      <c r="O8339" s="13"/>
      <c r="P8339" s="13"/>
      <c r="Q8339" s="13"/>
      <c r="R8339" s="13"/>
      <c r="S8339" s="13"/>
      <c r="T8339" s="13"/>
      <c r="U8339" s="13"/>
      <c r="V8339" s="13"/>
      <c r="W8339" s="13"/>
      <c r="X8339" s="13"/>
      <c r="Y8339" s="13"/>
      <c r="Z8339" s="13"/>
      <c r="AA8339" s="13"/>
      <c r="AB8339" s="13"/>
      <c r="AC8339" s="13"/>
      <c r="AD8339" s="13"/>
      <c r="AE8339" s="13"/>
      <c r="AF8339" s="13"/>
      <c r="AG8339" s="13"/>
      <c r="AH8339" s="13"/>
      <c r="AI8339" s="13"/>
      <c r="AJ8339" s="13"/>
      <c r="AK8339" s="13" t="s">
        <v>750</v>
      </c>
    </row>
    <row r="8340" spans="1:37">
      <c r="A8340" s="1" t="s">
        <v>1795</v>
      </c>
      <c r="B8340" s="9">
        <v>42422</v>
      </c>
      <c r="C8340" s="2">
        <v>100</v>
      </c>
      <c r="D8340" s="13">
        <v>1</v>
      </c>
      <c r="E8340" s="13">
        <v>42</v>
      </c>
      <c r="F8340" s="13" t="s">
        <v>745</v>
      </c>
      <c r="G8340" s="13" t="s">
        <v>1510</v>
      </c>
      <c r="H8340" s="13" t="s">
        <v>22</v>
      </c>
      <c r="I8340" s="13" t="s">
        <v>23</v>
      </c>
      <c r="J8340" s="13"/>
      <c r="K8340" s="13"/>
      <c r="L8340" s="13"/>
      <c r="M8340" s="26"/>
      <c r="N8340" s="13"/>
      <c r="O8340" s="13"/>
      <c r="P8340" s="13"/>
      <c r="Q8340" s="13"/>
      <c r="R8340" s="13"/>
      <c r="S8340" s="13"/>
      <c r="T8340" s="13"/>
      <c r="U8340" s="13"/>
      <c r="V8340" s="13"/>
      <c r="W8340" s="13"/>
      <c r="X8340" s="13"/>
      <c r="Y8340" s="13"/>
      <c r="Z8340" s="13"/>
      <c r="AA8340" s="13"/>
      <c r="AB8340" s="13"/>
      <c r="AC8340" s="13"/>
      <c r="AD8340" s="13"/>
      <c r="AE8340" s="13"/>
      <c r="AF8340" s="13"/>
      <c r="AG8340" s="13"/>
      <c r="AH8340" s="13"/>
      <c r="AI8340" s="13"/>
      <c r="AJ8340" s="13"/>
      <c r="AK8340" s="13" t="s">
        <v>750</v>
      </c>
    </row>
    <row r="8341" spans="1:37">
      <c r="A8341" s="1" t="s">
        <v>1795</v>
      </c>
      <c r="B8341" s="9">
        <v>42422</v>
      </c>
      <c r="C8341" s="2">
        <v>100</v>
      </c>
      <c r="D8341" s="13">
        <v>1</v>
      </c>
      <c r="E8341" s="13">
        <v>42</v>
      </c>
      <c r="F8341" s="13" t="s">
        <v>747</v>
      </c>
      <c r="G8341" s="13" t="s">
        <v>1511</v>
      </c>
      <c r="H8341" s="13" t="s">
        <v>22</v>
      </c>
      <c r="I8341" s="13" t="s">
        <v>23</v>
      </c>
      <c r="J8341" s="13"/>
      <c r="K8341" s="13"/>
      <c r="L8341" s="13"/>
      <c r="M8341" s="26"/>
      <c r="N8341" s="13"/>
      <c r="O8341" s="13"/>
      <c r="P8341" s="13"/>
      <c r="Q8341" s="13"/>
      <c r="R8341" s="13"/>
      <c r="S8341" s="13"/>
      <c r="T8341" s="13"/>
      <c r="U8341" s="13"/>
      <c r="V8341" s="13"/>
      <c r="W8341" s="13"/>
      <c r="X8341" s="13"/>
      <c r="Y8341" s="13"/>
      <c r="Z8341" s="13"/>
      <c r="AA8341" s="13"/>
      <c r="AB8341" s="13"/>
      <c r="AC8341" s="13"/>
      <c r="AD8341" s="13"/>
      <c r="AE8341" s="13"/>
      <c r="AF8341" s="13"/>
      <c r="AG8341" s="13"/>
      <c r="AH8341" s="13"/>
      <c r="AI8341" s="13"/>
      <c r="AJ8341" s="13"/>
      <c r="AK8341" s="13" t="s">
        <v>750</v>
      </c>
    </row>
    <row r="8342" spans="1:37">
      <c r="A8342" s="1" t="s">
        <v>1795</v>
      </c>
      <c r="B8342" s="9">
        <v>42422</v>
      </c>
      <c r="C8342" s="2">
        <v>100</v>
      </c>
      <c r="D8342" s="13">
        <v>1</v>
      </c>
      <c r="E8342" s="13">
        <v>43</v>
      </c>
      <c r="F8342" s="13" t="s">
        <v>745</v>
      </c>
      <c r="G8342" s="13" t="s">
        <v>1512</v>
      </c>
      <c r="H8342" s="13" t="s">
        <v>23</v>
      </c>
      <c r="I8342" s="13" t="s">
        <v>23</v>
      </c>
      <c r="J8342" s="13"/>
      <c r="K8342" s="13"/>
      <c r="L8342" s="13"/>
      <c r="M8342" s="26"/>
      <c r="N8342" s="13"/>
      <c r="O8342" s="13"/>
      <c r="P8342" s="13"/>
      <c r="Q8342" s="13"/>
      <c r="R8342" s="13"/>
      <c r="S8342" s="13"/>
      <c r="T8342" s="13"/>
      <c r="U8342" s="13"/>
      <c r="V8342" s="13"/>
      <c r="W8342" s="13"/>
      <c r="X8342" s="13"/>
      <c r="Y8342" s="13"/>
      <c r="Z8342" s="13"/>
      <c r="AA8342" s="13"/>
      <c r="AB8342" s="13"/>
      <c r="AC8342" s="13"/>
      <c r="AD8342" s="13"/>
      <c r="AE8342" s="13"/>
      <c r="AF8342" s="13"/>
      <c r="AG8342" s="13"/>
      <c r="AH8342" s="13"/>
      <c r="AI8342" s="13"/>
      <c r="AJ8342" s="13"/>
      <c r="AK8342" s="13" t="s">
        <v>750</v>
      </c>
    </row>
    <row r="8343" spans="1:37">
      <c r="A8343" s="1" t="s">
        <v>1795</v>
      </c>
      <c r="B8343" s="9">
        <v>42422</v>
      </c>
      <c r="C8343" s="2">
        <v>100</v>
      </c>
      <c r="D8343" s="13">
        <v>1</v>
      </c>
      <c r="E8343" s="13">
        <v>43</v>
      </c>
      <c r="F8343" s="13" t="s">
        <v>747</v>
      </c>
      <c r="G8343" s="13" t="s">
        <v>1513</v>
      </c>
      <c r="H8343" s="13" t="s">
        <v>23</v>
      </c>
      <c r="I8343" s="13" t="s">
        <v>23</v>
      </c>
      <c r="J8343" s="13"/>
      <c r="K8343" s="13"/>
      <c r="L8343" s="13"/>
      <c r="M8343" s="26"/>
      <c r="N8343" s="13"/>
      <c r="O8343" s="13"/>
      <c r="P8343" s="13"/>
      <c r="Q8343" s="13"/>
      <c r="R8343" s="13"/>
      <c r="S8343" s="13"/>
      <c r="T8343" s="13"/>
      <c r="U8343" s="13"/>
      <c r="V8343" s="13"/>
      <c r="W8343" s="13"/>
      <c r="X8343" s="13"/>
      <c r="Y8343" s="13"/>
      <c r="Z8343" s="13"/>
      <c r="AA8343" s="13"/>
      <c r="AB8343" s="13"/>
      <c r="AC8343" s="13"/>
      <c r="AD8343" s="13"/>
      <c r="AE8343" s="13"/>
      <c r="AF8343" s="13"/>
      <c r="AG8343" s="13"/>
      <c r="AH8343" s="13"/>
      <c r="AI8343" s="13"/>
      <c r="AJ8343" s="13"/>
      <c r="AK8343" s="13" t="s">
        <v>750</v>
      </c>
    </row>
    <row r="8344" spans="1:37">
      <c r="A8344" s="1" t="s">
        <v>1795</v>
      </c>
      <c r="B8344" s="9">
        <v>42422</v>
      </c>
      <c r="C8344" s="2">
        <v>100</v>
      </c>
      <c r="D8344" s="13">
        <v>1</v>
      </c>
      <c r="E8344" s="13">
        <v>44</v>
      </c>
      <c r="F8344" s="13" t="s">
        <v>745</v>
      </c>
      <c r="G8344" s="13" t="s">
        <v>1514</v>
      </c>
      <c r="H8344" s="13" t="s">
        <v>22</v>
      </c>
      <c r="I8344" s="13" t="s">
        <v>23</v>
      </c>
      <c r="J8344" s="13"/>
      <c r="K8344" s="13"/>
      <c r="L8344" s="13"/>
      <c r="M8344" s="13"/>
      <c r="N8344" s="13"/>
      <c r="O8344" s="13"/>
      <c r="P8344" s="13"/>
      <c r="Q8344" s="13"/>
      <c r="R8344" s="13"/>
      <c r="S8344" s="13"/>
      <c r="T8344" s="13"/>
      <c r="U8344" s="13"/>
      <c r="V8344" s="13"/>
      <c r="W8344" s="13"/>
      <c r="X8344" s="13"/>
      <c r="Y8344" s="13"/>
      <c r="Z8344" s="13"/>
      <c r="AA8344" s="13"/>
      <c r="AB8344" s="13"/>
      <c r="AC8344" s="13"/>
      <c r="AD8344" s="13"/>
      <c r="AE8344" s="13"/>
      <c r="AF8344" s="13"/>
      <c r="AG8344" s="13"/>
      <c r="AH8344" s="13"/>
      <c r="AI8344" s="13"/>
      <c r="AJ8344" s="13"/>
      <c r="AK8344" s="13" t="s">
        <v>750</v>
      </c>
    </row>
    <row r="8345" spans="1:37">
      <c r="A8345" s="1" t="s">
        <v>1795</v>
      </c>
      <c r="B8345" s="9">
        <v>42422</v>
      </c>
      <c r="C8345" s="2">
        <v>100</v>
      </c>
      <c r="D8345" s="13">
        <v>1</v>
      </c>
      <c r="E8345" s="13">
        <v>44</v>
      </c>
      <c r="F8345" s="13" t="s">
        <v>747</v>
      </c>
      <c r="G8345" s="13" t="s">
        <v>1515</v>
      </c>
      <c r="H8345" s="13" t="s">
        <v>22</v>
      </c>
      <c r="I8345" s="13" t="s">
        <v>23</v>
      </c>
      <c r="J8345" s="13"/>
      <c r="K8345" s="13"/>
      <c r="L8345" s="13"/>
      <c r="M8345" s="13"/>
      <c r="N8345" s="13"/>
      <c r="O8345" s="13"/>
      <c r="P8345" s="13"/>
      <c r="Q8345" s="13"/>
      <c r="R8345" s="13"/>
      <c r="S8345" s="13"/>
      <c r="T8345" s="13"/>
      <c r="U8345" s="13"/>
      <c r="V8345" s="13"/>
      <c r="W8345" s="13"/>
      <c r="X8345" s="13"/>
      <c r="Y8345" s="13"/>
      <c r="Z8345" s="13"/>
      <c r="AA8345" s="13"/>
      <c r="AB8345" s="13"/>
      <c r="AC8345" s="13"/>
      <c r="AD8345" s="13"/>
      <c r="AE8345" s="13"/>
      <c r="AF8345" s="13"/>
      <c r="AG8345" s="13"/>
      <c r="AH8345" s="13"/>
      <c r="AI8345" s="13"/>
      <c r="AJ8345" s="13"/>
      <c r="AK8345" s="13" t="s">
        <v>750</v>
      </c>
    </row>
    <row r="8346" spans="1:37">
      <c r="A8346" s="1" t="s">
        <v>1795</v>
      </c>
      <c r="B8346" s="9">
        <v>42422</v>
      </c>
      <c r="C8346" s="2">
        <v>100</v>
      </c>
      <c r="D8346" s="13">
        <v>1</v>
      </c>
      <c r="E8346" s="13">
        <v>45</v>
      </c>
      <c r="F8346" s="13" t="s">
        <v>745</v>
      </c>
      <c r="G8346" s="13" t="s">
        <v>1516</v>
      </c>
      <c r="H8346" s="13" t="s">
        <v>22</v>
      </c>
      <c r="I8346" s="13" t="s">
        <v>23</v>
      </c>
      <c r="J8346" s="13"/>
      <c r="K8346" s="13"/>
      <c r="L8346" s="13"/>
      <c r="M8346" s="26"/>
      <c r="N8346" s="13"/>
      <c r="O8346" s="13"/>
      <c r="P8346" s="13"/>
      <c r="Q8346" s="13"/>
      <c r="R8346" s="13"/>
      <c r="S8346" s="13"/>
      <c r="T8346" s="13"/>
      <c r="U8346" s="13"/>
      <c r="V8346" s="13"/>
      <c r="W8346" s="13"/>
      <c r="X8346" s="13"/>
      <c r="Y8346" s="13"/>
      <c r="Z8346" s="13"/>
      <c r="AA8346" s="13"/>
      <c r="AB8346" s="13"/>
      <c r="AC8346" s="13"/>
      <c r="AD8346" s="13"/>
      <c r="AE8346" s="13"/>
      <c r="AF8346" s="13"/>
      <c r="AG8346" s="13"/>
      <c r="AH8346" s="13"/>
      <c r="AI8346" s="13"/>
      <c r="AJ8346" s="13"/>
      <c r="AK8346" s="13" t="s">
        <v>750</v>
      </c>
    </row>
    <row r="8347" spans="1:37">
      <c r="A8347" s="1" t="s">
        <v>1795</v>
      </c>
      <c r="B8347" s="9">
        <v>42422</v>
      </c>
      <c r="C8347" s="2">
        <v>100</v>
      </c>
      <c r="D8347" s="13">
        <v>1</v>
      </c>
      <c r="E8347" s="13">
        <v>45</v>
      </c>
      <c r="F8347" s="13" t="s">
        <v>747</v>
      </c>
      <c r="G8347" s="13" t="s">
        <v>1517</v>
      </c>
      <c r="H8347" s="13" t="s">
        <v>23</v>
      </c>
      <c r="I8347" s="13" t="s">
        <v>53</v>
      </c>
      <c r="J8347" s="13"/>
      <c r="K8347" s="13"/>
      <c r="L8347" s="13"/>
      <c r="M8347" s="26"/>
      <c r="N8347" s="13"/>
      <c r="O8347" s="13"/>
      <c r="P8347" s="13"/>
      <c r="Q8347" s="13"/>
      <c r="R8347" s="13"/>
      <c r="S8347" s="13"/>
      <c r="T8347" s="13"/>
      <c r="U8347" s="13"/>
      <c r="V8347" s="13"/>
      <c r="W8347" s="13"/>
      <c r="X8347" s="13"/>
      <c r="Y8347" s="13"/>
      <c r="Z8347" s="13"/>
      <c r="AA8347" s="13"/>
      <c r="AB8347" s="13"/>
      <c r="AC8347" s="13"/>
      <c r="AD8347" s="13"/>
      <c r="AE8347" s="13"/>
      <c r="AF8347" s="13"/>
      <c r="AG8347" s="13"/>
      <c r="AH8347" s="13"/>
      <c r="AI8347" s="13"/>
      <c r="AJ8347" s="13"/>
      <c r="AK8347" s="13" t="s">
        <v>750</v>
      </c>
    </row>
    <row r="8348" spans="1:37">
      <c r="A8348" s="1" t="s">
        <v>1795</v>
      </c>
      <c r="B8348" s="9">
        <v>42422</v>
      </c>
      <c r="C8348" s="2">
        <v>100</v>
      </c>
      <c r="D8348" s="13">
        <v>1</v>
      </c>
      <c r="E8348" s="13">
        <v>46</v>
      </c>
      <c r="F8348" s="13" t="s">
        <v>745</v>
      </c>
      <c r="G8348" s="13" t="s">
        <v>1518</v>
      </c>
      <c r="H8348" s="13" t="s">
        <v>22</v>
      </c>
      <c r="I8348" s="13" t="s">
        <v>53</v>
      </c>
      <c r="J8348" s="13"/>
      <c r="K8348" s="13" t="s">
        <v>29</v>
      </c>
      <c r="L8348" s="13" t="s">
        <v>53</v>
      </c>
      <c r="M8348" s="26" t="s">
        <v>1296</v>
      </c>
      <c r="N8348" s="13"/>
      <c r="O8348" s="13"/>
      <c r="P8348" s="13"/>
      <c r="Q8348" s="13"/>
      <c r="R8348" s="13"/>
      <c r="S8348" s="13"/>
      <c r="T8348" s="13"/>
      <c r="U8348" s="13"/>
      <c r="V8348" s="13"/>
      <c r="W8348" s="13"/>
      <c r="X8348" s="13"/>
      <c r="Y8348" s="13"/>
      <c r="Z8348" s="13"/>
      <c r="AA8348" s="13"/>
      <c r="AB8348" s="13"/>
      <c r="AC8348" s="13"/>
      <c r="AD8348" s="13"/>
      <c r="AE8348" s="13"/>
      <c r="AF8348" s="13"/>
      <c r="AG8348" s="13"/>
      <c r="AH8348" s="13"/>
      <c r="AI8348" s="13"/>
      <c r="AJ8348" s="13"/>
      <c r="AK8348" s="13" t="s">
        <v>750</v>
      </c>
    </row>
    <row r="8349" spans="1:37">
      <c r="A8349" s="1" t="s">
        <v>1795</v>
      </c>
      <c r="B8349" s="9">
        <v>42422</v>
      </c>
      <c r="C8349" s="2">
        <v>100</v>
      </c>
      <c r="D8349" s="13">
        <v>1</v>
      </c>
      <c r="E8349" s="13">
        <v>46</v>
      </c>
      <c r="F8349" s="13" t="s">
        <v>747</v>
      </c>
      <c r="G8349" s="13" t="s">
        <v>1519</v>
      </c>
      <c r="H8349" s="13" t="s">
        <v>23</v>
      </c>
      <c r="I8349" s="13" t="s">
        <v>53</v>
      </c>
      <c r="J8349" s="13"/>
      <c r="K8349" s="13"/>
      <c r="L8349" s="13"/>
      <c r="M8349" s="26"/>
      <c r="N8349" s="13"/>
      <c r="O8349" s="13"/>
      <c r="P8349" s="13"/>
      <c r="Q8349" s="13"/>
      <c r="R8349" s="13"/>
      <c r="S8349" s="13"/>
      <c r="T8349" s="13"/>
      <c r="U8349" s="13"/>
      <c r="V8349" s="13"/>
      <c r="W8349" s="13"/>
      <c r="X8349" s="13"/>
      <c r="Y8349" s="13"/>
      <c r="Z8349" s="13"/>
      <c r="AA8349" s="13"/>
      <c r="AB8349" s="13"/>
      <c r="AC8349" s="13"/>
      <c r="AD8349" s="13"/>
      <c r="AE8349" s="13"/>
      <c r="AF8349" s="13"/>
      <c r="AG8349" s="13"/>
      <c r="AH8349" s="13"/>
      <c r="AI8349" s="13"/>
      <c r="AJ8349" s="13"/>
      <c r="AK8349" s="13" t="s">
        <v>750</v>
      </c>
    </row>
    <row r="8350" spans="1:37">
      <c r="A8350" s="1" t="s">
        <v>1795</v>
      </c>
      <c r="B8350" s="9">
        <v>42422</v>
      </c>
      <c r="C8350" s="2">
        <v>100</v>
      </c>
      <c r="D8350" s="13">
        <v>1</v>
      </c>
      <c r="E8350" s="13">
        <v>47</v>
      </c>
      <c r="F8350" s="13" t="s">
        <v>745</v>
      </c>
      <c r="G8350" s="13" t="s">
        <v>1520</v>
      </c>
      <c r="H8350" s="13" t="s">
        <v>22</v>
      </c>
      <c r="I8350" s="13" t="s">
        <v>53</v>
      </c>
      <c r="J8350" s="13"/>
      <c r="K8350" s="13"/>
      <c r="L8350" s="13"/>
      <c r="M8350" s="26"/>
      <c r="N8350" s="13"/>
      <c r="O8350" s="13"/>
      <c r="P8350" s="13"/>
      <c r="Q8350" s="13"/>
      <c r="R8350" s="13"/>
      <c r="S8350" s="13"/>
      <c r="T8350" s="13"/>
      <c r="U8350" s="13"/>
      <c r="V8350" s="13"/>
      <c r="W8350" s="13"/>
      <c r="X8350" s="13"/>
      <c r="Y8350" s="13"/>
      <c r="Z8350" s="13"/>
      <c r="AA8350" s="13"/>
      <c r="AB8350" s="13"/>
      <c r="AC8350" s="13"/>
      <c r="AD8350" s="13"/>
      <c r="AE8350" s="13"/>
      <c r="AF8350" s="13"/>
      <c r="AG8350" s="13"/>
      <c r="AH8350" s="13"/>
      <c r="AI8350" s="13"/>
      <c r="AJ8350" s="13"/>
      <c r="AK8350" s="13" t="s">
        <v>750</v>
      </c>
    </row>
    <row r="8351" spans="1:37">
      <c r="A8351" s="1" t="s">
        <v>1795</v>
      </c>
      <c r="B8351" s="9">
        <v>42422</v>
      </c>
      <c r="C8351" s="2">
        <v>100</v>
      </c>
      <c r="D8351" s="13">
        <v>1</v>
      </c>
      <c r="E8351" s="13">
        <v>47</v>
      </c>
      <c r="F8351" s="13" t="s">
        <v>747</v>
      </c>
      <c r="G8351" s="13" t="s">
        <v>1521</v>
      </c>
      <c r="H8351" s="13" t="s">
        <v>22</v>
      </c>
      <c r="I8351" s="13" t="s">
        <v>53</v>
      </c>
      <c r="J8351" s="13"/>
      <c r="K8351" s="13" t="s">
        <v>265</v>
      </c>
      <c r="L8351" s="13" t="s">
        <v>53</v>
      </c>
      <c r="M8351" s="26" t="s">
        <v>1305</v>
      </c>
      <c r="N8351" s="13"/>
      <c r="O8351" s="13"/>
      <c r="P8351" s="13"/>
      <c r="Q8351" s="13"/>
      <c r="R8351" s="13"/>
      <c r="S8351" s="13"/>
      <c r="T8351" s="13"/>
      <c r="U8351" s="13"/>
      <c r="V8351" s="13"/>
      <c r="W8351" s="13"/>
      <c r="X8351" s="13"/>
      <c r="Y8351" s="13"/>
      <c r="Z8351" s="13"/>
      <c r="AA8351" s="13"/>
      <c r="AB8351" s="13"/>
      <c r="AC8351" s="13"/>
      <c r="AD8351" s="13"/>
      <c r="AE8351" s="13"/>
      <c r="AF8351" s="13"/>
      <c r="AG8351" s="13"/>
      <c r="AH8351" s="13"/>
      <c r="AI8351" s="13"/>
      <c r="AJ8351" s="13"/>
      <c r="AK8351" s="13" t="s">
        <v>750</v>
      </c>
    </row>
    <row r="8352" spans="1:37">
      <c r="A8352" s="1" t="s">
        <v>1795</v>
      </c>
      <c r="B8352" s="9">
        <v>42422</v>
      </c>
      <c r="C8352" s="2">
        <v>100</v>
      </c>
      <c r="D8352" s="13">
        <v>1</v>
      </c>
      <c r="E8352" s="13">
        <v>48</v>
      </c>
      <c r="F8352" s="13" t="s">
        <v>745</v>
      </c>
      <c r="G8352" s="13" t="s">
        <v>1522</v>
      </c>
      <c r="H8352" s="13" t="s">
        <v>23</v>
      </c>
      <c r="I8352" s="13" t="s">
        <v>53</v>
      </c>
      <c r="J8352" s="13"/>
      <c r="K8352" s="13"/>
      <c r="L8352" s="13"/>
      <c r="M8352" s="26"/>
      <c r="N8352" s="13"/>
      <c r="O8352" s="13"/>
      <c r="P8352" s="13"/>
      <c r="Q8352" s="13"/>
      <c r="R8352" s="13"/>
      <c r="S8352" s="13"/>
      <c r="T8352" s="13"/>
      <c r="U8352" s="13"/>
      <c r="V8352" s="13"/>
      <c r="W8352" s="13"/>
      <c r="X8352" s="13"/>
      <c r="Y8352" s="13"/>
      <c r="Z8352" s="13"/>
      <c r="AA8352" s="13"/>
      <c r="AB8352" s="13"/>
      <c r="AC8352" s="13"/>
      <c r="AD8352" s="13"/>
      <c r="AE8352" s="13"/>
      <c r="AF8352" s="13"/>
      <c r="AG8352" s="13"/>
      <c r="AH8352" s="13"/>
      <c r="AI8352" s="13"/>
      <c r="AJ8352" s="13"/>
      <c r="AK8352" s="13" t="s">
        <v>750</v>
      </c>
    </row>
    <row r="8353" spans="1:38">
      <c r="A8353" s="1" t="s">
        <v>1795</v>
      </c>
      <c r="B8353" s="9">
        <v>42422</v>
      </c>
      <c r="C8353" s="2">
        <v>100</v>
      </c>
      <c r="D8353" s="13">
        <v>1</v>
      </c>
      <c r="E8353" s="13">
        <v>48</v>
      </c>
      <c r="F8353" s="13" t="s">
        <v>747</v>
      </c>
      <c r="G8353" s="13" t="s">
        <v>1523</v>
      </c>
      <c r="H8353" s="13" t="s">
        <v>22</v>
      </c>
      <c r="I8353" s="13" t="s">
        <v>53</v>
      </c>
      <c r="J8353" s="13"/>
      <c r="K8353" s="13"/>
      <c r="L8353" s="13"/>
      <c r="M8353" s="26"/>
      <c r="N8353" s="13"/>
      <c r="O8353" s="13"/>
      <c r="P8353" s="13"/>
      <c r="Q8353" s="13"/>
      <c r="R8353" s="13"/>
      <c r="S8353" s="13"/>
      <c r="T8353" s="13"/>
      <c r="U8353" s="13"/>
      <c r="V8353" s="13"/>
      <c r="W8353" s="13"/>
      <c r="X8353" s="13"/>
      <c r="Y8353" s="13"/>
      <c r="Z8353" s="13"/>
      <c r="AA8353" s="13"/>
      <c r="AB8353" s="13"/>
      <c r="AC8353" s="13"/>
      <c r="AD8353" s="13"/>
      <c r="AE8353" s="13"/>
      <c r="AF8353" s="13"/>
      <c r="AG8353" s="13"/>
      <c r="AH8353" s="13"/>
      <c r="AI8353" s="13"/>
      <c r="AJ8353" s="13"/>
      <c r="AK8353" s="13" t="s">
        <v>750</v>
      </c>
    </row>
    <row r="8354" spans="1:38">
      <c r="A8354" s="1" t="s">
        <v>1796</v>
      </c>
      <c r="B8354" s="9">
        <v>42423</v>
      </c>
      <c r="C8354" s="2">
        <v>100</v>
      </c>
      <c r="D8354" s="7">
        <v>1</v>
      </c>
      <c r="E8354" s="1">
        <v>1</v>
      </c>
      <c r="F8354" s="1" t="s">
        <v>745</v>
      </c>
      <c r="G8354" s="1" t="s">
        <v>1823</v>
      </c>
      <c r="H8354" s="1" t="s">
        <v>22</v>
      </c>
      <c r="I8354" s="1" t="s">
        <v>23</v>
      </c>
      <c r="AJ8354" s="13"/>
      <c r="AK8354" s="13"/>
      <c r="AL8354" s="1" t="s">
        <v>998</v>
      </c>
    </row>
    <row r="8355" spans="1:38">
      <c r="A8355" s="1" t="s">
        <v>1796</v>
      </c>
      <c r="B8355" s="9">
        <v>42423</v>
      </c>
      <c r="C8355" s="2">
        <v>100</v>
      </c>
      <c r="D8355" s="7">
        <v>1</v>
      </c>
      <c r="E8355" s="1">
        <v>1</v>
      </c>
      <c r="F8355" s="1" t="s">
        <v>747</v>
      </c>
      <c r="G8355" s="1" t="s">
        <v>1825</v>
      </c>
      <c r="H8355" s="1" t="s">
        <v>22</v>
      </c>
      <c r="I8355" s="1" t="s">
        <v>9</v>
      </c>
      <c r="AL8355" s="1" t="s">
        <v>782</v>
      </c>
    </row>
    <row r="8356" spans="1:38">
      <c r="A8356" s="1" t="s">
        <v>1796</v>
      </c>
      <c r="B8356" s="9">
        <v>42423</v>
      </c>
      <c r="C8356" s="2">
        <v>100</v>
      </c>
      <c r="D8356" s="7">
        <v>1</v>
      </c>
      <c r="E8356" s="1">
        <v>2</v>
      </c>
      <c r="F8356" s="1" t="s">
        <v>745</v>
      </c>
      <c r="G8356" s="1" t="s">
        <v>1833</v>
      </c>
      <c r="H8356" s="1" t="s">
        <v>22</v>
      </c>
      <c r="I8356" s="1" t="s">
        <v>53</v>
      </c>
    </row>
    <row r="8357" spans="1:38">
      <c r="A8357" s="1" t="s">
        <v>1796</v>
      </c>
      <c r="B8357" s="9">
        <v>42423</v>
      </c>
      <c r="C8357" s="2">
        <v>100</v>
      </c>
      <c r="D8357" s="7">
        <v>1</v>
      </c>
      <c r="E8357" s="1">
        <v>2</v>
      </c>
      <c r="F8357" s="1" t="s">
        <v>747</v>
      </c>
      <c r="G8357" s="1" t="s">
        <v>1829</v>
      </c>
      <c r="H8357" s="1" t="s">
        <v>22</v>
      </c>
      <c r="I8357" s="1" t="s">
        <v>53</v>
      </c>
    </row>
    <row r="8358" spans="1:38">
      <c r="A8358" s="1" t="s">
        <v>1796</v>
      </c>
      <c r="B8358" s="9">
        <v>42423</v>
      </c>
      <c r="C8358" s="2">
        <v>100</v>
      </c>
      <c r="D8358" s="7">
        <v>1</v>
      </c>
      <c r="E8358" s="1">
        <v>3</v>
      </c>
      <c r="F8358" s="1" t="s">
        <v>745</v>
      </c>
      <c r="G8358" s="1" t="s">
        <v>1813</v>
      </c>
      <c r="H8358" s="1" t="s">
        <v>22</v>
      </c>
      <c r="I8358" s="1" t="s">
        <v>53</v>
      </c>
    </row>
    <row r="8359" spans="1:38">
      <c r="A8359" s="1" t="s">
        <v>1796</v>
      </c>
      <c r="B8359" s="9">
        <v>42423</v>
      </c>
      <c r="C8359" s="2">
        <v>100</v>
      </c>
      <c r="D8359" s="7">
        <v>1</v>
      </c>
      <c r="E8359" s="1">
        <v>3</v>
      </c>
      <c r="F8359" s="1" t="s">
        <v>747</v>
      </c>
      <c r="G8359" s="1" t="s">
        <v>1824</v>
      </c>
      <c r="H8359" s="1" t="s">
        <v>22</v>
      </c>
      <c r="I8359" s="1" t="s">
        <v>53</v>
      </c>
      <c r="AL8359" s="1" t="s">
        <v>998</v>
      </c>
    </row>
    <row r="8360" spans="1:38">
      <c r="A8360" s="1" t="s">
        <v>1796</v>
      </c>
      <c r="B8360" s="9">
        <v>42423</v>
      </c>
      <c r="C8360" s="2">
        <v>100</v>
      </c>
      <c r="D8360" s="7">
        <v>1</v>
      </c>
      <c r="E8360" s="1">
        <v>4</v>
      </c>
      <c r="F8360" s="1" t="s">
        <v>745</v>
      </c>
      <c r="G8360" s="1" t="s">
        <v>1821</v>
      </c>
      <c r="H8360" s="1" t="s">
        <v>22</v>
      </c>
      <c r="I8360" s="1" t="s">
        <v>53</v>
      </c>
    </row>
    <row r="8361" spans="1:38">
      <c r="A8361" s="1" t="s">
        <v>1796</v>
      </c>
      <c r="B8361" s="9">
        <v>42423</v>
      </c>
      <c r="C8361" s="2">
        <v>100</v>
      </c>
      <c r="D8361" s="7">
        <v>1</v>
      </c>
      <c r="E8361" s="1">
        <v>4</v>
      </c>
      <c r="F8361" s="1" t="s">
        <v>747</v>
      </c>
      <c r="G8361" s="1" t="s">
        <v>1832</v>
      </c>
      <c r="H8361" s="1" t="s">
        <v>22</v>
      </c>
      <c r="I8361" s="1" t="s">
        <v>23</v>
      </c>
    </row>
    <row r="8362" spans="1:38">
      <c r="A8362" s="1" t="s">
        <v>1796</v>
      </c>
      <c r="B8362" s="9">
        <v>42423</v>
      </c>
      <c r="C8362" s="2">
        <v>100</v>
      </c>
      <c r="D8362" s="7">
        <v>1</v>
      </c>
      <c r="E8362" s="1">
        <v>5</v>
      </c>
      <c r="F8362" s="1" t="s">
        <v>745</v>
      </c>
      <c r="G8362" s="1" t="s">
        <v>1828</v>
      </c>
      <c r="H8362" s="1" t="s">
        <v>22</v>
      </c>
      <c r="I8362" s="1" t="s">
        <v>23</v>
      </c>
    </row>
    <row r="8363" spans="1:38">
      <c r="A8363" s="1" t="s">
        <v>1796</v>
      </c>
      <c r="B8363" s="9">
        <v>42423</v>
      </c>
      <c r="C8363" s="2">
        <v>100</v>
      </c>
      <c r="D8363" s="7">
        <v>1</v>
      </c>
      <c r="E8363" s="1">
        <v>5</v>
      </c>
      <c r="F8363" s="1" t="s">
        <v>747</v>
      </c>
      <c r="G8363" s="1" t="s">
        <v>1826</v>
      </c>
      <c r="H8363" s="1" t="s">
        <v>22</v>
      </c>
      <c r="I8363" s="1" t="s">
        <v>9</v>
      </c>
      <c r="K8363" s="1" t="s">
        <v>35</v>
      </c>
      <c r="L8363" s="1" t="s">
        <v>53</v>
      </c>
      <c r="M8363" s="2" t="s">
        <v>1421</v>
      </c>
    </row>
    <row r="8364" spans="1:38">
      <c r="A8364" s="1" t="s">
        <v>1796</v>
      </c>
      <c r="B8364" s="9">
        <v>42423</v>
      </c>
      <c r="C8364" s="2">
        <v>100</v>
      </c>
      <c r="D8364" s="7">
        <v>1</v>
      </c>
      <c r="E8364" s="1">
        <v>6</v>
      </c>
      <c r="F8364" s="1" t="s">
        <v>745</v>
      </c>
      <c r="G8364" s="1" t="s">
        <v>1834</v>
      </c>
      <c r="H8364" s="1" t="s">
        <v>22</v>
      </c>
      <c r="I8364" s="1" t="s">
        <v>9</v>
      </c>
      <c r="K8364" s="1" t="s">
        <v>121</v>
      </c>
      <c r="L8364" s="1" t="s">
        <v>25</v>
      </c>
      <c r="M8364" s="2" t="s">
        <v>1524</v>
      </c>
      <c r="N8364" s="1" t="s">
        <v>26</v>
      </c>
      <c r="O8364" s="1" t="s">
        <v>33</v>
      </c>
      <c r="P8364" s="1" t="s">
        <v>836</v>
      </c>
      <c r="Q8364" s="1">
        <v>46.95</v>
      </c>
      <c r="T8364" s="1">
        <v>172.61</v>
      </c>
      <c r="U8364" s="1">
        <v>202.53</v>
      </c>
      <c r="V8364" s="1">
        <v>117.33387405132957</v>
      </c>
      <c r="W8364" s="1">
        <v>36.58</v>
      </c>
      <c r="X8364" s="1">
        <v>19</v>
      </c>
      <c r="Y8364" s="1">
        <v>183</v>
      </c>
      <c r="Z8364" s="1">
        <v>164</v>
      </c>
      <c r="AC8364" s="1" t="s">
        <v>1018</v>
      </c>
      <c r="AJ8364" s="1" t="s">
        <v>1525</v>
      </c>
      <c r="AL8364" s="1" t="s">
        <v>1526</v>
      </c>
    </row>
    <row r="8365" spans="1:38">
      <c r="A8365" s="1" t="s">
        <v>1796</v>
      </c>
      <c r="B8365" s="9">
        <v>42423</v>
      </c>
      <c r="C8365" s="2">
        <v>100</v>
      </c>
      <c r="D8365" s="7">
        <v>1</v>
      </c>
      <c r="E8365" s="1">
        <v>6</v>
      </c>
      <c r="F8365" s="1" t="s">
        <v>747</v>
      </c>
      <c r="G8365" s="1" t="s">
        <v>1816</v>
      </c>
      <c r="H8365" s="1" t="s">
        <v>22</v>
      </c>
      <c r="I8365" s="1" t="s">
        <v>53</v>
      </c>
    </row>
    <row r="8366" spans="1:38">
      <c r="A8366" s="1" t="s">
        <v>1796</v>
      </c>
      <c r="B8366" s="9">
        <v>42423</v>
      </c>
      <c r="C8366" s="2">
        <v>100</v>
      </c>
      <c r="D8366" s="7">
        <v>1</v>
      </c>
      <c r="E8366" s="1">
        <v>7</v>
      </c>
      <c r="F8366" s="1" t="s">
        <v>745</v>
      </c>
      <c r="G8366" s="1" t="s">
        <v>1809</v>
      </c>
      <c r="H8366" s="1" t="s">
        <v>22</v>
      </c>
      <c r="I8366" s="1" t="s">
        <v>9</v>
      </c>
      <c r="AL8366" s="1" t="s">
        <v>782</v>
      </c>
    </row>
    <row r="8367" spans="1:38">
      <c r="A8367" s="1" t="s">
        <v>1796</v>
      </c>
      <c r="B8367" s="9">
        <v>42423</v>
      </c>
      <c r="C8367" s="2">
        <v>100</v>
      </c>
      <c r="D8367" s="7">
        <v>1</v>
      </c>
      <c r="E8367" s="1">
        <v>7</v>
      </c>
      <c r="F8367" s="1" t="s">
        <v>747</v>
      </c>
      <c r="G8367" s="1" t="s">
        <v>1822</v>
      </c>
      <c r="H8367" s="1" t="s">
        <v>22</v>
      </c>
      <c r="I8367" s="1" t="s">
        <v>23</v>
      </c>
    </row>
    <row r="8368" spans="1:38">
      <c r="A8368" s="1" t="s">
        <v>1796</v>
      </c>
      <c r="B8368" s="9">
        <v>42423</v>
      </c>
      <c r="C8368" s="2">
        <v>100</v>
      </c>
      <c r="D8368" s="7">
        <v>1</v>
      </c>
      <c r="E8368" s="1">
        <v>8</v>
      </c>
      <c r="F8368" s="1" t="s">
        <v>745</v>
      </c>
      <c r="G8368" s="1" t="s">
        <v>1808</v>
      </c>
      <c r="H8368" s="1" t="s">
        <v>22</v>
      </c>
      <c r="I8368" s="1" t="s">
        <v>9</v>
      </c>
      <c r="AL8368" s="1" t="s">
        <v>782</v>
      </c>
    </row>
    <row r="8369" spans="1:38">
      <c r="A8369" s="1" t="s">
        <v>1796</v>
      </c>
      <c r="B8369" s="9">
        <v>42423</v>
      </c>
      <c r="C8369" s="2">
        <v>100</v>
      </c>
      <c r="D8369" s="7">
        <v>1</v>
      </c>
      <c r="E8369" s="1">
        <v>8</v>
      </c>
      <c r="F8369" s="1" t="s">
        <v>747</v>
      </c>
      <c r="G8369" s="1" t="s">
        <v>1820</v>
      </c>
      <c r="H8369" s="1" t="s">
        <v>22</v>
      </c>
      <c r="I8369" s="1" t="s">
        <v>23</v>
      </c>
      <c r="AL8369" s="1" t="s">
        <v>998</v>
      </c>
    </row>
    <row r="8370" spans="1:38">
      <c r="A8370" s="1" t="s">
        <v>1796</v>
      </c>
      <c r="B8370" s="9">
        <v>42423</v>
      </c>
      <c r="C8370" s="2">
        <v>100</v>
      </c>
      <c r="D8370" s="7">
        <v>1</v>
      </c>
      <c r="E8370" s="1">
        <v>9</v>
      </c>
      <c r="F8370" s="1" t="s">
        <v>745</v>
      </c>
      <c r="G8370" s="1" t="s">
        <v>1830</v>
      </c>
      <c r="H8370" s="1" t="s">
        <v>22</v>
      </c>
      <c r="I8370" s="1" t="s">
        <v>53</v>
      </c>
    </row>
    <row r="8371" spans="1:38">
      <c r="A8371" s="1" t="s">
        <v>1796</v>
      </c>
      <c r="B8371" s="9">
        <v>42423</v>
      </c>
      <c r="C8371" s="2">
        <v>100</v>
      </c>
      <c r="D8371" s="7">
        <v>1</v>
      </c>
      <c r="E8371" s="1">
        <v>9</v>
      </c>
      <c r="F8371" s="1" t="s">
        <v>747</v>
      </c>
      <c r="G8371" s="1" t="s">
        <v>1810</v>
      </c>
      <c r="H8371" s="1" t="s">
        <v>22</v>
      </c>
      <c r="I8371" s="1" t="s">
        <v>23</v>
      </c>
    </row>
    <row r="8372" spans="1:38">
      <c r="A8372" s="1" t="s">
        <v>1796</v>
      </c>
      <c r="B8372" s="9">
        <v>42423</v>
      </c>
      <c r="C8372" s="2">
        <v>100</v>
      </c>
      <c r="D8372" s="7">
        <v>1</v>
      </c>
      <c r="E8372" s="1">
        <v>10</v>
      </c>
      <c r="F8372" s="1" t="s">
        <v>745</v>
      </c>
      <c r="G8372" s="1" t="s">
        <v>1817</v>
      </c>
      <c r="H8372" s="1" t="s">
        <v>22</v>
      </c>
      <c r="I8372" s="1" t="s">
        <v>23</v>
      </c>
    </row>
    <row r="8373" spans="1:38">
      <c r="A8373" s="1" t="s">
        <v>1796</v>
      </c>
      <c r="B8373" s="9">
        <v>42423</v>
      </c>
      <c r="C8373" s="2">
        <v>100</v>
      </c>
      <c r="D8373" s="7">
        <v>1</v>
      </c>
      <c r="E8373" s="1">
        <v>10</v>
      </c>
      <c r="F8373" s="1" t="s">
        <v>747</v>
      </c>
      <c r="G8373" s="1" t="s">
        <v>1835</v>
      </c>
      <c r="H8373" s="1" t="s">
        <v>22</v>
      </c>
      <c r="I8373" s="1" t="s">
        <v>53</v>
      </c>
    </row>
    <row r="8374" spans="1:38">
      <c r="A8374" s="1" t="s">
        <v>1796</v>
      </c>
      <c r="B8374" s="9">
        <v>42423</v>
      </c>
      <c r="C8374" s="2">
        <v>100</v>
      </c>
      <c r="D8374" s="7">
        <v>1</v>
      </c>
      <c r="E8374" s="1">
        <v>11</v>
      </c>
      <c r="F8374" s="1" t="s">
        <v>745</v>
      </c>
      <c r="G8374" s="1" t="s">
        <v>1812</v>
      </c>
      <c r="H8374" s="1" t="s">
        <v>22</v>
      </c>
      <c r="I8374" s="1" t="s">
        <v>23</v>
      </c>
    </row>
    <row r="8375" spans="1:38">
      <c r="A8375" s="1" t="s">
        <v>1796</v>
      </c>
      <c r="B8375" s="9">
        <v>42423</v>
      </c>
      <c r="C8375" s="2">
        <v>100</v>
      </c>
      <c r="D8375" s="7">
        <v>1</v>
      </c>
      <c r="E8375" s="1">
        <v>11</v>
      </c>
      <c r="F8375" s="1" t="s">
        <v>747</v>
      </c>
      <c r="G8375" s="1" t="s">
        <v>1807</v>
      </c>
      <c r="H8375" s="1" t="s">
        <v>23</v>
      </c>
      <c r="I8375" s="1" t="s">
        <v>53</v>
      </c>
    </row>
    <row r="8376" spans="1:38">
      <c r="A8376" s="1" t="s">
        <v>1796</v>
      </c>
      <c r="B8376" s="9">
        <v>42423</v>
      </c>
      <c r="C8376" s="2">
        <v>100</v>
      </c>
      <c r="D8376" s="7">
        <v>1</v>
      </c>
      <c r="E8376" s="1">
        <v>12</v>
      </c>
      <c r="F8376" s="1" t="s">
        <v>745</v>
      </c>
      <c r="G8376" s="1" t="s">
        <v>1818</v>
      </c>
      <c r="H8376" s="1" t="s">
        <v>22</v>
      </c>
      <c r="I8376" s="1" t="s">
        <v>53</v>
      </c>
    </row>
    <row r="8377" spans="1:38">
      <c r="A8377" s="1" t="s">
        <v>1796</v>
      </c>
      <c r="B8377" s="9">
        <v>42423</v>
      </c>
      <c r="C8377" s="2">
        <v>100</v>
      </c>
      <c r="D8377" s="7">
        <v>1</v>
      </c>
      <c r="E8377" s="1">
        <v>12</v>
      </c>
      <c r="F8377" s="1" t="s">
        <v>747</v>
      </c>
      <c r="G8377" s="1" t="s">
        <v>1811</v>
      </c>
      <c r="H8377" s="1" t="s">
        <v>22</v>
      </c>
      <c r="I8377" s="1" t="s">
        <v>53</v>
      </c>
    </row>
    <row r="8378" spans="1:38">
      <c r="A8378" s="1" t="s">
        <v>1796</v>
      </c>
      <c r="B8378" s="9">
        <v>42423</v>
      </c>
      <c r="C8378" s="2">
        <v>100</v>
      </c>
      <c r="D8378" s="7">
        <v>1</v>
      </c>
      <c r="E8378" s="1">
        <v>13</v>
      </c>
      <c r="F8378" s="1" t="s">
        <v>745</v>
      </c>
      <c r="G8378" s="1" t="s">
        <v>1827</v>
      </c>
      <c r="H8378" s="1" t="s">
        <v>22</v>
      </c>
      <c r="I8378" s="1" t="s">
        <v>23</v>
      </c>
    </row>
    <row r="8379" spans="1:38">
      <c r="A8379" s="1" t="s">
        <v>1796</v>
      </c>
      <c r="B8379" s="9">
        <v>42423</v>
      </c>
      <c r="C8379" s="2">
        <v>100</v>
      </c>
      <c r="D8379" s="7">
        <v>1</v>
      </c>
      <c r="E8379" s="1">
        <v>13</v>
      </c>
      <c r="F8379" s="1" t="s">
        <v>747</v>
      </c>
      <c r="G8379" s="1" t="s">
        <v>1815</v>
      </c>
      <c r="H8379" s="1" t="s">
        <v>22</v>
      </c>
      <c r="I8379" s="1" t="s">
        <v>23</v>
      </c>
    </row>
    <row r="8380" spans="1:38">
      <c r="A8380" s="1" t="s">
        <v>1796</v>
      </c>
      <c r="B8380" s="9">
        <v>42423</v>
      </c>
      <c r="C8380" s="2">
        <v>100</v>
      </c>
      <c r="D8380" s="7">
        <v>1</v>
      </c>
      <c r="E8380" s="1">
        <v>14</v>
      </c>
      <c r="F8380" s="1" t="s">
        <v>745</v>
      </c>
      <c r="G8380" s="1" t="s">
        <v>1819</v>
      </c>
      <c r="H8380" s="1" t="s">
        <v>22</v>
      </c>
      <c r="I8380" s="1" t="s">
        <v>53</v>
      </c>
    </row>
    <row r="8381" spans="1:38">
      <c r="A8381" s="1" t="s">
        <v>1796</v>
      </c>
      <c r="B8381" s="9">
        <v>42423</v>
      </c>
      <c r="C8381" s="2">
        <v>100</v>
      </c>
      <c r="D8381" s="7">
        <v>1</v>
      </c>
      <c r="E8381" s="1">
        <v>14</v>
      </c>
      <c r="F8381" s="1" t="s">
        <v>747</v>
      </c>
      <c r="G8381" s="1" t="s">
        <v>1806</v>
      </c>
      <c r="H8381" s="1" t="s">
        <v>22</v>
      </c>
      <c r="I8381" s="1" t="s">
        <v>53</v>
      </c>
    </row>
    <row r="8382" spans="1:38">
      <c r="A8382" s="1" t="s">
        <v>1796</v>
      </c>
      <c r="B8382" s="9">
        <v>42423</v>
      </c>
      <c r="C8382" s="2">
        <v>100</v>
      </c>
      <c r="D8382" s="7">
        <v>1</v>
      </c>
      <c r="E8382" s="1">
        <v>15</v>
      </c>
      <c r="F8382" s="1" t="s">
        <v>745</v>
      </c>
      <c r="G8382" s="1" t="s">
        <v>1836</v>
      </c>
      <c r="H8382" s="1" t="s">
        <v>22</v>
      </c>
      <c r="I8382" s="1" t="s">
        <v>23</v>
      </c>
    </row>
    <row r="8383" spans="1:38">
      <c r="A8383" s="1" t="s">
        <v>1796</v>
      </c>
      <c r="B8383" s="9">
        <v>42423</v>
      </c>
      <c r="C8383" s="2">
        <v>100</v>
      </c>
      <c r="D8383" s="7">
        <v>1</v>
      </c>
      <c r="E8383" s="1">
        <v>15</v>
      </c>
      <c r="F8383" s="1" t="s">
        <v>747</v>
      </c>
      <c r="G8383" s="1" t="s">
        <v>1805</v>
      </c>
      <c r="H8383" s="1" t="s">
        <v>22</v>
      </c>
      <c r="I8383" s="1" t="s">
        <v>53</v>
      </c>
    </row>
    <row r="8384" spans="1:38">
      <c r="A8384" s="1" t="s">
        <v>1796</v>
      </c>
      <c r="B8384" s="9">
        <v>42423</v>
      </c>
      <c r="C8384" s="2">
        <v>100</v>
      </c>
      <c r="D8384" s="7">
        <v>1</v>
      </c>
      <c r="E8384" s="1">
        <v>16</v>
      </c>
      <c r="F8384" s="1" t="s">
        <v>745</v>
      </c>
      <c r="G8384" s="1" t="s">
        <v>1814</v>
      </c>
      <c r="H8384" s="1" t="s">
        <v>22</v>
      </c>
      <c r="I8384" s="1" t="s">
        <v>53</v>
      </c>
    </row>
    <row r="8385" spans="1:36">
      <c r="A8385" s="1" t="s">
        <v>1796</v>
      </c>
      <c r="B8385" s="9">
        <v>42423</v>
      </c>
      <c r="C8385" s="2">
        <v>100</v>
      </c>
      <c r="D8385" s="7">
        <v>1</v>
      </c>
      <c r="E8385" s="1">
        <v>16</v>
      </c>
      <c r="F8385" s="1" t="s">
        <v>747</v>
      </c>
      <c r="G8385" s="1" t="s">
        <v>1831</v>
      </c>
      <c r="H8385" s="1" t="s">
        <v>22</v>
      </c>
      <c r="I8385" s="1" t="s">
        <v>53</v>
      </c>
    </row>
    <row r="8386" spans="1:36">
      <c r="A8386" s="1" t="s">
        <v>1796</v>
      </c>
      <c r="B8386" s="9">
        <v>42423</v>
      </c>
      <c r="C8386" s="2">
        <v>100</v>
      </c>
      <c r="D8386" s="7">
        <v>1</v>
      </c>
      <c r="E8386" s="1">
        <v>17</v>
      </c>
      <c r="F8386" s="1" t="s">
        <v>745</v>
      </c>
      <c r="G8386" s="1" t="s">
        <v>1451</v>
      </c>
      <c r="H8386" s="1" t="s">
        <v>22</v>
      </c>
      <c r="I8386" s="1" t="s">
        <v>23</v>
      </c>
    </row>
    <row r="8387" spans="1:36">
      <c r="A8387" s="1" t="s">
        <v>1796</v>
      </c>
      <c r="B8387" s="9">
        <v>42423</v>
      </c>
      <c r="C8387" s="2">
        <v>100</v>
      </c>
      <c r="D8387" s="7">
        <v>1</v>
      </c>
      <c r="E8387" s="1">
        <v>17</v>
      </c>
      <c r="F8387" s="1" t="s">
        <v>747</v>
      </c>
      <c r="G8387" s="1" t="s">
        <v>1452</v>
      </c>
      <c r="H8387" s="1" t="s">
        <v>23</v>
      </c>
      <c r="I8387" s="1" t="s">
        <v>23</v>
      </c>
    </row>
    <row r="8388" spans="1:36">
      <c r="A8388" s="1" t="s">
        <v>1796</v>
      </c>
      <c r="B8388" s="9">
        <v>42423</v>
      </c>
      <c r="C8388" s="2">
        <v>100</v>
      </c>
      <c r="D8388" s="7">
        <v>1</v>
      </c>
      <c r="E8388" s="1">
        <v>18</v>
      </c>
      <c r="F8388" s="1" t="s">
        <v>745</v>
      </c>
      <c r="G8388" s="1" t="s">
        <v>1453</v>
      </c>
      <c r="H8388" s="1" t="s">
        <v>23</v>
      </c>
      <c r="I8388" s="1" t="s">
        <v>23</v>
      </c>
    </row>
    <row r="8389" spans="1:36">
      <c r="A8389" s="1" t="s">
        <v>1796</v>
      </c>
      <c r="B8389" s="9">
        <v>42423</v>
      </c>
      <c r="C8389" s="2">
        <v>100</v>
      </c>
      <c r="D8389" s="7">
        <v>1</v>
      </c>
      <c r="E8389" s="1">
        <v>18</v>
      </c>
      <c r="F8389" s="1" t="s">
        <v>747</v>
      </c>
      <c r="G8389" s="1" t="s">
        <v>1454</v>
      </c>
      <c r="H8389" s="1" t="s">
        <v>22</v>
      </c>
      <c r="I8389" s="1" t="s">
        <v>9</v>
      </c>
      <c r="K8389" s="1" t="s">
        <v>29</v>
      </c>
      <c r="L8389" s="1" t="s">
        <v>53</v>
      </c>
      <c r="M8389" s="2" t="s">
        <v>1260</v>
      </c>
      <c r="AJ8389" s="1" t="s">
        <v>1322</v>
      </c>
    </row>
    <row r="8390" spans="1:36">
      <c r="A8390" s="1" t="s">
        <v>1796</v>
      </c>
      <c r="B8390" s="9">
        <v>42423</v>
      </c>
      <c r="C8390" s="2">
        <v>100</v>
      </c>
      <c r="D8390" s="7">
        <v>1</v>
      </c>
      <c r="E8390" s="1">
        <v>19</v>
      </c>
      <c r="F8390" s="1" t="s">
        <v>745</v>
      </c>
      <c r="G8390" s="1" t="s">
        <v>1455</v>
      </c>
      <c r="H8390" s="1" t="s">
        <v>23</v>
      </c>
      <c r="I8390" s="1" t="s">
        <v>53</v>
      </c>
    </row>
    <row r="8391" spans="1:36">
      <c r="A8391" s="1" t="s">
        <v>1796</v>
      </c>
      <c r="B8391" s="9">
        <v>42423</v>
      </c>
      <c r="C8391" s="2">
        <v>100</v>
      </c>
      <c r="D8391" s="7">
        <v>1</v>
      </c>
      <c r="E8391" s="1">
        <v>19</v>
      </c>
      <c r="F8391" s="1" t="s">
        <v>747</v>
      </c>
      <c r="G8391" s="1" t="s">
        <v>1456</v>
      </c>
      <c r="H8391" s="1" t="s">
        <v>22</v>
      </c>
      <c r="I8391" s="1" t="s">
        <v>23</v>
      </c>
    </row>
    <row r="8392" spans="1:36">
      <c r="A8392" s="1" t="s">
        <v>1796</v>
      </c>
      <c r="B8392" s="9">
        <v>42423</v>
      </c>
      <c r="C8392" s="2">
        <v>100</v>
      </c>
      <c r="D8392" s="7">
        <v>1</v>
      </c>
      <c r="E8392" s="1">
        <v>20</v>
      </c>
      <c r="F8392" s="1" t="s">
        <v>745</v>
      </c>
      <c r="G8392" s="1" t="s">
        <v>1457</v>
      </c>
      <c r="H8392" s="1" t="s">
        <v>23</v>
      </c>
      <c r="I8392" s="1" t="s">
        <v>23</v>
      </c>
    </row>
    <row r="8393" spans="1:36">
      <c r="A8393" s="1" t="s">
        <v>1796</v>
      </c>
      <c r="B8393" s="9">
        <v>42423</v>
      </c>
      <c r="C8393" s="2">
        <v>100</v>
      </c>
      <c r="D8393" s="7">
        <v>1</v>
      </c>
      <c r="E8393" s="1">
        <v>20</v>
      </c>
      <c r="F8393" s="1" t="s">
        <v>747</v>
      </c>
      <c r="G8393" s="1" t="s">
        <v>1458</v>
      </c>
      <c r="H8393" s="1" t="s">
        <v>22</v>
      </c>
      <c r="I8393" s="1" t="s">
        <v>23</v>
      </c>
    </row>
    <row r="8394" spans="1:36">
      <c r="A8394" s="1" t="s">
        <v>1796</v>
      </c>
      <c r="B8394" s="9">
        <v>42423</v>
      </c>
      <c r="C8394" s="2">
        <v>100</v>
      </c>
      <c r="D8394" s="7">
        <v>1</v>
      </c>
      <c r="E8394" s="10">
        <v>21</v>
      </c>
      <c r="F8394" s="1" t="s">
        <v>745</v>
      </c>
      <c r="G8394" s="1" t="s">
        <v>1463</v>
      </c>
      <c r="H8394" s="1" t="s">
        <v>23</v>
      </c>
      <c r="I8394" s="1" t="s">
        <v>23</v>
      </c>
    </row>
    <row r="8395" spans="1:36">
      <c r="A8395" s="1" t="s">
        <v>1796</v>
      </c>
      <c r="B8395" s="9">
        <v>42423</v>
      </c>
      <c r="C8395" s="2">
        <v>100</v>
      </c>
      <c r="D8395" s="7">
        <v>1</v>
      </c>
      <c r="E8395" s="1">
        <v>21</v>
      </c>
      <c r="F8395" s="1" t="s">
        <v>747</v>
      </c>
      <c r="G8395" s="1" t="s">
        <v>1464</v>
      </c>
      <c r="H8395" s="1" t="s">
        <v>22</v>
      </c>
      <c r="I8395" s="1" t="s">
        <v>23</v>
      </c>
    </row>
    <row r="8396" spans="1:36">
      <c r="A8396" s="1" t="s">
        <v>1796</v>
      </c>
      <c r="B8396" s="9">
        <v>42423</v>
      </c>
      <c r="C8396" s="2">
        <v>100</v>
      </c>
      <c r="D8396" s="7">
        <v>1</v>
      </c>
      <c r="E8396" s="1">
        <v>22</v>
      </c>
      <c r="F8396" s="1" t="s">
        <v>745</v>
      </c>
      <c r="G8396" s="1" t="s">
        <v>1465</v>
      </c>
      <c r="H8396" s="1" t="s">
        <v>23</v>
      </c>
      <c r="I8396" s="1" t="s">
        <v>23</v>
      </c>
    </row>
    <row r="8397" spans="1:36">
      <c r="A8397" s="1" t="s">
        <v>1796</v>
      </c>
      <c r="B8397" s="9">
        <v>42423</v>
      </c>
      <c r="C8397" s="2">
        <v>100</v>
      </c>
      <c r="D8397" s="7">
        <v>1</v>
      </c>
      <c r="E8397" s="1">
        <v>22</v>
      </c>
      <c r="F8397" s="1" t="s">
        <v>747</v>
      </c>
      <c r="G8397" s="1" t="s">
        <v>1466</v>
      </c>
      <c r="H8397" s="1" t="s">
        <v>22</v>
      </c>
      <c r="I8397" s="1" t="s">
        <v>9</v>
      </c>
      <c r="K8397" s="1" t="s">
        <v>121</v>
      </c>
      <c r="L8397" s="1" t="s">
        <v>53</v>
      </c>
      <c r="M8397" s="1" t="s">
        <v>1373</v>
      </c>
      <c r="AJ8397" s="1" t="s">
        <v>750</v>
      </c>
    </row>
    <row r="8398" spans="1:36">
      <c r="A8398" s="1" t="s">
        <v>1796</v>
      </c>
      <c r="B8398" s="9">
        <v>42423</v>
      </c>
      <c r="C8398" s="2">
        <v>100</v>
      </c>
      <c r="D8398" s="1">
        <v>1</v>
      </c>
      <c r="E8398" s="1">
        <v>23</v>
      </c>
      <c r="F8398" s="1" t="s">
        <v>745</v>
      </c>
      <c r="G8398" s="1" t="s">
        <v>1467</v>
      </c>
      <c r="H8398" s="1" t="s">
        <v>23</v>
      </c>
      <c r="I8398" s="1" t="s">
        <v>9</v>
      </c>
    </row>
    <row r="8399" spans="1:36">
      <c r="A8399" s="1" t="s">
        <v>1796</v>
      </c>
      <c r="B8399" s="9">
        <v>42423</v>
      </c>
      <c r="C8399" s="2">
        <v>100</v>
      </c>
      <c r="D8399" s="7">
        <v>1</v>
      </c>
      <c r="E8399" s="1">
        <v>23</v>
      </c>
      <c r="F8399" s="1" t="s">
        <v>747</v>
      </c>
      <c r="G8399" s="1" t="s">
        <v>1468</v>
      </c>
      <c r="H8399" s="1" t="s">
        <v>22</v>
      </c>
      <c r="I8399" s="1" t="s">
        <v>23</v>
      </c>
    </row>
    <row r="8400" spans="1:36">
      <c r="A8400" s="1" t="s">
        <v>1796</v>
      </c>
      <c r="B8400" s="9">
        <v>42423</v>
      </c>
      <c r="C8400" s="2">
        <v>100</v>
      </c>
      <c r="D8400" s="7">
        <v>1</v>
      </c>
      <c r="E8400" s="1">
        <v>24</v>
      </c>
      <c r="F8400" s="1" t="s">
        <v>745</v>
      </c>
      <c r="G8400" s="1" t="s">
        <v>1469</v>
      </c>
      <c r="H8400" s="1" t="s">
        <v>23</v>
      </c>
      <c r="I8400" s="1" t="s">
        <v>23</v>
      </c>
    </row>
    <row r="8401" spans="1:38">
      <c r="A8401" s="1" t="s">
        <v>1796</v>
      </c>
      <c r="B8401" s="9">
        <v>42423</v>
      </c>
      <c r="C8401" s="2">
        <v>100</v>
      </c>
      <c r="D8401" s="7">
        <v>1</v>
      </c>
      <c r="E8401" s="1">
        <v>24</v>
      </c>
      <c r="F8401" s="1" t="s">
        <v>747</v>
      </c>
      <c r="G8401" s="1" t="s">
        <v>1472</v>
      </c>
      <c r="H8401" s="1" t="s">
        <v>23</v>
      </c>
      <c r="I8401" s="1" t="s">
        <v>23</v>
      </c>
    </row>
    <row r="8402" spans="1:38">
      <c r="A8402" s="1" t="s">
        <v>1796</v>
      </c>
      <c r="B8402" s="9">
        <v>42423</v>
      </c>
      <c r="C8402" s="2">
        <v>100</v>
      </c>
      <c r="D8402" s="7">
        <v>1</v>
      </c>
      <c r="E8402" s="1">
        <v>25</v>
      </c>
      <c r="F8402" s="1" t="s">
        <v>745</v>
      </c>
      <c r="G8402" s="1" t="s">
        <v>1474</v>
      </c>
      <c r="H8402" s="1" t="s">
        <v>23</v>
      </c>
      <c r="I8402" s="1" t="s">
        <v>23</v>
      </c>
    </row>
    <row r="8403" spans="1:38">
      <c r="A8403" s="1" t="s">
        <v>1796</v>
      </c>
      <c r="B8403" s="9">
        <v>42423</v>
      </c>
      <c r="C8403" s="2">
        <v>100</v>
      </c>
      <c r="D8403" s="7">
        <v>1</v>
      </c>
      <c r="E8403" s="1">
        <v>25</v>
      </c>
      <c r="F8403" s="1" t="s">
        <v>747</v>
      </c>
      <c r="G8403" s="1" t="s">
        <v>1475</v>
      </c>
      <c r="H8403" s="1" t="s">
        <v>22</v>
      </c>
      <c r="I8403" s="1" t="s">
        <v>23</v>
      </c>
    </row>
    <row r="8404" spans="1:38">
      <c r="A8404" s="1" t="s">
        <v>1796</v>
      </c>
      <c r="B8404" s="9">
        <v>42423</v>
      </c>
      <c r="C8404" s="2">
        <v>100</v>
      </c>
      <c r="D8404" s="7">
        <v>1</v>
      </c>
      <c r="E8404" s="1">
        <v>26</v>
      </c>
      <c r="F8404" s="1" t="s">
        <v>745</v>
      </c>
      <c r="G8404" s="1" t="s">
        <v>1476</v>
      </c>
      <c r="H8404" s="1" t="s">
        <v>22</v>
      </c>
      <c r="I8404" s="1" t="s">
        <v>9</v>
      </c>
      <c r="K8404" s="1" t="s">
        <v>239</v>
      </c>
      <c r="L8404" s="1" t="s">
        <v>53</v>
      </c>
      <c r="M8404" s="2" t="s">
        <v>1430</v>
      </c>
      <c r="AJ8404" s="1" t="s">
        <v>750</v>
      </c>
    </row>
    <row r="8405" spans="1:38">
      <c r="A8405" s="1" t="s">
        <v>1796</v>
      </c>
      <c r="B8405" s="9">
        <v>42423</v>
      </c>
      <c r="C8405" s="2">
        <v>100</v>
      </c>
      <c r="D8405" s="7">
        <v>1</v>
      </c>
      <c r="E8405" s="1">
        <v>26</v>
      </c>
      <c r="F8405" s="1" t="s">
        <v>747</v>
      </c>
      <c r="G8405" s="1" t="s">
        <v>1477</v>
      </c>
      <c r="H8405" s="1" t="s">
        <v>22</v>
      </c>
      <c r="I8405" s="1" t="s">
        <v>23</v>
      </c>
    </row>
    <row r="8406" spans="1:38">
      <c r="A8406" s="1" t="s">
        <v>1796</v>
      </c>
      <c r="B8406" s="9">
        <v>42423</v>
      </c>
      <c r="C8406" s="2">
        <v>100</v>
      </c>
      <c r="D8406" s="7">
        <v>1</v>
      </c>
      <c r="E8406" s="1">
        <v>27</v>
      </c>
      <c r="F8406" s="1" t="s">
        <v>745</v>
      </c>
      <c r="G8406" s="1" t="s">
        <v>1478</v>
      </c>
      <c r="H8406" s="1" t="s">
        <v>22</v>
      </c>
      <c r="I8406" s="1" t="s">
        <v>23</v>
      </c>
    </row>
    <row r="8407" spans="1:38">
      <c r="A8407" s="1" t="s">
        <v>1796</v>
      </c>
      <c r="B8407" s="9">
        <v>42423</v>
      </c>
      <c r="C8407" s="2">
        <v>100</v>
      </c>
      <c r="D8407" s="7">
        <v>1</v>
      </c>
      <c r="E8407" s="1">
        <v>27</v>
      </c>
      <c r="F8407" s="1" t="s">
        <v>747</v>
      </c>
      <c r="G8407" s="1" t="s">
        <v>1479</v>
      </c>
      <c r="H8407" s="1" t="s">
        <v>22</v>
      </c>
      <c r="I8407" s="1" t="s">
        <v>23</v>
      </c>
    </row>
    <row r="8408" spans="1:38">
      <c r="A8408" s="1" t="s">
        <v>1796</v>
      </c>
      <c r="B8408" s="9">
        <v>42423</v>
      </c>
      <c r="C8408" s="2">
        <v>100</v>
      </c>
      <c r="D8408" s="7">
        <v>1</v>
      </c>
      <c r="E8408" s="1">
        <v>28</v>
      </c>
      <c r="F8408" s="1" t="s">
        <v>745</v>
      </c>
      <c r="G8408" s="1" t="s">
        <v>1480</v>
      </c>
      <c r="H8408" s="1" t="s">
        <v>22</v>
      </c>
      <c r="I8408" s="1" t="s">
        <v>53</v>
      </c>
    </row>
    <row r="8409" spans="1:38">
      <c r="A8409" s="1" t="s">
        <v>1796</v>
      </c>
      <c r="B8409" s="9">
        <v>42423</v>
      </c>
      <c r="C8409" s="2">
        <v>100</v>
      </c>
      <c r="D8409" s="7">
        <v>1</v>
      </c>
      <c r="E8409" s="1">
        <v>28</v>
      </c>
      <c r="F8409" s="1" t="s">
        <v>747</v>
      </c>
      <c r="G8409" s="1" t="s">
        <v>1481</v>
      </c>
      <c r="H8409" s="1" t="s">
        <v>23</v>
      </c>
      <c r="I8409" s="1" t="s">
        <v>23</v>
      </c>
    </row>
    <row r="8410" spans="1:38">
      <c r="A8410" s="1" t="s">
        <v>1796</v>
      </c>
      <c r="B8410" s="9">
        <v>42423</v>
      </c>
      <c r="C8410" s="2">
        <v>100</v>
      </c>
      <c r="D8410" s="7">
        <v>1</v>
      </c>
      <c r="E8410" s="1">
        <v>29</v>
      </c>
      <c r="F8410" s="1" t="s">
        <v>745</v>
      </c>
      <c r="G8410" s="1" t="s">
        <v>1482</v>
      </c>
      <c r="H8410" s="1" t="s">
        <v>22</v>
      </c>
      <c r="I8410" s="1" t="s">
        <v>53</v>
      </c>
    </row>
    <row r="8411" spans="1:38">
      <c r="A8411" s="1" t="s">
        <v>1796</v>
      </c>
      <c r="B8411" s="9">
        <v>42423</v>
      </c>
      <c r="C8411" s="2">
        <v>100</v>
      </c>
      <c r="D8411" s="7">
        <v>1</v>
      </c>
      <c r="E8411" s="1">
        <v>29</v>
      </c>
      <c r="F8411" s="1" t="s">
        <v>747</v>
      </c>
      <c r="G8411" s="1" t="s">
        <v>1483</v>
      </c>
      <c r="H8411" s="1" t="s">
        <v>22</v>
      </c>
      <c r="I8411" s="1" t="s">
        <v>53</v>
      </c>
    </row>
    <row r="8412" spans="1:38">
      <c r="A8412" s="1" t="s">
        <v>1796</v>
      </c>
      <c r="B8412" s="9">
        <v>42423</v>
      </c>
      <c r="C8412" s="2">
        <v>100</v>
      </c>
      <c r="D8412" s="7">
        <v>1</v>
      </c>
      <c r="E8412" s="1">
        <v>30</v>
      </c>
      <c r="F8412" s="1" t="s">
        <v>745</v>
      </c>
      <c r="G8412" s="1" t="s">
        <v>1484</v>
      </c>
      <c r="H8412" s="1" t="s">
        <v>23</v>
      </c>
      <c r="I8412" s="1" t="s">
        <v>23</v>
      </c>
    </row>
    <row r="8413" spans="1:38">
      <c r="A8413" s="1" t="s">
        <v>1796</v>
      </c>
      <c r="B8413" s="9">
        <v>42423</v>
      </c>
      <c r="C8413" s="2">
        <v>100</v>
      </c>
      <c r="D8413" s="7">
        <v>1</v>
      </c>
      <c r="E8413" s="1">
        <v>30</v>
      </c>
      <c r="F8413" s="1" t="s">
        <v>747</v>
      </c>
      <c r="G8413" s="1" t="s">
        <v>1485</v>
      </c>
      <c r="H8413" s="1" t="s">
        <v>22</v>
      </c>
      <c r="I8413" s="1" t="s">
        <v>53</v>
      </c>
    </row>
    <row r="8414" spans="1:38">
      <c r="A8414" s="1" t="s">
        <v>1796</v>
      </c>
      <c r="B8414" s="9">
        <v>42423</v>
      </c>
      <c r="C8414" s="2">
        <v>100</v>
      </c>
      <c r="D8414" s="7">
        <v>1</v>
      </c>
      <c r="E8414" s="1">
        <v>31</v>
      </c>
      <c r="F8414" s="1" t="s">
        <v>745</v>
      </c>
      <c r="G8414" s="1" t="s">
        <v>1486</v>
      </c>
      <c r="H8414" s="1" t="s">
        <v>166</v>
      </c>
      <c r="I8414" s="1" t="s">
        <v>166</v>
      </c>
      <c r="AL8414" s="1" t="s">
        <v>1527</v>
      </c>
    </row>
    <row r="8415" spans="1:38">
      <c r="A8415" s="1" t="s">
        <v>1796</v>
      </c>
      <c r="B8415" s="9">
        <v>42423</v>
      </c>
      <c r="C8415" s="2">
        <v>100</v>
      </c>
      <c r="D8415" s="7">
        <v>1</v>
      </c>
      <c r="E8415" s="1">
        <v>31</v>
      </c>
      <c r="F8415" s="1" t="s">
        <v>747</v>
      </c>
      <c r="G8415" s="1" t="s">
        <v>1487</v>
      </c>
      <c r="H8415" s="1" t="s">
        <v>166</v>
      </c>
      <c r="I8415" s="1" t="s">
        <v>166</v>
      </c>
    </row>
    <row r="8416" spans="1:38">
      <c r="A8416" s="1" t="s">
        <v>1796</v>
      </c>
      <c r="B8416" s="9">
        <v>42423</v>
      </c>
      <c r="C8416" s="2">
        <v>100</v>
      </c>
      <c r="D8416" s="7">
        <v>1</v>
      </c>
      <c r="E8416" s="1">
        <v>32</v>
      </c>
      <c r="F8416" s="1" t="s">
        <v>745</v>
      </c>
      <c r="G8416" s="1" t="s">
        <v>1488</v>
      </c>
      <c r="H8416" s="1" t="s">
        <v>22</v>
      </c>
      <c r="I8416" s="1" t="s">
        <v>23</v>
      </c>
    </row>
    <row r="8417" spans="1:38">
      <c r="A8417" s="1" t="s">
        <v>1796</v>
      </c>
      <c r="B8417" s="9">
        <v>42423</v>
      </c>
      <c r="C8417" s="2">
        <v>100</v>
      </c>
      <c r="D8417" s="7">
        <v>1</v>
      </c>
      <c r="E8417" s="1">
        <v>32</v>
      </c>
      <c r="F8417" s="1" t="s">
        <v>747</v>
      </c>
      <c r="G8417" s="1" t="s">
        <v>1489</v>
      </c>
      <c r="H8417" s="1" t="s">
        <v>23</v>
      </c>
      <c r="I8417" s="1" t="s">
        <v>23</v>
      </c>
    </row>
    <row r="8418" spans="1:38">
      <c r="A8418" s="1" t="s">
        <v>1796</v>
      </c>
      <c r="B8418" s="9">
        <v>42423</v>
      </c>
      <c r="C8418" s="2">
        <v>100</v>
      </c>
      <c r="D8418" s="7">
        <v>1</v>
      </c>
      <c r="E8418" s="1">
        <v>33</v>
      </c>
      <c r="F8418" s="1" t="s">
        <v>745</v>
      </c>
      <c r="G8418" s="1" t="s">
        <v>532</v>
      </c>
      <c r="H8418" s="1" t="s">
        <v>23</v>
      </c>
      <c r="I8418" s="1" t="s">
        <v>23</v>
      </c>
    </row>
    <row r="8419" spans="1:38">
      <c r="A8419" s="1" t="s">
        <v>1796</v>
      </c>
      <c r="B8419" s="9">
        <v>42423</v>
      </c>
      <c r="C8419" s="2">
        <v>100</v>
      </c>
      <c r="D8419" s="7">
        <v>1</v>
      </c>
      <c r="E8419" s="1">
        <v>33</v>
      </c>
      <c r="F8419" s="1" t="s">
        <v>747</v>
      </c>
      <c r="G8419" s="1" t="s">
        <v>1490</v>
      </c>
      <c r="H8419" s="1" t="s">
        <v>23</v>
      </c>
      <c r="I8419" s="1" t="s">
        <v>23</v>
      </c>
    </row>
    <row r="8420" spans="1:38">
      <c r="A8420" s="1" t="s">
        <v>1796</v>
      </c>
      <c r="B8420" s="9">
        <v>42423</v>
      </c>
      <c r="C8420" s="2">
        <v>100</v>
      </c>
      <c r="D8420" s="7">
        <v>1</v>
      </c>
      <c r="E8420" s="1">
        <v>34</v>
      </c>
      <c r="F8420" s="1" t="s">
        <v>745</v>
      </c>
      <c r="G8420" s="1" t="s">
        <v>1491</v>
      </c>
      <c r="H8420" s="1" t="s">
        <v>22</v>
      </c>
      <c r="I8420" s="1" t="s">
        <v>23</v>
      </c>
    </row>
    <row r="8421" spans="1:38">
      <c r="A8421" s="1" t="s">
        <v>1796</v>
      </c>
      <c r="B8421" s="9">
        <v>42423</v>
      </c>
      <c r="C8421" s="2">
        <v>100</v>
      </c>
      <c r="D8421" s="7">
        <v>1</v>
      </c>
      <c r="E8421" s="1">
        <v>34</v>
      </c>
      <c r="F8421" s="1" t="s">
        <v>747</v>
      </c>
      <c r="G8421" s="1" t="s">
        <v>1492</v>
      </c>
      <c r="H8421" s="1" t="s">
        <v>22</v>
      </c>
      <c r="I8421" s="1" t="s">
        <v>53</v>
      </c>
    </row>
    <row r="8422" spans="1:38">
      <c r="A8422" s="1" t="s">
        <v>1796</v>
      </c>
      <c r="B8422" s="9">
        <v>42423</v>
      </c>
      <c r="C8422" s="2">
        <v>100</v>
      </c>
      <c r="D8422" s="7">
        <v>1</v>
      </c>
      <c r="E8422" s="1">
        <v>35</v>
      </c>
      <c r="F8422" s="1" t="s">
        <v>745</v>
      </c>
      <c r="G8422" s="1" t="s">
        <v>1493</v>
      </c>
      <c r="H8422" s="1" t="s">
        <v>22</v>
      </c>
      <c r="I8422" s="1" t="s">
        <v>9</v>
      </c>
      <c r="K8422" s="1" t="s">
        <v>36</v>
      </c>
      <c r="L8422" s="1" t="s">
        <v>53</v>
      </c>
      <c r="M8422" s="1" t="s">
        <v>1348</v>
      </c>
    </row>
    <row r="8423" spans="1:38">
      <c r="A8423" s="1" t="s">
        <v>1796</v>
      </c>
      <c r="B8423" s="9">
        <v>42423</v>
      </c>
      <c r="C8423" s="2">
        <v>100</v>
      </c>
      <c r="D8423" s="7">
        <v>1</v>
      </c>
      <c r="E8423" s="1">
        <v>35</v>
      </c>
      <c r="F8423" s="1" t="s">
        <v>747</v>
      </c>
      <c r="G8423" s="1" t="s">
        <v>1494</v>
      </c>
      <c r="H8423" s="1" t="s">
        <v>22</v>
      </c>
      <c r="I8423" s="1" t="s">
        <v>23</v>
      </c>
      <c r="M8423" s="1"/>
    </row>
    <row r="8424" spans="1:38">
      <c r="A8424" s="1" t="s">
        <v>1796</v>
      </c>
      <c r="B8424" s="9">
        <v>42423</v>
      </c>
      <c r="C8424" s="2">
        <v>100</v>
      </c>
      <c r="D8424" s="7">
        <v>1</v>
      </c>
      <c r="E8424" s="1">
        <v>36</v>
      </c>
      <c r="F8424" s="1" t="s">
        <v>745</v>
      </c>
      <c r="G8424" s="1" t="s">
        <v>1495</v>
      </c>
      <c r="H8424" s="1" t="s">
        <v>22</v>
      </c>
      <c r="I8424" s="1" t="s">
        <v>53</v>
      </c>
    </row>
    <row r="8425" spans="1:38">
      <c r="A8425" s="1" t="s">
        <v>1796</v>
      </c>
      <c r="B8425" s="9">
        <v>42423</v>
      </c>
      <c r="C8425" s="2">
        <v>100</v>
      </c>
      <c r="D8425" s="7">
        <v>1</v>
      </c>
      <c r="E8425" s="1">
        <v>36</v>
      </c>
      <c r="F8425" s="1" t="s">
        <v>747</v>
      </c>
      <c r="G8425" s="1" t="s">
        <v>1496</v>
      </c>
      <c r="H8425" s="1" t="s">
        <v>22</v>
      </c>
      <c r="I8425" s="1" t="s">
        <v>53</v>
      </c>
    </row>
    <row r="8426" spans="1:38">
      <c r="A8426" s="1" t="s">
        <v>1796</v>
      </c>
      <c r="B8426" s="9">
        <v>42423</v>
      </c>
      <c r="C8426" s="2">
        <v>100</v>
      </c>
      <c r="D8426" s="7">
        <v>1</v>
      </c>
      <c r="E8426" s="1">
        <v>37</v>
      </c>
      <c r="F8426" s="1" t="s">
        <v>745</v>
      </c>
      <c r="G8426" s="1" t="s">
        <v>534</v>
      </c>
      <c r="H8426" s="1" t="s">
        <v>23</v>
      </c>
      <c r="I8426" s="1" t="s">
        <v>23</v>
      </c>
    </row>
    <row r="8427" spans="1:38">
      <c r="A8427" s="1" t="s">
        <v>1796</v>
      </c>
      <c r="B8427" s="9">
        <v>42423</v>
      </c>
      <c r="C8427" s="2">
        <v>100</v>
      </c>
      <c r="D8427" s="7">
        <v>1</v>
      </c>
      <c r="E8427" s="1">
        <v>37</v>
      </c>
      <c r="F8427" s="1" t="s">
        <v>747</v>
      </c>
      <c r="G8427" s="1" t="s">
        <v>1498</v>
      </c>
      <c r="H8427" s="1" t="s">
        <v>22</v>
      </c>
      <c r="I8427" s="1" t="s">
        <v>9</v>
      </c>
      <c r="AL8427" s="1" t="s">
        <v>782</v>
      </c>
    </row>
    <row r="8428" spans="1:38">
      <c r="A8428" s="1" t="s">
        <v>1796</v>
      </c>
      <c r="B8428" s="9">
        <v>42423</v>
      </c>
      <c r="C8428" s="2">
        <v>100</v>
      </c>
      <c r="D8428" s="7">
        <v>1</v>
      </c>
      <c r="E8428" s="1">
        <v>38</v>
      </c>
      <c r="F8428" s="1" t="s">
        <v>745</v>
      </c>
      <c r="G8428" s="1" t="s">
        <v>1499</v>
      </c>
      <c r="H8428" s="1" t="s">
        <v>22</v>
      </c>
      <c r="I8428" s="1" t="s">
        <v>53</v>
      </c>
    </row>
    <row r="8429" spans="1:38">
      <c r="A8429" s="1" t="s">
        <v>1796</v>
      </c>
      <c r="B8429" s="9">
        <v>42423</v>
      </c>
      <c r="C8429" s="2">
        <v>100</v>
      </c>
      <c r="D8429" s="7">
        <v>1</v>
      </c>
      <c r="E8429" s="1">
        <v>38</v>
      </c>
      <c r="F8429" s="1" t="s">
        <v>747</v>
      </c>
      <c r="G8429" s="1" t="s">
        <v>1500</v>
      </c>
      <c r="H8429" s="1" t="s">
        <v>22</v>
      </c>
      <c r="I8429" s="1" t="s">
        <v>53</v>
      </c>
    </row>
    <row r="8430" spans="1:38">
      <c r="A8430" s="1" t="s">
        <v>1796</v>
      </c>
      <c r="B8430" s="9">
        <v>42423</v>
      </c>
      <c r="C8430" s="2">
        <v>100</v>
      </c>
      <c r="D8430" s="7">
        <v>1</v>
      </c>
      <c r="E8430" s="1">
        <v>39</v>
      </c>
      <c r="F8430" s="1" t="s">
        <v>745</v>
      </c>
      <c r="G8430" s="1" t="s">
        <v>1501</v>
      </c>
      <c r="H8430" s="1" t="s">
        <v>22</v>
      </c>
      <c r="I8430" s="1" t="s">
        <v>53</v>
      </c>
      <c r="M8430" s="1"/>
      <c r="AL8430" s="1" t="s">
        <v>1528</v>
      </c>
    </row>
    <row r="8431" spans="1:38">
      <c r="A8431" s="1" t="s">
        <v>1796</v>
      </c>
      <c r="B8431" s="9">
        <v>42423</v>
      </c>
      <c r="C8431" s="2">
        <v>100</v>
      </c>
      <c r="D8431" s="7">
        <v>1</v>
      </c>
      <c r="E8431" s="1">
        <v>39</v>
      </c>
      <c r="F8431" s="1" t="s">
        <v>747</v>
      </c>
      <c r="G8431" s="1" t="s">
        <v>1503</v>
      </c>
      <c r="H8431" s="1" t="s">
        <v>22</v>
      </c>
      <c r="I8431" s="1" t="s">
        <v>53</v>
      </c>
    </row>
    <row r="8432" spans="1:38">
      <c r="A8432" s="1" t="s">
        <v>1796</v>
      </c>
      <c r="B8432" s="9">
        <v>42423</v>
      </c>
      <c r="C8432" s="2">
        <v>100</v>
      </c>
      <c r="D8432" s="7">
        <v>1</v>
      </c>
      <c r="E8432" s="1">
        <v>40</v>
      </c>
      <c r="F8432" s="1" t="s">
        <v>745</v>
      </c>
      <c r="G8432" s="1" t="s">
        <v>1504</v>
      </c>
      <c r="H8432" s="1" t="s">
        <v>22</v>
      </c>
      <c r="I8432" s="1" t="s">
        <v>23</v>
      </c>
      <c r="AL8432" s="1" t="s">
        <v>1259</v>
      </c>
    </row>
    <row r="8433" spans="1:38">
      <c r="A8433" s="1" t="s">
        <v>1796</v>
      </c>
      <c r="B8433" s="9">
        <v>42423</v>
      </c>
      <c r="C8433" s="2">
        <v>100</v>
      </c>
      <c r="D8433" s="7">
        <v>1</v>
      </c>
      <c r="E8433" s="1">
        <v>40</v>
      </c>
      <c r="F8433" s="1" t="s">
        <v>747</v>
      </c>
      <c r="G8433" s="1" t="s">
        <v>1507</v>
      </c>
      <c r="H8433" s="1" t="s">
        <v>22</v>
      </c>
      <c r="I8433" s="1" t="s">
        <v>9</v>
      </c>
      <c r="K8433" s="1" t="s">
        <v>121</v>
      </c>
      <c r="L8433" s="1" t="s">
        <v>53</v>
      </c>
      <c r="M8433" s="2" t="s">
        <v>1438</v>
      </c>
    </row>
    <row r="8434" spans="1:38">
      <c r="A8434" s="1" t="s">
        <v>1796</v>
      </c>
      <c r="B8434" s="9">
        <v>42423</v>
      </c>
      <c r="C8434" s="2">
        <v>100</v>
      </c>
      <c r="D8434" s="7">
        <v>1</v>
      </c>
      <c r="E8434" s="1">
        <v>41</v>
      </c>
      <c r="F8434" s="1" t="s">
        <v>745</v>
      </c>
      <c r="G8434" s="1" t="s">
        <v>1508</v>
      </c>
      <c r="H8434" s="1" t="s">
        <v>23</v>
      </c>
      <c r="I8434" s="1" t="s">
        <v>23</v>
      </c>
    </row>
    <row r="8435" spans="1:38">
      <c r="A8435" s="1" t="s">
        <v>1796</v>
      </c>
      <c r="B8435" s="9">
        <v>42423</v>
      </c>
      <c r="C8435" s="2">
        <v>100</v>
      </c>
      <c r="D8435" s="7">
        <v>1</v>
      </c>
      <c r="E8435" s="1">
        <v>41</v>
      </c>
      <c r="F8435" s="1" t="s">
        <v>747</v>
      </c>
      <c r="G8435" s="1" t="s">
        <v>1509</v>
      </c>
      <c r="H8435" s="1" t="s">
        <v>22</v>
      </c>
      <c r="I8435" s="1" t="s">
        <v>9</v>
      </c>
      <c r="K8435" s="1" t="s">
        <v>30</v>
      </c>
      <c r="L8435" s="1" t="s">
        <v>53</v>
      </c>
      <c r="M8435" s="2" t="s">
        <v>1414</v>
      </c>
    </row>
    <row r="8436" spans="1:38">
      <c r="A8436" s="1" t="s">
        <v>1796</v>
      </c>
      <c r="B8436" s="9">
        <v>42423</v>
      </c>
      <c r="C8436" s="2">
        <v>100</v>
      </c>
      <c r="D8436" s="7">
        <v>1</v>
      </c>
      <c r="E8436" s="1">
        <v>42</v>
      </c>
      <c r="F8436" s="1" t="s">
        <v>745</v>
      </c>
      <c r="G8436" s="1" t="s">
        <v>1510</v>
      </c>
      <c r="H8436" s="1" t="s">
        <v>22</v>
      </c>
      <c r="I8436" s="1" t="s">
        <v>23</v>
      </c>
      <c r="J8436" s="1" t="s">
        <v>55</v>
      </c>
    </row>
    <row r="8437" spans="1:38">
      <c r="A8437" s="1" t="s">
        <v>1796</v>
      </c>
      <c r="B8437" s="9">
        <v>42423</v>
      </c>
      <c r="C8437" s="2">
        <v>100</v>
      </c>
      <c r="D8437" s="7">
        <v>1</v>
      </c>
      <c r="E8437" s="1">
        <v>42</v>
      </c>
      <c r="F8437" s="1" t="s">
        <v>747</v>
      </c>
      <c r="G8437" s="1" t="s">
        <v>1511</v>
      </c>
      <c r="H8437" s="1" t="s">
        <v>22</v>
      </c>
      <c r="I8437" s="1" t="s">
        <v>23</v>
      </c>
    </row>
    <row r="8438" spans="1:38">
      <c r="A8438" s="1" t="s">
        <v>1796</v>
      </c>
      <c r="B8438" s="9">
        <v>42423</v>
      </c>
      <c r="C8438" s="2">
        <v>100</v>
      </c>
      <c r="D8438" s="7">
        <v>1</v>
      </c>
      <c r="E8438" s="1">
        <v>43</v>
      </c>
      <c r="F8438" s="1" t="s">
        <v>745</v>
      </c>
      <c r="G8438" s="1" t="s">
        <v>1512</v>
      </c>
      <c r="H8438" s="1" t="s">
        <v>22</v>
      </c>
      <c r="I8438" s="1" t="s">
        <v>53</v>
      </c>
    </row>
    <row r="8439" spans="1:38">
      <c r="A8439" s="1" t="s">
        <v>1796</v>
      </c>
      <c r="B8439" s="9">
        <v>42423</v>
      </c>
      <c r="C8439" s="2">
        <v>100</v>
      </c>
      <c r="D8439" s="7">
        <v>1</v>
      </c>
      <c r="E8439" s="1">
        <v>43</v>
      </c>
      <c r="F8439" s="1" t="s">
        <v>747</v>
      </c>
      <c r="G8439" s="1" t="s">
        <v>1513</v>
      </c>
      <c r="H8439" s="1" t="s">
        <v>22</v>
      </c>
      <c r="I8439" s="1" t="s">
        <v>53</v>
      </c>
    </row>
    <row r="8440" spans="1:38">
      <c r="A8440" s="1" t="s">
        <v>1796</v>
      </c>
      <c r="B8440" s="9">
        <v>42423</v>
      </c>
      <c r="C8440" s="2">
        <v>100</v>
      </c>
      <c r="D8440" s="7">
        <v>1</v>
      </c>
      <c r="E8440" s="1">
        <v>44</v>
      </c>
      <c r="F8440" s="1" t="s">
        <v>745</v>
      </c>
      <c r="G8440" s="1" t="s">
        <v>1514</v>
      </c>
      <c r="H8440" s="1" t="s">
        <v>22</v>
      </c>
      <c r="I8440" s="1" t="s">
        <v>23</v>
      </c>
    </row>
    <row r="8441" spans="1:38">
      <c r="A8441" s="1" t="s">
        <v>1796</v>
      </c>
      <c r="B8441" s="9">
        <v>42423</v>
      </c>
      <c r="C8441" s="2">
        <v>100</v>
      </c>
      <c r="D8441" s="7">
        <v>1</v>
      </c>
      <c r="E8441" s="1">
        <v>44</v>
      </c>
      <c r="F8441" s="1" t="s">
        <v>747</v>
      </c>
      <c r="G8441" s="1" t="s">
        <v>1515</v>
      </c>
      <c r="H8441" s="1" t="s">
        <v>22</v>
      </c>
      <c r="I8441" s="1" t="s">
        <v>9</v>
      </c>
      <c r="K8441" s="1" t="s">
        <v>239</v>
      </c>
      <c r="L8441" s="1" t="s">
        <v>25</v>
      </c>
      <c r="M8441" s="2" t="s">
        <v>1529</v>
      </c>
      <c r="N8441" s="1" t="s">
        <v>26</v>
      </c>
      <c r="O8441" s="1" t="s">
        <v>33</v>
      </c>
      <c r="P8441" s="1" t="s">
        <v>903</v>
      </c>
      <c r="Q8441" s="1">
        <v>41.81</v>
      </c>
      <c r="T8441" s="1">
        <v>157.26</v>
      </c>
      <c r="U8441" s="1">
        <v>170.16</v>
      </c>
      <c r="V8441" s="1">
        <f>(U8441/T8441)*100</f>
        <v>108.20297596337277</v>
      </c>
      <c r="W8441" s="1">
        <v>41.4</v>
      </c>
      <c r="X8441" s="1">
        <v>19</v>
      </c>
      <c r="Y8441" s="1">
        <v>158</v>
      </c>
      <c r="Z8441" s="1">
        <v>139</v>
      </c>
      <c r="AC8441" s="1" t="s">
        <v>1018</v>
      </c>
      <c r="AJ8441" s="1" t="s">
        <v>1530</v>
      </c>
    </row>
    <row r="8442" spans="1:38">
      <c r="A8442" s="1" t="s">
        <v>1796</v>
      </c>
      <c r="B8442" s="9">
        <v>42423</v>
      </c>
      <c r="C8442" s="2">
        <v>100</v>
      </c>
      <c r="D8442" s="7">
        <v>1</v>
      </c>
      <c r="E8442" s="1">
        <v>45</v>
      </c>
      <c r="F8442" s="1" t="s">
        <v>745</v>
      </c>
      <c r="G8442" s="1" t="s">
        <v>1516</v>
      </c>
      <c r="H8442" s="1" t="s">
        <v>22</v>
      </c>
      <c r="I8442" s="1" t="s">
        <v>9</v>
      </c>
      <c r="K8442" s="1" t="s">
        <v>239</v>
      </c>
      <c r="L8442" s="1" t="s">
        <v>53</v>
      </c>
      <c r="M8442" s="2" t="s">
        <v>1531</v>
      </c>
    </row>
    <row r="8443" spans="1:38">
      <c r="A8443" s="1" t="s">
        <v>1796</v>
      </c>
      <c r="B8443" s="9">
        <v>42423</v>
      </c>
      <c r="C8443" s="2">
        <v>100</v>
      </c>
      <c r="D8443" s="7">
        <v>1</v>
      </c>
      <c r="E8443" s="1">
        <v>45</v>
      </c>
      <c r="F8443" s="1" t="s">
        <v>747</v>
      </c>
      <c r="G8443" s="1" t="s">
        <v>1517</v>
      </c>
      <c r="H8443" s="1" t="s">
        <v>22</v>
      </c>
      <c r="I8443" s="1" t="s">
        <v>9</v>
      </c>
      <c r="K8443" s="1" t="s">
        <v>30</v>
      </c>
      <c r="L8443" s="1" t="s">
        <v>53</v>
      </c>
      <c r="M8443" s="2" t="s">
        <v>1363</v>
      </c>
    </row>
    <row r="8444" spans="1:38">
      <c r="A8444" s="1" t="s">
        <v>1796</v>
      </c>
      <c r="B8444" s="9">
        <v>42423</v>
      </c>
      <c r="C8444" s="2">
        <v>100</v>
      </c>
      <c r="D8444" s="7">
        <v>1</v>
      </c>
      <c r="E8444" s="1">
        <v>46</v>
      </c>
      <c r="F8444" s="1" t="s">
        <v>745</v>
      </c>
      <c r="G8444" s="1" t="s">
        <v>1518</v>
      </c>
      <c r="H8444" s="1" t="s">
        <v>22</v>
      </c>
      <c r="I8444" s="1" t="s">
        <v>23</v>
      </c>
    </row>
    <row r="8445" spans="1:38">
      <c r="A8445" s="1" t="s">
        <v>1796</v>
      </c>
      <c r="B8445" s="9">
        <v>42423</v>
      </c>
      <c r="C8445" s="2">
        <v>100</v>
      </c>
      <c r="D8445" s="7">
        <v>1</v>
      </c>
      <c r="E8445" s="1">
        <v>46</v>
      </c>
      <c r="F8445" s="1" t="s">
        <v>747</v>
      </c>
      <c r="G8445" s="1" t="s">
        <v>1519</v>
      </c>
      <c r="H8445" s="1" t="s">
        <v>23</v>
      </c>
      <c r="I8445" s="1" t="s">
        <v>23</v>
      </c>
    </row>
    <row r="8446" spans="1:38">
      <c r="A8446" s="1" t="s">
        <v>1796</v>
      </c>
      <c r="B8446" s="9">
        <v>42423</v>
      </c>
      <c r="C8446" s="2">
        <v>100</v>
      </c>
      <c r="D8446" s="7">
        <v>1</v>
      </c>
      <c r="E8446" s="1">
        <v>47</v>
      </c>
      <c r="F8446" s="1" t="s">
        <v>745</v>
      </c>
      <c r="G8446" s="1" t="s">
        <v>1520</v>
      </c>
      <c r="H8446" s="1" t="s">
        <v>23</v>
      </c>
      <c r="I8446" s="1" t="s">
        <v>23</v>
      </c>
    </row>
    <row r="8447" spans="1:38">
      <c r="A8447" s="1" t="s">
        <v>1796</v>
      </c>
      <c r="B8447" s="9">
        <v>42423</v>
      </c>
      <c r="C8447" s="2">
        <v>100</v>
      </c>
      <c r="D8447" s="7">
        <v>1</v>
      </c>
      <c r="E8447" s="1">
        <v>47</v>
      </c>
      <c r="F8447" s="1" t="s">
        <v>747</v>
      </c>
      <c r="G8447" s="1" t="s">
        <v>1521</v>
      </c>
      <c r="H8447" s="1" t="s">
        <v>22</v>
      </c>
      <c r="I8447" s="1" t="s">
        <v>9</v>
      </c>
      <c r="AL8447" s="1" t="s">
        <v>782</v>
      </c>
    </row>
    <row r="8448" spans="1:38">
      <c r="A8448" s="1" t="s">
        <v>1796</v>
      </c>
      <c r="B8448" s="9">
        <v>42423</v>
      </c>
      <c r="C8448" s="2">
        <v>100</v>
      </c>
      <c r="D8448" s="7">
        <v>1</v>
      </c>
      <c r="E8448" s="1">
        <v>48</v>
      </c>
      <c r="F8448" s="1" t="s">
        <v>745</v>
      </c>
      <c r="G8448" s="1" t="s">
        <v>1522</v>
      </c>
      <c r="H8448" s="1" t="s">
        <v>23</v>
      </c>
      <c r="I8448" s="1" t="s">
        <v>53</v>
      </c>
      <c r="AL8448" s="1" t="s">
        <v>1528</v>
      </c>
    </row>
    <row r="8449" spans="1:38">
      <c r="A8449" s="1" t="s">
        <v>1796</v>
      </c>
      <c r="B8449" s="9">
        <v>42423</v>
      </c>
      <c r="C8449" s="2">
        <v>100</v>
      </c>
      <c r="D8449" s="7">
        <v>1</v>
      </c>
      <c r="E8449" s="1">
        <v>48</v>
      </c>
      <c r="F8449" s="1" t="s">
        <v>747</v>
      </c>
      <c r="G8449" s="1" t="s">
        <v>1523</v>
      </c>
      <c r="H8449" s="1" t="s">
        <v>22</v>
      </c>
      <c r="I8449" s="1" t="s">
        <v>9</v>
      </c>
      <c r="K8449" s="1" t="s">
        <v>239</v>
      </c>
      <c r="L8449" s="1" t="s">
        <v>53</v>
      </c>
      <c r="M8449" s="2" t="s">
        <v>1404</v>
      </c>
    </row>
    <row r="8450" spans="1:38">
      <c r="A8450" s="1" t="s">
        <v>1797</v>
      </c>
      <c r="B8450" s="28">
        <v>42425</v>
      </c>
      <c r="C8450" s="30">
        <v>100</v>
      </c>
      <c r="D8450" s="4">
        <v>2</v>
      </c>
      <c r="E8450" s="1">
        <v>1</v>
      </c>
      <c r="F8450" s="4" t="s">
        <v>26</v>
      </c>
      <c r="G8450" s="4" t="s">
        <v>584</v>
      </c>
      <c r="H8450" s="4" t="s">
        <v>23</v>
      </c>
      <c r="I8450" s="4" t="s">
        <v>23</v>
      </c>
      <c r="J8450" s="4"/>
      <c r="K8450" s="4"/>
      <c r="M8450" s="1"/>
      <c r="AK8450" s="1" t="s">
        <v>79</v>
      </c>
    </row>
    <row r="8451" spans="1:38">
      <c r="A8451" s="1" t="s">
        <v>1797</v>
      </c>
      <c r="B8451" s="28">
        <v>42425</v>
      </c>
      <c r="C8451" s="30">
        <v>100</v>
      </c>
      <c r="D8451" s="4">
        <v>2</v>
      </c>
      <c r="E8451" s="1">
        <v>1</v>
      </c>
      <c r="F8451" s="4" t="s">
        <v>47</v>
      </c>
      <c r="G8451" s="4" t="s">
        <v>586</v>
      </c>
      <c r="H8451" s="4" t="s">
        <v>23</v>
      </c>
      <c r="I8451" s="4" t="s">
        <v>23</v>
      </c>
      <c r="J8451" s="4"/>
      <c r="K8451" s="4"/>
      <c r="M8451" s="1"/>
      <c r="AK8451" s="1" t="s">
        <v>79</v>
      </c>
    </row>
    <row r="8452" spans="1:38">
      <c r="A8452" s="1" t="s">
        <v>1797</v>
      </c>
      <c r="B8452" s="28">
        <v>42425</v>
      </c>
      <c r="C8452" s="30">
        <v>100</v>
      </c>
      <c r="D8452" s="4">
        <v>2</v>
      </c>
      <c r="E8452" s="1">
        <v>2</v>
      </c>
      <c r="F8452" s="4" t="s">
        <v>26</v>
      </c>
      <c r="G8452" s="4" t="s">
        <v>587</v>
      </c>
      <c r="H8452" s="4" t="s">
        <v>23</v>
      </c>
      <c r="I8452" s="4" t="s">
        <v>23</v>
      </c>
      <c r="J8452" s="4"/>
      <c r="K8452" s="4"/>
      <c r="M8452" s="1"/>
      <c r="AK8452" s="1" t="s">
        <v>79</v>
      </c>
    </row>
    <row r="8453" spans="1:38">
      <c r="A8453" s="1" t="s">
        <v>1797</v>
      </c>
      <c r="B8453" s="28">
        <v>42425</v>
      </c>
      <c r="C8453" s="30">
        <v>100</v>
      </c>
      <c r="D8453" s="4">
        <v>2</v>
      </c>
      <c r="E8453" s="1">
        <v>2</v>
      </c>
      <c r="F8453" s="4" t="s">
        <v>47</v>
      </c>
      <c r="G8453" s="4" t="s">
        <v>588</v>
      </c>
      <c r="H8453" s="4" t="s">
        <v>22</v>
      </c>
      <c r="I8453" s="4" t="s">
        <v>23</v>
      </c>
      <c r="J8453" s="4"/>
      <c r="K8453" s="4"/>
      <c r="M8453" s="1"/>
      <c r="AK8453" s="1" t="s">
        <v>79</v>
      </c>
    </row>
    <row r="8454" spans="1:38">
      <c r="A8454" s="1" t="s">
        <v>1797</v>
      </c>
      <c r="B8454" s="28">
        <v>42425</v>
      </c>
      <c r="C8454" s="30">
        <v>100</v>
      </c>
      <c r="D8454" s="4">
        <v>2</v>
      </c>
      <c r="E8454" s="1">
        <v>3</v>
      </c>
      <c r="F8454" s="4" t="s">
        <v>26</v>
      </c>
      <c r="G8454" s="4" t="s">
        <v>589</v>
      </c>
      <c r="H8454" s="4" t="s">
        <v>23</v>
      </c>
      <c r="I8454" s="4" t="s">
        <v>23</v>
      </c>
      <c r="J8454" s="4"/>
      <c r="K8454" s="4"/>
      <c r="M8454" s="1"/>
      <c r="AK8454" s="1" t="s">
        <v>79</v>
      </c>
    </row>
    <row r="8455" spans="1:38">
      <c r="A8455" s="1" t="s">
        <v>1797</v>
      </c>
      <c r="B8455" s="28">
        <v>42425</v>
      </c>
      <c r="C8455" s="30">
        <v>100</v>
      </c>
      <c r="D8455" s="4">
        <v>2</v>
      </c>
      <c r="E8455" s="1">
        <v>3</v>
      </c>
      <c r="F8455" s="4" t="s">
        <v>47</v>
      </c>
      <c r="G8455" s="4" t="s">
        <v>590</v>
      </c>
      <c r="H8455" s="4" t="s">
        <v>22</v>
      </c>
      <c r="I8455" s="4" t="s">
        <v>53</v>
      </c>
      <c r="J8455" s="4"/>
      <c r="K8455" s="4"/>
      <c r="M8455" s="1"/>
      <c r="AK8455" s="1" t="s">
        <v>79</v>
      </c>
    </row>
    <row r="8456" spans="1:38">
      <c r="A8456" s="1" t="s">
        <v>1797</v>
      </c>
      <c r="B8456" s="28">
        <v>42425</v>
      </c>
      <c r="C8456" s="30">
        <v>100</v>
      </c>
      <c r="D8456" s="4">
        <v>2</v>
      </c>
      <c r="E8456" s="1">
        <v>4</v>
      </c>
      <c r="F8456" s="4" t="s">
        <v>26</v>
      </c>
      <c r="G8456" s="4" t="s">
        <v>591</v>
      </c>
      <c r="H8456" s="4" t="s">
        <v>22</v>
      </c>
      <c r="I8456" s="4" t="s">
        <v>53</v>
      </c>
      <c r="J8456" s="4"/>
      <c r="K8456" s="4"/>
      <c r="M8456" s="1"/>
      <c r="AK8456" s="1" t="s">
        <v>79</v>
      </c>
    </row>
    <row r="8457" spans="1:38">
      <c r="A8457" s="1" t="s">
        <v>1797</v>
      </c>
      <c r="B8457" s="28">
        <v>42425</v>
      </c>
      <c r="C8457" s="30">
        <v>100</v>
      </c>
      <c r="D8457" s="4">
        <v>2</v>
      </c>
      <c r="E8457" s="1">
        <v>4</v>
      </c>
      <c r="F8457" s="4" t="s">
        <v>47</v>
      </c>
      <c r="G8457" s="4" t="s">
        <v>592</v>
      </c>
      <c r="H8457" s="4" t="s">
        <v>23</v>
      </c>
      <c r="I8457" s="4" t="s">
        <v>23</v>
      </c>
      <c r="J8457" s="4"/>
      <c r="K8457" s="4"/>
      <c r="M8457" s="1"/>
      <c r="AK8457" s="1" t="s">
        <v>79</v>
      </c>
    </row>
    <row r="8458" spans="1:38">
      <c r="A8458" s="1" t="s">
        <v>1797</v>
      </c>
      <c r="B8458" s="28">
        <v>42425</v>
      </c>
      <c r="C8458" s="30">
        <v>100</v>
      </c>
      <c r="D8458" s="4">
        <v>2</v>
      </c>
      <c r="E8458" s="1">
        <v>5</v>
      </c>
      <c r="F8458" s="4" t="s">
        <v>26</v>
      </c>
      <c r="G8458" s="4" t="s">
        <v>593</v>
      </c>
      <c r="H8458" s="4" t="s">
        <v>23</v>
      </c>
      <c r="I8458" s="4" t="s">
        <v>23</v>
      </c>
      <c r="J8458" s="4"/>
      <c r="K8458" s="4"/>
      <c r="M8458" s="1"/>
      <c r="AK8458" s="1" t="s">
        <v>79</v>
      </c>
    </row>
    <row r="8459" spans="1:38">
      <c r="A8459" s="1" t="s">
        <v>1797</v>
      </c>
      <c r="B8459" s="28">
        <v>42425</v>
      </c>
      <c r="C8459" s="30">
        <v>100</v>
      </c>
      <c r="D8459" s="4">
        <v>2</v>
      </c>
      <c r="E8459" s="1">
        <v>5</v>
      </c>
      <c r="F8459" s="4" t="s">
        <v>47</v>
      </c>
      <c r="G8459" s="4" t="s">
        <v>594</v>
      </c>
      <c r="H8459" s="4" t="s">
        <v>23</v>
      </c>
      <c r="I8459" s="4" t="s">
        <v>23</v>
      </c>
      <c r="J8459" s="4"/>
      <c r="K8459" s="4"/>
      <c r="M8459" s="1"/>
      <c r="AK8459" s="1" t="s">
        <v>79</v>
      </c>
    </row>
    <row r="8460" spans="1:38">
      <c r="A8460" s="1" t="s">
        <v>1797</v>
      </c>
      <c r="B8460" s="28">
        <v>42425</v>
      </c>
      <c r="C8460" s="30">
        <v>100</v>
      </c>
      <c r="D8460" s="4">
        <v>2</v>
      </c>
      <c r="E8460" s="1">
        <v>6</v>
      </c>
      <c r="F8460" s="4" t="s">
        <v>26</v>
      </c>
      <c r="G8460" s="4" t="s">
        <v>595</v>
      </c>
      <c r="H8460" s="4" t="s">
        <v>23</v>
      </c>
      <c r="I8460" s="4" t="s">
        <v>23</v>
      </c>
      <c r="J8460" s="4"/>
      <c r="K8460" s="4"/>
      <c r="M8460" s="1"/>
      <c r="AK8460" s="1" t="s">
        <v>79</v>
      </c>
    </row>
    <row r="8461" spans="1:38">
      <c r="A8461" s="1" t="s">
        <v>1797</v>
      </c>
      <c r="B8461" s="28">
        <v>42425</v>
      </c>
      <c r="C8461" s="30">
        <v>100</v>
      </c>
      <c r="D8461" s="4">
        <v>2</v>
      </c>
      <c r="E8461" s="1">
        <v>6</v>
      </c>
      <c r="F8461" s="4" t="s">
        <v>47</v>
      </c>
      <c r="G8461" s="4" t="s">
        <v>596</v>
      </c>
      <c r="H8461" s="4" t="s">
        <v>22</v>
      </c>
      <c r="I8461" s="4" t="s">
        <v>9</v>
      </c>
      <c r="J8461" s="4"/>
      <c r="K8461" s="4" t="s">
        <v>518</v>
      </c>
      <c r="L8461" s="1" t="s">
        <v>25</v>
      </c>
      <c r="M8461" s="1" t="s">
        <v>1532</v>
      </c>
      <c r="N8461" s="1" t="s">
        <v>26</v>
      </c>
      <c r="O8461" s="1" t="s">
        <v>27</v>
      </c>
      <c r="P8461" s="1" t="s">
        <v>1591</v>
      </c>
      <c r="Q8461" s="1">
        <v>38.93</v>
      </c>
      <c r="T8461" s="1">
        <v>144.62</v>
      </c>
      <c r="U8461" s="1">
        <v>151.30000000000001</v>
      </c>
      <c r="V8461" s="1">
        <f>(U8461/T8461)*100</f>
        <v>104.61900152122806</v>
      </c>
      <c r="X8461" s="1">
        <v>19</v>
      </c>
      <c r="Y8461" s="1">
        <v>164</v>
      </c>
      <c r="Z8461" s="1">
        <f>SUM(Y8461-X8461)</f>
        <v>145</v>
      </c>
      <c r="AJ8461" s="1" t="s">
        <v>750</v>
      </c>
      <c r="AK8461" s="1" t="s">
        <v>79</v>
      </c>
      <c r="AL8461" s="1" t="s">
        <v>1658</v>
      </c>
    </row>
    <row r="8462" spans="1:38">
      <c r="A8462" s="1" t="s">
        <v>1797</v>
      </c>
      <c r="B8462" s="28">
        <v>42425</v>
      </c>
      <c r="C8462" s="30">
        <v>100</v>
      </c>
      <c r="D8462" s="4">
        <v>2</v>
      </c>
      <c r="E8462" s="1">
        <v>7</v>
      </c>
      <c r="F8462" s="4" t="s">
        <v>26</v>
      </c>
      <c r="G8462" s="4" t="s">
        <v>597</v>
      </c>
      <c r="H8462" s="4" t="s">
        <v>23</v>
      </c>
      <c r="I8462" s="4" t="s">
        <v>23</v>
      </c>
      <c r="J8462" s="4"/>
      <c r="K8462" s="4"/>
      <c r="M8462" s="1"/>
      <c r="AK8462" s="1" t="s">
        <v>79</v>
      </c>
    </row>
    <row r="8463" spans="1:38">
      <c r="A8463" s="1" t="s">
        <v>1797</v>
      </c>
      <c r="B8463" s="28">
        <v>42425</v>
      </c>
      <c r="C8463" s="30">
        <v>100</v>
      </c>
      <c r="D8463" s="4">
        <v>2</v>
      </c>
      <c r="E8463" s="1">
        <v>7</v>
      </c>
      <c r="F8463" s="4" t="s">
        <v>47</v>
      </c>
      <c r="G8463" s="4" t="s">
        <v>599</v>
      </c>
      <c r="H8463" s="4" t="s">
        <v>23</v>
      </c>
      <c r="I8463" s="4" t="s">
        <v>23</v>
      </c>
      <c r="J8463" s="4"/>
      <c r="K8463" s="4"/>
      <c r="M8463" s="1"/>
      <c r="AK8463" s="1" t="s">
        <v>79</v>
      </c>
    </row>
    <row r="8464" spans="1:38">
      <c r="A8464" s="1" t="s">
        <v>1797</v>
      </c>
      <c r="B8464" s="28">
        <v>42425</v>
      </c>
      <c r="C8464" s="30">
        <v>100</v>
      </c>
      <c r="D8464" s="4">
        <v>2</v>
      </c>
      <c r="E8464" s="1">
        <v>8</v>
      </c>
      <c r="F8464" s="4" t="s">
        <v>26</v>
      </c>
      <c r="G8464" s="4" t="s">
        <v>600</v>
      </c>
      <c r="H8464" s="4" t="s">
        <v>22</v>
      </c>
      <c r="I8464" s="4" t="s">
        <v>9</v>
      </c>
      <c r="J8464" s="4"/>
      <c r="K8464" s="4"/>
      <c r="M8464" s="1"/>
      <c r="AK8464" s="1" t="s">
        <v>79</v>
      </c>
    </row>
    <row r="8465" spans="1:38">
      <c r="A8465" s="1" t="s">
        <v>1797</v>
      </c>
      <c r="B8465" s="28">
        <v>42425</v>
      </c>
      <c r="C8465" s="30">
        <v>100</v>
      </c>
      <c r="D8465" s="4">
        <v>2</v>
      </c>
      <c r="E8465" s="1">
        <v>8</v>
      </c>
      <c r="F8465" s="4" t="s">
        <v>47</v>
      </c>
      <c r="G8465" s="4" t="s">
        <v>601</v>
      </c>
      <c r="H8465" s="4" t="s">
        <v>23</v>
      </c>
      <c r="I8465" s="4" t="s">
        <v>23</v>
      </c>
      <c r="J8465" s="4"/>
      <c r="K8465" s="4"/>
      <c r="M8465" s="1"/>
      <c r="AK8465" s="1" t="s">
        <v>79</v>
      </c>
    </row>
    <row r="8466" spans="1:38">
      <c r="A8466" s="1" t="s">
        <v>1797</v>
      </c>
      <c r="B8466" s="28">
        <v>42425</v>
      </c>
      <c r="C8466" s="30">
        <v>100</v>
      </c>
      <c r="D8466" s="4">
        <v>2</v>
      </c>
      <c r="E8466" s="1">
        <v>9</v>
      </c>
      <c r="F8466" s="4" t="s">
        <v>26</v>
      </c>
      <c r="G8466" s="4" t="s">
        <v>602</v>
      </c>
      <c r="H8466" s="4" t="s">
        <v>23</v>
      </c>
      <c r="I8466" s="4" t="s">
        <v>23</v>
      </c>
      <c r="J8466" s="4"/>
      <c r="K8466" s="4"/>
      <c r="M8466" s="1"/>
      <c r="AK8466" s="1" t="s">
        <v>79</v>
      </c>
    </row>
    <row r="8467" spans="1:38">
      <c r="A8467" s="1" t="s">
        <v>1797</v>
      </c>
      <c r="B8467" s="28">
        <v>42425</v>
      </c>
      <c r="C8467" s="30">
        <v>100</v>
      </c>
      <c r="D8467" s="4">
        <v>2</v>
      </c>
      <c r="E8467" s="1">
        <v>9</v>
      </c>
      <c r="F8467" s="4" t="s">
        <v>47</v>
      </c>
      <c r="G8467" s="4" t="s">
        <v>603</v>
      </c>
      <c r="H8467" s="4" t="s">
        <v>23</v>
      </c>
      <c r="I8467" s="4" t="s">
        <v>23</v>
      </c>
      <c r="J8467" s="4"/>
      <c r="K8467" s="4"/>
      <c r="M8467" s="1"/>
      <c r="AK8467" s="1" t="s">
        <v>79</v>
      </c>
    </row>
    <row r="8468" spans="1:38">
      <c r="A8468" s="1" t="s">
        <v>1797</v>
      </c>
      <c r="B8468" s="28">
        <v>42425</v>
      </c>
      <c r="C8468" s="30">
        <v>100</v>
      </c>
      <c r="D8468" s="4">
        <v>2</v>
      </c>
      <c r="E8468" s="1">
        <v>10</v>
      </c>
      <c r="F8468" s="4" t="s">
        <v>26</v>
      </c>
      <c r="G8468" s="4" t="s">
        <v>604</v>
      </c>
      <c r="H8468" s="4" t="s">
        <v>23</v>
      </c>
      <c r="I8468" s="4" t="s">
        <v>23</v>
      </c>
      <c r="J8468" s="4"/>
      <c r="K8468" s="4"/>
      <c r="M8468" s="1"/>
      <c r="AK8468" s="1" t="s">
        <v>79</v>
      </c>
    </row>
    <row r="8469" spans="1:38">
      <c r="A8469" s="1" t="s">
        <v>1797</v>
      </c>
      <c r="B8469" s="28">
        <v>42425</v>
      </c>
      <c r="C8469" s="30">
        <v>100</v>
      </c>
      <c r="D8469" s="4">
        <v>2</v>
      </c>
      <c r="E8469" s="1">
        <v>10</v>
      </c>
      <c r="F8469" s="4" t="s">
        <v>47</v>
      </c>
      <c r="G8469" s="4" t="s">
        <v>605</v>
      </c>
      <c r="H8469" s="4" t="s">
        <v>23</v>
      </c>
      <c r="I8469" s="4" t="s">
        <v>53</v>
      </c>
      <c r="J8469" s="4"/>
      <c r="K8469" s="4"/>
      <c r="M8469" s="1"/>
      <c r="AK8469" s="1" t="s">
        <v>79</v>
      </c>
    </row>
    <row r="8470" spans="1:38">
      <c r="A8470" s="1" t="s">
        <v>1797</v>
      </c>
      <c r="B8470" s="28">
        <v>42425</v>
      </c>
      <c r="C8470" s="30">
        <v>100</v>
      </c>
      <c r="D8470" s="4">
        <v>2</v>
      </c>
      <c r="E8470" s="1">
        <v>11</v>
      </c>
      <c r="F8470" s="4" t="s">
        <v>26</v>
      </c>
      <c r="G8470" s="4" t="s">
        <v>606</v>
      </c>
      <c r="H8470" s="4" t="s">
        <v>23</v>
      </c>
      <c r="I8470" s="4" t="s">
        <v>23</v>
      </c>
      <c r="J8470" s="4"/>
      <c r="K8470" s="4"/>
      <c r="M8470" s="1"/>
      <c r="AK8470" s="1" t="s">
        <v>79</v>
      </c>
    </row>
    <row r="8471" spans="1:38">
      <c r="A8471" s="1" t="s">
        <v>1797</v>
      </c>
      <c r="B8471" s="28">
        <v>42425</v>
      </c>
      <c r="C8471" s="30">
        <v>100</v>
      </c>
      <c r="D8471" s="4">
        <v>2</v>
      </c>
      <c r="E8471" s="1">
        <v>11</v>
      </c>
      <c r="F8471" s="4" t="s">
        <v>47</v>
      </c>
      <c r="G8471" s="4" t="s">
        <v>607</v>
      </c>
      <c r="H8471" s="4" t="s">
        <v>23</v>
      </c>
      <c r="I8471" s="4" t="s">
        <v>23</v>
      </c>
      <c r="J8471" s="4"/>
      <c r="K8471" s="4"/>
      <c r="M8471" s="1"/>
      <c r="AK8471" s="1" t="s">
        <v>79</v>
      </c>
    </row>
    <row r="8472" spans="1:38">
      <c r="A8472" s="1" t="s">
        <v>1797</v>
      </c>
      <c r="B8472" s="28">
        <v>42425</v>
      </c>
      <c r="C8472" s="30">
        <v>100</v>
      </c>
      <c r="D8472" s="4">
        <v>2</v>
      </c>
      <c r="E8472" s="1">
        <v>12</v>
      </c>
      <c r="F8472" s="4" t="s">
        <v>26</v>
      </c>
      <c r="G8472" s="4" t="s">
        <v>608</v>
      </c>
      <c r="H8472" s="4" t="s">
        <v>23</v>
      </c>
      <c r="I8472" s="4" t="s">
        <v>23</v>
      </c>
      <c r="J8472" s="4"/>
      <c r="K8472" s="4"/>
      <c r="M8472" s="1"/>
      <c r="AK8472" s="1" t="s">
        <v>79</v>
      </c>
    </row>
    <row r="8473" spans="1:38">
      <c r="A8473" s="1" t="s">
        <v>1797</v>
      </c>
      <c r="B8473" s="28">
        <v>42425</v>
      </c>
      <c r="C8473" s="30">
        <v>100</v>
      </c>
      <c r="D8473" s="4">
        <v>2</v>
      </c>
      <c r="E8473" s="1">
        <v>12</v>
      </c>
      <c r="F8473" s="4" t="s">
        <v>47</v>
      </c>
      <c r="G8473" s="4" t="s">
        <v>609</v>
      </c>
      <c r="H8473" s="4" t="s">
        <v>23</v>
      </c>
      <c r="I8473" s="4" t="s">
        <v>23</v>
      </c>
      <c r="J8473" s="4"/>
      <c r="K8473" s="4"/>
      <c r="M8473" s="1"/>
      <c r="AK8473" s="1" t="s">
        <v>79</v>
      </c>
    </row>
    <row r="8474" spans="1:38">
      <c r="A8474" s="1" t="s">
        <v>1797</v>
      </c>
      <c r="B8474" s="28">
        <v>42425</v>
      </c>
      <c r="C8474" s="30">
        <v>100</v>
      </c>
      <c r="D8474" s="4">
        <v>2</v>
      </c>
      <c r="E8474" s="1">
        <v>13</v>
      </c>
      <c r="F8474" s="4" t="s">
        <v>26</v>
      </c>
      <c r="G8474" s="4" t="s">
        <v>610</v>
      </c>
      <c r="H8474" s="4" t="s">
        <v>23</v>
      </c>
      <c r="I8474" s="4" t="s">
        <v>23</v>
      </c>
      <c r="J8474" s="4"/>
      <c r="K8474" s="4"/>
      <c r="M8474" s="1"/>
      <c r="AK8474" s="1" t="s">
        <v>216</v>
      </c>
    </row>
    <row r="8475" spans="1:38">
      <c r="A8475" s="1" t="s">
        <v>1797</v>
      </c>
      <c r="B8475" s="28">
        <v>42425</v>
      </c>
      <c r="C8475" s="30">
        <v>100</v>
      </c>
      <c r="D8475" s="4">
        <v>2</v>
      </c>
      <c r="E8475" s="1">
        <v>13</v>
      </c>
      <c r="F8475" s="4" t="s">
        <v>47</v>
      </c>
      <c r="G8475" s="4" t="s">
        <v>611</v>
      </c>
      <c r="H8475" s="4" t="s">
        <v>22</v>
      </c>
      <c r="I8475" s="4" t="s">
        <v>9</v>
      </c>
      <c r="J8475" s="4"/>
      <c r="K8475" s="4" t="s">
        <v>30</v>
      </c>
      <c r="L8475" s="1" t="s">
        <v>25</v>
      </c>
      <c r="M8475" s="1" t="s">
        <v>1533</v>
      </c>
      <c r="N8475" s="1" t="s">
        <v>224</v>
      </c>
      <c r="O8475" s="1" t="s">
        <v>33</v>
      </c>
      <c r="P8475" s="1" t="s">
        <v>1319</v>
      </c>
      <c r="Q8475" s="1">
        <v>26.36</v>
      </c>
      <c r="R8475" s="1">
        <v>19.8</v>
      </c>
      <c r="S8475" s="1">
        <v>8.18</v>
      </c>
      <c r="X8475" s="1">
        <v>19</v>
      </c>
      <c r="Y8475" s="1">
        <v>53</v>
      </c>
      <c r="Z8475" s="1">
        <f>Y8475-X8475</f>
        <v>34</v>
      </c>
      <c r="AA8475" s="1">
        <v>36</v>
      </c>
      <c r="AJ8475" s="1" t="s">
        <v>1322</v>
      </c>
      <c r="AK8475" s="1" t="s">
        <v>216</v>
      </c>
      <c r="AL8475" s="1" t="s">
        <v>1659</v>
      </c>
    </row>
    <row r="8476" spans="1:38">
      <c r="A8476" s="1" t="s">
        <v>1797</v>
      </c>
      <c r="B8476" s="28">
        <v>42425</v>
      </c>
      <c r="C8476" s="30">
        <v>100</v>
      </c>
      <c r="D8476" s="4">
        <v>2</v>
      </c>
      <c r="E8476" s="1">
        <v>14</v>
      </c>
      <c r="F8476" s="4" t="s">
        <v>26</v>
      </c>
      <c r="G8476" s="4" t="s">
        <v>612</v>
      </c>
      <c r="H8476" s="4" t="s">
        <v>23</v>
      </c>
      <c r="I8476" s="4" t="s">
        <v>23</v>
      </c>
      <c r="J8476" s="4"/>
      <c r="K8476" s="4"/>
      <c r="M8476" s="1"/>
      <c r="AK8476" s="1" t="s">
        <v>216</v>
      </c>
    </row>
    <row r="8477" spans="1:38">
      <c r="A8477" s="1" t="s">
        <v>1797</v>
      </c>
      <c r="B8477" s="28">
        <v>42425</v>
      </c>
      <c r="C8477" s="30">
        <v>100</v>
      </c>
      <c r="D8477" s="4">
        <v>2</v>
      </c>
      <c r="E8477" s="1">
        <v>14</v>
      </c>
      <c r="F8477" s="4" t="s">
        <v>47</v>
      </c>
      <c r="G8477" s="4" t="s">
        <v>613</v>
      </c>
      <c r="H8477" s="4" t="s">
        <v>23</v>
      </c>
      <c r="I8477" s="4" t="s">
        <v>23</v>
      </c>
      <c r="J8477" s="4"/>
      <c r="K8477" s="4"/>
      <c r="M8477" s="1"/>
      <c r="AK8477" s="1" t="s">
        <v>216</v>
      </c>
    </row>
    <row r="8478" spans="1:38">
      <c r="A8478" s="1" t="s">
        <v>1797</v>
      </c>
      <c r="B8478" s="28">
        <v>42425</v>
      </c>
      <c r="C8478" s="30">
        <v>100</v>
      </c>
      <c r="D8478" s="4">
        <v>2</v>
      </c>
      <c r="E8478" s="1">
        <v>15</v>
      </c>
      <c r="F8478" s="4" t="s">
        <v>26</v>
      </c>
      <c r="G8478" s="4" t="s">
        <v>616</v>
      </c>
      <c r="H8478" s="4" t="s">
        <v>23</v>
      </c>
      <c r="I8478" s="4" t="s">
        <v>23</v>
      </c>
      <c r="J8478" s="4"/>
      <c r="K8478" s="4"/>
      <c r="M8478" s="1"/>
      <c r="AK8478" s="1" t="s">
        <v>216</v>
      </c>
    </row>
    <row r="8479" spans="1:38">
      <c r="A8479" s="1" t="s">
        <v>1797</v>
      </c>
      <c r="B8479" s="28">
        <v>42425</v>
      </c>
      <c r="C8479" s="30">
        <v>100</v>
      </c>
      <c r="D8479" s="4">
        <v>2</v>
      </c>
      <c r="E8479" s="1">
        <v>15</v>
      </c>
      <c r="F8479" s="4" t="s">
        <v>47</v>
      </c>
      <c r="G8479" s="4" t="s">
        <v>617</v>
      </c>
      <c r="H8479" s="4" t="s">
        <v>23</v>
      </c>
      <c r="I8479" s="4" t="s">
        <v>23</v>
      </c>
      <c r="J8479" s="4"/>
      <c r="K8479" s="4"/>
      <c r="M8479" s="1"/>
      <c r="AK8479" s="1" t="s">
        <v>216</v>
      </c>
    </row>
    <row r="8480" spans="1:38">
      <c r="A8480" s="1" t="s">
        <v>1797</v>
      </c>
      <c r="B8480" s="28">
        <v>42425</v>
      </c>
      <c r="C8480" s="30">
        <v>100</v>
      </c>
      <c r="D8480" s="4">
        <v>2</v>
      </c>
      <c r="E8480" s="1">
        <v>16</v>
      </c>
      <c r="F8480" s="4" t="s">
        <v>26</v>
      </c>
      <c r="G8480" s="4" t="s">
        <v>618</v>
      </c>
      <c r="H8480" s="4" t="s">
        <v>22</v>
      </c>
      <c r="I8480" s="4" t="s">
        <v>23</v>
      </c>
      <c r="J8480" s="4"/>
      <c r="K8480" s="4"/>
      <c r="M8480" s="1"/>
      <c r="AK8480" s="1" t="s">
        <v>216</v>
      </c>
    </row>
    <row r="8481" spans="1:37">
      <c r="A8481" s="1" t="s">
        <v>1797</v>
      </c>
      <c r="B8481" s="28">
        <v>42425</v>
      </c>
      <c r="C8481" s="30">
        <v>100</v>
      </c>
      <c r="D8481" s="4">
        <v>2</v>
      </c>
      <c r="E8481" s="1">
        <v>16</v>
      </c>
      <c r="F8481" s="4" t="s">
        <v>47</v>
      </c>
      <c r="G8481" s="4" t="s">
        <v>619</v>
      </c>
      <c r="H8481" s="4" t="s">
        <v>23</v>
      </c>
      <c r="I8481" s="4" t="s">
        <v>53</v>
      </c>
      <c r="J8481" s="4"/>
      <c r="K8481" s="4"/>
      <c r="M8481" s="1"/>
      <c r="AK8481" s="1" t="s">
        <v>216</v>
      </c>
    </row>
    <row r="8482" spans="1:37">
      <c r="A8482" s="1" t="s">
        <v>1797</v>
      </c>
      <c r="B8482" s="28">
        <v>42425</v>
      </c>
      <c r="C8482" s="30">
        <v>100</v>
      </c>
      <c r="D8482" s="4">
        <v>2</v>
      </c>
      <c r="E8482" s="1">
        <v>17</v>
      </c>
      <c r="F8482" s="4" t="s">
        <v>26</v>
      </c>
      <c r="G8482" s="4" t="s">
        <v>620</v>
      </c>
      <c r="H8482" s="4" t="s">
        <v>23</v>
      </c>
      <c r="I8482" s="4" t="s">
        <v>23</v>
      </c>
      <c r="J8482" s="4"/>
      <c r="K8482" s="4"/>
      <c r="M8482" s="1"/>
      <c r="AK8482" s="1" t="s">
        <v>216</v>
      </c>
    </row>
    <row r="8483" spans="1:37">
      <c r="A8483" s="1" t="s">
        <v>1797</v>
      </c>
      <c r="B8483" s="28">
        <v>42425</v>
      </c>
      <c r="C8483" s="30">
        <v>100</v>
      </c>
      <c r="D8483" s="4">
        <v>2</v>
      </c>
      <c r="E8483" s="1">
        <v>17</v>
      </c>
      <c r="F8483" s="4" t="s">
        <v>47</v>
      </c>
      <c r="G8483" s="4" t="s">
        <v>621</v>
      </c>
      <c r="H8483" s="4" t="s">
        <v>23</v>
      </c>
      <c r="I8483" s="4" t="s">
        <v>23</v>
      </c>
      <c r="J8483" s="4"/>
      <c r="K8483" s="4"/>
      <c r="M8483" s="1"/>
      <c r="AK8483" s="1" t="s">
        <v>216</v>
      </c>
    </row>
    <row r="8484" spans="1:37">
      <c r="A8484" s="1" t="s">
        <v>1797</v>
      </c>
      <c r="B8484" s="28">
        <v>42425</v>
      </c>
      <c r="C8484" s="30">
        <v>100</v>
      </c>
      <c r="D8484" s="4">
        <v>2</v>
      </c>
      <c r="E8484" s="1">
        <v>18</v>
      </c>
      <c r="F8484" s="4" t="s">
        <v>26</v>
      </c>
      <c r="G8484" s="4" t="s">
        <v>622</v>
      </c>
      <c r="H8484" s="4" t="s">
        <v>23</v>
      </c>
      <c r="I8484" s="4" t="s">
        <v>23</v>
      </c>
      <c r="J8484" s="4"/>
      <c r="K8484" s="4"/>
      <c r="M8484" s="1"/>
      <c r="AK8484" s="1" t="s">
        <v>216</v>
      </c>
    </row>
    <row r="8485" spans="1:37">
      <c r="A8485" s="1" t="s">
        <v>1797</v>
      </c>
      <c r="B8485" s="28">
        <v>42425</v>
      </c>
      <c r="C8485" s="30">
        <v>100</v>
      </c>
      <c r="D8485" s="4">
        <v>2</v>
      </c>
      <c r="E8485" s="1">
        <v>18</v>
      </c>
      <c r="F8485" s="4" t="s">
        <v>47</v>
      </c>
      <c r="G8485" s="4" t="s">
        <v>623</v>
      </c>
      <c r="H8485" s="4" t="s">
        <v>22</v>
      </c>
      <c r="I8485" s="4" t="s">
        <v>23</v>
      </c>
      <c r="J8485" s="4"/>
      <c r="K8485" s="4"/>
      <c r="M8485" s="1"/>
      <c r="AK8485" s="1" t="s">
        <v>216</v>
      </c>
    </row>
    <row r="8486" spans="1:37">
      <c r="A8486" s="1" t="s">
        <v>1797</v>
      </c>
      <c r="B8486" s="28">
        <v>42425</v>
      </c>
      <c r="C8486" s="30">
        <v>100</v>
      </c>
      <c r="D8486" s="4">
        <v>2</v>
      </c>
      <c r="E8486" s="1">
        <v>19</v>
      </c>
      <c r="F8486" s="4" t="s">
        <v>26</v>
      </c>
      <c r="G8486" s="4" t="s">
        <v>624</v>
      </c>
      <c r="H8486" s="4" t="s">
        <v>23</v>
      </c>
      <c r="I8486" s="4" t="s">
        <v>23</v>
      </c>
      <c r="J8486" s="4"/>
      <c r="K8486" s="4"/>
      <c r="M8486" s="1"/>
      <c r="AK8486" s="1" t="s">
        <v>216</v>
      </c>
    </row>
    <row r="8487" spans="1:37">
      <c r="A8487" s="1" t="s">
        <v>1797</v>
      </c>
      <c r="B8487" s="28">
        <v>42425</v>
      </c>
      <c r="C8487" s="30">
        <v>100</v>
      </c>
      <c r="D8487" s="4">
        <v>2</v>
      </c>
      <c r="E8487" s="1">
        <v>19</v>
      </c>
      <c r="F8487" s="4" t="s">
        <v>47</v>
      </c>
      <c r="G8487" s="4" t="s">
        <v>625</v>
      </c>
      <c r="H8487" s="4" t="s">
        <v>23</v>
      </c>
      <c r="I8487" s="4" t="s">
        <v>23</v>
      </c>
      <c r="J8487" s="4"/>
      <c r="K8487" s="4"/>
      <c r="M8487" s="1"/>
      <c r="AK8487" s="1" t="s">
        <v>216</v>
      </c>
    </row>
    <row r="8488" spans="1:37">
      <c r="A8488" s="1" t="s">
        <v>1797</v>
      </c>
      <c r="B8488" s="28">
        <v>42425</v>
      </c>
      <c r="C8488" s="30">
        <v>100</v>
      </c>
      <c r="D8488" s="4">
        <v>2</v>
      </c>
      <c r="E8488" s="1">
        <v>20</v>
      </c>
      <c r="F8488" s="4" t="s">
        <v>26</v>
      </c>
      <c r="G8488" s="4" t="s">
        <v>626</v>
      </c>
      <c r="H8488" s="4" t="s">
        <v>23</v>
      </c>
      <c r="I8488" s="4" t="s">
        <v>23</v>
      </c>
      <c r="J8488" s="4"/>
      <c r="K8488" s="4"/>
      <c r="M8488" s="1"/>
      <c r="AK8488" s="1" t="s">
        <v>216</v>
      </c>
    </row>
    <row r="8489" spans="1:37">
      <c r="A8489" s="1" t="s">
        <v>1797</v>
      </c>
      <c r="B8489" s="28">
        <v>42425</v>
      </c>
      <c r="C8489" s="30">
        <v>100</v>
      </c>
      <c r="D8489" s="4">
        <v>2</v>
      </c>
      <c r="E8489" s="1">
        <v>20</v>
      </c>
      <c r="F8489" s="4" t="s">
        <v>47</v>
      </c>
      <c r="G8489" s="4" t="s">
        <v>627</v>
      </c>
      <c r="H8489" s="4" t="s">
        <v>23</v>
      </c>
      <c r="I8489" s="4" t="s">
        <v>23</v>
      </c>
      <c r="J8489" s="4"/>
      <c r="K8489" s="4"/>
      <c r="M8489" s="1"/>
      <c r="AK8489" s="1" t="s">
        <v>216</v>
      </c>
    </row>
    <row r="8490" spans="1:37">
      <c r="A8490" s="1" t="s">
        <v>1797</v>
      </c>
      <c r="B8490" s="28">
        <v>42425</v>
      </c>
      <c r="C8490" s="30">
        <v>100</v>
      </c>
      <c r="D8490" s="4">
        <v>2</v>
      </c>
      <c r="E8490" s="10">
        <v>21</v>
      </c>
      <c r="F8490" s="4" t="s">
        <v>26</v>
      </c>
      <c r="G8490" s="4" t="s">
        <v>628</v>
      </c>
      <c r="H8490" s="4" t="s">
        <v>23</v>
      </c>
      <c r="I8490" s="4" t="s">
        <v>23</v>
      </c>
      <c r="J8490" s="4"/>
      <c r="K8490" s="4"/>
      <c r="M8490" s="1"/>
      <c r="AK8490" s="1" t="s">
        <v>216</v>
      </c>
    </row>
    <row r="8491" spans="1:37">
      <c r="A8491" s="1" t="s">
        <v>1797</v>
      </c>
      <c r="B8491" s="28">
        <v>42425</v>
      </c>
      <c r="C8491" s="30">
        <v>100</v>
      </c>
      <c r="D8491" s="4">
        <v>2</v>
      </c>
      <c r="E8491" s="1">
        <v>21</v>
      </c>
      <c r="F8491" s="4" t="s">
        <v>47</v>
      </c>
      <c r="G8491" s="4" t="s">
        <v>629</v>
      </c>
      <c r="H8491" s="4" t="s">
        <v>22</v>
      </c>
      <c r="I8491" s="4" t="s">
        <v>9</v>
      </c>
      <c r="J8491" s="4"/>
      <c r="K8491" s="4" t="s">
        <v>29</v>
      </c>
      <c r="L8491" s="1" t="s">
        <v>53</v>
      </c>
      <c r="M8491" s="1" t="s">
        <v>1534</v>
      </c>
      <c r="AK8491" s="1" t="s">
        <v>216</v>
      </c>
    </row>
    <row r="8492" spans="1:37">
      <c r="A8492" s="1" t="s">
        <v>1797</v>
      </c>
      <c r="B8492" s="28">
        <v>42425</v>
      </c>
      <c r="C8492" s="30">
        <v>100</v>
      </c>
      <c r="D8492" s="4">
        <v>2</v>
      </c>
      <c r="E8492" s="1">
        <v>22</v>
      </c>
      <c r="F8492" s="4" t="s">
        <v>26</v>
      </c>
      <c r="G8492" s="4" t="s">
        <v>630</v>
      </c>
      <c r="H8492" s="4" t="s">
        <v>23</v>
      </c>
      <c r="I8492" s="4" t="s">
        <v>23</v>
      </c>
      <c r="J8492" s="4"/>
      <c r="K8492" s="4"/>
      <c r="M8492" s="1"/>
      <c r="AK8492" s="1" t="s">
        <v>216</v>
      </c>
    </row>
    <row r="8493" spans="1:37">
      <c r="A8493" s="1" t="s">
        <v>1797</v>
      </c>
      <c r="B8493" s="28">
        <v>42425</v>
      </c>
      <c r="C8493" s="30">
        <v>100</v>
      </c>
      <c r="D8493" s="4">
        <v>2</v>
      </c>
      <c r="E8493" s="1">
        <v>22</v>
      </c>
      <c r="F8493" s="4" t="s">
        <v>47</v>
      </c>
      <c r="G8493" s="4" t="s">
        <v>631</v>
      </c>
      <c r="H8493" s="4" t="s">
        <v>23</v>
      </c>
      <c r="I8493" s="4" t="s">
        <v>23</v>
      </c>
      <c r="J8493" s="4"/>
      <c r="K8493" s="4"/>
      <c r="M8493" s="1"/>
      <c r="AK8493" s="1" t="s">
        <v>216</v>
      </c>
    </row>
    <row r="8494" spans="1:37">
      <c r="A8494" s="1" t="s">
        <v>1797</v>
      </c>
      <c r="B8494" s="28">
        <v>42425</v>
      </c>
      <c r="C8494" s="30">
        <v>100</v>
      </c>
      <c r="D8494" s="4">
        <v>2</v>
      </c>
      <c r="E8494" s="1">
        <v>23</v>
      </c>
      <c r="F8494" s="4" t="s">
        <v>26</v>
      </c>
      <c r="G8494" s="4" t="s">
        <v>632</v>
      </c>
      <c r="H8494" s="4" t="s">
        <v>22</v>
      </c>
      <c r="I8494" s="4" t="s">
        <v>23</v>
      </c>
      <c r="J8494" s="4"/>
      <c r="K8494" s="4"/>
      <c r="M8494" s="1"/>
      <c r="AK8494" s="1" t="s">
        <v>216</v>
      </c>
    </row>
    <row r="8495" spans="1:37">
      <c r="A8495" s="1" t="s">
        <v>1797</v>
      </c>
      <c r="B8495" s="28">
        <v>42425</v>
      </c>
      <c r="C8495" s="30">
        <v>100</v>
      </c>
      <c r="D8495" s="4">
        <v>2</v>
      </c>
      <c r="E8495" s="1">
        <v>23</v>
      </c>
      <c r="F8495" s="4" t="s">
        <v>47</v>
      </c>
      <c r="G8495" s="4" t="s">
        <v>633</v>
      </c>
      <c r="H8495" s="4" t="s">
        <v>22</v>
      </c>
      <c r="I8495" s="4" t="s">
        <v>23</v>
      </c>
      <c r="J8495" s="4"/>
      <c r="K8495" s="4"/>
      <c r="M8495" s="1"/>
      <c r="AK8495" s="1" t="s">
        <v>216</v>
      </c>
    </row>
    <row r="8496" spans="1:37">
      <c r="A8496" s="1" t="s">
        <v>1797</v>
      </c>
      <c r="B8496" s="28">
        <v>42425</v>
      </c>
      <c r="C8496" s="30">
        <v>100</v>
      </c>
      <c r="D8496" s="4">
        <v>2</v>
      </c>
      <c r="E8496" s="1">
        <v>24</v>
      </c>
      <c r="F8496" s="4" t="s">
        <v>26</v>
      </c>
      <c r="G8496" s="4" t="s">
        <v>634</v>
      </c>
      <c r="H8496" s="4" t="s">
        <v>22</v>
      </c>
      <c r="I8496" s="4" t="s">
        <v>23</v>
      </c>
      <c r="J8496" s="4"/>
      <c r="K8496" s="4"/>
      <c r="M8496" s="1"/>
      <c r="AK8496" s="1" t="s">
        <v>216</v>
      </c>
    </row>
    <row r="8497" spans="1:38">
      <c r="A8497" s="1" t="s">
        <v>1797</v>
      </c>
      <c r="B8497" s="28">
        <v>42425</v>
      </c>
      <c r="C8497" s="30">
        <v>100</v>
      </c>
      <c r="D8497" s="4">
        <v>2</v>
      </c>
      <c r="E8497" s="1">
        <v>24</v>
      </c>
      <c r="F8497" s="4" t="s">
        <v>47</v>
      </c>
      <c r="G8497" s="4" t="s">
        <v>635</v>
      </c>
      <c r="H8497" s="4" t="s">
        <v>23</v>
      </c>
      <c r="I8497" s="4" t="s">
        <v>23</v>
      </c>
      <c r="J8497" s="4"/>
      <c r="K8497" s="4"/>
      <c r="M8497" s="1"/>
      <c r="AK8497" s="1" t="s">
        <v>1525</v>
      </c>
    </row>
    <row r="8498" spans="1:38">
      <c r="A8498" s="1" t="s">
        <v>1797</v>
      </c>
      <c r="B8498" s="28">
        <v>42425</v>
      </c>
      <c r="C8498" s="30">
        <v>100</v>
      </c>
      <c r="D8498" s="4">
        <v>2</v>
      </c>
      <c r="E8498" s="1">
        <v>25</v>
      </c>
      <c r="F8498" s="4" t="s">
        <v>26</v>
      </c>
      <c r="G8498" s="4" t="s">
        <v>636</v>
      </c>
      <c r="H8498" s="4" t="s">
        <v>22</v>
      </c>
      <c r="I8498" s="4" t="s">
        <v>9</v>
      </c>
      <c r="J8498" s="4"/>
      <c r="K8498" s="4" t="s">
        <v>30</v>
      </c>
      <c r="L8498" s="1" t="s">
        <v>25</v>
      </c>
      <c r="M8498" s="1"/>
      <c r="AJ8498" s="1" t="s">
        <v>1322</v>
      </c>
      <c r="AK8498" s="1" t="s">
        <v>1525</v>
      </c>
      <c r="AL8498" s="1" t="s">
        <v>1660</v>
      </c>
    </row>
    <row r="8499" spans="1:38">
      <c r="A8499" s="1" t="s">
        <v>1797</v>
      </c>
      <c r="B8499" s="28">
        <v>42425</v>
      </c>
      <c r="C8499" s="30">
        <v>100</v>
      </c>
      <c r="D8499" s="4">
        <v>2</v>
      </c>
      <c r="E8499" s="1">
        <v>25</v>
      </c>
      <c r="F8499" s="4" t="s">
        <v>47</v>
      </c>
      <c r="G8499" s="4" t="s">
        <v>637</v>
      </c>
      <c r="H8499" s="4" t="s">
        <v>22</v>
      </c>
      <c r="I8499" s="4" t="s">
        <v>9</v>
      </c>
      <c r="J8499" s="4"/>
      <c r="K8499" s="4" t="s">
        <v>146</v>
      </c>
      <c r="L8499" s="1" t="s">
        <v>25</v>
      </c>
      <c r="M8499" s="1" t="s">
        <v>1535</v>
      </c>
      <c r="N8499" s="1" t="s">
        <v>224</v>
      </c>
      <c r="O8499" s="1" t="s">
        <v>27</v>
      </c>
      <c r="P8499" s="1" t="s">
        <v>1592</v>
      </c>
      <c r="Q8499" s="1">
        <v>27.92</v>
      </c>
      <c r="R8499" s="1">
        <v>15.5</v>
      </c>
      <c r="S8499" s="1">
        <v>14.4</v>
      </c>
      <c r="X8499" s="1">
        <v>19</v>
      </c>
      <c r="Y8499" s="1">
        <v>49</v>
      </c>
      <c r="Z8499" s="1">
        <f>Y8499-X8499</f>
        <v>30</v>
      </c>
      <c r="AA8499" s="1">
        <v>0</v>
      </c>
      <c r="AJ8499" s="1" t="s">
        <v>1317</v>
      </c>
      <c r="AK8499" s="1" t="s">
        <v>1525</v>
      </c>
    </row>
    <row r="8500" spans="1:38">
      <c r="A8500" s="1" t="s">
        <v>1797</v>
      </c>
      <c r="B8500" s="28">
        <v>42425</v>
      </c>
      <c r="C8500" s="30">
        <v>100</v>
      </c>
      <c r="D8500" s="4">
        <v>2</v>
      </c>
      <c r="E8500" s="1">
        <v>26</v>
      </c>
      <c r="F8500" s="4" t="s">
        <v>26</v>
      </c>
      <c r="G8500" s="4" t="s">
        <v>638</v>
      </c>
      <c r="H8500" s="4" t="s">
        <v>23</v>
      </c>
      <c r="I8500" s="4" t="s">
        <v>23</v>
      </c>
      <c r="J8500" s="4"/>
      <c r="K8500" s="4"/>
      <c r="M8500" s="1"/>
      <c r="AK8500" s="1" t="s">
        <v>1525</v>
      </c>
    </row>
    <row r="8501" spans="1:38">
      <c r="A8501" s="1" t="s">
        <v>1797</v>
      </c>
      <c r="B8501" s="28">
        <v>42425</v>
      </c>
      <c r="C8501" s="30">
        <v>100</v>
      </c>
      <c r="D8501" s="4">
        <v>2</v>
      </c>
      <c r="E8501" s="1">
        <v>26</v>
      </c>
      <c r="F8501" s="4" t="s">
        <v>47</v>
      </c>
      <c r="G8501" s="4" t="s">
        <v>639</v>
      </c>
      <c r="H8501" s="4" t="s">
        <v>23</v>
      </c>
      <c r="I8501" s="4" t="s">
        <v>23</v>
      </c>
      <c r="J8501" s="4"/>
      <c r="K8501" s="4"/>
      <c r="M8501" s="1"/>
      <c r="AK8501" s="1" t="s">
        <v>1525</v>
      </c>
    </row>
    <row r="8502" spans="1:38">
      <c r="A8502" s="1" t="s">
        <v>1797</v>
      </c>
      <c r="B8502" s="28">
        <v>42425</v>
      </c>
      <c r="C8502" s="30">
        <v>100</v>
      </c>
      <c r="D8502" s="4">
        <v>2</v>
      </c>
      <c r="E8502" s="1">
        <v>27</v>
      </c>
      <c r="F8502" s="4" t="s">
        <v>26</v>
      </c>
      <c r="G8502" s="4" t="s">
        <v>640</v>
      </c>
      <c r="H8502" s="4" t="s">
        <v>23</v>
      </c>
      <c r="I8502" s="4" t="s">
        <v>23</v>
      </c>
      <c r="J8502" s="4"/>
      <c r="K8502" s="4"/>
      <c r="M8502" s="1"/>
      <c r="AK8502" s="1" t="s">
        <v>1525</v>
      </c>
    </row>
    <row r="8503" spans="1:38">
      <c r="A8503" s="1" t="s">
        <v>1797</v>
      </c>
      <c r="B8503" s="28">
        <v>42425</v>
      </c>
      <c r="C8503" s="30">
        <v>100</v>
      </c>
      <c r="D8503" s="4">
        <v>2</v>
      </c>
      <c r="E8503" s="1">
        <v>27</v>
      </c>
      <c r="F8503" s="4" t="s">
        <v>47</v>
      </c>
      <c r="G8503" s="4" t="s">
        <v>641</v>
      </c>
      <c r="H8503" s="4" t="s">
        <v>22</v>
      </c>
      <c r="I8503" s="4" t="s">
        <v>9</v>
      </c>
      <c r="J8503" s="4"/>
      <c r="K8503" s="4"/>
      <c r="M8503" s="1"/>
      <c r="AK8503" s="1" t="s">
        <v>1525</v>
      </c>
      <c r="AL8503" s="1" t="s">
        <v>782</v>
      </c>
    </row>
    <row r="8504" spans="1:38">
      <c r="A8504" s="1" t="s">
        <v>1797</v>
      </c>
      <c r="B8504" s="28">
        <v>42425</v>
      </c>
      <c r="C8504" s="30">
        <v>100</v>
      </c>
      <c r="D8504" s="4">
        <v>2</v>
      </c>
      <c r="E8504" s="1">
        <v>28</v>
      </c>
      <c r="F8504" s="4" t="s">
        <v>26</v>
      </c>
      <c r="G8504" s="4" t="s">
        <v>642</v>
      </c>
      <c r="H8504" s="4" t="s">
        <v>22</v>
      </c>
      <c r="I8504" s="4" t="s">
        <v>9</v>
      </c>
      <c r="J8504" s="4"/>
      <c r="K8504" s="4" t="s">
        <v>29</v>
      </c>
      <c r="L8504" s="1" t="s">
        <v>25</v>
      </c>
      <c r="M8504" s="1" t="s">
        <v>1536</v>
      </c>
      <c r="N8504" s="1" t="s">
        <v>224</v>
      </c>
      <c r="O8504" s="1" t="s">
        <v>27</v>
      </c>
      <c r="P8504" s="1" t="s">
        <v>1593</v>
      </c>
      <c r="Q8504" s="1">
        <v>39.6</v>
      </c>
      <c r="R8504" s="1">
        <v>23.76</v>
      </c>
      <c r="S8504" s="1">
        <v>18.59</v>
      </c>
      <c r="X8504" s="1">
        <v>19</v>
      </c>
      <c r="Y8504" s="1">
        <v>128</v>
      </c>
      <c r="Z8504" s="1">
        <f>SUM(Y8504-X8504)</f>
        <v>109</v>
      </c>
      <c r="AA8504" s="1">
        <v>49</v>
      </c>
      <c r="AE8504" s="1" t="s">
        <v>1620</v>
      </c>
      <c r="AF8504" s="1" t="s">
        <v>1621</v>
      </c>
      <c r="AJ8504" s="1" t="s">
        <v>1322</v>
      </c>
      <c r="AK8504" s="1" t="s">
        <v>1525</v>
      </c>
    </row>
    <row r="8505" spans="1:38">
      <c r="A8505" s="1" t="s">
        <v>1797</v>
      </c>
      <c r="B8505" s="28">
        <v>42425</v>
      </c>
      <c r="C8505" s="30">
        <v>100</v>
      </c>
      <c r="D8505" s="4">
        <v>2</v>
      </c>
      <c r="E8505" s="1">
        <v>28</v>
      </c>
      <c r="F8505" s="4" t="s">
        <v>47</v>
      </c>
      <c r="G8505" s="4" t="s">
        <v>643</v>
      </c>
      <c r="H8505" s="4" t="s">
        <v>22</v>
      </c>
      <c r="I8505" s="4" t="s">
        <v>9</v>
      </c>
      <c r="J8505" s="4"/>
      <c r="K8505" s="4"/>
      <c r="M8505" s="1"/>
      <c r="AK8505" s="1" t="s">
        <v>1525</v>
      </c>
      <c r="AL8505" s="1" t="s">
        <v>782</v>
      </c>
    </row>
    <row r="8506" spans="1:38">
      <c r="A8506" s="1" t="s">
        <v>1797</v>
      </c>
      <c r="B8506" s="28">
        <v>42425</v>
      </c>
      <c r="C8506" s="30">
        <v>100</v>
      </c>
      <c r="D8506" s="4">
        <v>2</v>
      </c>
      <c r="E8506" s="1">
        <v>29</v>
      </c>
      <c r="F8506" s="4" t="s">
        <v>26</v>
      </c>
      <c r="G8506" s="4" t="s">
        <v>644</v>
      </c>
      <c r="H8506" s="4" t="s">
        <v>22</v>
      </c>
      <c r="I8506" s="4" t="s">
        <v>9</v>
      </c>
      <c r="J8506" s="4"/>
      <c r="K8506" s="4" t="s">
        <v>265</v>
      </c>
      <c r="L8506" s="1" t="s">
        <v>25</v>
      </c>
      <c r="M8506" s="1" t="s">
        <v>1537</v>
      </c>
      <c r="N8506" s="1" t="s">
        <v>26</v>
      </c>
      <c r="O8506" s="1" t="s">
        <v>33</v>
      </c>
      <c r="Q8506" s="1">
        <v>38.9</v>
      </c>
      <c r="T8506" s="1">
        <v>137.72</v>
      </c>
      <c r="U8506" s="1">
        <f>SUM(157.24+31.9)</f>
        <v>189.14000000000001</v>
      </c>
      <c r="V8506" s="1">
        <f>(U8506/T8506)*100</f>
        <v>137.33662503630555</v>
      </c>
      <c r="W8506" s="1">
        <v>22.17</v>
      </c>
      <c r="X8506" s="1">
        <v>19</v>
      </c>
      <c r="Y8506" s="1">
        <v>81</v>
      </c>
      <c r="Z8506" s="1">
        <f>SUM(Y8506-X8506)</f>
        <v>62</v>
      </c>
      <c r="AJ8506" s="1" t="s">
        <v>750</v>
      </c>
      <c r="AK8506" s="1" t="s">
        <v>1525</v>
      </c>
      <c r="AL8506" s="1" t="s">
        <v>1661</v>
      </c>
    </row>
    <row r="8507" spans="1:38">
      <c r="A8507" s="1" t="s">
        <v>1797</v>
      </c>
      <c r="B8507" s="28">
        <v>42425</v>
      </c>
      <c r="C8507" s="30">
        <v>100</v>
      </c>
      <c r="D8507" s="4">
        <v>2</v>
      </c>
      <c r="E8507" s="3">
        <v>29</v>
      </c>
      <c r="F8507" s="5" t="s">
        <v>47</v>
      </c>
      <c r="G8507" s="5" t="s">
        <v>645</v>
      </c>
      <c r="H8507" s="5" t="s">
        <v>22</v>
      </c>
      <c r="I8507" s="5" t="s">
        <v>9</v>
      </c>
      <c r="J8507" s="5"/>
      <c r="K8507" s="5" t="s">
        <v>31</v>
      </c>
      <c r="L8507" s="3" t="s">
        <v>25</v>
      </c>
      <c r="M8507" s="3" t="s">
        <v>1538</v>
      </c>
      <c r="N8507" s="3" t="s">
        <v>1461</v>
      </c>
      <c r="O8507" s="3" t="s">
        <v>27</v>
      </c>
      <c r="P8507" s="3" t="s">
        <v>1594</v>
      </c>
      <c r="Q8507" s="3">
        <v>38.5</v>
      </c>
      <c r="R8507" s="3">
        <v>21.67</v>
      </c>
      <c r="S8507" s="3">
        <v>20.67</v>
      </c>
      <c r="T8507" s="3"/>
      <c r="U8507" s="3"/>
      <c r="V8507" s="3"/>
      <c r="W8507" s="3"/>
      <c r="X8507" s="3">
        <v>19</v>
      </c>
      <c r="Y8507" s="3">
        <v>120</v>
      </c>
      <c r="Z8507" s="3">
        <f>SUM(Y8507-X8507)</f>
        <v>101</v>
      </c>
      <c r="AA8507" s="3">
        <v>17</v>
      </c>
      <c r="AB8507" s="3"/>
      <c r="AC8507" s="3"/>
      <c r="AD8507" s="3"/>
      <c r="AE8507" s="3" t="s">
        <v>1622</v>
      </c>
      <c r="AF8507" s="3" t="s">
        <v>1623</v>
      </c>
      <c r="AG8507" s="3"/>
      <c r="AH8507" s="3"/>
      <c r="AI8507" s="3"/>
      <c r="AJ8507" s="3" t="s">
        <v>1322</v>
      </c>
      <c r="AK8507" s="3" t="s">
        <v>1525</v>
      </c>
      <c r="AL8507" s="3" t="s">
        <v>1662</v>
      </c>
    </row>
    <row r="8508" spans="1:38">
      <c r="A8508" s="1" t="s">
        <v>1797</v>
      </c>
      <c r="B8508" s="28">
        <v>42425</v>
      </c>
      <c r="C8508" s="30">
        <v>100</v>
      </c>
      <c r="D8508" s="4">
        <v>2</v>
      </c>
      <c r="E8508" s="3">
        <v>29</v>
      </c>
      <c r="F8508" s="5" t="s">
        <v>47</v>
      </c>
      <c r="G8508" s="5" t="s">
        <v>645</v>
      </c>
      <c r="H8508" s="5" t="s">
        <v>22</v>
      </c>
      <c r="I8508" s="5" t="s">
        <v>9</v>
      </c>
      <c r="J8508" s="5"/>
      <c r="K8508" s="5" t="s">
        <v>31</v>
      </c>
      <c r="L8508" s="3" t="s">
        <v>25</v>
      </c>
      <c r="M8508" s="3" t="s">
        <v>1539</v>
      </c>
      <c r="N8508" s="3" t="s">
        <v>26</v>
      </c>
      <c r="O8508" s="3" t="s">
        <v>33</v>
      </c>
      <c r="P8508" s="3" t="s">
        <v>1595</v>
      </c>
      <c r="Q8508" s="3">
        <v>41.6</v>
      </c>
      <c r="R8508" s="3">
        <v>19.309999999999999</v>
      </c>
      <c r="S8508" s="3">
        <v>16.91</v>
      </c>
      <c r="T8508" s="3"/>
      <c r="U8508" s="3"/>
      <c r="V8508" s="3"/>
      <c r="W8508" s="3"/>
      <c r="X8508" s="3">
        <v>19</v>
      </c>
      <c r="Y8508" s="3">
        <v>188</v>
      </c>
      <c r="Z8508" s="3">
        <f>SUM(Y8508-X8508)</f>
        <v>169</v>
      </c>
      <c r="AA8508" s="3">
        <v>21</v>
      </c>
      <c r="AB8508" s="3"/>
      <c r="AC8508" s="3"/>
      <c r="AD8508" s="3"/>
      <c r="AE8508" s="3" t="s">
        <v>1624</v>
      </c>
      <c r="AF8508" s="3" t="s">
        <v>1625</v>
      </c>
      <c r="AG8508" s="3"/>
      <c r="AH8508" s="3"/>
      <c r="AI8508" s="3"/>
      <c r="AJ8508" s="3" t="s">
        <v>1317</v>
      </c>
      <c r="AK8508" s="3" t="s">
        <v>1525</v>
      </c>
      <c r="AL8508" s="3" t="s">
        <v>1663</v>
      </c>
    </row>
    <row r="8509" spans="1:38">
      <c r="A8509" s="1" t="s">
        <v>1797</v>
      </c>
      <c r="B8509" s="28">
        <v>42425</v>
      </c>
      <c r="C8509" s="30">
        <v>100</v>
      </c>
      <c r="D8509" s="4">
        <v>2</v>
      </c>
      <c r="E8509" s="1">
        <v>30</v>
      </c>
      <c r="F8509" s="4" t="s">
        <v>26</v>
      </c>
      <c r="G8509" s="4" t="s">
        <v>646</v>
      </c>
      <c r="H8509" s="4" t="s">
        <v>23</v>
      </c>
      <c r="I8509" s="4" t="s">
        <v>23</v>
      </c>
      <c r="J8509" s="4"/>
      <c r="K8509" s="4"/>
      <c r="M8509" s="1"/>
      <c r="AK8509" s="1" t="s">
        <v>1525</v>
      </c>
    </row>
    <row r="8510" spans="1:38">
      <c r="A8510" s="1" t="s">
        <v>1797</v>
      </c>
      <c r="B8510" s="28">
        <v>42425</v>
      </c>
      <c r="C8510" s="30">
        <v>100</v>
      </c>
      <c r="D8510" s="4">
        <v>2</v>
      </c>
      <c r="E8510" s="1">
        <v>30</v>
      </c>
      <c r="F8510" s="4" t="s">
        <v>47</v>
      </c>
      <c r="G8510" s="4" t="s">
        <v>647</v>
      </c>
      <c r="H8510" s="4" t="s">
        <v>23</v>
      </c>
      <c r="I8510" s="4" t="s">
        <v>23</v>
      </c>
      <c r="J8510" s="4"/>
      <c r="K8510" s="4"/>
      <c r="M8510" s="1"/>
      <c r="AK8510" s="1" t="s">
        <v>1525</v>
      </c>
    </row>
    <row r="8511" spans="1:38">
      <c r="A8511" s="1" t="s">
        <v>1797</v>
      </c>
      <c r="B8511" s="28">
        <v>42425</v>
      </c>
      <c r="C8511" s="30">
        <v>100</v>
      </c>
      <c r="D8511" s="4">
        <v>2</v>
      </c>
      <c r="E8511" s="1">
        <v>31</v>
      </c>
      <c r="F8511" s="4" t="s">
        <v>26</v>
      </c>
      <c r="G8511" s="4" t="s">
        <v>648</v>
      </c>
      <c r="H8511" s="4" t="s">
        <v>23</v>
      </c>
      <c r="I8511" s="4" t="s">
        <v>23</v>
      </c>
      <c r="J8511" s="4"/>
      <c r="K8511" s="4"/>
      <c r="M8511" s="1"/>
      <c r="AK8511" s="1" t="s">
        <v>1525</v>
      </c>
    </row>
    <row r="8512" spans="1:38">
      <c r="A8512" s="1" t="s">
        <v>1797</v>
      </c>
      <c r="B8512" s="28">
        <v>42425</v>
      </c>
      <c r="C8512" s="30">
        <v>100</v>
      </c>
      <c r="D8512" s="4">
        <v>2</v>
      </c>
      <c r="E8512" s="1">
        <v>31</v>
      </c>
      <c r="F8512" s="4" t="s">
        <v>47</v>
      </c>
      <c r="G8512" s="4" t="s">
        <v>649</v>
      </c>
      <c r="H8512" s="4" t="s">
        <v>22</v>
      </c>
      <c r="I8512" s="4" t="s">
        <v>9</v>
      </c>
      <c r="J8512" s="4"/>
      <c r="K8512" s="4" t="s">
        <v>35</v>
      </c>
      <c r="L8512" s="1" t="s">
        <v>25</v>
      </c>
      <c r="M8512" s="6" t="s">
        <v>1540</v>
      </c>
      <c r="N8512" s="1" t="s">
        <v>224</v>
      </c>
      <c r="O8512" s="1" t="s">
        <v>33</v>
      </c>
      <c r="P8512" s="1" t="s">
        <v>1596</v>
      </c>
      <c r="Q8512" s="1">
        <v>23.4</v>
      </c>
      <c r="R8512" s="1">
        <v>16.239999999999998</v>
      </c>
      <c r="S8512" s="1">
        <v>10.93</v>
      </c>
      <c r="X8512" s="1">
        <v>19</v>
      </c>
      <c r="Y8512" s="1">
        <v>58</v>
      </c>
      <c r="Z8512" s="1">
        <f>SUM(Y8512-X8512)</f>
        <v>39</v>
      </c>
      <c r="AE8512" s="1" t="s">
        <v>1626</v>
      </c>
      <c r="AJ8512" s="1" t="s">
        <v>1322</v>
      </c>
      <c r="AK8512" s="1" t="s">
        <v>1525</v>
      </c>
      <c r="AL8512" s="1" t="s">
        <v>1664</v>
      </c>
    </row>
    <row r="8513" spans="1:38">
      <c r="A8513" s="1" t="s">
        <v>1797</v>
      </c>
      <c r="B8513" s="28">
        <v>42425</v>
      </c>
      <c r="C8513" s="30">
        <v>100</v>
      </c>
      <c r="D8513" s="4">
        <v>2</v>
      </c>
      <c r="E8513" s="1">
        <v>32</v>
      </c>
      <c r="F8513" s="4" t="s">
        <v>26</v>
      </c>
      <c r="G8513" s="4" t="s">
        <v>650</v>
      </c>
      <c r="H8513" s="4" t="s">
        <v>22</v>
      </c>
      <c r="I8513" s="4" t="s">
        <v>9</v>
      </c>
      <c r="J8513" s="4"/>
      <c r="K8513" s="4" t="s">
        <v>30</v>
      </c>
      <c r="L8513" s="1" t="s">
        <v>53</v>
      </c>
      <c r="M8513" s="1" t="s">
        <v>1541</v>
      </c>
      <c r="AC8513" s="1" t="s">
        <v>1436</v>
      </c>
      <c r="AK8513" s="1" t="s">
        <v>1525</v>
      </c>
      <c r="AL8513" s="1" t="s">
        <v>1665</v>
      </c>
    </row>
    <row r="8514" spans="1:38">
      <c r="A8514" s="1" t="s">
        <v>1797</v>
      </c>
      <c r="B8514" s="28">
        <v>42425</v>
      </c>
      <c r="C8514" s="30">
        <v>100</v>
      </c>
      <c r="D8514" s="4">
        <v>2</v>
      </c>
      <c r="E8514" s="1">
        <v>32</v>
      </c>
      <c r="F8514" s="4" t="s">
        <v>47</v>
      </c>
      <c r="G8514" s="4" t="s">
        <v>651</v>
      </c>
      <c r="H8514" s="4" t="s">
        <v>22</v>
      </c>
      <c r="I8514" s="4" t="s">
        <v>9</v>
      </c>
      <c r="J8514" s="4"/>
      <c r="K8514" s="4" t="s">
        <v>1542</v>
      </c>
      <c r="L8514" s="1" t="s">
        <v>25</v>
      </c>
      <c r="M8514" s="1" t="s">
        <v>1543</v>
      </c>
      <c r="N8514" s="1" t="s">
        <v>224</v>
      </c>
      <c r="O8514" s="1" t="s">
        <v>27</v>
      </c>
      <c r="Q8514" s="1">
        <v>36.1</v>
      </c>
      <c r="R8514" s="1">
        <v>21.63</v>
      </c>
      <c r="S8514" s="1">
        <v>19.28</v>
      </c>
      <c r="X8514" s="1">
        <v>19</v>
      </c>
      <c r="Y8514" s="1">
        <v>112</v>
      </c>
      <c r="Z8514" s="1">
        <f>SUM(Y8514-X8514)</f>
        <v>93</v>
      </c>
      <c r="AA8514" s="1">
        <v>55</v>
      </c>
      <c r="AE8514" s="1" t="s">
        <v>1620</v>
      </c>
      <c r="AF8514" s="1" t="s">
        <v>1621</v>
      </c>
      <c r="AJ8514" s="1" t="s">
        <v>1317</v>
      </c>
      <c r="AK8514" s="1" t="s">
        <v>1525</v>
      </c>
      <c r="AL8514" s="1" t="s">
        <v>1666</v>
      </c>
    </row>
    <row r="8515" spans="1:38">
      <c r="A8515" s="1" t="s">
        <v>1797</v>
      </c>
      <c r="B8515" s="28">
        <v>42425</v>
      </c>
      <c r="C8515" s="30">
        <v>100</v>
      </c>
      <c r="D8515" s="4">
        <v>2</v>
      </c>
      <c r="E8515" s="1">
        <v>33</v>
      </c>
      <c r="F8515" s="4" t="s">
        <v>26</v>
      </c>
      <c r="G8515" s="4" t="s">
        <v>740</v>
      </c>
      <c r="H8515" s="4" t="s">
        <v>22</v>
      </c>
      <c r="I8515" s="4" t="s">
        <v>9</v>
      </c>
      <c r="J8515" s="4"/>
      <c r="K8515" s="4" t="s">
        <v>30</v>
      </c>
      <c r="L8515" s="1" t="s">
        <v>25</v>
      </c>
      <c r="M8515" s="1" t="s">
        <v>1544</v>
      </c>
      <c r="N8515" s="1" t="s">
        <v>26</v>
      </c>
      <c r="O8515" s="1" t="s">
        <v>27</v>
      </c>
      <c r="Q8515" s="1">
        <v>27.31</v>
      </c>
      <c r="R8515" s="1">
        <v>15.69</v>
      </c>
      <c r="S8515" s="1">
        <v>15.05</v>
      </c>
      <c r="X8515" s="1">
        <v>19</v>
      </c>
      <c r="Y8515" s="1">
        <v>62</v>
      </c>
      <c r="Z8515" s="1">
        <f>Y8515-X8515</f>
        <v>43</v>
      </c>
      <c r="AA8515" s="1">
        <v>32</v>
      </c>
      <c r="AJ8515" s="1" t="s">
        <v>1317</v>
      </c>
      <c r="AK8515" s="1" t="s">
        <v>1525</v>
      </c>
    </row>
    <row r="8516" spans="1:38">
      <c r="A8516" s="1" t="s">
        <v>1797</v>
      </c>
      <c r="B8516" s="28">
        <v>42425</v>
      </c>
      <c r="C8516" s="30">
        <v>100</v>
      </c>
      <c r="D8516" s="4">
        <v>2</v>
      </c>
      <c r="E8516" s="1">
        <v>33</v>
      </c>
      <c r="F8516" s="4" t="s">
        <v>47</v>
      </c>
      <c r="G8516" s="4" t="s">
        <v>652</v>
      </c>
      <c r="H8516" s="4" t="s">
        <v>23</v>
      </c>
      <c r="I8516" s="4" t="s">
        <v>23</v>
      </c>
      <c r="J8516" s="4"/>
      <c r="K8516" s="4"/>
      <c r="M8516" s="1"/>
      <c r="AK8516" s="1" t="s">
        <v>1525</v>
      </c>
    </row>
    <row r="8517" spans="1:38">
      <c r="A8517" s="1" t="s">
        <v>1797</v>
      </c>
      <c r="B8517" s="28">
        <v>42425</v>
      </c>
      <c r="C8517" s="30">
        <v>100</v>
      </c>
      <c r="D8517" s="4">
        <v>2</v>
      </c>
      <c r="E8517" s="1">
        <v>34</v>
      </c>
      <c r="F8517" s="4" t="s">
        <v>26</v>
      </c>
      <c r="G8517" s="4" t="s">
        <v>653</v>
      </c>
      <c r="H8517" s="4" t="s">
        <v>23</v>
      </c>
      <c r="I8517" s="4" t="s">
        <v>23</v>
      </c>
      <c r="J8517" s="4"/>
      <c r="K8517" s="4"/>
      <c r="M8517" s="1"/>
      <c r="AK8517" s="1" t="s">
        <v>1525</v>
      </c>
    </row>
    <row r="8518" spans="1:38">
      <c r="A8518" s="1" t="s">
        <v>1797</v>
      </c>
      <c r="B8518" s="28">
        <v>42425</v>
      </c>
      <c r="C8518" s="30">
        <v>100</v>
      </c>
      <c r="D8518" s="4">
        <v>2</v>
      </c>
      <c r="E8518" s="1">
        <v>34</v>
      </c>
      <c r="F8518" s="4" t="s">
        <v>47</v>
      </c>
      <c r="G8518" s="4" t="s">
        <v>655</v>
      </c>
      <c r="H8518" s="4" t="s">
        <v>23</v>
      </c>
      <c r="I8518" s="4" t="s">
        <v>23</v>
      </c>
      <c r="J8518" s="4"/>
      <c r="K8518" s="4"/>
      <c r="M8518" s="1"/>
      <c r="AK8518" s="1" t="s">
        <v>1525</v>
      </c>
    </row>
    <row r="8519" spans="1:38">
      <c r="A8519" s="1" t="s">
        <v>1797</v>
      </c>
      <c r="B8519" s="28">
        <v>42425</v>
      </c>
      <c r="C8519" s="30">
        <v>100</v>
      </c>
      <c r="D8519" s="4">
        <v>2</v>
      </c>
      <c r="E8519" s="1">
        <v>35</v>
      </c>
      <c r="F8519" s="4" t="s">
        <v>26</v>
      </c>
      <c r="G8519" s="4" t="s">
        <v>656</v>
      </c>
      <c r="H8519" s="4" t="s">
        <v>23</v>
      </c>
      <c r="I8519" s="4" t="s">
        <v>23</v>
      </c>
      <c r="J8519" s="4"/>
      <c r="K8519" s="4"/>
      <c r="M8519" s="1"/>
      <c r="AK8519" s="1" t="s">
        <v>1525</v>
      </c>
    </row>
    <row r="8520" spans="1:38">
      <c r="A8520" s="1" t="s">
        <v>1797</v>
      </c>
      <c r="B8520" s="28">
        <v>42425</v>
      </c>
      <c r="C8520" s="30">
        <v>100</v>
      </c>
      <c r="D8520" s="4">
        <v>2</v>
      </c>
      <c r="E8520" s="1">
        <v>35</v>
      </c>
      <c r="F8520" s="4" t="s">
        <v>47</v>
      </c>
      <c r="G8520" s="4" t="s">
        <v>658</v>
      </c>
      <c r="H8520" s="4" t="s">
        <v>23</v>
      </c>
      <c r="I8520" s="4" t="s">
        <v>23</v>
      </c>
      <c r="J8520" s="4"/>
      <c r="K8520" s="4"/>
      <c r="M8520" s="1"/>
      <c r="AK8520" s="1" t="s">
        <v>1525</v>
      </c>
    </row>
    <row r="8521" spans="1:38">
      <c r="A8521" s="1" t="s">
        <v>1797</v>
      </c>
      <c r="B8521" s="28">
        <v>42425</v>
      </c>
      <c r="C8521" s="30">
        <v>100</v>
      </c>
      <c r="D8521" s="4">
        <v>2</v>
      </c>
      <c r="E8521" s="1">
        <v>36</v>
      </c>
      <c r="F8521" s="4" t="s">
        <v>26</v>
      </c>
      <c r="G8521" s="4" t="s">
        <v>660</v>
      </c>
      <c r="H8521" s="4" t="s">
        <v>22</v>
      </c>
      <c r="I8521" s="4" t="s">
        <v>9</v>
      </c>
      <c r="J8521" s="4"/>
      <c r="K8521" s="4" t="s">
        <v>30</v>
      </c>
      <c r="L8521" s="1" t="s">
        <v>25</v>
      </c>
      <c r="M8521" s="1" t="s">
        <v>1545</v>
      </c>
      <c r="N8521" s="1" t="s">
        <v>224</v>
      </c>
      <c r="O8521" s="1" t="s">
        <v>27</v>
      </c>
      <c r="P8521" s="1" t="s">
        <v>1597</v>
      </c>
      <c r="Q8521" s="1">
        <v>26.13</v>
      </c>
      <c r="R8521" s="1">
        <v>17.25</v>
      </c>
      <c r="S8521" s="1">
        <v>12.55</v>
      </c>
      <c r="X8521" s="1">
        <v>19</v>
      </c>
      <c r="Y8521" s="1">
        <v>50</v>
      </c>
      <c r="Z8521" s="1">
        <v>31</v>
      </c>
      <c r="AA8521" s="1">
        <v>28</v>
      </c>
      <c r="AJ8521" s="1" t="s">
        <v>1322</v>
      </c>
      <c r="AK8521" s="1" t="s">
        <v>1525</v>
      </c>
    </row>
    <row r="8522" spans="1:38">
      <c r="A8522" s="1" t="s">
        <v>1797</v>
      </c>
      <c r="B8522" s="28">
        <v>42425</v>
      </c>
      <c r="C8522" s="30">
        <v>100</v>
      </c>
      <c r="D8522" s="4">
        <v>2</v>
      </c>
      <c r="E8522" s="1">
        <v>36</v>
      </c>
      <c r="F8522" s="4" t="s">
        <v>47</v>
      </c>
      <c r="G8522" s="4" t="s">
        <v>661</v>
      </c>
      <c r="H8522" s="4" t="s">
        <v>22</v>
      </c>
      <c r="I8522" s="4" t="s">
        <v>9</v>
      </c>
      <c r="J8522" s="4"/>
      <c r="K8522" s="4" t="s">
        <v>29</v>
      </c>
      <c r="L8522" s="1" t="s">
        <v>53</v>
      </c>
      <c r="M8522" s="1" t="s">
        <v>1546</v>
      </c>
      <c r="AK8522" s="1" t="s">
        <v>1667</v>
      </c>
    </row>
    <row r="8523" spans="1:38">
      <c r="A8523" s="1" t="s">
        <v>1797</v>
      </c>
      <c r="B8523" s="28">
        <v>42425</v>
      </c>
      <c r="C8523" s="30">
        <v>100</v>
      </c>
      <c r="D8523" s="4">
        <v>2</v>
      </c>
      <c r="E8523" s="1">
        <v>37</v>
      </c>
      <c r="F8523" s="4" t="s">
        <v>26</v>
      </c>
      <c r="G8523" s="4" t="s">
        <v>741</v>
      </c>
      <c r="H8523" s="4" t="s">
        <v>23</v>
      </c>
      <c r="I8523" s="4" t="s">
        <v>53</v>
      </c>
      <c r="J8523" s="4"/>
      <c r="K8523" s="4"/>
      <c r="M8523" s="1"/>
      <c r="AK8523" s="1" t="s">
        <v>1667</v>
      </c>
    </row>
    <row r="8524" spans="1:38">
      <c r="A8524" s="1" t="s">
        <v>1797</v>
      </c>
      <c r="B8524" s="28">
        <v>42425</v>
      </c>
      <c r="C8524" s="30">
        <v>100</v>
      </c>
      <c r="D8524" s="4">
        <v>2</v>
      </c>
      <c r="E8524" s="1">
        <v>37</v>
      </c>
      <c r="F8524" s="4" t="s">
        <v>47</v>
      </c>
      <c r="G8524" s="4" t="s">
        <v>662</v>
      </c>
      <c r="H8524" s="4" t="s">
        <v>22</v>
      </c>
      <c r="I8524" s="4" t="s">
        <v>9</v>
      </c>
      <c r="J8524" s="4"/>
      <c r="K8524" s="4" t="s">
        <v>30</v>
      </c>
      <c r="L8524" s="1" t="s">
        <v>25</v>
      </c>
      <c r="M8524" s="1" t="s">
        <v>1547</v>
      </c>
      <c r="N8524" s="1" t="s">
        <v>227</v>
      </c>
      <c r="O8524" s="1" t="s">
        <v>33</v>
      </c>
      <c r="P8524" s="1" t="s">
        <v>1598</v>
      </c>
      <c r="Q8524" s="1">
        <v>26.4</v>
      </c>
      <c r="R8524" s="1">
        <v>13.73</v>
      </c>
      <c r="S8524" s="1">
        <v>7.98</v>
      </c>
      <c r="X8524" s="1">
        <v>19</v>
      </c>
      <c r="Y8524" s="1">
        <v>50</v>
      </c>
      <c r="Z8524" s="1">
        <f>Y8524-X8524</f>
        <v>31</v>
      </c>
      <c r="AA8524" s="1">
        <v>17</v>
      </c>
      <c r="AJ8524" s="1" t="s">
        <v>1317</v>
      </c>
      <c r="AK8524" s="1" t="s">
        <v>1667</v>
      </c>
    </row>
    <row r="8525" spans="1:38">
      <c r="A8525" s="1" t="s">
        <v>1797</v>
      </c>
      <c r="B8525" s="28">
        <v>42425</v>
      </c>
      <c r="C8525" s="30">
        <v>100</v>
      </c>
      <c r="D8525" s="4">
        <v>2</v>
      </c>
      <c r="E8525" s="1">
        <v>38</v>
      </c>
      <c r="F8525" s="4" t="s">
        <v>26</v>
      </c>
      <c r="G8525" s="4" t="s">
        <v>663</v>
      </c>
      <c r="H8525" s="4" t="s">
        <v>22</v>
      </c>
      <c r="I8525" s="4" t="s">
        <v>23</v>
      </c>
      <c r="J8525" s="4"/>
      <c r="K8525" s="4"/>
      <c r="M8525" s="1"/>
      <c r="AK8525" s="1" t="s">
        <v>1667</v>
      </c>
    </row>
    <row r="8526" spans="1:38">
      <c r="A8526" s="1" t="s">
        <v>1797</v>
      </c>
      <c r="B8526" s="28">
        <v>42425</v>
      </c>
      <c r="C8526" s="30">
        <v>100</v>
      </c>
      <c r="D8526" s="4">
        <v>2</v>
      </c>
      <c r="E8526" s="1">
        <v>38</v>
      </c>
      <c r="F8526" s="4" t="s">
        <v>47</v>
      </c>
      <c r="G8526" s="4" t="s">
        <v>664</v>
      </c>
      <c r="H8526" s="4" t="s">
        <v>23</v>
      </c>
      <c r="I8526" s="4" t="s">
        <v>23</v>
      </c>
      <c r="J8526" s="4" t="s">
        <v>1347</v>
      </c>
      <c r="K8526" s="4"/>
      <c r="M8526" s="1"/>
      <c r="AK8526" s="1" t="s">
        <v>1667</v>
      </c>
    </row>
    <row r="8527" spans="1:38">
      <c r="A8527" s="1" t="s">
        <v>1797</v>
      </c>
      <c r="B8527" s="28">
        <v>42425</v>
      </c>
      <c r="C8527" s="30">
        <v>100</v>
      </c>
      <c r="D8527" s="4">
        <v>2</v>
      </c>
      <c r="E8527" s="1">
        <v>39</v>
      </c>
      <c r="F8527" s="4" t="s">
        <v>26</v>
      </c>
      <c r="G8527" s="4" t="s">
        <v>665</v>
      </c>
      <c r="H8527" s="4" t="s">
        <v>23</v>
      </c>
      <c r="I8527" s="4" t="s">
        <v>23</v>
      </c>
      <c r="J8527" s="4"/>
      <c r="K8527" s="4"/>
      <c r="M8527" s="1"/>
      <c r="AK8527" s="1" t="s">
        <v>1667</v>
      </c>
    </row>
    <row r="8528" spans="1:38">
      <c r="A8528" s="1" t="s">
        <v>1797</v>
      </c>
      <c r="B8528" s="28">
        <v>42425</v>
      </c>
      <c r="C8528" s="30">
        <v>100</v>
      </c>
      <c r="D8528" s="4">
        <v>2</v>
      </c>
      <c r="E8528" s="1">
        <v>39</v>
      </c>
      <c r="F8528" s="4" t="s">
        <v>47</v>
      </c>
      <c r="G8528" s="4" t="s">
        <v>666</v>
      </c>
      <c r="H8528" s="4" t="s">
        <v>23</v>
      </c>
      <c r="I8528" s="4" t="s">
        <v>23</v>
      </c>
      <c r="J8528" s="4"/>
      <c r="K8528" s="4"/>
      <c r="M8528" s="1"/>
      <c r="AK8528" s="1" t="s">
        <v>1667</v>
      </c>
    </row>
    <row r="8529" spans="1:38">
      <c r="A8529" s="1" t="s">
        <v>1797</v>
      </c>
      <c r="B8529" s="28">
        <v>42425</v>
      </c>
      <c r="C8529" s="30">
        <v>100</v>
      </c>
      <c r="D8529" s="4">
        <v>2</v>
      </c>
      <c r="E8529" s="1">
        <v>40</v>
      </c>
      <c r="F8529" s="4" t="s">
        <v>26</v>
      </c>
      <c r="G8529" s="4" t="s">
        <v>667</v>
      </c>
      <c r="H8529" s="4" t="s">
        <v>22</v>
      </c>
      <c r="I8529" s="4" t="s">
        <v>23</v>
      </c>
      <c r="J8529" s="4"/>
      <c r="K8529" s="4"/>
      <c r="M8529" s="1"/>
      <c r="AK8529" s="1" t="s">
        <v>1667</v>
      </c>
    </row>
    <row r="8530" spans="1:38">
      <c r="A8530" s="1" t="s">
        <v>1797</v>
      </c>
      <c r="B8530" s="28">
        <v>42425</v>
      </c>
      <c r="C8530" s="30">
        <v>100</v>
      </c>
      <c r="D8530" s="4">
        <v>2</v>
      </c>
      <c r="E8530" s="1">
        <v>40</v>
      </c>
      <c r="F8530" s="4" t="s">
        <v>47</v>
      </c>
      <c r="G8530" s="4" t="s">
        <v>668</v>
      </c>
      <c r="H8530" s="4" t="s">
        <v>22</v>
      </c>
      <c r="I8530" s="4" t="s">
        <v>9</v>
      </c>
      <c r="J8530" s="4"/>
      <c r="K8530" s="4" t="s">
        <v>30</v>
      </c>
      <c r="L8530" s="1" t="s">
        <v>25</v>
      </c>
      <c r="M8530" s="1" t="s">
        <v>1548</v>
      </c>
      <c r="N8530" s="1" t="s">
        <v>227</v>
      </c>
      <c r="O8530" s="1" t="s">
        <v>27</v>
      </c>
      <c r="P8530" s="1" t="s">
        <v>1599</v>
      </c>
      <c r="Q8530" s="1">
        <v>27.25</v>
      </c>
      <c r="R8530" s="1">
        <v>16.11</v>
      </c>
      <c r="S8530" s="1">
        <v>20.89</v>
      </c>
      <c r="X8530" s="1">
        <v>19</v>
      </c>
      <c r="Y8530" s="1">
        <v>69</v>
      </c>
      <c r="Z8530" s="1">
        <f>SUM(Y8530-X8530)</f>
        <v>50</v>
      </c>
      <c r="AA8530" s="1">
        <v>16</v>
      </c>
      <c r="AC8530" s="1" t="s">
        <v>1614</v>
      </c>
      <c r="AJ8530" s="1" t="s">
        <v>1317</v>
      </c>
      <c r="AK8530" s="1" t="s">
        <v>1667</v>
      </c>
      <c r="AL8530" s="1" t="s">
        <v>1668</v>
      </c>
    </row>
    <row r="8531" spans="1:38">
      <c r="A8531" s="1" t="s">
        <v>1797</v>
      </c>
      <c r="B8531" s="28">
        <v>42425</v>
      </c>
      <c r="C8531" s="30">
        <v>100</v>
      </c>
      <c r="D8531" s="4">
        <v>2</v>
      </c>
      <c r="E8531" s="1">
        <v>41</v>
      </c>
      <c r="F8531" s="4" t="s">
        <v>26</v>
      </c>
      <c r="G8531" s="4" t="s">
        <v>670</v>
      </c>
      <c r="H8531" s="4" t="s">
        <v>22</v>
      </c>
      <c r="I8531" s="4" t="s">
        <v>9</v>
      </c>
      <c r="J8531" s="4" t="s">
        <v>1347</v>
      </c>
      <c r="K8531" s="4"/>
      <c r="M8531" s="1"/>
      <c r="AK8531" s="1" t="s">
        <v>1667</v>
      </c>
      <c r="AL8531" s="1" t="s">
        <v>1324</v>
      </c>
    </row>
    <row r="8532" spans="1:38">
      <c r="A8532" s="1" t="s">
        <v>1797</v>
      </c>
      <c r="B8532" s="28">
        <v>42425</v>
      </c>
      <c r="C8532" s="30">
        <v>100</v>
      </c>
      <c r="D8532" s="4">
        <v>2</v>
      </c>
      <c r="E8532" s="1">
        <v>41</v>
      </c>
      <c r="F8532" s="4" t="s">
        <v>47</v>
      </c>
      <c r="G8532" s="4" t="s">
        <v>671</v>
      </c>
      <c r="H8532" s="4" t="s">
        <v>22</v>
      </c>
      <c r="I8532" s="4" t="s">
        <v>9</v>
      </c>
      <c r="J8532" s="4"/>
      <c r="K8532" s="4" t="s">
        <v>30</v>
      </c>
      <c r="L8532" s="1" t="s">
        <v>25</v>
      </c>
      <c r="M8532" s="1" t="s">
        <v>1549</v>
      </c>
      <c r="N8532" s="1" t="s">
        <v>224</v>
      </c>
      <c r="O8532" s="1" t="s">
        <v>33</v>
      </c>
      <c r="Q8532" s="1">
        <v>24.62</v>
      </c>
      <c r="R8532" s="1">
        <v>19.8</v>
      </c>
      <c r="S8532" s="1">
        <v>9.31</v>
      </c>
      <c r="X8532" s="1">
        <v>19</v>
      </c>
      <c r="Y8532" s="1">
        <v>52</v>
      </c>
      <c r="Z8532" s="1">
        <f>SUM(Y8532-X8532)</f>
        <v>33</v>
      </c>
      <c r="AA8532" s="1">
        <v>24</v>
      </c>
      <c r="AE8532" s="1" t="s">
        <v>1627</v>
      </c>
      <c r="AJ8532" s="1" t="s">
        <v>1322</v>
      </c>
      <c r="AK8532" s="1" t="s">
        <v>1667</v>
      </c>
      <c r="AL8532" s="1" t="s">
        <v>1669</v>
      </c>
    </row>
    <row r="8533" spans="1:38">
      <c r="A8533" s="1" t="s">
        <v>1797</v>
      </c>
      <c r="B8533" s="28">
        <v>42425</v>
      </c>
      <c r="C8533" s="30">
        <v>100</v>
      </c>
      <c r="D8533" s="4">
        <v>2</v>
      </c>
      <c r="E8533" s="1">
        <v>42</v>
      </c>
      <c r="F8533" s="4" t="s">
        <v>26</v>
      </c>
      <c r="G8533" s="4" t="s">
        <v>672</v>
      </c>
      <c r="H8533" s="4" t="s">
        <v>23</v>
      </c>
      <c r="I8533" s="4" t="s">
        <v>23</v>
      </c>
      <c r="J8533" s="4"/>
      <c r="K8533" s="4"/>
      <c r="M8533" s="1"/>
      <c r="AK8533" s="1" t="s">
        <v>1667</v>
      </c>
    </row>
    <row r="8534" spans="1:38">
      <c r="A8534" s="1" t="s">
        <v>1797</v>
      </c>
      <c r="B8534" s="28">
        <v>42425</v>
      </c>
      <c r="C8534" s="30">
        <v>100</v>
      </c>
      <c r="D8534" s="4">
        <v>2</v>
      </c>
      <c r="E8534" s="1">
        <v>42</v>
      </c>
      <c r="F8534" s="4" t="s">
        <v>47</v>
      </c>
      <c r="G8534" s="4" t="s">
        <v>673</v>
      </c>
      <c r="H8534" s="4" t="s">
        <v>23</v>
      </c>
      <c r="I8534" s="4" t="s">
        <v>23</v>
      </c>
      <c r="J8534" s="4"/>
      <c r="K8534" s="4"/>
      <c r="M8534" s="1"/>
      <c r="AK8534" s="1" t="s">
        <v>1667</v>
      </c>
    </row>
    <row r="8535" spans="1:38">
      <c r="A8535" s="1" t="s">
        <v>1797</v>
      </c>
      <c r="B8535" s="28">
        <v>42425</v>
      </c>
      <c r="C8535" s="30">
        <v>100</v>
      </c>
      <c r="D8535" s="4">
        <v>2</v>
      </c>
      <c r="E8535" s="1">
        <v>43</v>
      </c>
      <c r="F8535" s="4" t="s">
        <v>26</v>
      </c>
      <c r="G8535" s="4" t="s">
        <v>674</v>
      </c>
      <c r="H8535" s="4" t="s">
        <v>22</v>
      </c>
      <c r="I8535" s="4" t="s">
        <v>9</v>
      </c>
      <c r="J8535" s="4"/>
      <c r="K8535" s="4" t="s">
        <v>30</v>
      </c>
      <c r="L8535" s="1" t="s">
        <v>25</v>
      </c>
      <c r="M8535" s="1" t="s">
        <v>1550</v>
      </c>
      <c r="N8535" s="1" t="s">
        <v>224</v>
      </c>
      <c r="O8535" s="1" t="s">
        <v>27</v>
      </c>
      <c r="P8535" s="1" t="s">
        <v>1448</v>
      </c>
      <c r="Q8535" s="1">
        <v>27.5</v>
      </c>
      <c r="R8535" s="1">
        <v>18.66</v>
      </c>
      <c r="S8535" s="1">
        <v>15.55</v>
      </c>
      <c r="X8535" s="1">
        <v>19</v>
      </c>
      <c r="Y8535" s="1">
        <v>59</v>
      </c>
      <c r="Z8535" s="1">
        <f>SUM(Y8535-X8535)</f>
        <v>40</v>
      </c>
      <c r="AA8535" s="1">
        <v>28</v>
      </c>
      <c r="AF8535" s="1" t="s">
        <v>1628</v>
      </c>
      <c r="AJ8535" s="1" t="s">
        <v>1317</v>
      </c>
      <c r="AK8535" s="1" t="s">
        <v>1667</v>
      </c>
      <c r="AL8535" s="1" t="s">
        <v>1670</v>
      </c>
    </row>
    <row r="8536" spans="1:38">
      <c r="A8536" s="1" t="s">
        <v>1797</v>
      </c>
      <c r="B8536" s="28">
        <v>42425</v>
      </c>
      <c r="C8536" s="30">
        <v>100</v>
      </c>
      <c r="D8536" s="4">
        <v>2</v>
      </c>
      <c r="E8536" s="1">
        <v>43</v>
      </c>
      <c r="F8536" s="4" t="s">
        <v>47</v>
      </c>
      <c r="G8536" s="4" t="s">
        <v>675</v>
      </c>
      <c r="H8536" s="4" t="s">
        <v>23</v>
      </c>
      <c r="I8536" s="4" t="s">
        <v>23</v>
      </c>
      <c r="J8536" s="4"/>
      <c r="K8536" s="4"/>
      <c r="M8536" s="1"/>
      <c r="AK8536" s="1" t="s">
        <v>1667</v>
      </c>
    </row>
    <row r="8537" spans="1:38">
      <c r="A8537" s="1" t="s">
        <v>1797</v>
      </c>
      <c r="B8537" s="28">
        <v>42425</v>
      </c>
      <c r="C8537" s="30">
        <v>100</v>
      </c>
      <c r="D8537" s="4">
        <v>2</v>
      </c>
      <c r="E8537" s="1">
        <v>44</v>
      </c>
      <c r="F8537" s="4" t="s">
        <v>26</v>
      </c>
      <c r="G8537" s="4" t="s">
        <v>676</v>
      </c>
      <c r="H8537" s="4" t="s">
        <v>23</v>
      </c>
      <c r="I8537" s="4" t="s">
        <v>23</v>
      </c>
      <c r="J8537" s="4"/>
      <c r="K8537" s="4"/>
      <c r="M8537" s="1"/>
      <c r="AK8537" s="1" t="s">
        <v>1667</v>
      </c>
    </row>
    <row r="8538" spans="1:38">
      <c r="A8538" s="1" t="s">
        <v>1797</v>
      </c>
      <c r="B8538" s="28">
        <v>42425</v>
      </c>
      <c r="C8538" s="30">
        <v>100</v>
      </c>
      <c r="D8538" s="4">
        <v>2</v>
      </c>
      <c r="E8538" s="1">
        <v>44</v>
      </c>
      <c r="F8538" s="4" t="s">
        <v>47</v>
      </c>
      <c r="G8538" s="4" t="s">
        <v>678</v>
      </c>
      <c r="H8538" s="4" t="s">
        <v>23</v>
      </c>
      <c r="I8538" s="4" t="s">
        <v>23</v>
      </c>
      <c r="J8538" s="4"/>
      <c r="K8538" s="4"/>
      <c r="M8538" s="1"/>
      <c r="AK8538" s="1" t="s">
        <v>1667</v>
      </c>
    </row>
    <row r="8539" spans="1:38">
      <c r="A8539" s="1" t="s">
        <v>1797</v>
      </c>
      <c r="B8539" s="28">
        <v>42425</v>
      </c>
      <c r="C8539" s="30">
        <v>100</v>
      </c>
      <c r="D8539" s="4">
        <v>2</v>
      </c>
      <c r="E8539" s="1">
        <v>45</v>
      </c>
      <c r="F8539" s="4" t="s">
        <v>26</v>
      </c>
      <c r="G8539" s="4" t="s">
        <v>679</v>
      </c>
      <c r="H8539" s="4" t="s">
        <v>22</v>
      </c>
      <c r="I8539" s="4" t="s">
        <v>9</v>
      </c>
      <c r="J8539" s="4"/>
      <c r="K8539" s="4" t="s">
        <v>29</v>
      </c>
      <c r="L8539" s="1" t="s">
        <v>53</v>
      </c>
      <c r="M8539" s="1" t="s">
        <v>1551</v>
      </c>
      <c r="AK8539" s="1" t="s">
        <v>1667</v>
      </c>
    </row>
    <row r="8540" spans="1:38">
      <c r="A8540" s="1" t="s">
        <v>1797</v>
      </c>
      <c r="B8540" s="28">
        <v>42425</v>
      </c>
      <c r="C8540" s="30">
        <v>100</v>
      </c>
      <c r="D8540" s="4">
        <v>2</v>
      </c>
      <c r="E8540" s="1">
        <v>45</v>
      </c>
      <c r="F8540" s="4" t="s">
        <v>47</v>
      </c>
      <c r="G8540" s="4" t="s">
        <v>680</v>
      </c>
      <c r="H8540" s="4" t="s">
        <v>23</v>
      </c>
      <c r="I8540" s="4" t="s">
        <v>53</v>
      </c>
      <c r="J8540" s="4"/>
      <c r="K8540" s="4"/>
      <c r="M8540" s="1"/>
      <c r="AK8540" s="1" t="s">
        <v>1667</v>
      </c>
    </row>
    <row r="8541" spans="1:38">
      <c r="A8541" s="1" t="s">
        <v>1797</v>
      </c>
      <c r="B8541" s="28">
        <v>42425</v>
      </c>
      <c r="C8541" s="30">
        <v>100</v>
      </c>
      <c r="D8541" s="4">
        <v>2</v>
      </c>
      <c r="E8541" s="1">
        <v>46</v>
      </c>
      <c r="F8541" s="4" t="s">
        <v>26</v>
      </c>
      <c r="G8541" s="4" t="s">
        <v>681</v>
      </c>
      <c r="H8541" s="4" t="s">
        <v>23</v>
      </c>
      <c r="I8541" s="4" t="s">
        <v>23</v>
      </c>
      <c r="J8541" s="4"/>
      <c r="K8541" s="4"/>
      <c r="M8541" s="1"/>
      <c r="AK8541" s="1" t="s">
        <v>1667</v>
      </c>
    </row>
    <row r="8542" spans="1:38">
      <c r="A8542" s="1" t="s">
        <v>1797</v>
      </c>
      <c r="B8542" s="28">
        <v>42425</v>
      </c>
      <c r="C8542" s="30">
        <v>100</v>
      </c>
      <c r="D8542" s="4">
        <v>2</v>
      </c>
      <c r="E8542" s="1">
        <v>46</v>
      </c>
      <c r="F8542" s="4" t="s">
        <v>47</v>
      </c>
      <c r="G8542" s="4" t="s">
        <v>682</v>
      </c>
      <c r="H8542" s="4" t="s">
        <v>23</v>
      </c>
      <c r="I8542" s="4" t="s">
        <v>23</v>
      </c>
      <c r="J8542" s="4"/>
      <c r="K8542" s="4"/>
      <c r="M8542" s="1"/>
      <c r="AK8542" s="1" t="s">
        <v>1667</v>
      </c>
    </row>
    <row r="8543" spans="1:38">
      <c r="A8543" s="1" t="s">
        <v>1797</v>
      </c>
      <c r="B8543" s="28">
        <v>42425</v>
      </c>
      <c r="C8543" s="30">
        <v>100</v>
      </c>
      <c r="D8543" s="4">
        <v>2</v>
      </c>
      <c r="E8543" s="1">
        <v>47</v>
      </c>
      <c r="F8543" s="4" t="s">
        <v>26</v>
      </c>
      <c r="G8543" s="4" t="s">
        <v>683</v>
      </c>
      <c r="H8543" s="4" t="s">
        <v>23</v>
      </c>
      <c r="I8543" s="4" t="s">
        <v>23</v>
      </c>
      <c r="J8543" s="4"/>
      <c r="K8543" s="4"/>
      <c r="M8543" s="1"/>
      <c r="AK8543" s="1" t="s">
        <v>1667</v>
      </c>
    </row>
    <row r="8544" spans="1:38">
      <c r="A8544" s="1" t="s">
        <v>1797</v>
      </c>
      <c r="B8544" s="28">
        <v>42425</v>
      </c>
      <c r="C8544" s="30">
        <v>100</v>
      </c>
      <c r="D8544" s="4">
        <v>2</v>
      </c>
      <c r="E8544" s="1">
        <v>47</v>
      </c>
      <c r="F8544" s="4" t="s">
        <v>47</v>
      </c>
      <c r="G8544" s="4" t="s">
        <v>684</v>
      </c>
      <c r="H8544" s="4" t="s">
        <v>23</v>
      </c>
      <c r="I8544" s="4" t="s">
        <v>23</v>
      </c>
      <c r="J8544" s="4"/>
      <c r="K8544" s="4"/>
      <c r="M8544" s="1"/>
      <c r="AK8544" s="1" t="s">
        <v>1667</v>
      </c>
    </row>
    <row r="8545" spans="1:37">
      <c r="A8545" s="1" t="s">
        <v>1797</v>
      </c>
      <c r="B8545" s="28">
        <v>42425</v>
      </c>
      <c r="C8545" s="30">
        <v>100</v>
      </c>
      <c r="D8545" s="4">
        <v>2</v>
      </c>
      <c r="E8545" s="1">
        <v>48</v>
      </c>
      <c r="F8545" s="4" t="s">
        <v>26</v>
      </c>
      <c r="G8545" s="4" t="s">
        <v>686</v>
      </c>
      <c r="H8545" s="4" t="s">
        <v>23</v>
      </c>
      <c r="I8545" s="4" t="s">
        <v>23</v>
      </c>
      <c r="J8545" s="4"/>
      <c r="K8545" s="4"/>
      <c r="M8545" s="1"/>
      <c r="AK8545" s="1" t="s">
        <v>1667</v>
      </c>
    </row>
    <row r="8546" spans="1:37">
      <c r="A8546" s="1" t="s">
        <v>1797</v>
      </c>
      <c r="B8546" s="28">
        <v>42425</v>
      </c>
      <c r="C8546" s="30">
        <v>100</v>
      </c>
      <c r="D8546" s="4">
        <v>2</v>
      </c>
      <c r="E8546" s="1">
        <v>48</v>
      </c>
      <c r="F8546" s="4" t="s">
        <v>47</v>
      </c>
      <c r="G8546" s="4" t="s">
        <v>687</v>
      </c>
      <c r="H8546" s="4" t="s">
        <v>22</v>
      </c>
      <c r="I8546" s="4" t="s">
        <v>9</v>
      </c>
      <c r="J8546" s="4"/>
      <c r="K8546" s="4" t="s">
        <v>30</v>
      </c>
      <c r="L8546" s="1" t="s">
        <v>53</v>
      </c>
      <c r="M8546" s="1" t="s">
        <v>1552</v>
      </c>
      <c r="AK8546" s="1" t="s">
        <v>1667</v>
      </c>
    </row>
    <row r="8547" spans="1:37">
      <c r="A8547" s="1" t="s">
        <v>1798</v>
      </c>
      <c r="B8547" s="28">
        <v>42426</v>
      </c>
      <c r="C8547" s="30">
        <v>100</v>
      </c>
      <c r="D8547" s="4">
        <v>2</v>
      </c>
      <c r="E8547" s="1">
        <v>1</v>
      </c>
      <c r="F8547" s="4" t="s">
        <v>26</v>
      </c>
      <c r="G8547" s="4" t="s">
        <v>584</v>
      </c>
      <c r="H8547" s="4" t="s">
        <v>23</v>
      </c>
      <c r="I8547" s="4" t="s">
        <v>53</v>
      </c>
      <c r="J8547" s="4"/>
      <c r="K8547" s="4"/>
      <c r="M8547" s="1"/>
    </row>
    <row r="8548" spans="1:37">
      <c r="A8548" s="1" t="s">
        <v>1798</v>
      </c>
      <c r="B8548" s="28">
        <v>42426</v>
      </c>
      <c r="C8548" s="30">
        <v>100</v>
      </c>
      <c r="D8548" s="4">
        <v>2</v>
      </c>
      <c r="E8548" s="1">
        <v>1</v>
      </c>
      <c r="F8548" s="4" t="s">
        <v>47</v>
      </c>
      <c r="G8548" s="4" t="s">
        <v>586</v>
      </c>
      <c r="H8548" s="4" t="s">
        <v>23</v>
      </c>
      <c r="I8548" s="4" t="s">
        <v>23</v>
      </c>
      <c r="J8548" s="4"/>
      <c r="K8548" s="4"/>
      <c r="M8548" s="1"/>
    </row>
    <row r="8549" spans="1:37">
      <c r="A8549" s="1" t="s">
        <v>1798</v>
      </c>
      <c r="B8549" s="28">
        <v>42426</v>
      </c>
      <c r="C8549" s="30">
        <v>100</v>
      </c>
      <c r="D8549" s="4">
        <v>2</v>
      </c>
      <c r="E8549" s="1">
        <v>2</v>
      </c>
      <c r="F8549" s="4" t="s">
        <v>26</v>
      </c>
      <c r="G8549" s="4" t="s">
        <v>587</v>
      </c>
      <c r="H8549" s="4" t="s">
        <v>23</v>
      </c>
      <c r="I8549" s="4" t="s">
        <v>23</v>
      </c>
      <c r="J8549" s="4"/>
      <c r="K8549" s="4"/>
      <c r="M8549" s="1"/>
    </row>
    <row r="8550" spans="1:37">
      <c r="A8550" s="1" t="s">
        <v>1798</v>
      </c>
      <c r="B8550" s="28">
        <v>42426</v>
      </c>
      <c r="C8550" s="30">
        <v>100</v>
      </c>
      <c r="D8550" s="4">
        <v>2</v>
      </c>
      <c r="E8550" s="1">
        <v>2</v>
      </c>
      <c r="F8550" s="4" t="s">
        <v>47</v>
      </c>
      <c r="G8550" s="4" t="s">
        <v>588</v>
      </c>
      <c r="H8550" s="4" t="s">
        <v>23</v>
      </c>
      <c r="I8550" s="4" t="s">
        <v>23</v>
      </c>
      <c r="J8550" s="4"/>
      <c r="K8550" s="4"/>
      <c r="M8550" s="1"/>
    </row>
    <row r="8551" spans="1:37">
      <c r="A8551" s="1" t="s">
        <v>1798</v>
      </c>
      <c r="B8551" s="28">
        <v>42426</v>
      </c>
      <c r="C8551" s="30">
        <v>100</v>
      </c>
      <c r="D8551" s="4">
        <v>2</v>
      </c>
      <c r="E8551" s="1">
        <v>3</v>
      </c>
      <c r="F8551" s="4" t="s">
        <v>26</v>
      </c>
      <c r="G8551" s="4" t="s">
        <v>589</v>
      </c>
      <c r="H8551" s="4" t="s">
        <v>23</v>
      </c>
      <c r="I8551" s="4" t="s">
        <v>23</v>
      </c>
      <c r="J8551" s="4"/>
      <c r="K8551" s="4"/>
      <c r="M8551" s="1"/>
    </row>
    <row r="8552" spans="1:37">
      <c r="A8552" s="1" t="s">
        <v>1798</v>
      </c>
      <c r="B8552" s="28">
        <v>42426</v>
      </c>
      <c r="C8552" s="30">
        <v>100</v>
      </c>
      <c r="D8552" s="4">
        <v>2</v>
      </c>
      <c r="E8552" s="1">
        <v>3</v>
      </c>
      <c r="F8552" s="4" t="s">
        <v>47</v>
      </c>
      <c r="G8552" s="4" t="s">
        <v>590</v>
      </c>
      <c r="H8552" s="4" t="s">
        <v>23</v>
      </c>
      <c r="I8552" s="4" t="s">
        <v>23</v>
      </c>
      <c r="J8552" s="4"/>
      <c r="K8552" s="4"/>
      <c r="M8552" s="1"/>
    </row>
    <row r="8553" spans="1:37">
      <c r="A8553" s="1" t="s">
        <v>1798</v>
      </c>
      <c r="B8553" s="28">
        <v>42426</v>
      </c>
      <c r="C8553" s="30">
        <v>100</v>
      </c>
      <c r="D8553" s="4">
        <v>2</v>
      </c>
      <c r="E8553" s="1">
        <v>4</v>
      </c>
      <c r="F8553" s="4" t="s">
        <v>26</v>
      </c>
      <c r="G8553" s="4" t="s">
        <v>591</v>
      </c>
      <c r="H8553" s="4" t="s">
        <v>23</v>
      </c>
      <c r="I8553" s="4" t="s">
        <v>23</v>
      </c>
      <c r="J8553" s="4"/>
      <c r="K8553" s="4"/>
      <c r="M8553" s="1"/>
    </row>
    <row r="8554" spans="1:37">
      <c r="A8554" s="1" t="s">
        <v>1798</v>
      </c>
      <c r="B8554" s="28">
        <v>42426</v>
      </c>
      <c r="C8554" s="30">
        <v>100</v>
      </c>
      <c r="D8554" s="4">
        <v>2</v>
      </c>
      <c r="E8554" s="1">
        <v>4</v>
      </c>
      <c r="F8554" s="4" t="s">
        <v>47</v>
      </c>
      <c r="G8554" s="4" t="s">
        <v>592</v>
      </c>
      <c r="H8554" s="4" t="s">
        <v>23</v>
      </c>
      <c r="I8554" s="4" t="s">
        <v>53</v>
      </c>
      <c r="J8554" s="4"/>
      <c r="K8554" s="4"/>
      <c r="M8554" s="1"/>
    </row>
    <row r="8555" spans="1:37">
      <c r="A8555" s="1" t="s">
        <v>1798</v>
      </c>
      <c r="B8555" s="28">
        <v>42426</v>
      </c>
      <c r="C8555" s="30">
        <v>100</v>
      </c>
      <c r="D8555" s="4">
        <v>2</v>
      </c>
      <c r="E8555" s="1">
        <v>5</v>
      </c>
      <c r="F8555" s="4" t="s">
        <v>26</v>
      </c>
      <c r="G8555" s="4" t="s">
        <v>593</v>
      </c>
      <c r="H8555" s="4" t="s">
        <v>23</v>
      </c>
      <c r="I8555" s="4" t="s">
        <v>23</v>
      </c>
      <c r="J8555" s="4"/>
      <c r="K8555" s="4"/>
      <c r="M8555" s="1"/>
    </row>
    <row r="8556" spans="1:37">
      <c r="A8556" s="1" t="s">
        <v>1798</v>
      </c>
      <c r="B8556" s="28">
        <v>42426</v>
      </c>
      <c r="C8556" s="30">
        <v>100</v>
      </c>
      <c r="D8556" s="4">
        <v>2</v>
      </c>
      <c r="E8556" s="1">
        <v>5</v>
      </c>
      <c r="F8556" s="4" t="s">
        <v>47</v>
      </c>
      <c r="G8556" s="4" t="s">
        <v>594</v>
      </c>
      <c r="H8556" s="4" t="s">
        <v>23</v>
      </c>
      <c r="I8556" s="4" t="s">
        <v>53</v>
      </c>
      <c r="J8556" s="4"/>
      <c r="K8556" s="4"/>
      <c r="M8556" s="1"/>
    </row>
    <row r="8557" spans="1:37">
      <c r="A8557" s="1" t="s">
        <v>1798</v>
      </c>
      <c r="B8557" s="28">
        <v>42426</v>
      </c>
      <c r="C8557" s="30">
        <v>100</v>
      </c>
      <c r="D8557" s="4">
        <v>2</v>
      </c>
      <c r="E8557" s="1">
        <v>6</v>
      </c>
      <c r="F8557" s="4" t="s">
        <v>26</v>
      </c>
      <c r="G8557" s="4" t="s">
        <v>595</v>
      </c>
      <c r="H8557" s="4" t="s">
        <v>23</v>
      </c>
      <c r="I8557" s="4" t="s">
        <v>23</v>
      </c>
      <c r="J8557" s="4"/>
      <c r="K8557" s="4"/>
      <c r="M8557" s="1"/>
    </row>
    <row r="8558" spans="1:37">
      <c r="A8558" s="1" t="s">
        <v>1798</v>
      </c>
      <c r="B8558" s="28">
        <v>42426</v>
      </c>
      <c r="C8558" s="30">
        <v>100</v>
      </c>
      <c r="D8558" s="4">
        <v>2</v>
      </c>
      <c r="E8558" s="1">
        <v>6</v>
      </c>
      <c r="F8558" s="4" t="s">
        <v>47</v>
      </c>
      <c r="G8558" s="4" t="s">
        <v>596</v>
      </c>
      <c r="H8558" s="4" t="s">
        <v>22</v>
      </c>
      <c r="I8558" s="4" t="s">
        <v>23</v>
      </c>
      <c r="J8558" s="4"/>
      <c r="K8558" s="4"/>
      <c r="M8558" s="1"/>
    </row>
    <row r="8559" spans="1:37">
      <c r="A8559" s="1" t="s">
        <v>1798</v>
      </c>
      <c r="B8559" s="28">
        <v>42426</v>
      </c>
      <c r="C8559" s="30">
        <v>100</v>
      </c>
      <c r="D8559" s="4">
        <v>2</v>
      </c>
      <c r="E8559" s="1">
        <v>7</v>
      </c>
      <c r="F8559" s="4" t="s">
        <v>26</v>
      </c>
      <c r="G8559" s="4" t="s">
        <v>597</v>
      </c>
      <c r="H8559" s="4" t="s">
        <v>23</v>
      </c>
      <c r="I8559" s="4" t="s">
        <v>23</v>
      </c>
      <c r="J8559" s="4" t="s">
        <v>1553</v>
      </c>
      <c r="K8559" s="4"/>
      <c r="M8559" s="1"/>
    </row>
    <row r="8560" spans="1:37">
      <c r="A8560" s="1" t="s">
        <v>1798</v>
      </c>
      <c r="B8560" s="28">
        <v>42426</v>
      </c>
      <c r="C8560" s="30">
        <v>100</v>
      </c>
      <c r="D8560" s="4">
        <v>2</v>
      </c>
      <c r="E8560" s="1">
        <v>7</v>
      </c>
      <c r="F8560" s="4" t="s">
        <v>47</v>
      </c>
      <c r="G8560" s="4" t="s">
        <v>599</v>
      </c>
      <c r="H8560" s="4" t="s">
        <v>23</v>
      </c>
      <c r="I8560" s="4" t="s">
        <v>23</v>
      </c>
      <c r="J8560" s="4"/>
      <c r="K8560" s="4"/>
      <c r="M8560" s="1"/>
    </row>
    <row r="8561" spans="1:38">
      <c r="A8561" s="1" t="s">
        <v>1798</v>
      </c>
      <c r="B8561" s="28">
        <v>42426</v>
      </c>
      <c r="C8561" s="30">
        <v>100</v>
      </c>
      <c r="D8561" s="4">
        <v>2</v>
      </c>
      <c r="E8561" s="1">
        <v>8</v>
      </c>
      <c r="F8561" s="4" t="s">
        <v>26</v>
      </c>
      <c r="G8561" s="4" t="s">
        <v>600</v>
      </c>
      <c r="H8561" s="4" t="s">
        <v>22</v>
      </c>
      <c r="I8561" s="4" t="s">
        <v>9</v>
      </c>
      <c r="J8561" s="4"/>
      <c r="K8561" s="4" t="s">
        <v>29</v>
      </c>
      <c r="L8561" s="1" t="s">
        <v>25</v>
      </c>
      <c r="M8561" s="1" t="s">
        <v>1554</v>
      </c>
      <c r="N8561" s="1" t="s">
        <v>224</v>
      </c>
      <c r="O8561" s="1" t="s">
        <v>33</v>
      </c>
      <c r="P8561" s="1" t="s">
        <v>1319</v>
      </c>
      <c r="Q8561" s="1">
        <v>37.5</v>
      </c>
      <c r="R8561" s="1">
        <v>24.19</v>
      </c>
      <c r="S8561" s="1">
        <v>12.78</v>
      </c>
      <c r="X8561" s="1">
        <v>19</v>
      </c>
      <c r="Y8561" s="1">
        <v>120</v>
      </c>
      <c r="Z8561" s="1">
        <v>101</v>
      </c>
      <c r="AA8561" s="1">
        <v>29</v>
      </c>
      <c r="AE8561" s="1" t="s">
        <v>1629</v>
      </c>
      <c r="AF8561" s="1" t="s">
        <v>1630</v>
      </c>
      <c r="AJ8561" s="1" t="s">
        <v>1317</v>
      </c>
    </row>
    <row r="8562" spans="1:38">
      <c r="A8562" s="1" t="s">
        <v>1798</v>
      </c>
      <c r="B8562" s="28">
        <v>42426</v>
      </c>
      <c r="C8562" s="30">
        <v>100</v>
      </c>
      <c r="D8562" s="4">
        <v>2</v>
      </c>
      <c r="E8562" s="1">
        <v>8</v>
      </c>
      <c r="F8562" s="4" t="s">
        <v>47</v>
      </c>
      <c r="G8562" s="4" t="s">
        <v>601</v>
      </c>
      <c r="H8562" s="4" t="s">
        <v>23</v>
      </c>
      <c r="I8562" s="4" t="s">
        <v>23</v>
      </c>
      <c r="J8562" s="4"/>
      <c r="K8562" s="4"/>
      <c r="M8562" s="1"/>
    </row>
    <row r="8563" spans="1:38">
      <c r="A8563" s="1" t="s">
        <v>1798</v>
      </c>
      <c r="B8563" s="28">
        <v>42426</v>
      </c>
      <c r="C8563" s="30">
        <v>100</v>
      </c>
      <c r="D8563" s="4">
        <v>2</v>
      </c>
      <c r="E8563" s="1">
        <v>9</v>
      </c>
      <c r="F8563" s="4" t="s">
        <v>26</v>
      </c>
      <c r="G8563" s="4" t="s">
        <v>602</v>
      </c>
      <c r="H8563" s="4" t="s">
        <v>23</v>
      </c>
      <c r="I8563" s="4" t="s">
        <v>53</v>
      </c>
      <c r="J8563" s="4"/>
      <c r="K8563" s="4"/>
      <c r="M8563" s="1"/>
    </row>
    <row r="8564" spans="1:38">
      <c r="A8564" s="1" t="s">
        <v>1798</v>
      </c>
      <c r="B8564" s="28">
        <v>42426</v>
      </c>
      <c r="C8564" s="30">
        <v>100</v>
      </c>
      <c r="D8564" s="4">
        <v>2</v>
      </c>
      <c r="E8564" s="1">
        <v>9</v>
      </c>
      <c r="F8564" s="4" t="s">
        <v>47</v>
      </c>
      <c r="G8564" s="4" t="s">
        <v>603</v>
      </c>
      <c r="H8564" s="4" t="s">
        <v>23</v>
      </c>
      <c r="I8564" s="4" t="s">
        <v>23</v>
      </c>
      <c r="J8564" s="4"/>
      <c r="K8564" s="4"/>
      <c r="M8564" s="1"/>
    </row>
    <row r="8565" spans="1:38">
      <c r="A8565" s="1" t="s">
        <v>1798</v>
      </c>
      <c r="B8565" s="28">
        <v>42426</v>
      </c>
      <c r="C8565" s="30">
        <v>100</v>
      </c>
      <c r="D8565" s="4">
        <v>2</v>
      </c>
      <c r="E8565" s="1">
        <v>10</v>
      </c>
      <c r="F8565" s="4" t="s">
        <v>26</v>
      </c>
      <c r="G8565" s="4" t="s">
        <v>604</v>
      </c>
      <c r="H8565" s="4" t="s">
        <v>23</v>
      </c>
      <c r="I8565" s="4" t="s">
        <v>23</v>
      </c>
      <c r="J8565" s="4" t="s">
        <v>55</v>
      </c>
      <c r="K8565" s="4"/>
      <c r="M8565" s="1"/>
    </row>
    <row r="8566" spans="1:38">
      <c r="A8566" s="1" t="s">
        <v>1798</v>
      </c>
      <c r="B8566" s="28">
        <v>42426</v>
      </c>
      <c r="C8566" s="30">
        <v>100</v>
      </c>
      <c r="D8566" s="4">
        <v>2</v>
      </c>
      <c r="E8566" s="1">
        <v>10</v>
      </c>
      <c r="F8566" s="4" t="s">
        <v>47</v>
      </c>
      <c r="G8566" s="4" t="s">
        <v>605</v>
      </c>
      <c r="H8566" s="4" t="s">
        <v>22</v>
      </c>
      <c r="I8566" s="4" t="s">
        <v>23</v>
      </c>
      <c r="J8566" s="4" t="s">
        <v>55</v>
      </c>
      <c r="K8566" s="4"/>
      <c r="M8566" s="1"/>
      <c r="AL8566" s="1" t="s">
        <v>998</v>
      </c>
    </row>
    <row r="8567" spans="1:38">
      <c r="A8567" s="1" t="s">
        <v>1798</v>
      </c>
      <c r="B8567" s="28">
        <v>42426</v>
      </c>
      <c r="C8567" s="30">
        <v>100</v>
      </c>
      <c r="D8567" s="4">
        <v>2</v>
      </c>
      <c r="E8567" s="1">
        <v>11</v>
      </c>
      <c r="F8567" s="4" t="s">
        <v>26</v>
      </c>
      <c r="G8567" s="4" t="s">
        <v>606</v>
      </c>
      <c r="H8567" s="4" t="s">
        <v>22</v>
      </c>
      <c r="I8567" s="4" t="s">
        <v>9</v>
      </c>
      <c r="J8567" s="4"/>
      <c r="K8567" s="4" t="s">
        <v>121</v>
      </c>
      <c r="L8567" s="1" t="s">
        <v>25</v>
      </c>
      <c r="M8567" s="1" t="s">
        <v>1555</v>
      </c>
      <c r="N8567" s="1" t="s">
        <v>26</v>
      </c>
      <c r="O8567" s="1" t="s">
        <v>27</v>
      </c>
      <c r="P8567" s="1" t="s">
        <v>1600</v>
      </c>
      <c r="Q8567" s="1">
        <v>49.57</v>
      </c>
      <c r="T8567" s="1">
        <v>187.29</v>
      </c>
      <c r="U8567" s="1">
        <v>173.01</v>
      </c>
      <c r="V8567" s="1">
        <v>92.375460515777675</v>
      </c>
      <c r="W8567" s="1">
        <v>35.75</v>
      </c>
      <c r="X8567" s="1">
        <v>19</v>
      </c>
      <c r="Y8567" s="1">
        <v>155</v>
      </c>
      <c r="Z8567" s="1">
        <v>136</v>
      </c>
      <c r="AC8567" s="1" t="s">
        <v>1615</v>
      </c>
      <c r="AJ8567" s="1" t="s">
        <v>1317</v>
      </c>
    </row>
    <row r="8568" spans="1:38">
      <c r="A8568" s="1" t="s">
        <v>1798</v>
      </c>
      <c r="B8568" s="28">
        <v>42426</v>
      </c>
      <c r="C8568" s="30">
        <v>100</v>
      </c>
      <c r="D8568" s="4">
        <v>2</v>
      </c>
      <c r="E8568" s="1">
        <v>11</v>
      </c>
      <c r="F8568" s="4" t="s">
        <v>47</v>
      </c>
      <c r="G8568" s="4" t="s">
        <v>607</v>
      </c>
      <c r="H8568" s="4" t="s">
        <v>23</v>
      </c>
      <c r="I8568" s="4" t="s">
        <v>23</v>
      </c>
      <c r="J8568" s="4" t="s">
        <v>55</v>
      </c>
      <c r="K8568" s="4"/>
      <c r="M8568" s="1"/>
    </row>
    <row r="8569" spans="1:38">
      <c r="A8569" s="1" t="s">
        <v>1798</v>
      </c>
      <c r="B8569" s="28">
        <v>42426</v>
      </c>
      <c r="C8569" s="30">
        <v>100</v>
      </c>
      <c r="D8569" s="4">
        <v>2</v>
      </c>
      <c r="E8569" s="1">
        <v>12</v>
      </c>
      <c r="F8569" s="4" t="s">
        <v>26</v>
      </c>
      <c r="G8569" s="4" t="s">
        <v>608</v>
      </c>
      <c r="H8569" s="4" t="s">
        <v>22</v>
      </c>
      <c r="I8569" s="4" t="s">
        <v>23</v>
      </c>
      <c r="J8569" s="4"/>
      <c r="K8569" s="4"/>
      <c r="M8569" s="1"/>
    </row>
    <row r="8570" spans="1:38">
      <c r="A8570" s="1" t="s">
        <v>1798</v>
      </c>
      <c r="B8570" s="28">
        <v>42426</v>
      </c>
      <c r="C8570" s="30">
        <v>100</v>
      </c>
      <c r="D8570" s="4">
        <v>2</v>
      </c>
      <c r="E8570" s="1">
        <v>12</v>
      </c>
      <c r="F8570" s="4" t="s">
        <v>47</v>
      </c>
      <c r="G8570" s="4" t="s">
        <v>609</v>
      </c>
      <c r="H8570" s="4" t="s">
        <v>22</v>
      </c>
      <c r="I8570" s="4" t="s">
        <v>9</v>
      </c>
      <c r="J8570" s="4"/>
      <c r="K8570" s="4" t="s">
        <v>121</v>
      </c>
      <c r="L8570" s="1" t="s">
        <v>53</v>
      </c>
      <c r="M8570" s="1" t="s">
        <v>1524</v>
      </c>
    </row>
    <row r="8571" spans="1:38">
      <c r="A8571" s="1" t="s">
        <v>1798</v>
      </c>
      <c r="B8571" s="28">
        <v>42426</v>
      </c>
      <c r="C8571" s="30">
        <v>100</v>
      </c>
      <c r="D8571" s="4">
        <v>2</v>
      </c>
      <c r="E8571" s="1">
        <v>13</v>
      </c>
      <c r="F8571" s="4" t="s">
        <v>26</v>
      </c>
      <c r="G8571" s="4" t="s">
        <v>610</v>
      </c>
      <c r="H8571" s="4" t="s">
        <v>22</v>
      </c>
      <c r="I8571" s="4" t="s">
        <v>9</v>
      </c>
      <c r="J8571" s="4"/>
      <c r="K8571" s="4"/>
      <c r="M8571" s="1"/>
      <c r="AL8571" s="1" t="s">
        <v>782</v>
      </c>
    </row>
    <row r="8572" spans="1:38">
      <c r="A8572" s="1" t="s">
        <v>1798</v>
      </c>
      <c r="B8572" s="28">
        <v>42426</v>
      </c>
      <c r="C8572" s="30">
        <v>100</v>
      </c>
      <c r="D8572" s="4">
        <v>2</v>
      </c>
      <c r="E8572" s="1">
        <v>13</v>
      </c>
      <c r="F8572" s="4" t="s">
        <v>47</v>
      </c>
      <c r="G8572" s="4" t="s">
        <v>611</v>
      </c>
      <c r="H8572" s="4" t="s">
        <v>22</v>
      </c>
      <c r="I8572" s="4" t="s">
        <v>23</v>
      </c>
      <c r="J8572" s="4"/>
      <c r="K8572" s="4"/>
      <c r="M8572" s="1"/>
      <c r="AL8572" s="1" t="s">
        <v>1671</v>
      </c>
    </row>
    <row r="8573" spans="1:38">
      <c r="A8573" s="1" t="s">
        <v>1798</v>
      </c>
      <c r="B8573" s="28">
        <v>42426</v>
      </c>
      <c r="C8573" s="30">
        <v>100</v>
      </c>
      <c r="D8573" s="4">
        <v>2</v>
      </c>
      <c r="E8573" s="1">
        <v>14</v>
      </c>
      <c r="F8573" s="4" t="s">
        <v>26</v>
      </c>
      <c r="G8573" s="4" t="s">
        <v>612</v>
      </c>
      <c r="H8573" s="4" t="s">
        <v>23</v>
      </c>
      <c r="I8573" s="4" t="s">
        <v>23</v>
      </c>
      <c r="J8573" s="4"/>
      <c r="K8573" s="4"/>
      <c r="M8573" s="1"/>
    </row>
    <row r="8574" spans="1:38">
      <c r="A8574" s="1" t="s">
        <v>1798</v>
      </c>
      <c r="B8574" s="28">
        <v>42426</v>
      </c>
      <c r="C8574" s="30">
        <v>100</v>
      </c>
      <c r="D8574" s="4">
        <v>2</v>
      </c>
      <c r="E8574" s="1">
        <v>14</v>
      </c>
      <c r="F8574" s="4" t="s">
        <v>47</v>
      </c>
      <c r="G8574" s="4" t="s">
        <v>613</v>
      </c>
      <c r="H8574" s="4" t="s">
        <v>23</v>
      </c>
      <c r="I8574" s="4" t="s">
        <v>23</v>
      </c>
      <c r="J8574" s="4"/>
      <c r="K8574" s="4"/>
      <c r="M8574" s="1"/>
    </row>
    <row r="8575" spans="1:38">
      <c r="A8575" s="1" t="s">
        <v>1798</v>
      </c>
      <c r="B8575" s="28">
        <v>42426</v>
      </c>
      <c r="C8575" s="30">
        <v>100</v>
      </c>
      <c r="D8575" s="4">
        <v>2</v>
      </c>
      <c r="E8575" s="1">
        <v>15</v>
      </c>
      <c r="F8575" s="4" t="s">
        <v>26</v>
      </c>
      <c r="G8575" s="4" t="s">
        <v>616</v>
      </c>
      <c r="H8575" s="4" t="s">
        <v>23</v>
      </c>
      <c r="I8575" s="4" t="s">
        <v>9</v>
      </c>
      <c r="J8575" s="4"/>
      <c r="K8575" s="4"/>
      <c r="M8575" s="1"/>
    </row>
    <row r="8576" spans="1:38">
      <c r="A8576" s="1" t="s">
        <v>1798</v>
      </c>
      <c r="B8576" s="28">
        <v>42426</v>
      </c>
      <c r="C8576" s="30">
        <v>100</v>
      </c>
      <c r="D8576" s="4">
        <v>2</v>
      </c>
      <c r="E8576" s="1">
        <v>15</v>
      </c>
      <c r="F8576" s="4" t="s">
        <v>47</v>
      </c>
      <c r="G8576" s="4" t="s">
        <v>617</v>
      </c>
      <c r="H8576" s="4" t="s">
        <v>23</v>
      </c>
      <c r="I8576" s="4" t="s">
        <v>53</v>
      </c>
      <c r="J8576" s="4"/>
      <c r="K8576" s="4"/>
      <c r="M8576" s="1"/>
    </row>
    <row r="8577" spans="1:38">
      <c r="A8577" s="1" t="s">
        <v>1798</v>
      </c>
      <c r="B8577" s="28">
        <v>42426</v>
      </c>
      <c r="C8577" s="30">
        <v>100</v>
      </c>
      <c r="D8577" s="4">
        <v>2</v>
      </c>
      <c r="E8577" s="1">
        <v>16</v>
      </c>
      <c r="F8577" s="4" t="s">
        <v>26</v>
      </c>
      <c r="G8577" s="4" t="s">
        <v>618</v>
      </c>
      <c r="H8577" s="4" t="s">
        <v>23</v>
      </c>
      <c r="I8577" s="4" t="s">
        <v>23</v>
      </c>
      <c r="J8577" s="4"/>
      <c r="K8577" s="4"/>
      <c r="M8577" s="1"/>
    </row>
    <row r="8578" spans="1:38">
      <c r="A8578" s="1" t="s">
        <v>1798</v>
      </c>
      <c r="B8578" s="28">
        <v>42426</v>
      </c>
      <c r="C8578" s="30">
        <v>100</v>
      </c>
      <c r="D8578" s="4">
        <v>2</v>
      </c>
      <c r="E8578" s="1">
        <v>16</v>
      </c>
      <c r="F8578" s="4" t="s">
        <v>47</v>
      </c>
      <c r="G8578" s="4" t="s">
        <v>619</v>
      </c>
      <c r="H8578" s="4" t="s">
        <v>22</v>
      </c>
      <c r="I8578" s="4" t="s">
        <v>23</v>
      </c>
      <c r="J8578" s="4"/>
      <c r="K8578" s="4"/>
      <c r="M8578" s="1"/>
    </row>
    <row r="8579" spans="1:38">
      <c r="A8579" s="1" t="s">
        <v>1798</v>
      </c>
      <c r="B8579" s="28">
        <v>42426</v>
      </c>
      <c r="C8579" s="30">
        <v>100</v>
      </c>
      <c r="D8579" s="4">
        <v>2</v>
      </c>
      <c r="E8579" s="1">
        <v>17</v>
      </c>
      <c r="F8579" s="4" t="s">
        <v>26</v>
      </c>
      <c r="G8579" s="4" t="s">
        <v>620</v>
      </c>
      <c r="H8579" s="4" t="s">
        <v>23</v>
      </c>
      <c r="I8579" s="4" t="s">
        <v>23</v>
      </c>
      <c r="J8579" s="4"/>
      <c r="K8579" s="4"/>
      <c r="M8579" s="1"/>
    </row>
    <row r="8580" spans="1:38">
      <c r="A8580" s="1" t="s">
        <v>1798</v>
      </c>
      <c r="B8580" s="28">
        <v>42426</v>
      </c>
      <c r="C8580" s="30">
        <v>100</v>
      </c>
      <c r="D8580" s="4">
        <v>2</v>
      </c>
      <c r="E8580" s="1">
        <v>17</v>
      </c>
      <c r="F8580" s="4" t="s">
        <v>47</v>
      </c>
      <c r="G8580" s="4" t="s">
        <v>621</v>
      </c>
      <c r="H8580" s="4" t="s">
        <v>23</v>
      </c>
      <c r="I8580" s="4" t="s">
        <v>23</v>
      </c>
      <c r="J8580" s="4"/>
      <c r="K8580" s="4"/>
      <c r="M8580" s="1"/>
    </row>
    <row r="8581" spans="1:38">
      <c r="A8581" s="1" t="s">
        <v>1798</v>
      </c>
      <c r="B8581" s="28">
        <v>42426</v>
      </c>
      <c r="C8581" s="30">
        <v>100</v>
      </c>
      <c r="D8581" s="4">
        <v>2</v>
      </c>
      <c r="E8581" s="1">
        <v>18</v>
      </c>
      <c r="F8581" s="4" t="s">
        <v>26</v>
      </c>
      <c r="G8581" s="4" t="s">
        <v>622</v>
      </c>
      <c r="H8581" s="4" t="s">
        <v>23</v>
      </c>
      <c r="I8581" s="4" t="s">
        <v>23</v>
      </c>
      <c r="J8581" s="4"/>
      <c r="K8581" s="4"/>
      <c r="M8581" s="1"/>
    </row>
    <row r="8582" spans="1:38">
      <c r="A8582" s="1" t="s">
        <v>1798</v>
      </c>
      <c r="B8582" s="28">
        <v>42426</v>
      </c>
      <c r="C8582" s="30">
        <v>100</v>
      </c>
      <c r="D8582" s="4">
        <v>2</v>
      </c>
      <c r="E8582" s="1">
        <v>18</v>
      </c>
      <c r="F8582" s="4" t="s">
        <v>47</v>
      </c>
      <c r="G8582" s="4" t="s">
        <v>623</v>
      </c>
      <c r="H8582" s="4" t="s">
        <v>23</v>
      </c>
      <c r="I8582" s="4" t="s">
        <v>23</v>
      </c>
      <c r="J8582" s="4"/>
      <c r="K8582" s="4"/>
      <c r="M8582" s="1"/>
    </row>
    <row r="8583" spans="1:38">
      <c r="A8583" s="1" t="s">
        <v>1798</v>
      </c>
      <c r="B8583" s="28">
        <v>42426</v>
      </c>
      <c r="C8583" s="30">
        <v>100</v>
      </c>
      <c r="D8583" s="4">
        <v>2</v>
      </c>
      <c r="E8583" s="1">
        <v>19</v>
      </c>
      <c r="F8583" s="4" t="s">
        <v>26</v>
      </c>
      <c r="G8583" s="4" t="s">
        <v>624</v>
      </c>
      <c r="H8583" s="4" t="s">
        <v>22</v>
      </c>
      <c r="I8583" s="4" t="s">
        <v>23</v>
      </c>
      <c r="J8583" s="4"/>
      <c r="K8583" s="4"/>
      <c r="M8583" s="1"/>
    </row>
    <row r="8584" spans="1:38">
      <c r="A8584" s="1" t="s">
        <v>1798</v>
      </c>
      <c r="B8584" s="28">
        <v>42426</v>
      </c>
      <c r="C8584" s="30">
        <v>100</v>
      </c>
      <c r="D8584" s="4">
        <v>2</v>
      </c>
      <c r="E8584" s="1">
        <v>19</v>
      </c>
      <c r="F8584" s="4" t="s">
        <v>47</v>
      </c>
      <c r="G8584" s="4" t="s">
        <v>625</v>
      </c>
      <c r="H8584" s="4" t="s">
        <v>23</v>
      </c>
      <c r="I8584" s="4" t="s">
        <v>53</v>
      </c>
      <c r="J8584" s="4"/>
      <c r="K8584" s="4"/>
      <c r="M8584" s="1"/>
    </row>
    <row r="8585" spans="1:38">
      <c r="A8585" s="1" t="s">
        <v>1798</v>
      </c>
      <c r="B8585" s="28">
        <v>42426</v>
      </c>
      <c r="C8585" s="30">
        <v>100</v>
      </c>
      <c r="D8585" s="4">
        <v>2</v>
      </c>
      <c r="E8585" s="1">
        <v>20</v>
      </c>
      <c r="F8585" s="4" t="s">
        <v>26</v>
      </c>
      <c r="G8585" s="4" t="s">
        <v>626</v>
      </c>
      <c r="H8585" s="4" t="s">
        <v>23</v>
      </c>
      <c r="I8585" s="4" t="s">
        <v>23</v>
      </c>
      <c r="J8585" s="4"/>
      <c r="K8585" s="4"/>
      <c r="M8585" s="1"/>
    </row>
    <row r="8586" spans="1:38">
      <c r="A8586" s="1" t="s">
        <v>1798</v>
      </c>
      <c r="B8586" s="28">
        <v>42426</v>
      </c>
      <c r="C8586" s="30">
        <v>100</v>
      </c>
      <c r="D8586" s="4">
        <v>2</v>
      </c>
      <c r="E8586" s="1">
        <v>20</v>
      </c>
      <c r="F8586" s="4" t="s">
        <v>47</v>
      </c>
      <c r="G8586" s="4" t="s">
        <v>627</v>
      </c>
      <c r="H8586" s="4" t="s">
        <v>23</v>
      </c>
      <c r="I8586" s="4" t="s">
        <v>23</v>
      </c>
      <c r="J8586" s="4"/>
      <c r="K8586" s="4"/>
      <c r="M8586" s="1"/>
    </row>
    <row r="8587" spans="1:38">
      <c r="A8587" s="1" t="s">
        <v>1798</v>
      </c>
      <c r="B8587" s="28">
        <v>42426</v>
      </c>
      <c r="C8587" s="30">
        <v>100</v>
      </c>
      <c r="D8587" s="4">
        <v>2</v>
      </c>
      <c r="E8587" s="10">
        <v>21</v>
      </c>
      <c r="F8587" s="4" t="s">
        <v>26</v>
      </c>
      <c r="G8587" s="4" t="s">
        <v>628</v>
      </c>
      <c r="H8587" s="4" t="s">
        <v>23</v>
      </c>
      <c r="I8587" s="4" t="s">
        <v>23</v>
      </c>
      <c r="J8587" s="4"/>
      <c r="K8587" s="4"/>
      <c r="M8587" s="1"/>
    </row>
    <row r="8588" spans="1:38">
      <c r="A8588" s="1" t="s">
        <v>1798</v>
      </c>
      <c r="B8588" s="28">
        <v>42426</v>
      </c>
      <c r="C8588" s="30">
        <v>100</v>
      </c>
      <c r="D8588" s="4">
        <v>2</v>
      </c>
      <c r="E8588" s="1">
        <v>21</v>
      </c>
      <c r="F8588" s="4" t="s">
        <v>47</v>
      </c>
      <c r="G8588" s="4" t="s">
        <v>629</v>
      </c>
      <c r="H8588" s="4" t="s">
        <v>23</v>
      </c>
      <c r="I8588" s="4" t="s">
        <v>23</v>
      </c>
      <c r="J8588" s="4"/>
      <c r="K8588" s="4"/>
      <c r="M8588" s="1"/>
    </row>
    <row r="8589" spans="1:38">
      <c r="A8589" s="1" t="s">
        <v>1798</v>
      </c>
      <c r="B8589" s="28">
        <v>42426</v>
      </c>
      <c r="C8589" s="30">
        <v>100</v>
      </c>
      <c r="D8589" s="4">
        <v>2</v>
      </c>
      <c r="E8589" s="1">
        <v>22</v>
      </c>
      <c r="F8589" s="4" t="s">
        <v>26</v>
      </c>
      <c r="G8589" s="4" t="s">
        <v>630</v>
      </c>
      <c r="H8589" s="4" t="s">
        <v>22</v>
      </c>
      <c r="I8589" s="4" t="s">
        <v>23</v>
      </c>
      <c r="J8589" s="4"/>
      <c r="K8589" s="4"/>
      <c r="M8589" s="1"/>
    </row>
    <row r="8590" spans="1:38">
      <c r="A8590" s="1" t="s">
        <v>1798</v>
      </c>
      <c r="B8590" s="28">
        <v>42426</v>
      </c>
      <c r="C8590" s="30">
        <v>100</v>
      </c>
      <c r="D8590" s="4">
        <v>2</v>
      </c>
      <c r="E8590" s="1">
        <v>22</v>
      </c>
      <c r="F8590" s="4" t="s">
        <v>47</v>
      </c>
      <c r="G8590" s="4" t="s">
        <v>631</v>
      </c>
      <c r="H8590" s="4" t="s">
        <v>22</v>
      </c>
      <c r="I8590" s="4" t="s">
        <v>23</v>
      </c>
      <c r="J8590" s="4"/>
      <c r="K8590" s="4"/>
      <c r="M8590" s="1"/>
    </row>
    <row r="8591" spans="1:38">
      <c r="A8591" s="1" t="s">
        <v>1798</v>
      </c>
      <c r="B8591" s="28">
        <v>42426</v>
      </c>
      <c r="C8591" s="30">
        <v>100</v>
      </c>
      <c r="D8591" s="4">
        <v>2</v>
      </c>
      <c r="E8591" s="1">
        <v>23</v>
      </c>
      <c r="F8591" s="4" t="s">
        <v>26</v>
      </c>
      <c r="G8591" s="4" t="s">
        <v>632</v>
      </c>
      <c r="H8591" s="4" t="s">
        <v>22</v>
      </c>
      <c r="I8591" s="4" t="s">
        <v>9</v>
      </c>
      <c r="J8591" s="4"/>
      <c r="K8591" s="4" t="s">
        <v>35</v>
      </c>
      <c r="L8591" s="1" t="s">
        <v>25</v>
      </c>
      <c r="M8591" s="1" t="s">
        <v>1556</v>
      </c>
      <c r="N8591" s="1" t="s">
        <v>224</v>
      </c>
      <c r="O8591" s="1" t="s">
        <v>33</v>
      </c>
      <c r="P8591" s="1" t="s">
        <v>1601</v>
      </c>
      <c r="Q8591" s="1">
        <v>24.55</v>
      </c>
      <c r="R8591" s="1">
        <v>16.05</v>
      </c>
      <c r="S8591" s="1">
        <v>9.66</v>
      </c>
      <c r="X8591" s="1">
        <v>19</v>
      </c>
      <c r="Y8591" s="1">
        <v>65</v>
      </c>
      <c r="Z8591" s="1">
        <v>46</v>
      </c>
      <c r="AA8591" s="1">
        <v>0</v>
      </c>
      <c r="AE8591" s="1" t="s">
        <v>1631</v>
      </c>
      <c r="AL8591" s="1" t="s">
        <v>1672</v>
      </c>
    </row>
    <row r="8592" spans="1:38">
      <c r="A8592" s="1" t="s">
        <v>1798</v>
      </c>
      <c r="B8592" s="28">
        <v>42426</v>
      </c>
      <c r="C8592" s="30">
        <v>100</v>
      </c>
      <c r="D8592" s="4">
        <v>2</v>
      </c>
      <c r="E8592" s="1">
        <v>23</v>
      </c>
      <c r="F8592" s="4" t="s">
        <v>47</v>
      </c>
      <c r="G8592" s="4" t="s">
        <v>633</v>
      </c>
      <c r="H8592" s="4" t="s">
        <v>22</v>
      </c>
      <c r="I8592" s="4" t="s">
        <v>23</v>
      </c>
      <c r="J8592" s="4"/>
      <c r="K8592" s="4"/>
      <c r="M8592" s="1"/>
    </row>
    <row r="8593" spans="1:13">
      <c r="A8593" s="1" t="s">
        <v>1798</v>
      </c>
      <c r="B8593" s="28">
        <v>42426</v>
      </c>
      <c r="C8593" s="30">
        <v>100</v>
      </c>
      <c r="D8593" s="4">
        <v>2</v>
      </c>
      <c r="E8593" s="1">
        <v>24</v>
      </c>
      <c r="F8593" s="4" t="s">
        <v>26</v>
      </c>
      <c r="G8593" s="4" t="s">
        <v>634</v>
      </c>
      <c r="H8593" s="4" t="s">
        <v>23</v>
      </c>
      <c r="I8593" s="4" t="s">
        <v>23</v>
      </c>
      <c r="J8593" s="4"/>
      <c r="K8593" s="4"/>
      <c r="M8593" s="1"/>
    </row>
    <row r="8594" spans="1:13">
      <c r="A8594" s="1" t="s">
        <v>1798</v>
      </c>
      <c r="B8594" s="28">
        <v>42426</v>
      </c>
      <c r="C8594" s="30">
        <v>100</v>
      </c>
      <c r="D8594" s="4">
        <v>2</v>
      </c>
      <c r="E8594" s="1">
        <v>24</v>
      </c>
      <c r="F8594" s="4" t="s">
        <v>47</v>
      </c>
      <c r="G8594" s="4" t="s">
        <v>635</v>
      </c>
      <c r="H8594" s="4" t="s">
        <v>23</v>
      </c>
      <c r="I8594" s="4" t="s">
        <v>23</v>
      </c>
      <c r="J8594" s="4"/>
      <c r="K8594" s="4"/>
      <c r="M8594" s="1"/>
    </row>
    <row r="8595" spans="1:13">
      <c r="A8595" s="1" t="s">
        <v>1798</v>
      </c>
      <c r="B8595" s="28">
        <v>42426</v>
      </c>
      <c r="C8595" s="30">
        <v>100</v>
      </c>
      <c r="D8595" s="4">
        <v>2</v>
      </c>
      <c r="E8595" s="1">
        <v>25</v>
      </c>
      <c r="F8595" s="4" t="s">
        <v>26</v>
      </c>
      <c r="G8595" s="4" t="s">
        <v>636</v>
      </c>
      <c r="H8595" s="4" t="s">
        <v>23</v>
      </c>
      <c r="I8595" s="4" t="s">
        <v>23</v>
      </c>
      <c r="J8595" s="4"/>
      <c r="K8595" s="4"/>
      <c r="M8595" s="1"/>
    </row>
    <row r="8596" spans="1:13">
      <c r="A8596" s="1" t="s">
        <v>1798</v>
      </c>
      <c r="B8596" s="28">
        <v>42426</v>
      </c>
      <c r="C8596" s="30">
        <v>100</v>
      </c>
      <c r="D8596" s="4">
        <v>2</v>
      </c>
      <c r="E8596" s="1">
        <v>25</v>
      </c>
      <c r="F8596" s="4" t="s">
        <v>47</v>
      </c>
      <c r="G8596" s="4" t="s">
        <v>637</v>
      </c>
      <c r="H8596" s="4" t="s">
        <v>23</v>
      </c>
      <c r="I8596" s="4" t="s">
        <v>23</v>
      </c>
      <c r="J8596" s="4"/>
      <c r="K8596" s="4"/>
      <c r="M8596" s="1"/>
    </row>
    <row r="8597" spans="1:13">
      <c r="A8597" s="1" t="s">
        <v>1798</v>
      </c>
      <c r="B8597" s="28">
        <v>42426</v>
      </c>
      <c r="C8597" s="30">
        <v>100</v>
      </c>
      <c r="D8597" s="4">
        <v>2</v>
      </c>
      <c r="E8597" s="1">
        <v>26</v>
      </c>
      <c r="F8597" s="4" t="s">
        <v>26</v>
      </c>
      <c r="G8597" s="4" t="s">
        <v>638</v>
      </c>
      <c r="H8597" s="4" t="s">
        <v>23</v>
      </c>
      <c r="I8597" s="4" t="s">
        <v>53</v>
      </c>
      <c r="J8597" s="4"/>
      <c r="K8597" s="4"/>
      <c r="M8597" s="1"/>
    </row>
    <row r="8598" spans="1:13">
      <c r="A8598" s="1" t="s">
        <v>1798</v>
      </c>
      <c r="B8598" s="28">
        <v>42426</v>
      </c>
      <c r="C8598" s="30">
        <v>100</v>
      </c>
      <c r="D8598" s="4">
        <v>2</v>
      </c>
      <c r="E8598" s="1">
        <v>26</v>
      </c>
      <c r="F8598" s="4" t="s">
        <v>47</v>
      </c>
      <c r="G8598" s="4" t="s">
        <v>639</v>
      </c>
      <c r="H8598" s="4" t="s">
        <v>23</v>
      </c>
      <c r="I8598" s="4" t="s">
        <v>23</v>
      </c>
      <c r="J8598" s="4"/>
      <c r="K8598" s="4"/>
      <c r="M8598" s="1"/>
    </row>
    <row r="8599" spans="1:13">
      <c r="A8599" s="1" t="s">
        <v>1798</v>
      </c>
      <c r="B8599" s="28">
        <v>42426</v>
      </c>
      <c r="C8599" s="30">
        <v>100</v>
      </c>
      <c r="D8599" s="4">
        <v>2</v>
      </c>
      <c r="E8599" s="1">
        <v>27</v>
      </c>
      <c r="F8599" s="4" t="s">
        <v>26</v>
      </c>
      <c r="G8599" s="4" t="s">
        <v>640</v>
      </c>
      <c r="H8599" s="4" t="s">
        <v>22</v>
      </c>
      <c r="I8599" s="4" t="s">
        <v>23</v>
      </c>
      <c r="J8599" s="4" t="s">
        <v>55</v>
      </c>
      <c r="K8599" s="4"/>
      <c r="M8599" s="1"/>
    </row>
    <row r="8600" spans="1:13">
      <c r="A8600" s="1" t="s">
        <v>1798</v>
      </c>
      <c r="B8600" s="28">
        <v>42426</v>
      </c>
      <c r="C8600" s="30">
        <v>100</v>
      </c>
      <c r="D8600" s="4">
        <v>2</v>
      </c>
      <c r="E8600" s="1">
        <v>27</v>
      </c>
      <c r="F8600" s="4" t="s">
        <v>47</v>
      </c>
      <c r="G8600" s="4" t="s">
        <v>641</v>
      </c>
      <c r="H8600" s="4" t="s">
        <v>22</v>
      </c>
      <c r="I8600" s="4" t="s">
        <v>23</v>
      </c>
      <c r="J8600" s="4"/>
      <c r="K8600" s="4"/>
      <c r="M8600" s="1"/>
    </row>
    <row r="8601" spans="1:13">
      <c r="A8601" s="1" t="s">
        <v>1798</v>
      </c>
      <c r="B8601" s="28">
        <v>42426</v>
      </c>
      <c r="C8601" s="30">
        <v>100</v>
      </c>
      <c r="D8601" s="4">
        <v>2</v>
      </c>
      <c r="E8601" s="1">
        <v>28</v>
      </c>
      <c r="F8601" s="4" t="s">
        <v>26</v>
      </c>
      <c r="G8601" s="4" t="s">
        <v>642</v>
      </c>
      <c r="H8601" s="4" t="s">
        <v>22</v>
      </c>
      <c r="I8601" s="4" t="s">
        <v>23</v>
      </c>
      <c r="J8601" s="4"/>
      <c r="K8601" s="4"/>
      <c r="M8601" s="1"/>
    </row>
    <row r="8602" spans="1:13">
      <c r="A8602" s="1" t="s">
        <v>1798</v>
      </c>
      <c r="B8602" s="28">
        <v>42426</v>
      </c>
      <c r="C8602" s="30">
        <v>100</v>
      </c>
      <c r="D8602" s="4">
        <v>2</v>
      </c>
      <c r="E8602" s="1">
        <v>28</v>
      </c>
      <c r="F8602" s="4" t="s">
        <v>47</v>
      </c>
      <c r="G8602" s="4" t="s">
        <v>643</v>
      </c>
      <c r="H8602" s="4" t="s">
        <v>23</v>
      </c>
      <c r="I8602" s="4" t="s">
        <v>23</v>
      </c>
      <c r="J8602" s="4"/>
      <c r="K8602" s="4"/>
      <c r="M8602" s="1"/>
    </row>
    <row r="8603" spans="1:13">
      <c r="A8603" s="1" t="s">
        <v>1798</v>
      </c>
      <c r="B8603" s="28">
        <v>42426</v>
      </c>
      <c r="C8603" s="30">
        <v>100</v>
      </c>
      <c r="D8603" s="4">
        <v>2</v>
      </c>
      <c r="E8603" s="1">
        <v>29</v>
      </c>
      <c r="F8603" s="4" t="s">
        <v>26</v>
      </c>
      <c r="G8603" s="4" t="s">
        <v>644</v>
      </c>
      <c r="H8603" s="4" t="s">
        <v>22</v>
      </c>
      <c r="I8603" s="4" t="s">
        <v>53</v>
      </c>
      <c r="J8603" s="4"/>
      <c r="K8603" s="4"/>
      <c r="M8603" s="1"/>
    </row>
    <row r="8604" spans="1:13">
      <c r="A8604" s="1" t="s">
        <v>1798</v>
      </c>
      <c r="B8604" s="28">
        <v>42426</v>
      </c>
      <c r="C8604" s="30">
        <v>100</v>
      </c>
      <c r="D8604" s="4">
        <v>2</v>
      </c>
      <c r="E8604" s="1">
        <v>29</v>
      </c>
      <c r="F8604" s="4" t="s">
        <v>47</v>
      </c>
      <c r="G8604" s="4" t="s">
        <v>645</v>
      </c>
      <c r="H8604" s="4" t="s">
        <v>23</v>
      </c>
      <c r="I8604" s="4" t="s">
        <v>23</v>
      </c>
      <c r="J8604" s="4"/>
      <c r="K8604" s="4"/>
      <c r="M8604" s="1"/>
    </row>
    <row r="8605" spans="1:13">
      <c r="A8605" s="1" t="s">
        <v>1798</v>
      </c>
      <c r="B8605" s="28">
        <v>42426</v>
      </c>
      <c r="C8605" s="30">
        <v>100</v>
      </c>
      <c r="D8605" s="4">
        <v>2</v>
      </c>
      <c r="E8605" s="1">
        <v>30</v>
      </c>
      <c r="F8605" s="4" t="s">
        <v>26</v>
      </c>
      <c r="G8605" s="4" t="s">
        <v>646</v>
      </c>
      <c r="H8605" s="4" t="s">
        <v>22</v>
      </c>
      <c r="I8605" s="4" t="s">
        <v>9</v>
      </c>
      <c r="J8605" s="4"/>
      <c r="K8605" s="4" t="s">
        <v>30</v>
      </c>
      <c r="L8605" s="1" t="s">
        <v>53</v>
      </c>
      <c r="M8605" s="1" t="s">
        <v>1557</v>
      </c>
    </row>
    <row r="8606" spans="1:13">
      <c r="A8606" s="1" t="s">
        <v>1798</v>
      </c>
      <c r="B8606" s="28">
        <v>42426</v>
      </c>
      <c r="C8606" s="30">
        <v>100</v>
      </c>
      <c r="D8606" s="4">
        <v>2</v>
      </c>
      <c r="E8606" s="1">
        <v>30</v>
      </c>
      <c r="F8606" s="4" t="s">
        <v>47</v>
      </c>
      <c r="G8606" s="4" t="s">
        <v>647</v>
      </c>
      <c r="H8606" s="4" t="s">
        <v>23</v>
      </c>
      <c r="I8606" s="4" t="s">
        <v>23</v>
      </c>
      <c r="J8606" s="4"/>
      <c r="K8606" s="4"/>
      <c r="M8606" s="1"/>
    </row>
    <row r="8607" spans="1:13">
      <c r="A8607" s="1" t="s">
        <v>1798</v>
      </c>
      <c r="B8607" s="28">
        <v>42426</v>
      </c>
      <c r="C8607" s="30">
        <v>100</v>
      </c>
      <c r="D8607" s="4">
        <v>2</v>
      </c>
      <c r="E8607" s="1">
        <v>31</v>
      </c>
      <c r="F8607" s="4" t="s">
        <v>26</v>
      </c>
      <c r="G8607" s="4" t="s">
        <v>648</v>
      </c>
      <c r="H8607" s="4" t="s">
        <v>23</v>
      </c>
      <c r="I8607" s="4" t="s">
        <v>23</v>
      </c>
      <c r="J8607" s="4"/>
      <c r="K8607" s="4"/>
      <c r="M8607" s="1"/>
    </row>
    <row r="8608" spans="1:13">
      <c r="A8608" s="1" t="s">
        <v>1798</v>
      </c>
      <c r="B8608" s="28">
        <v>42426</v>
      </c>
      <c r="C8608" s="30">
        <v>100</v>
      </c>
      <c r="D8608" s="4">
        <v>2</v>
      </c>
      <c r="E8608" s="1">
        <v>31</v>
      </c>
      <c r="F8608" s="4" t="s">
        <v>47</v>
      </c>
      <c r="G8608" s="4" t="s">
        <v>649</v>
      </c>
      <c r="H8608" s="4" t="s">
        <v>23</v>
      </c>
      <c r="I8608" s="4" t="s">
        <v>23</v>
      </c>
      <c r="J8608" s="4"/>
      <c r="K8608" s="4"/>
      <c r="M8608" s="1"/>
    </row>
    <row r="8609" spans="1:38">
      <c r="A8609" s="1" t="s">
        <v>1798</v>
      </c>
      <c r="B8609" s="28">
        <v>42426</v>
      </c>
      <c r="C8609" s="30">
        <v>100</v>
      </c>
      <c r="D8609" s="4">
        <v>2</v>
      </c>
      <c r="E8609" s="1">
        <v>32</v>
      </c>
      <c r="F8609" s="4" t="s">
        <v>26</v>
      </c>
      <c r="G8609" s="4" t="s">
        <v>650</v>
      </c>
      <c r="H8609" s="4" t="s">
        <v>22</v>
      </c>
      <c r="I8609" s="4" t="s">
        <v>23</v>
      </c>
      <c r="J8609" s="4"/>
      <c r="K8609" s="4"/>
      <c r="M8609" s="1"/>
    </row>
    <row r="8610" spans="1:38">
      <c r="A8610" s="1" t="s">
        <v>1798</v>
      </c>
      <c r="B8610" s="28">
        <v>42426</v>
      </c>
      <c r="C8610" s="30">
        <v>100</v>
      </c>
      <c r="D8610" s="4">
        <v>2</v>
      </c>
      <c r="E8610" s="1">
        <v>32</v>
      </c>
      <c r="F8610" s="4" t="s">
        <v>47</v>
      </c>
      <c r="G8610" s="4" t="s">
        <v>651</v>
      </c>
      <c r="H8610" s="4" t="s">
        <v>22</v>
      </c>
      <c r="I8610" s="4" t="s">
        <v>23</v>
      </c>
      <c r="J8610" s="4"/>
      <c r="K8610" s="4"/>
      <c r="M8610" s="1"/>
    </row>
    <row r="8611" spans="1:38">
      <c r="A8611" s="1" t="s">
        <v>1798</v>
      </c>
      <c r="B8611" s="28">
        <v>42426</v>
      </c>
      <c r="C8611" s="30">
        <v>100</v>
      </c>
      <c r="D8611" s="4">
        <v>2</v>
      </c>
      <c r="E8611" s="1">
        <v>33</v>
      </c>
      <c r="F8611" s="4" t="s">
        <v>26</v>
      </c>
      <c r="G8611" s="4" t="s">
        <v>740</v>
      </c>
      <c r="H8611" s="4" t="s">
        <v>22</v>
      </c>
      <c r="I8611" s="4" t="s">
        <v>23</v>
      </c>
      <c r="J8611" s="4"/>
      <c r="K8611" s="4"/>
      <c r="M8611" s="1"/>
    </row>
    <row r="8612" spans="1:38">
      <c r="A8612" s="1" t="s">
        <v>1798</v>
      </c>
      <c r="B8612" s="28">
        <v>42426</v>
      </c>
      <c r="C8612" s="30">
        <v>100</v>
      </c>
      <c r="D8612" s="4">
        <v>2</v>
      </c>
      <c r="E8612" s="1">
        <v>33</v>
      </c>
      <c r="F8612" s="4" t="s">
        <v>47</v>
      </c>
      <c r="G8612" s="4" t="s">
        <v>652</v>
      </c>
      <c r="H8612" s="4" t="s">
        <v>23</v>
      </c>
      <c r="I8612" s="4" t="s">
        <v>23</v>
      </c>
      <c r="J8612" s="4"/>
      <c r="K8612" s="4"/>
      <c r="M8612" s="1"/>
    </row>
    <row r="8613" spans="1:38">
      <c r="A8613" s="1" t="s">
        <v>1798</v>
      </c>
      <c r="B8613" s="28">
        <v>42426</v>
      </c>
      <c r="C8613" s="30">
        <v>100</v>
      </c>
      <c r="D8613" s="4">
        <v>2</v>
      </c>
      <c r="E8613" s="1">
        <v>34</v>
      </c>
      <c r="F8613" s="4" t="s">
        <v>26</v>
      </c>
      <c r="G8613" s="4" t="s">
        <v>653</v>
      </c>
      <c r="H8613" s="4" t="s">
        <v>22</v>
      </c>
      <c r="I8613" s="4" t="s">
        <v>23</v>
      </c>
      <c r="J8613" s="4"/>
      <c r="K8613" s="4"/>
      <c r="M8613" s="1"/>
    </row>
    <row r="8614" spans="1:38">
      <c r="A8614" s="1" t="s">
        <v>1798</v>
      </c>
      <c r="B8614" s="28">
        <v>42426</v>
      </c>
      <c r="C8614" s="30">
        <v>100</v>
      </c>
      <c r="D8614" s="4">
        <v>2</v>
      </c>
      <c r="E8614" s="1">
        <v>34</v>
      </c>
      <c r="F8614" s="4" t="s">
        <v>47</v>
      </c>
      <c r="G8614" s="4" t="s">
        <v>655</v>
      </c>
      <c r="H8614" s="4" t="s">
        <v>23</v>
      </c>
      <c r="I8614" s="4" t="s">
        <v>23</v>
      </c>
      <c r="J8614" s="4"/>
      <c r="K8614" s="4"/>
      <c r="M8614" s="1"/>
    </row>
    <row r="8615" spans="1:38">
      <c r="A8615" s="1" t="s">
        <v>1798</v>
      </c>
      <c r="B8615" s="28">
        <v>42426</v>
      </c>
      <c r="C8615" s="30">
        <v>100</v>
      </c>
      <c r="D8615" s="4">
        <v>2</v>
      </c>
      <c r="E8615" s="1">
        <v>35</v>
      </c>
      <c r="F8615" s="4" t="s">
        <v>26</v>
      </c>
      <c r="G8615" s="4" t="s">
        <v>656</v>
      </c>
      <c r="H8615" s="4" t="s">
        <v>22</v>
      </c>
      <c r="I8615" s="4" t="s">
        <v>23</v>
      </c>
      <c r="J8615" s="4"/>
      <c r="K8615" s="4"/>
      <c r="M8615" s="1"/>
    </row>
    <row r="8616" spans="1:38">
      <c r="A8616" s="1" t="s">
        <v>1798</v>
      </c>
      <c r="B8616" s="28">
        <v>42426</v>
      </c>
      <c r="C8616" s="30">
        <v>100</v>
      </c>
      <c r="D8616" s="4">
        <v>2</v>
      </c>
      <c r="E8616" s="1">
        <v>35</v>
      </c>
      <c r="F8616" s="4" t="s">
        <v>47</v>
      </c>
      <c r="G8616" s="4" t="s">
        <v>658</v>
      </c>
      <c r="H8616" s="4" t="s">
        <v>23</v>
      </c>
      <c r="I8616" s="4" t="s">
        <v>9</v>
      </c>
      <c r="J8616" s="4"/>
      <c r="K8616" s="4"/>
      <c r="M8616" s="1"/>
    </row>
    <row r="8617" spans="1:38">
      <c r="A8617" s="1" t="s">
        <v>1798</v>
      </c>
      <c r="B8617" s="28">
        <v>42426</v>
      </c>
      <c r="C8617" s="30">
        <v>100</v>
      </c>
      <c r="D8617" s="4">
        <v>2</v>
      </c>
      <c r="E8617" s="1">
        <v>36</v>
      </c>
      <c r="F8617" s="4" t="s">
        <v>26</v>
      </c>
      <c r="G8617" s="4" t="s">
        <v>660</v>
      </c>
      <c r="H8617" s="4" t="s">
        <v>22</v>
      </c>
      <c r="I8617" s="4" t="s">
        <v>9</v>
      </c>
      <c r="J8617" s="4"/>
      <c r="K8617" s="4" t="s">
        <v>146</v>
      </c>
      <c r="L8617" s="1" t="s">
        <v>25</v>
      </c>
      <c r="M8617" s="1" t="s">
        <v>1558</v>
      </c>
      <c r="AL8617" s="1" t="s">
        <v>1673</v>
      </c>
    </row>
    <row r="8618" spans="1:38">
      <c r="A8618" s="1" t="s">
        <v>1798</v>
      </c>
      <c r="B8618" s="28">
        <v>42426</v>
      </c>
      <c r="C8618" s="30">
        <v>100</v>
      </c>
      <c r="D8618" s="4">
        <v>2</v>
      </c>
      <c r="E8618" s="1">
        <v>36</v>
      </c>
      <c r="F8618" s="4" t="s">
        <v>47</v>
      </c>
      <c r="G8618" s="4" t="s">
        <v>661</v>
      </c>
      <c r="H8618" s="4" t="s">
        <v>23</v>
      </c>
      <c r="I8618" s="4" t="s">
        <v>23</v>
      </c>
      <c r="J8618" s="4"/>
      <c r="K8618" s="4"/>
      <c r="M8618" s="1"/>
    </row>
    <row r="8619" spans="1:38">
      <c r="A8619" s="1" t="s">
        <v>1798</v>
      </c>
      <c r="B8619" s="28">
        <v>42426</v>
      </c>
      <c r="C8619" s="30">
        <v>100</v>
      </c>
      <c r="D8619" s="4">
        <v>2</v>
      </c>
      <c r="E8619" s="1">
        <v>37</v>
      </c>
      <c r="F8619" s="4" t="s">
        <v>26</v>
      </c>
      <c r="G8619" s="4" t="s">
        <v>741</v>
      </c>
      <c r="H8619" s="4" t="s">
        <v>23</v>
      </c>
      <c r="I8619" s="4" t="s">
        <v>23</v>
      </c>
      <c r="J8619" s="4"/>
      <c r="K8619" s="4"/>
      <c r="M8619" s="1"/>
    </row>
    <row r="8620" spans="1:38">
      <c r="A8620" s="1" t="s">
        <v>1798</v>
      </c>
      <c r="B8620" s="28">
        <v>42426</v>
      </c>
      <c r="C8620" s="30">
        <v>100</v>
      </c>
      <c r="D8620" s="4">
        <v>2</v>
      </c>
      <c r="E8620" s="1">
        <v>37</v>
      </c>
      <c r="F8620" s="4" t="s">
        <v>47</v>
      </c>
      <c r="G8620" s="4" t="s">
        <v>662</v>
      </c>
      <c r="H8620" s="4" t="s">
        <v>23</v>
      </c>
      <c r="I8620" s="4" t="s">
        <v>23</v>
      </c>
      <c r="J8620" s="4"/>
      <c r="K8620" s="4"/>
      <c r="M8620" s="1"/>
    </row>
    <row r="8621" spans="1:38">
      <c r="A8621" s="1" t="s">
        <v>1798</v>
      </c>
      <c r="B8621" s="28">
        <v>42426</v>
      </c>
      <c r="C8621" s="30">
        <v>100</v>
      </c>
      <c r="D8621" s="4">
        <v>2</v>
      </c>
      <c r="E8621" s="1">
        <v>38</v>
      </c>
      <c r="F8621" s="4" t="s">
        <v>26</v>
      </c>
      <c r="G8621" s="4" t="s">
        <v>663</v>
      </c>
      <c r="H8621" s="4" t="s">
        <v>22</v>
      </c>
      <c r="I8621" s="4" t="s">
        <v>23</v>
      </c>
      <c r="J8621" s="4"/>
      <c r="K8621" s="4"/>
      <c r="M8621" s="1"/>
    </row>
    <row r="8622" spans="1:38">
      <c r="A8622" s="1" t="s">
        <v>1798</v>
      </c>
      <c r="B8622" s="28">
        <v>42426</v>
      </c>
      <c r="C8622" s="30">
        <v>100</v>
      </c>
      <c r="D8622" s="4">
        <v>2</v>
      </c>
      <c r="E8622" s="1">
        <v>38</v>
      </c>
      <c r="F8622" s="4" t="s">
        <v>47</v>
      </c>
      <c r="G8622" s="4" t="s">
        <v>664</v>
      </c>
      <c r="H8622" s="4" t="s">
        <v>22</v>
      </c>
      <c r="I8622" s="4" t="s">
        <v>53</v>
      </c>
      <c r="J8622" s="4"/>
      <c r="K8622" s="4"/>
      <c r="M8622" s="1"/>
      <c r="AL8622" s="1" t="s">
        <v>1259</v>
      </c>
    </row>
    <row r="8623" spans="1:38">
      <c r="A8623" s="1" t="s">
        <v>1798</v>
      </c>
      <c r="B8623" s="28">
        <v>42426</v>
      </c>
      <c r="C8623" s="30">
        <v>100</v>
      </c>
      <c r="D8623" s="4">
        <v>2</v>
      </c>
      <c r="E8623" s="1">
        <v>39</v>
      </c>
      <c r="F8623" s="4" t="s">
        <v>26</v>
      </c>
      <c r="G8623" s="4" t="s">
        <v>665</v>
      </c>
      <c r="H8623" s="4" t="s">
        <v>23</v>
      </c>
      <c r="I8623" s="4" t="s">
        <v>23</v>
      </c>
      <c r="J8623" s="4"/>
      <c r="K8623" s="4"/>
      <c r="M8623" s="1"/>
    </row>
    <row r="8624" spans="1:38">
      <c r="A8624" s="1" t="s">
        <v>1798</v>
      </c>
      <c r="B8624" s="28">
        <v>42426</v>
      </c>
      <c r="C8624" s="30">
        <v>100</v>
      </c>
      <c r="D8624" s="4">
        <v>2</v>
      </c>
      <c r="E8624" s="1">
        <v>39</v>
      </c>
      <c r="F8624" s="4" t="s">
        <v>47</v>
      </c>
      <c r="G8624" s="4" t="s">
        <v>666</v>
      </c>
      <c r="H8624" s="4" t="s">
        <v>22</v>
      </c>
      <c r="I8624" s="4" t="s">
        <v>23</v>
      </c>
      <c r="J8624" s="4"/>
      <c r="K8624" s="4"/>
      <c r="M8624" s="1"/>
    </row>
    <row r="8625" spans="1:38">
      <c r="A8625" s="1" t="s">
        <v>1798</v>
      </c>
      <c r="B8625" s="28">
        <v>42426</v>
      </c>
      <c r="C8625" s="30">
        <v>100</v>
      </c>
      <c r="D8625" s="4">
        <v>2</v>
      </c>
      <c r="E8625" s="1">
        <v>40</v>
      </c>
      <c r="F8625" s="4" t="s">
        <v>26</v>
      </c>
      <c r="G8625" s="4" t="s">
        <v>667</v>
      </c>
      <c r="H8625" s="4" t="s">
        <v>22</v>
      </c>
      <c r="I8625" s="4" t="s">
        <v>9</v>
      </c>
      <c r="J8625" s="4"/>
      <c r="K8625" s="4" t="s">
        <v>30</v>
      </c>
      <c r="L8625" s="1" t="s">
        <v>53</v>
      </c>
      <c r="M8625" s="1" t="s">
        <v>1544</v>
      </c>
    </row>
    <row r="8626" spans="1:38">
      <c r="A8626" s="1" t="s">
        <v>1798</v>
      </c>
      <c r="B8626" s="28">
        <v>42426</v>
      </c>
      <c r="C8626" s="30">
        <v>100</v>
      </c>
      <c r="D8626" s="4">
        <v>2</v>
      </c>
      <c r="E8626" s="1">
        <v>40</v>
      </c>
      <c r="F8626" s="4" t="s">
        <v>47</v>
      </c>
      <c r="G8626" s="4" t="s">
        <v>668</v>
      </c>
      <c r="H8626" s="4" t="s">
        <v>22</v>
      </c>
      <c r="I8626" s="4" t="s">
        <v>9</v>
      </c>
      <c r="J8626" s="4"/>
      <c r="K8626" s="4" t="s">
        <v>35</v>
      </c>
      <c r="L8626" s="1" t="s">
        <v>53</v>
      </c>
      <c r="M8626" s="1" t="s">
        <v>1540</v>
      </c>
    </row>
    <row r="8627" spans="1:38">
      <c r="A8627" s="1" t="s">
        <v>1798</v>
      </c>
      <c r="B8627" s="28">
        <v>42426</v>
      </c>
      <c r="C8627" s="30">
        <v>100</v>
      </c>
      <c r="D8627" s="4">
        <v>2</v>
      </c>
      <c r="E8627" s="1">
        <v>41</v>
      </c>
      <c r="F8627" s="4" t="s">
        <v>26</v>
      </c>
      <c r="G8627" s="4" t="s">
        <v>670</v>
      </c>
      <c r="H8627" s="4" t="s">
        <v>23</v>
      </c>
      <c r="I8627" s="4" t="s">
        <v>23</v>
      </c>
      <c r="J8627" s="4"/>
      <c r="K8627" s="4"/>
      <c r="M8627" s="1"/>
    </row>
    <row r="8628" spans="1:38">
      <c r="A8628" s="1" t="s">
        <v>1798</v>
      </c>
      <c r="B8628" s="28">
        <v>42426</v>
      </c>
      <c r="C8628" s="30">
        <v>100</v>
      </c>
      <c r="D8628" s="4">
        <v>2</v>
      </c>
      <c r="E8628" s="1">
        <v>41</v>
      </c>
      <c r="F8628" s="4" t="s">
        <v>47</v>
      </c>
      <c r="G8628" s="4" t="s">
        <v>671</v>
      </c>
      <c r="H8628" s="4" t="s">
        <v>22</v>
      </c>
      <c r="I8628" s="4" t="s">
        <v>9</v>
      </c>
      <c r="J8628" s="4"/>
      <c r="K8628" s="4" t="s">
        <v>30</v>
      </c>
      <c r="L8628" s="1" t="s">
        <v>53</v>
      </c>
      <c r="M8628" s="1" t="s">
        <v>1549</v>
      </c>
    </row>
    <row r="8629" spans="1:38">
      <c r="A8629" s="1" t="s">
        <v>1798</v>
      </c>
      <c r="B8629" s="28">
        <v>42426</v>
      </c>
      <c r="C8629" s="30">
        <v>100</v>
      </c>
      <c r="D8629" s="4">
        <v>2</v>
      </c>
      <c r="E8629" s="1">
        <v>42</v>
      </c>
      <c r="F8629" s="4" t="s">
        <v>26</v>
      </c>
      <c r="G8629" s="4" t="s">
        <v>672</v>
      </c>
      <c r="H8629" s="4" t="s">
        <v>23</v>
      </c>
      <c r="I8629" s="4" t="s">
        <v>53</v>
      </c>
      <c r="J8629" s="4"/>
      <c r="K8629" s="4"/>
      <c r="M8629" s="1"/>
    </row>
    <row r="8630" spans="1:38">
      <c r="A8630" s="1" t="s">
        <v>1798</v>
      </c>
      <c r="B8630" s="28">
        <v>42426</v>
      </c>
      <c r="C8630" s="30">
        <v>100</v>
      </c>
      <c r="D8630" s="4">
        <v>2</v>
      </c>
      <c r="E8630" s="1">
        <v>42</v>
      </c>
      <c r="F8630" s="4" t="s">
        <v>47</v>
      </c>
      <c r="G8630" s="4" t="s">
        <v>673</v>
      </c>
      <c r="H8630" s="4" t="s">
        <v>23</v>
      </c>
      <c r="I8630" s="4" t="s">
        <v>23</v>
      </c>
      <c r="J8630" s="4"/>
      <c r="K8630" s="4"/>
      <c r="M8630" s="1"/>
    </row>
    <row r="8631" spans="1:38">
      <c r="A8631" s="1" t="s">
        <v>1798</v>
      </c>
      <c r="B8631" s="28">
        <v>42426</v>
      </c>
      <c r="C8631" s="30">
        <v>100</v>
      </c>
      <c r="D8631" s="4">
        <v>2</v>
      </c>
      <c r="E8631" s="1">
        <v>43</v>
      </c>
      <c r="F8631" s="4" t="s">
        <v>26</v>
      </c>
      <c r="G8631" s="4" t="s">
        <v>674</v>
      </c>
      <c r="H8631" s="4" t="s">
        <v>23</v>
      </c>
      <c r="I8631" s="4" t="s">
        <v>23</v>
      </c>
      <c r="J8631" s="4"/>
      <c r="K8631" s="4"/>
      <c r="M8631" s="1"/>
    </row>
    <row r="8632" spans="1:38">
      <c r="A8632" s="1" t="s">
        <v>1798</v>
      </c>
      <c r="B8632" s="28">
        <v>42426</v>
      </c>
      <c r="C8632" s="30">
        <v>100</v>
      </c>
      <c r="D8632" s="4">
        <v>2</v>
      </c>
      <c r="E8632" s="1">
        <v>43</v>
      </c>
      <c r="F8632" s="4" t="s">
        <v>47</v>
      </c>
      <c r="G8632" s="4" t="s">
        <v>675</v>
      </c>
      <c r="H8632" s="4" t="s">
        <v>22</v>
      </c>
      <c r="I8632" s="4" t="s">
        <v>23</v>
      </c>
      <c r="J8632" s="4"/>
      <c r="K8632" s="4"/>
      <c r="M8632" s="1"/>
    </row>
    <row r="8633" spans="1:38">
      <c r="A8633" s="1" t="s">
        <v>1798</v>
      </c>
      <c r="B8633" s="28">
        <v>42426</v>
      </c>
      <c r="C8633" s="30">
        <v>100</v>
      </c>
      <c r="D8633" s="4">
        <v>2</v>
      </c>
      <c r="E8633" s="1">
        <v>44</v>
      </c>
      <c r="F8633" s="4" t="s">
        <v>26</v>
      </c>
      <c r="G8633" s="4" t="s">
        <v>676</v>
      </c>
      <c r="H8633" s="4" t="s">
        <v>23</v>
      </c>
      <c r="I8633" s="4" t="s">
        <v>23</v>
      </c>
      <c r="J8633" s="4"/>
      <c r="K8633" s="4"/>
      <c r="M8633" s="1"/>
    </row>
    <row r="8634" spans="1:38">
      <c r="A8634" s="1" t="s">
        <v>1798</v>
      </c>
      <c r="B8634" s="28">
        <v>42426</v>
      </c>
      <c r="C8634" s="30">
        <v>100</v>
      </c>
      <c r="D8634" s="4">
        <v>2</v>
      </c>
      <c r="E8634" s="1">
        <v>44</v>
      </c>
      <c r="F8634" s="4" t="s">
        <v>47</v>
      </c>
      <c r="G8634" s="4" t="s">
        <v>678</v>
      </c>
      <c r="H8634" s="4" t="s">
        <v>23</v>
      </c>
      <c r="I8634" s="4" t="s">
        <v>23</v>
      </c>
      <c r="J8634" s="4"/>
      <c r="K8634" s="4"/>
      <c r="M8634" s="1"/>
    </row>
    <row r="8635" spans="1:38">
      <c r="A8635" s="1" t="s">
        <v>1798</v>
      </c>
      <c r="B8635" s="28">
        <v>42426</v>
      </c>
      <c r="C8635" s="30">
        <v>100</v>
      </c>
      <c r="D8635" s="4">
        <v>2</v>
      </c>
      <c r="E8635" s="1">
        <v>45</v>
      </c>
      <c r="F8635" s="4" t="s">
        <v>26</v>
      </c>
      <c r="G8635" s="4" t="s">
        <v>679</v>
      </c>
      <c r="H8635" s="4" t="s">
        <v>23</v>
      </c>
      <c r="I8635" s="4" t="s">
        <v>23</v>
      </c>
      <c r="J8635" s="4"/>
      <c r="K8635" s="4"/>
      <c r="M8635" s="1"/>
    </row>
    <row r="8636" spans="1:38">
      <c r="A8636" s="1" t="s">
        <v>1798</v>
      </c>
      <c r="B8636" s="28">
        <v>42426</v>
      </c>
      <c r="C8636" s="30">
        <v>100</v>
      </c>
      <c r="D8636" s="4">
        <v>2</v>
      </c>
      <c r="E8636" s="1">
        <v>45</v>
      </c>
      <c r="F8636" s="4" t="s">
        <v>47</v>
      </c>
      <c r="G8636" s="4" t="s">
        <v>680</v>
      </c>
      <c r="H8636" s="4" t="s">
        <v>22</v>
      </c>
      <c r="I8636" s="4" t="s">
        <v>9</v>
      </c>
      <c r="J8636" s="4"/>
      <c r="K8636" s="4"/>
      <c r="M8636" s="1"/>
    </row>
    <row r="8637" spans="1:38">
      <c r="A8637" s="1" t="s">
        <v>1798</v>
      </c>
      <c r="B8637" s="28">
        <v>42426</v>
      </c>
      <c r="C8637" s="30">
        <v>100</v>
      </c>
      <c r="D8637" s="4">
        <v>2</v>
      </c>
      <c r="E8637" s="1">
        <v>46</v>
      </c>
      <c r="F8637" s="4" t="s">
        <v>26</v>
      </c>
      <c r="G8637" s="4" t="s">
        <v>681</v>
      </c>
      <c r="H8637" s="4" t="s">
        <v>22</v>
      </c>
      <c r="I8637" s="4" t="s">
        <v>23</v>
      </c>
      <c r="J8637" s="4"/>
      <c r="K8637" s="4"/>
      <c r="M8637" s="1"/>
    </row>
    <row r="8638" spans="1:38">
      <c r="A8638" s="1" t="s">
        <v>1798</v>
      </c>
      <c r="B8638" s="28">
        <v>42426</v>
      </c>
      <c r="C8638" s="30">
        <v>100</v>
      </c>
      <c r="D8638" s="4">
        <v>2</v>
      </c>
      <c r="E8638" s="1">
        <v>46</v>
      </c>
      <c r="F8638" s="4" t="s">
        <v>47</v>
      </c>
      <c r="G8638" s="4" t="s">
        <v>682</v>
      </c>
      <c r="H8638" s="4" t="s">
        <v>22</v>
      </c>
      <c r="I8638" s="4" t="s">
        <v>9</v>
      </c>
      <c r="J8638" s="4"/>
      <c r="K8638" s="4" t="s">
        <v>29</v>
      </c>
      <c r="L8638" s="1" t="s">
        <v>25</v>
      </c>
      <c r="M8638" s="1" t="s">
        <v>1559</v>
      </c>
      <c r="N8638" s="1" t="s">
        <v>26</v>
      </c>
      <c r="O8638" s="1" t="s">
        <v>33</v>
      </c>
      <c r="P8638" s="1" t="s">
        <v>903</v>
      </c>
      <c r="Q8638" s="1">
        <v>36.46</v>
      </c>
      <c r="R8638" s="1">
        <v>22.64</v>
      </c>
      <c r="S8638" s="1">
        <v>12.49</v>
      </c>
      <c r="AA8638" s="1">
        <v>8</v>
      </c>
      <c r="AC8638" s="1" t="s">
        <v>1616</v>
      </c>
      <c r="AE8638" s="1" t="s">
        <v>1632</v>
      </c>
      <c r="AF8638" s="1" t="s">
        <v>1633</v>
      </c>
      <c r="AJ8638" s="1" t="s">
        <v>1328</v>
      </c>
      <c r="AL8638" s="1" t="s">
        <v>1674</v>
      </c>
    </row>
    <row r="8639" spans="1:38">
      <c r="A8639" s="1" t="s">
        <v>1798</v>
      </c>
      <c r="B8639" s="28">
        <v>42426</v>
      </c>
      <c r="C8639" s="30">
        <v>100</v>
      </c>
      <c r="D8639" s="4">
        <v>2</v>
      </c>
      <c r="E8639" s="1">
        <v>47</v>
      </c>
      <c r="F8639" s="4" t="s">
        <v>26</v>
      </c>
      <c r="G8639" s="4" t="s">
        <v>683</v>
      </c>
      <c r="H8639" s="4" t="s">
        <v>22</v>
      </c>
      <c r="I8639" s="4" t="s">
        <v>9</v>
      </c>
      <c r="J8639" s="4"/>
      <c r="K8639" s="4"/>
      <c r="M8639" s="1"/>
      <c r="AL8639" s="1" t="s">
        <v>782</v>
      </c>
    </row>
    <row r="8640" spans="1:38">
      <c r="A8640" s="1" t="s">
        <v>1798</v>
      </c>
      <c r="B8640" s="28">
        <v>42426</v>
      </c>
      <c r="C8640" s="30">
        <v>100</v>
      </c>
      <c r="D8640" s="4">
        <v>2</v>
      </c>
      <c r="E8640" s="1">
        <v>47</v>
      </c>
      <c r="F8640" s="4" t="s">
        <v>47</v>
      </c>
      <c r="G8640" s="4" t="s">
        <v>684</v>
      </c>
      <c r="H8640" s="4" t="s">
        <v>23</v>
      </c>
      <c r="I8640" s="4" t="s">
        <v>23</v>
      </c>
      <c r="J8640" s="4"/>
      <c r="K8640" s="4"/>
      <c r="M8640" s="1"/>
    </row>
    <row r="8641" spans="1:38">
      <c r="A8641" s="1" t="s">
        <v>1798</v>
      </c>
      <c r="B8641" s="28">
        <v>42426</v>
      </c>
      <c r="C8641" s="30">
        <v>100</v>
      </c>
      <c r="D8641" s="4">
        <v>2</v>
      </c>
      <c r="E8641" s="1">
        <v>48</v>
      </c>
      <c r="F8641" s="4" t="s">
        <v>26</v>
      </c>
      <c r="G8641" s="4" t="s">
        <v>686</v>
      </c>
      <c r="H8641" s="4" t="s">
        <v>22</v>
      </c>
      <c r="I8641" s="4" t="s">
        <v>9</v>
      </c>
      <c r="J8641" s="4"/>
      <c r="K8641" s="4" t="s">
        <v>239</v>
      </c>
      <c r="L8641" s="1" t="s">
        <v>25</v>
      </c>
      <c r="M8641" s="1" t="s">
        <v>1560</v>
      </c>
      <c r="N8641" s="1" t="s">
        <v>26</v>
      </c>
      <c r="O8641" s="1" t="s">
        <v>27</v>
      </c>
      <c r="P8641" s="1" t="s">
        <v>40</v>
      </c>
      <c r="Q8641" s="1">
        <v>46.8</v>
      </c>
      <c r="T8641" s="1">
        <v>185.58</v>
      </c>
      <c r="U8641" s="1">
        <v>178.34</v>
      </c>
      <c r="V8641" s="1">
        <v>96.098717534217045</v>
      </c>
      <c r="W8641" s="1">
        <v>42.31</v>
      </c>
      <c r="X8641" s="1">
        <v>19</v>
      </c>
      <c r="Y8641" s="1">
        <v>222</v>
      </c>
      <c r="Z8641" s="1">
        <v>203</v>
      </c>
      <c r="AJ8641" s="1" t="s">
        <v>1322</v>
      </c>
      <c r="AL8641" s="1" t="s">
        <v>1675</v>
      </c>
    </row>
    <row r="8642" spans="1:38">
      <c r="A8642" s="1" t="s">
        <v>1798</v>
      </c>
      <c r="B8642" s="28">
        <v>42426</v>
      </c>
      <c r="C8642" s="30">
        <v>100</v>
      </c>
      <c r="D8642" s="4">
        <v>2</v>
      </c>
      <c r="E8642" s="1">
        <v>48</v>
      </c>
      <c r="F8642" s="4" t="s">
        <v>47</v>
      </c>
      <c r="G8642" s="4" t="s">
        <v>687</v>
      </c>
      <c r="H8642" s="4" t="s">
        <v>22</v>
      </c>
      <c r="I8642" s="4" t="s">
        <v>9</v>
      </c>
      <c r="J8642" s="4"/>
      <c r="K8642" s="4"/>
      <c r="M8642" s="1"/>
      <c r="AL8642" s="1" t="s">
        <v>1676</v>
      </c>
    </row>
    <row r="8643" spans="1:38">
      <c r="A8643" s="1" t="s">
        <v>1799</v>
      </c>
      <c r="B8643" s="29">
        <v>42427</v>
      </c>
      <c r="C8643" s="30">
        <v>100</v>
      </c>
      <c r="D8643" s="4">
        <v>2</v>
      </c>
      <c r="E8643" s="13">
        <v>1</v>
      </c>
      <c r="F8643" s="30" t="s">
        <v>26</v>
      </c>
      <c r="G8643" s="30" t="s">
        <v>584</v>
      </c>
      <c r="H8643" s="30" t="s">
        <v>22</v>
      </c>
      <c r="I8643" s="30" t="s">
        <v>23</v>
      </c>
      <c r="J8643" s="30"/>
      <c r="K8643" s="30"/>
      <c r="L8643" s="13"/>
      <c r="M8643" s="13"/>
      <c r="N8643" s="13"/>
      <c r="O8643" s="13"/>
      <c r="P8643" s="13"/>
      <c r="Q8643" s="13"/>
      <c r="R8643" s="13"/>
      <c r="S8643" s="13"/>
      <c r="T8643" s="13"/>
      <c r="U8643" s="13"/>
      <c r="V8643" s="13"/>
      <c r="W8643" s="13"/>
      <c r="X8643" s="13"/>
      <c r="Y8643" s="13"/>
      <c r="Z8643" s="13"/>
      <c r="AA8643" s="13"/>
      <c r="AB8643" s="13"/>
      <c r="AC8643" s="13"/>
      <c r="AD8643" s="13"/>
      <c r="AE8643" s="13"/>
      <c r="AF8643" s="13"/>
      <c r="AG8643" s="13"/>
      <c r="AH8643" s="13"/>
      <c r="AI8643" s="13"/>
      <c r="AJ8643" s="13"/>
      <c r="AK8643" s="13" t="s">
        <v>1667</v>
      </c>
      <c r="AL8643" s="13"/>
    </row>
    <row r="8644" spans="1:38">
      <c r="A8644" s="1" t="s">
        <v>1799</v>
      </c>
      <c r="B8644" s="29">
        <v>42427</v>
      </c>
      <c r="C8644" s="30">
        <v>100</v>
      </c>
      <c r="D8644" s="4">
        <v>2</v>
      </c>
      <c r="E8644" s="13">
        <v>1</v>
      </c>
      <c r="F8644" s="30" t="s">
        <v>47</v>
      </c>
      <c r="G8644" s="30" t="s">
        <v>586</v>
      </c>
      <c r="H8644" s="30" t="s">
        <v>23</v>
      </c>
      <c r="I8644" s="30" t="s">
        <v>23</v>
      </c>
      <c r="J8644" s="30"/>
      <c r="K8644" s="30"/>
      <c r="L8644" s="13"/>
      <c r="M8644" s="13"/>
      <c r="N8644" s="13"/>
      <c r="O8644" s="13"/>
      <c r="P8644" s="13"/>
      <c r="Q8644" s="13"/>
      <c r="R8644" s="13"/>
      <c r="S8644" s="13"/>
      <c r="T8644" s="13"/>
      <c r="U8644" s="13"/>
      <c r="V8644" s="13"/>
      <c r="W8644" s="13"/>
      <c r="X8644" s="13"/>
      <c r="Y8644" s="13"/>
      <c r="Z8644" s="13"/>
      <c r="AA8644" s="13"/>
      <c r="AB8644" s="13"/>
      <c r="AC8644" s="13"/>
      <c r="AD8644" s="13"/>
      <c r="AE8644" s="13"/>
      <c r="AF8644" s="13"/>
      <c r="AG8644" s="13"/>
      <c r="AH8644" s="13"/>
      <c r="AI8644" s="13"/>
      <c r="AJ8644" s="13"/>
      <c r="AK8644" s="13" t="s">
        <v>1667</v>
      </c>
      <c r="AL8644" s="13"/>
    </row>
    <row r="8645" spans="1:38">
      <c r="A8645" s="1" t="s">
        <v>1799</v>
      </c>
      <c r="B8645" s="29">
        <v>42427</v>
      </c>
      <c r="C8645" s="30">
        <v>100</v>
      </c>
      <c r="D8645" s="4">
        <v>2</v>
      </c>
      <c r="E8645" s="13">
        <v>2</v>
      </c>
      <c r="F8645" s="30" t="s">
        <v>26</v>
      </c>
      <c r="G8645" s="30" t="s">
        <v>587</v>
      </c>
      <c r="H8645" s="30" t="s">
        <v>22</v>
      </c>
      <c r="I8645" s="30" t="s">
        <v>23</v>
      </c>
      <c r="J8645" s="30"/>
      <c r="K8645" s="30"/>
      <c r="L8645" s="13"/>
      <c r="M8645" s="13"/>
      <c r="N8645" s="13"/>
      <c r="O8645" s="13"/>
      <c r="P8645" s="13"/>
      <c r="Q8645" s="13"/>
      <c r="R8645" s="13"/>
      <c r="S8645" s="13"/>
      <c r="T8645" s="13"/>
      <c r="U8645" s="13"/>
      <c r="V8645" s="13"/>
      <c r="W8645" s="13"/>
      <c r="X8645" s="13"/>
      <c r="Y8645" s="13"/>
      <c r="Z8645" s="13"/>
      <c r="AA8645" s="13"/>
      <c r="AB8645" s="13"/>
      <c r="AC8645" s="13"/>
      <c r="AD8645" s="13"/>
      <c r="AE8645" s="13"/>
      <c r="AF8645" s="13"/>
      <c r="AG8645" s="13"/>
      <c r="AH8645" s="13"/>
      <c r="AI8645" s="13"/>
      <c r="AJ8645" s="13"/>
      <c r="AK8645" s="13" t="s">
        <v>1667</v>
      </c>
      <c r="AL8645" s="13"/>
    </row>
    <row r="8646" spans="1:38">
      <c r="A8646" s="1" t="s">
        <v>1799</v>
      </c>
      <c r="B8646" s="29">
        <v>42427</v>
      </c>
      <c r="C8646" s="30">
        <v>100</v>
      </c>
      <c r="D8646" s="4">
        <v>2</v>
      </c>
      <c r="E8646" s="13">
        <v>2</v>
      </c>
      <c r="F8646" s="30" t="s">
        <v>47</v>
      </c>
      <c r="G8646" s="30" t="s">
        <v>588</v>
      </c>
      <c r="H8646" s="30" t="s">
        <v>23</v>
      </c>
      <c r="I8646" s="30" t="s">
        <v>23</v>
      </c>
      <c r="J8646" s="30"/>
      <c r="K8646" s="30"/>
      <c r="L8646" s="13"/>
      <c r="M8646" s="13"/>
      <c r="N8646" s="13"/>
      <c r="O8646" s="13"/>
      <c r="P8646" s="13"/>
      <c r="Q8646" s="13"/>
      <c r="R8646" s="13"/>
      <c r="S8646" s="13"/>
      <c r="T8646" s="13"/>
      <c r="U8646" s="13"/>
      <c r="V8646" s="13"/>
      <c r="W8646" s="13"/>
      <c r="X8646" s="13"/>
      <c r="Y8646" s="13"/>
      <c r="Z8646" s="13"/>
      <c r="AA8646" s="13"/>
      <c r="AB8646" s="13"/>
      <c r="AC8646" s="13"/>
      <c r="AD8646" s="13"/>
      <c r="AE8646" s="13"/>
      <c r="AF8646" s="13"/>
      <c r="AG8646" s="13"/>
      <c r="AH8646" s="13"/>
      <c r="AI8646" s="13"/>
      <c r="AJ8646" s="13"/>
      <c r="AK8646" s="13" t="s">
        <v>1667</v>
      </c>
      <c r="AL8646" s="13"/>
    </row>
    <row r="8647" spans="1:38">
      <c r="A8647" s="1" t="s">
        <v>1799</v>
      </c>
      <c r="B8647" s="29">
        <v>42427</v>
      </c>
      <c r="C8647" s="30">
        <v>100</v>
      </c>
      <c r="D8647" s="4">
        <v>2</v>
      </c>
      <c r="E8647" s="13">
        <v>3</v>
      </c>
      <c r="F8647" s="30" t="s">
        <v>26</v>
      </c>
      <c r="G8647" s="30" t="s">
        <v>589</v>
      </c>
      <c r="H8647" s="30" t="s">
        <v>22</v>
      </c>
      <c r="I8647" s="30" t="s">
        <v>23</v>
      </c>
      <c r="J8647" s="30"/>
      <c r="K8647" s="30"/>
      <c r="L8647" s="13"/>
      <c r="M8647" s="13"/>
      <c r="N8647" s="13"/>
      <c r="O8647" s="13"/>
      <c r="P8647" s="13"/>
      <c r="Q8647" s="13"/>
      <c r="R8647" s="13"/>
      <c r="S8647" s="13"/>
      <c r="T8647" s="13"/>
      <c r="U8647" s="13"/>
      <c r="V8647" s="13"/>
      <c r="W8647" s="13"/>
      <c r="X8647" s="13"/>
      <c r="Y8647" s="13"/>
      <c r="Z8647" s="13"/>
      <c r="AA8647" s="13"/>
      <c r="AB8647" s="13"/>
      <c r="AC8647" s="13"/>
      <c r="AD8647" s="13"/>
      <c r="AE8647" s="13"/>
      <c r="AF8647" s="13"/>
      <c r="AG8647" s="13"/>
      <c r="AH8647" s="13"/>
      <c r="AI8647" s="13"/>
      <c r="AJ8647" s="13"/>
      <c r="AK8647" s="13" t="s">
        <v>1667</v>
      </c>
      <c r="AL8647" s="13"/>
    </row>
    <row r="8648" spans="1:38">
      <c r="A8648" s="1" t="s">
        <v>1799</v>
      </c>
      <c r="B8648" s="29">
        <v>42427</v>
      </c>
      <c r="C8648" s="30">
        <v>100</v>
      </c>
      <c r="D8648" s="4">
        <v>2</v>
      </c>
      <c r="E8648" s="13">
        <v>3</v>
      </c>
      <c r="F8648" s="30" t="s">
        <v>47</v>
      </c>
      <c r="G8648" s="30" t="s">
        <v>590</v>
      </c>
      <c r="H8648" s="30" t="s">
        <v>22</v>
      </c>
      <c r="I8648" s="30" t="s">
        <v>9</v>
      </c>
      <c r="J8648" s="30"/>
      <c r="K8648" s="30" t="s">
        <v>239</v>
      </c>
      <c r="L8648" s="13" t="s">
        <v>25</v>
      </c>
      <c r="M8648" s="13" t="s">
        <v>1561</v>
      </c>
      <c r="N8648" s="13" t="s">
        <v>224</v>
      </c>
      <c r="O8648" s="13" t="s">
        <v>66</v>
      </c>
      <c r="P8648" s="13" t="s">
        <v>1602</v>
      </c>
      <c r="Q8648" s="13">
        <v>44.58</v>
      </c>
      <c r="R8648" s="13"/>
      <c r="S8648" s="13"/>
      <c r="T8648" s="13">
        <v>182.08</v>
      </c>
      <c r="U8648" s="13">
        <v>187.81</v>
      </c>
      <c r="V8648" s="13">
        <v>103.14696840000001</v>
      </c>
      <c r="W8648" s="13">
        <v>40.22</v>
      </c>
      <c r="X8648" s="13">
        <v>19</v>
      </c>
      <c r="Y8648" s="13">
        <v>202</v>
      </c>
      <c r="Z8648" s="13">
        <v>183</v>
      </c>
      <c r="AA8648" s="13"/>
      <c r="AB8648" s="13"/>
      <c r="AC8648" s="13"/>
      <c r="AD8648" s="13"/>
      <c r="AE8648" s="13"/>
      <c r="AF8648" s="13"/>
      <c r="AG8648" s="13"/>
      <c r="AH8648" s="13"/>
      <c r="AI8648" s="13"/>
      <c r="AJ8648" s="13" t="s">
        <v>1322</v>
      </c>
      <c r="AK8648" s="13" t="s">
        <v>1667</v>
      </c>
      <c r="AL8648" s="13"/>
    </row>
    <row r="8649" spans="1:38">
      <c r="A8649" s="1" t="s">
        <v>1799</v>
      </c>
      <c r="B8649" s="29">
        <v>42427</v>
      </c>
      <c r="C8649" s="30">
        <v>100</v>
      </c>
      <c r="D8649" s="4">
        <v>2</v>
      </c>
      <c r="E8649" s="13">
        <v>4</v>
      </c>
      <c r="F8649" s="30" t="s">
        <v>26</v>
      </c>
      <c r="G8649" s="30" t="s">
        <v>591</v>
      </c>
      <c r="H8649" s="30" t="s">
        <v>22</v>
      </c>
      <c r="I8649" s="30" t="s">
        <v>53</v>
      </c>
      <c r="J8649" s="30"/>
      <c r="K8649" s="30"/>
      <c r="L8649" s="13"/>
      <c r="M8649" s="13"/>
      <c r="N8649" s="13"/>
      <c r="O8649" s="13"/>
      <c r="P8649" s="13"/>
      <c r="Q8649" s="13"/>
      <c r="R8649" s="13"/>
      <c r="S8649" s="13"/>
      <c r="T8649" s="13"/>
      <c r="U8649" s="13"/>
      <c r="V8649" s="13"/>
      <c r="W8649" s="13"/>
      <c r="X8649" s="13"/>
      <c r="Y8649" s="13"/>
      <c r="Z8649" s="13"/>
      <c r="AA8649" s="13"/>
      <c r="AB8649" s="13"/>
      <c r="AC8649" s="13"/>
      <c r="AD8649" s="13"/>
      <c r="AE8649" s="13"/>
      <c r="AF8649" s="13"/>
      <c r="AG8649" s="13"/>
      <c r="AH8649" s="13"/>
      <c r="AI8649" s="13"/>
      <c r="AJ8649" s="13"/>
      <c r="AK8649" s="13" t="s">
        <v>1667</v>
      </c>
      <c r="AL8649" s="13" t="s">
        <v>1677</v>
      </c>
    </row>
    <row r="8650" spans="1:38">
      <c r="A8650" s="1" t="s">
        <v>1799</v>
      </c>
      <c r="B8650" s="29">
        <v>42427</v>
      </c>
      <c r="C8650" s="30">
        <v>100</v>
      </c>
      <c r="D8650" s="4">
        <v>2</v>
      </c>
      <c r="E8650" s="13">
        <v>4</v>
      </c>
      <c r="F8650" s="30" t="s">
        <v>47</v>
      </c>
      <c r="G8650" s="30" t="s">
        <v>592</v>
      </c>
      <c r="H8650" s="30" t="s">
        <v>22</v>
      </c>
      <c r="I8650" s="30" t="s">
        <v>53</v>
      </c>
      <c r="J8650" s="30"/>
      <c r="K8650" s="30"/>
      <c r="L8650" s="13"/>
      <c r="M8650" s="13"/>
      <c r="N8650" s="13"/>
      <c r="O8650" s="13"/>
      <c r="P8650" s="13"/>
      <c r="Q8650" s="13"/>
      <c r="R8650" s="13"/>
      <c r="S8650" s="13"/>
      <c r="T8650" s="13"/>
      <c r="U8650" s="13"/>
      <c r="V8650" s="13"/>
      <c r="W8650" s="13"/>
      <c r="X8650" s="13"/>
      <c r="Y8650" s="13"/>
      <c r="Z8650" s="13"/>
      <c r="AA8650" s="13"/>
      <c r="AB8650" s="13"/>
      <c r="AC8650" s="13"/>
      <c r="AD8650" s="13"/>
      <c r="AE8650" s="13"/>
      <c r="AF8650" s="13"/>
      <c r="AG8650" s="13"/>
      <c r="AH8650" s="13"/>
      <c r="AI8650" s="13"/>
      <c r="AJ8650" s="13"/>
      <c r="AK8650" s="13" t="s">
        <v>1667</v>
      </c>
      <c r="AL8650" s="13"/>
    </row>
    <row r="8651" spans="1:38">
      <c r="A8651" s="1" t="s">
        <v>1799</v>
      </c>
      <c r="B8651" s="29">
        <v>42427</v>
      </c>
      <c r="C8651" s="30">
        <v>100</v>
      </c>
      <c r="D8651" s="4">
        <v>2</v>
      </c>
      <c r="E8651" s="13">
        <v>5</v>
      </c>
      <c r="F8651" s="30" t="s">
        <v>26</v>
      </c>
      <c r="G8651" s="30" t="s">
        <v>593</v>
      </c>
      <c r="H8651" s="30" t="s">
        <v>22</v>
      </c>
      <c r="I8651" s="30" t="s">
        <v>53</v>
      </c>
      <c r="J8651" s="30"/>
      <c r="K8651" s="30"/>
      <c r="L8651" s="13"/>
      <c r="M8651" s="13"/>
      <c r="N8651" s="13"/>
      <c r="O8651" s="13"/>
      <c r="P8651" s="13"/>
      <c r="Q8651" s="13"/>
      <c r="R8651" s="13"/>
      <c r="S8651" s="13"/>
      <c r="T8651" s="13"/>
      <c r="U8651" s="13"/>
      <c r="V8651" s="13"/>
      <c r="W8651" s="13"/>
      <c r="X8651" s="13"/>
      <c r="Y8651" s="13"/>
      <c r="Z8651" s="13"/>
      <c r="AA8651" s="13"/>
      <c r="AB8651" s="13"/>
      <c r="AC8651" s="13"/>
      <c r="AD8651" s="13"/>
      <c r="AE8651" s="13"/>
      <c r="AF8651" s="13"/>
      <c r="AG8651" s="13"/>
      <c r="AH8651" s="13"/>
      <c r="AI8651" s="13"/>
      <c r="AJ8651" s="13"/>
      <c r="AK8651" s="13" t="s">
        <v>1667</v>
      </c>
      <c r="AL8651" s="13"/>
    </row>
    <row r="8652" spans="1:38">
      <c r="A8652" s="1" t="s">
        <v>1799</v>
      </c>
      <c r="B8652" s="29">
        <v>42427</v>
      </c>
      <c r="C8652" s="30">
        <v>100</v>
      </c>
      <c r="D8652" s="4">
        <v>2</v>
      </c>
      <c r="E8652" s="13">
        <v>5</v>
      </c>
      <c r="F8652" s="30" t="s">
        <v>47</v>
      </c>
      <c r="G8652" s="30" t="s">
        <v>594</v>
      </c>
      <c r="H8652" s="30" t="s">
        <v>22</v>
      </c>
      <c r="I8652" s="30" t="s">
        <v>23</v>
      </c>
      <c r="J8652" s="30"/>
      <c r="K8652" s="30"/>
      <c r="L8652" s="13"/>
      <c r="M8652" s="13"/>
      <c r="N8652" s="13"/>
      <c r="O8652" s="13"/>
      <c r="P8652" s="13"/>
      <c r="Q8652" s="13"/>
      <c r="R8652" s="13"/>
      <c r="S8652" s="13"/>
      <c r="T8652" s="13"/>
      <c r="U8652" s="13"/>
      <c r="V8652" s="13"/>
      <c r="W8652" s="13"/>
      <c r="X8652" s="13"/>
      <c r="Y8652" s="13"/>
      <c r="Z8652" s="13"/>
      <c r="AA8652" s="13"/>
      <c r="AB8652" s="13"/>
      <c r="AC8652" s="13"/>
      <c r="AD8652" s="13"/>
      <c r="AE8652" s="13"/>
      <c r="AF8652" s="13"/>
      <c r="AG8652" s="13"/>
      <c r="AH8652" s="13"/>
      <c r="AI8652" s="13"/>
      <c r="AJ8652" s="13"/>
      <c r="AK8652" s="13" t="s">
        <v>1667</v>
      </c>
      <c r="AL8652" s="13"/>
    </row>
    <row r="8653" spans="1:38">
      <c r="A8653" s="1" t="s">
        <v>1799</v>
      </c>
      <c r="B8653" s="29">
        <v>42427</v>
      </c>
      <c r="C8653" s="30">
        <v>100</v>
      </c>
      <c r="D8653" s="4">
        <v>2</v>
      </c>
      <c r="E8653" s="13">
        <v>6</v>
      </c>
      <c r="F8653" s="30" t="s">
        <v>26</v>
      </c>
      <c r="G8653" s="30" t="s">
        <v>595</v>
      </c>
      <c r="H8653" s="30" t="s">
        <v>22</v>
      </c>
      <c r="I8653" s="30" t="s">
        <v>9</v>
      </c>
      <c r="J8653" s="30"/>
      <c r="K8653" s="30" t="s">
        <v>32</v>
      </c>
      <c r="L8653" s="13" t="s">
        <v>25</v>
      </c>
      <c r="M8653" s="13" t="s">
        <v>1562</v>
      </c>
      <c r="N8653" s="13" t="s">
        <v>224</v>
      </c>
      <c r="O8653" s="13" t="s">
        <v>33</v>
      </c>
      <c r="P8653" s="13"/>
      <c r="Q8653" s="13">
        <v>26.42</v>
      </c>
      <c r="R8653" s="13">
        <v>19.04</v>
      </c>
      <c r="S8653" s="13">
        <v>9.85</v>
      </c>
      <c r="T8653" s="13"/>
      <c r="U8653" s="13"/>
      <c r="V8653" s="13"/>
      <c r="W8653" s="13"/>
      <c r="X8653" s="13">
        <v>19</v>
      </c>
      <c r="Y8653" s="13">
        <v>65</v>
      </c>
      <c r="Z8653" s="13">
        <v>46</v>
      </c>
      <c r="AA8653" s="13">
        <v>10</v>
      </c>
      <c r="AB8653" s="13"/>
      <c r="AC8653" s="13"/>
      <c r="AD8653" s="13"/>
      <c r="AE8653" s="13" t="s">
        <v>1634</v>
      </c>
      <c r="AF8653" s="13" t="s">
        <v>1635</v>
      </c>
      <c r="AG8653" s="13"/>
      <c r="AH8653" s="13"/>
      <c r="AI8653" s="13"/>
      <c r="AJ8653" s="13" t="s">
        <v>1328</v>
      </c>
      <c r="AK8653" s="13" t="s">
        <v>1667</v>
      </c>
      <c r="AL8653" s="13"/>
    </row>
    <row r="8654" spans="1:38">
      <c r="A8654" s="1" t="s">
        <v>1799</v>
      </c>
      <c r="B8654" s="29">
        <v>42427</v>
      </c>
      <c r="C8654" s="30">
        <v>100</v>
      </c>
      <c r="D8654" s="4">
        <v>2</v>
      </c>
      <c r="E8654" s="13">
        <v>6</v>
      </c>
      <c r="F8654" s="30" t="s">
        <v>47</v>
      </c>
      <c r="G8654" s="30" t="s">
        <v>596</v>
      </c>
      <c r="H8654" s="30" t="s">
        <v>22</v>
      </c>
      <c r="I8654" s="30" t="s">
        <v>23</v>
      </c>
      <c r="J8654" s="30"/>
      <c r="K8654" s="30"/>
      <c r="L8654" s="13"/>
      <c r="M8654" s="13"/>
      <c r="N8654" s="13"/>
      <c r="O8654" s="13"/>
      <c r="P8654" s="13"/>
      <c r="Q8654" s="13"/>
      <c r="R8654" s="13"/>
      <c r="S8654" s="13"/>
      <c r="T8654" s="13"/>
      <c r="U8654" s="13"/>
      <c r="V8654" s="13"/>
      <c r="W8654" s="13"/>
      <c r="X8654" s="13"/>
      <c r="Y8654" s="13"/>
      <c r="Z8654" s="13"/>
      <c r="AA8654" s="13"/>
      <c r="AB8654" s="13"/>
      <c r="AC8654" s="13"/>
      <c r="AD8654" s="13"/>
      <c r="AE8654" s="13"/>
      <c r="AF8654" s="13"/>
      <c r="AG8654" s="13"/>
      <c r="AH8654" s="13"/>
      <c r="AI8654" s="13"/>
      <c r="AJ8654" s="13"/>
      <c r="AK8654" s="13" t="s">
        <v>1667</v>
      </c>
      <c r="AL8654" s="13"/>
    </row>
    <row r="8655" spans="1:38">
      <c r="A8655" s="1" t="s">
        <v>1799</v>
      </c>
      <c r="B8655" s="29">
        <v>42427</v>
      </c>
      <c r="C8655" s="30">
        <v>100</v>
      </c>
      <c r="D8655" s="4">
        <v>2</v>
      </c>
      <c r="E8655" s="13">
        <v>7</v>
      </c>
      <c r="F8655" s="30" t="s">
        <v>26</v>
      </c>
      <c r="G8655" s="30" t="s">
        <v>597</v>
      </c>
      <c r="H8655" s="30" t="s">
        <v>23</v>
      </c>
      <c r="I8655" s="30" t="s">
        <v>23</v>
      </c>
      <c r="J8655" s="30"/>
      <c r="K8655" s="30"/>
      <c r="L8655" s="13"/>
      <c r="M8655" s="13"/>
      <c r="N8655" s="13"/>
      <c r="O8655" s="13"/>
      <c r="P8655" s="13"/>
      <c r="Q8655" s="13"/>
      <c r="R8655" s="13"/>
      <c r="S8655" s="13"/>
      <c r="T8655" s="13"/>
      <c r="U8655" s="13"/>
      <c r="V8655" s="13"/>
      <c r="W8655" s="13"/>
      <c r="X8655" s="13"/>
      <c r="Y8655" s="13"/>
      <c r="Z8655" s="13"/>
      <c r="AA8655" s="13"/>
      <c r="AB8655" s="13"/>
      <c r="AC8655" s="13"/>
      <c r="AD8655" s="13"/>
      <c r="AE8655" s="13"/>
      <c r="AF8655" s="13"/>
      <c r="AG8655" s="13"/>
      <c r="AH8655" s="13"/>
      <c r="AI8655" s="13"/>
      <c r="AJ8655" s="13"/>
      <c r="AK8655" s="13" t="s">
        <v>1667</v>
      </c>
      <c r="AL8655" s="13"/>
    </row>
    <row r="8656" spans="1:38">
      <c r="A8656" s="1" t="s">
        <v>1799</v>
      </c>
      <c r="B8656" s="29">
        <v>42427</v>
      </c>
      <c r="C8656" s="30">
        <v>100</v>
      </c>
      <c r="D8656" s="4">
        <v>2</v>
      </c>
      <c r="E8656" s="13">
        <v>7</v>
      </c>
      <c r="F8656" s="30" t="s">
        <v>47</v>
      </c>
      <c r="G8656" s="30" t="s">
        <v>599</v>
      </c>
      <c r="H8656" s="30" t="s">
        <v>22</v>
      </c>
      <c r="I8656" s="30" t="s">
        <v>23</v>
      </c>
      <c r="J8656" s="30"/>
      <c r="K8656" s="30"/>
      <c r="L8656" s="13"/>
      <c r="M8656" s="13"/>
      <c r="N8656" s="13"/>
      <c r="O8656" s="13"/>
      <c r="P8656" s="13"/>
      <c r="Q8656" s="13"/>
      <c r="R8656" s="13"/>
      <c r="S8656" s="13"/>
      <c r="T8656" s="13"/>
      <c r="U8656" s="13"/>
      <c r="V8656" s="13"/>
      <c r="W8656" s="13"/>
      <c r="X8656" s="13"/>
      <c r="Y8656" s="13"/>
      <c r="Z8656" s="13"/>
      <c r="AA8656" s="13"/>
      <c r="AB8656" s="13"/>
      <c r="AC8656" s="13"/>
      <c r="AD8656" s="13"/>
      <c r="AE8656" s="13"/>
      <c r="AF8656" s="13"/>
      <c r="AG8656" s="13"/>
      <c r="AH8656" s="13"/>
      <c r="AI8656" s="13"/>
      <c r="AJ8656" s="13"/>
      <c r="AK8656" s="13" t="s">
        <v>1667</v>
      </c>
      <c r="AL8656" s="13"/>
    </row>
    <row r="8657" spans="1:38">
      <c r="A8657" s="1" t="s">
        <v>1799</v>
      </c>
      <c r="B8657" s="29">
        <v>42427</v>
      </c>
      <c r="C8657" s="30">
        <v>100</v>
      </c>
      <c r="D8657" s="4">
        <v>2</v>
      </c>
      <c r="E8657" s="13">
        <v>8</v>
      </c>
      <c r="F8657" s="30" t="s">
        <v>26</v>
      </c>
      <c r="G8657" s="30" t="s">
        <v>600</v>
      </c>
      <c r="H8657" s="30" t="s">
        <v>23</v>
      </c>
      <c r="I8657" s="30" t="s">
        <v>23</v>
      </c>
      <c r="J8657" s="30"/>
      <c r="K8657" s="30"/>
      <c r="L8657" s="13"/>
      <c r="M8657" s="13"/>
      <c r="N8657" s="13"/>
      <c r="O8657" s="13"/>
      <c r="P8657" s="13"/>
      <c r="Q8657" s="13"/>
      <c r="R8657" s="13"/>
      <c r="S8657" s="13"/>
      <c r="T8657" s="13"/>
      <c r="U8657" s="13"/>
      <c r="V8657" s="13"/>
      <c r="W8657" s="13"/>
      <c r="X8657" s="13"/>
      <c r="Y8657" s="13"/>
      <c r="Z8657" s="13"/>
      <c r="AA8657" s="13"/>
      <c r="AB8657" s="13"/>
      <c r="AC8657" s="13"/>
      <c r="AD8657" s="13"/>
      <c r="AE8657" s="13"/>
      <c r="AF8657" s="13"/>
      <c r="AG8657" s="13"/>
      <c r="AH8657" s="13"/>
      <c r="AI8657" s="13"/>
      <c r="AJ8657" s="13"/>
      <c r="AK8657" s="13" t="s">
        <v>1667</v>
      </c>
      <c r="AL8657" s="13"/>
    </row>
    <row r="8658" spans="1:38">
      <c r="A8658" s="1" t="s">
        <v>1799</v>
      </c>
      <c r="B8658" s="29">
        <v>42427</v>
      </c>
      <c r="C8658" s="30">
        <v>100</v>
      </c>
      <c r="D8658" s="4">
        <v>2</v>
      </c>
      <c r="E8658" s="13">
        <v>8</v>
      </c>
      <c r="F8658" s="30" t="s">
        <v>47</v>
      </c>
      <c r="G8658" s="30" t="s">
        <v>601</v>
      </c>
      <c r="H8658" s="30" t="s">
        <v>23</v>
      </c>
      <c r="I8658" s="30" t="s">
        <v>23</v>
      </c>
      <c r="J8658" s="30"/>
      <c r="K8658" s="30"/>
      <c r="L8658" s="13"/>
      <c r="M8658" s="13"/>
      <c r="N8658" s="13"/>
      <c r="O8658" s="13"/>
      <c r="P8658" s="13"/>
      <c r="Q8658" s="13"/>
      <c r="R8658" s="13"/>
      <c r="S8658" s="13"/>
      <c r="T8658" s="13"/>
      <c r="U8658" s="13"/>
      <c r="V8658" s="13"/>
      <c r="W8658" s="13"/>
      <c r="X8658" s="13"/>
      <c r="Y8658" s="13"/>
      <c r="Z8658" s="13"/>
      <c r="AA8658" s="13"/>
      <c r="AB8658" s="13"/>
      <c r="AC8658" s="13"/>
      <c r="AD8658" s="13"/>
      <c r="AE8658" s="13"/>
      <c r="AF8658" s="13"/>
      <c r="AG8658" s="13"/>
      <c r="AH8658" s="13"/>
      <c r="AI8658" s="13"/>
      <c r="AJ8658" s="13"/>
      <c r="AK8658" s="13" t="s">
        <v>1667</v>
      </c>
      <c r="AL8658" s="13"/>
    </row>
    <row r="8659" spans="1:38">
      <c r="A8659" s="1" t="s">
        <v>1799</v>
      </c>
      <c r="B8659" s="29">
        <v>42427</v>
      </c>
      <c r="C8659" s="30">
        <v>100</v>
      </c>
      <c r="D8659" s="4">
        <v>2</v>
      </c>
      <c r="E8659" s="13">
        <v>9</v>
      </c>
      <c r="F8659" s="30" t="s">
        <v>26</v>
      </c>
      <c r="G8659" s="30" t="s">
        <v>602</v>
      </c>
      <c r="H8659" s="30" t="s">
        <v>23</v>
      </c>
      <c r="I8659" s="30" t="s">
        <v>23</v>
      </c>
      <c r="J8659" s="30"/>
      <c r="K8659" s="30"/>
      <c r="L8659" s="13"/>
      <c r="M8659" s="13"/>
      <c r="N8659" s="13"/>
      <c r="O8659" s="13"/>
      <c r="P8659" s="13"/>
      <c r="Q8659" s="13"/>
      <c r="R8659" s="13"/>
      <c r="S8659" s="13"/>
      <c r="T8659" s="13"/>
      <c r="U8659" s="13"/>
      <c r="V8659" s="13"/>
      <c r="W8659" s="13"/>
      <c r="X8659" s="13"/>
      <c r="Y8659" s="13"/>
      <c r="Z8659" s="13"/>
      <c r="AA8659" s="13"/>
      <c r="AB8659" s="13"/>
      <c r="AC8659" s="13"/>
      <c r="AD8659" s="13"/>
      <c r="AE8659" s="13"/>
      <c r="AF8659" s="13"/>
      <c r="AG8659" s="13"/>
      <c r="AH8659" s="13"/>
      <c r="AI8659" s="13"/>
      <c r="AJ8659" s="13"/>
      <c r="AK8659" s="13" t="s">
        <v>1667</v>
      </c>
      <c r="AL8659" s="13"/>
    </row>
    <row r="8660" spans="1:38">
      <c r="A8660" s="1" t="s">
        <v>1799</v>
      </c>
      <c r="B8660" s="29">
        <v>42427</v>
      </c>
      <c r="C8660" s="30">
        <v>100</v>
      </c>
      <c r="D8660" s="4">
        <v>2</v>
      </c>
      <c r="E8660" s="13">
        <v>9</v>
      </c>
      <c r="F8660" s="30" t="s">
        <v>47</v>
      </c>
      <c r="G8660" s="30" t="s">
        <v>603</v>
      </c>
      <c r="H8660" s="30" t="s">
        <v>23</v>
      </c>
      <c r="I8660" s="30" t="s">
        <v>23</v>
      </c>
      <c r="J8660" s="30"/>
      <c r="K8660" s="30"/>
      <c r="L8660" s="13"/>
      <c r="M8660" s="13"/>
      <c r="N8660" s="13"/>
      <c r="O8660" s="13"/>
      <c r="P8660" s="13"/>
      <c r="Q8660" s="13"/>
      <c r="R8660" s="13"/>
      <c r="S8660" s="13"/>
      <c r="T8660" s="13"/>
      <c r="U8660" s="13"/>
      <c r="V8660" s="13"/>
      <c r="W8660" s="13"/>
      <c r="X8660" s="13"/>
      <c r="Y8660" s="13"/>
      <c r="Z8660" s="13"/>
      <c r="AA8660" s="13"/>
      <c r="AB8660" s="13"/>
      <c r="AC8660" s="13"/>
      <c r="AD8660" s="13"/>
      <c r="AE8660" s="13"/>
      <c r="AF8660" s="13"/>
      <c r="AG8660" s="13"/>
      <c r="AH8660" s="13"/>
      <c r="AI8660" s="13"/>
      <c r="AJ8660" s="13"/>
      <c r="AK8660" s="13" t="s">
        <v>1667</v>
      </c>
      <c r="AL8660" s="13"/>
    </row>
    <row r="8661" spans="1:38">
      <c r="A8661" s="1" t="s">
        <v>1799</v>
      </c>
      <c r="B8661" s="29">
        <v>42427</v>
      </c>
      <c r="C8661" s="30">
        <v>100</v>
      </c>
      <c r="D8661" s="4">
        <v>2</v>
      </c>
      <c r="E8661" s="13">
        <v>10</v>
      </c>
      <c r="F8661" s="30" t="s">
        <v>26</v>
      </c>
      <c r="G8661" s="30" t="s">
        <v>604</v>
      </c>
      <c r="H8661" s="30" t="s">
        <v>23</v>
      </c>
      <c r="I8661" s="30" t="s">
        <v>23</v>
      </c>
      <c r="J8661" s="30"/>
      <c r="K8661" s="30"/>
      <c r="L8661" s="13"/>
      <c r="M8661" s="13"/>
      <c r="N8661" s="13"/>
      <c r="O8661" s="13"/>
      <c r="P8661" s="13"/>
      <c r="Q8661" s="13"/>
      <c r="R8661" s="13"/>
      <c r="S8661" s="13"/>
      <c r="T8661" s="13"/>
      <c r="U8661" s="13"/>
      <c r="V8661" s="13"/>
      <c r="W8661" s="13"/>
      <c r="X8661" s="13"/>
      <c r="Y8661" s="13"/>
      <c r="Z8661" s="13"/>
      <c r="AA8661" s="13"/>
      <c r="AB8661" s="13"/>
      <c r="AC8661" s="13"/>
      <c r="AD8661" s="13"/>
      <c r="AE8661" s="13"/>
      <c r="AF8661" s="13"/>
      <c r="AG8661" s="13"/>
      <c r="AH8661" s="13"/>
      <c r="AI8661" s="13"/>
      <c r="AJ8661" s="13"/>
      <c r="AK8661" s="13" t="s">
        <v>1667</v>
      </c>
      <c r="AL8661" s="13"/>
    </row>
    <row r="8662" spans="1:38">
      <c r="A8662" s="1" t="s">
        <v>1799</v>
      </c>
      <c r="B8662" s="29">
        <v>42427</v>
      </c>
      <c r="C8662" s="30">
        <v>100</v>
      </c>
      <c r="D8662" s="4">
        <v>2</v>
      </c>
      <c r="E8662" s="13">
        <v>10</v>
      </c>
      <c r="F8662" s="30" t="s">
        <v>47</v>
      </c>
      <c r="G8662" s="30" t="s">
        <v>605</v>
      </c>
      <c r="H8662" s="30" t="s">
        <v>22</v>
      </c>
      <c r="I8662" s="30" t="s">
        <v>53</v>
      </c>
      <c r="J8662" s="30"/>
      <c r="K8662" s="30"/>
      <c r="L8662" s="13"/>
      <c r="M8662" s="13"/>
      <c r="N8662" s="13"/>
      <c r="O8662" s="13"/>
      <c r="P8662" s="13"/>
      <c r="Q8662" s="13"/>
      <c r="R8662" s="13"/>
      <c r="S8662" s="13"/>
      <c r="T8662" s="13"/>
      <c r="U8662" s="13"/>
      <c r="V8662" s="13"/>
      <c r="W8662" s="13"/>
      <c r="X8662" s="13"/>
      <c r="Y8662" s="13"/>
      <c r="Z8662" s="13"/>
      <c r="AA8662" s="13"/>
      <c r="AB8662" s="13"/>
      <c r="AC8662" s="13"/>
      <c r="AD8662" s="13"/>
      <c r="AE8662" s="13"/>
      <c r="AF8662" s="13"/>
      <c r="AG8662" s="13"/>
      <c r="AH8662" s="13"/>
      <c r="AI8662" s="13"/>
      <c r="AJ8662" s="13"/>
      <c r="AK8662" s="13" t="s">
        <v>1667</v>
      </c>
      <c r="AL8662" s="13"/>
    </row>
    <row r="8663" spans="1:38">
      <c r="A8663" s="1" t="s">
        <v>1799</v>
      </c>
      <c r="B8663" s="29">
        <v>42427</v>
      </c>
      <c r="C8663" s="30">
        <v>100</v>
      </c>
      <c r="D8663" s="4">
        <v>2</v>
      </c>
      <c r="E8663" s="13">
        <v>11</v>
      </c>
      <c r="F8663" s="30" t="s">
        <v>26</v>
      </c>
      <c r="G8663" s="30" t="s">
        <v>606</v>
      </c>
      <c r="H8663" s="30" t="s">
        <v>23</v>
      </c>
      <c r="I8663" s="30" t="s">
        <v>9</v>
      </c>
      <c r="J8663" s="30"/>
      <c r="K8663" s="30"/>
      <c r="L8663" s="13"/>
      <c r="M8663" s="13"/>
      <c r="N8663" s="13"/>
      <c r="O8663" s="13"/>
      <c r="P8663" s="13"/>
      <c r="Q8663" s="13"/>
      <c r="R8663" s="13"/>
      <c r="S8663" s="13"/>
      <c r="T8663" s="13"/>
      <c r="U8663" s="13"/>
      <c r="V8663" s="13"/>
      <c r="W8663" s="13"/>
      <c r="X8663" s="13"/>
      <c r="Y8663" s="13"/>
      <c r="Z8663" s="13"/>
      <c r="AA8663" s="13"/>
      <c r="AB8663" s="13"/>
      <c r="AC8663" s="13"/>
      <c r="AD8663" s="13"/>
      <c r="AE8663" s="13"/>
      <c r="AF8663" s="13"/>
      <c r="AG8663" s="13"/>
      <c r="AH8663" s="13"/>
      <c r="AI8663" s="13"/>
      <c r="AJ8663" s="13"/>
      <c r="AK8663" s="13" t="s">
        <v>1667</v>
      </c>
      <c r="AL8663" s="13"/>
    </row>
    <row r="8664" spans="1:38">
      <c r="A8664" s="1" t="s">
        <v>1799</v>
      </c>
      <c r="B8664" s="29">
        <v>42427</v>
      </c>
      <c r="C8664" s="30">
        <v>100</v>
      </c>
      <c r="D8664" s="4">
        <v>2</v>
      </c>
      <c r="E8664" s="13">
        <v>11</v>
      </c>
      <c r="F8664" s="30" t="s">
        <v>47</v>
      </c>
      <c r="G8664" s="30" t="s">
        <v>607</v>
      </c>
      <c r="H8664" s="30" t="s">
        <v>22</v>
      </c>
      <c r="I8664" s="30" t="s">
        <v>23</v>
      </c>
      <c r="J8664" s="30"/>
      <c r="K8664" s="30"/>
      <c r="L8664" s="13"/>
      <c r="M8664" s="13"/>
      <c r="N8664" s="13"/>
      <c r="O8664" s="13"/>
      <c r="P8664" s="13"/>
      <c r="Q8664" s="13"/>
      <c r="R8664" s="13"/>
      <c r="S8664" s="13"/>
      <c r="T8664" s="13"/>
      <c r="U8664" s="13"/>
      <c r="V8664" s="13"/>
      <c r="W8664" s="13"/>
      <c r="X8664" s="13"/>
      <c r="Y8664" s="13"/>
      <c r="Z8664" s="13"/>
      <c r="AA8664" s="13"/>
      <c r="AB8664" s="13"/>
      <c r="AC8664" s="13"/>
      <c r="AD8664" s="13"/>
      <c r="AE8664" s="13"/>
      <c r="AF8664" s="13"/>
      <c r="AG8664" s="13"/>
      <c r="AH8664" s="13"/>
      <c r="AI8664" s="13"/>
      <c r="AJ8664" s="13"/>
      <c r="AK8664" s="13" t="s">
        <v>1667</v>
      </c>
      <c r="AL8664" s="13"/>
    </row>
    <row r="8665" spans="1:38">
      <c r="A8665" s="1" t="s">
        <v>1799</v>
      </c>
      <c r="B8665" s="29">
        <v>42427</v>
      </c>
      <c r="C8665" s="30">
        <v>100</v>
      </c>
      <c r="D8665" s="4">
        <v>2</v>
      </c>
      <c r="E8665" s="13">
        <v>12</v>
      </c>
      <c r="F8665" s="30" t="s">
        <v>26</v>
      </c>
      <c r="G8665" s="30" t="s">
        <v>608</v>
      </c>
      <c r="H8665" s="30" t="s">
        <v>22</v>
      </c>
      <c r="I8665" s="30" t="s">
        <v>53</v>
      </c>
      <c r="J8665" s="30"/>
      <c r="K8665" s="30"/>
      <c r="L8665" s="13"/>
      <c r="M8665" s="13"/>
      <c r="N8665" s="13"/>
      <c r="O8665" s="13"/>
      <c r="P8665" s="13"/>
      <c r="Q8665" s="13"/>
      <c r="R8665" s="13"/>
      <c r="S8665" s="13"/>
      <c r="T8665" s="13"/>
      <c r="U8665" s="13"/>
      <c r="V8665" s="13"/>
      <c r="W8665" s="13"/>
      <c r="X8665" s="13"/>
      <c r="Y8665" s="13"/>
      <c r="Z8665" s="13"/>
      <c r="AA8665" s="13"/>
      <c r="AB8665" s="13"/>
      <c r="AC8665" s="13"/>
      <c r="AD8665" s="13"/>
      <c r="AE8665" s="13"/>
      <c r="AF8665" s="13"/>
      <c r="AG8665" s="13"/>
      <c r="AH8665" s="13"/>
      <c r="AI8665" s="13"/>
      <c r="AJ8665" s="13"/>
      <c r="AK8665" s="13" t="s">
        <v>1667</v>
      </c>
      <c r="AL8665" s="13"/>
    </row>
    <row r="8666" spans="1:38">
      <c r="A8666" s="1" t="s">
        <v>1799</v>
      </c>
      <c r="B8666" s="29">
        <v>42427</v>
      </c>
      <c r="C8666" s="30">
        <v>100</v>
      </c>
      <c r="D8666" s="4">
        <v>2</v>
      </c>
      <c r="E8666" s="13">
        <v>12</v>
      </c>
      <c r="F8666" s="30" t="s">
        <v>47</v>
      </c>
      <c r="G8666" s="30" t="s">
        <v>609</v>
      </c>
      <c r="H8666" s="30" t="s">
        <v>22</v>
      </c>
      <c r="I8666" s="30" t="s">
        <v>23</v>
      </c>
      <c r="J8666" s="30"/>
      <c r="K8666" s="30"/>
      <c r="L8666" s="13"/>
      <c r="M8666" s="13"/>
      <c r="N8666" s="13"/>
      <c r="O8666" s="13"/>
      <c r="P8666" s="13"/>
      <c r="Q8666" s="13"/>
      <c r="R8666" s="13"/>
      <c r="S8666" s="13"/>
      <c r="T8666" s="13"/>
      <c r="U8666" s="13"/>
      <c r="V8666" s="13"/>
      <c r="W8666" s="13"/>
      <c r="X8666" s="13"/>
      <c r="Y8666" s="13"/>
      <c r="Z8666" s="13"/>
      <c r="AA8666" s="13"/>
      <c r="AB8666" s="13"/>
      <c r="AC8666" s="13"/>
      <c r="AD8666" s="13"/>
      <c r="AE8666" s="13"/>
      <c r="AF8666" s="13"/>
      <c r="AG8666" s="13"/>
      <c r="AH8666" s="13"/>
      <c r="AI8666" s="13"/>
      <c r="AJ8666" s="13"/>
      <c r="AK8666" s="13" t="s">
        <v>1667</v>
      </c>
      <c r="AL8666" s="13"/>
    </row>
    <row r="8667" spans="1:38">
      <c r="A8667" s="1" t="s">
        <v>1799</v>
      </c>
      <c r="B8667" s="29">
        <v>42427</v>
      </c>
      <c r="C8667" s="30">
        <v>100</v>
      </c>
      <c r="D8667" s="4">
        <v>2</v>
      </c>
      <c r="E8667" s="13">
        <v>13</v>
      </c>
      <c r="F8667" s="30" t="s">
        <v>26</v>
      </c>
      <c r="G8667" s="30" t="s">
        <v>610</v>
      </c>
      <c r="H8667" s="30" t="s">
        <v>22</v>
      </c>
      <c r="I8667" s="30" t="s">
        <v>23</v>
      </c>
      <c r="J8667" s="30"/>
      <c r="K8667" s="30"/>
      <c r="L8667" s="13"/>
      <c r="M8667" s="13"/>
      <c r="N8667" s="13"/>
      <c r="O8667" s="13"/>
      <c r="P8667" s="13"/>
      <c r="Q8667" s="13"/>
      <c r="R8667" s="13"/>
      <c r="S8667" s="13"/>
      <c r="T8667" s="13"/>
      <c r="U8667" s="13"/>
      <c r="V8667" s="13"/>
      <c r="W8667" s="13"/>
      <c r="X8667" s="13"/>
      <c r="Y8667" s="13"/>
      <c r="Z8667" s="13"/>
      <c r="AA8667" s="13"/>
      <c r="AB8667" s="13"/>
      <c r="AC8667" s="13"/>
      <c r="AD8667" s="13"/>
      <c r="AE8667" s="13"/>
      <c r="AF8667" s="13"/>
      <c r="AG8667" s="13"/>
      <c r="AH8667" s="13"/>
      <c r="AI8667" s="13"/>
      <c r="AJ8667" s="13"/>
      <c r="AK8667" s="13" t="s">
        <v>1667</v>
      </c>
      <c r="AL8667" s="13"/>
    </row>
    <row r="8668" spans="1:38">
      <c r="A8668" s="1" t="s">
        <v>1799</v>
      </c>
      <c r="B8668" s="29">
        <v>42427</v>
      </c>
      <c r="C8668" s="30">
        <v>100</v>
      </c>
      <c r="D8668" s="4">
        <v>2</v>
      </c>
      <c r="E8668" s="13">
        <v>13</v>
      </c>
      <c r="F8668" s="30" t="s">
        <v>47</v>
      </c>
      <c r="G8668" s="30" t="s">
        <v>611</v>
      </c>
      <c r="H8668" s="30" t="s">
        <v>22</v>
      </c>
      <c r="I8668" s="30" t="s">
        <v>23</v>
      </c>
      <c r="J8668" s="30"/>
      <c r="K8668" s="30"/>
      <c r="L8668" s="13"/>
      <c r="M8668" s="13"/>
      <c r="N8668" s="13"/>
      <c r="O8668" s="13"/>
      <c r="P8668" s="13"/>
      <c r="Q8668" s="13"/>
      <c r="R8668" s="13"/>
      <c r="S8668" s="13"/>
      <c r="T8668" s="13"/>
      <c r="U8668" s="13"/>
      <c r="V8668" s="13"/>
      <c r="W8668" s="13"/>
      <c r="X8668" s="13"/>
      <c r="Y8668" s="13"/>
      <c r="Z8668" s="13"/>
      <c r="AA8668" s="13"/>
      <c r="AB8668" s="13"/>
      <c r="AC8668" s="13"/>
      <c r="AD8668" s="13"/>
      <c r="AE8668" s="13"/>
      <c r="AF8668" s="13"/>
      <c r="AG8668" s="13"/>
      <c r="AH8668" s="13"/>
      <c r="AI8668" s="13"/>
      <c r="AJ8668" s="13"/>
      <c r="AK8668" s="13" t="s">
        <v>1667</v>
      </c>
      <c r="AL8668" s="13"/>
    </row>
    <row r="8669" spans="1:38">
      <c r="A8669" s="1" t="s">
        <v>1799</v>
      </c>
      <c r="B8669" s="29">
        <v>42427</v>
      </c>
      <c r="C8669" s="30">
        <v>100</v>
      </c>
      <c r="D8669" s="4">
        <v>2</v>
      </c>
      <c r="E8669" s="13">
        <v>14</v>
      </c>
      <c r="F8669" s="30" t="s">
        <v>26</v>
      </c>
      <c r="G8669" s="30" t="s">
        <v>612</v>
      </c>
      <c r="H8669" s="30" t="s">
        <v>22</v>
      </c>
      <c r="I8669" s="30" t="s">
        <v>9</v>
      </c>
      <c r="J8669" s="30"/>
      <c r="K8669" s="30" t="s">
        <v>30</v>
      </c>
      <c r="L8669" s="13" t="s">
        <v>53</v>
      </c>
      <c r="M8669" s="13" t="s">
        <v>1533</v>
      </c>
      <c r="N8669" s="13"/>
      <c r="O8669" s="13"/>
      <c r="P8669" s="13"/>
      <c r="Q8669" s="13"/>
      <c r="R8669" s="13"/>
      <c r="S8669" s="13"/>
      <c r="T8669" s="13"/>
      <c r="U8669" s="13"/>
      <c r="V8669" s="13"/>
      <c r="W8669" s="13"/>
      <c r="X8669" s="13"/>
      <c r="Y8669" s="13"/>
      <c r="Z8669" s="13"/>
      <c r="AA8669" s="13"/>
      <c r="AB8669" s="13"/>
      <c r="AC8669" s="13"/>
      <c r="AD8669" s="13"/>
      <c r="AE8669" s="13"/>
      <c r="AF8669" s="13"/>
      <c r="AG8669" s="13"/>
      <c r="AH8669" s="13"/>
      <c r="AI8669" s="13"/>
      <c r="AJ8669" s="13"/>
      <c r="AK8669" s="13" t="s">
        <v>1667</v>
      </c>
      <c r="AL8669" s="13"/>
    </row>
    <row r="8670" spans="1:38">
      <c r="A8670" s="1" t="s">
        <v>1799</v>
      </c>
      <c r="B8670" s="29">
        <v>42427</v>
      </c>
      <c r="C8670" s="30">
        <v>100</v>
      </c>
      <c r="D8670" s="4">
        <v>2</v>
      </c>
      <c r="E8670" s="13">
        <v>14</v>
      </c>
      <c r="F8670" s="30" t="s">
        <v>47</v>
      </c>
      <c r="G8670" s="30" t="s">
        <v>613</v>
      </c>
      <c r="H8670" s="30" t="s">
        <v>22</v>
      </c>
      <c r="I8670" s="30" t="s">
        <v>23</v>
      </c>
      <c r="J8670" s="30"/>
      <c r="K8670" s="30"/>
      <c r="L8670" s="13"/>
      <c r="M8670" s="13"/>
      <c r="N8670" s="13"/>
      <c r="O8670" s="13"/>
      <c r="P8670" s="13"/>
      <c r="Q8670" s="13"/>
      <c r="R8670" s="13"/>
      <c r="S8670" s="13"/>
      <c r="T8670" s="13"/>
      <c r="U8670" s="13"/>
      <c r="V8670" s="13"/>
      <c r="W8670" s="13"/>
      <c r="X8670" s="13"/>
      <c r="Y8670" s="13"/>
      <c r="Z8670" s="13"/>
      <c r="AA8670" s="13"/>
      <c r="AB8670" s="13"/>
      <c r="AC8670" s="13"/>
      <c r="AD8670" s="13"/>
      <c r="AE8670" s="13"/>
      <c r="AF8670" s="13"/>
      <c r="AG8670" s="13"/>
      <c r="AH8670" s="13"/>
      <c r="AI8670" s="13"/>
      <c r="AJ8670" s="13"/>
      <c r="AK8670" s="13" t="s">
        <v>1667</v>
      </c>
      <c r="AL8670" s="13"/>
    </row>
    <row r="8671" spans="1:38">
      <c r="A8671" s="1" t="s">
        <v>1799</v>
      </c>
      <c r="B8671" s="29">
        <v>42427</v>
      </c>
      <c r="C8671" s="30">
        <v>100</v>
      </c>
      <c r="D8671" s="4">
        <v>2</v>
      </c>
      <c r="E8671" s="13">
        <v>15</v>
      </c>
      <c r="F8671" s="30" t="s">
        <v>26</v>
      </c>
      <c r="G8671" s="30" t="s">
        <v>616</v>
      </c>
      <c r="H8671" s="30" t="s">
        <v>22</v>
      </c>
      <c r="I8671" s="30" t="s">
        <v>23</v>
      </c>
      <c r="J8671" s="30"/>
      <c r="K8671" s="30"/>
      <c r="L8671" s="13"/>
      <c r="M8671" s="13"/>
      <c r="N8671" s="13"/>
      <c r="O8671" s="13"/>
      <c r="P8671" s="13"/>
      <c r="Q8671" s="13"/>
      <c r="R8671" s="13"/>
      <c r="S8671" s="13"/>
      <c r="T8671" s="13"/>
      <c r="U8671" s="13"/>
      <c r="V8671" s="13"/>
      <c r="W8671" s="13"/>
      <c r="X8671" s="13"/>
      <c r="Y8671" s="13"/>
      <c r="Z8671" s="13"/>
      <c r="AA8671" s="13"/>
      <c r="AB8671" s="13"/>
      <c r="AC8671" s="13"/>
      <c r="AD8671" s="13"/>
      <c r="AE8671" s="13"/>
      <c r="AF8671" s="13"/>
      <c r="AG8671" s="13"/>
      <c r="AH8671" s="13"/>
      <c r="AI8671" s="13"/>
      <c r="AJ8671" s="13"/>
      <c r="AK8671" s="13" t="s">
        <v>1667</v>
      </c>
      <c r="AL8671" s="13"/>
    </row>
    <row r="8672" spans="1:38">
      <c r="A8672" s="1" t="s">
        <v>1799</v>
      </c>
      <c r="B8672" s="29">
        <v>42427</v>
      </c>
      <c r="C8672" s="30">
        <v>100</v>
      </c>
      <c r="D8672" s="4">
        <v>2</v>
      </c>
      <c r="E8672" s="13">
        <v>15</v>
      </c>
      <c r="F8672" s="30" t="s">
        <v>47</v>
      </c>
      <c r="G8672" s="30" t="s">
        <v>617</v>
      </c>
      <c r="H8672" s="30" t="s">
        <v>22</v>
      </c>
      <c r="I8672" s="30" t="s">
        <v>23</v>
      </c>
      <c r="J8672" s="30"/>
      <c r="K8672" s="30"/>
      <c r="L8672" s="13"/>
      <c r="M8672" s="13"/>
      <c r="N8672" s="13"/>
      <c r="O8672" s="13"/>
      <c r="P8672" s="13"/>
      <c r="Q8672" s="13"/>
      <c r="R8672" s="13"/>
      <c r="S8672" s="13"/>
      <c r="T8672" s="13"/>
      <c r="U8672" s="13"/>
      <c r="V8672" s="13"/>
      <c r="W8672" s="13"/>
      <c r="X8672" s="13"/>
      <c r="Y8672" s="13"/>
      <c r="Z8672" s="13"/>
      <c r="AA8672" s="13"/>
      <c r="AB8672" s="13"/>
      <c r="AC8672" s="13"/>
      <c r="AD8672" s="13"/>
      <c r="AE8672" s="13"/>
      <c r="AF8672" s="13"/>
      <c r="AG8672" s="13"/>
      <c r="AH8672" s="13"/>
      <c r="AI8672" s="13"/>
      <c r="AJ8672" s="13"/>
      <c r="AK8672" s="13" t="s">
        <v>1667</v>
      </c>
      <c r="AL8672" s="13"/>
    </row>
    <row r="8673" spans="1:38">
      <c r="A8673" s="1" t="s">
        <v>1799</v>
      </c>
      <c r="B8673" s="29">
        <v>42427</v>
      </c>
      <c r="C8673" s="30">
        <v>100</v>
      </c>
      <c r="D8673" s="4">
        <v>2</v>
      </c>
      <c r="E8673" s="13">
        <v>16</v>
      </c>
      <c r="F8673" s="30" t="s">
        <v>26</v>
      </c>
      <c r="G8673" s="30" t="s">
        <v>618</v>
      </c>
      <c r="H8673" s="30" t="s">
        <v>23</v>
      </c>
      <c r="I8673" s="30" t="s">
        <v>9</v>
      </c>
      <c r="J8673" s="30"/>
      <c r="K8673" s="30"/>
      <c r="L8673" s="13"/>
      <c r="M8673" s="13"/>
      <c r="N8673" s="13"/>
      <c r="O8673" s="13"/>
      <c r="P8673" s="13"/>
      <c r="Q8673" s="13"/>
      <c r="R8673" s="13"/>
      <c r="S8673" s="13"/>
      <c r="T8673" s="13"/>
      <c r="U8673" s="13"/>
      <c r="V8673" s="13"/>
      <c r="W8673" s="13"/>
      <c r="X8673" s="13"/>
      <c r="Y8673" s="13"/>
      <c r="Z8673" s="13"/>
      <c r="AA8673" s="13"/>
      <c r="AB8673" s="13"/>
      <c r="AC8673" s="13"/>
      <c r="AD8673" s="13"/>
      <c r="AE8673" s="13"/>
      <c r="AF8673" s="13"/>
      <c r="AG8673" s="13"/>
      <c r="AH8673" s="13"/>
      <c r="AI8673" s="13"/>
      <c r="AJ8673" s="13"/>
      <c r="AK8673" s="13" t="s">
        <v>1667</v>
      </c>
      <c r="AL8673" s="13"/>
    </row>
    <row r="8674" spans="1:38">
      <c r="A8674" s="1" t="s">
        <v>1799</v>
      </c>
      <c r="B8674" s="29">
        <v>42427</v>
      </c>
      <c r="C8674" s="30">
        <v>100</v>
      </c>
      <c r="D8674" s="4">
        <v>2</v>
      </c>
      <c r="E8674" s="13">
        <v>16</v>
      </c>
      <c r="F8674" s="30" t="s">
        <v>47</v>
      </c>
      <c r="G8674" s="30" t="s">
        <v>619</v>
      </c>
      <c r="H8674" s="30" t="s">
        <v>22</v>
      </c>
      <c r="I8674" s="30" t="s">
        <v>23</v>
      </c>
      <c r="J8674" s="30"/>
      <c r="K8674" s="30"/>
      <c r="L8674" s="13"/>
      <c r="M8674" s="13"/>
      <c r="N8674" s="13"/>
      <c r="O8674" s="13"/>
      <c r="P8674" s="13"/>
      <c r="Q8674" s="13"/>
      <c r="R8674" s="13"/>
      <c r="S8674" s="13"/>
      <c r="T8674" s="13"/>
      <c r="U8674" s="13"/>
      <c r="V8674" s="13"/>
      <c r="W8674" s="13"/>
      <c r="X8674" s="13"/>
      <c r="Y8674" s="13"/>
      <c r="Z8674" s="13"/>
      <c r="AA8674" s="13"/>
      <c r="AB8674" s="13"/>
      <c r="AC8674" s="13"/>
      <c r="AD8674" s="13"/>
      <c r="AE8674" s="13"/>
      <c r="AF8674" s="13"/>
      <c r="AG8674" s="13"/>
      <c r="AH8674" s="13"/>
      <c r="AI8674" s="13"/>
      <c r="AJ8674" s="13"/>
      <c r="AK8674" s="13" t="s">
        <v>1667</v>
      </c>
      <c r="AL8674" s="13"/>
    </row>
    <row r="8675" spans="1:38">
      <c r="A8675" s="1" t="s">
        <v>1799</v>
      </c>
      <c r="B8675" s="29">
        <v>42427</v>
      </c>
      <c r="C8675" s="30">
        <v>100</v>
      </c>
      <c r="D8675" s="4">
        <v>2</v>
      </c>
      <c r="E8675" s="13">
        <v>17</v>
      </c>
      <c r="F8675" s="30" t="s">
        <v>26</v>
      </c>
      <c r="G8675" s="30" t="s">
        <v>620</v>
      </c>
      <c r="H8675" s="30" t="s">
        <v>23</v>
      </c>
      <c r="I8675" s="30" t="s">
        <v>23</v>
      </c>
      <c r="J8675" s="30"/>
      <c r="K8675" s="30"/>
      <c r="L8675" s="13"/>
      <c r="M8675" s="13"/>
      <c r="N8675" s="13"/>
      <c r="O8675" s="13"/>
      <c r="P8675" s="13"/>
      <c r="Q8675" s="13"/>
      <c r="R8675" s="13"/>
      <c r="S8675" s="13"/>
      <c r="T8675" s="13"/>
      <c r="U8675" s="13"/>
      <c r="V8675" s="13"/>
      <c r="W8675" s="13"/>
      <c r="X8675" s="13"/>
      <c r="Y8675" s="13"/>
      <c r="Z8675" s="13"/>
      <c r="AA8675" s="13"/>
      <c r="AB8675" s="13"/>
      <c r="AC8675" s="13"/>
      <c r="AD8675" s="13"/>
      <c r="AE8675" s="13"/>
      <c r="AF8675" s="13"/>
      <c r="AG8675" s="13"/>
      <c r="AH8675" s="13"/>
      <c r="AI8675" s="13"/>
      <c r="AJ8675" s="13"/>
      <c r="AK8675" s="13" t="s">
        <v>1678</v>
      </c>
      <c r="AL8675" s="13"/>
    </row>
    <row r="8676" spans="1:38">
      <c r="A8676" s="1" t="s">
        <v>1799</v>
      </c>
      <c r="B8676" s="29">
        <v>42427</v>
      </c>
      <c r="C8676" s="30">
        <v>100</v>
      </c>
      <c r="D8676" s="4">
        <v>2</v>
      </c>
      <c r="E8676" s="13">
        <v>17</v>
      </c>
      <c r="F8676" s="30" t="s">
        <v>47</v>
      </c>
      <c r="G8676" s="30" t="s">
        <v>621</v>
      </c>
      <c r="H8676" s="30" t="s">
        <v>23</v>
      </c>
      <c r="I8676" s="30" t="s">
        <v>9</v>
      </c>
      <c r="J8676" s="30"/>
      <c r="K8676" s="30"/>
      <c r="L8676" s="13"/>
      <c r="M8676" s="13"/>
      <c r="N8676" s="13"/>
      <c r="O8676" s="13"/>
      <c r="P8676" s="13"/>
      <c r="Q8676" s="13"/>
      <c r="R8676" s="13"/>
      <c r="S8676" s="13"/>
      <c r="T8676" s="13"/>
      <c r="U8676" s="13"/>
      <c r="V8676" s="13"/>
      <c r="W8676" s="13"/>
      <c r="X8676" s="13"/>
      <c r="Y8676" s="13"/>
      <c r="Z8676" s="13"/>
      <c r="AA8676" s="13"/>
      <c r="AB8676" s="13"/>
      <c r="AC8676" s="13"/>
      <c r="AD8676" s="13"/>
      <c r="AE8676" s="13"/>
      <c r="AF8676" s="13"/>
      <c r="AG8676" s="13"/>
      <c r="AH8676" s="13"/>
      <c r="AI8676" s="13"/>
      <c r="AJ8676" s="13"/>
      <c r="AK8676" s="13" t="s">
        <v>1678</v>
      </c>
      <c r="AL8676" s="13"/>
    </row>
    <row r="8677" spans="1:38">
      <c r="A8677" s="1" t="s">
        <v>1799</v>
      </c>
      <c r="B8677" s="29">
        <v>42427</v>
      </c>
      <c r="C8677" s="30">
        <v>100</v>
      </c>
      <c r="D8677" s="4">
        <v>2</v>
      </c>
      <c r="E8677" s="13">
        <v>18</v>
      </c>
      <c r="F8677" s="30" t="s">
        <v>26</v>
      </c>
      <c r="G8677" s="30" t="s">
        <v>622</v>
      </c>
      <c r="H8677" s="30" t="s">
        <v>23</v>
      </c>
      <c r="I8677" s="30" t="s">
        <v>53</v>
      </c>
      <c r="J8677" s="30"/>
      <c r="K8677" s="30"/>
      <c r="L8677" s="13"/>
      <c r="M8677" s="13"/>
      <c r="N8677" s="13"/>
      <c r="O8677" s="13"/>
      <c r="P8677" s="13"/>
      <c r="Q8677" s="13"/>
      <c r="R8677" s="13"/>
      <c r="S8677" s="13"/>
      <c r="T8677" s="13"/>
      <c r="U8677" s="13"/>
      <c r="V8677" s="13"/>
      <c r="W8677" s="13"/>
      <c r="X8677" s="13"/>
      <c r="Y8677" s="13"/>
      <c r="Z8677" s="13"/>
      <c r="AA8677" s="13"/>
      <c r="AB8677" s="13"/>
      <c r="AC8677" s="13"/>
      <c r="AD8677" s="13"/>
      <c r="AE8677" s="13"/>
      <c r="AF8677" s="13"/>
      <c r="AG8677" s="13"/>
      <c r="AH8677" s="13"/>
      <c r="AI8677" s="13"/>
      <c r="AJ8677" s="13"/>
      <c r="AK8677" s="13" t="s">
        <v>1678</v>
      </c>
      <c r="AL8677" s="13"/>
    </row>
    <row r="8678" spans="1:38">
      <c r="A8678" s="1" t="s">
        <v>1799</v>
      </c>
      <c r="B8678" s="29">
        <v>42427</v>
      </c>
      <c r="C8678" s="30">
        <v>100</v>
      </c>
      <c r="D8678" s="4">
        <v>2</v>
      </c>
      <c r="E8678" s="13">
        <v>18</v>
      </c>
      <c r="F8678" s="30" t="s">
        <v>47</v>
      </c>
      <c r="G8678" s="30" t="s">
        <v>623</v>
      </c>
      <c r="H8678" s="30" t="s">
        <v>23</v>
      </c>
      <c r="I8678" s="30" t="s">
        <v>23</v>
      </c>
      <c r="J8678" s="30"/>
      <c r="K8678" s="30"/>
      <c r="L8678" s="13"/>
      <c r="M8678" s="13"/>
      <c r="N8678" s="13"/>
      <c r="O8678" s="13"/>
      <c r="P8678" s="13"/>
      <c r="Q8678" s="13"/>
      <c r="R8678" s="13"/>
      <c r="S8678" s="13"/>
      <c r="T8678" s="13"/>
      <c r="U8678" s="13"/>
      <c r="V8678" s="13"/>
      <c r="W8678" s="13"/>
      <c r="X8678" s="13"/>
      <c r="Y8678" s="13"/>
      <c r="Z8678" s="13"/>
      <c r="AA8678" s="13"/>
      <c r="AB8678" s="13"/>
      <c r="AC8678" s="13"/>
      <c r="AD8678" s="13"/>
      <c r="AE8678" s="13"/>
      <c r="AF8678" s="13"/>
      <c r="AG8678" s="13"/>
      <c r="AH8678" s="13"/>
      <c r="AI8678" s="13"/>
      <c r="AJ8678" s="13"/>
      <c r="AK8678" s="13" t="s">
        <v>1678</v>
      </c>
      <c r="AL8678" s="13"/>
    </row>
    <row r="8679" spans="1:38">
      <c r="A8679" s="1" t="s">
        <v>1799</v>
      </c>
      <c r="B8679" s="29">
        <v>42427</v>
      </c>
      <c r="C8679" s="30">
        <v>100</v>
      </c>
      <c r="D8679" s="4">
        <v>2</v>
      </c>
      <c r="E8679" s="13">
        <v>19</v>
      </c>
      <c r="F8679" s="30" t="s">
        <v>26</v>
      </c>
      <c r="G8679" s="30" t="s">
        <v>624</v>
      </c>
      <c r="H8679" s="30" t="s">
        <v>22</v>
      </c>
      <c r="I8679" s="30" t="s">
        <v>23</v>
      </c>
      <c r="J8679" s="30"/>
      <c r="K8679" s="30"/>
      <c r="L8679" s="13"/>
      <c r="M8679" s="13"/>
      <c r="N8679" s="13"/>
      <c r="O8679" s="13"/>
      <c r="P8679" s="13"/>
      <c r="Q8679" s="13"/>
      <c r="R8679" s="13"/>
      <c r="S8679" s="13"/>
      <c r="T8679" s="13"/>
      <c r="U8679" s="13"/>
      <c r="V8679" s="13"/>
      <c r="W8679" s="13"/>
      <c r="X8679" s="13"/>
      <c r="Y8679" s="13"/>
      <c r="Z8679" s="13"/>
      <c r="AA8679" s="13"/>
      <c r="AB8679" s="13"/>
      <c r="AC8679" s="13"/>
      <c r="AD8679" s="13"/>
      <c r="AE8679" s="13"/>
      <c r="AF8679" s="13"/>
      <c r="AG8679" s="13"/>
      <c r="AH8679" s="13"/>
      <c r="AI8679" s="13"/>
      <c r="AJ8679" s="13"/>
      <c r="AK8679" s="13" t="s">
        <v>1678</v>
      </c>
      <c r="AL8679" s="13"/>
    </row>
    <row r="8680" spans="1:38">
      <c r="A8680" s="1" t="s">
        <v>1799</v>
      </c>
      <c r="B8680" s="29">
        <v>42427</v>
      </c>
      <c r="C8680" s="30">
        <v>100</v>
      </c>
      <c r="D8680" s="4">
        <v>2</v>
      </c>
      <c r="E8680" s="13">
        <v>19</v>
      </c>
      <c r="F8680" s="30" t="s">
        <v>47</v>
      </c>
      <c r="G8680" s="30" t="s">
        <v>625</v>
      </c>
      <c r="H8680" s="30" t="s">
        <v>22</v>
      </c>
      <c r="I8680" s="30" t="s">
        <v>53</v>
      </c>
      <c r="J8680" s="30"/>
      <c r="K8680" s="30"/>
      <c r="L8680" s="13"/>
      <c r="M8680" s="13"/>
      <c r="N8680" s="13"/>
      <c r="O8680" s="13"/>
      <c r="P8680" s="13"/>
      <c r="Q8680" s="13"/>
      <c r="R8680" s="13"/>
      <c r="S8680" s="13"/>
      <c r="T8680" s="13"/>
      <c r="U8680" s="13"/>
      <c r="V8680" s="13"/>
      <c r="W8680" s="13"/>
      <c r="X8680" s="13"/>
      <c r="Y8680" s="13"/>
      <c r="Z8680" s="13"/>
      <c r="AA8680" s="13"/>
      <c r="AB8680" s="13"/>
      <c r="AC8680" s="13"/>
      <c r="AD8680" s="13"/>
      <c r="AE8680" s="13"/>
      <c r="AF8680" s="13"/>
      <c r="AG8680" s="13"/>
      <c r="AH8680" s="13"/>
      <c r="AI8680" s="13"/>
      <c r="AJ8680" s="13"/>
      <c r="AK8680" s="13" t="s">
        <v>1678</v>
      </c>
      <c r="AL8680" s="13"/>
    </row>
    <row r="8681" spans="1:38">
      <c r="A8681" s="1" t="s">
        <v>1799</v>
      </c>
      <c r="B8681" s="29">
        <v>42427</v>
      </c>
      <c r="C8681" s="30">
        <v>100</v>
      </c>
      <c r="D8681" s="4">
        <v>2</v>
      </c>
      <c r="E8681" s="13">
        <v>20</v>
      </c>
      <c r="F8681" s="30" t="s">
        <v>26</v>
      </c>
      <c r="G8681" s="30" t="s">
        <v>626</v>
      </c>
      <c r="H8681" s="30" t="s">
        <v>23</v>
      </c>
      <c r="I8681" s="30" t="s">
        <v>23</v>
      </c>
      <c r="J8681" s="30"/>
      <c r="K8681" s="30"/>
      <c r="L8681" s="13"/>
      <c r="M8681" s="13"/>
      <c r="N8681" s="13"/>
      <c r="O8681" s="13"/>
      <c r="P8681" s="13"/>
      <c r="Q8681" s="13"/>
      <c r="R8681" s="13"/>
      <c r="S8681" s="13"/>
      <c r="T8681" s="13"/>
      <c r="U8681" s="13"/>
      <c r="V8681" s="13"/>
      <c r="W8681" s="13"/>
      <c r="X8681" s="13"/>
      <c r="Y8681" s="13"/>
      <c r="Z8681" s="13"/>
      <c r="AA8681" s="13"/>
      <c r="AB8681" s="13"/>
      <c r="AC8681" s="13"/>
      <c r="AD8681" s="13"/>
      <c r="AE8681" s="13"/>
      <c r="AF8681" s="13"/>
      <c r="AG8681" s="13"/>
      <c r="AH8681" s="13"/>
      <c r="AI8681" s="13"/>
      <c r="AJ8681" s="13"/>
      <c r="AK8681" s="13" t="s">
        <v>1678</v>
      </c>
      <c r="AL8681" s="13"/>
    </row>
    <row r="8682" spans="1:38">
      <c r="A8682" s="1" t="s">
        <v>1799</v>
      </c>
      <c r="B8682" s="29">
        <v>42427</v>
      </c>
      <c r="C8682" s="30">
        <v>100</v>
      </c>
      <c r="D8682" s="4">
        <v>2</v>
      </c>
      <c r="E8682" s="13">
        <v>20</v>
      </c>
      <c r="F8682" s="30" t="s">
        <v>47</v>
      </c>
      <c r="G8682" s="30" t="s">
        <v>627</v>
      </c>
      <c r="H8682" s="30" t="s">
        <v>23</v>
      </c>
      <c r="I8682" s="30" t="s">
        <v>9</v>
      </c>
      <c r="J8682" s="30"/>
      <c r="K8682" s="30"/>
      <c r="L8682" s="13"/>
      <c r="M8682" s="13"/>
      <c r="N8682" s="13"/>
      <c r="O8682" s="13"/>
      <c r="P8682" s="13"/>
      <c r="Q8682" s="13"/>
      <c r="R8682" s="13"/>
      <c r="S8682" s="13"/>
      <c r="T8682" s="13"/>
      <c r="U8682" s="13"/>
      <c r="V8682" s="13"/>
      <c r="W8682" s="13"/>
      <c r="X8682" s="13"/>
      <c r="Y8682" s="13"/>
      <c r="Z8682" s="13"/>
      <c r="AA8682" s="13"/>
      <c r="AB8682" s="13"/>
      <c r="AC8682" s="13"/>
      <c r="AD8682" s="13"/>
      <c r="AE8682" s="13"/>
      <c r="AF8682" s="13"/>
      <c r="AG8682" s="13"/>
      <c r="AH8682" s="13"/>
      <c r="AI8682" s="13"/>
      <c r="AJ8682" s="13"/>
      <c r="AK8682" s="13" t="s">
        <v>1678</v>
      </c>
      <c r="AL8682" s="13"/>
    </row>
    <row r="8683" spans="1:38">
      <c r="A8683" s="1" t="s">
        <v>1799</v>
      </c>
      <c r="B8683" s="29">
        <v>42427</v>
      </c>
      <c r="C8683" s="30">
        <v>100</v>
      </c>
      <c r="D8683" s="4">
        <v>2</v>
      </c>
      <c r="E8683" s="27">
        <v>21</v>
      </c>
      <c r="F8683" s="30" t="s">
        <v>26</v>
      </c>
      <c r="G8683" s="30" t="s">
        <v>628</v>
      </c>
      <c r="H8683" s="30" t="s">
        <v>22</v>
      </c>
      <c r="I8683" s="30" t="s">
        <v>23</v>
      </c>
      <c r="J8683" s="30"/>
      <c r="K8683" s="30"/>
      <c r="L8683" s="13"/>
      <c r="M8683" s="13"/>
      <c r="N8683" s="13"/>
      <c r="O8683" s="13"/>
      <c r="P8683" s="13"/>
      <c r="Q8683" s="13"/>
      <c r="R8683" s="13"/>
      <c r="S8683" s="13"/>
      <c r="T8683" s="13"/>
      <c r="U8683" s="13"/>
      <c r="V8683" s="13"/>
      <c r="W8683" s="13"/>
      <c r="X8683" s="13"/>
      <c r="Y8683" s="13"/>
      <c r="Z8683" s="13"/>
      <c r="AA8683" s="13"/>
      <c r="AB8683" s="13"/>
      <c r="AC8683" s="13"/>
      <c r="AD8683" s="13"/>
      <c r="AE8683" s="13"/>
      <c r="AF8683" s="13"/>
      <c r="AG8683" s="13"/>
      <c r="AH8683" s="13"/>
      <c r="AI8683" s="13"/>
      <c r="AJ8683" s="13"/>
      <c r="AK8683" s="13" t="s">
        <v>1678</v>
      </c>
      <c r="AL8683" s="13"/>
    </row>
    <row r="8684" spans="1:38">
      <c r="A8684" s="1" t="s">
        <v>1799</v>
      </c>
      <c r="B8684" s="29">
        <v>42427</v>
      </c>
      <c r="C8684" s="30">
        <v>100</v>
      </c>
      <c r="D8684" s="4">
        <v>2</v>
      </c>
      <c r="E8684" s="13">
        <v>21</v>
      </c>
      <c r="F8684" s="30" t="s">
        <v>47</v>
      </c>
      <c r="G8684" s="30" t="s">
        <v>629</v>
      </c>
      <c r="H8684" s="30" t="s">
        <v>22</v>
      </c>
      <c r="I8684" s="30" t="s">
        <v>9</v>
      </c>
      <c r="J8684" s="30"/>
      <c r="K8684" s="30"/>
      <c r="L8684" s="13"/>
      <c r="M8684" s="13"/>
      <c r="N8684" s="13"/>
      <c r="O8684" s="13"/>
      <c r="P8684" s="13"/>
      <c r="Q8684" s="13"/>
      <c r="R8684" s="13"/>
      <c r="S8684" s="13"/>
      <c r="T8684" s="13"/>
      <c r="U8684" s="13"/>
      <c r="V8684" s="13"/>
      <c r="W8684" s="13"/>
      <c r="X8684" s="13"/>
      <c r="Y8684" s="13"/>
      <c r="Z8684" s="13"/>
      <c r="AA8684" s="13"/>
      <c r="AB8684" s="13"/>
      <c r="AC8684" s="13"/>
      <c r="AD8684" s="13"/>
      <c r="AE8684" s="13"/>
      <c r="AF8684" s="13"/>
      <c r="AG8684" s="13"/>
      <c r="AH8684" s="13"/>
      <c r="AI8684" s="13"/>
      <c r="AJ8684" s="13"/>
      <c r="AK8684" s="13" t="s">
        <v>1678</v>
      </c>
      <c r="AL8684" s="13" t="s">
        <v>1679</v>
      </c>
    </row>
    <row r="8685" spans="1:38">
      <c r="A8685" s="1" t="s">
        <v>1799</v>
      </c>
      <c r="B8685" s="29">
        <v>42427</v>
      </c>
      <c r="C8685" s="30">
        <v>100</v>
      </c>
      <c r="D8685" s="4">
        <v>2</v>
      </c>
      <c r="E8685" s="13">
        <v>22</v>
      </c>
      <c r="F8685" s="30" t="s">
        <v>26</v>
      </c>
      <c r="G8685" s="30" t="s">
        <v>630</v>
      </c>
      <c r="H8685" s="30" t="s">
        <v>22</v>
      </c>
      <c r="I8685" s="30" t="s">
        <v>23</v>
      </c>
      <c r="J8685" s="30"/>
      <c r="K8685" s="30"/>
      <c r="L8685" s="13"/>
      <c r="M8685" s="13"/>
      <c r="N8685" s="13"/>
      <c r="O8685" s="13"/>
      <c r="P8685" s="13"/>
      <c r="Q8685" s="13"/>
      <c r="R8685" s="13"/>
      <c r="S8685" s="13"/>
      <c r="T8685" s="13"/>
      <c r="U8685" s="13"/>
      <c r="V8685" s="13"/>
      <c r="W8685" s="13"/>
      <c r="X8685" s="13"/>
      <c r="Y8685" s="13"/>
      <c r="Z8685" s="13"/>
      <c r="AA8685" s="13"/>
      <c r="AB8685" s="13"/>
      <c r="AC8685" s="13"/>
      <c r="AD8685" s="13"/>
      <c r="AE8685" s="13"/>
      <c r="AF8685" s="13"/>
      <c r="AG8685" s="13"/>
      <c r="AH8685" s="13"/>
      <c r="AI8685" s="13"/>
      <c r="AJ8685" s="13"/>
      <c r="AK8685" s="13" t="s">
        <v>1678</v>
      </c>
      <c r="AL8685" s="13" t="s">
        <v>1680</v>
      </c>
    </row>
    <row r="8686" spans="1:38">
      <c r="A8686" s="1" t="s">
        <v>1799</v>
      </c>
      <c r="B8686" s="29">
        <v>42427</v>
      </c>
      <c r="C8686" s="30">
        <v>100</v>
      </c>
      <c r="D8686" s="4">
        <v>2</v>
      </c>
      <c r="E8686" s="13">
        <v>22</v>
      </c>
      <c r="F8686" s="30" t="s">
        <v>47</v>
      </c>
      <c r="G8686" s="30" t="s">
        <v>631</v>
      </c>
      <c r="H8686" s="30" t="s">
        <v>23</v>
      </c>
      <c r="I8686" s="30" t="s">
        <v>23</v>
      </c>
      <c r="J8686" s="30"/>
      <c r="K8686" s="30"/>
      <c r="L8686" s="13"/>
      <c r="M8686" s="13"/>
      <c r="N8686" s="13"/>
      <c r="O8686" s="13"/>
      <c r="P8686" s="13"/>
      <c r="Q8686" s="13"/>
      <c r="R8686" s="13"/>
      <c r="S8686" s="13"/>
      <c r="T8686" s="13"/>
      <c r="U8686" s="13"/>
      <c r="V8686" s="13"/>
      <c r="W8686" s="13"/>
      <c r="X8686" s="13"/>
      <c r="Y8686" s="13"/>
      <c r="Z8686" s="13"/>
      <c r="AA8686" s="13"/>
      <c r="AB8686" s="13"/>
      <c r="AC8686" s="13"/>
      <c r="AD8686" s="13"/>
      <c r="AE8686" s="13"/>
      <c r="AF8686" s="13"/>
      <c r="AG8686" s="13"/>
      <c r="AH8686" s="13"/>
      <c r="AI8686" s="13"/>
      <c r="AJ8686" s="13"/>
      <c r="AK8686" s="13" t="s">
        <v>1678</v>
      </c>
      <c r="AL8686" s="13"/>
    </row>
    <row r="8687" spans="1:38">
      <c r="A8687" s="1" t="s">
        <v>1799</v>
      </c>
      <c r="B8687" s="29">
        <v>42427</v>
      </c>
      <c r="C8687" s="30">
        <v>100</v>
      </c>
      <c r="D8687" s="4">
        <v>2</v>
      </c>
      <c r="E8687" s="13">
        <v>23</v>
      </c>
      <c r="F8687" s="30" t="s">
        <v>26</v>
      </c>
      <c r="G8687" s="30" t="s">
        <v>632</v>
      </c>
      <c r="H8687" s="30" t="s">
        <v>23</v>
      </c>
      <c r="I8687" s="30" t="s">
        <v>23</v>
      </c>
      <c r="J8687" s="30"/>
      <c r="K8687" s="30"/>
      <c r="L8687" s="13"/>
      <c r="M8687" s="13"/>
      <c r="N8687" s="13"/>
      <c r="O8687" s="13"/>
      <c r="P8687" s="13"/>
      <c r="Q8687" s="13"/>
      <c r="R8687" s="13"/>
      <c r="S8687" s="13"/>
      <c r="T8687" s="13"/>
      <c r="U8687" s="13"/>
      <c r="V8687" s="13"/>
      <c r="W8687" s="13"/>
      <c r="X8687" s="13"/>
      <c r="Y8687" s="13"/>
      <c r="Z8687" s="13"/>
      <c r="AA8687" s="13"/>
      <c r="AB8687" s="13"/>
      <c r="AC8687" s="13"/>
      <c r="AD8687" s="13"/>
      <c r="AE8687" s="13"/>
      <c r="AF8687" s="13"/>
      <c r="AG8687" s="13"/>
      <c r="AH8687" s="13"/>
      <c r="AI8687" s="13"/>
      <c r="AJ8687" s="13"/>
      <c r="AK8687" s="13" t="s">
        <v>1678</v>
      </c>
      <c r="AL8687" s="13"/>
    </row>
    <row r="8688" spans="1:38">
      <c r="A8688" s="1" t="s">
        <v>1799</v>
      </c>
      <c r="B8688" s="29">
        <v>42427</v>
      </c>
      <c r="C8688" s="30">
        <v>100</v>
      </c>
      <c r="D8688" s="4">
        <v>2</v>
      </c>
      <c r="E8688" s="13">
        <v>23</v>
      </c>
      <c r="F8688" s="30" t="s">
        <v>47</v>
      </c>
      <c r="G8688" s="30" t="s">
        <v>633</v>
      </c>
      <c r="H8688" s="30" t="s">
        <v>22</v>
      </c>
      <c r="I8688" s="30" t="s">
        <v>53</v>
      </c>
      <c r="J8688" s="30"/>
      <c r="K8688" s="30"/>
      <c r="L8688" s="13"/>
      <c r="M8688" s="13"/>
      <c r="N8688" s="13"/>
      <c r="O8688" s="13"/>
      <c r="P8688" s="13"/>
      <c r="Q8688" s="13"/>
      <c r="R8688" s="13"/>
      <c r="S8688" s="13"/>
      <c r="T8688" s="13"/>
      <c r="U8688" s="13"/>
      <c r="V8688" s="13"/>
      <c r="W8688" s="13"/>
      <c r="X8688" s="13"/>
      <c r="Y8688" s="13"/>
      <c r="Z8688" s="13"/>
      <c r="AA8688" s="13"/>
      <c r="AB8688" s="13"/>
      <c r="AC8688" s="13"/>
      <c r="AD8688" s="13"/>
      <c r="AE8688" s="13"/>
      <c r="AF8688" s="13"/>
      <c r="AG8688" s="13"/>
      <c r="AH8688" s="13"/>
      <c r="AI8688" s="13"/>
      <c r="AJ8688" s="13"/>
      <c r="AK8688" s="13" t="s">
        <v>1678</v>
      </c>
      <c r="AL8688" s="13"/>
    </row>
    <row r="8689" spans="1:38">
      <c r="A8689" s="1" t="s">
        <v>1799</v>
      </c>
      <c r="B8689" s="29">
        <v>42427</v>
      </c>
      <c r="C8689" s="30">
        <v>100</v>
      </c>
      <c r="D8689" s="4">
        <v>2</v>
      </c>
      <c r="E8689" s="13">
        <v>24</v>
      </c>
      <c r="F8689" s="30" t="s">
        <v>26</v>
      </c>
      <c r="G8689" s="30" t="s">
        <v>634</v>
      </c>
      <c r="H8689" s="30" t="s">
        <v>22</v>
      </c>
      <c r="I8689" s="30" t="s">
        <v>9</v>
      </c>
      <c r="J8689" s="30"/>
      <c r="K8689" s="30" t="s">
        <v>146</v>
      </c>
      <c r="L8689" s="13" t="s">
        <v>25</v>
      </c>
      <c r="M8689" s="13" t="s">
        <v>1563</v>
      </c>
      <c r="N8689" s="13" t="s">
        <v>26</v>
      </c>
      <c r="O8689" s="13" t="s">
        <v>27</v>
      </c>
      <c r="P8689" s="13"/>
      <c r="Q8689" s="13">
        <v>22.74</v>
      </c>
      <c r="R8689" s="13">
        <v>14.73</v>
      </c>
      <c r="S8689" s="13">
        <v>19.02</v>
      </c>
      <c r="T8689" s="13"/>
      <c r="U8689" s="13"/>
      <c r="V8689" s="13"/>
      <c r="W8689" s="13"/>
      <c r="X8689" s="13">
        <v>19</v>
      </c>
      <c r="Y8689" s="13">
        <v>50</v>
      </c>
      <c r="Z8689" s="13">
        <v>31</v>
      </c>
      <c r="AA8689" s="13"/>
      <c r="AB8689" s="13"/>
      <c r="AC8689" s="13"/>
      <c r="AD8689" s="13"/>
      <c r="AE8689" s="13" t="s">
        <v>1636</v>
      </c>
      <c r="AF8689" s="13"/>
      <c r="AG8689" s="13"/>
      <c r="AH8689" s="13"/>
      <c r="AI8689" s="13"/>
      <c r="AJ8689" s="13" t="s">
        <v>750</v>
      </c>
      <c r="AK8689" s="13" t="s">
        <v>1678</v>
      </c>
      <c r="AL8689" s="13" t="s">
        <v>1681</v>
      </c>
    </row>
    <row r="8690" spans="1:38">
      <c r="A8690" s="1" t="s">
        <v>1799</v>
      </c>
      <c r="B8690" s="29">
        <v>42427</v>
      </c>
      <c r="C8690" s="30">
        <v>100</v>
      </c>
      <c r="D8690" s="4">
        <v>2</v>
      </c>
      <c r="E8690" s="13">
        <v>24</v>
      </c>
      <c r="F8690" s="30" t="s">
        <v>47</v>
      </c>
      <c r="G8690" s="30" t="s">
        <v>635</v>
      </c>
      <c r="H8690" s="30" t="s">
        <v>23</v>
      </c>
      <c r="I8690" s="30" t="s">
        <v>23</v>
      </c>
      <c r="J8690" s="30"/>
      <c r="K8690" s="30"/>
      <c r="L8690" s="13"/>
      <c r="M8690" s="13"/>
      <c r="N8690" s="13"/>
      <c r="O8690" s="13"/>
      <c r="P8690" s="13"/>
      <c r="Q8690" s="13"/>
      <c r="R8690" s="13"/>
      <c r="S8690" s="13"/>
      <c r="T8690" s="13"/>
      <c r="U8690" s="13"/>
      <c r="V8690" s="13"/>
      <c r="W8690" s="13"/>
      <c r="X8690" s="13"/>
      <c r="Y8690" s="13"/>
      <c r="Z8690" s="13"/>
      <c r="AA8690" s="13"/>
      <c r="AB8690" s="13"/>
      <c r="AC8690" s="13"/>
      <c r="AD8690" s="13"/>
      <c r="AE8690" s="13"/>
      <c r="AF8690" s="13"/>
      <c r="AG8690" s="13"/>
      <c r="AH8690" s="13"/>
      <c r="AI8690" s="13"/>
      <c r="AJ8690" s="13"/>
      <c r="AK8690" s="13" t="s">
        <v>1678</v>
      </c>
      <c r="AL8690" s="13"/>
    </row>
    <row r="8691" spans="1:38">
      <c r="A8691" s="1" t="s">
        <v>1799</v>
      </c>
      <c r="B8691" s="29">
        <v>42427</v>
      </c>
      <c r="C8691" s="30">
        <v>100</v>
      </c>
      <c r="D8691" s="4">
        <v>2</v>
      </c>
      <c r="E8691" s="13">
        <v>25</v>
      </c>
      <c r="F8691" s="30" t="s">
        <v>26</v>
      </c>
      <c r="G8691" s="30" t="s">
        <v>636</v>
      </c>
      <c r="H8691" s="30" t="s">
        <v>23</v>
      </c>
      <c r="I8691" s="30" t="s">
        <v>23</v>
      </c>
      <c r="J8691" s="30"/>
      <c r="K8691" s="30"/>
      <c r="L8691" s="13"/>
      <c r="M8691" s="13"/>
      <c r="N8691" s="13"/>
      <c r="O8691" s="13"/>
      <c r="P8691" s="13"/>
      <c r="Q8691" s="13"/>
      <c r="R8691" s="13"/>
      <c r="S8691" s="13"/>
      <c r="T8691" s="13"/>
      <c r="U8691" s="13"/>
      <c r="V8691" s="13"/>
      <c r="W8691" s="13"/>
      <c r="X8691" s="13"/>
      <c r="Y8691" s="13"/>
      <c r="Z8691" s="13"/>
      <c r="AA8691" s="13"/>
      <c r="AB8691" s="13"/>
      <c r="AC8691" s="13"/>
      <c r="AD8691" s="13"/>
      <c r="AE8691" s="13"/>
      <c r="AF8691" s="13"/>
      <c r="AG8691" s="13"/>
      <c r="AH8691" s="13"/>
      <c r="AI8691" s="13"/>
      <c r="AJ8691" s="13"/>
      <c r="AK8691" s="13" t="s">
        <v>1678</v>
      </c>
      <c r="AL8691" s="13"/>
    </row>
    <row r="8692" spans="1:38">
      <c r="A8692" s="1" t="s">
        <v>1799</v>
      </c>
      <c r="B8692" s="29">
        <v>42427</v>
      </c>
      <c r="C8692" s="30">
        <v>100</v>
      </c>
      <c r="D8692" s="4">
        <v>2</v>
      </c>
      <c r="E8692" s="13">
        <v>25</v>
      </c>
      <c r="F8692" s="30" t="s">
        <v>47</v>
      </c>
      <c r="G8692" s="30" t="s">
        <v>637</v>
      </c>
      <c r="H8692" s="30" t="s">
        <v>23</v>
      </c>
      <c r="I8692" s="30" t="s">
        <v>53</v>
      </c>
      <c r="J8692" s="30"/>
      <c r="K8692" s="30"/>
      <c r="L8692" s="13"/>
      <c r="M8692" s="13"/>
      <c r="N8692" s="13"/>
      <c r="O8692" s="13"/>
      <c r="P8692" s="13"/>
      <c r="Q8692" s="13"/>
      <c r="R8692" s="13"/>
      <c r="S8692" s="13"/>
      <c r="T8692" s="13"/>
      <c r="U8692" s="13"/>
      <c r="V8692" s="13"/>
      <c r="W8692" s="13"/>
      <c r="X8692" s="13"/>
      <c r="Y8692" s="13"/>
      <c r="Z8692" s="13"/>
      <c r="AA8692" s="13"/>
      <c r="AB8692" s="13"/>
      <c r="AC8692" s="13"/>
      <c r="AD8692" s="13"/>
      <c r="AE8692" s="13"/>
      <c r="AF8692" s="13"/>
      <c r="AG8692" s="13"/>
      <c r="AH8692" s="13"/>
      <c r="AI8692" s="13"/>
      <c r="AJ8692" s="13"/>
      <c r="AK8692" s="13" t="s">
        <v>1678</v>
      </c>
      <c r="AL8692" s="13"/>
    </row>
    <row r="8693" spans="1:38">
      <c r="A8693" s="1" t="s">
        <v>1799</v>
      </c>
      <c r="B8693" s="29">
        <v>42427</v>
      </c>
      <c r="C8693" s="30">
        <v>100</v>
      </c>
      <c r="D8693" s="4">
        <v>2</v>
      </c>
      <c r="E8693" s="13">
        <v>26</v>
      </c>
      <c r="F8693" s="30" t="s">
        <v>26</v>
      </c>
      <c r="G8693" s="30" t="s">
        <v>638</v>
      </c>
      <c r="H8693" s="30" t="s">
        <v>23</v>
      </c>
      <c r="I8693" s="30" t="s">
        <v>23</v>
      </c>
      <c r="J8693" s="30"/>
      <c r="K8693" s="30"/>
      <c r="L8693" s="13"/>
      <c r="M8693" s="13"/>
      <c r="N8693" s="13"/>
      <c r="O8693" s="13"/>
      <c r="P8693" s="13"/>
      <c r="Q8693" s="13"/>
      <c r="R8693" s="13"/>
      <c r="S8693" s="13"/>
      <c r="T8693" s="13"/>
      <c r="U8693" s="13"/>
      <c r="V8693" s="13"/>
      <c r="W8693" s="13"/>
      <c r="X8693" s="13"/>
      <c r="Y8693" s="13"/>
      <c r="Z8693" s="13"/>
      <c r="AA8693" s="13"/>
      <c r="AB8693" s="13"/>
      <c r="AC8693" s="13"/>
      <c r="AD8693" s="13"/>
      <c r="AE8693" s="13"/>
      <c r="AF8693" s="13"/>
      <c r="AG8693" s="13"/>
      <c r="AH8693" s="13"/>
      <c r="AI8693" s="13"/>
      <c r="AJ8693" s="13"/>
      <c r="AK8693" s="13" t="s">
        <v>1678</v>
      </c>
      <c r="AL8693" s="13"/>
    </row>
    <row r="8694" spans="1:38">
      <c r="A8694" s="1" t="s">
        <v>1799</v>
      </c>
      <c r="B8694" s="29">
        <v>42427</v>
      </c>
      <c r="C8694" s="30">
        <v>100</v>
      </c>
      <c r="D8694" s="4">
        <v>2</v>
      </c>
      <c r="E8694" s="13">
        <v>26</v>
      </c>
      <c r="F8694" s="30" t="s">
        <v>47</v>
      </c>
      <c r="G8694" s="30" t="s">
        <v>639</v>
      </c>
      <c r="H8694" s="30" t="s">
        <v>22</v>
      </c>
      <c r="I8694" s="30" t="s">
        <v>23</v>
      </c>
      <c r="J8694" s="30"/>
      <c r="K8694" s="30"/>
      <c r="L8694" s="13"/>
      <c r="M8694" s="13"/>
      <c r="N8694" s="13"/>
      <c r="O8694" s="13"/>
      <c r="P8694" s="13"/>
      <c r="Q8694" s="13"/>
      <c r="R8694" s="13"/>
      <c r="S8694" s="13"/>
      <c r="T8694" s="13"/>
      <c r="U8694" s="13"/>
      <c r="V8694" s="13"/>
      <c r="W8694" s="13"/>
      <c r="X8694" s="13"/>
      <c r="Y8694" s="13"/>
      <c r="Z8694" s="13"/>
      <c r="AA8694" s="13"/>
      <c r="AB8694" s="13"/>
      <c r="AC8694" s="13"/>
      <c r="AD8694" s="13"/>
      <c r="AE8694" s="13"/>
      <c r="AF8694" s="13"/>
      <c r="AG8694" s="13"/>
      <c r="AH8694" s="13"/>
      <c r="AI8694" s="13"/>
      <c r="AJ8694" s="13"/>
      <c r="AK8694" s="13" t="s">
        <v>1678</v>
      </c>
      <c r="AL8694" s="13"/>
    </row>
    <row r="8695" spans="1:38">
      <c r="A8695" s="1" t="s">
        <v>1799</v>
      </c>
      <c r="B8695" s="29">
        <v>42427</v>
      </c>
      <c r="C8695" s="30">
        <v>100</v>
      </c>
      <c r="D8695" s="4">
        <v>2</v>
      </c>
      <c r="E8695" s="13">
        <v>27</v>
      </c>
      <c r="F8695" s="30" t="s">
        <v>26</v>
      </c>
      <c r="G8695" s="30" t="s">
        <v>640</v>
      </c>
      <c r="H8695" s="30" t="s">
        <v>22</v>
      </c>
      <c r="I8695" s="30" t="s">
        <v>53</v>
      </c>
      <c r="J8695" s="30"/>
      <c r="K8695" s="30"/>
      <c r="L8695" s="13"/>
      <c r="M8695" s="13"/>
      <c r="N8695" s="13"/>
      <c r="O8695" s="13"/>
      <c r="P8695" s="13"/>
      <c r="Q8695" s="13"/>
      <c r="R8695" s="13"/>
      <c r="S8695" s="13"/>
      <c r="T8695" s="13"/>
      <c r="U8695" s="13"/>
      <c r="V8695" s="13"/>
      <c r="W8695" s="13"/>
      <c r="X8695" s="13"/>
      <c r="Y8695" s="13"/>
      <c r="Z8695" s="13"/>
      <c r="AA8695" s="13"/>
      <c r="AB8695" s="13"/>
      <c r="AC8695" s="13"/>
      <c r="AD8695" s="13"/>
      <c r="AE8695" s="13"/>
      <c r="AF8695" s="13"/>
      <c r="AG8695" s="13"/>
      <c r="AH8695" s="13"/>
      <c r="AI8695" s="13"/>
      <c r="AJ8695" s="13"/>
      <c r="AK8695" s="13" t="s">
        <v>1678</v>
      </c>
      <c r="AL8695" s="13" t="s">
        <v>998</v>
      </c>
    </row>
    <row r="8696" spans="1:38">
      <c r="A8696" s="1" t="s">
        <v>1799</v>
      </c>
      <c r="B8696" s="29">
        <v>42427</v>
      </c>
      <c r="C8696" s="30">
        <v>100</v>
      </c>
      <c r="D8696" s="4">
        <v>2</v>
      </c>
      <c r="E8696" s="13">
        <v>27</v>
      </c>
      <c r="F8696" s="30" t="s">
        <v>47</v>
      </c>
      <c r="G8696" s="30" t="s">
        <v>641</v>
      </c>
      <c r="H8696" s="30" t="s">
        <v>23</v>
      </c>
      <c r="I8696" s="30" t="s">
        <v>53</v>
      </c>
      <c r="J8696" s="30"/>
      <c r="K8696" s="30"/>
      <c r="L8696" s="13"/>
      <c r="M8696" s="13"/>
      <c r="N8696" s="13"/>
      <c r="O8696" s="13"/>
      <c r="P8696" s="13"/>
      <c r="Q8696" s="13"/>
      <c r="R8696" s="13"/>
      <c r="S8696" s="13"/>
      <c r="T8696" s="13"/>
      <c r="U8696" s="13"/>
      <c r="V8696" s="13"/>
      <c r="W8696" s="13"/>
      <c r="X8696" s="13"/>
      <c r="Y8696" s="13"/>
      <c r="Z8696" s="13"/>
      <c r="AA8696" s="13"/>
      <c r="AB8696" s="13"/>
      <c r="AC8696" s="13"/>
      <c r="AD8696" s="13"/>
      <c r="AE8696" s="13"/>
      <c r="AF8696" s="13"/>
      <c r="AG8696" s="13"/>
      <c r="AH8696" s="13"/>
      <c r="AI8696" s="13"/>
      <c r="AJ8696" s="13"/>
      <c r="AK8696" s="13" t="s">
        <v>1678</v>
      </c>
      <c r="AL8696" s="13"/>
    </row>
    <row r="8697" spans="1:38">
      <c r="A8697" s="1" t="s">
        <v>1799</v>
      </c>
      <c r="B8697" s="29">
        <v>42427</v>
      </c>
      <c r="C8697" s="30">
        <v>100</v>
      </c>
      <c r="D8697" s="4">
        <v>2</v>
      </c>
      <c r="E8697" s="13">
        <v>28</v>
      </c>
      <c r="F8697" s="30" t="s">
        <v>26</v>
      </c>
      <c r="G8697" s="30" t="s">
        <v>642</v>
      </c>
      <c r="H8697" s="30" t="s">
        <v>22</v>
      </c>
      <c r="I8697" s="30" t="s">
        <v>9</v>
      </c>
      <c r="J8697" s="30"/>
      <c r="K8697" s="30" t="s">
        <v>36</v>
      </c>
      <c r="L8697" s="13" t="s">
        <v>25</v>
      </c>
      <c r="M8697" s="13" t="s">
        <v>1564</v>
      </c>
      <c r="N8697" s="13" t="s">
        <v>26</v>
      </c>
      <c r="O8697" s="13" t="s">
        <v>27</v>
      </c>
      <c r="P8697" s="13"/>
      <c r="Q8697" s="13">
        <v>31.35</v>
      </c>
      <c r="R8697" s="13"/>
      <c r="S8697" s="13"/>
      <c r="T8697" s="13">
        <v>148.27000000000001</v>
      </c>
      <c r="U8697" s="13">
        <v>97.96</v>
      </c>
      <c r="V8697" s="13">
        <v>66.068658529999993</v>
      </c>
      <c r="W8697" s="13"/>
      <c r="X8697" s="13">
        <v>19</v>
      </c>
      <c r="Y8697" s="13">
        <v>120</v>
      </c>
      <c r="Z8697" s="13">
        <v>101</v>
      </c>
      <c r="AA8697" s="13"/>
      <c r="AB8697" s="13"/>
      <c r="AC8697" s="13"/>
      <c r="AD8697" s="13"/>
      <c r="AE8697" s="13"/>
      <c r="AF8697" s="13"/>
      <c r="AG8697" s="13"/>
      <c r="AH8697" s="13"/>
      <c r="AI8697" s="13"/>
      <c r="AJ8697" s="13" t="s">
        <v>1328</v>
      </c>
      <c r="AK8697" s="13" t="s">
        <v>1678</v>
      </c>
      <c r="AL8697" s="13"/>
    </row>
    <row r="8698" spans="1:38">
      <c r="A8698" s="1" t="s">
        <v>1799</v>
      </c>
      <c r="B8698" s="29">
        <v>42427</v>
      </c>
      <c r="C8698" s="30">
        <v>100</v>
      </c>
      <c r="D8698" s="4">
        <v>2</v>
      </c>
      <c r="E8698" s="13">
        <v>28</v>
      </c>
      <c r="F8698" s="30" t="s">
        <v>47</v>
      </c>
      <c r="G8698" s="30" t="s">
        <v>643</v>
      </c>
      <c r="H8698" s="30" t="s">
        <v>23</v>
      </c>
      <c r="I8698" s="30" t="s">
        <v>53</v>
      </c>
      <c r="J8698" s="30"/>
      <c r="K8698" s="30"/>
      <c r="L8698" s="13"/>
      <c r="M8698" s="13"/>
      <c r="N8698" s="13"/>
      <c r="O8698" s="13"/>
      <c r="P8698" s="13"/>
      <c r="Q8698" s="13"/>
      <c r="R8698" s="13"/>
      <c r="S8698" s="13"/>
      <c r="T8698" s="13"/>
      <c r="U8698" s="13"/>
      <c r="V8698" s="13"/>
      <c r="W8698" s="13"/>
      <c r="X8698" s="13"/>
      <c r="Y8698" s="13"/>
      <c r="Z8698" s="13"/>
      <c r="AA8698" s="13"/>
      <c r="AB8698" s="13"/>
      <c r="AC8698" s="13"/>
      <c r="AD8698" s="13"/>
      <c r="AE8698" s="13"/>
      <c r="AF8698" s="13"/>
      <c r="AG8698" s="13"/>
      <c r="AH8698" s="13"/>
      <c r="AI8698" s="13"/>
      <c r="AJ8698" s="13"/>
      <c r="AK8698" s="13" t="s">
        <v>1678</v>
      </c>
      <c r="AL8698" s="13"/>
    </row>
    <row r="8699" spans="1:38">
      <c r="A8699" s="1" t="s">
        <v>1799</v>
      </c>
      <c r="B8699" s="29">
        <v>42427</v>
      </c>
      <c r="C8699" s="30">
        <v>100</v>
      </c>
      <c r="D8699" s="4">
        <v>2</v>
      </c>
      <c r="E8699" s="13">
        <v>29</v>
      </c>
      <c r="F8699" s="30" t="s">
        <v>26</v>
      </c>
      <c r="G8699" s="30" t="s">
        <v>644</v>
      </c>
      <c r="H8699" s="30" t="s">
        <v>22</v>
      </c>
      <c r="I8699" s="30" t="s">
        <v>9</v>
      </c>
      <c r="J8699" s="30"/>
      <c r="K8699" s="30" t="s">
        <v>29</v>
      </c>
      <c r="L8699" s="13" t="s">
        <v>53</v>
      </c>
      <c r="M8699" s="13" t="s">
        <v>1534</v>
      </c>
      <c r="N8699" s="13"/>
      <c r="O8699" s="13"/>
      <c r="P8699" s="13"/>
      <c r="Q8699" s="13"/>
      <c r="R8699" s="13"/>
      <c r="S8699" s="13"/>
      <c r="T8699" s="13"/>
      <c r="U8699" s="13"/>
      <c r="V8699" s="13"/>
      <c r="W8699" s="13"/>
      <c r="X8699" s="13"/>
      <c r="Y8699" s="13"/>
      <c r="Z8699" s="13"/>
      <c r="AA8699" s="13"/>
      <c r="AB8699" s="13"/>
      <c r="AC8699" s="13"/>
      <c r="AD8699" s="13"/>
      <c r="AE8699" s="13"/>
      <c r="AF8699" s="13"/>
      <c r="AG8699" s="13"/>
      <c r="AH8699" s="13"/>
      <c r="AI8699" s="13"/>
      <c r="AJ8699" s="13"/>
      <c r="AK8699" s="13" t="s">
        <v>1678</v>
      </c>
      <c r="AL8699" s="13"/>
    </row>
    <row r="8700" spans="1:38">
      <c r="A8700" s="1" t="s">
        <v>1799</v>
      </c>
      <c r="B8700" s="29">
        <v>42427</v>
      </c>
      <c r="C8700" s="30">
        <v>100</v>
      </c>
      <c r="D8700" s="4">
        <v>2</v>
      </c>
      <c r="E8700" s="13">
        <v>29</v>
      </c>
      <c r="F8700" s="30" t="s">
        <v>47</v>
      </c>
      <c r="G8700" s="30" t="s">
        <v>645</v>
      </c>
      <c r="H8700" s="30" t="s">
        <v>22</v>
      </c>
      <c r="I8700" s="30" t="s">
        <v>9</v>
      </c>
      <c r="J8700" s="30"/>
      <c r="K8700" s="30" t="s">
        <v>31</v>
      </c>
      <c r="L8700" s="13" t="s">
        <v>53</v>
      </c>
      <c r="M8700" s="13" t="s">
        <v>1538</v>
      </c>
      <c r="N8700" s="13"/>
      <c r="O8700" s="13"/>
      <c r="P8700" s="13"/>
      <c r="Q8700" s="13"/>
      <c r="R8700" s="13"/>
      <c r="S8700" s="13"/>
      <c r="T8700" s="13"/>
      <c r="U8700" s="13"/>
      <c r="V8700" s="13"/>
      <c r="W8700" s="13"/>
      <c r="X8700" s="13"/>
      <c r="Y8700" s="13"/>
      <c r="Z8700" s="13"/>
      <c r="AA8700" s="13"/>
      <c r="AB8700" s="13"/>
      <c r="AC8700" s="13"/>
      <c r="AD8700" s="13"/>
      <c r="AE8700" s="13"/>
      <c r="AF8700" s="13"/>
      <c r="AG8700" s="13"/>
      <c r="AH8700" s="13"/>
      <c r="AI8700" s="13"/>
      <c r="AJ8700" s="13"/>
      <c r="AK8700" s="13" t="s">
        <v>1678</v>
      </c>
      <c r="AL8700" s="13"/>
    </row>
    <row r="8701" spans="1:38">
      <c r="A8701" s="1" t="s">
        <v>1799</v>
      </c>
      <c r="B8701" s="29">
        <v>42427</v>
      </c>
      <c r="C8701" s="30">
        <v>100</v>
      </c>
      <c r="D8701" s="4">
        <v>2</v>
      </c>
      <c r="E8701" s="13">
        <v>30</v>
      </c>
      <c r="F8701" s="30" t="s">
        <v>26</v>
      </c>
      <c r="G8701" s="30" t="s">
        <v>646</v>
      </c>
      <c r="H8701" s="30" t="s">
        <v>23</v>
      </c>
      <c r="I8701" s="30" t="s">
        <v>9</v>
      </c>
      <c r="J8701" s="30"/>
      <c r="K8701" s="30"/>
      <c r="L8701" s="13"/>
      <c r="M8701" s="13"/>
      <c r="N8701" s="13"/>
      <c r="O8701" s="13"/>
      <c r="P8701" s="13"/>
      <c r="Q8701" s="13"/>
      <c r="R8701" s="13"/>
      <c r="S8701" s="13"/>
      <c r="T8701" s="13"/>
      <c r="U8701" s="13"/>
      <c r="V8701" s="13"/>
      <c r="W8701" s="13"/>
      <c r="X8701" s="13"/>
      <c r="Y8701" s="13"/>
      <c r="Z8701" s="13"/>
      <c r="AA8701" s="13"/>
      <c r="AB8701" s="13"/>
      <c r="AC8701" s="13"/>
      <c r="AD8701" s="13"/>
      <c r="AE8701" s="13"/>
      <c r="AF8701" s="13"/>
      <c r="AG8701" s="13"/>
      <c r="AH8701" s="13"/>
      <c r="AI8701" s="13"/>
      <c r="AJ8701" s="13"/>
      <c r="AK8701" s="13" t="s">
        <v>1678</v>
      </c>
      <c r="AL8701" s="13"/>
    </row>
    <row r="8702" spans="1:38">
      <c r="A8702" s="1" t="s">
        <v>1799</v>
      </c>
      <c r="B8702" s="29">
        <v>42427</v>
      </c>
      <c r="C8702" s="30">
        <v>100</v>
      </c>
      <c r="D8702" s="4">
        <v>2</v>
      </c>
      <c r="E8702" s="13">
        <v>30</v>
      </c>
      <c r="F8702" s="30" t="s">
        <v>47</v>
      </c>
      <c r="G8702" s="30" t="s">
        <v>647</v>
      </c>
      <c r="H8702" s="30" t="s">
        <v>23</v>
      </c>
      <c r="I8702" s="30" t="s">
        <v>23</v>
      </c>
      <c r="J8702" s="30"/>
      <c r="K8702" s="30"/>
      <c r="L8702" s="13"/>
      <c r="M8702" s="13"/>
      <c r="N8702" s="13"/>
      <c r="O8702" s="13"/>
      <c r="P8702" s="13"/>
      <c r="Q8702" s="13"/>
      <c r="R8702" s="13"/>
      <c r="S8702" s="13"/>
      <c r="T8702" s="13"/>
      <c r="U8702" s="13"/>
      <c r="V8702" s="13"/>
      <c r="W8702" s="13"/>
      <c r="X8702" s="13"/>
      <c r="Y8702" s="13"/>
      <c r="Z8702" s="13"/>
      <c r="AA8702" s="13"/>
      <c r="AB8702" s="13"/>
      <c r="AC8702" s="13"/>
      <c r="AD8702" s="13"/>
      <c r="AE8702" s="13"/>
      <c r="AF8702" s="13"/>
      <c r="AG8702" s="13"/>
      <c r="AH8702" s="13"/>
      <c r="AI8702" s="13"/>
      <c r="AJ8702" s="13"/>
      <c r="AK8702" s="13" t="s">
        <v>1678</v>
      </c>
      <c r="AL8702" s="13"/>
    </row>
    <row r="8703" spans="1:38">
      <c r="A8703" s="1" t="s">
        <v>1799</v>
      </c>
      <c r="B8703" s="29">
        <v>42427</v>
      </c>
      <c r="C8703" s="30">
        <v>100</v>
      </c>
      <c r="D8703" s="4">
        <v>2</v>
      </c>
      <c r="E8703" s="13">
        <v>31</v>
      </c>
      <c r="F8703" s="30" t="s">
        <v>26</v>
      </c>
      <c r="G8703" s="30" t="s">
        <v>648</v>
      </c>
      <c r="H8703" s="30" t="s">
        <v>22</v>
      </c>
      <c r="I8703" s="30" t="s">
        <v>23</v>
      </c>
      <c r="J8703" s="30"/>
      <c r="K8703" s="30"/>
      <c r="L8703" s="13"/>
      <c r="M8703" s="13"/>
      <c r="N8703" s="13"/>
      <c r="O8703" s="13"/>
      <c r="P8703" s="13"/>
      <c r="Q8703" s="13"/>
      <c r="R8703" s="13"/>
      <c r="S8703" s="13"/>
      <c r="T8703" s="13"/>
      <c r="U8703" s="13"/>
      <c r="V8703" s="13"/>
      <c r="W8703" s="13"/>
      <c r="X8703" s="13"/>
      <c r="Y8703" s="13"/>
      <c r="Z8703" s="13"/>
      <c r="AA8703" s="13"/>
      <c r="AB8703" s="13"/>
      <c r="AC8703" s="13"/>
      <c r="AD8703" s="13"/>
      <c r="AE8703" s="13"/>
      <c r="AF8703" s="13"/>
      <c r="AG8703" s="13"/>
      <c r="AH8703" s="13"/>
      <c r="AI8703" s="13"/>
      <c r="AJ8703" s="13"/>
      <c r="AK8703" s="13" t="s">
        <v>1678</v>
      </c>
      <c r="AL8703" s="13"/>
    </row>
    <row r="8704" spans="1:38">
      <c r="A8704" s="1" t="s">
        <v>1799</v>
      </c>
      <c r="B8704" s="29">
        <v>42427</v>
      </c>
      <c r="C8704" s="30">
        <v>100</v>
      </c>
      <c r="D8704" s="4">
        <v>2</v>
      </c>
      <c r="E8704" s="13">
        <v>31</v>
      </c>
      <c r="F8704" s="30" t="s">
        <v>47</v>
      </c>
      <c r="G8704" s="30" t="s">
        <v>649</v>
      </c>
      <c r="H8704" s="30" t="s">
        <v>23</v>
      </c>
      <c r="I8704" s="30" t="s">
        <v>23</v>
      </c>
      <c r="J8704" s="30"/>
      <c r="K8704" s="30"/>
      <c r="L8704" s="13"/>
      <c r="M8704" s="13"/>
      <c r="N8704" s="13"/>
      <c r="O8704" s="13"/>
      <c r="P8704" s="13"/>
      <c r="Q8704" s="13"/>
      <c r="R8704" s="13"/>
      <c r="S8704" s="13"/>
      <c r="T8704" s="13"/>
      <c r="U8704" s="13"/>
      <c r="V8704" s="13"/>
      <c r="W8704" s="13"/>
      <c r="X8704" s="13"/>
      <c r="Y8704" s="13"/>
      <c r="Z8704" s="13"/>
      <c r="AA8704" s="13"/>
      <c r="AB8704" s="13"/>
      <c r="AC8704" s="13"/>
      <c r="AD8704" s="13"/>
      <c r="AE8704" s="13"/>
      <c r="AF8704" s="13"/>
      <c r="AG8704" s="13"/>
      <c r="AH8704" s="13"/>
      <c r="AI8704" s="13"/>
      <c r="AJ8704" s="13"/>
      <c r="AK8704" s="13" t="s">
        <v>1678</v>
      </c>
      <c r="AL8704" s="13"/>
    </row>
    <row r="8705" spans="1:38">
      <c r="A8705" s="1" t="s">
        <v>1799</v>
      </c>
      <c r="B8705" s="29">
        <v>42427</v>
      </c>
      <c r="C8705" s="30">
        <v>100</v>
      </c>
      <c r="D8705" s="4">
        <v>2</v>
      </c>
      <c r="E8705" s="13">
        <v>32</v>
      </c>
      <c r="F8705" s="30" t="s">
        <v>26</v>
      </c>
      <c r="G8705" s="30" t="s">
        <v>650</v>
      </c>
      <c r="H8705" s="30" t="s">
        <v>22</v>
      </c>
      <c r="I8705" s="30" t="s">
        <v>23</v>
      </c>
      <c r="J8705" s="30"/>
      <c r="K8705" s="30"/>
      <c r="L8705" s="13"/>
      <c r="M8705" s="13"/>
      <c r="N8705" s="13"/>
      <c r="O8705" s="13"/>
      <c r="P8705" s="13"/>
      <c r="Q8705" s="13"/>
      <c r="R8705" s="13"/>
      <c r="S8705" s="13"/>
      <c r="T8705" s="13"/>
      <c r="U8705" s="13"/>
      <c r="V8705" s="13"/>
      <c r="W8705" s="13"/>
      <c r="X8705" s="13"/>
      <c r="Y8705" s="13"/>
      <c r="Z8705" s="13"/>
      <c r="AA8705" s="13"/>
      <c r="AB8705" s="13"/>
      <c r="AC8705" s="13"/>
      <c r="AD8705" s="13"/>
      <c r="AE8705" s="13"/>
      <c r="AF8705" s="13"/>
      <c r="AG8705" s="13"/>
      <c r="AH8705" s="13"/>
      <c r="AI8705" s="13"/>
      <c r="AJ8705" s="13"/>
      <c r="AK8705" s="13" t="s">
        <v>1525</v>
      </c>
      <c r="AL8705" s="13" t="s">
        <v>998</v>
      </c>
    </row>
    <row r="8706" spans="1:38">
      <c r="A8706" s="1" t="s">
        <v>1799</v>
      </c>
      <c r="B8706" s="29">
        <v>42427</v>
      </c>
      <c r="C8706" s="30">
        <v>100</v>
      </c>
      <c r="D8706" s="4">
        <v>2</v>
      </c>
      <c r="E8706" s="13">
        <v>32</v>
      </c>
      <c r="F8706" s="30" t="s">
        <v>47</v>
      </c>
      <c r="G8706" s="30" t="s">
        <v>651</v>
      </c>
      <c r="H8706" s="30" t="s">
        <v>22</v>
      </c>
      <c r="I8706" s="30" t="s">
        <v>9</v>
      </c>
      <c r="J8706" s="30"/>
      <c r="K8706" s="30" t="s">
        <v>30</v>
      </c>
      <c r="L8706" s="13" t="s">
        <v>53</v>
      </c>
      <c r="M8706" s="13" t="s">
        <v>1541</v>
      </c>
      <c r="N8706" s="13"/>
      <c r="O8706" s="13"/>
      <c r="P8706" s="13"/>
      <c r="Q8706" s="13"/>
      <c r="R8706" s="13"/>
      <c r="S8706" s="13"/>
      <c r="T8706" s="13"/>
      <c r="U8706" s="13"/>
      <c r="V8706" s="13"/>
      <c r="W8706" s="13"/>
      <c r="X8706" s="13"/>
      <c r="Y8706" s="13"/>
      <c r="Z8706" s="13"/>
      <c r="AA8706" s="13"/>
      <c r="AB8706" s="13"/>
      <c r="AC8706" s="13"/>
      <c r="AD8706" s="13"/>
      <c r="AE8706" s="13"/>
      <c r="AF8706" s="13"/>
      <c r="AG8706" s="13"/>
      <c r="AH8706" s="13"/>
      <c r="AI8706" s="13"/>
      <c r="AJ8706" s="13"/>
      <c r="AK8706" s="13" t="s">
        <v>1525</v>
      </c>
      <c r="AL8706" s="13"/>
    </row>
    <row r="8707" spans="1:38">
      <c r="A8707" s="1" t="s">
        <v>1799</v>
      </c>
      <c r="B8707" s="29">
        <v>42427</v>
      </c>
      <c r="C8707" s="30">
        <v>100</v>
      </c>
      <c r="D8707" s="4">
        <v>2</v>
      </c>
      <c r="E8707" s="13">
        <v>33</v>
      </c>
      <c r="F8707" s="30" t="s">
        <v>26</v>
      </c>
      <c r="G8707" s="30" t="s">
        <v>740</v>
      </c>
      <c r="H8707" s="30" t="s">
        <v>23</v>
      </c>
      <c r="I8707" s="30" t="s">
        <v>23</v>
      </c>
      <c r="J8707" s="30"/>
      <c r="K8707" s="30"/>
      <c r="L8707" s="13"/>
      <c r="M8707" s="13"/>
      <c r="N8707" s="13"/>
      <c r="O8707" s="13"/>
      <c r="P8707" s="13"/>
      <c r="Q8707" s="13"/>
      <c r="R8707" s="13"/>
      <c r="S8707" s="13"/>
      <c r="T8707" s="13"/>
      <c r="U8707" s="13"/>
      <c r="V8707" s="13"/>
      <c r="W8707" s="13"/>
      <c r="X8707" s="13"/>
      <c r="Y8707" s="13"/>
      <c r="Z8707" s="13"/>
      <c r="AA8707" s="13"/>
      <c r="AB8707" s="13"/>
      <c r="AC8707" s="13"/>
      <c r="AD8707" s="13"/>
      <c r="AE8707" s="13"/>
      <c r="AF8707" s="13"/>
      <c r="AG8707" s="13"/>
      <c r="AH8707" s="13"/>
      <c r="AI8707" s="13"/>
      <c r="AJ8707" s="13"/>
      <c r="AK8707" s="13" t="s">
        <v>1525</v>
      </c>
      <c r="AL8707" s="13"/>
    </row>
    <row r="8708" spans="1:38">
      <c r="A8708" s="1" t="s">
        <v>1799</v>
      </c>
      <c r="B8708" s="29">
        <v>42427</v>
      </c>
      <c r="C8708" s="30">
        <v>100</v>
      </c>
      <c r="D8708" s="4">
        <v>2</v>
      </c>
      <c r="E8708" s="13">
        <v>33</v>
      </c>
      <c r="F8708" s="30" t="s">
        <v>47</v>
      </c>
      <c r="G8708" s="30" t="s">
        <v>652</v>
      </c>
      <c r="H8708" s="30" t="s">
        <v>22</v>
      </c>
      <c r="I8708" s="30" t="s">
        <v>53</v>
      </c>
      <c r="J8708" s="30"/>
      <c r="K8708" s="30"/>
      <c r="L8708" s="13"/>
      <c r="M8708" s="13"/>
      <c r="N8708" s="13"/>
      <c r="O8708" s="13"/>
      <c r="P8708" s="13"/>
      <c r="Q8708" s="13"/>
      <c r="R8708" s="13"/>
      <c r="S8708" s="13"/>
      <c r="T8708" s="13"/>
      <c r="U8708" s="13"/>
      <c r="V8708" s="13"/>
      <c r="W8708" s="13"/>
      <c r="X8708" s="13"/>
      <c r="Y8708" s="13"/>
      <c r="Z8708" s="13"/>
      <c r="AA8708" s="13"/>
      <c r="AB8708" s="13"/>
      <c r="AC8708" s="13"/>
      <c r="AD8708" s="13"/>
      <c r="AE8708" s="13"/>
      <c r="AF8708" s="13"/>
      <c r="AG8708" s="13"/>
      <c r="AH8708" s="13"/>
      <c r="AI8708" s="13"/>
      <c r="AJ8708" s="13"/>
      <c r="AK8708" s="13" t="s">
        <v>1525</v>
      </c>
      <c r="AL8708" s="13"/>
    </row>
    <row r="8709" spans="1:38">
      <c r="A8709" s="1" t="s">
        <v>1799</v>
      </c>
      <c r="B8709" s="29">
        <v>42427</v>
      </c>
      <c r="C8709" s="30">
        <v>100</v>
      </c>
      <c r="D8709" s="4">
        <v>2</v>
      </c>
      <c r="E8709" s="13">
        <v>34</v>
      </c>
      <c r="F8709" s="30" t="s">
        <v>26</v>
      </c>
      <c r="G8709" s="30" t="s">
        <v>653</v>
      </c>
      <c r="H8709" s="30" t="s">
        <v>22</v>
      </c>
      <c r="I8709" s="30" t="s">
        <v>9</v>
      </c>
      <c r="J8709" s="30"/>
      <c r="K8709" s="30" t="s">
        <v>35</v>
      </c>
      <c r="L8709" s="13" t="s">
        <v>25</v>
      </c>
      <c r="M8709" s="13" t="s">
        <v>1565</v>
      </c>
      <c r="N8709" s="13" t="s">
        <v>224</v>
      </c>
      <c r="O8709" s="13" t="s">
        <v>27</v>
      </c>
      <c r="P8709" s="13"/>
      <c r="Q8709" s="13">
        <v>27.72</v>
      </c>
      <c r="R8709" s="13">
        <v>17.170000000000002</v>
      </c>
      <c r="S8709" s="13">
        <v>21.88</v>
      </c>
      <c r="T8709" s="13"/>
      <c r="U8709" s="13"/>
      <c r="V8709" s="13"/>
      <c r="W8709" s="13"/>
      <c r="X8709" s="13">
        <v>19</v>
      </c>
      <c r="Y8709" s="13">
        <v>72</v>
      </c>
      <c r="Z8709" s="13">
        <v>53</v>
      </c>
      <c r="AA8709" s="13"/>
      <c r="AB8709" s="13"/>
      <c r="AC8709" s="13"/>
      <c r="AD8709" s="13"/>
      <c r="AE8709" s="13"/>
      <c r="AF8709" s="13"/>
      <c r="AG8709" s="13"/>
      <c r="AH8709" s="13"/>
      <c r="AI8709" s="13"/>
      <c r="AJ8709" s="13" t="s">
        <v>1322</v>
      </c>
      <c r="AK8709" s="13" t="s">
        <v>1525</v>
      </c>
      <c r="AL8709" s="13" t="s">
        <v>1682</v>
      </c>
    </row>
    <row r="8710" spans="1:38">
      <c r="A8710" s="1" t="s">
        <v>1799</v>
      </c>
      <c r="B8710" s="29">
        <v>42427</v>
      </c>
      <c r="C8710" s="30">
        <v>100</v>
      </c>
      <c r="D8710" s="4">
        <v>2</v>
      </c>
      <c r="E8710" s="13">
        <v>34</v>
      </c>
      <c r="F8710" s="30" t="s">
        <v>47</v>
      </c>
      <c r="G8710" s="30" t="s">
        <v>655</v>
      </c>
      <c r="H8710" s="30" t="s">
        <v>22</v>
      </c>
      <c r="I8710" s="30" t="s">
        <v>9</v>
      </c>
      <c r="J8710" s="30"/>
      <c r="K8710" s="30" t="s">
        <v>29</v>
      </c>
      <c r="L8710" s="13" t="s">
        <v>53</v>
      </c>
      <c r="M8710" s="13" t="s">
        <v>1543</v>
      </c>
      <c r="N8710" s="13"/>
      <c r="O8710" s="13"/>
      <c r="P8710" s="13"/>
      <c r="Q8710" s="13"/>
      <c r="R8710" s="13"/>
      <c r="S8710" s="13"/>
      <c r="T8710" s="13"/>
      <c r="U8710" s="13"/>
      <c r="V8710" s="13"/>
      <c r="W8710" s="13"/>
      <c r="X8710" s="13"/>
      <c r="Y8710" s="13"/>
      <c r="Z8710" s="13"/>
      <c r="AA8710" s="13"/>
      <c r="AB8710" s="13"/>
      <c r="AC8710" s="13"/>
      <c r="AD8710" s="13"/>
      <c r="AE8710" s="13"/>
      <c r="AF8710" s="13"/>
      <c r="AG8710" s="13"/>
      <c r="AH8710" s="13"/>
      <c r="AI8710" s="13"/>
      <c r="AJ8710" s="13"/>
      <c r="AK8710" s="13" t="s">
        <v>1525</v>
      </c>
      <c r="AL8710" s="13"/>
    </row>
    <row r="8711" spans="1:38">
      <c r="A8711" s="1" t="s">
        <v>1799</v>
      </c>
      <c r="B8711" s="29">
        <v>42427</v>
      </c>
      <c r="C8711" s="30">
        <v>100</v>
      </c>
      <c r="D8711" s="4">
        <v>2</v>
      </c>
      <c r="E8711" s="13">
        <v>35</v>
      </c>
      <c r="F8711" s="30" t="s">
        <v>26</v>
      </c>
      <c r="G8711" s="30" t="s">
        <v>656</v>
      </c>
      <c r="H8711" s="30" t="s">
        <v>22</v>
      </c>
      <c r="I8711" s="30" t="s">
        <v>53</v>
      </c>
      <c r="J8711" s="30"/>
      <c r="K8711" s="30"/>
      <c r="L8711" s="13"/>
      <c r="M8711" s="13"/>
      <c r="N8711" s="13"/>
      <c r="O8711" s="13"/>
      <c r="P8711" s="13"/>
      <c r="Q8711" s="13"/>
      <c r="R8711" s="13"/>
      <c r="S8711" s="13"/>
      <c r="T8711" s="13"/>
      <c r="U8711" s="13"/>
      <c r="V8711" s="13"/>
      <c r="W8711" s="13"/>
      <c r="X8711" s="13"/>
      <c r="Y8711" s="13"/>
      <c r="Z8711" s="13"/>
      <c r="AA8711" s="13"/>
      <c r="AB8711" s="13"/>
      <c r="AC8711" s="13"/>
      <c r="AD8711" s="13"/>
      <c r="AE8711" s="13"/>
      <c r="AF8711" s="13"/>
      <c r="AG8711" s="13"/>
      <c r="AH8711" s="13"/>
      <c r="AI8711" s="13"/>
      <c r="AJ8711" s="13"/>
      <c r="AK8711" s="13" t="s">
        <v>1525</v>
      </c>
      <c r="AL8711" s="13"/>
    </row>
    <row r="8712" spans="1:38">
      <c r="A8712" s="1" t="s">
        <v>1799</v>
      </c>
      <c r="B8712" s="29">
        <v>42427</v>
      </c>
      <c r="C8712" s="30">
        <v>100</v>
      </c>
      <c r="D8712" s="4">
        <v>2</v>
      </c>
      <c r="E8712" s="13">
        <v>35</v>
      </c>
      <c r="F8712" s="30" t="s">
        <v>47</v>
      </c>
      <c r="G8712" s="30" t="s">
        <v>658</v>
      </c>
      <c r="H8712" s="30" t="s">
        <v>22</v>
      </c>
      <c r="I8712" s="30" t="s">
        <v>9</v>
      </c>
      <c r="J8712" s="30"/>
      <c r="K8712" s="30" t="s">
        <v>146</v>
      </c>
      <c r="L8712" s="13" t="s">
        <v>25</v>
      </c>
      <c r="M8712" s="13" t="s">
        <v>1566</v>
      </c>
      <c r="N8712" s="13" t="s">
        <v>227</v>
      </c>
      <c r="O8712" s="13" t="s">
        <v>33</v>
      </c>
      <c r="P8712" s="13" t="s">
        <v>1603</v>
      </c>
      <c r="Q8712" s="13">
        <v>20.96</v>
      </c>
      <c r="R8712" s="13">
        <v>16.39</v>
      </c>
      <c r="S8712" s="13">
        <v>8.9499999999999993</v>
      </c>
      <c r="T8712" s="13"/>
      <c r="U8712" s="13"/>
      <c r="V8712" s="13"/>
      <c r="W8712" s="13"/>
      <c r="X8712" s="13">
        <v>19</v>
      </c>
      <c r="Y8712" s="13">
        <v>42</v>
      </c>
      <c r="Z8712" s="13">
        <v>23</v>
      </c>
      <c r="AA8712" s="13"/>
      <c r="AB8712" s="13"/>
      <c r="AC8712" s="13"/>
      <c r="AD8712" s="13"/>
      <c r="AE8712" s="13" t="s">
        <v>1637</v>
      </c>
      <c r="AF8712" s="13"/>
      <c r="AG8712" s="13"/>
      <c r="AH8712" s="13"/>
      <c r="AI8712" s="13"/>
      <c r="AJ8712" s="13" t="s">
        <v>1328</v>
      </c>
      <c r="AK8712" s="13" t="s">
        <v>1525</v>
      </c>
      <c r="AL8712" s="13" t="s">
        <v>1683</v>
      </c>
    </row>
    <row r="8713" spans="1:38">
      <c r="A8713" s="1" t="s">
        <v>1799</v>
      </c>
      <c r="B8713" s="29">
        <v>42427</v>
      </c>
      <c r="C8713" s="30">
        <v>100</v>
      </c>
      <c r="D8713" s="4">
        <v>2</v>
      </c>
      <c r="E8713" s="13">
        <v>36</v>
      </c>
      <c r="F8713" s="30" t="s">
        <v>26</v>
      </c>
      <c r="G8713" s="30" t="s">
        <v>660</v>
      </c>
      <c r="H8713" s="30" t="s">
        <v>22</v>
      </c>
      <c r="I8713" s="30" t="s">
        <v>9</v>
      </c>
      <c r="J8713" s="30"/>
      <c r="K8713" s="30" t="s">
        <v>30</v>
      </c>
      <c r="L8713" s="13" t="s">
        <v>53</v>
      </c>
      <c r="M8713" s="13" t="s">
        <v>1547</v>
      </c>
      <c r="N8713" s="13"/>
      <c r="O8713" s="13"/>
      <c r="P8713" s="13"/>
      <c r="Q8713" s="13"/>
      <c r="R8713" s="13"/>
      <c r="S8713" s="13"/>
      <c r="T8713" s="13"/>
      <c r="U8713" s="13"/>
      <c r="V8713" s="13"/>
      <c r="W8713" s="13"/>
      <c r="X8713" s="13"/>
      <c r="Y8713" s="13"/>
      <c r="Z8713" s="13"/>
      <c r="AA8713" s="13"/>
      <c r="AB8713" s="13"/>
      <c r="AC8713" s="13"/>
      <c r="AD8713" s="13"/>
      <c r="AE8713" s="13"/>
      <c r="AF8713" s="13"/>
      <c r="AG8713" s="13"/>
      <c r="AH8713" s="13"/>
      <c r="AI8713" s="13"/>
      <c r="AJ8713" s="13"/>
      <c r="AK8713" s="13" t="s">
        <v>1525</v>
      </c>
      <c r="AL8713" s="13"/>
    </row>
    <row r="8714" spans="1:38">
      <c r="A8714" s="1" t="s">
        <v>1799</v>
      </c>
      <c r="B8714" s="29">
        <v>42427</v>
      </c>
      <c r="C8714" s="30">
        <v>100</v>
      </c>
      <c r="D8714" s="4">
        <v>2</v>
      </c>
      <c r="E8714" s="13">
        <v>36</v>
      </c>
      <c r="F8714" s="30" t="s">
        <v>47</v>
      </c>
      <c r="G8714" s="30" t="s">
        <v>661</v>
      </c>
      <c r="H8714" s="30" t="s">
        <v>22</v>
      </c>
      <c r="I8714" s="30" t="s">
        <v>53</v>
      </c>
      <c r="J8714" s="30"/>
      <c r="K8714" s="30"/>
      <c r="L8714" s="13"/>
      <c r="M8714" s="13"/>
      <c r="N8714" s="13"/>
      <c r="O8714" s="13"/>
      <c r="P8714" s="13"/>
      <c r="Q8714" s="13"/>
      <c r="R8714" s="13"/>
      <c r="S8714" s="13"/>
      <c r="T8714" s="13"/>
      <c r="U8714" s="13"/>
      <c r="V8714" s="13"/>
      <c r="W8714" s="13"/>
      <c r="X8714" s="13"/>
      <c r="Y8714" s="13"/>
      <c r="Z8714" s="13"/>
      <c r="AA8714" s="13"/>
      <c r="AB8714" s="13"/>
      <c r="AC8714" s="13"/>
      <c r="AD8714" s="13"/>
      <c r="AE8714" s="13"/>
      <c r="AF8714" s="13"/>
      <c r="AG8714" s="13"/>
      <c r="AH8714" s="13"/>
      <c r="AI8714" s="13"/>
      <c r="AJ8714" s="13"/>
      <c r="AK8714" s="13" t="s">
        <v>1525</v>
      </c>
      <c r="AL8714" s="13"/>
    </row>
    <row r="8715" spans="1:38">
      <c r="A8715" s="1" t="s">
        <v>1799</v>
      </c>
      <c r="B8715" s="29">
        <v>42427</v>
      </c>
      <c r="C8715" s="30">
        <v>100</v>
      </c>
      <c r="D8715" s="4">
        <v>2</v>
      </c>
      <c r="E8715" s="13">
        <v>37</v>
      </c>
      <c r="F8715" s="30" t="s">
        <v>26</v>
      </c>
      <c r="G8715" s="30" t="s">
        <v>741</v>
      </c>
      <c r="H8715" s="30" t="s">
        <v>22</v>
      </c>
      <c r="I8715" s="30" t="s">
        <v>9</v>
      </c>
      <c r="J8715" s="30"/>
      <c r="K8715" s="30" t="s">
        <v>29</v>
      </c>
      <c r="L8715" s="13" t="s">
        <v>53</v>
      </c>
      <c r="M8715" s="13" t="s">
        <v>1546</v>
      </c>
      <c r="N8715" s="13"/>
      <c r="O8715" s="13"/>
      <c r="P8715" s="13"/>
      <c r="Q8715" s="13"/>
      <c r="R8715" s="13"/>
      <c r="S8715" s="13"/>
      <c r="T8715" s="13"/>
      <c r="U8715" s="13"/>
      <c r="V8715" s="13"/>
      <c r="W8715" s="13"/>
      <c r="X8715" s="13"/>
      <c r="Y8715" s="13"/>
      <c r="Z8715" s="13"/>
      <c r="AA8715" s="13"/>
      <c r="AB8715" s="13"/>
      <c r="AC8715" s="13"/>
      <c r="AD8715" s="13"/>
      <c r="AE8715" s="13"/>
      <c r="AF8715" s="13"/>
      <c r="AG8715" s="13"/>
      <c r="AH8715" s="13"/>
      <c r="AI8715" s="13"/>
      <c r="AJ8715" s="13"/>
      <c r="AK8715" s="13" t="s">
        <v>1525</v>
      </c>
      <c r="AL8715" s="13"/>
    </row>
    <row r="8716" spans="1:38">
      <c r="A8716" s="1" t="s">
        <v>1799</v>
      </c>
      <c r="B8716" s="29">
        <v>42427</v>
      </c>
      <c r="C8716" s="30">
        <v>100</v>
      </c>
      <c r="D8716" s="4">
        <v>2</v>
      </c>
      <c r="E8716" s="13">
        <v>37</v>
      </c>
      <c r="F8716" s="30" t="s">
        <v>47</v>
      </c>
      <c r="G8716" s="30" t="s">
        <v>662</v>
      </c>
      <c r="H8716" s="30" t="s">
        <v>23</v>
      </c>
      <c r="I8716" s="30" t="s">
        <v>23</v>
      </c>
      <c r="J8716" s="30"/>
      <c r="K8716" s="30"/>
      <c r="L8716" s="13"/>
      <c r="M8716" s="13"/>
      <c r="N8716" s="13"/>
      <c r="O8716" s="13"/>
      <c r="P8716" s="13"/>
      <c r="Q8716" s="13"/>
      <c r="R8716" s="13"/>
      <c r="S8716" s="13"/>
      <c r="T8716" s="13"/>
      <c r="U8716" s="13"/>
      <c r="V8716" s="13"/>
      <c r="W8716" s="13"/>
      <c r="X8716" s="13"/>
      <c r="Y8716" s="13"/>
      <c r="Z8716" s="13"/>
      <c r="AA8716" s="13"/>
      <c r="AB8716" s="13"/>
      <c r="AC8716" s="13"/>
      <c r="AD8716" s="13"/>
      <c r="AE8716" s="13"/>
      <c r="AF8716" s="13"/>
      <c r="AG8716" s="13"/>
      <c r="AH8716" s="13"/>
      <c r="AI8716" s="13"/>
      <c r="AJ8716" s="13"/>
      <c r="AK8716" s="13" t="s">
        <v>1525</v>
      </c>
      <c r="AL8716" s="13"/>
    </row>
    <row r="8717" spans="1:38">
      <c r="A8717" s="1" t="s">
        <v>1799</v>
      </c>
      <c r="B8717" s="29">
        <v>42427</v>
      </c>
      <c r="C8717" s="30">
        <v>100</v>
      </c>
      <c r="D8717" s="4">
        <v>2</v>
      </c>
      <c r="E8717" s="13">
        <v>38</v>
      </c>
      <c r="F8717" s="30" t="s">
        <v>26</v>
      </c>
      <c r="G8717" s="30" t="s">
        <v>663</v>
      </c>
      <c r="H8717" s="30" t="s">
        <v>23</v>
      </c>
      <c r="I8717" s="30" t="s">
        <v>23</v>
      </c>
      <c r="J8717" s="30"/>
      <c r="K8717" s="30"/>
      <c r="L8717" s="13"/>
      <c r="M8717" s="13"/>
      <c r="N8717" s="13"/>
      <c r="O8717" s="13"/>
      <c r="P8717" s="13"/>
      <c r="Q8717" s="13"/>
      <c r="R8717" s="13"/>
      <c r="S8717" s="13"/>
      <c r="T8717" s="13"/>
      <c r="U8717" s="13"/>
      <c r="V8717" s="13"/>
      <c r="W8717" s="13"/>
      <c r="X8717" s="13"/>
      <c r="Y8717" s="13"/>
      <c r="Z8717" s="13"/>
      <c r="AA8717" s="13"/>
      <c r="AB8717" s="13"/>
      <c r="AC8717" s="13"/>
      <c r="AD8717" s="13"/>
      <c r="AE8717" s="13"/>
      <c r="AF8717" s="13"/>
      <c r="AG8717" s="13"/>
      <c r="AH8717" s="13"/>
      <c r="AI8717" s="13"/>
      <c r="AJ8717" s="13"/>
      <c r="AK8717" s="13" t="s">
        <v>1525</v>
      </c>
      <c r="AL8717" s="13"/>
    </row>
    <row r="8718" spans="1:38">
      <c r="A8718" s="1" t="s">
        <v>1799</v>
      </c>
      <c r="B8718" s="29">
        <v>42427</v>
      </c>
      <c r="C8718" s="30">
        <v>100</v>
      </c>
      <c r="D8718" s="4">
        <v>2</v>
      </c>
      <c r="E8718" s="13">
        <v>38</v>
      </c>
      <c r="F8718" s="30" t="s">
        <v>47</v>
      </c>
      <c r="G8718" s="30" t="s">
        <v>664</v>
      </c>
      <c r="H8718" s="30" t="s">
        <v>23</v>
      </c>
      <c r="I8718" s="30" t="s">
        <v>23</v>
      </c>
      <c r="J8718" s="30"/>
      <c r="K8718" s="30"/>
      <c r="L8718" s="13"/>
      <c r="M8718" s="13"/>
      <c r="N8718" s="13"/>
      <c r="O8718" s="13"/>
      <c r="P8718" s="13"/>
      <c r="Q8718" s="13"/>
      <c r="R8718" s="13"/>
      <c r="S8718" s="13"/>
      <c r="T8718" s="13"/>
      <c r="U8718" s="13"/>
      <c r="V8718" s="13"/>
      <c r="W8718" s="13"/>
      <c r="X8718" s="13"/>
      <c r="Y8718" s="13"/>
      <c r="Z8718" s="13"/>
      <c r="AA8718" s="13"/>
      <c r="AB8718" s="13"/>
      <c r="AC8718" s="13"/>
      <c r="AD8718" s="13"/>
      <c r="AE8718" s="13"/>
      <c r="AF8718" s="13"/>
      <c r="AG8718" s="13"/>
      <c r="AH8718" s="13"/>
      <c r="AI8718" s="13"/>
      <c r="AJ8718" s="13"/>
      <c r="AK8718" s="13" t="s">
        <v>1525</v>
      </c>
      <c r="AL8718" s="13"/>
    </row>
    <row r="8719" spans="1:38">
      <c r="A8719" s="1" t="s">
        <v>1799</v>
      </c>
      <c r="B8719" s="29">
        <v>42427</v>
      </c>
      <c r="C8719" s="30">
        <v>100</v>
      </c>
      <c r="D8719" s="4">
        <v>2</v>
      </c>
      <c r="E8719" s="13">
        <v>39</v>
      </c>
      <c r="F8719" s="30" t="s">
        <v>26</v>
      </c>
      <c r="G8719" s="30" t="s">
        <v>665</v>
      </c>
      <c r="H8719" s="30" t="s">
        <v>23</v>
      </c>
      <c r="I8719" s="30" t="s">
        <v>23</v>
      </c>
      <c r="J8719" s="30"/>
      <c r="K8719" s="30"/>
      <c r="L8719" s="13"/>
      <c r="M8719" s="13"/>
      <c r="N8719" s="13"/>
      <c r="O8719" s="13"/>
      <c r="P8719" s="13"/>
      <c r="Q8719" s="13"/>
      <c r="R8719" s="13"/>
      <c r="S8719" s="13"/>
      <c r="T8719" s="13"/>
      <c r="U8719" s="13"/>
      <c r="V8719" s="13"/>
      <c r="W8719" s="13"/>
      <c r="X8719" s="13"/>
      <c r="Y8719" s="13"/>
      <c r="Z8719" s="13"/>
      <c r="AA8719" s="13"/>
      <c r="AB8719" s="13"/>
      <c r="AC8719" s="13"/>
      <c r="AD8719" s="13"/>
      <c r="AE8719" s="13"/>
      <c r="AF8719" s="13"/>
      <c r="AG8719" s="13"/>
      <c r="AH8719" s="13"/>
      <c r="AI8719" s="13"/>
      <c r="AJ8719" s="13"/>
      <c r="AK8719" s="13" t="s">
        <v>1525</v>
      </c>
      <c r="AL8719" s="13"/>
    </row>
    <row r="8720" spans="1:38">
      <c r="A8720" s="1" t="s">
        <v>1799</v>
      </c>
      <c r="B8720" s="29">
        <v>42427</v>
      </c>
      <c r="C8720" s="30">
        <v>100</v>
      </c>
      <c r="D8720" s="4">
        <v>2</v>
      </c>
      <c r="E8720" s="13">
        <v>39</v>
      </c>
      <c r="F8720" s="30" t="s">
        <v>47</v>
      </c>
      <c r="G8720" s="30" t="s">
        <v>666</v>
      </c>
      <c r="H8720" s="30" t="s">
        <v>23</v>
      </c>
      <c r="I8720" s="30" t="s">
        <v>23</v>
      </c>
      <c r="J8720" s="30"/>
      <c r="K8720" s="30"/>
      <c r="L8720" s="13"/>
      <c r="M8720" s="13"/>
      <c r="N8720" s="13"/>
      <c r="O8720" s="13"/>
      <c r="P8720" s="13"/>
      <c r="Q8720" s="13"/>
      <c r="R8720" s="13"/>
      <c r="S8720" s="13"/>
      <c r="T8720" s="13"/>
      <c r="U8720" s="13"/>
      <c r="V8720" s="13"/>
      <c r="W8720" s="13"/>
      <c r="X8720" s="13"/>
      <c r="Y8720" s="13"/>
      <c r="Z8720" s="13"/>
      <c r="AA8720" s="13"/>
      <c r="AB8720" s="13"/>
      <c r="AC8720" s="13"/>
      <c r="AD8720" s="13"/>
      <c r="AE8720" s="13"/>
      <c r="AF8720" s="13"/>
      <c r="AG8720" s="13"/>
      <c r="AH8720" s="13"/>
      <c r="AI8720" s="13"/>
      <c r="AJ8720" s="13"/>
      <c r="AK8720" s="13" t="s">
        <v>1525</v>
      </c>
      <c r="AL8720" s="13"/>
    </row>
    <row r="8721" spans="1:38">
      <c r="A8721" s="1" t="s">
        <v>1799</v>
      </c>
      <c r="B8721" s="29">
        <v>42427</v>
      </c>
      <c r="C8721" s="30">
        <v>100</v>
      </c>
      <c r="D8721" s="4">
        <v>2</v>
      </c>
      <c r="E8721" s="13">
        <v>40</v>
      </c>
      <c r="F8721" s="30" t="s">
        <v>26</v>
      </c>
      <c r="G8721" s="30" t="s">
        <v>667</v>
      </c>
      <c r="H8721" s="30" t="s">
        <v>23</v>
      </c>
      <c r="I8721" s="30" t="s">
        <v>23</v>
      </c>
      <c r="J8721" s="30"/>
      <c r="K8721" s="30"/>
      <c r="L8721" s="13"/>
      <c r="M8721" s="13"/>
      <c r="N8721" s="13"/>
      <c r="O8721" s="13"/>
      <c r="P8721" s="13"/>
      <c r="Q8721" s="13"/>
      <c r="R8721" s="13"/>
      <c r="S8721" s="13"/>
      <c r="T8721" s="13"/>
      <c r="U8721" s="13"/>
      <c r="V8721" s="13"/>
      <c r="W8721" s="13"/>
      <c r="X8721" s="13"/>
      <c r="Y8721" s="13"/>
      <c r="Z8721" s="13"/>
      <c r="AA8721" s="13"/>
      <c r="AB8721" s="13"/>
      <c r="AC8721" s="13"/>
      <c r="AD8721" s="13"/>
      <c r="AE8721" s="13"/>
      <c r="AF8721" s="13"/>
      <c r="AG8721" s="13"/>
      <c r="AH8721" s="13"/>
      <c r="AI8721" s="13"/>
      <c r="AJ8721" s="13"/>
      <c r="AK8721" s="13" t="s">
        <v>1525</v>
      </c>
      <c r="AL8721" s="13"/>
    </row>
    <row r="8722" spans="1:38">
      <c r="A8722" s="1" t="s">
        <v>1799</v>
      </c>
      <c r="B8722" s="29">
        <v>42427</v>
      </c>
      <c r="C8722" s="30">
        <v>100</v>
      </c>
      <c r="D8722" s="4">
        <v>2</v>
      </c>
      <c r="E8722" s="13">
        <v>40</v>
      </c>
      <c r="F8722" s="30" t="s">
        <v>47</v>
      </c>
      <c r="G8722" s="30" t="s">
        <v>668</v>
      </c>
      <c r="H8722" s="30" t="s">
        <v>22</v>
      </c>
      <c r="I8722" s="30" t="s">
        <v>9</v>
      </c>
      <c r="J8722" s="30"/>
      <c r="K8722" s="30" t="s">
        <v>30</v>
      </c>
      <c r="L8722" s="13" t="s">
        <v>53</v>
      </c>
      <c r="M8722" s="13" t="s">
        <v>1548</v>
      </c>
      <c r="N8722" s="13"/>
      <c r="O8722" s="13"/>
      <c r="P8722" s="13"/>
      <c r="Q8722" s="13"/>
      <c r="R8722" s="13"/>
      <c r="S8722" s="13"/>
      <c r="T8722" s="13"/>
      <c r="U8722" s="13"/>
      <c r="V8722" s="13"/>
      <c r="W8722" s="13"/>
      <c r="X8722" s="13"/>
      <c r="Y8722" s="13"/>
      <c r="Z8722" s="13"/>
      <c r="AA8722" s="13"/>
      <c r="AB8722" s="13"/>
      <c r="AC8722" s="13"/>
      <c r="AD8722" s="13"/>
      <c r="AE8722" s="13"/>
      <c r="AF8722" s="13"/>
      <c r="AG8722" s="13"/>
      <c r="AH8722" s="13"/>
      <c r="AI8722" s="13"/>
      <c r="AJ8722" s="13"/>
      <c r="AK8722" s="13" t="s">
        <v>1525</v>
      </c>
      <c r="AL8722" s="13"/>
    </row>
    <row r="8723" spans="1:38">
      <c r="A8723" s="1" t="s">
        <v>1799</v>
      </c>
      <c r="B8723" s="29">
        <v>42427</v>
      </c>
      <c r="C8723" s="30">
        <v>100</v>
      </c>
      <c r="D8723" s="4">
        <v>2</v>
      </c>
      <c r="E8723" s="13">
        <v>41</v>
      </c>
      <c r="F8723" s="30" t="s">
        <v>26</v>
      </c>
      <c r="G8723" s="30" t="s">
        <v>670</v>
      </c>
      <c r="H8723" s="30" t="s">
        <v>22</v>
      </c>
      <c r="I8723" s="30" t="s">
        <v>53</v>
      </c>
      <c r="J8723" s="30"/>
      <c r="K8723" s="30"/>
      <c r="L8723" s="13"/>
      <c r="M8723" s="13"/>
      <c r="N8723" s="13"/>
      <c r="O8723" s="13"/>
      <c r="P8723" s="13"/>
      <c r="Q8723" s="13"/>
      <c r="R8723" s="13"/>
      <c r="S8723" s="13"/>
      <c r="T8723" s="13"/>
      <c r="U8723" s="13"/>
      <c r="V8723" s="13"/>
      <c r="W8723" s="13"/>
      <c r="X8723" s="13"/>
      <c r="Y8723" s="13"/>
      <c r="Z8723" s="13"/>
      <c r="AA8723" s="13"/>
      <c r="AB8723" s="13"/>
      <c r="AC8723" s="13"/>
      <c r="AD8723" s="13"/>
      <c r="AE8723" s="13"/>
      <c r="AF8723" s="13"/>
      <c r="AG8723" s="13"/>
      <c r="AH8723" s="13"/>
      <c r="AI8723" s="13"/>
      <c r="AJ8723" s="13"/>
      <c r="AK8723" s="13" t="s">
        <v>1525</v>
      </c>
      <c r="AL8723" s="13"/>
    </row>
    <row r="8724" spans="1:38">
      <c r="A8724" s="1" t="s">
        <v>1799</v>
      </c>
      <c r="B8724" s="29">
        <v>42427</v>
      </c>
      <c r="C8724" s="30">
        <v>100</v>
      </c>
      <c r="D8724" s="4">
        <v>2</v>
      </c>
      <c r="E8724" s="13">
        <v>41</v>
      </c>
      <c r="F8724" s="30" t="s">
        <v>47</v>
      </c>
      <c r="G8724" s="30" t="s">
        <v>671</v>
      </c>
      <c r="H8724" s="30" t="s">
        <v>22</v>
      </c>
      <c r="I8724" s="30" t="s">
        <v>53</v>
      </c>
      <c r="J8724" s="30"/>
      <c r="K8724" s="30"/>
      <c r="L8724" s="13"/>
      <c r="M8724" s="13"/>
      <c r="N8724" s="13"/>
      <c r="O8724" s="13"/>
      <c r="P8724" s="13"/>
      <c r="Q8724" s="13"/>
      <c r="R8724" s="13"/>
      <c r="S8724" s="13"/>
      <c r="T8724" s="13"/>
      <c r="U8724" s="13"/>
      <c r="V8724" s="13"/>
      <c r="W8724" s="13"/>
      <c r="X8724" s="13"/>
      <c r="Y8724" s="13"/>
      <c r="Z8724" s="13"/>
      <c r="AA8724" s="13"/>
      <c r="AB8724" s="13"/>
      <c r="AC8724" s="13"/>
      <c r="AD8724" s="13"/>
      <c r="AE8724" s="13"/>
      <c r="AF8724" s="13"/>
      <c r="AG8724" s="13"/>
      <c r="AH8724" s="13"/>
      <c r="AI8724" s="13"/>
      <c r="AJ8724" s="13"/>
      <c r="AK8724" s="13" t="s">
        <v>1525</v>
      </c>
      <c r="AL8724" s="13"/>
    </row>
    <row r="8725" spans="1:38">
      <c r="A8725" s="1" t="s">
        <v>1799</v>
      </c>
      <c r="B8725" s="29">
        <v>42427</v>
      </c>
      <c r="C8725" s="30">
        <v>100</v>
      </c>
      <c r="D8725" s="4">
        <v>2</v>
      </c>
      <c r="E8725" s="13">
        <v>42</v>
      </c>
      <c r="F8725" s="30" t="s">
        <v>26</v>
      </c>
      <c r="G8725" s="30" t="s">
        <v>672</v>
      </c>
      <c r="H8725" s="30" t="s">
        <v>23</v>
      </c>
      <c r="I8725" s="30" t="s">
        <v>23</v>
      </c>
      <c r="J8725" s="30"/>
      <c r="K8725" s="30"/>
      <c r="L8725" s="13"/>
      <c r="M8725" s="13"/>
      <c r="N8725" s="13"/>
      <c r="O8725" s="13"/>
      <c r="P8725" s="13"/>
      <c r="Q8725" s="13"/>
      <c r="R8725" s="13"/>
      <c r="S8725" s="13"/>
      <c r="T8725" s="13"/>
      <c r="U8725" s="13"/>
      <c r="V8725" s="13"/>
      <c r="W8725" s="13"/>
      <c r="X8725" s="13"/>
      <c r="Y8725" s="13"/>
      <c r="Z8725" s="13"/>
      <c r="AA8725" s="13"/>
      <c r="AB8725" s="13"/>
      <c r="AC8725" s="13"/>
      <c r="AD8725" s="13"/>
      <c r="AE8725" s="13"/>
      <c r="AF8725" s="13"/>
      <c r="AG8725" s="13"/>
      <c r="AH8725" s="13"/>
      <c r="AI8725" s="13"/>
      <c r="AJ8725" s="13"/>
      <c r="AK8725" s="13" t="s">
        <v>1525</v>
      </c>
      <c r="AL8725" s="13"/>
    </row>
    <row r="8726" spans="1:38">
      <c r="A8726" s="1" t="s">
        <v>1799</v>
      </c>
      <c r="B8726" s="29">
        <v>42427</v>
      </c>
      <c r="C8726" s="30">
        <v>100</v>
      </c>
      <c r="D8726" s="4">
        <v>2</v>
      </c>
      <c r="E8726" s="13">
        <v>42</v>
      </c>
      <c r="F8726" s="30" t="s">
        <v>47</v>
      </c>
      <c r="G8726" s="30" t="s">
        <v>673</v>
      </c>
      <c r="H8726" s="30" t="s">
        <v>22</v>
      </c>
      <c r="I8726" s="30" t="s">
        <v>9</v>
      </c>
      <c r="J8726" s="30"/>
      <c r="K8726" s="30" t="s">
        <v>146</v>
      </c>
      <c r="L8726" s="13" t="s">
        <v>25</v>
      </c>
      <c r="M8726" s="13" t="s">
        <v>1567</v>
      </c>
      <c r="N8726" s="13" t="s">
        <v>26</v>
      </c>
      <c r="O8726" s="13" t="s">
        <v>27</v>
      </c>
      <c r="P8726" s="13"/>
      <c r="Q8726" s="13">
        <v>22.67</v>
      </c>
      <c r="R8726" s="13">
        <v>17.37</v>
      </c>
      <c r="S8726" s="13">
        <v>18.95</v>
      </c>
      <c r="T8726" s="13"/>
      <c r="U8726" s="13"/>
      <c r="V8726" s="13"/>
      <c r="W8726" s="13"/>
      <c r="X8726" s="13">
        <v>19</v>
      </c>
      <c r="Y8726" s="13">
        <v>54</v>
      </c>
      <c r="Z8726" s="13">
        <v>35</v>
      </c>
      <c r="AA8726" s="13">
        <v>0</v>
      </c>
      <c r="AB8726" s="13"/>
      <c r="AC8726" s="13"/>
      <c r="AD8726" s="13"/>
      <c r="AE8726" s="13" t="s">
        <v>1638</v>
      </c>
      <c r="AF8726" s="13"/>
      <c r="AG8726" s="13"/>
      <c r="AH8726" s="13"/>
      <c r="AI8726" s="13"/>
      <c r="AJ8726" s="13"/>
      <c r="AK8726" s="13" t="s">
        <v>1525</v>
      </c>
      <c r="AL8726" s="13"/>
    </row>
    <row r="8727" spans="1:38">
      <c r="A8727" s="1" t="s">
        <v>1799</v>
      </c>
      <c r="B8727" s="29">
        <v>42427</v>
      </c>
      <c r="C8727" s="30">
        <v>100</v>
      </c>
      <c r="D8727" s="4">
        <v>2</v>
      </c>
      <c r="E8727" s="13">
        <v>43</v>
      </c>
      <c r="F8727" s="30" t="s">
        <v>26</v>
      </c>
      <c r="G8727" s="30" t="s">
        <v>674</v>
      </c>
      <c r="H8727" s="30" t="s">
        <v>22</v>
      </c>
      <c r="I8727" s="30" t="s">
        <v>9</v>
      </c>
      <c r="J8727" s="30"/>
      <c r="K8727" s="30" t="s">
        <v>30</v>
      </c>
      <c r="L8727" s="13" t="s">
        <v>53</v>
      </c>
      <c r="M8727" s="13" t="s">
        <v>1540</v>
      </c>
      <c r="N8727" s="13"/>
      <c r="O8727" s="13"/>
      <c r="P8727" s="13"/>
      <c r="Q8727" s="13"/>
      <c r="R8727" s="13"/>
      <c r="S8727" s="13"/>
      <c r="T8727" s="13"/>
      <c r="U8727" s="13"/>
      <c r="V8727" s="13"/>
      <c r="W8727" s="13"/>
      <c r="X8727" s="13"/>
      <c r="Y8727" s="13"/>
      <c r="Z8727" s="13"/>
      <c r="AA8727" s="13"/>
      <c r="AB8727" s="13"/>
      <c r="AC8727" s="13"/>
      <c r="AD8727" s="13"/>
      <c r="AE8727" s="13"/>
      <c r="AF8727" s="13"/>
      <c r="AG8727" s="13"/>
      <c r="AH8727" s="13"/>
      <c r="AI8727" s="13"/>
      <c r="AJ8727" s="13"/>
      <c r="AK8727" s="13" t="s">
        <v>1525</v>
      </c>
      <c r="AL8727" s="13"/>
    </row>
    <row r="8728" spans="1:38">
      <c r="A8728" s="1" t="s">
        <v>1799</v>
      </c>
      <c r="B8728" s="29">
        <v>42427</v>
      </c>
      <c r="C8728" s="30">
        <v>100</v>
      </c>
      <c r="D8728" s="4">
        <v>2</v>
      </c>
      <c r="E8728" s="13">
        <v>43</v>
      </c>
      <c r="F8728" s="30" t="s">
        <v>47</v>
      </c>
      <c r="G8728" s="30" t="s">
        <v>675</v>
      </c>
      <c r="H8728" s="30" t="s">
        <v>22</v>
      </c>
      <c r="I8728" s="30" t="s">
        <v>53</v>
      </c>
      <c r="J8728" s="30"/>
      <c r="K8728" s="30"/>
      <c r="L8728" s="13"/>
      <c r="M8728" s="13"/>
      <c r="N8728" s="13"/>
      <c r="O8728" s="13"/>
      <c r="P8728" s="13"/>
      <c r="Q8728" s="13"/>
      <c r="R8728" s="13"/>
      <c r="S8728" s="13"/>
      <c r="T8728" s="13"/>
      <c r="U8728" s="13"/>
      <c r="V8728" s="13"/>
      <c r="W8728" s="13"/>
      <c r="X8728" s="13"/>
      <c r="Y8728" s="13"/>
      <c r="Z8728" s="13"/>
      <c r="AA8728" s="13"/>
      <c r="AB8728" s="13"/>
      <c r="AC8728" s="13"/>
      <c r="AD8728" s="13"/>
      <c r="AE8728" s="13"/>
      <c r="AF8728" s="13"/>
      <c r="AG8728" s="13"/>
      <c r="AH8728" s="13"/>
      <c r="AI8728" s="13"/>
      <c r="AJ8728" s="13"/>
      <c r="AK8728" s="13" t="s">
        <v>1525</v>
      </c>
      <c r="AL8728" s="13"/>
    </row>
    <row r="8729" spans="1:38">
      <c r="A8729" s="1" t="s">
        <v>1799</v>
      </c>
      <c r="B8729" s="29">
        <v>42427</v>
      </c>
      <c r="C8729" s="30">
        <v>100</v>
      </c>
      <c r="D8729" s="4">
        <v>2</v>
      </c>
      <c r="E8729" s="13">
        <v>44</v>
      </c>
      <c r="F8729" s="30" t="s">
        <v>26</v>
      </c>
      <c r="G8729" s="30" t="s">
        <v>676</v>
      </c>
      <c r="H8729" s="30" t="s">
        <v>23</v>
      </c>
      <c r="I8729" s="30" t="s">
        <v>23</v>
      </c>
      <c r="J8729" s="30"/>
      <c r="K8729" s="30"/>
      <c r="L8729" s="13"/>
      <c r="M8729" s="13"/>
      <c r="N8729" s="13"/>
      <c r="O8729" s="13"/>
      <c r="P8729" s="13"/>
      <c r="Q8729" s="13"/>
      <c r="R8729" s="13"/>
      <c r="S8729" s="13"/>
      <c r="T8729" s="13"/>
      <c r="U8729" s="13"/>
      <c r="V8729" s="13"/>
      <c r="W8729" s="13"/>
      <c r="X8729" s="13"/>
      <c r="Y8729" s="13"/>
      <c r="Z8729" s="13"/>
      <c r="AA8729" s="13"/>
      <c r="AB8729" s="13"/>
      <c r="AC8729" s="13"/>
      <c r="AD8729" s="13"/>
      <c r="AE8729" s="13"/>
      <c r="AF8729" s="13"/>
      <c r="AG8729" s="13"/>
      <c r="AH8729" s="13"/>
      <c r="AI8729" s="13"/>
      <c r="AJ8729" s="13"/>
      <c r="AK8729" s="13" t="s">
        <v>1525</v>
      </c>
      <c r="AL8729" s="13"/>
    </row>
    <row r="8730" spans="1:38">
      <c r="A8730" s="1" t="s">
        <v>1799</v>
      </c>
      <c r="B8730" s="29">
        <v>42427</v>
      </c>
      <c r="C8730" s="30">
        <v>100</v>
      </c>
      <c r="D8730" s="4">
        <v>2</v>
      </c>
      <c r="E8730" s="13">
        <v>44</v>
      </c>
      <c r="F8730" s="30" t="s">
        <v>47</v>
      </c>
      <c r="G8730" s="30" t="s">
        <v>678</v>
      </c>
      <c r="H8730" s="30" t="s">
        <v>22</v>
      </c>
      <c r="I8730" s="30" t="s">
        <v>53</v>
      </c>
      <c r="J8730" s="30"/>
      <c r="K8730" s="30"/>
      <c r="L8730" s="13"/>
      <c r="M8730" s="13"/>
      <c r="N8730" s="13"/>
      <c r="O8730" s="13"/>
      <c r="P8730" s="13"/>
      <c r="Q8730" s="13"/>
      <c r="R8730" s="13"/>
      <c r="S8730" s="13"/>
      <c r="T8730" s="13"/>
      <c r="U8730" s="13"/>
      <c r="V8730" s="13"/>
      <c r="W8730" s="13"/>
      <c r="X8730" s="13"/>
      <c r="Y8730" s="13"/>
      <c r="Z8730" s="13"/>
      <c r="AA8730" s="13"/>
      <c r="AB8730" s="13"/>
      <c r="AC8730" s="13"/>
      <c r="AD8730" s="13"/>
      <c r="AE8730" s="13"/>
      <c r="AF8730" s="13"/>
      <c r="AG8730" s="13"/>
      <c r="AH8730" s="13"/>
      <c r="AI8730" s="13"/>
      <c r="AJ8730" s="13"/>
      <c r="AK8730" s="13" t="s">
        <v>1525</v>
      </c>
      <c r="AL8730" s="13"/>
    </row>
    <row r="8731" spans="1:38">
      <c r="A8731" s="1" t="s">
        <v>1799</v>
      </c>
      <c r="B8731" s="29">
        <v>42427</v>
      </c>
      <c r="C8731" s="30">
        <v>100</v>
      </c>
      <c r="D8731" s="4">
        <v>2</v>
      </c>
      <c r="E8731" s="13">
        <v>45</v>
      </c>
      <c r="F8731" s="30" t="s">
        <v>26</v>
      </c>
      <c r="G8731" s="30" t="s">
        <v>679</v>
      </c>
      <c r="H8731" s="30" t="s">
        <v>22</v>
      </c>
      <c r="I8731" s="30" t="s">
        <v>9</v>
      </c>
      <c r="J8731" s="30"/>
      <c r="K8731" s="30" t="s">
        <v>29</v>
      </c>
      <c r="L8731" s="13" t="s">
        <v>53</v>
      </c>
      <c r="M8731" s="13" t="s">
        <v>1551</v>
      </c>
      <c r="N8731" s="13"/>
      <c r="O8731" s="13"/>
      <c r="P8731" s="13"/>
      <c r="Q8731" s="13"/>
      <c r="R8731" s="13"/>
      <c r="S8731" s="13"/>
      <c r="T8731" s="13"/>
      <c r="U8731" s="13"/>
      <c r="V8731" s="13"/>
      <c r="W8731" s="13"/>
      <c r="X8731" s="13"/>
      <c r="Y8731" s="13"/>
      <c r="Z8731" s="13"/>
      <c r="AA8731" s="13"/>
      <c r="AB8731" s="13"/>
      <c r="AC8731" s="13"/>
      <c r="AD8731" s="13"/>
      <c r="AE8731" s="13"/>
      <c r="AF8731" s="13"/>
      <c r="AG8731" s="13"/>
      <c r="AH8731" s="13"/>
      <c r="AI8731" s="13"/>
      <c r="AJ8731" s="13"/>
      <c r="AK8731" s="13" t="s">
        <v>1525</v>
      </c>
      <c r="AL8731" s="13"/>
    </row>
    <row r="8732" spans="1:38">
      <c r="A8732" s="1" t="s">
        <v>1799</v>
      </c>
      <c r="B8732" s="29">
        <v>42427</v>
      </c>
      <c r="C8732" s="30">
        <v>100</v>
      </c>
      <c r="D8732" s="4">
        <v>2</v>
      </c>
      <c r="E8732" s="13">
        <v>45</v>
      </c>
      <c r="F8732" s="30" t="s">
        <v>47</v>
      </c>
      <c r="G8732" s="30" t="s">
        <v>680</v>
      </c>
      <c r="H8732" s="30" t="s">
        <v>22</v>
      </c>
      <c r="I8732" s="30" t="s">
        <v>23</v>
      </c>
      <c r="J8732" s="30"/>
      <c r="K8732" s="30"/>
      <c r="L8732" s="13"/>
      <c r="M8732" s="13"/>
      <c r="N8732" s="13"/>
      <c r="O8732" s="13"/>
      <c r="P8732" s="13"/>
      <c r="Q8732" s="13"/>
      <c r="R8732" s="13"/>
      <c r="S8732" s="13"/>
      <c r="T8732" s="13"/>
      <c r="U8732" s="13"/>
      <c r="V8732" s="13"/>
      <c r="W8732" s="13"/>
      <c r="X8732" s="13"/>
      <c r="Y8732" s="13"/>
      <c r="Z8732" s="13"/>
      <c r="AA8732" s="13"/>
      <c r="AB8732" s="13"/>
      <c r="AC8732" s="13"/>
      <c r="AD8732" s="13"/>
      <c r="AE8732" s="13"/>
      <c r="AF8732" s="13"/>
      <c r="AG8732" s="13"/>
      <c r="AH8732" s="13"/>
      <c r="AI8732" s="13"/>
      <c r="AJ8732" s="13"/>
      <c r="AK8732" s="13" t="s">
        <v>1525</v>
      </c>
      <c r="AL8732" s="13"/>
    </row>
    <row r="8733" spans="1:38">
      <c r="A8733" s="1" t="s">
        <v>1799</v>
      </c>
      <c r="B8733" s="29">
        <v>42427</v>
      </c>
      <c r="C8733" s="30">
        <v>100</v>
      </c>
      <c r="D8733" s="4">
        <v>2</v>
      </c>
      <c r="E8733" s="13">
        <v>46</v>
      </c>
      <c r="F8733" s="30" t="s">
        <v>26</v>
      </c>
      <c r="G8733" s="30" t="s">
        <v>681</v>
      </c>
      <c r="H8733" s="30" t="s">
        <v>23</v>
      </c>
      <c r="I8733" s="30" t="s">
        <v>23</v>
      </c>
      <c r="J8733" s="30"/>
      <c r="K8733" s="30"/>
      <c r="L8733" s="13"/>
      <c r="M8733" s="13"/>
      <c r="N8733" s="13"/>
      <c r="O8733" s="13"/>
      <c r="P8733" s="13"/>
      <c r="Q8733" s="13"/>
      <c r="R8733" s="13"/>
      <c r="S8733" s="13"/>
      <c r="T8733" s="13"/>
      <c r="U8733" s="13"/>
      <c r="V8733" s="13"/>
      <c r="W8733" s="13"/>
      <c r="X8733" s="13"/>
      <c r="Y8733" s="13"/>
      <c r="Z8733" s="13"/>
      <c r="AA8733" s="13"/>
      <c r="AB8733" s="13"/>
      <c r="AC8733" s="13"/>
      <c r="AD8733" s="13"/>
      <c r="AE8733" s="13"/>
      <c r="AF8733" s="13"/>
      <c r="AG8733" s="13"/>
      <c r="AH8733" s="13"/>
      <c r="AI8733" s="13"/>
      <c r="AJ8733" s="13"/>
      <c r="AK8733" s="13" t="s">
        <v>1525</v>
      </c>
      <c r="AL8733" s="13"/>
    </row>
    <row r="8734" spans="1:38">
      <c r="A8734" s="1" t="s">
        <v>1799</v>
      </c>
      <c r="B8734" s="29">
        <v>42427</v>
      </c>
      <c r="C8734" s="30">
        <v>100</v>
      </c>
      <c r="D8734" s="4">
        <v>2</v>
      </c>
      <c r="E8734" s="13">
        <v>46</v>
      </c>
      <c r="F8734" s="30" t="s">
        <v>47</v>
      </c>
      <c r="G8734" s="30" t="s">
        <v>682</v>
      </c>
      <c r="H8734" s="30" t="s">
        <v>22</v>
      </c>
      <c r="I8734" s="30" t="s">
        <v>9</v>
      </c>
      <c r="J8734" s="30"/>
      <c r="K8734" s="30" t="s">
        <v>30</v>
      </c>
      <c r="L8734" s="13" t="s">
        <v>53</v>
      </c>
      <c r="M8734" s="13" t="s">
        <v>1550</v>
      </c>
      <c r="N8734" s="13"/>
      <c r="O8734" s="13"/>
      <c r="P8734" s="13"/>
      <c r="Q8734" s="13"/>
      <c r="R8734" s="13"/>
      <c r="S8734" s="13"/>
      <c r="T8734" s="13"/>
      <c r="U8734" s="13"/>
      <c r="V8734" s="13"/>
      <c r="W8734" s="13"/>
      <c r="X8734" s="13"/>
      <c r="Y8734" s="13"/>
      <c r="Z8734" s="13"/>
      <c r="AA8734" s="13"/>
      <c r="AB8734" s="13"/>
      <c r="AC8734" s="13"/>
      <c r="AD8734" s="13"/>
      <c r="AE8734" s="13"/>
      <c r="AF8734" s="13"/>
      <c r="AG8734" s="13"/>
      <c r="AH8734" s="13"/>
      <c r="AI8734" s="13"/>
      <c r="AJ8734" s="13"/>
      <c r="AK8734" s="13" t="s">
        <v>1525</v>
      </c>
      <c r="AL8734" s="13"/>
    </row>
    <row r="8735" spans="1:38">
      <c r="A8735" s="1" t="s">
        <v>1799</v>
      </c>
      <c r="B8735" s="29">
        <v>42427</v>
      </c>
      <c r="C8735" s="30">
        <v>100</v>
      </c>
      <c r="D8735" s="4">
        <v>2</v>
      </c>
      <c r="E8735" s="13">
        <v>47</v>
      </c>
      <c r="F8735" s="30" t="s">
        <v>26</v>
      </c>
      <c r="G8735" s="30" t="s">
        <v>683</v>
      </c>
      <c r="H8735" s="30" t="s">
        <v>23</v>
      </c>
      <c r="I8735" s="30" t="s">
        <v>23</v>
      </c>
      <c r="J8735" s="30"/>
      <c r="K8735" s="30"/>
      <c r="L8735" s="13"/>
      <c r="M8735" s="13"/>
      <c r="N8735" s="13"/>
      <c r="O8735" s="13"/>
      <c r="P8735" s="13"/>
      <c r="Q8735" s="13"/>
      <c r="R8735" s="13"/>
      <c r="S8735" s="13"/>
      <c r="T8735" s="13"/>
      <c r="U8735" s="13"/>
      <c r="V8735" s="13"/>
      <c r="W8735" s="13"/>
      <c r="X8735" s="13"/>
      <c r="Y8735" s="13"/>
      <c r="Z8735" s="13"/>
      <c r="AA8735" s="13"/>
      <c r="AB8735" s="13"/>
      <c r="AC8735" s="13"/>
      <c r="AD8735" s="13"/>
      <c r="AE8735" s="13"/>
      <c r="AF8735" s="13"/>
      <c r="AG8735" s="13"/>
      <c r="AH8735" s="13"/>
      <c r="AI8735" s="13"/>
      <c r="AJ8735" s="13"/>
      <c r="AK8735" s="13" t="s">
        <v>1525</v>
      </c>
      <c r="AL8735" s="13"/>
    </row>
    <row r="8736" spans="1:38">
      <c r="A8736" s="1" t="s">
        <v>1799</v>
      </c>
      <c r="B8736" s="29">
        <v>42427</v>
      </c>
      <c r="C8736" s="30">
        <v>100</v>
      </c>
      <c r="D8736" s="4">
        <v>2</v>
      </c>
      <c r="E8736" s="13">
        <v>47</v>
      </c>
      <c r="F8736" s="30" t="s">
        <v>47</v>
      </c>
      <c r="G8736" s="30" t="s">
        <v>684</v>
      </c>
      <c r="H8736" s="30" t="s">
        <v>23</v>
      </c>
      <c r="I8736" s="30" t="s">
        <v>23</v>
      </c>
      <c r="J8736" s="30"/>
      <c r="K8736" s="30"/>
      <c r="L8736" s="13"/>
      <c r="M8736" s="13"/>
      <c r="N8736" s="13"/>
      <c r="O8736" s="13"/>
      <c r="P8736" s="13"/>
      <c r="Q8736" s="13"/>
      <c r="R8736" s="13"/>
      <c r="S8736" s="13"/>
      <c r="T8736" s="13"/>
      <c r="U8736" s="13"/>
      <c r="V8736" s="13"/>
      <c r="W8736" s="13"/>
      <c r="X8736" s="13"/>
      <c r="Y8736" s="13"/>
      <c r="Z8736" s="13"/>
      <c r="AA8736" s="13"/>
      <c r="AB8736" s="13"/>
      <c r="AC8736" s="13"/>
      <c r="AD8736" s="13"/>
      <c r="AE8736" s="13"/>
      <c r="AF8736" s="13"/>
      <c r="AG8736" s="13"/>
      <c r="AH8736" s="13"/>
      <c r="AI8736" s="13"/>
      <c r="AJ8736" s="13"/>
      <c r="AK8736" s="13" t="s">
        <v>1525</v>
      </c>
      <c r="AL8736" s="13"/>
    </row>
    <row r="8737" spans="1:38">
      <c r="A8737" s="1" t="s">
        <v>1799</v>
      </c>
      <c r="B8737" s="29">
        <v>42427</v>
      </c>
      <c r="C8737" s="30">
        <v>100</v>
      </c>
      <c r="D8737" s="4">
        <v>2</v>
      </c>
      <c r="E8737" s="13">
        <v>48</v>
      </c>
      <c r="F8737" s="30" t="s">
        <v>26</v>
      </c>
      <c r="G8737" s="30" t="s">
        <v>686</v>
      </c>
      <c r="H8737" s="30" t="s">
        <v>23</v>
      </c>
      <c r="I8737" s="30" t="s">
        <v>23</v>
      </c>
      <c r="J8737" s="30"/>
      <c r="K8737" s="30"/>
      <c r="L8737" s="13"/>
      <c r="M8737" s="13"/>
      <c r="N8737" s="13"/>
      <c r="O8737" s="13"/>
      <c r="P8737" s="13"/>
      <c r="Q8737" s="13"/>
      <c r="R8737" s="13"/>
      <c r="S8737" s="13"/>
      <c r="T8737" s="13"/>
      <c r="U8737" s="13"/>
      <c r="V8737" s="13"/>
      <c r="W8737" s="13"/>
      <c r="X8737" s="13"/>
      <c r="Y8737" s="13"/>
      <c r="Z8737" s="13"/>
      <c r="AA8737" s="13"/>
      <c r="AB8737" s="13"/>
      <c r="AC8737" s="13"/>
      <c r="AD8737" s="13"/>
      <c r="AE8737" s="13"/>
      <c r="AF8737" s="13"/>
      <c r="AG8737" s="13"/>
      <c r="AH8737" s="13"/>
      <c r="AI8737" s="13"/>
      <c r="AJ8737" s="13"/>
      <c r="AK8737" s="13" t="s">
        <v>1525</v>
      </c>
      <c r="AL8737" s="13"/>
    </row>
    <row r="8738" spans="1:38">
      <c r="A8738" s="1" t="s">
        <v>1799</v>
      </c>
      <c r="B8738" s="29">
        <v>42427</v>
      </c>
      <c r="C8738" s="30">
        <v>100</v>
      </c>
      <c r="D8738" s="4">
        <v>2</v>
      </c>
      <c r="E8738" s="13">
        <v>48</v>
      </c>
      <c r="F8738" s="30" t="s">
        <v>47</v>
      </c>
      <c r="G8738" s="30" t="s">
        <v>687</v>
      </c>
      <c r="H8738" s="30" t="s">
        <v>22</v>
      </c>
      <c r="I8738" s="30" t="s">
        <v>9</v>
      </c>
      <c r="J8738" s="30"/>
      <c r="K8738" s="30" t="s">
        <v>30</v>
      </c>
      <c r="L8738" s="13" t="s">
        <v>53</v>
      </c>
      <c r="M8738" s="13" t="s">
        <v>1552</v>
      </c>
      <c r="N8738" s="13"/>
      <c r="O8738" s="13"/>
      <c r="P8738" s="13"/>
      <c r="Q8738" s="13"/>
      <c r="R8738" s="13"/>
      <c r="S8738" s="13"/>
      <c r="T8738" s="13"/>
      <c r="U8738" s="13"/>
      <c r="V8738" s="13"/>
      <c r="W8738" s="13"/>
      <c r="X8738" s="13"/>
      <c r="Y8738" s="13"/>
      <c r="Z8738" s="13"/>
      <c r="AA8738" s="13"/>
      <c r="AB8738" s="13"/>
      <c r="AC8738" s="13"/>
      <c r="AD8738" s="13"/>
      <c r="AE8738" s="13"/>
      <c r="AF8738" s="13"/>
      <c r="AG8738" s="13"/>
      <c r="AH8738" s="13"/>
      <c r="AI8738" s="13"/>
      <c r="AJ8738" s="13"/>
      <c r="AK8738" s="13" t="s">
        <v>1525</v>
      </c>
      <c r="AL8738" s="13"/>
    </row>
    <row r="8739" spans="1:38">
      <c r="A8739" s="1" t="s">
        <v>1800</v>
      </c>
      <c r="B8739" s="28">
        <v>42428</v>
      </c>
      <c r="C8739" s="30">
        <v>100</v>
      </c>
      <c r="D8739" s="4">
        <v>2</v>
      </c>
      <c r="E8739" s="1">
        <v>1</v>
      </c>
      <c r="F8739" s="4" t="s">
        <v>26</v>
      </c>
      <c r="G8739" s="4" t="s">
        <v>584</v>
      </c>
      <c r="H8739" s="4" t="s">
        <v>22</v>
      </c>
      <c r="I8739" s="4" t="s">
        <v>53</v>
      </c>
      <c r="J8739" s="4"/>
      <c r="K8739" s="4"/>
      <c r="M8739" s="1"/>
      <c r="AK8739" s="1" t="s">
        <v>750</v>
      </c>
    </row>
    <row r="8740" spans="1:38">
      <c r="A8740" s="1" t="s">
        <v>1800</v>
      </c>
      <c r="B8740" s="28">
        <v>42428</v>
      </c>
      <c r="C8740" s="30">
        <v>100</v>
      </c>
      <c r="D8740" s="4">
        <v>2</v>
      </c>
      <c r="E8740" s="1">
        <v>1</v>
      </c>
      <c r="F8740" s="4" t="s">
        <v>47</v>
      </c>
      <c r="G8740" s="4" t="s">
        <v>586</v>
      </c>
      <c r="H8740" s="4" t="s">
        <v>22</v>
      </c>
      <c r="I8740" s="4" t="s">
        <v>9</v>
      </c>
      <c r="J8740" s="4"/>
      <c r="K8740" s="4"/>
      <c r="M8740" s="1"/>
      <c r="AK8740" s="1" t="s">
        <v>750</v>
      </c>
      <c r="AL8740" s="1" t="s">
        <v>782</v>
      </c>
    </row>
    <row r="8741" spans="1:38">
      <c r="A8741" s="1" t="s">
        <v>1800</v>
      </c>
      <c r="B8741" s="28">
        <v>42428</v>
      </c>
      <c r="C8741" s="30">
        <v>100</v>
      </c>
      <c r="D8741" s="4">
        <v>2</v>
      </c>
      <c r="E8741" s="1">
        <v>2</v>
      </c>
      <c r="F8741" s="4" t="s">
        <v>26</v>
      </c>
      <c r="G8741" s="4" t="s">
        <v>587</v>
      </c>
      <c r="H8741" s="4" t="s">
        <v>22</v>
      </c>
      <c r="I8741" s="4" t="s">
        <v>23</v>
      </c>
      <c r="J8741" s="4"/>
      <c r="K8741" s="4"/>
      <c r="M8741" s="1"/>
      <c r="AK8741" s="1" t="s">
        <v>750</v>
      </c>
    </row>
    <row r="8742" spans="1:38">
      <c r="A8742" s="1" t="s">
        <v>1800</v>
      </c>
      <c r="B8742" s="28">
        <v>42428</v>
      </c>
      <c r="C8742" s="30">
        <v>100</v>
      </c>
      <c r="D8742" s="4">
        <v>2</v>
      </c>
      <c r="E8742" s="1">
        <v>2</v>
      </c>
      <c r="F8742" s="4" t="s">
        <v>47</v>
      </c>
      <c r="G8742" s="4" t="s">
        <v>588</v>
      </c>
      <c r="H8742" s="4" t="s">
        <v>22</v>
      </c>
      <c r="I8742" s="4" t="s">
        <v>53</v>
      </c>
      <c r="J8742" s="4"/>
      <c r="K8742" s="4"/>
      <c r="M8742" s="1"/>
      <c r="AK8742" s="1" t="s">
        <v>750</v>
      </c>
    </row>
    <row r="8743" spans="1:38">
      <c r="A8743" s="1" t="s">
        <v>1800</v>
      </c>
      <c r="B8743" s="28">
        <v>42428</v>
      </c>
      <c r="C8743" s="30">
        <v>100</v>
      </c>
      <c r="D8743" s="4">
        <v>2</v>
      </c>
      <c r="E8743" s="1">
        <v>3</v>
      </c>
      <c r="F8743" s="4" t="s">
        <v>26</v>
      </c>
      <c r="G8743" s="4" t="s">
        <v>589</v>
      </c>
      <c r="H8743" s="4" t="s">
        <v>22</v>
      </c>
      <c r="I8743" s="4" t="s">
        <v>53</v>
      </c>
      <c r="J8743" s="4"/>
      <c r="K8743" s="4"/>
      <c r="M8743" s="1"/>
      <c r="AK8743" s="1" t="s">
        <v>750</v>
      </c>
    </row>
    <row r="8744" spans="1:38">
      <c r="A8744" s="1" t="s">
        <v>1800</v>
      </c>
      <c r="B8744" s="28">
        <v>42428</v>
      </c>
      <c r="C8744" s="30">
        <v>100</v>
      </c>
      <c r="D8744" s="4">
        <v>2</v>
      </c>
      <c r="E8744" s="1">
        <v>3</v>
      </c>
      <c r="F8744" s="4" t="s">
        <v>47</v>
      </c>
      <c r="G8744" s="4" t="s">
        <v>590</v>
      </c>
      <c r="H8744" s="4" t="s">
        <v>22</v>
      </c>
      <c r="I8744" s="4" t="s">
        <v>23</v>
      </c>
      <c r="J8744" s="4"/>
      <c r="K8744" s="4"/>
      <c r="M8744" s="1"/>
      <c r="AK8744" s="1" t="s">
        <v>750</v>
      </c>
      <c r="AL8744" s="1" t="s">
        <v>1684</v>
      </c>
    </row>
    <row r="8745" spans="1:38">
      <c r="A8745" s="1" t="s">
        <v>1800</v>
      </c>
      <c r="B8745" s="28">
        <v>42428</v>
      </c>
      <c r="C8745" s="30">
        <v>100</v>
      </c>
      <c r="D8745" s="4">
        <v>2</v>
      </c>
      <c r="E8745" s="1">
        <v>4</v>
      </c>
      <c r="F8745" s="4" t="s">
        <v>26</v>
      </c>
      <c r="G8745" s="4" t="s">
        <v>591</v>
      </c>
      <c r="H8745" s="4" t="s">
        <v>22</v>
      </c>
      <c r="I8745" s="4" t="s">
        <v>23</v>
      </c>
      <c r="J8745" s="4"/>
      <c r="K8745" s="4"/>
      <c r="M8745" s="1"/>
      <c r="AK8745" s="1" t="s">
        <v>750</v>
      </c>
    </row>
    <row r="8746" spans="1:38">
      <c r="A8746" s="1" t="s">
        <v>1800</v>
      </c>
      <c r="B8746" s="28">
        <v>42428</v>
      </c>
      <c r="C8746" s="30">
        <v>100</v>
      </c>
      <c r="D8746" s="4">
        <v>2</v>
      </c>
      <c r="E8746" s="1">
        <v>4</v>
      </c>
      <c r="F8746" s="4" t="s">
        <v>47</v>
      </c>
      <c r="G8746" s="4" t="s">
        <v>592</v>
      </c>
      <c r="H8746" s="4" t="s">
        <v>23</v>
      </c>
      <c r="I8746" s="4" t="s">
        <v>53</v>
      </c>
      <c r="J8746" s="4"/>
      <c r="K8746" s="4"/>
      <c r="M8746" s="1"/>
      <c r="AK8746" s="1" t="s">
        <v>750</v>
      </c>
    </row>
    <row r="8747" spans="1:38">
      <c r="A8747" s="1" t="s">
        <v>1800</v>
      </c>
      <c r="B8747" s="28">
        <v>42428</v>
      </c>
      <c r="C8747" s="30">
        <v>100</v>
      </c>
      <c r="D8747" s="4">
        <v>2</v>
      </c>
      <c r="E8747" s="1">
        <v>5</v>
      </c>
      <c r="F8747" s="4" t="s">
        <v>26</v>
      </c>
      <c r="G8747" s="4" t="s">
        <v>593</v>
      </c>
      <c r="H8747" s="4" t="s">
        <v>22</v>
      </c>
      <c r="I8747" s="4" t="s">
        <v>23</v>
      </c>
      <c r="J8747" s="4"/>
      <c r="K8747" s="4"/>
      <c r="M8747" s="1"/>
      <c r="AK8747" s="1" t="s">
        <v>750</v>
      </c>
    </row>
    <row r="8748" spans="1:38">
      <c r="A8748" s="1" t="s">
        <v>1800</v>
      </c>
      <c r="B8748" s="28">
        <v>42428</v>
      </c>
      <c r="C8748" s="30">
        <v>100</v>
      </c>
      <c r="D8748" s="4">
        <v>2</v>
      </c>
      <c r="E8748" s="1">
        <v>5</v>
      </c>
      <c r="F8748" s="4" t="s">
        <v>47</v>
      </c>
      <c r="G8748" s="4" t="s">
        <v>594</v>
      </c>
      <c r="H8748" s="4" t="s">
        <v>22</v>
      </c>
      <c r="I8748" s="4" t="s">
        <v>9</v>
      </c>
      <c r="J8748" s="4"/>
      <c r="K8748" s="4" t="s">
        <v>265</v>
      </c>
      <c r="L8748" s="1" t="s">
        <v>53</v>
      </c>
      <c r="M8748" s="1" t="s">
        <v>1305</v>
      </c>
      <c r="AD8748" s="1" t="s">
        <v>1617</v>
      </c>
      <c r="AK8748" s="1" t="s">
        <v>750</v>
      </c>
      <c r="AL8748" s="1" t="s">
        <v>1685</v>
      </c>
    </row>
    <row r="8749" spans="1:38">
      <c r="A8749" s="1" t="s">
        <v>1800</v>
      </c>
      <c r="B8749" s="28">
        <v>42428</v>
      </c>
      <c r="C8749" s="30">
        <v>100</v>
      </c>
      <c r="D8749" s="4">
        <v>2</v>
      </c>
      <c r="E8749" s="1">
        <v>6</v>
      </c>
      <c r="F8749" s="4" t="s">
        <v>26</v>
      </c>
      <c r="G8749" s="4" t="s">
        <v>595</v>
      </c>
      <c r="H8749" s="4" t="s">
        <v>22</v>
      </c>
      <c r="I8749" s="4" t="s">
        <v>23</v>
      </c>
      <c r="J8749" s="4"/>
      <c r="K8749" s="4"/>
      <c r="M8749" s="1"/>
      <c r="AK8749" s="1" t="s">
        <v>750</v>
      </c>
    </row>
    <row r="8750" spans="1:38">
      <c r="A8750" s="1" t="s">
        <v>1800</v>
      </c>
      <c r="B8750" s="28">
        <v>42428</v>
      </c>
      <c r="C8750" s="30">
        <v>100</v>
      </c>
      <c r="D8750" s="4">
        <v>2</v>
      </c>
      <c r="E8750" s="1">
        <v>6</v>
      </c>
      <c r="F8750" s="4" t="s">
        <v>47</v>
      </c>
      <c r="G8750" s="4" t="s">
        <v>596</v>
      </c>
      <c r="H8750" s="4" t="s">
        <v>22</v>
      </c>
      <c r="I8750" s="4" t="s">
        <v>23</v>
      </c>
      <c r="J8750" s="4"/>
      <c r="K8750" s="4"/>
      <c r="M8750" s="1"/>
      <c r="AK8750" s="1" t="s">
        <v>750</v>
      </c>
    </row>
    <row r="8751" spans="1:38">
      <c r="A8751" s="1" t="s">
        <v>1800</v>
      </c>
      <c r="B8751" s="28">
        <v>42428</v>
      </c>
      <c r="C8751" s="30">
        <v>100</v>
      </c>
      <c r="D8751" s="4">
        <v>2</v>
      </c>
      <c r="E8751" s="1">
        <v>7</v>
      </c>
      <c r="F8751" s="4" t="s">
        <v>26</v>
      </c>
      <c r="G8751" s="4" t="s">
        <v>597</v>
      </c>
      <c r="H8751" s="4" t="s">
        <v>166</v>
      </c>
      <c r="I8751" s="4" t="s">
        <v>166</v>
      </c>
      <c r="J8751" s="4"/>
      <c r="K8751" s="4"/>
      <c r="M8751" s="1"/>
      <c r="AK8751" s="1" t="s">
        <v>750</v>
      </c>
      <c r="AL8751" s="1" t="s">
        <v>1686</v>
      </c>
    </row>
    <row r="8752" spans="1:38">
      <c r="A8752" s="1" t="s">
        <v>1800</v>
      </c>
      <c r="B8752" s="28">
        <v>42428</v>
      </c>
      <c r="C8752" s="30">
        <v>100</v>
      </c>
      <c r="D8752" s="4">
        <v>2</v>
      </c>
      <c r="E8752" s="1">
        <v>7</v>
      </c>
      <c r="F8752" s="4" t="s">
        <v>47</v>
      </c>
      <c r="G8752" s="4" t="s">
        <v>599</v>
      </c>
      <c r="H8752" s="4" t="s">
        <v>166</v>
      </c>
      <c r="I8752" s="4" t="s">
        <v>166</v>
      </c>
      <c r="J8752" s="4"/>
      <c r="K8752" s="4"/>
      <c r="M8752" s="1"/>
      <c r="AK8752" s="1" t="s">
        <v>750</v>
      </c>
      <c r="AL8752" s="1" t="s">
        <v>1686</v>
      </c>
    </row>
    <row r="8753" spans="1:38">
      <c r="A8753" s="1" t="s">
        <v>1800</v>
      </c>
      <c r="B8753" s="28">
        <v>42428</v>
      </c>
      <c r="C8753" s="30">
        <v>100</v>
      </c>
      <c r="D8753" s="4">
        <v>2</v>
      </c>
      <c r="E8753" s="1">
        <v>8</v>
      </c>
      <c r="F8753" s="4" t="s">
        <v>26</v>
      </c>
      <c r="G8753" s="4" t="s">
        <v>600</v>
      </c>
      <c r="H8753" s="4" t="s">
        <v>22</v>
      </c>
      <c r="I8753" s="4" t="s">
        <v>9</v>
      </c>
      <c r="J8753" s="4"/>
      <c r="K8753" s="4" t="s">
        <v>29</v>
      </c>
      <c r="L8753" s="1" t="s">
        <v>53</v>
      </c>
      <c r="M8753" s="1" t="s">
        <v>1554</v>
      </c>
      <c r="AK8753" s="1" t="s">
        <v>750</v>
      </c>
      <c r="AL8753" s="1" t="s">
        <v>1687</v>
      </c>
    </row>
    <row r="8754" spans="1:38">
      <c r="A8754" s="1" t="s">
        <v>1800</v>
      </c>
      <c r="B8754" s="28">
        <v>42428</v>
      </c>
      <c r="C8754" s="30">
        <v>100</v>
      </c>
      <c r="D8754" s="4">
        <v>2</v>
      </c>
      <c r="E8754" s="1">
        <v>8</v>
      </c>
      <c r="F8754" s="4" t="s">
        <v>47</v>
      </c>
      <c r="G8754" s="4" t="s">
        <v>601</v>
      </c>
      <c r="H8754" s="4" t="s">
        <v>23</v>
      </c>
      <c r="I8754" s="4" t="s">
        <v>23</v>
      </c>
      <c r="J8754" s="4"/>
      <c r="K8754" s="4"/>
      <c r="M8754" s="1"/>
      <c r="AK8754" s="1" t="s">
        <v>750</v>
      </c>
    </row>
    <row r="8755" spans="1:38">
      <c r="A8755" s="1" t="s">
        <v>1800</v>
      </c>
      <c r="B8755" s="28">
        <v>42428</v>
      </c>
      <c r="C8755" s="30">
        <v>100</v>
      </c>
      <c r="D8755" s="4">
        <v>2</v>
      </c>
      <c r="E8755" s="1">
        <v>9</v>
      </c>
      <c r="F8755" s="4" t="s">
        <v>26</v>
      </c>
      <c r="G8755" s="4" t="s">
        <v>602</v>
      </c>
      <c r="H8755" s="4" t="s">
        <v>23</v>
      </c>
      <c r="I8755" s="4" t="s">
        <v>23</v>
      </c>
      <c r="J8755" s="4"/>
      <c r="K8755" s="4"/>
      <c r="M8755" s="1"/>
      <c r="AK8755" s="1" t="s">
        <v>750</v>
      </c>
    </row>
    <row r="8756" spans="1:38">
      <c r="A8756" s="1" t="s">
        <v>1800</v>
      </c>
      <c r="B8756" s="28">
        <v>42428</v>
      </c>
      <c r="C8756" s="30">
        <v>100</v>
      </c>
      <c r="D8756" s="4">
        <v>2</v>
      </c>
      <c r="E8756" s="1">
        <v>9</v>
      </c>
      <c r="F8756" s="4" t="s">
        <v>47</v>
      </c>
      <c r="G8756" s="4" t="s">
        <v>603</v>
      </c>
      <c r="H8756" s="4" t="s">
        <v>23</v>
      </c>
      <c r="I8756" s="4" t="s">
        <v>23</v>
      </c>
      <c r="J8756" s="4"/>
      <c r="K8756" s="4"/>
      <c r="M8756" s="1"/>
      <c r="AK8756" s="1" t="s">
        <v>750</v>
      </c>
    </row>
    <row r="8757" spans="1:38">
      <c r="A8757" s="1" t="s">
        <v>1800</v>
      </c>
      <c r="B8757" s="28">
        <v>42428</v>
      </c>
      <c r="C8757" s="30">
        <v>100</v>
      </c>
      <c r="D8757" s="4">
        <v>2</v>
      </c>
      <c r="E8757" s="1">
        <v>10</v>
      </c>
      <c r="F8757" s="4" t="s">
        <v>26</v>
      </c>
      <c r="G8757" s="4" t="s">
        <v>604</v>
      </c>
      <c r="H8757" s="4" t="s">
        <v>22</v>
      </c>
      <c r="I8757" s="4" t="s">
        <v>9</v>
      </c>
      <c r="J8757" s="4"/>
      <c r="K8757" s="4" t="s">
        <v>30</v>
      </c>
      <c r="L8757" s="1" t="s">
        <v>25</v>
      </c>
      <c r="M8757" s="1" t="s">
        <v>1568</v>
      </c>
      <c r="N8757" s="1" t="s">
        <v>224</v>
      </c>
      <c r="O8757" s="1" t="s">
        <v>27</v>
      </c>
      <c r="P8757" s="1" t="s">
        <v>1604</v>
      </c>
      <c r="Q8757" s="1">
        <v>25.15</v>
      </c>
      <c r="R8757" s="1">
        <v>16.45</v>
      </c>
      <c r="S8757" s="1">
        <v>13.81</v>
      </c>
      <c r="X8757" s="1">
        <v>19</v>
      </c>
      <c r="Y8757" s="1">
        <v>58</v>
      </c>
      <c r="Z8757" s="1">
        <v>39</v>
      </c>
      <c r="AA8757" s="1">
        <v>25</v>
      </c>
      <c r="AE8757" s="1" t="s">
        <v>1639</v>
      </c>
      <c r="AF8757" s="1" t="s">
        <v>1640</v>
      </c>
      <c r="AJ8757" s="1" t="s">
        <v>1322</v>
      </c>
      <c r="AK8757" s="1" t="s">
        <v>750</v>
      </c>
      <c r="AL8757" s="1" t="s">
        <v>1688</v>
      </c>
    </row>
    <row r="8758" spans="1:38">
      <c r="A8758" s="1" t="s">
        <v>1800</v>
      </c>
      <c r="B8758" s="28">
        <v>42428</v>
      </c>
      <c r="C8758" s="30">
        <v>100</v>
      </c>
      <c r="D8758" s="4">
        <v>2</v>
      </c>
      <c r="E8758" s="1">
        <v>10</v>
      </c>
      <c r="F8758" s="4" t="s">
        <v>47</v>
      </c>
      <c r="G8758" s="4" t="s">
        <v>605</v>
      </c>
      <c r="H8758" s="4" t="s">
        <v>22</v>
      </c>
      <c r="I8758" s="4" t="s">
        <v>23</v>
      </c>
      <c r="J8758" s="4"/>
      <c r="K8758" s="4"/>
      <c r="M8758" s="1"/>
      <c r="AK8758" s="1" t="s">
        <v>750</v>
      </c>
    </row>
    <row r="8759" spans="1:38">
      <c r="A8759" s="1" t="s">
        <v>1800</v>
      </c>
      <c r="B8759" s="28">
        <v>42428</v>
      </c>
      <c r="C8759" s="30">
        <v>100</v>
      </c>
      <c r="D8759" s="4">
        <v>2</v>
      </c>
      <c r="E8759" s="1">
        <v>11</v>
      </c>
      <c r="F8759" s="4" t="s">
        <v>26</v>
      </c>
      <c r="G8759" s="4" t="s">
        <v>606</v>
      </c>
      <c r="H8759" s="4" t="s">
        <v>22</v>
      </c>
      <c r="I8759" s="4" t="s">
        <v>23</v>
      </c>
      <c r="J8759" s="4"/>
      <c r="K8759" s="4"/>
      <c r="M8759" s="1"/>
      <c r="AK8759" s="1" t="s">
        <v>750</v>
      </c>
    </row>
    <row r="8760" spans="1:38">
      <c r="A8760" s="1" t="s">
        <v>1800</v>
      </c>
      <c r="B8760" s="28">
        <v>42428</v>
      </c>
      <c r="C8760" s="30">
        <v>100</v>
      </c>
      <c r="D8760" s="4">
        <v>2</v>
      </c>
      <c r="E8760" s="1">
        <v>11</v>
      </c>
      <c r="F8760" s="4" t="s">
        <v>47</v>
      </c>
      <c r="G8760" s="4" t="s">
        <v>607</v>
      </c>
      <c r="H8760" s="4" t="s">
        <v>22</v>
      </c>
      <c r="I8760" s="4" t="s">
        <v>23</v>
      </c>
      <c r="J8760" s="4"/>
      <c r="K8760" s="4"/>
      <c r="M8760" s="1"/>
      <c r="AK8760" s="1" t="s">
        <v>750</v>
      </c>
    </row>
    <row r="8761" spans="1:38">
      <c r="A8761" s="1" t="s">
        <v>1800</v>
      </c>
      <c r="B8761" s="28">
        <v>42428</v>
      </c>
      <c r="C8761" s="30">
        <v>100</v>
      </c>
      <c r="D8761" s="4">
        <v>2</v>
      </c>
      <c r="E8761" s="1">
        <v>12</v>
      </c>
      <c r="F8761" s="4" t="s">
        <v>26</v>
      </c>
      <c r="G8761" s="4" t="s">
        <v>608</v>
      </c>
      <c r="H8761" s="4" t="s">
        <v>22</v>
      </c>
      <c r="I8761" s="4" t="s">
        <v>53</v>
      </c>
      <c r="J8761" s="4"/>
      <c r="K8761" s="4"/>
      <c r="M8761" s="1"/>
      <c r="AK8761" s="1" t="s">
        <v>750</v>
      </c>
    </row>
    <row r="8762" spans="1:38">
      <c r="A8762" s="1" t="s">
        <v>1800</v>
      </c>
      <c r="B8762" s="28">
        <v>42428</v>
      </c>
      <c r="C8762" s="30">
        <v>100</v>
      </c>
      <c r="D8762" s="4">
        <v>2</v>
      </c>
      <c r="E8762" s="1">
        <v>12</v>
      </c>
      <c r="F8762" s="4" t="s">
        <v>47</v>
      </c>
      <c r="G8762" s="4" t="s">
        <v>609</v>
      </c>
      <c r="H8762" s="4" t="s">
        <v>22</v>
      </c>
      <c r="I8762" s="4" t="s">
        <v>9</v>
      </c>
      <c r="J8762" s="4"/>
      <c r="K8762" s="4" t="s">
        <v>518</v>
      </c>
      <c r="L8762" s="1" t="s">
        <v>25</v>
      </c>
      <c r="M8762" s="1" t="s">
        <v>1569</v>
      </c>
      <c r="N8762" s="1" t="s">
        <v>224</v>
      </c>
      <c r="O8762" s="1" t="s">
        <v>90</v>
      </c>
      <c r="P8762" s="1" t="s">
        <v>1605</v>
      </c>
      <c r="Q8762" s="1">
        <v>37.229999999999997</v>
      </c>
      <c r="T8762" s="1">
        <v>159.6</v>
      </c>
      <c r="U8762" s="1">
        <v>146.1</v>
      </c>
      <c r="V8762" s="1">
        <v>91.541353383458642</v>
      </c>
      <c r="X8762" s="1">
        <v>19</v>
      </c>
      <c r="Y8762" s="1">
        <v>154</v>
      </c>
      <c r="Z8762" s="1">
        <v>135</v>
      </c>
      <c r="AJ8762" s="1" t="s">
        <v>750</v>
      </c>
      <c r="AK8762" s="1" t="s">
        <v>750</v>
      </c>
      <c r="AL8762" s="1" t="s">
        <v>1689</v>
      </c>
    </row>
    <row r="8763" spans="1:38">
      <c r="A8763" s="1" t="s">
        <v>1800</v>
      </c>
      <c r="B8763" s="28">
        <v>42428</v>
      </c>
      <c r="C8763" s="30">
        <v>100</v>
      </c>
      <c r="D8763" s="4">
        <v>2</v>
      </c>
      <c r="E8763" s="1">
        <v>13</v>
      </c>
      <c r="F8763" s="4" t="s">
        <v>26</v>
      </c>
      <c r="G8763" s="4" t="s">
        <v>610</v>
      </c>
      <c r="H8763" s="4" t="s">
        <v>22</v>
      </c>
      <c r="I8763" s="4" t="s">
        <v>23</v>
      </c>
      <c r="J8763" s="4"/>
      <c r="K8763" s="4"/>
      <c r="M8763" s="1"/>
      <c r="AK8763" s="1" t="s">
        <v>750</v>
      </c>
    </row>
    <row r="8764" spans="1:38">
      <c r="A8764" s="1" t="s">
        <v>1800</v>
      </c>
      <c r="B8764" s="28">
        <v>42428</v>
      </c>
      <c r="C8764" s="30">
        <v>100</v>
      </c>
      <c r="D8764" s="4">
        <v>2</v>
      </c>
      <c r="E8764" s="1">
        <v>13</v>
      </c>
      <c r="F8764" s="4" t="s">
        <v>47</v>
      </c>
      <c r="G8764" s="4" t="s">
        <v>611</v>
      </c>
      <c r="H8764" s="4" t="s">
        <v>22</v>
      </c>
      <c r="I8764" s="4" t="s">
        <v>23</v>
      </c>
      <c r="J8764" s="4"/>
      <c r="K8764" s="4"/>
      <c r="M8764" s="1"/>
      <c r="AK8764" s="1" t="s">
        <v>750</v>
      </c>
    </row>
    <row r="8765" spans="1:38">
      <c r="A8765" s="1" t="s">
        <v>1800</v>
      </c>
      <c r="B8765" s="28">
        <v>42428</v>
      </c>
      <c r="C8765" s="30">
        <v>100</v>
      </c>
      <c r="D8765" s="4">
        <v>2</v>
      </c>
      <c r="E8765" s="1">
        <v>14</v>
      </c>
      <c r="F8765" s="4" t="s">
        <v>26</v>
      </c>
      <c r="G8765" s="4" t="s">
        <v>612</v>
      </c>
      <c r="H8765" s="4" t="s">
        <v>22</v>
      </c>
      <c r="I8765" s="4" t="s">
        <v>53</v>
      </c>
      <c r="J8765" s="4"/>
      <c r="K8765" s="4"/>
      <c r="M8765" s="1"/>
      <c r="AK8765" s="1" t="s">
        <v>750</v>
      </c>
    </row>
    <row r="8766" spans="1:38">
      <c r="A8766" s="1" t="s">
        <v>1800</v>
      </c>
      <c r="B8766" s="28">
        <v>42428</v>
      </c>
      <c r="C8766" s="30">
        <v>100</v>
      </c>
      <c r="D8766" s="4">
        <v>2</v>
      </c>
      <c r="E8766" s="1">
        <v>14</v>
      </c>
      <c r="F8766" s="4" t="s">
        <v>47</v>
      </c>
      <c r="G8766" s="4" t="s">
        <v>613</v>
      </c>
      <c r="H8766" s="4" t="s">
        <v>22</v>
      </c>
      <c r="I8766" s="4" t="s">
        <v>23</v>
      </c>
      <c r="J8766" s="4"/>
      <c r="K8766" s="4"/>
      <c r="M8766" s="1"/>
      <c r="AK8766" s="1" t="s">
        <v>750</v>
      </c>
    </row>
    <row r="8767" spans="1:38">
      <c r="A8767" s="1" t="s">
        <v>1800</v>
      </c>
      <c r="B8767" s="28">
        <v>42428</v>
      </c>
      <c r="C8767" s="30">
        <v>100</v>
      </c>
      <c r="D8767" s="4">
        <v>2</v>
      </c>
      <c r="E8767" s="1">
        <v>15</v>
      </c>
      <c r="F8767" s="4" t="s">
        <v>26</v>
      </c>
      <c r="G8767" s="4" t="s">
        <v>616</v>
      </c>
      <c r="H8767" s="4" t="s">
        <v>22</v>
      </c>
      <c r="I8767" s="4" t="s">
        <v>23</v>
      </c>
      <c r="J8767" s="4"/>
      <c r="K8767" s="4"/>
      <c r="M8767" s="1"/>
      <c r="AK8767" s="1" t="s">
        <v>750</v>
      </c>
    </row>
    <row r="8768" spans="1:38">
      <c r="A8768" s="1" t="s">
        <v>1800</v>
      </c>
      <c r="B8768" s="28">
        <v>42428</v>
      </c>
      <c r="C8768" s="30">
        <v>100</v>
      </c>
      <c r="D8768" s="4">
        <v>2</v>
      </c>
      <c r="E8768" s="1">
        <v>15</v>
      </c>
      <c r="F8768" s="4" t="s">
        <v>47</v>
      </c>
      <c r="G8768" s="4" t="s">
        <v>617</v>
      </c>
      <c r="H8768" s="4" t="s">
        <v>22</v>
      </c>
      <c r="I8768" s="4" t="s">
        <v>23</v>
      </c>
      <c r="J8768" s="4"/>
      <c r="K8768" s="4"/>
      <c r="M8768" s="1"/>
      <c r="AK8768" s="1" t="s">
        <v>750</v>
      </c>
    </row>
    <row r="8769" spans="1:38">
      <c r="A8769" s="1" t="s">
        <v>1800</v>
      </c>
      <c r="B8769" s="28">
        <v>42428</v>
      </c>
      <c r="C8769" s="30">
        <v>100</v>
      </c>
      <c r="D8769" s="4">
        <v>2</v>
      </c>
      <c r="E8769" s="1">
        <v>16</v>
      </c>
      <c r="F8769" s="4" t="s">
        <v>26</v>
      </c>
      <c r="G8769" s="4" t="s">
        <v>618</v>
      </c>
      <c r="H8769" s="4" t="s">
        <v>23</v>
      </c>
      <c r="I8769" s="4" t="s">
        <v>53</v>
      </c>
      <c r="J8769" s="4"/>
      <c r="K8769" s="4"/>
      <c r="M8769" s="1"/>
      <c r="AK8769" s="1" t="s">
        <v>750</v>
      </c>
    </row>
    <row r="8770" spans="1:38">
      <c r="A8770" s="1" t="s">
        <v>1800</v>
      </c>
      <c r="B8770" s="28">
        <v>42428</v>
      </c>
      <c r="C8770" s="30">
        <v>100</v>
      </c>
      <c r="D8770" s="4">
        <v>2</v>
      </c>
      <c r="E8770" s="1">
        <v>16</v>
      </c>
      <c r="F8770" s="4" t="s">
        <v>47</v>
      </c>
      <c r="G8770" s="4" t="s">
        <v>619</v>
      </c>
      <c r="H8770" s="4" t="s">
        <v>23</v>
      </c>
      <c r="I8770" s="4" t="s">
        <v>53</v>
      </c>
      <c r="J8770" s="4"/>
      <c r="K8770" s="4"/>
      <c r="M8770" s="1"/>
      <c r="AK8770" s="1" t="s">
        <v>750</v>
      </c>
    </row>
    <row r="8771" spans="1:38">
      <c r="A8771" s="1" t="s">
        <v>1800</v>
      </c>
      <c r="B8771" s="28">
        <v>42428</v>
      </c>
      <c r="C8771" s="30">
        <v>100</v>
      </c>
      <c r="D8771" s="4">
        <v>2</v>
      </c>
      <c r="E8771" s="1">
        <v>17</v>
      </c>
      <c r="F8771" s="4" t="s">
        <v>26</v>
      </c>
      <c r="G8771" s="4" t="s">
        <v>620</v>
      </c>
      <c r="H8771" s="4" t="s">
        <v>22</v>
      </c>
      <c r="I8771" s="4" t="s">
        <v>23</v>
      </c>
      <c r="J8771" s="4"/>
      <c r="K8771" s="4"/>
      <c r="M8771" s="1"/>
      <c r="AK8771" s="1" t="s">
        <v>1667</v>
      </c>
      <c r="AL8771" s="1" t="s">
        <v>1684</v>
      </c>
    </row>
    <row r="8772" spans="1:38">
      <c r="A8772" s="1" t="s">
        <v>1800</v>
      </c>
      <c r="B8772" s="28">
        <v>42428</v>
      </c>
      <c r="C8772" s="30">
        <v>100</v>
      </c>
      <c r="D8772" s="4">
        <v>2</v>
      </c>
      <c r="E8772" s="1">
        <v>17</v>
      </c>
      <c r="F8772" s="4" t="s">
        <v>47</v>
      </c>
      <c r="G8772" s="4" t="s">
        <v>621</v>
      </c>
      <c r="H8772" s="4" t="s">
        <v>22</v>
      </c>
      <c r="I8772" s="4" t="s">
        <v>53</v>
      </c>
      <c r="J8772" s="4"/>
      <c r="K8772" s="4"/>
      <c r="M8772" s="1"/>
      <c r="AK8772" s="1" t="s">
        <v>1667</v>
      </c>
      <c r="AL8772" s="1" t="s">
        <v>1690</v>
      </c>
    </row>
    <row r="8773" spans="1:38">
      <c r="A8773" s="1" t="s">
        <v>1800</v>
      </c>
      <c r="B8773" s="28">
        <v>42428</v>
      </c>
      <c r="C8773" s="30">
        <v>100</v>
      </c>
      <c r="D8773" s="4">
        <v>2</v>
      </c>
      <c r="E8773" s="1">
        <v>18</v>
      </c>
      <c r="F8773" s="4" t="s">
        <v>26</v>
      </c>
      <c r="G8773" s="4" t="s">
        <v>622</v>
      </c>
      <c r="H8773" s="4" t="s">
        <v>22</v>
      </c>
      <c r="I8773" s="4" t="s">
        <v>23</v>
      </c>
      <c r="J8773" s="4"/>
      <c r="K8773" s="4"/>
      <c r="M8773" s="1"/>
      <c r="AK8773" s="1" t="s">
        <v>1667</v>
      </c>
    </row>
    <row r="8774" spans="1:38">
      <c r="A8774" s="1" t="s">
        <v>1800</v>
      </c>
      <c r="B8774" s="28">
        <v>42428</v>
      </c>
      <c r="C8774" s="30">
        <v>100</v>
      </c>
      <c r="D8774" s="4">
        <v>2</v>
      </c>
      <c r="E8774" s="1">
        <v>18</v>
      </c>
      <c r="F8774" s="4" t="s">
        <v>47</v>
      </c>
      <c r="G8774" s="4" t="s">
        <v>623</v>
      </c>
      <c r="H8774" s="4" t="s">
        <v>22</v>
      </c>
      <c r="I8774" s="4" t="s">
        <v>9</v>
      </c>
      <c r="J8774" s="4"/>
      <c r="K8774" s="4" t="s">
        <v>30</v>
      </c>
      <c r="L8774" s="1" t="s">
        <v>25</v>
      </c>
      <c r="M8774" s="1" t="s">
        <v>1570</v>
      </c>
      <c r="N8774" s="1" t="s">
        <v>224</v>
      </c>
      <c r="O8774" s="1" t="s">
        <v>90</v>
      </c>
      <c r="P8774" s="1" t="s">
        <v>1606</v>
      </c>
      <c r="Q8774" s="1">
        <v>24.57</v>
      </c>
      <c r="R8774" s="1">
        <v>15.93</v>
      </c>
      <c r="S8774" s="1">
        <v>8.49</v>
      </c>
      <c r="X8774" s="1">
        <v>19</v>
      </c>
      <c r="Y8774" s="1">
        <v>49</v>
      </c>
      <c r="Z8774" s="1">
        <v>30</v>
      </c>
      <c r="AA8774" s="1">
        <v>35</v>
      </c>
      <c r="AC8774" s="1" t="s">
        <v>1618</v>
      </c>
      <c r="AE8774" s="1" t="s">
        <v>1641</v>
      </c>
      <c r="AF8774" s="1" t="s">
        <v>1642</v>
      </c>
      <c r="AJ8774" s="1" t="s">
        <v>750</v>
      </c>
      <c r="AK8774" s="1" t="s">
        <v>1667</v>
      </c>
    </row>
    <row r="8775" spans="1:38">
      <c r="A8775" s="1" t="s">
        <v>1800</v>
      </c>
      <c r="B8775" s="28">
        <v>42428</v>
      </c>
      <c r="C8775" s="30">
        <v>100</v>
      </c>
      <c r="D8775" s="4">
        <v>2</v>
      </c>
      <c r="E8775" s="1">
        <v>19</v>
      </c>
      <c r="F8775" s="4" t="s">
        <v>26</v>
      </c>
      <c r="G8775" s="4" t="s">
        <v>624</v>
      </c>
      <c r="H8775" s="4" t="s">
        <v>22</v>
      </c>
      <c r="I8775" s="4" t="s">
        <v>23</v>
      </c>
      <c r="J8775" s="4"/>
      <c r="K8775" s="4"/>
      <c r="M8775" s="1"/>
      <c r="AK8775" s="1" t="s">
        <v>1667</v>
      </c>
    </row>
    <row r="8776" spans="1:38">
      <c r="A8776" s="1" t="s">
        <v>1800</v>
      </c>
      <c r="B8776" s="28">
        <v>42428</v>
      </c>
      <c r="C8776" s="30">
        <v>100</v>
      </c>
      <c r="D8776" s="4">
        <v>2</v>
      </c>
      <c r="E8776" s="1">
        <v>19</v>
      </c>
      <c r="F8776" s="4" t="s">
        <v>47</v>
      </c>
      <c r="G8776" s="4" t="s">
        <v>625</v>
      </c>
      <c r="H8776" s="4" t="s">
        <v>22</v>
      </c>
      <c r="I8776" s="4" t="s">
        <v>9</v>
      </c>
      <c r="J8776" s="4"/>
      <c r="K8776" s="4"/>
      <c r="M8776" s="1"/>
      <c r="AK8776" s="1" t="s">
        <v>1667</v>
      </c>
      <c r="AL8776" s="1" t="s">
        <v>782</v>
      </c>
    </row>
    <row r="8777" spans="1:38">
      <c r="A8777" s="1" t="s">
        <v>1800</v>
      </c>
      <c r="B8777" s="28">
        <v>42428</v>
      </c>
      <c r="C8777" s="30">
        <v>100</v>
      </c>
      <c r="D8777" s="4">
        <v>2</v>
      </c>
      <c r="E8777" s="1">
        <v>20</v>
      </c>
      <c r="F8777" s="4" t="s">
        <v>26</v>
      </c>
      <c r="G8777" s="4" t="s">
        <v>626</v>
      </c>
      <c r="H8777" s="4" t="s">
        <v>22</v>
      </c>
      <c r="I8777" s="4" t="s">
        <v>9</v>
      </c>
      <c r="J8777" s="4"/>
      <c r="K8777" s="4" t="s">
        <v>121</v>
      </c>
      <c r="L8777" s="1" t="s">
        <v>53</v>
      </c>
      <c r="M8777" s="1" t="s">
        <v>1524</v>
      </c>
      <c r="AC8777" s="1" t="s">
        <v>1018</v>
      </c>
      <c r="AK8777" s="1" t="s">
        <v>1667</v>
      </c>
    </row>
    <row r="8778" spans="1:38">
      <c r="A8778" s="1" t="s">
        <v>1800</v>
      </c>
      <c r="B8778" s="28">
        <v>42428</v>
      </c>
      <c r="C8778" s="30">
        <v>100</v>
      </c>
      <c r="D8778" s="4">
        <v>2</v>
      </c>
      <c r="E8778" s="1">
        <v>20</v>
      </c>
      <c r="F8778" s="4" t="s">
        <v>47</v>
      </c>
      <c r="G8778" s="4" t="s">
        <v>627</v>
      </c>
      <c r="H8778" s="4" t="s">
        <v>23</v>
      </c>
      <c r="I8778" s="4" t="s">
        <v>53</v>
      </c>
      <c r="J8778" s="4"/>
      <c r="K8778" s="4"/>
      <c r="M8778" s="1"/>
      <c r="AK8778" s="1" t="s">
        <v>1667</v>
      </c>
    </row>
    <row r="8779" spans="1:38">
      <c r="A8779" s="1" t="s">
        <v>1800</v>
      </c>
      <c r="B8779" s="28">
        <v>42428</v>
      </c>
      <c r="C8779" s="30">
        <v>100</v>
      </c>
      <c r="D8779" s="4">
        <v>2</v>
      </c>
      <c r="E8779" s="10">
        <v>21</v>
      </c>
      <c r="F8779" s="4" t="s">
        <v>26</v>
      </c>
      <c r="G8779" s="4" t="s">
        <v>628</v>
      </c>
      <c r="H8779" s="4" t="s">
        <v>23</v>
      </c>
      <c r="I8779" s="4" t="s">
        <v>23</v>
      </c>
      <c r="J8779" s="4"/>
      <c r="K8779" s="4"/>
      <c r="M8779" s="1"/>
      <c r="AK8779" s="1" t="s">
        <v>1667</v>
      </c>
    </row>
    <row r="8780" spans="1:38">
      <c r="A8780" s="1" t="s">
        <v>1800</v>
      </c>
      <c r="B8780" s="28">
        <v>42428</v>
      </c>
      <c r="C8780" s="30">
        <v>100</v>
      </c>
      <c r="D8780" s="4">
        <v>2</v>
      </c>
      <c r="E8780" s="1">
        <v>21</v>
      </c>
      <c r="F8780" s="4" t="s">
        <v>47</v>
      </c>
      <c r="G8780" s="4" t="s">
        <v>629</v>
      </c>
      <c r="H8780" s="4" t="s">
        <v>22</v>
      </c>
      <c r="I8780" s="4" t="s">
        <v>9</v>
      </c>
      <c r="J8780" s="4"/>
      <c r="K8780" s="4" t="s">
        <v>29</v>
      </c>
      <c r="L8780" s="1" t="s">
        <v>53</v>
      </c>
      <c r="M8780" s="1" t="s">
        <v>1536</v>
      </c>
      <c r="AK8780" s="1" t="s">
        <v>1667</v>
      </c>
    </row>
    <row r="8781" spans="1:38">
      <c r="A8781" s="1" t="s">
        <v>1800</v>
      </c>
      <c r="B8781" s="28">
        <v>42428</v>
      </c>
      <c r="C8781" s="30">
        <v>100</v>
      </c>
      <c r="D8781" s="4">
        <v>2</v>
      </c>
      <c r="E8781" s="1">
        <v>22</v>
      </c>
      <c r="F8781" s="4" t="s">
        <v>26</v>
      </c>
      <c r="G8781" s="4" t="s">
        <v>630</v>
      </c>
      <c r="H8781" s="4" t="s">
        <v>23</v>
      </c>
      <c r="I8781" s="4" t="s">
        <v>53</v>
      </c>
      <c r="J8781" s="4"/>
      <c r="K8781" s="4"/>
      <c r="M8781" s="1"/>
      <c r="AK8781" s="1" t="s">
        <v>1667</v>
      </c>
    </row>
    <row r="8782" spans="1:38">
      <c r="A8782" s="1" t="s">
        <v>1800</v>
      </c>
      <c r="B8782" s="28">
        <v>42428</v>
      </c>
      <c r="C8782" s="30">
        <v>100</v>
      </c>
      <c r="D8782" s="4">
        <v>2</v>
      </c>
      <c r="E8782" s="1">
        <v>22</v>
      </c>
      <c r="F8782" s="4" t="s">
        <v>47</v>
      </c>
      <c r="G8782" s="4" t="s">
        <v>631</v>
      </c>
      <c r="H8782" s="4" t="s">
        <v>22</v>
      </c>
      <c r="I8782" s="4" t="s">
        <v>53</v>
      </c>
      <c r="J8782" s="4"/>
      <c r="K8782" s="4" t="s">
        <v>518</v>
      </c>
      <c r="L8782" s="1" t="s">
        <v>25</v>
      </c>
      <c r="M8782" s="1" t="s">
        <v>1436</v>
      </c>
      <c r="AK8782" s="1" t="s">
        <v>1667</v>
      </c>
      <c r="AL8782" s="1" t="s">
        <v>1691</v>
      </c>
    </row>
    <row r="8783" spans="1:38">
      <c r="A8783" s="1" t="s">
        <v>1800</v>
      </c>
      <c r="B8783" s="28">
        <v>42428</v>
      </c>
      <c r="C8783" s="30">
        <v>100</v>
      </c>
      <c r="D8783" s="4">
        <v>2</v>
      </c>
      <c r="E8783" s="1">
        <v>23</v>
      </c>
      <c r="F8783" s="4" t="s">
        <v>26</v>
      </c>
      <c r="G8783" s="4" t="s">
        <v>632</v>
      </c>
      <c r="H8783" s="4" t="s">
        <v>22</v>
      </c>
      <c r="I8783" s="4" t="s">
        <v>23</v>
      </c>
      <c r="J8783" s="4"/>
      <c r="K8783" s="4"/>
      <c r="M8783" s="1"/>
      <c r="AK8783" s="1" t="s">
        <v>1667</v>
      </c>
    </row>
    <row r="8784" spans="1:38">
      <c r="A8784" s="1" t="s">
        <v>1800</v>
      </c>
      <c r="B8784" s="28">
        <v>42428</v>
      </c>
      <c r="C8784" s="30">
        <v>100</v>
      </c>
      <c r="D8784" s="4">
        <v>2</v>
      </c>
      <c r="E8784" s="1">
        <v>23</v>
      </c>
      <c r="F8784" s="4" t="s">
        <v>47</v>
      </c>
      <c r="G8784" s="4" t="s">
        <v>633</v>
      </c>
      <c r="H8784" s="4" t="s">
        <v>22</v>
      </c>
      <c r="I8784" s="4" t="s">
        <v>9</v>
      </c>
      <c r="J8784" s="4"/>
      <c r="K8784" s="4" t="s">
        <v>30</v>
      </c>
      <c r="L8784" s="1" t="s">
        <v>25</v>
      </c>
      <c r="M8784" s="1" t="s">
        <v>1571</v>
      </c>
      <c r="N8784" s="1" t="s">
        <v>224</v>
      </c>
      <c r="O8784" s="1" t="s">
        <v>27</v>
      </c>
      <c r="P8784" s="1" t="s">
        <v>1607</v>
      </c>
      <c r="Q8784" s="1">
        <v>26.74</v>
      </c>
      <c r="R8784" s="1">
        <v>17</v>
      </c>
      <c r="S8784" s="1">
        <v>12.99</v>
      </c>
      <c r="X8784" s="1">
        <v>19</v>
      </c>
      <c r="Y8784" s="1">
        <v>60</v>
      </c>
      <c r="Z8784" s="1">
        <v>42</v>
      </c>
      <c r="AA8784" s="1">
        <v>8</v>
      </c>
      <c r="AE8784" s="1" t="s">
        <v>1643</v>
      </c>
      <c r="AF8784" s="1" t="s">
        <v>1644</v>
      </c>
      <c r="AJ8784" s="1" t="s">
        <v>1317</v>
      </c>
      <c r="AK8784" s="1" t="s">
        <v>1667</v>
      </c>
    </row>
    <row r="8785" spans="1:38">
      <c r="A8785" s="1" t="s">
        <v>1800</v>
      </c>
      <c r="B8785" s="28">
        <v>42428</v>
      </c>
      <c r="C8785" s="30">
        <v>100</v>
      </c>
      <c r="D8785" s="4">
        <v>2</v>
      </c>
      <c r="E8785" s="1">
        <v>24</v>
      </c>
      <c r="F8785" s="4" t="s">
        <v>26</v>
      </c>
      <c r="G8785" s="4" t="s">
        <v>634</v>
      </c>
      <c r="H8785" s="4" t="s">
        <v>22</v>
      </c>
      <c r="I8785" s="4" t="s">
        <v>9</v>
      </c>
      <c r="J8785" s="4"/>
      <c r="K8785" s="4"/>
      <c r="M8785" s="1"/>
      <c r="AK8785" s="1" t="s">
        <v>1667</v>
      </c>
      <c r="AL8785" s="1" t="s">
        <v>782</v>
      </c>
    </row>
    <row r="8786" spans="1:38">
      <c r="A8786" s="1" t="s">
        <v>1800</v>
      </c>
      <c r="B8786" s="28">
        <v>42428</v>
      </c>
      <c r="C8786" s="30">
        <v>100</v>
      </c>
      <c r="D8786" s="4">
        <v>2</v>
      </c>
      <c r="E8786" s="1">
        <v>24</v>
      </c>
      <c r="F8786" s="4" t="s">
        <v>47</v>
      </c>
      <c r="G8786" s="4" t="s">
        <v>635</v>
      </c>
      <c r="H8786" s="4" t="s">
        <v>23</v>
      </c>
      <c r="I8786" s="4" t="s">
        <v>23</v>
      </c>
      <c r="J8786" s="4"/>
      <c r="K8786" s="4"/>
      <c r="M8786" s="1"/>
      <c r="AK8786" s="1" t="s">
        <v>1667</v>
      </c>
    </row>
    <row r="8787" spans="1:38">
      <c r="A8787" s="1" t="s">
        <v>1800</v>
      </c>
      <c r="B8787" s="28">
        <v>42428</v>
      </c>
      <c r="C8787" s="30">
        <v>100</v>
      </c>
      <c r="D8787" s="4">
        <v>2</v>
      </c>
      <c r="E8787" s="1">
        <v>25</v>
      </c>
      <c r="F8787" s="4" t="s">
        <v>26</v>
      </c>
      <c r="G8787" s="4" t="s">
        <v>636</v>
      </c>
      <c r="H8787" s="4" t="s">
        <v>22</v>
      </c>
      <c r="I8787" s="4" t="s">
        <v>23</v>
      </c>
      <c r="J8787" s="4"/>
      <c r="K8787" s="4"/>
      <c r="M8787" s="1"/>
      <c r="AK8787" s="1" t="s">
        <v>1667</v>
      </c>
    </row>
    <row r="8788" spans="1:38">
      <c r="A8788" s="1" t="s">
        <v>1800</v>
      </c>
      <c r="B8788" s="28">
        <v>42428</v>
      </c>
      <c r="C8788" s="30">
        <v>100</v>
      </c>
      <c r="D8788" s="4">
        <v>2</v>
      </c>
      <c r="E8788" s="1">
        <v>25</v>
      </c>
      <c r="F8788" s="4" t="s">
        <v>47</v>
      </c>
      <c r="G8788" s="4" t="s">
        <v>637</v>
      </c>
      <c r="H8788" s="4" t="s">
        <v>23</v>
      </c>
      <c r="I8788" s="4" t="s">
        <v>53</v>
      </c>
      <c r="J8788" s="4"/>
      <c r="K8788" s="4"/>
      <c r="M8788" s="1"/>
      <c r="AK8788" s="1" t="s">
        <v>1667</v>
      </c>
    </row>
    <row r="8789" spans="1:38">
      <c r="A8789" s="1" t="s">
        <v>1800</v>
      </c>
      <c r="B8789" s="28">
        <v>42428</v>
      </c>
      <c r="C8789" s="30">
        <v>100</v>
      </c>
      <c r="D8789" s="4">
        <v>2</v>
      </c>
      <c r="E8789" s="1">
        <v>26</v>
      </c>
      <c r="F8789" s="4" t="s">
        <v>26</v>
      </c>
      <c r="G8789" s="4" t="s">
        <v>638</v>
      </c>
      <c r="H8789" s="4" t="s">
        <v>22</v>
      </c>
      <c r="I8789" s="4" t="s">
        <v>9</v>
      </c>
      <c r="J8789" s="4"/>
      <c r="K8789" s="4"/>
      <c r="M8789" s="1"/>
      <c r="AK8789" s="1" t="s">
        <v>1667</v>
      </c>
      <c r="AL8789" s="1" t="s">
        <v>782</v>
      </c>
    </row>
    <row r="8790" spans="1:38">
      <c r="A8790" s="1" t="s">
        <v>1800</v>
      </c>
      <c r="B8790" s="28">
        <v>42428</v>
      </c>
      <c r="C8790" s="30">
        <v>100</v>
      </c>
      <c r="D8790" s="4">
        <v>2</v>
      </c>
      <c r="E8790" s="1">
        <v>26</v>
      </c>
      <c r="F8790" s="4" t="s">
        <v>47</v>
      </c>
      <c r="G8790" s="4" t="s">
        <v>639</v>
      </c>
      <c r="H8790" s="4" t="s">
        <v>22</v>
      </c>
      <c r="I8790" s="4" t="s">
        <v>9</v>
      </c>
      <c r="J8790" s="4" t="s">
        <v>55</v>
      </c>
      <c r="K8790" s="4"/>
      <c r="M8790" s="1"/>
      <c r="AK8790" s="1" t="s">
        <v>1667</v>
      </c>
      <c r="AL8790" s="1" t="s">
        <v>782</v>
      </c>
    </row>
    <row r="8791" spans="1:38">
      <c r="A8791" s="1" t="s">
        <v>1800</v>
      </c>
      <c r="B8791" s="28">
        <v>42428</v>
      </c>
      <c r="C8791" s="30">
        <v>100</v>
      </c>
      <c r="D8791" s="4">
        <v>2</v>
      </c>
      <c r="E8791" s="1">
        <v>27</v>
      </c>
      <c r="F8791" s="4" t="s">
        <v>26</v>
      </c>
      <c r="G8791" s="4" t="s">
        <v>640</v>
      </c>
      <c r="H8791" s="4" t="s">
        <v>22</v>
      </c>
      <c r="I8791" s="4" t="s">
        <v>53</v>
      </c>
      <c r="J8791" s="4"/>
      <c r="K8791" s="4"/>
      <c r="M8791" s="1"/>
      <c r="AK8791" s="1" t="s">
        <v>1667</v>
      </c>
    </row>
    <row r="8792" spans="1:38">
      <c r="A8792" s="1" t="s">
        <v>1800</v>
      </c>
      <c r="B8792" s="28">
        <v>42428</v>
      </c>
      <c r="C8792" s="30">
        <v>100</v>
      </c>
      <c r="D8792" s="4">
        <v>2</v>
      </c>
      <c r="E8792" s="1">
        <v>27</v>
      </c>
      <c r="F8792" s="4" t="s">
        <v>47</v>
      </c>
      <c r="G8792" s="4" t="s">
        <v>641</v>
      </c>
      <c r="H8792" s="4" t="s">
        <v>22</v>
      </c>
      <c r="I8792" s="4" t="s">
        <v>23</v>
      </c>
      <c r="J8792" s="4"/>
      <c r="K8792" s="4"/>
      <c r="M8792" s="1"/>
      <c r="AK8792" s="1" t="s">
        <v>1667</v>
      </c>
    </row>
    <row r="8793" spans="1:38">
      <c r="A8793" s="1" t="s">
        <v>1800</v>
      </c>
      <c r="B8793" s="28">
        <v>42428</v>
      </c>
      <c r="C8793" s="30">
        <v>100</v>
      </c>
      <c r="D8793" s="4">
        <v>2</v>
      </c>
      <c r="E8793" s="1">
        <v>28</v>
      </c>
      <c r="F8793" s="4" t="s">
        <v>26</v>
      </c>
      <c r="G8793" s="4" t="s">
        <v>642</v>
      </c>
      <c r="H8793" s="4" t="s">
        <v>22</v>
      </c>
      <c r="I8793" s="4" t="s">
        <v>9</v>
      </c>
      <c r="J8793" s="4"/>
      <c r="K8793" s="4" t="s">
        <v>31</v>
      </c>
      <c r="L8793" s="1" t="s">
        <v>53</v>
      </c>
      <c r="M8793" s="1" t="s">
        <v>1538</v>
      </c>
      <c r="AK8793" s="1" t="s">
        <v>1667</v>
      </c>
      <c r="AL8793" s="1" t="s">
        <v>1692</v>
      </c>
    </row>
    <row r="8794" spans="1:38">
      <c r="A8794" s="1" t="s">
        <v>1800</v>
      </c>
      <c r="B8794" s="28">
        <v>42428</v>
      </c>
      <c r="C8794" s="30">
        <v>100</v>
      </c>
      <c r="D8794" s="4">
        <v>2</v>
      </c>
      <c r="E8794" s="1">
        <v>28</v>
      </c>
      <c r="F8794" s="4" t="s">
        <v>47</v>
      </c>
      <c r="G8794" s="4" t="s">
        <v>643</v>
      </c>
      <c r="H8794" s="4" t="s">
        <v>22</v>
      </c>
      <c r="I8794" s="4" t="s">
        <v>23</v>
      </c>
      <c r="J8794" s="4"/>
      <c r="K8794" s="4"/>
      <c r="M8794" s="1"/>
      <c r="AK8794" s="1" t="s">
        <v>1667</v>
      </c>
    </row>
    <row r="8795" spans="1:38">
      <c r="A8795" s="1" t="s">
        <v>1800</v>
      </c>
      <c r="B8795" s="28">
        <v>42428</v>
      </c>
      <c r="C8795" s="30">
        <v>100</v>
      </c>
      <c r="D8795" s="4">
        <v>2</v>
      </c>
      <c r="E8795" s="1">
        <v>29</v>
      </c>
      <c r="F8795" s="4" t="s">
        <v>26</v>
      </c>
      <c r="G8795" s="4" t="s">
        <v>644</v>
      </c>
      <c r="H8795" s="4" t="s">
        <v>22</v>
      </c>
      <c r="I8795" s="4" t="s">
        <v>23</v>
      </c>
      <c r="J8795" s="4"/>
      <c r="K8795" s="4"/>
      <c r="M8795" s="1"/>
      <c r="AK8795" s="1" t="s">
        <v>1667</v>
      </c>
    </row>
    <row r="8796" spans="1:38">
      <c r="A8796" s="1" t="s">
        <v>1800</v>
      </c>
      <c r="B8796" s="28">
        <v>42428</v>
      </c>
      <c r="C8796" s="30">
        <v>100</v>
      </c>
      <c r="D8796" s="4">
        <v>2</v>
      </c>
      <c r="E8796" s="1">
        <v>29</v>
      </c>
      <c r="F8796" s="4" t="s">
        <v>47</v>
      </c>
      <c r="G8796" s="4" t="s">
        <v>645</v>
      </c>
      <c r="H8796" s="4" t="s">
        <v>22</v>
      </c>
      <c r="I8796" s="4" t="s">
        <v>9</v>
      </c>
      <c r="J8796" s="4"/>
      <c r="K8796" s="4"/>
      <c r="M8796" s="1"/>
      <c r="AK8796" s="1" t="s">
        <v>1667</v>
      </c>
      <c r="AL8796" s="1" t="s">
        <v>782</v>
      </c>
    </row>
    <row r="8797" spans="1:38">
      <c r="A8797" s="1" t="s">
        <v>1800</v>
      </c>
      <c r="B8797" s="28">
        <v>42428</v>
      </c>
      <c r="C8797" s="30">
        <v>100</v>
      </c>
      <c r="D8797" s="4">
        <v>2</v>
      </c>
      <c r="E8797" s="1">
        <v>30</v>
      </c>
      <c r="F8797" s="4" t="s">
        <v>26</v>
      </c>
      <c r="G8797" s="4" t="s">
        <v>646</v>
      </c>
      <c r="H8797" s="4" t="s">
        <v>23</v>
      </c>
      <c r="I8797" s="4" t="s">
        <v>23</v>
      </c>
      <c r="J8797" s="4"/>
      <c r="K8797" s="4"/>
      <c r="M8797" s="1"/>
      <c r="AK8797" s="1" t="s">
        <v>1667</v>
      </c>
    </row>
    <row r="8798" spans="1:38">
      <c r="A8798" s="1" t="s">
        <v>1800</v>
      </c>
      <c r="B8798" s="28">
        <v>42428</v>
      </c>
      <c r="C8798" s="30">
        <v>100</v>
      </c>
      <c r="D8798" s="4">
        <v>2</v>
      </c>
      <c r="E8798" s="1">
        <v>30</v>
      </c>
      <c r="F8798" s="4" t="s">
        <v>47</v>
      </c>
      <c r="G8798" s="4" t="s">
        <v>647</v>
      </c>
      <c r="H8798" s="4" t="s">
        <v>23</v>
      </c>
      <c r="I8798" s="4" t="s">
        <v>23</v>
      </c>
      <c r="J8798" s="4"/>
      <c r="K8798" s="4"/>
      <c r="M8798" s="1"/>
      <c r="AK8798" s="1" t="s">
        <v>1667</v>
      </c>
    </row>
    <row r="8799" spans="1:38">
      <c r="A8799" s="1" t="s">
        <v>1800</v>
      </c>
      <c r="B8799" s="28">
        <v>42428</v>
      </c>
      <c r="C8799" s="30">
        <v>100</v>
      </c>
      <c r="D8799" s="4">
        <v>2</v>
      </c>
      <c r="E8799" s="1">
        <v>31</v>
      </c>
      <c r="F8799" s="4" t="s">
        <v>26</v>
      </c>
      <c r="G8799" s="4" t="s">
        <v>648</v>
      </c>
      <c r="H8799" s="4" t="s">
        <v>22</v>
      </c>
      <c r="I8799" s="4" t="s">
        <v>53</v>
      </c>
      <c r="J8799" s="4"/>
      <c r="K8799" s="4"/>
      <c r="M8799" s="1"/>
      <c r="AK8799" s="1" t="s">
        <v>1667</v>
      </c>
    </row>
    <row r="8800" spans="1:38">
      <c r="A8800" s="1" t="s">
        <v>1800</v>
      </c>
      <c r="B8800" s="28">
        <v>42428</v>
      </c>
      <c r="C8800" s="30">
        <v>100</v>
      </c>
      <c r="D8800" s="4">
        <v>2</v>
      </c>
      <c r="E8800" s="1">
        <v>31</v>
      </c>
      <c r="F8800" s="4" t="s">
        <v>47</v>
      </c>
      <c r="G8800" s="4" t="s">
        <v>649</v>
      </c>
      <c r="H8800" s="4" t="s">
        <v>22</v>
      </c>
      <c r="I8800" s="4" t="s">
        <v>23</v>
      </c>
      <c r="J8800" s="4"/>
      <c r="K8800" s="4"/>
      <c r="M8800" s="1"/>
      <c r="AK8800" s="1" t="s">
        <v>1667</v>
      </c>
    </row>
    <row r="8801" spans="1:38">
      <c r="A8801" s="1" t="s">
        <v>1800</v>
      </c>
      <c r="B8801" s="28">
        <v>42428</v>
      </c>
      <c r="C8801" s="30">
        <v>100</v>
      </c>
      <c r="D8801" s="4">
        <v>2</v>
      </c>
      <c r="E8801" s="1">
        <v>32</v>
      </c>
      <c r="F8801" s="4" t="s">
        <v>26</v>
      </c>
      <c r="G8801" s="4" t="s">
        <v>650</v>
      </c>
      <c r="H8801" s="4" t="s">
        <v>23</v>
      </c>
      <c r="I8801" s="4" t="s">
        <v>53</v>
      </c>
      <c r="J8801" s="4"/>
      <c r="K8801" s="4"/>
      <c r="M8801" s="1"/>
      <c r="AK8801" s="1" t="s">
        <v>1667</v>
      </c>
    </row>
    <row r="8802" spans="1:38">
      <c r="A8802" s="1" t="s">
        <v>1800</v>
      </c>
      <c r="B8802" s="28">
        <v>42428</v>
      </c>
      <c r="C8802" s="30">
        <v>100</v>
      </c>
      <c r="D8802" s="4">
        <v>2</v>
      </c>
      <c r="E8802" s="1">
        <v>32</v>
      </c>
      <c r="F8802" s="4" t="s">
        <v>47</v>
      </c>
      <c r="G8802" s="4" t="s">
        <v>651</v>
      </c>
      <c r="H8802" s="4" t="s">
        <v>22</v>
      </c>
      <c r="I8802" s="4" t="s">
        <v>9</v>
      </c>
      <c r="J8802" s="4"/>
      <c r="K8802" s="4" t="s">
        <v>29</v>
      </c>
      <c r="L8802" s="1" t="s">
        <v>53</v>
      </c>
      <c r="M8802" s="1" t="s">
        <v>1543</v>
      </c>
      <c r="AK8802" s="1" t="s">
        <v>1667</v>
      </c>
      <c r="AL8802" s="1" t="s">
        <v>1693</v>
      </c>
    </row>
    <row r="8803" spans="1:38">
      <c r="A8803" s="1" t="s">
        <v>1800</v>
      </c>
      <c r="B8803" s="28">
        <v>42428</v>
      </c>
      <c r="C8803" s="30">
        <v>100</v>
      </c>
      <c r="D8803" s="4">
        <v>2</v>
      </c>
      <c r="E8803" s="1">
        <v>33</v>
      </c>
      <c r="F8803" s="4" t="s">
        <v>26</v>
      </c>
      <c r="G8803" s="4" t="s">
        <v>740</v>
      </c>
      <c r="H8803" s="4" t="s">
        <v>23</v>
      </c>
      <c r="I8803" s="4" t="s">
        <v>23</v>
      </c>
      <c r="J8803" s="4"/>
      <c r="K8803" s="4"/>
      <c r="M8803" s="1"/>
      <c r="AK8803" s="1" t="s">
        <v>1667</v>
      </c>
    </row>
    <row r="8804" spans="1:38">
      <c r="A8804" s="1" t="s">
        <v>1800</v>
      </c>
      <c r="B8804" s="28">
        <v>42428</v>
      </c>
      <c r="C8804" s="30">
        <v>100</v>
      </c>
      <c r="D8804" s="4">
        <v>2</v>
      </c>
      <c r="E8804" s="1">
        <v>33</v>
      </c>
      <c r="F8804" s="4" t="s">
        <v>47</v>
      </c>
      <c r="G8804" s="4" t="s">
        <v>652</v>
      </c>
      <c r="H8804" s="4" t="s">
        <v>22</v>
      </c>
      <c r="I8804" s="4" t="s">
        <v>23</v>
      </c>
      <c r="J8804" s="4"/>
      <c r="K8804" s="4"/>
      <c r="M8804" s="1"/>
      <c r="AK8804" s="1" t="s">
        <v>1667</v>
      </c>
    </row>
    <row r="8805" spans="1:38">
      <c r="A8805" s="1" t="s">
        <v>1800</v>
      </c>
      <c r="B8805" s="28">
        <v>42428</v>
      </c>
      <c r="C8805" s="30">
        <v>100</v>
      </c>
      <c r="D8805" s="4">
        <v>2</v>
      </c>
      <c r="E8805" s="1">
        <v>34</v>
      </c>
      <c r="F8805" s="4" t="s">
        <v>26</v>
      </c>
      <c r="G8805" s="4" t="s">
        <v>653</v>
      </c>
      <c r="H8805" s="4" t="s">
        <v>22</v>
      </c>
      <c r="I8805" s="4" t="s">
        <v>9</v>
      </c>
      <c r="J8805" s="4"/>
      <c r="K8805" s="4"/>
      <c r="M8805" s="1"/>
      <c r="AK8805" s="1" t="s">
        <v>1667</v>
      </c>
      <c r="AL8805" s="1" t="s">
        <v>782</v>
      </c>
    </row>
    <row r="8806" spans="1:38">
      <c r="A8806" s="1" t="s">
        <v>1800</v>
      </c>
      <c r="B8806" s="28">
        <v>42428</v>
      </c>
      <c r="C8806" s="30">
        <v>100</v>
      </c>
      <c r="D8806" s="4">
        <v>2</v>
      </c>
      <c r="E8806" s="1">
        <v>34</v>
      </c>
      <c r="F8806" s="4" t="s">
        <v>47</v>
      </c>
      <c r="G8806" s="4" t="s">
        <v>655</v>
      </c>
      <c r="H8806" s="4" t="s">
        <v>22</v>
      </c>
      <c r="I8806" s="4" t="s">
        <v>9</v>
      </c>
      <c r="J8806" s="4" t="s">
        <v>55</v>
      </c>
      <c r="K8806" s="4"/>
      <c r="M8806" s="1"/>
      <c r="AK8806" s="1" t="s">
        <v>1667</v>
      </c>
      <c r="AL8806" s="1" t="s">
        <v>782</v>
      </c>
    </row>
    <row r="8807" spans="1:38">
      <c r="A8807" s="1" t="s">
        <v>1800</v>
      </c>
      <c r="B8807" s="28">
        <v>42428</v>
      </c>
      <c r="C8807" s="30">
        <v>100</v>
      </c>
      <c r="D8807" s="4">
        <v>2</v>
      </c>
      <c r="E8807" s="1">
        <v>35</v>
      </c>
      <c r="F8807" s="4" t="s">
        <v>26</v>
      </c>
      <c r="G8807" s="4" t="s">
        <v>656</v>
      </c>
      <c r="H8807" s="4" t="s">
        <v>22</v>
      </c>
      <c r="I8807" s="4" t="s">
        <v>53</v>
      </c>
      <c r="J8807" s="4"/>
      <c r="K8807" s="4"/>
      <c r="M8807" s="1"/>
      <c r="AK8807" s="1" t="s">
        <v>1667</v>
      </c>
    </row>
    <row r="8808" spans="1:38">
      <c r="A8808" s="1" t="s">
        <v>1800</v>
      </c>
      <c r="B8808" s="28">
        <v>42428</v>
      </c>
      <c r="C8808" s="30">
        <v>100</v>
      </c>
      <c r="D8808" s="4">
        <v>2</v>
      </c>
      <c r="E8808" s="1">
        <v>35</v>
      </c>
      <c r="F8808" s="4" t="s">
        <v>47</v>
      </c>
      <c r="G8808" s="4" t="s">
        <v>658</v>
      </c>
      <c r="H8808" s="4" t="s">
        <v>23</v>
      </c>
      <c r="I8808" s="4" t="s">
        <v>53</v>
      </c>
      <c r="J8808" s="4"/>
      <c r="K8808" s="4"/>
      <c r="M8808" s="1"/>
      <c r="AK8808" s="1" t="s">
        <v>1667</v>
      </c>
    </row>
    <row r="8809" spans="1:38">
      <c r="A8809" s="1" t="s">
        <v>1800</v>
      </c>
      <c r="B8809" s="28">
        <v>42428</v>
      </c>
      <c r="C8809" s="30">
        <v>100</v>
      </c>
      <c r="D8809" s="4">
        <v>2</v>
      </c>
      <c r="E8809" s="1">
        <v>36</v>
      </c>
      <c r="F8809" s="4" t="s">
        <v>26</v>
      </c>
      <c r="G8809" s="4" t="s">
        <v>660</v>
      </c>
      <c r="H8809" s="4" t="s">
        <v>22</v>
      </c>
      <c r="I8809" s="4" t="s">
        <v>9</v>
      </c>
      <c r="J8809" s="4"/>
      <c r="K8809" s="4" t="s">
        <v>35</v>
      </c>
      <c r="L8809" s="1" t="s">
        <v>25</v>
      </c>
      <c r="M8809" s="1" t="s">
        <v>1572</v>
      </c>
      <c r="N8809" s="1" t="s">
        <v>224</v>
      </c>
      <c r="O8809" s="1" t="s">
        <v>33</v>
      </c>
      <c r="P8809" s="1" t="s">
        <v>1319</v>
      </c>
      <c r="Q8809" s="1">
        <v>24.82</v>
      </c>
      <c r="R8809" s="1">
        <v>15.17</v>
      </c>
      <c r="S8809" s="1">
        <v>7.93</v>
      </c>
      <c r="X8809" s="1">
        <v>19</v>
      </c>
      <c r="Y8809" s="1">
        <v>50</v>
      </c>
      <c r="Z8809" s="1">
        <v>31</v>
      </c>
      <c r="AA8809" s="1">
        <v>0</v>
      </c>
      <c r="AJ8809" s="1" t="s">
        <v>1328</v>
      </c>
      <c r="AK8809" s="1" t="s">
        <v>1667</v>
      </c>
      <c r="AL8809" s="1" t="s">
        <v>1694</v>
      </c>
    </row>
    <row r="8810" spans="1:38">
      <c r="A8810" s="1" t="s">
        <v>1800</v>
      </c>
      <c r="B8810" s="28">
        <v>42428</v>
      </c>
      <c r="C8810" s="30">
        <v>100</v>
      </c>
      <c r="D8810" s="4">
        <v>2</v>
      </c>
      <c r="E8810" s="1">
        <v>36</v>
      </c>
      <c r="F8810" s="4" t="s">
        <v>47</v>
      </c>
      <c r="G8810" s="4" t="s">
        <v>661</v>
      </c>
      <c r="H8810" s="4" t="s">
        <v>22</v>
      </c>
      <c r="I8810" s="4" t="s">
        <v>53</v>
      </c>
      <c r="J8810" s="4"/>
      <c r="K8810" s="4"/>
      <c r="M8810" s="1"/>
      <c r="AK8810" s="1" t="s">
        <v>1667</v>
      </c>
    </row>
    <row r="8811" spans="1:38">
      <c r="A8811" s="1" t="s">
        <v>1800</v>
      </c>
      <c r="B8811" s="28">
        <v>42428</v>
      </c>
      <c r="C8811" s="30">
        <v>100</v>
      </c>
      <c r="D8811" s="4">
        <v>2</v>
      </c>
      <c r="E8811" s="1">
        <v>37</v>
      </c>
      <c r="F8811" s="4" t="s">
        <v>26</v>
      </c>
      <c r="G8811" s="4" t="s">
        <v>741</v>
      </c>
      <c r="H8811" s="4" t="s">
        <v>22</v>
      </c>
      <c r="I8811" s="4" t="s">
        <v>23</v>
      </c>
      <c r="J8811" s="4" t="s">
        <v>55</v>
      </c>
      <c r="K8811" s="4"/>
      <c r="M8811" s="1"/>
      <c r="AK8811" s="1" t="s">
        <v>79</v>
      </c>
    </row>
    <row r="8812" spans="1:38">
      <c r="A8812" s="1" t="s">
        <v>1800</v>
      </c>
      <c r="B8812" s="28">
        <v>42428</v>
      </c>
      <c r="C8812" s="30">
        <v>100</v>
      </c>
      <c r="D8812" s="4">
        <v>2</v>
      </c>
      <c r="E8812" s="1">
        <v>37</v>
      </c>
      <c r="F8812" s="4" t="s">
        <v>47</v>
      </c>
      <c r="G8812" s="4" t="s">
        <v>662</v>
      </c>
      <c r="H8812" s="4" t="s">
        <v>22</v>
      </c>
      <c r="I8812" s="4" t="s">
        <v>23</v>
      </c>
      <c r="J8812" s="4" t="s">
        <v>55</v>
      </c>
      <c r="K8812" s="4"/>
      <c r="M8812" s="1"/>
      <c r="AK8812" s="1" t="s">
        <v>79</v>
      </c>
    </row>
    <row r="8813" spans="1:38">
      <c r="A8813" s="1" t="s">
        <v>1800</v>
      </c>
      <c r="B8813" s="28">
        <v>42428</v>
      </c>
      <c r="C8813" s="30">
        <v>100</v>
      </c>
      <c r="D8813" s="4">
        <v>2</v>
      </c>
      <c r="E8813" s="1">
        <v>38</v>
      </c>
      <c r="F8813" s="4" t="s">
        <v>26</v>
      </c>
      <c r="G8813" s="4" t="s">
        <v>663</v>
      </c>
      <c r="H8813" s="4" t="s">
        <v>22</v>
      </c>
      <c r="I8813" s="4" t="s">
        <v>53</v>
      </c>
      <c r="J8813" s="4"/>
      <c r="K8813" s="4"/>
      <c r="M8813" s="1"/>
      <c r="AK8813" s="1" t="s">
        <v>79</v>
      </c>
    </row>
    <row r="8814" spans="1:38">
      <c r="A8814" s="1" t="s">
        <v>1800</v>
      </c>
      <c r="B8814" s="28">
        <v>42428</v>
      </c>
      <c r="C8814" s="30">
        <v>100</v>
      </c>
      <c r="D8814" s="4">
        <v>2</v>
      </c>
      <c r="E8814" s="1">
        <v>38</v>
      </c>
      <c r="F8814" s="4" t="s">
        <v>47</v>
      </c>
      <c r="G8814" s="4" t="s">
        <v>664</v>
      </c>
      <c r="H8814" s="4" t="s">
        <v>23</v>
      </c>
      <c r="I8814" s="4" t="s">
        <v>53</v>
      </c>
      <c r="J8814" s="4"/>
      <c r="K8814" s="4"/>
      <c r="M8814" s="1"/>
      <c r="AK8814" s="1" t="s">
        <v>79</v>
      </c>
    </row>
    <row r="8815" spans="1:38">
      <c r="A8815" s="1" t="s">
        <v>1800</v>
      </c>
      <c r="B8815" s="28">
        <v>42428</v>
      </c>
      <c r="C8815" s="30">
        <v>100</v>
      </c>
      <c r="D8815" s="4">
        <v>2</v>
      </c>
      <c r="E8815" s="1">
        <v>39</v>
      </c>
      <c r="F8815" s="4" t="s">
        <v>26</v>
      </c>
      <c r="G8815" s="4" t="s">
        <v>665</v>
      </c>
      <c r="H8815" s="4" t="s">
        <v>23</v>
      </c>
      <c r="I8815" s="4" t="s">
        <v>53</v>
      </c>
      <c r="J8815" s="4"/>
      <c r="K8815" s="4"/>
      <c r="M8815" s="1"/>
      <c r="AK8815" s="1" t="s">
        <v>79</v>
      </c>
    </row>
    <row r="8816" spans="1:38">
      <c r="A8816" s="1" t="s">
        <v>1800</v>
      </c>
      <c r="B8816" s="28">
        <v>42428</v>
      </c>
      <c r="C8816" s="30">
        <v>100</v>
      </c>
      <c r="D8816" s="4">
        <v>2</v>
      </c>
      <c r="E8816" s="1">
        <v>39</v>
      </c>
      <c r="F8816" s="4" t="s">
        <v>47</v>
      </c>
      <c r="G8816" s="4" t="s">
        <v>666</v>
      </c>
      <c r="H8816" s="4" t="s">
        <v>23</v>
      </c>
      <c r="I8816" s="4" t="s">
        <v>9</v>
      </c>
      <c r="J8816" s="4"/>
      <c r="K8816" s="4"/>
      <c r="M8816" s="1"/>
      <c r="AK8816" s="1" t="s">
        <v>79</v>
      </c>
    </row>
    <row r="8817" spans="1:38">
      <c r="A8817" s="1" t="s">
        <v>1800</v>
      </c>
      <c r="B8817" s="28">
        <v>42428</v>
      </c>
      <c r="C8817" s="30">
        <v>100</v>
      </c>
      <c r="D8817" s="4">
        <v>2</v>
      </c>
      <c r="E8817" s="1">
        <v>40</v>
      </c>
      <c r="F8817" s="4" t="s">
        <v>26</v>
      </c>
      <c r="G8817" s="4" t="s">
        <v>667</v>
      </c>
      <c r="H8817" s="4" t="s">
        <v>23</v>
      </c>
      <c r="I8817" s="4" t="s">
        <v>53</v>
      </c>
      <c r="J8817" s="4"/>
      <c r="K8817" s="4"/>
      <c r="M8817" s="1"/>
      <c r="AK8817" s="1" t="s">
        <v>79</v>
      </c>
    </row>
    <row r="8818" spans="1:38">
      <c r="A8818" s="1" t="s">
        <v>1800</v>
      </c>
      <c r="B8818" s="28">
        <v>42428</v>
      </c>
      <c r="C8818" s="30">
        <v>100</v>
      </c>
      <c r="D8818" s="4">
        <v>2</v>
      </c>
      <c r="E8818" s="1">
        <v>40</v>
      </c>
      <c r="F8818" s="4" t="s">
        <v>47</v>
      </c>
      <c r="G8818" s="4" t="s">
        <v>668</v>
      </c>
      <c r="H8818" s="4" t="s">
        <v>22</v>
      </c>
      <c r="I8818" s="4" t="s">
        <v>23</v>
      </c>
      <c r="J8818" s="4"/>
      <c r="K8818" s="4"/>
      <c r="M8818" s="1"/>
      <c r="AK8818" s="1" t="s">
        <v>79</v>
      </c>
    </row>
    <row r="8819" spans="1:38">
      <c r="A8819" s="1" t="s">
        <v>1800</v>
      </c>
      <c r="B8819" s="28">
        <v>42428</v>
      </c>
      <c r="C8819" s="30">
        <v>100</v>
      </c>
      <c r="D8819" s="4">
        <v>2</v>
      </c>
      <c r="E8819" s="1">
        <v>41</v>
      </c>
      <c r="F8819" s="4" t="s">
        <v>26</v>
      </c>
      <c r="G8819" s="4" t="s">
        <v>670</v>
      </c>
      <c r="H8819" s="4" t="s">
        <v>22</v>
      </c>
      <c r="I8819" s="4" t="s">
        <v>23</v>
      </c>
      <c r="J8819" s="4"/>
      <c r="K8819" s="4"/>
      <c r="M8819" s="1"/>
      <c r="AK8819" s="1" t="s">
        <v>79</v>
      </c>
    </row>
    <row r="8820" spans="1:38">
      <c r="A8820" s="1" t="s">
        <v>1800</v>
      </c>
      <c r="B8820" s="28">
        <v>42428</v>
      </c>
      <c r="C8820" s="30">
        <v>100</v>
      </c>
      <c r="D8820" s="4">
        <v>2</v>
      </c>
      <c r="E8820" s="1">
        <v>41</v>
      </c>
      <c r="F8820" s="4" t="s">
        <v>47</v>
      </c>
      <c r="G8820" s="4" t="s">
        <v>671</v>
      </c>
      <c r="H8820" s="4" t="s">
        <v>23</v>
      </c>
      <c r="I8820" s="4" t="s">
        <v>23</v>
      </c>
      <c r="J8820" s="4"/>
      <c r="K8820" s="4"/>
      <c r="M8820" s="1"/>
      <c r="AK8820" s="1" t="s">
        <v>79</v>
      </c>
    </row>
    <row r="8821" spans="1:38">
      <c r="A8821" s="1" t="s">
        <v>1800</v>
      </c>
      <c r="B8821" s="28">
        <v>42428</v>
      </c>
      <c r="C8821" s="30">
        <v>100</v>
      </c>
      <c r="D8821" s="4">
        <v>2</v>
      </c>
      <c r="E8821" s="1">
        <v>42</v>
      </c>
      <c r="F8821" s="4" t="s">
        <v>26</v>
      </c>
      <c r="G8821" s="4" t="s">
        <v>672</v>
      </c>
      <c r="H8821" s="4" t="s">
        <v>23</v>
      </c>
      <c r="I8821" s="4" t="s">
        <v>9</v>
      </c>
      <c r="J8821" s="4"/>
      <c r="K8821" s="4"/>
      <c r="M8821" s="1"/>
      <c r="AK8821" s="1" t="s">
        <v>79</v>
      </c>
    </row>
    <row r="8822" spans="1:38">
      <c r="A8822" s="1" t="s">
        <v>1800</v>
      </c>
      <c r="B8822" s="28">
        <v>42428</v>
      </c>
      <c r="C8822" s="30">
        <v>100</v>
      </c>
      <c r="D8822" s="4">
        <v>2</v>
      </c>
      <c r="E8822" s="1">
        <v>42</v>
      </c>
      <c r="F8822" s="4" t="s">
        <v>47</v>
      </c>
      <c r="G8822" s="4" t="s">
        <v>673</v>
      </c>
      <c r="H8822" s="4" t="s">
        <v>22</v>
      </c>
      <c r="I8822" s="4" t="s">
        <v>23</v>
      </c>
      <c r="J8822" s="4"/>
      <c r="K8822" s="4"/>
      <c r="M8822" s="1"/>
      <c r="AK8822" s="1" t="s">
        <v>79</v>
      </c>
    </row>
    <row r="8823" spans="1:38">
      <c r="A8823" s="1" t="s">
        <v>1800</v>
      </c>
      <c r="B8823" s="28">
        <v>42428</v>
      </c>
      <c r="C8823" s="30">
        <v>100</v>
      </c>
      <c r="D8823" s="4">
        <v>2</v>
      </c>
      <c r="E8823" s="1">
        <v>43</v>
      </c>
      <c r="F8823" s="4" t="s">
        <v>26</v>
      </c>
      <c r="G8823" s="4" t="s">
        <v>674</v>
      </c>
      <c r="H8823" s="4" t="s">
        <v>22</v>
      </c>
      <c r="I8823" s="4" t="s">
        <v>9</v>
      </c>
      <c r="J8823" s="4"/>
      <c r="K8823" s="4" t="s">
        <v>239</v>
      </c>
      <c r="L8823" s="1" t="s">
        <v>53</v>
      </c>
      <c r="M8823" s="1" t="s">
        <v>1560</v>
      </c>
      <c r="AK8823" s="1" t="s">
        <v>79</v>
      </c>
    </row>
    <row r="8824" spans="1:38">
      <c r="A8824" s="1" t="s">
        <v>1800</v>
      </c>
      <c r="B8824" s="28">
        <v>42428</v>
      </c>
      <c r="C8824" s="30">
        <v>100</v>
      </c>
      <c r="D8824" s="4">
        <v>2</v>
      </c>
      <c r="E8824" s="1">
        <v>43</v>
      </c>
      <c r="F8824" s="4" t="s">
        <v>47</v>
      </c>
      <c r="G8824" s="4" t="s">
        <v>675</v>
      </c>
      <c r="H8824" s="4" t="s">
        <v>23</v>
      </c>
      <c r="I8824" s="4" t="s">
        <v>23</v>
      </c>
      <c r="J8824" s="4"/>
      <c r="K8824" s="4"/>
      <c r="M8824" s="1"/>
      <c r="AK8824" s="1" t="s">
        <v>79</v>
      </c>
    </row>
    <row r="8825" spans="1:38">
      <c r="A8825" s="1" t="s">
        <v>1800</v>
      </c>
      <c r="B8825" s="28">
        <v>42428</v>
      </c>
      <c r="C8825" s="30">
        <v>100</v>
      </c>
      <c r="D8825" s="4">
        <v>2</v>
      </c>
      <c r="E8825" s="1">
        <v>44</v>
      </c>
      <c r="F8825" s="4" t="s">
        <v>26</v>
      </c>
      <c r="G8825" s="4" t="s">
        <v>676</v>
      </c>
      <c r="H8825" s="4" t="s">
        <v>23</v>
      </c>
      <c r="I8825" s="4" t="s">
        <v>23</v>
      </c>
      <c r="J8825" s="4" t="s">
        <v>55</v>
      </c>
      <c r="K8825" s="4"/>
      <c r="M8825" s="1"/>
      <c r="AK8825" s="1" t="s">
        <v>79</v>
      </c>
    </row>
    <row r="8826" spans="1:38">
      <c r="A8826" s="1" t="s">
        <v>1800</v>
      </c>
      <c r="B8826" s="28">
        <v>42428</v>
      </c>
      <c r="C8826" s="30">
        <v>100</v>
      </c>
      <c r="D8826" s="4">
        <v>2</v>
      </c>
      <c r="E8826" s="1">
        <v>44</v>
      </c>
      <c r="F8826" s="4" t="s">
        <v>47</v>
      </c>
      <c r="G8826" s="4" t="s">
        <v>678</v>
      </c>
      <c r="H8826" s="4" t="s">
        <v>23</v>
      </c>
      <c r="I8826" s="4" t="s">
        <v>23</v>
      </c>
      <c r="J8826" s="4" t="s">
        <v>55</v>
      </c>
      <c r="K8826" s="4"/>
      <c r="M8826" s="1"/>
      <c r="AK8826" s="1" t="s">
        <v>79</v>
      </c>
    </row>
    <row r="8827" spans="1:38">
      <c r="A8827" s="1" t="s">
        <v>1800</v>
      </c>
      <c r="B8827" s="28">
        <v>42428</v>
      </c>
      <c r="C8827" s="30">
        <v>100</v>
      </c>
      <c r="D8827" s="4">
        <v>2</v>
      </c>
      <c r="E8827" s="1">
        <v>45</v>
      </c>
      <c r="F8827" s="4" t="s">
        <v>26</v>
      </c>
      <c r="G8827" s="4" t="s">
        <v>679</v>
      </c>
      <c r="H8827" s="4" t="s">
        <v>22</v>
      </c>
      <c r="I8827" s="4" t="s">
        <v>23</v>
      </c>
      <c r="J8827" s="4"/>
      <c r="K8827" s="4"/>
      <c r="M8827" s="1"/>
      <c r="AK8827" s="1" t="s">
        <v>79</v>
      </c>
    </row>
    <row r="8828" spans="1:38">
      <c r="A8828" s="1" t="s">
        <v>1800</v>
      </c>
      <c r="B8828" s="28">
        <v>42428</v>
      </c>
      <c r="C8828" s="30">
        <v>100</v>
      </c>
      <c r="D8828" s="4">
        <v>2</v>
      </c>
      <c r="E8828" s="1">
        <v>45</v>
      </c>
      <c r="F8828" s="4" t="s">
        <v>47</v>
      </c>
      <c r="G8828" s="4" t="s">
        <v>680</v>
      </c>
      <c r="H8828" s="4" t="s">
        <v>22</v>
      </c>
      <c r="I8828" s="4" t="s">
        <v>23</v>
      </c>
      <c r="J8828" s="4"/>
      <c r="K8828" s="4"/>
      <c r="M8828" s="1"/>
      <c r="AK8828" s="1" t="s">
        <v>79</v>
      </c>
    </row>
    <row r="8829" spans="1:38">
      <c r="A8829" s="1" t="s">
        <v>1800</v>
      </c>
      <c r="B8829" s="28">
        <v>42428</v>
      </c>
      <c r="C8829" s="30">
        <v>100</v>
      </c>
      <c r="D8829" s="4">
        <v>2</v>
      </c>
      <c r="E8829" s="1">
        <v>46</v>
      </c>
      <c r="F8829" s="4" t="s">
        <v>26</v>
      </c>
      <c r="G8829" s="4" t="s">
        <v>681</v>
      </c>
      <c r="H8829" s="4" t="s">
        <v>22</v>
      </c>
      <c r="I8829" s="4" t="s">
        <v>53</v>
      </c>
      <c r="J8829" s="4"/>
      <c r="K8829" s="4"/>
      <c r="M8829" s="1"/>
      <c r="AK8829" s="1" t="s">
        <v>79</v>
      </c>
      <c r="AL8829" s="1" t="s">
        <v>1684</v>
      </c>
    </row>
    <row r="8830" spans="1:38">
      <c r="A8830" s="1" t="s">
        <v>1800</v>
      </c>
      <c r="B8830" s="28">
        <v>42428</v>
      </c>
      <c r="C8830" s="30">
        <v>100</v>
      </c>
      <c r="D8830" s="4">
        <v>2</v>
      </c>
      <c r="E8830" s="1">
        <v>46</v>
      </c>
      <c r="F8830" s="4" t="s">
        <v>47</v>
      </c>
      <c r="G8830" s="4" t="s">
        <v>682</v>
      </c>
      <c r="H8830" s="4" t="s">
        <v>22</v>
      </c>
      <c r="I8830" s="4" t="s">
        <v>53</v>
      </c>
      <c r="J8830" s="4"/>
      <c r="K8830" s="4"/>
      <c r="M8830" s="1"/>
      <c r="AK8830" s="1" t="s">
        <v>79</v>
      </c>
      <c r="AL8830" s="1" t="s">
        <v>782</v>
      </c>
    </row>
    <row r="8831" spans="1:38">
      <c r="A8831" s="1" t="s">
        <v>1800</v>
      </c>
      <c r="B8831" s="28">
        <v>42428</v>
      </c>
      <c r="C8831" s="30">
        <v>100</v>
      </c>
      <c r="D8831" s="4">
        <v>2</v>
      </c>
      <c r="E8831" s="1">
        <v>47</v>
      </c>
      <c r="F8831" s="4" t="s">
        <v>26</v>
      </c>
      <c r="G8831" s="4" t="s">
        <v>683</v>
      </c>
      <c r="H8831" s="4" t="s">
        <v>22</v>
      </c>
      <c r="I8831" s="4" t="s">
        <v>9</v>
      </c>
      <c r="J8831" s="4"/>
      <c r="K8831" s="4"/>
      <c r="M8831" s="1"/>
      <c r="AK8831" s="1" t="s">
        <v>79</v>
      </c>
      <c r="AL8831" s="1" t="s">
        <v>782</v>
      </c>
    </row>
    <row r="8832" spans="1:38">
      <c r="A8832" s="1" t="s">
        <v>1800</v>
      </c>
      <c r="B8832" s="28">
        <v>42428</v>
      </c>
      <c r="C8832" s="30">
        <v>100</v>
      </c>
      <c r="D8832" s="4">
        <v>2</v>
      </c>
      <c r="E8832" s="1">
        <v>47</v>
      </c>
      <c r="F8832" s="4" t="s">
        <v>47</v>
      </c>
      <c r="G8832" s="4" t="s">
        <v>684</v>
      </c>
      <c r="H8832" s="4" t="s">
        <v>22</v>
      </c>
      <c r="I8832" s="4" t="s">
        <v>9</v>
      </c>
      <c r="J8832" s="4"/>
      <c r="K8832" s="4"/>
      <c r="M8832" s="1"/>
      <c r="AK8832" s="1" t="s">
        <v>79</v>
      </c>
      <c r="AL8832" s="1" t="s">
        <v>782</v>
      </c>
    </row>
    <row r="8833" spans="1:38">
      <c r="A8833" s="1" t="s">
        <v>1800</v>
      </c>
      <c r="B8833" s="28">
        <v>42428</v>
      </c>
      <c r="C8833" s="30">
        <v>100</v>
      </c>
      <c r="D8833" s="4">
        <v>2</v>
      </c>
      <c r="E8833" s="1">
        <v>48</v>
      </c>
      <c r="F8833" s="4" t="s">
        <v>26</v>
      </c>
      <c r="G8833" s="4" t="s">
        <v>686</v>
      </c>
      <c r="H8833" s="4" t="s">
        <v>22</v>
      </c>
      <c r="I8833" s="4" t="s">
        <v>53</v>
      </c>
      <c r="J8833" s="4"/>
      <c r="K8833" s="4"/>
      <c r="M8833" s="1"/>
      <c r="AK8833" s="1" t="s">
        <v>79</v>
      </c>
      <c r="AL8833" s="1" t="s">
        <v>782</v>
      </c>
    </row>
    <row r="8834" spans="1:38">
      <c r="A8834" s="1" t="s">
        <v>1800</v>
      </c>
      <c r="B8834" s="28">
        <v>42428</v>
      </c>
      <c r="C8834" s="30">
        <v>100</v>
      </c>
      <c r="D8834" s="4">
        <v>2</v>
      </c>
      <c r="E8834" s="1">
        <v>48</v>
      </c>
      <c r="F8834" s="4" t="s">
        <v>47</v>
      </c>
      <c r="G8834" s="4" t="s">
        <v>687</v>
      </c>
      <c r="H8834" s="4" t="s">
        <v>22</v>
      </c>
      <c r="I8834" s="4" t="s">
        <v>23</v>
      </c>
      <c r="J8834" s="4" t="s">
        <v>55</v>
      </c>
      <c r="K8834" s="4"/>
      <c r="M8834" s="1"/>
      <c r="AK8834" s="1" t="s">
        <v>79</v>
      </c>
      <c r="AL8834" s="1" t="s">
        <v>1695</v>
      </c>
    </row>
    <row r="8835" spans="1:38">
      <c r="A8835" s="1" t="s">
        <v>1801</v>
      </c>
      <c r="B8835" s="29">
        <v>42429</v>
      </c>
      <c r="C8835" s="30">
        <v>100</v>
      </c>
      <c r="D8835" s="4">
        <v>2</v>
      </c>
      <c r="E8835" s="13">
        <v>1</v>
      </c>
      <c r="F8835" s="30" t="s">
        <v>26</v>
      </c>
      <c r="G8835" s="30" t="s">
        <v>584</v>
      </c>
      <c r="H8835" s="30" t="s">
        <v>23</v>
      </c>
      <c r="I8835" s="30" t="s">
        <v>23</v>
      </c>
      <c r="J8835" s="30"/>
      <c r="K8835" s="30"/>
      <c r="L8835" s="13"/>
      <c r="M8835" s="13"/>
      <c r="N8835" s="13"/>
      <c r="O8835" s="13"/>
      <c r="P8835" s="13"/>
      <c r="Q8835" s="13"/>
      <c r="R8835" s="13"/>
      <c r="S8835" s="13"/>
      <c r="T8835" s="13"/>
      <c r="U8835" s="13"/>
      <c r="V8835" s="13"/>
      <c r="W8835" s="13"/>
      <c r="X8835" s="13"/>
      <c r="Y8835" s="13"/>
      <c r="Z8835" s="13"/>
      <c r="AA8835" s="13"/>
      <c r="AB8835" s="13"/>
      <c r="AC8835" s="13"/>
      <c r="AD8835" s="13"/>
      <c r="AE8835" s="13"/>
      <c r="AF8835" s="13"/>
      <c r="AG8835" s="13"/>
      <c r="AH8835" s="13"/>
      <c r="AI8835" s="13"/>
      <c r="AJ8835" s="13"/>
      <c r="AK8835" s="13" t="s">
        <v>750</v>
      </c>
      <c r="AL8835" s="13"/>
    </row>
    <row r="8836" spans="1:38">
      <c r="A8836" s="1" t="s">
        <v>1801</v>
      </c>
      <c r="B8836" s="29">
        <v>42429</v>
      </c>
      <c r="C8836" s="30">
        <v>100</v>
      </c>
      <c r="D8836" s="4">
        <v>2</v>
      </c>
      <c r="E8836" s="13">
        <v>1</v>
      </c>
      <c r="F8836" s="30" t="s">
        <v>47</v>
      </c>
      <c r="G8836" s="30" t="s">
        <v>586</v>
      </c>
      <c r="H8836" s="30" t="s">
        <v>22</v>
      </c>
      <c r="I8836" s="30" t="s">
        <v>53</v>
      </c>
      <c r="J8836" s="30"/>
      <c r="K8836" s="30"/>
      <c r="L8836" s="13"/>
      <c r="M8836" s="13"/>
      <c r="N8836" s="13"/>
      <c r="O8836" s="13"/>
      <c r="P8836" s="13"/>
      <c r="Q8836" s="13"/>
      <c r="R8836" s="13"/>
      <c r="S8836" s="13"/>
      <c r="T8836" s="13"/>
      <c r="U8836" s="13"/>
      <c r="V8836" s="13"/>
      <c r="W8836" s="13"/>
      <c r="X8836" s="13"/>
      <c r="Y8836" s="13"/>
      <c r="Z8836" s="13"/>
      <c r="AA8836" s="13"/>
      <c r="AB8836" s="13"/>
      <c r="AC8836" s="13"/>
      <c r="AD8836" s="13"/>
      <c r="AE8836" s="13"/>
      <c r="AF8836" s="13"/>
      <c r="AG8836" s="13"/>
      <c r="AH8836" s="13"/>
      <c r="AI8836" s="13"/>
      <c r="AJ8836" s="13"/>
      <c r="AK8836" s="13" t="s">
        <v>750</v>
      </c>
      <c r="AL8836" s="13"/>
    </row>
    <row r="8837" spans="1:38">
      <c r="A8837" s="1" t="s">
        <v>1801</v>
      </c>
      <c r="B8837" s="29">
        <v>42429</v>
      </c>
      <c r="C8837" s="30">
        <v>100</v>
      </c>
      <c r="D8837" s="4">
        <v>2</v>
      </c>
      <c r="E8837" s="13">
        <v>2</v>
      </c>
      <c r="F8837" s="30" t="s">
        <v>26</v>
      </c>
      <c r="G8837" s="30" t="s">
        <v>587</v>
      </c>
      <c r="H8837" s="30" t="s">
        <v>23</v>
      </c>
      <c r="I8837" s="30" t="s">
        <v>53</v>
      </c>
      <c r="J8837" s="30"/>
      <c r="K8837" s="30"/>
      <c r="L8837" s="13"/>
      <c r="M8837" s="13"/>
      <c r="N8837" s="13"/>
      <c r="O8837" s="13"/>
      <c r="P8837" s="13"/>
      <c r="Q8837" s="13"/>
      <c r="R8837" s="13"/>
      <c r="S8837" s="13"/>
      <c r="T8837" s="13"/>
      <c r="U8837" s="13"/>
      <c r="V8837" s="13"/>
      <c r="W8837" s="13"/>
      <c r="X8837" s="13"/>
      <c r="Y8837" s="13"/>
      <c r="Z8837" s="13"/>
      <c r="AA8837" s="13"/>
      <c r="AB8837" s="13"/>
      <c r="AC8837" s="13"/>
      <c r="AD8837" s="13"/>
      <c r="AE8837" s="13"/>
      <c r="AF8837" s="13"/>
      <c r="AG8837" s="13"/>
      <c r="AH8837" s="13"/>
      <c r="AI8837" s="13"/>
      <c r="AJ8837" s="13"/>
      <c r="AK8837" s="13" t="s">
        <v>750</v>
      </c>
      <c r="AL8837" s="13"/>
    </row>
    <row r="8838" spans="1:38">
      <c r="A8838" s="1" t="s">
        <v>1801</v>
      </c>
      <c r="B8838" s="29">
        <v>42429</v>
      </c>
      <c r="C8838" s="30">
        <v>100</v>
      </c>
      <c r="D8838" s="4">
        <v>2</v>
      </c>
      <c r="E8838" s="13">
        <v>2</v>
      </c>
      <c r="F8838" s="30" t="s">
        <v>47</v>
      </c>
      <c r="G8838" s="30" t="s">
        <v>588</v>
      </c>
      <c r="H8838" s="30" t="s">
        <v>22</v>
      </c>
      <c r="I8838" s="30" t="s">
        <v>53</v>
      </c>
      <c r="J8838" s="30"/>
      <c r="K8838" s="30"/>
      <c r="L8838" s="13"/>
      <c r="M8838" s="13"/>
      <c r="N8838" s="13"/>
      <c r="O8838" s="13"/>
      <c r="P8838" s="13"/>
      <c r="Q8838" s="13"/>
      <c r="R8838" s="13"/>
      <c r="S8838" s="13"/>
      <c r="T8838" s="13"/>
      <c r="U8838" s="13"/>
      <c r="V8838" s="13"/>
      <c r="W8838" s="13"/>
      <c r="X8838" s="13"/>
      <c r="Y8838" s="13"/>
      <c r="Z8838" s="13"/>
      <c r="AA8838" s="13"/>
      <c r="AB8838" s="13"/>
      <c r="AC8838" s="13"/>
      <c r="AD8838" s="13"/>
      <c r="AE8838" s="13"/>
      <c r="AF8838" s="13"/>
      <c r="AG8838" s="13"/>
      <c r="AH8838" s="13"/>
      <c r="AI8838" s="13"/>
      <c r="AJ8838" s="13"/>
      <c r="AK8838" s="13" t="s">
        <v>750</v>
      </c>
      <c r="AL8838" s="13"/>
    </row>
    <row r="8839" spans="1:38">
      <c r="A8839" s="1" t="s">
        <v>1801</v>
      </c>
      <c r="B8839" s="29">
        <v>42429</v>
      </c>
      <c r="C8839" s="30">
        <v>100</v>
      </c>
      <c r="D8839" s="4">
        <v>2</v>
      </c>
      <c r="E8839" s="13">
        <v>3</v>
      </c>
      <c r="F8839" s="30" t="s">
        <v>26</v>
      </c>
      <c r="G8839" s="30" t="s">
        <v>589</v>
      </c>
      <c r="H8839" s="30" t="s">
        <v>22</v>
      </c>
      <c r="I8839" s="30" t="s">
        <v>53</v>
      </c>
      <c r="J8839" s="30"/>
      <c r="K8839" s="30"/>
      <c r="L8839" s="13"/>
      <c r="M8839" s="13"/>
      <c r="N8839" s="13"/>
      <c r="O8839" s="13"/>
      <c r="P8839" s="13"/>
      <c r="Q8839" s="13"/>
      <c r="R8839" s="13"/>
      <c r="S8839" s="13"/>
      <c r="T8839" s="13"/>
      <c r="U8839" s="13"/>
      <c r="V8839" s="13"/>
      <c r="W8839" s="13"/>
      <c r="X8839" s="13"/>
      <c r="Y8839" s="13"/>
      <c r="Z8839" s="13"/>
      <c r="AA8839" s="13"/>
      <c r="AB8839" s="13"/>
      <c r="AC8839" s="13"/>
      <c r="AD8839" s="13"/>
      <c r="AE8839" s="13"/>
      <c r="AF8839" s="13"/>
      <c r="AG8839" s="13"/>
      <c r="AH8839" s="13"/>
      <c r="AI8839" s="13"/>
      <c r="AJ8839" s="13"/>
      <c r="AK8839" s="13" t="s">
        <v>750</v>
      </c>
      <c r="AL8839" s="13"/>
    </row>
    <row r="8840" spans="1:38">
      <c r="A8840" s="1" t="s">
        <v>1801</v>
      </c>
      <c r="B8840" s="29">
        <v>42429</v>
      </c>
      <c r="C8840" s="30">
        <v>100</v>
      </c>
      <c r="D8840" s="4">
        <v>2</v>
      </c>
      <c r="E8840" s="13">
        <v>3</v>
      </c>
      <c r="F8840" s="30" t="s">
        <v>47</v>
      </c>
      <c r="G8840" s="30" t="s">
        <v>590</v>
      </c>
      <c r="H8840" s="30" t="s">
        <v>22</v>
      </c>
      <c r="I8840" s="30" t="s">
        <v>53</v>
      </c>
      <c r="J8840" s="30"/>
      <c r="K8840" s="30"/>
      <c r="L8840" s="13"/>
      <c r="M8840" s="13"/>
      <c r="N8840" s="13"/>
      <c r="O8840" s="13"/>
      <c r="P8840" s="13"/>
      <c r="Q8840" s="13"/>
      <c r="R8840" s="13"/>
      <c r="S8840" s="13"/>
      <c r="T8840" s="13"/>
      <c r="U8840" s="13"/>
      <c r="V8840" s="13"/>
      <c r="W8840" s="13"/>
      <c r="X8840" s="13"/>
      <c r="Y8840" s="13"/>
      <c r="Z8840" s="13"/>
      <c r="AA8840" s="13"/>
      <c r="AB8840" s="13"/>
      <c r="AC8840" s="13"/>
      <c r="AD8840" s="13"/>
      <c r="AE8840" s="13"/>
      <c r="AF8840" s="13"/>
      <c r="AG8840" s="13"/>
      <c r="AH8840" s="13"/>
      <c r="AI8840" s="13"/>
      <c r="AJ8840" s="13"/>
      <c r="AK8840" s="13" t="s">
        <v>750</v>
      </c>
      <c r="AL8840" s="13"/>
    </row>
    <row r="8841" spans="1:38">
      <c r="A8841" s="1" t="s">
        <v>1801</v>
      </c>
      <c r="B8841" s="29">
        <v>42429</v>
      </c>
      <c r="C8841" s="30">
        <v>100</v>
      </c>
      <c r="D8841" s="4">
        <v>2</v>
      </c>
      <c r="E8841" s="13">
        <v>4</v>
      </c>
      <c r="F8841" s="30" t="s">
        <v>26</v>
      </c>
      <c r="G8841" s="30" t="s">
        <v>591</v>
      </c>
      <c r="H8841" s="30" t="s">
        <v>22</v>
      </c>
      <c r="I8841" s="30" t="s">
        <v>23</v>
      </c>
      <c r="J8841" s="30"/>
      <c r="K8841" s="30"/>
      <c r="L8841" s="13"/>
      <c r="M8841" s="13"/>
      <c r="N8841" s="13"/>
      <c r="O8841" s="13"/>
      <c r="P8841" s="13"/>
      <c r="Q8841" s="13"/>
      <c r="R8841" s="13"/>
      <c r="S8841" s="13"/>
      <c r="T8841" s="13"/>
      <c r="U8841" s="13"/>
      <c r="V8841" s="13"/>
      <c r="W8841" s="13"/>
      <c r="X8841" s="13"/>
      <c r="Y8841" s="13"/>
      <c r="Z8841" s="13"/>
      <c r="AA8841" s="13"/>
      <c r="AB8841" s="13"/>
      <c r="AC8841" s="13"/>
      <c r="AD8841" s="13"/>
      <c r="AE8841" s="13"/>
      <c r="AF8841" s="13"/>
      <c r="AG8841" s="13"/>
      <c r="AH8841" s="13"/>
      <c r="AI8841" s="13"/>
      <c r="AJ8841" s="13"/>
      <c r="AK8841" s="13" t="s">
        <v>750</v>
      </c>
      <c r="AL8841" s="13"/>
    </row>
    <row r="8842" spans="1:38">
      <c r="A8842" s="1" t="s">
        <v>1801</v>
      </c>
      <c r="B8842" s="29">
        <v>42429</v>
      </c>
      <c r="C8842" s="30">
        <v>100</v>
      </c>
      <c r="D8842" s="4">
        <v>2</v>
      </c>
      <c r="E8842" s="13">
        <v>4</v>
      </c>
      <c r="F8842" s="30" t="s">
        <v>47</v>
      </c>
      <c r="G8842" s="30" t="s">
        <v>592</v>
      </c>
      <c r="H8842" s="30" t="s">
        <v>22</v>
      </c>
      <c r="I8842" s="30" t="s">
        <v>23</v>
      </c>
      <c r="J8842" s="30"/>
      <c r="K8842" s="30"/>
      <c r="L8842" s="13"/>
      <c r="M8842" s="13"/>
      <c r="N8842" s="13"/>
      <c r="O8842" s="13"/>
      <c r="P8842" s="13"/>
      <c r="Q8842" s="13"/>
      <c r="R8842" s="13"/>
      <c r="S8842" s="13"/>
      <c r="T8842" s="13"/>
      <c r="U8842" s="13"/>
      <c r="V8842" s="13"/>
      <c r="W8842" s="13"/>
      <c r="X8842" s="13"/>
      <c r="Y8842" s="13"/>
      <c r="Z8842" s="13"/>
      <c r="AA8842" s="13"/>
      <c r="AB8842" s="13"/>
      <c r="AC8842" s="13"/>
      <c r="AD8842" s="13"/>
      <c r="AE8842" s="13"/>
      <c r="AF8842" s="13"/>
      <c r="AG8842" s="13"/>
      <c r="AH8842" s="13"/>
      <c r="AI8842" s="13"/>
      <c r="AJ8842" s="13"/>
      <c r="AK8842" s="13" t="s">
        <v>750</v>
      </c>
      <c r="AL8842" s="13"/>
    </row>
    <row r="8843" spans="1:38">
      <c r="A8843" s="1" t="s">
        <v>1801</v>
      </c>
      <c r="B8843" s="29">
        <v>42429</v>
      </c>
      <c r="C8843" s="30">
        <v>100</v>
      </c>
      <c r="D8843" s="4">
        <v>2</v>
      </c>
      <c r="E8843" s="13">
        <v>5</v>
      </c>
      <c r="F8843" s="30" t="s">
        <v>26</v>
      </c>
      <c r="G8843" s="30" t="s">
        <v>593</v>
      </c>
      <c r="H8843" s="30" t="s">
        <v>22</v>
      </c>
      <c r="I8843" s="30" t="s">
        <v>23</v>
      </c>
      <c r="J8843" s="30"/>
      <c r="K8843" s="30"/>
      <c r="L8843" s="13"/>
      <c r="M8843" s="13"/>
      <c r="N8843" s="13"/>
      <c r="O8843" s="13"/>
      <c r="P8843" s="13"/>
      <c r="Q8843" s="13"/>
      <c r="R8843" s="13"/>
      <c r="S8843" s="13"/>
      <c r="T8843" s="13"/>
      <c r="U8843" s="13"/>
      <c r="V8843" s="13"/>
      <c r="W8843" s="13"/>
      <c r="X8843" s="13"/>
      <c r="Y8843" s="13"/>
      <c r="Z8843" s="13"/>
      <c r="AA8843" s="13"/>
      <c r="AB8843" s="13"/>
      <c r="AC8843" s="13"/>
      <c r="AD8843" s="13"/>
      <c r="AE8843" s="13"/>
      <c r="AF8843" s="13"/>
      <c r="AG8843" s="13"/>
      <c r="AH8843" s="13"/>
      <c r="AI8843" s="13"/>
      <c r="AJ8843" s="13"/>
      <c r="AK8843" s="13" t="s">
        <v>750</v>
      </c>
      <c r="AL8843" s="13"/>
    </row>
    <row r="8844" spans="1:38">
      <c r="A8844" s="1" t="s">
        <v>1801</v>
      </c>
      <c r="B8844" s="29">
        <v>42429</v>
      </c>
      <c r="C8844" s="30">
        <v>100</v>
      </c>
      <c r="D8844" s="4">
        <v>2</v>
      </c>
      <c r="E8844" s="13">
        <v>5</v>
      </c>
      <c r="F8844" s="30" t="s">
        <v>47</v>
      </c>
      <c r="G8844" s="30" t="s">
        <v>594</v>
      </c>
      <c r="H8844" s="30" t="s">
        <v>22</v>
      </c>
      <c r="I8844" s="30" t="s">
        <v>23</v>
      </c>
      <c r="J8844" s="30"/>
      <c r="K8844" s="30"/>
      <c r="L8844" s="13"/>
      <c r="M8844" s="13"/>
      <c r="N8844" s="13"/>
      <c r="O8844" s="13"/>
      <c r="P8844" s="13"/>
      <c r="Q8844" s="13"/>
      <c r="R8844" s="13"/>
      <c r="S8844" s="13"/>
      <c r="T8844" s="13"/>
      <c r="U8844" s="13"/>
      <c r="V8844" s="13"/>
      <c r="W8844" s="13"/>
      <c r="X8844" s="13"/>
      <c r="Y8844" s="13"/>
      <c r="Z8844" s="13"/>
      <c r="AA8844" s="13"/>
      <c r="AB8844" s="13"/>
      <c r="AC8844" s="13"/>
      <c r="AD8844" s="13"/>
      <c r="AE8844" s="13"/>
      <c r="AF8844" s="13"/>
      <c r="AG8844" s="13"/>
      <c r="AH8844" s="13"/>
      <c r="AI8844" s="13"/>
      <c r="AJ8844" s="13"/>
      <c r="AK8844" s="13" t="s">
        <v>750</v>
      </c>
      <c r="AL8844" s="13"/>
    </row>
    <row r="8845" spans="1:38">
      <c r="A8845" s="1" t="s">
        <v>1801</v>
      </c>
      <c r="B8845" s="29">
        <v>42429</v>
      </c>
      <c r="C8845" s="30">
        <v>100</v>
      </c>
      <c r="D8845" s="4">
        <v>2</v>
      </c>
      <c r="E8845" s="13">
        <v>6</v>
      </c>
      <c r="F8845" s="30" t="s">
        <v>26</v>
      </c>
      <c r="G8845" s="30" t="s">
        <v>595</v>
      </c>
      <c r="H8845" s="30" t="s">
        <v>22</v>
      </c>
      <c r="I8845" s="30" t="s">
        <v>23</v>
      </c>
      <c r="J8845" s="30"/>
      <c r="K8845" s="30"/>
      <c r="L8845" s="13"/>
      <c r="M8845" s="13"/>
      <c r="N8845" s="13"/>
      <c r="O8845" s="13"/>
      <c r="P8845" s="13"/>
      <c r="Q8845" s="13"/>
      <c r="R8845" s="13"/>
      <c r="S8845" s="13"/>
      <c r="T8845" s="13"/>
      <c r="U8845" s="13"/>
      <c r="V8845" s="13"/>
      <c r="W8845" s="13"/>
      <c r="X8845" s="13"/>
      <c r="Y8845" s="13"/>
      <c r="Z8845" s="13"/>
      <c r="AA8845" s="13"/>
      <c r="AB8845" s="13"/>
      <c r="AC8845" s="13"/>
      <c r="AD8845" s="13"/>
      <c r="AE8845" s="13"/>
      <c r="AF8845" s="13"/>
      <c r="AG8845" s="13"/>
      <c r="AH8845" s="13"/>
      <c r="AI8845" s="13"/>
      <c r="AJ8845" s="13"/>
      <c r="AK8845" s="13" t="s">
        <v>750</v>
      </c>
      <c r="AL8845" s="13"/>
    </row>
    <row r="8846" spans="1:38">
      <c r="A8846" s="1" t="s">
        <v>1801</v>
      </c>
      <c r="B8846" s="29">
        <v>42429</v>
      </c>
      <c r="C8846" s="30">
        <v>100</v>
      </c>
      <c r="D8846" s="4">
        <v>2</v>
      </c>
      <c r="E8846" s="13">
        <v>6</v>
      </c>
      <c r="F8846" s="30" t="s">
        <v>47</v>
      </c>
      <c r="G8846" s="30" t="s">
        <v>596</v>
      </c>
      <c r="H8846" s="30" t="s">
        <v>22</v>
      </c>
      <c r="I8846" s="30" t="s">
        <v>23</v>
      </c>
      <c r="J8846" s="30"/>
      <c r="K8846" s="30"/>
      <c r="L8846" s="13"/>
      <c r="M8846" s="13"/>
      <c r="N8846" s="13"/>
      <c r="O8846" s="13"/>
      <c r="P8846" s="13"/>
      <c r="Q8846" s="13"/>
      <c r="R8846" s="13"/>
      <c r="S8846" s="13"/>
      <c r="T8846" s="13"/>
      <c r="U8846" s="13"/>
      <c r="V8846" s="13"/>
      <c r="W8846" s="13"/>
      <c r="X8846" s="13"/>
      <c r="Y8846" s="13"/>
      <c r="Z8846" s="13"/>
      <c r="AA8846" s="13"/>
      <c r="AB8846" s="13"/>
      <c r="AC8846" s="13"/>
      <c r="AD8846" s="13"/>
      <c r="AE8846" s="13"/>
      <c r="AF8846" s="13"/>
      <c r="AG8846" s="13"/>
      <c r="AH8846" s="13"/>
      <c r="AI8846" s="13"/>
      <c r="AJ8846" s="13"/>
      <c r="AK8846" s="13" t="s">
        <v>750</v>
      </c>
      <c r="AL8846" s="13"/>
    </row>
    <row r="8847" spans="1:38">
      <c r="A8847" s="1" t="s">
        <v>1801</v>
      </c>
      <c r="B8847" s="29">
        <v>42429</v>
      </c>
      <c r="C8847" s="30">
        <v>100</v>
      </c>
      <c r="D8847" s="4">
        <v>2</v>
      </c>
      <c r="E8847" s="13">
        <v>7</v>
      </c>
      <c r="F8847" s="30" t="s">
        <v>26</v>
      </c>
      <c r="G8847" s="30" t="s">
        <v>597</v>
      </c>
      <c r="H8847" s="30" t="s">
        <v>22</v>
      </c>
      <c r="I8847" s="30" t="s">
        <v>23</v>
      </c>
      <c r="J8847" s="30"/>
      <c r="K8847" s="30"/>
      <c r="L8847" s="13"/>
      <c r="M8847" s="13"/>
      <c r="N8847" s="13"/>
      <c r="O8847" s="13"/>
      <c r="P8847" s="13"/>
      <c r="Q8847" s="13"/>
      <c r="R8847" s="13"/>
      <c r="S8847" s="13"/>
      <c r="T8847" s="13"/>
      <c r="U8847" s="13"/>
      <c r="V8847" s="13"/>
      <c r="W8847" s="13"/>
      <c r="X8847" s="13"/>
      <c r="Y8847" s="13"/>
      <c r="Z8847" s="13"/>
      <c r="AA8847" s="13"/>
      <c r="AB8847" s="13"/>
      <c r="AC8847" s="13"/>
      <c r="AD8847" s="13"/>
      <c r="AE8847" s="13"/>
      <c r="AF8847" s="13"/>
      <c r="AG8847" s="13"/>
      <c r="AH8847" s="13"/>
      <c r="AI8847" s="13"/>
      <c r="AJ8847" s="13"/>
      <c r="AK8847" s="13" t="s">
        <v>750</v>
      </c>
      <c r="AL8847" s="13"/>
    </row>
    <row r="8848" spans="1:38">
      <c r="A8848" s="1" t="s">
        <v>1801</v>
      </c>
      <c r="B8848" s="29">
        <v>42429</v>
      </c>
      <c r="C8848" s="30">
        <v>100</v>
      </c>
      <c r="D8848" s="4">
        <v>2</v>
      </c>
      <c r="E8848" s="13">
        <v>7</v>
      </c>
      <c r="F8848" s="30" t="s">
        <v>47</v>
      </c>
      <c r="G8848" s="30" t="s">
        <v>599</v>
      </c>
      <c r="H8848" s="30" t="s">
        <v>22</v>
      </c>
      <c r="I8848" s="30" t="s">
        <v>23</v>
      </c>
      <c r="J8848" s="30"/>
      <c r="K8848" s="30"/>
      <c r="L8848" s="13"/>
      <c r="M8848" s="13"/>
      <c r="N8848" s="13"/>
      <c r="O8848" s="13"/>
      <c r="P8848" s="13"/>
      <c r="Q8848" s="13"/>
      <c r="R8848" s="13"/>
      <c r="S8848" s="13"/>
      <c r="T8848" s="13"/>
      <c r="U8848" s="13"/>
      <c r="V8848" s="13"/>
      <c r="W8848" s="13"/>
      <c r="X8848" s="13"/>
      <c r="Y8848" s="13"/>
      <c r="Z8848" s="13"/>
      <c r="AA8848" s="13"/>
      <c r="AB8848" s="13"/>
      <c r="AC8848" s="13"/>
      <c r="AD8848" s="13"/>
      <c r="AE8848" s="13"/>
      <c r="AF8848" s="13"/>
      <c r="AG8848" s="13"/>
      <c r="AH8848" s="13"/>
      <c r="AI8848" s="13"/>
      <c r="AJ8848" s="13"/>
      <c r="AK8848" s="13" t="s">
        <v>750</v>
      </c>
      <c r="AL8848" s="13"/>
    </row>
    <row r="8849" spans="1:38">
      <c r="A8849" s="1" t="s">
        <v>1801</v>
      </c>
      <c r="B8849" s="29">
        <v>42429</v>
      </c>
      <c r="C8849" s="30">
        <v>100</v>
      </c>
      <c r="D8849" s="4">
        <v>2</v>
      </c>
      <c r="E8849" s="13">
        <v>8</v>
      </c>
      <c r="F8849" s="30" t="s">
        <v>26</v>
      </c>
      <c r="G8849" s="30" t="s">
        <v>600</v>
      </c>
      <c r="H8849" s="30" t="s">
        <v>22</v>
      </c>
      <c r="I8849" s="30" t="s">
        <v>23</v>
      </c>
      <c r="J8849" s="30"/>
      <c r="K8849" s="30"/>
      <c r="L8849" s="13"/>
      <c r="M8849" s="13"/>
      <c r="N8849" s="13"/>
      <c r="O8849" s="13"/>
      <c r="P8849" s="13"/>
      <c r="Q8849" s="13"/>
      <c r="R8849" s="13"/>
      <c r="S8849" s="13"/>
      <c r="T8849" s="13"/>
      <c r="U8849" s="13"/>
      <c r="V8849" s="13"/>
      <c r="W8849" s="13"/>
      <c r="X8849" s="13"/>
      <c r="Y8849" s="13"/>
      <c r="Z8849" s="13"/>
      <c r="AA8849" s="13"/>
      <c r="AB8849" s="13"/>
      <c r="AC8849" s="13"/>
      <c r="AD8849" s="13"/>
      <c r="AE8849" s="13"/>
      <c r="AF8849" s="13"/>
      <c r="AG8849" s="13"/>
      <c r="AH8849" s="13"/>
      <c r="AI8849" s="13"/>
      <c r="AJ8849" s="13"/>
      <c r="AK8849" s="13" t="s">
        <v>750</v>
      </c>
      <c r="AL8849" s="13"/>
    </row>
    <row r="8850" spans="1:38">
      <c r="A8850" s="1" t="s">
        <v>1801</v>
      </c>
      <c r="B8850" s="29">
        <v>42429</v>
      </c>
      <c r="C8850" s="30">
        <v>100</v>
      </c>
      <c r="D8850" s="4">
        <v>2</v>
      </c>
      <c r="E8850" s="13">
        <v>8</v>
      </c>
      <c r="F8850" s="30" t="s">
        <v>47</v>
      </c>
      <c r="G8850" s="30" t="s">
        <v>601</v>
      </c>
      <c r="H8850" s="30" t="s">
        <v>22</v>
      </c>
      <c r="I8850" s="30" t="s">
        <v>53</v>
      </c>
      <c r="J8850" s="30"/>
      <c r="K8850" s="30"/>
      <c r="L8850" s="13"/>
      <c r="M8850" s="13"/>
      <c r="N8850" s="13"/>
      <c r="O8850" s="13"/>
      <c r="P8850" s="13"/>
      <c r="Q8850" s="13"/>
      <c r="R8850" s="13"/>
      <c r="S8850" s="13"/>
      <c r="T8850" s="13"/>
      <c r="U8850" s="13"/>
      <c r="V8850" s="13"/>
      <c r="W8850" s="13"/>
      <c r="X8850" s="13"/>
      <c r="Y8850" s="13"/>
      <c r="Z8850" s="13"/>
      <c r="AA8850" s="13"/>
      <c r="AB8850" s="13"/>
      <c r="AC8850" s="13"/>
      <c r="AD8850" s="13"/>
      <c r="AE8850" s="13"/>
      <c r="AF8850" s="13"/>
      <c r="AG8850" s="13"/>
      <c r="AH8850" s="13"/>
      <c r="AI8850" s="13"/>
      <c r="AJ8850" s="13"/>
      <c r="AK8850" s="13" t="s">
        <v>750</v>
      </c>
      <c r="AL8850" s="13"/>
    </row>
    <row r="8851" spans="1:38">
      <c r="A8851" s="1" t="s">
        <v>1801</v>
      </c>
      <c r="B8851" s="29">
        <v>42429</v>
      </c>
      <c r="C8851" s="30">
        <v>100</v>
      </c>
      <c r="D8851" s="4">
        <v>2</v>
      </c>
      <c r="E8851" s="13">
        <v>9</v>
      </c>
      <c r="F8851" s="30" t="s">
        <v>26</v>
      </c>
      <c r="G8851" s="30" t="s">
        <v>602</v>
      </c>
      <c r="H8851" s="30" t="s">
        <v>23</v>
      </c>
      <c r="I8851" s="30" t="s">
        <v>23</v>
      </c>
      <c r="J8851" s="30"/>
      <c r="K8851" s="30"/>
      <c r="L8851" s="13"/>
      <c r="M8851" s="13"/>
      <c r="N8851" s="13"/>
      <c r="O8851" s="13"/>
      <c r="P8851" s="13"/>
      <c r="Q8851" s="13"/>
      <c r="R8851" s="13"/>
      <c r="S8851" s="13"/>
      <c r="T8851" s="13"/>
      <c r="U8851" s="13"/>
      <c r="V8851" s="13"/>
      <c r="W8851" s="13"/>
      <c r="X8851" s="13"/>
      <c r="Y8851" s="13"/>
      <c r="Z8851" s="13"/>
      <c r="AA8851" s="13"/>
      <c r="AB8851" s="13"/>
      <c r="AC8851" s="13"/>
      <c r="AD8851" s="13"/>
      <c r="AE8851" s="13"/>
      <c r="AF8851" s="13"/>
      <c r="AG8851" s="13"/>
      <c r="AH8851" s="13"/>
      <c r="AI8851" s="13"/>
      <c r="AJ8851" s="13"/>
      <c r="AK8851" s="13" t="s">
        <v>750</v>
      </c>
      <c r="AL8851" s="13"/>
    </row>
    <row r="8852" spans="1:38">
      <c r="A8852" s="1" t="s">
        <v>1801</v>
      </c>
      <c r="B8852" s="29">
        <v>42429</v>
      </c>
      <c r="C8852" s="30">
        <v>100</v>
      </c>
      <c r="D8852" s="4">
        <v>2</v>
      </c>
      <c r="E8852" s="13">
        <v>9</v>
      </c>
      <c r="F8852" s="30" t="s">
        <v>47</v>
      </c>
      <c r="G8852" s="30" t="s">
        <v>603</v>
      </c>
      <c r="H8852" s="30" t="s">
        <v>23</v>
      </c>
      <c r="I8852" s="30" t="s">
        <v>23</v>
      </c>
      <c r="J8852" s="30"/>
      <c r="K8852" s="30"/>
      <c r="L8852" s="13"/>
      <c r="M8852" s="13"/>
      <c r="N8852" s="13"/>
      <c r="O8852" s="13"/>
      <c r="P8852" s="13"/>
      <c r="Q8852" s="13"/>
      <c r="R8852" s="13"/>
      <c r="S8852" s="13"/>
      <c r="T8852" s="13"/>
      <c r="U8852" s="13"/>
      <c r="V8852" s="13"/>
      <c r="W8852" s="13"/>
      <c r="X8852" s="13"/>
      <c r="Y8852" s="13"/>
      <c r="Z8852" s="13"/>
      <c r="AA8852" s="13"/>
      <c r="AB8852" s="13"/>
      <c r="AC8852" s="13"/>
      <c r="AD8852" s="13"/>
      <c r="AE8852" s="13"/>
      <c r="AF8852" s="13"/>
      <c r="AG8852" s="13"/>
      <c r="AH8852" s="13"/>
      <c r="AI8852" s="13"/>
      <c r="AJ8852" s="13"/>
      <c r="AK8852" s="13" t="s">
        <v>750</v>
      </c>
      <c r="AL8852" s="13"/>
    </row>
    <row r="8853" spans="1:38">
      <c r="A8853" s="1" t="s">
        <v>1801</v>
      </c>
      <c r="B8853" s="29">
        <v>42429</v>
      </c>
      <c r="C8853" s="30">
        <v>100</v>
      </c>
      <c r="D8853" s="4">
        <v>2</v>
      </c>
      <c r="E8853" s="13">
        <v>10</v>
      </c>
      <c r="F8853" s="30" t="s">
        <v>26</v>
      </c>
      <c r="G8853" s="30" t="s">
        <v>604</v>
      </c>
      <c r="H8853" s="30" t="s">
        <v>22</v>
      </c>
      <c r="I8853" s="30" t="s">
        <v>53</v>
      </c>
      <c r="J8853" s="30"/>
      <c r="K8853" s="30"/>
      <c r="L8853" s="13"/>
      <c r="M8853" s="13"/>
      <c r="N8853" s="13"/>
      <c r="O8853" s="13"/>
      <c r="P8853" s="13"/>
      <c r="Q8853" s="13"/>
      <c r="R8853" s="13"/>
      <c r="S8853" s="13"/>
      <c r="T8853" s="13"/>
      <c r="U8853" s="13"/>
      <c r="V8853" s="13"/>
      <c r="W8853" s="13"/>
      <c r="X8853" s="13"/>
      <c r="Y8853" s="13"/>
      <c r="Z8853" s="13"/>
      <c r="AA8853" s="13"/>
      <c r="AB8853" s="13"/>
      <c r="AC8853" s="13"/>
      <c r="AD8853" s="13"/>
      <c r="AE8853" s="13"/>
      <c r="AF8853" s="13"/>
      <c r="AG8853" s="13"/>
      <c r="AH8853" s="13"/>
      <c r="AI8853" s="13"/>
      <c r="AJ8853" s="13"/>
      <c r="AK8853" s="13" t="s">
        <v>750</v>
      </c>
      <c r="AL8853" s="13"/>
    </row>
    <row r="8854" spans="1:38">
      <c r="A8854" s="1" t="s">
        <v>1801</v>
      </c>
      <c r="B8854" s="29">
        <v>42429</v>
      </c>
      <c r="C8854" s="30">
        <v>100</v>
      </c>
      <c r="D8854" s="4">
        <v>2</v>
      </c>
      <c r="E8854" s="13">
        <v>10</v>
      </c>
      <c r="F8854" s="30" t="s">
        <v>47</v>
      </c>
      <c r="G8854" s="30" t="s">
        <v>605</v>
      </c>
      <c r="H8854" s="30" t="s">
        <v>22</v>
      </c>
      <c r="I8854" s="30" t="s">
        <v>53</v>
      </c>
      <c r="J8854" s="30"/>
      <c r="K8854" s="30"/>
      <c r="L8854" s="13"/>
      <c r="M8854" s="13"/>
      <c r="N8854" s="13"/>
      <c r="O8854" s="13"/>
      <c r="P8854" s="13"/>
      <c r="Q8854" s="13"/>
      <c r="R8854" s="13"/>
      <c r="S8854" s="13"/>
      <c r="T8854" s="13"/>
      <c r="U8854" s="13"/>
      <c r="V8854" s="13"/>
      <c r="W8854" s="13"/>
      <c r="X8854" s="13"/>
      <c r="Y8854" s="13"/>
      <c r="Z8854" s="13"/>
      <c r="AA8854" s="13"/>
      <c r="AB8854" s="13"/>
      <c r="AC8854" s="13"/>
      <c r="AD8854" s="13"/>
      <c r="AE8854" s="13"/>
      <c r="AF8854" s="13"/>
      <c r="AG8854" s="13"/>
      <c r="AH8854" s="13"/>
      <c r="AI8854" s="13"/>
      <c r="AJ8854" s="13"/>
      <c r="AK8854" s="13" t="s">
        <v>750</v>
      </c>
      <c r="AL8854" s="13"/>
    </row>
    <row r="8855" spans="1:38">
      <c r="A8855" s="1" t="s">
        <v>1801</v>
      </c>
      <c r="B8855" s="29">
        <v>42429</v>
      </c>
      <c r="C8855" s="30">
        <v>100</v>
      </c>
      <c r="D8855" s="4">
        <v>2</v>
      </c>
      <c r="E8855" s="13">
        <v>11</v>
      </c>
      <c r="F8855" s="30" t="s">
        <v>26</v>
      </c>
      <c r="G8855" s="30" t="s">
        <v>606</v>
      </c>
      <c r="H8855" s="30" t="s">
        <v>22</v>
      </c>
      <c r="I8855" s="30" t="s">
        <v>23</v>
      </c>
      <c r="J8855" s="30"/>
      <c r="K8855" s="30"/>
      <c r="L8855" s="13"/>
      <c r="M8855" s="13"/>
      <c r="N8855" s="13"/>
      <c r="O8855" s="13"/>
      <c r="P8855" s="13"/>
      <c r="Q8855" s="13"/>
      <c r="R8855" s="13"/>
      <c r="S8855" s="13"/>
      <c r="T8855" s="13"/>
      <c r="U8855" s="13"/>
      <c r="V8855" s="13"/>
      <c r="W8855" s="13"/>
      <c r="X8855" s="13"/>
      <c r="Y8855" s="13"/>
      <c r="Z8855" s="13"/>
      <c r="AA8855" s="13"/>
      <c r="AB8855" s="13"/>
      <c r="AC8855" s="13"/>
      <c r="AD8855" s="13"/>
      <c r="AE8855" s="13"/>
      <c r="AF8855" s="13"/>
      <c r="AG8855" s="13"/>
      <c r="AH8855" s="13"/>
      <c r="AI8855" s="13"/>
      <c r="AJ8855" s="13"/>
      <c r="AK8855" s="13" t="s">
        <v>750</v>
      </c>
      <c r="AL8855" s="13"/>
    </row>
    <row r="8856" spans="1:38">
      <c r="A8856" s="1" t="s">
        <v>1801</v>
      </c>
      <c r="B8856" s="29">
        <v>42429</v>
      </c>
      <c r="C8856" s="30">
        <v>100</v>
      </c>
      <c r="D8856" s="4">
        <v>2</v>
      </c>
      <c r="E8856" s="13">
        <v>11</v>
      </c>
      <c r="F8856" s="30" t="s">
        <v>47</v>
      </c>
      <c r="G8856" s="30" t="s">
        <v>607</v>
      </c>
      <c r="H8856" s="30" t="s">
        <v>22</v>
      </c>
      <c r="I8856" s="30" t="s">
        <v>23</v>
      </c>
      <c r="J8856" s="30"/>
      <c r="K8856" s="30"/>
      <c r="L8856" s="13"/>
      <c r="M8856" s="13"/>
      <c r="N8856" s="13"/>
      <c r="O8856" s="13"/>
      <c r="P8856" s="13"/>
      <c r="Q8856" s="13"/>
      <c r="R8856" s="13"/>
      <c r="S8856" s="13"/>
      <c r="T8856" s="13"/>
      <c r="U8856" s="13"/>
      <c r="V8856" s="13"/>
      <c r="W8856" s="13"/>
      <c r="X8856" s="13"/>
      <c r="Y8856" s="13"/>
      <c r="Z8856" s="13"/>
      <c r="AA8856" s="13"/>
      <c r="AB8856" s="13"/>
      <c r="AC8856" s="13"/>
      <c r="AD8856" s="13"/>
      <c r="AE8856" s="13"/>
      <c r="AF8856" s="13"/>
      <c r="AG8856" s="13"/>
      <c r="AH8856" s="13"/>
      <c r="AI8856" s="13"/>
      <c r="AJ8856" s="13"/>
      <c r="AK8856" s="13" t="s">
        <v>750</v>
      </c>
      <c r="AL8856" s="13"/>
    </row>
    <row r="8857" spans="1:38">
      <c r="A8857" s="1" t="s">
        <v>1801</v>
      </c>
      <c r="B8857" s="29">
        <v>42429</v>
      </c>
      <c r="C8857" s="30">
        <v>100</v>
      </c>
      <c r="D8857" s="4">
        <v>2</v>
      </c>
      <c r="E8857" s="13">
        <v>12</v>
      </c>
      <c r="F8857" s="30" t="s">
        <v>26</v>
      </c>
      <c r="G8857" s="30" t="s">
        <v>608</v>
      </c>
      <c r="H8857" s="30" t="s">
        <v>22</v>
      </c>
      <c r="I8857" s="30" t="s">
        <v>23</v>
      </c>
      <c r="J8857" s="30"/>
      <c r="K8857" s="30"/>
      <c r="L8857" s="13"/>
      <c r="M8857" s="13"/>
      <c r="N8857" s="13"/>
      <c r="O8857" s="13"/>
      <c r="P8857" s="13"/>
      <c r="Q8857" s="13"/>
      <c r="R8857" s="13"/>
      <c r="S8857" s="13"/>
      <c r="T8857" s="13"/>
      <c r="U8857" s="13"/>
      <c r="V8857" s="13"/>
      <c r="W8857" s="13"/>
      <c r="X8857" s="13"/>
      <c r="Y8857" s="13"/>
      <c r="Z8857" s="13"/>
      <c r="AA8857" s="13"/>
      <c r="AB8857" s="13"/>
      <c r="AC8857" s="13"/>
      <c r="AD8857" s="13"/>
      <c r="AE8857" s="13"/>
      <c r="AF8857" s="13"/>
      <c r="AG8857" s="13"/>
      <c r="AH8857" s="13"/>
      <c r="AI8857" s="13"/>
      <c r="AJ8857" s="13"/>
      <c r="AK8857" s="13" t="s">
        <v>750</v>
      </c>
      <c r="AL8857" s="13"/>
    </row>
    <row r="8858" spans="1:38">
      <c r="A8858" s="1" t="s">
        <v>1801</v>
      </c>
      <c r="B8858" s="29">
        <v>42429</v>
      </c>
      <c r="C8858" s="30">
        <v>100</v>
      </c>
      <c r="D8858" s="4">
        <v>2</v>
      </c>
      <c r="E8858" s="13">
        <v>12</v>
      </c>
      <c r="F8858" s="30" t="s">
        <v>47</v>
      </c>
      <c r="G8858" s="30" t="s">
        <v>609</v>
      </c>
      <c r="H8858" s="30" t="s">
        <v>22</v>
      </c>
      <c r="I8858" s="30" t="s">
        <v>53</v>
      </c>
      <c r="J8858" s="30"/>
      <c r="K8858" s="30"/>
      <c r="L8858" s="13"/>
      <c r="M8858" s="13"/>
      <c r="N8858" s="13"/>
      <c r="O8858" s="13"/>
      <c r="P8858" s="13"/>
      <c r="Q8858" s="13"/>
      <c r="R8858" s="13"/>
      <c r="S8858" s="13"/>
      <c r="T8858" s="13"/>
      <c r="U8858" s="13"/>
      <c r="V8858" s="13"/>
      <c r="W8858" s="13"/>
      <c r="X8858" s="13"/>
      <c r="Y8858" s="13"/>
      <c r="Z8858" s="13"/>
      <c r="AA8858" s="13"/>
      <c r="AB8858" s="13"/>
      <c r="AC8858" s="13"/>
      <c r="AD8858" s="13"/>
      <c r="AE8858" s="13"/>
      <c r="AF8858" s="13"/>
      <c r="AG8858" s="13"/>
      <c r="AH8858" s="13"/>
      <c r="AI8858" s="13"/>
      <c r="AJ8858" s="13"/>
      <c r="AK8858" s="13" t="s">
        <v>750</v>
      </c>
      <c r="AL8858" s="13"/>
    </row>
    <row r="8859" spans="1:38">
      <c r="A8859" s="1" t="s">
        <v>1801</v>
      </c>
      <c r="B8859" s="29">
        <v>42429</v>
      </c>
      <c r="C8859" s="30">
        <v>100</v>
      </c>
      <c r="D8859" s="4">
        <v>2</v>
      </c>
      <c r="E8859" s="13">
        <v>13</v>
      </c>
      <c r="F8859" s="30" t="s">
        <v>26</v>
      </c>
      <c r="G8859" s="30" t="s">
        <v>610</v>
      </c>
      <c r="H8859" s="30" t="s">
        <v>23</v>
      </c>
      <c r="I8859" s="30" t="s">
        <v>23</v>
      </c>
      <c r="J8859" s="30"/>
      <c r="K8859" s="30"/>
      <c r="L8859" s="13"/>
      <c r="M8859" s="13"/>
      <c r="N8859" s="13"/>
      <c r="O8859" s="13"/>
      <c r="P8859" s="13"/>
      <c r="Q8859" s="13"/>
      <c r="R8859" s="13"/>
      <c r="S8859" s="13"/>
      <c r="T8859" s="13"/>
      <c r="U8859" s="13"/>
      <c r="V8859" s="13"/>
      <c r="W8859" s="13"/>
      <c r="X8859" s="13"/>
      <c r="Y8859" s="13"/>
      <c r="Z8859" s="13"/>
      <c r="AA8859" s="13"/>
      <c r="AB8859" s="13"/>
      <c r="AC8859" s="13"/>
      <c r="AD8859" s="13"/>
      <c r="AE8859" s="13"/>
      <c r="AF8859" s="13"/>
      <c r="AG8859" s="13"/>
      <c r="AH8859" s="13"/>
      <c r="AI8859" s="13"/>
      <c r="AJ8859" s="13"/>
      <c r="AK8859" s="13" t="s">
        <v>1328</v>
      </c>
      <c r="AL8859" s="13"/>
    </row>
    <row r="8860" spans="1:38">
      <c r="A8860" s="1" t="s">
        <v>1801</v>
      </c>
      <c r="B8860" s="29">
        <v>42429</v>
      </c>
      <c r="C8860" s="30">
        <v>100</v>
      </c>
      <c r="D8860" s="4">
        <v>2</v>
      </c>
      <c r="E8860" s="13">
        <v>13</v>
      </c>
      <c r="F8860" s="30" t="s">
        <v>47</v>
      </c>
      <c r="G8860" s="30" t="s">
        <v>611</v>
      </c>
      <c r="H8860" s="30" t="s">
        <v>22</v>
      </c>
      <c r="I8860" s="30" t="s">
        <v>53</v>
      </c>
      <c r="J8860" s="30"/>
      <c r="K8860" s="30"/>
      <c r="L8860" s="13"/>
      <c r="M8860" s="13"/>
      <c r="N8860" s="13"/>
      <c r="O8860" s="13"/>
      <c r="P8860" s="13"/>
      <c r="Q8860" s="13"/>
      <c r="R8860" s="13"/>
      <c r="S8860" s="13"/>
      <c r="T8860" s="13"/>
      <c r="U8860" s="13"/>
      <c r="V8860" s="13"/>
      <c r="W8860" s="13"/>
      <c r="X8860" s="13"/>
      <c r="Y8860" s="13"/>
      <c r="Z8860" s="13"/>
      <c r="AA8860" s="13"/>
      <c r="AB8860" s="13"/>
      <c r="AC8860" s="13"/>
      <c r="AD8860" s="13"/>
      <c r="AE8860" s="13"/>
      <c r="AF8860" s="13"/>
      <c r="AG8860" s="13"/>
      <c r="AH8860" s="13"/>
      <c r="AI8860" s="13"/>
      <c r="AJ8860" s="13"/>
      <c r="AK8860" s="13" t="s">
        <v>1328</v>
      </c>
      <c r="AL8860" s="13"/>
    </row>
    <row r="8861" spans="1:38">
      <c r="A8861" s="1" t="s">
        <v>1801</v>
      </c>
      <c r="B8861" s="29">
        <v>42429</v>
      </c>
      <c r="C8861" s="30">
        <v>100</v>
      </c>
      <c r="D8861" s="4">
        <v>2</v>
      </c>
      <c r="E8861" s="13">
        <v>14</v>
      </c>
      <c r="F8861" s="30" t="s">
        <v>26</v>
      </c>
      <c r="G8861" s="30" t="s">
        <v>612</v>
      </c>
      <c r="H8861" s="30" t="s">
        <v>23</v>
      </c>
      <c r="I8861" s="30" t="s">
        <v>53</v>
      </c>
      <c r="J8861" s="30"/>
      <c r="K8861" s="30"/>
      <c r="L8861" s="13"/>
      <c r="M8861" s="13"/>
      <c r="N8861" s="13"/>
      <c r="O8861" s="13"/>
      <c r="P8861" s="13"/>
      <c r="Q8861" s="13"/>
      <c r="R8861" s="13"/>
      <c r="S8861" s="13"/>
      <c r="T8861" s="13"/>
      <c r="U8861" s="13"/>
      <c r="V8861" s="13"/>
      <c r="W8861" s="13"/>
      <c r="X8861" s="13"/>
      <c r="Y8861" s="13"/>
      <c r="Z8861" s="13"/>
      <c r="AA8861" s="13"/>
      <c r="AB8861" s="13"/>
      <c r="AC8861" s="13"/>
      <c r="AD8861" s="13"/>
      <c r="AE8861" s="13"/>
      <c r="AF8861" s="13"/>
      <c r="AG8861" s="13"/>
      <c r="AH8861" s="13"/>
      <c r="AI8861" s="13"/>
      <c r="AJ8861" s="13"/>
      <c r="AK8861" s="13" t="s">
        <v>1328</v>
      </c>
      <c r="AL8861" s="13"/>
    </row>
    <row r="8862" spans="1:38">
      <c r="A8862" s="1" t="s">
        <v>1801</v>
      </c>
      <c r="B8862" s="29">
        <v>42429</v>
      </c>
      <c r="C8862" s="30">
        <v>100</v>
      </c>
      <c r="D8862" s="4">
        <v>2</v>
      </c>
      <c r="E8862" s="13">
        <v>14</v>
      </c>
      <c r="F8862" s="30" t="s">
        <v>47</v>
      </c>
      <c r="G8862" s="30" t="s">
        <v>613</v>
      </c>
      <c r="H8862" s="30" t="s">
        <v>22</v>
      </c>
      <c r="I8862" s="30" t="s">
        <v>53</v>
      </c>
      <c r="J8862" s="30"/>
      <c r="K8862" s="30"/>
      <c r="L8862" s="13"/>
      <c r="M8862" s="13"/>
      <c r="N8862" s="13"/>
      <c r="O8862" s="13"/>
      <c r="P8862" s="13"/>
      <c r="Q8862" s="13"/>
      <c r="R8862" s="13"/>
      <c r="S8862" s="13"/>
      <c r="T8862" s="13"/>
      <c r="U8862" s="13"/>
      <c r="V8862" s="13"/>
      <c r="W8862" s="13"/>
      <c r="X8862" s="13"/>
      <c r="Y8862" s="13"/>
      <c r="Z8862" s="13"/>
      <c r="AA8862" s="13"/>
      <c r="AB8862" s="13"/>
      <c r="AC8862" s="13"/>
      <c r="AD8862" s="13"/>
      <c r="AE8862" s="13"/>
      <c r="AF8862" s="13"/>
      <c r="AG8862" s="13"/>
      <c r="AH8862" s="13"/>
      <c r="AI8862" s="13"/>
      <c r="AJ8862" s="13"/>
      <c r="AK8862" s="13" t="s">
        <v>1328</v>
      </c>
      <c r="AL8862" s="13"/>
    </row>
    <row r="8863" spans="1:38">
      <c r="A8863" s="1" t="s">
        <v>1801</v>
      </c>
      <c r="B8863" s="29">
        <v>42429</v>
      </c>
      <c r="C8863" s="30">
        <v>100</v>
      </c>
      <c r="D8863" s="4">
        <v>2</v>
      </c>
      <c r="E8863" s="13">
        <v>15</v>
      </c>
      <c r="F8863" s="30" t="s">
        <v>26</v>
      </c>
      <c r="G8863" s="30" t="s">
        <v>616</v>
      </c>
      <c r="H8863" s="30" t="s">
        <v>22</v>
      </c>
      <c r="I8863" s="30" t="s">
        <v>23</v>
      </c>
      <c r="J8863" s="30"/>
      <c r="K8863" s="30"/>
      <c r="L8863" s="13"/>
      <c r="M8863" s="13"/>
      <c r="N8863" s="13"/>
      <c r="O8863" s="13"/>
      <c r="P8863" s="13"/>
      <c r="Q8863" s="13"/>
      <c r="R8863" s="13"/>
      <c r="S8863" s="13"/>
      <c r="T8863" s="13"/>
      <c r="U8863" s="13"/>
      <c r="V8863" s="13"/>
      <c r="W8863" s="13"/>
      <c r="X8863" s="13"/>
      <c r="Y8863" s="13"/>
      <c r="Z8863" s="13"/>
      <c r="AA8863" s="13"/>
      <c r="AB8863" s="13"/>
      <c r="AC8863" s="13"/>
      <c r="AD8863" s="13"/>
      <c r="AE8863" s="13"/>
      <c r="AF8863" s="13"/>
      <c r="AG8863" s="13"/>
      <c r="AH8863" s="13"/>
      <c r="AI8863" s="13"/>
      <c r="AJ8863" s="13"/>
      <c r="AK8863" s="13" t="s">
        <v>1328</v>
      </c>
      <c r="AL8863" s="13"/>
    </row>
    <row r="8864" spans="1:38">
      <c r="A8864" s="1" t="s">
        <v>1801</v>
      </c>
      <c r="B8864" s="29">
        <v>42429</v>
      </c>
      <c r="C8864" s="30">
        <v>100</v>
      </c>
      <c r="D8864" s="4">
        <v>2</v>
      </c>
      <c r="E8864" s="13">
        <v>15</v>
      </c>
      <c r="F8864" s="30" t="s">
        <v>47</v>
      </c>
      <c r="G8864" s="30" t="s">
        <v>617</v>
      </c>
      <c r="H8864" s="30" t="s">
        <v>23</v>
      </c>
      <c r="I8864" s="30" t="s">
        <v>23</v>
      </c>
      <c r="J8864" s="30"/>
      <c r="K8864" s="30"/>
      <c r="L8864" s="13"/>
      <c r="M8864" s="13"/>
      <c r="N8864" s="13"/>
      <c r="O8864" s="13"/>
      <c r="P8864" s="13"/>
      <c r="Q8864" s="13"/>
      <c r="R8864" s="13"/>
      <c r="S8864" s="13"/>
      <c r="T8864" s="13"/>
      <c r="U8864" s="13"/>
      <c r="V8864" s="13"/>
      <c r="W8864" s="13"/>
      <c r="X8864" s="13"/>
      <c r="Y8864" s="13"/>
      <c r="Z8864" s="13"/>
      <c r="AA8864" s="13"/>
      <c r="AB8864" s="13"/>
      <c r="AC8864" s="13"/>
      <c r="AD8864" s="13"/>
      <c r="AE8864" s="13"/>
      <c r="AF8864" s="13"/>
      <c r="AG8864" s="13"/>
      <c r="AH8864" s="13"/>
      <c r="AI8864" s="13"/>
      <c r="AJ8864" s="13"/>
      <c r="AK8864" s="13" t="s">
        <v>1328</v>
      </c>
      <c r="AL8864" s="13"/>
    </row>
    <row r="8865" spans="1:38">
      <c r="A8865" s="1" t="s">
        <v>1801</v>
      </c>
      <c r="B8865" s="29">
        <v>42429</v>
      </c>
      <c r="C8865" s="30">
        <v>100</v>
      </c>
      <c r="D8865" s="4">
        <v>2</v>
      </c>
      <c r="E8865" s="13">
        <v>16</v>
      </c>
      <c r="F8865" s="30" t="s">
        <v>26</v>
      </c>
      <c r="G8865" s="30" t="s">
        <v>618</v>
      </c>
      <c r="H8865" s="30" t="s">
        <v>23</v>
      </c>
      <c r="I8865" s="30" t="s">
        <v>53</v>
      </c>
      <c r="J8865" s="30"/>
      <c r="K8865" s="30"/>
      <c r="L8865" s="13"/>
      <c r="M8865" s="13"/>
      <c r="N8865" s="13"/>
      <c r="O8865" s="13"/>
      <c r="P8865" s="13"/>
      <c r="Q8865" s="13"/>
      <c r="R8865" s="13"/>
      <c r="S8865" s="13"/>
      <c r="T8865" s="13"/>
      <c r="U8865" s="13"/>
      <c r="V8865" s="13"/>
      <c r="W8865" s="13"/>
      <c r="X8865" s="13"/>
      <c r="Y8865" s="13"/>
      <c r="Z8865" s="13"/>
      <c r="AA8865" s="13"/>
      <c r="AB8865" s="13"/>
      <c r="AC8865" s="13"/>
      <c r="AD8865" s="13"/>
      <c r="AE8865" s="13"/>
      <c r="AF8865" s="13"/>
      <c r="AG8865" s="13"/>
      <c r="AH8865" s="13"/>
      <c r="AI8865" s="13"/>
      <c r="AJ8865" s="13"/>
      <c r="AK8865" s="13" t="s">
        <v>1328</v>
      </c>
      <c r="AL8865" s="13"/>
    </row>
    <row r="8866" spans="1:38">
      <c r="A8866" s="1" t="s">
        <v>1801</v>
      </c>
      <c r="B8866" s="29">
        <v>42429</v>
      </c>
      <c r="C8866" s="30">
        <v>100</v>
      </c>
      <c r="D8866" s="4">
        <v>2</v>
      </c>
      <c r="E8866" s="13">
        <v>16</v>
      </c>
      <c r="F8866" s="30" t="s">
        <v>47</v>
      </c>
      <c r="G8866" s="30" t="s">
        <v>619</v>
      </c>
      <c r="H8866" s="30" t="s">
        <v>23</v>
      </c>
      <c r="I8866" s="30" t="s">
        <v>53</v>
      </c>
      <c r="J8866" s="30"/>
      <c r="K8866" s="30"/>
      <c r="L8866" s="13"/>
      <c r="M8866" s="13"/>
      <c r="N8866" s="13"/>
      <c r="O8866" s="13"/>
      <c r="P8866" s="13"/>
      <c r="Q8866" s="13"/>
      <c r="R8866" s="13"/>
      <c r="S8866" s="13"/>
      <c r="T8866" s="13"/>
      <c r="U8866" s="13"/>
      <c r="V8866" s="13"/>
      <c r="W8866" s="13"/>
      <c r="X8866" s="13"/>
      <c r="Y8866" s="13"/>
      <c r="Z8866" s="13"/>
      <c r="AA8866" s="13"/>
      <c r="AB8866" s="13"/>
      <c r="AC8866" s="13"/>
      <c r="AD8866" s="13"/>
      <c r="AE8866" s="13"/>
      <c r="AF8866" s="13"/>
      <c r="AG8866" s="13"/>
      <c r="AH8866" s="13"/>
      <c r="AI8866" s="13"/>
      <c r="AJ8866" s="13"/>
      <c r="AK8866" s="13" t="s">
        <v>1328</v>
      </c>
      <c r="AL8866" s="13"/>
    </row>
    <row r="8867" spans="1:38">
      <c r="A8867" s="1" t="s">
        <v>1801</v>
      </c>
      <c r="B8867" s="29">
        <v>42429</v>
      </c>
      <c r="C8867" s="30">
        <v>100</v>
      </c>
      <c r="D8867" s="4">
        <v>2</v>
      </c>
      <c r="E8867" s="13">
        <v>17</v>
      </c>
      <c r="F8867" s="30" t="s">
        <v>26</v>
      </c>
      <c r="G8867" s="30" t="s">
        <v>620</v>
      </c>
      <c r="H8867" s="30" t="s">
        <v>23</v>
      </c>
      <c r="I8867" s="30" t="s">
        <v>23</v>
      </c>
      <c r="J8867" s="30" t="s">
        <v>1347</v>
      </c>
      <c r="K8867" s="30"/>
      <c r="L8867" s="13"/>
      <c r="M8867" s="13"/>
      <c r="N8867" s="13"/>
      <c r="O8867" s="13"/>
      <c r="P8867" s="13"/>
      <c r="Q8867" s="13"/>
      <c r="R8867" s="13"/>
      <c r="S8867" s="13"/>
      <c r="T8867" s="13"/>
      <c r="U8867" s="13"/>
      <c r="V8867" s="13"/>
      <c r="W8867" s="13"/>
      <c r="X8867" s="13"/>
      <c r="Y8867" s="13"/>
      <c r="Z8867" s="13"/>
      <c r="AA8867" s="13"/>
      <c r="AB8867" s="13"/>
      <c r="AC8867" s="13"/>
      <c r="AD8867" s="13"/>
      <c r="AE8867" s="13"/>
      <c r="AF8867" s="13"/>
      <c r="AG8867" s="13"/>
      <c r="AH8867" s="13"/>
      <c r="AI8867" s="13"/>
      <c r="AJ8867" s="13"/>
      <c r="AK8867" s="13" t="s">
        <v>1328</v>
      </c>
      <c r="AL8867" s="13"/>
    </row>
    <row r="8868" spans="1:38">
      <c r="A8868" s="1" t="s">
        <v>1801</v>
      </c>
      <c r="B8868" s="29">
        <v>42429</v>
      </c>
      <c r="C8868" s="30">
        <v>100</v>
      </c>
      <c r="D8868" s="4">
        <v>2</v>
      </c>
      <c r="E8868" s="13">
        <v>17</v>
      </c>
      <c r="F8868" s="30" t="s">
        <v>47</v>
      </c>
      <c r="G8868" s="30" t="s">
        <v>621</v>
      </c>
      <c r="H8868" s="30" t="s">
        <v>22</v>
      </c>
      <c r="I8868" s="30" t="s">
        <v>9</v>
      </c>
      <c r="J8868" s="30"/>
      <c r="K8868" s="30"/>
      <c r="L8868" s="13"/>
      <c r="M8868" s="13"/>
      <c r="N8868" s="13"/>
      <c r="O8868" s="13"/>
      <c r="P8868" s="13"/>
      <c r="Q8868" s="13"/>
      <c r="R8868" s="13"/>
      <c r="S8868" s="13"/>
      <c r="T8868" s="13"/>
      <c r="U8868" s="13"/>
      <c r="V8868" s="13"/>
      <c r="W8868" s="13"/>
      <c r="X8868" s="13"/>
      <c r="Y8868" s="13"/>
      <c r="Z8868" s="13"/>
      <c r="AA8868" s="13"/>
      <c r="AB8868" s="13"/>
      <c r="AC8868" s="13"/>
      <c r="AD8868" s="13"/>
      <c r="AE8868" s="13"/>
      <c r="AF8868" s="13"/>
      <c r="AG8868" s="13"/>
      <c r="AH8868" s="13"/>
      <c r="AI8868" s="13"/>
      <c r="AJ8868" s="13"/>
      <c r="AK8868" s="13" t="s">
        <v>1328</v>
      </c>
      <c r="AL8868" s="13" t="s">
        <v>1324</v>
      </c>
    </row>
    <row r="8869" spans="1:38">
      <c r="A8869" s="1" t="s">
        <v>1801</v>
      </c>
      <c r="B8869" s="29">
        <v>42429</v>
      </c>
      <c r="C8869" s="30">
        <v>100</v>
      </c>
      <c r="D8869" s="4">
        <v>2</v>
      </c>
      <c r="E8869" s="13">
        <v>18</v>
      </c>
      <c r="F8869" s="30" t="s">
        <v>26</v>
      </c>
      <c r="G8869" s="30" t="s">
        <v>622</v>
      </c>
      <c r="H8869" s="30" t="s">
        <v>22</v>
      </c>
      <c r="I8869" s="30" t="s">
        <v>9</v>
      </c>
      <c r="J8869" s="30"/>
      <c r="K8869" s="30"/>
      <c r="L8869" s="13"/>
      <c r="M8869" s="13"/>
      <c r="N8869" s="13"/>
      <c r="O8869" s="13"/>
      <c r="P8869" s="13"/>
      <c r="Q8869" s="13"/>
      <c r="R8869" s="13"/>
      <c r="S8869" s="13"/>
      <c r="T8869" s="13"/>
      <c r="U8869" s="13"/>
      <c r="V8869" s="13"/>
      <c r="W8869" s="13"/>
      <c r="X8869" s="13"/>
      <c r="Y8869" s="13"/>
      <c r="Z8869" s="13"/>
      <c r="AA8869" s="13"/>
      <c r="AB8869" s="13"/>
      <c r="AC8869" s="13"/>
      <c r="AD8869" s="13"/>
      <c r="AE8869" s="13"/>
      <c r="AF8869" s="13"/>
      <c r="AG8869" s="13"/>
      <c r="AH8869" s="13"/>
      <c r="AI8869" s="13"/>
      <c r="AJ8869" s="13"/>
      <c r="AK8869" s="13" t="s">
        <v>1328</v>
      </c>
      <c r="AL8869" s="13" t="s">
        <v>1324</v>
      </c>
    </row>
    <row r="8870" spans="1:38">
      <c r="A8870" s="1" t="s">
        <v>1801</v>
      </c>
      <c r="B8870" s="29">
        <v>42429</v>
      </c>
      <c r="C8870" s="30">
        <v>100</v>
      </c>
      <c r="D8870" s="4">
        <v>2</v>
      </c>
      <c r="E8870" s="13">
        <v>18</v>
      </c>
      <c r="F8870" s="30" t="s">
        <v>47</v>
      </c>
      <c r="G8870" s="30" t="s">
        <v>623</v>
      </c>
      <c r="H8870" s="30" t="s">
        <v>22</v>
      </c>
      <c r="I8870" s="30" t="s">
        <v>53</v>
      </c>
      <c r="J8870" s="30"/>
      <c r="K8870" s="30"/>
      <c r="L8870" s="13"/>
      <c r="M8870" s="13"/>
      <c r="N8870" s="13"/>
      <c r="O8870" s="13"/>
      <c r="P8870" s="13"/>
      <c r="Q8870" s="13"/>
      <c r="R8870" s="13"/>
      <c r="S8870" s="13"/>
      <c r="T8870" s="13"/>
      <c r="U8870" s="13"/>
      <c r="V8870" s="13"/>
      <c r="W8870" s="13"/>
      <c r="X8870" s="13"/>
      <c r="Y8870" s="13"/>
      <c r="Z8870" s="13"/>
      <c r="AA8870" s="13"/>
      <c r="AB8870" s="13"/>
      <c r="AC8870" s="13"/>
      <c r="AD8870" s="13"/>
      <c r="AE8870" s="13"/>
      <c r="AF8870" s="13"/>
      <c r="AG8870" s="13"/>
      <c r="AH8870" s="13"/>
      <c r="AI8870" s="13"/>
      <c r="AJ8870" s="13"/>
      <c r="AK8870" s="13" t="s">
        <v>1328</v>
      </c>
      <c r="AL8870" s="13"/>
    </row>
    <row r="8871" spans="1:38">
      <c r="A8871" s="1" t="s">
        <v>1801</v>
      </c>
      <c r="B8871" s="29">
        <v>42429</v>
      </c>
      <c r="C8871" s="30">
        <v>100</v>
      </c>
      <c r="D8871" s="4">
        <v>2</v>
      </c>
      <c r="E8871" s="13">
        <v>19</v>
      </c>
      <c r="F8871" s="30" t="s">
        <v>26</v>
      </c>
      <c r="G8871" s="30" t="s">
        <v>624</v>
      </c>
      <c r="H8871" s="30" t="s">
        <v>22</v>
      </c>
      <c r="I8871" s="30" t="s">
        <v>23</v>
      </c>
      <c r="J8871" s="30" t="s">
        <v>1347</v>
      </c>
      <c r="K8871" s="30"/>
      <c r="L8871" s="13"/>
      <c r="M8871" s="13"/>
      <c r="N8871" s="13"/>
      <c r="O8871" s="13"/>
      <c r="P8871" s="13"/>
      <c r="Q8871" s="13"/>
      <c r="R8871" s="13"/>
      <c r="S8871" s="13"/>
      <c r="T8871" s="13"/>
      <c r="U8871" s="13"/>
      <c r="V8871" s="13"/>
      <c r="W8871" s="13"/>
      <c r="X8871" s="13"/>
      <c r="Y8871" s="13"/>
      <c r="Z8871" s="13"/>
      <c r="AA8871" s="13"/>
      <c r="AB8871" s="13"/>
      <c r="AC8871" s="13"/>
      <c r="AD8871" s="13"/>
      <c r="AE8871" s="13"/>
      <c r="AF8871" s="13"/>
      <c r="AG8871" s="13"/>
      <c r="AH8871" s="13"/>
      <c r="AI8871" s="13"/>
      <c r="AJ8871" s="13"/>
      <c r="AK8871" s="13" t="s">
        <v>1328</v>
      </c>
      <c r="AL8871" s="13"/>
    </row>
    <row r="8872" spans="1:38">
      <c r="A8872" s="1" t="s">
        <v>1801</v>
      </c>
      <c r="B8872" s="29">
        <v>42429</v>
      </c>
      <c r="C8872" s="30">
        <v>100</v>
      </c>
      <c r="D8872" s="4">
        <v>2</v>
      </c>
      <c r="E8872" s="13">
        <v>19</v>
      </c>
      <c r="F8872" s="30" t="s">
        <v>47</v>
      </c>
      <c r="G8872" s="30" t="s">
        <v>625</v>
      </c>
      <c r="H8872" s="30" t="s">
        <v>22</v>
      </c>
      <c r="I8872" s="30" t="s">
        <v>9</v>
      </c>
      <c r="J8872" s="30"/>
      <c r="K8872" s="30"/>
      <c r="L8872" s="13"/>
      <c r="M8872" s="13"/>
      <c r="N8872" s="13"/>
      <c r="O8872" s="13"/>
      <c r="P8872" s="13"/>
      <c r="Q8872" s="13"/>
      <c r="R8872" s="13"/>
      <c r="S8872" s="13"/>
      <c r="T8872" s="13"/>
      <c r="U8872" s="13"/>
      <c r="V8872" s="13"/>
      <c r="W8872" s="13"/>
      <c r="X8872" s="13"/>
      <c r="Y8872" s="13"/>
      <c r="Z8872" s="13"/>
      <c r="AA8872" s="13"/>
      <c r="AB8872" s="13"/>
      <c r="AC8872" s="13"/>
      <c r="AD8872" s="13"/>
      <c r="AE8872" s="13"/>
      <c r="AF8872" s="13"/>
      <c r="AG8872" s="13"/>
      <c r="AH8872" s="13"/>
      <c r="AI8872" s="13"/>
      <c r="AJ8872" s="13"/>
      <c r="AK8872" s="13" t="s">
        <v>1328</v>
      </c>
      <c r="AL8872" s="13" t="s">
        <v>1324</v>
      </c>
    </row>
    <row r="8873" spans="1:38">
      <c r="A8873" s="1" t="s">
        <v>1801</v>
      </c>
      <c r="B8873" s="29">
        <v>42429</v>
      </c>
      <c r="C8873" s="30">
        <v>100</v>
      </c>
      <c r="D8873" s="4">
        <v>2</v>
      </c>
      <c r="E8873" s="13">
        <v>20</v>
      </c>
      <c r="F8873" s="30" t="s">
        <v>26</v>
      </c>
      <c r="G8873" s="30" t="s">
        <v>626</v>
      </c>
      <c r="H8873" s="30" t="s">
        <v>22</v>
      </c>
      <c r="I8873" s="30" t="s">
        <v>9</v>
      </c>
      <c r="J8873" s="30"/>
      <c r="K8873" s="30" t="s">
        <v>30</v>
      </c>
      <c r="L8873" s="13"/>
      <c r="M8873" s="13" t="s">
        <v>1436</v>
      </c>
      <c r="N8873" s="13"/>
      <c r="O8873" s="13"/>
      <c r="P8873" s="13"/>
      <c r="Q8873" s="13"/>
      <c r="R8873" s="13"/>
      <c r="S8873" s="13"/>
      <c r="T8873" s="13"/>
      <c r="U8873" s="13"/>
      <c r="V8873" s="13"/>
      <c r="W8873" s="13"/>
      <c r="X8873" s="13"/>
      <c r="Y8873" s="13"/>
      <c r="Z8873" s="13"/>
      <c r="AA8873" s="13"/>
      <c r="AB8873" s="13"/>
      <c r="AC8873" s="13"/>
      <c r="AD8873" s="13"/>
      <c r="AE8873" s="13"/>
      <c r="AF8873" s="13"/>
      <c r="AG8873" s="13"/>
      <c r="AH8873" s="13"/>
      <c r="AI8873" s="13"/>
      <c r="AJ8873" s="13"/>
      <c r="AK8873" s="13" t="s">
        <v>1328</v>
      </c>
      <c r="AL8873" s="13" t="s">
        <v>1696</v>
      </c>
    </row>
    <row r="8874" spans="1:38">
      <c r="A8874" s="1" t="s">
        <v>1801</v>
      </c>
      <c r="B8874" s="29">
        <v>42429</v>
      </c>
      <c r="C8874" s="30">
        <v>100</v>
      </c>
      <c r="D8874" s="4">
        <v>2</v>
      </c>
      <c r="E8874" s="13">
        <v>20</v>
      </c>
      <c r="F8874" s="30" t="s">
        <v>47</v>
      </c>
      <c r="G8874" s="30" t="s">
        <v>627</v>
      </c>
      <c r="H8874" s="30" t="s">
        <v>22</v>
      </c>
      <c r="I8874" s="30" t="s">
        <v>9</v>
      </c>
      <c r="J8874" s="30"/>
      <c r="K8874" s="30"/>
      <c r="L8874" s="13"/>
      <c r="M8874" s="13"/>
      <c r="N8874" s="13"/>
      <c r="O8874" s="13"/>
      <c r="P8874" s="13"/>
      <c r="Q8874" s="13"/>
      <c r="R8874" s="13"/>
      <c r="S8874" s="13"/>
      <c r="T8874" s="13"/>
      <c r="U8874" s="13"/>
      <c r="V8874" s="13"/>
      <c r="W8874" s="13"/>
      <c r="X8874" s="13"/>
      <c r="Y8874" s="13"/>
      <c r="Z8874" s="13"/>
      <c r="AA8874" s="13"/>
      <c r="AB8874" s="13"/>
      <c r="AC8874" s="13"/>
      <c r="AD8874" s="13"/>
      <c r="AE8874" s="13"/>
      <c r="AF8874" s="13"/>
      <c r="AG8874" s="13"/>
      <c r="AH8874" s="13"/>
      <c r="AI8874" s="13"/>
      <c r="AJ8874" s="13"/>
      <c r="AK8874" s="13" t="s">
        <v>1328</v>
      </c>
      <c r="AL8874" s="13" t="s">
        <v>1324</v>
      </c>
    </row>
    <row r="8875" spans="1:38">
      <c r="A8875" s="1" t="s">
        <v>1801</v>
      </c>
      <c r="B8875" s="29">
        <v>42429</v>
      </c>
      <c r="C8875" s="30">
        <v>100</v>
      </c>
      <c r="D8875" s="4">
        <v>2</v>
      </c>
      <c r="E8875" s="27">
        <v>21</v>
      </c>
      <c r="F8875" s="30" t="s">
        <v>26</v>
      </c>
      <c r="G8875" s="30" t="s">
        <v>628</v>
      </c>
      <c r="H8875" s="30" t="s">
        <v>22</v>
      </c>
      <c r="I8875" s="30" t="s">
        <v>9</v>
      </c>
      <c r="J8875" s="30"/>
      <c r="K8875" s="30"/>
      <c r="L8875" s="13"/>
      <c r="M8875" s="13"/>
      <c r="N8875" s="13"/>
      <c r="O8875" s="13"/>
      <c r="P8875" s="13"/>
      <c r="Q8875" s="13"/>
      <c r="R8875" s="13"/>
      <c r="S8875" s="13"/>
      <c r="T8875" s="13"/>
      <c r="U8875" s="13"/>
      <c r="V8875" s="13"/>
      <c r="W8875" s="13"/>
      <c r="X8875" s="13"/>
      <c r="Y8875" s="13"/>
      <c r="Z8875" s="13"/>
      <c r="AA8875" s="13"/>
      <c r="AB8875" s="13"/>
      <c r="AC8875" s="13"/>
      <c r="AD8875" s="13"/>
      <c r="AE8875" s="13"/>
      <c r="AF8875" s="13"/>
      <c r="AG8875" s="13"/>
      <c r="AH8875" s="13"/>
      <c r="AI8875" s="13"/>
      <c r="AJ8875" s="13"/>
      <c r="AK8875" s="13" t="s">
        <v>1328</v>
      </c>
      <c r="AL8875" s="13" t="s">
        <v>1324</v>
      </c>
    </row>
    <row r="8876" spans="1:38">
      <c r="A8876" s="1" t="s">
        <v>1801</v>
      </c>
      <c r="B8876" s="29">
        <v>42429</v>
      </c>
      <c r="C8876" s="30">
        <v>100</v>
      </c>
      <c r="D8876" s="4">
        <v>2</v>
      </c>
      <c r="E8876" s="13">
        <v>21</v>
      </c>
      <c r="F8876" s="30" t="s">
        <v>47</v>
      </c>
      <c r="G8876" s="30" t="s">
        <v>629</v>
      </c>
      <c r="H8876" s="30" t="s">
        <v>22</v>
      </c>
      <c r="I8876" s="30" t="s">
        <v>9</v>
      </c>
      <c r="J8876" s="30"/>
      <c r="K8876" s="30"/>
      <c r="L8876" s="13"/>
      <c r="M8876" s="13"/>
      <c r="N8876" s="13"/>
      <c r="O8876" s="13"/>
      <c r="P8876" s="13"/>
      <c r="Q8876" s="13"/>
      <c r="R8876" s="13"/>
      <c r="S8876" s="13"/>
      <c r="T8876" s="13"/>
      <c r="U8876" s="13"/>
      <c r="V8876" s="13"/>
      <c r="W8876" s="13"/>
      <c r="X8876" s="13"/>
      <c r="Y8876" s="13"/>
      <c r="Z8876" s="13"/>
      <c r="AA8876" s="13"/>
      <c r="AB8876" s="13"/>
      <c r="AC8876" s="13"/>
      <c r="AD8876" s="13"/>
      <c r="AE8876" s="13"/>
      <c r="AF8876" s="13"/>
      <c r="AG8876" s="13"/>
      <c r="AH8876" s="13"/>
      <c r="AI8876" s="13"/>
      <c r="AJ8876" s="13"/>
      <c r="AK8876" s="13" t="s">
        <v>1328</v>
      </c>
      <c r="AL8876" s="13" t="s">
        <v>1324</v>
      </c>
    </row>
    <row r="8877" spans="1:38">
      <c r="A8877" s="1" t="s">
        <v>1801</v>
      </c>
      <c r="B8877" s="29">
        <v>42429</v>
      </c>
      <c r="C8877" s="30">
        <v>100</v>
      </c>
      <c r="D8877" s="4">
        <v>2</v>
      </c>
      <c r="E8877" s="13">
        <v>22</v>
      </c>
      <c r="F8877" s="30" t="s">
        <v>26</v>
      </c>
      <c r="G8877" s="30" t="s">
        <v>630</v>
      </c>
      <c r="H8877" s="30" t="s">
        <v>22</v>
      </c>
      <c r="I8877" s="30" t="s">
        <v>53</v>
      </c>
      <c r="J8877" s="30"/>
      <c r="K8877" s="30"/>
      <c r="L8877" s="13"/>
      <c r="M8877" s="13"/>
      <c r="N8877" s="13"/>
      <c r="O8877" s="13"/>
      <c r="P8877" s="13"/>
      <c r="Q8877" s="13"/>
      <c r="R8877" s="13"/>
      <c r="S8877" s="13"/>
      <c r="T8877" s="13"/>
      <c r="U8877" s="13"/>
      <c r="V8877" s="13"/>
      <c r="W8877" s="13"/>
      <c r="X8877" s="13"/>
      <c r="Y8877" s="13"/>
      <c r="Z8877" s="13"/>
      <c r="AA8877" s="13"/>
      <c r="AB8877" s="13"/>
      <c r="AC8877" s="13"/>
      <c r="AD8877" s="13"/>
      <c r="AE8877" s="13"/>
      <c r="AF8877" s="13"/>
      <c r="AG8877" s="13"/>
      <c r="AH8877" s="13"/>
      <c r="AI8877" s="13"/>
      <c r="AJ8877" s="13"/>
      <c r="AK8877" s="13" t="s">
        <v>1328</v>
      </c>
      <c r="AL8877" s="13"/>
    </row>
    <row r="8878" spans="1:38">
      <c r="A8878" s="1" t="s">
        <v>1801</v>
      </c>
      <c r="B8878" s="29">
        <v>42429</v>
      </c>
      <c r="C8878" s="30">
        <v>100</v>
      </c>
      <c r="D8878" s="4">
        <v>2</v>
      </c>
      <c r="E8878" s="13">
        <v>22</v>
      </c>
      <c r="F8878" s="30" t="s">
        <v>47</v>
      </c>
      <c r="G8878" s="30" t="s">
        <v>631</v>
      </c>
      <c r="H8878" s="30" t="s">
        <v>22</v>
      </c>
      <c r="I8878" s="30" t="s">
        <v>53</v>
      </c>
      <c r="J8878" s="30"/>
      <c r="K8878" s="30"/>
      <c r="L8878" s="13"/>
      <c r="M8878" s="13"/>
      <c r="N8878" s="13"/>
      <c r="O8878" s="13"/>
      <c r="P8878" s="13"/>
      <c r="Q8878" s="13"/>
      <c r="R8878" s="13"/>
      <c r="S8878" s="13"/>
      <c r="T8878" s="13"/>
      <c r="U8878" s="13"/>
      <c r="V8878" s="13"/>
      <c r="W8878" s="13"/>
      <c r="X8878" s="13"/>
      <c r="Y8878" s="13"/>
      <c r="Z8878" s="13"/>
      <c r="AA8878" s="13"/>
      <c r="AB8878" s="13"/>
      <c r="AC8878" s="13"/>
      <c r="AD8878" s="13"/>
      <c r="AE8878" s="13"/>
      <c r="AF8878" s="13"/>
      <c r="AG8878" s="13"/>
      <c r="AH8878" s="13"/>
      <c r="AI8878" s="13"/>
      <c r="AJ8878" s="13"/>
      <c r="AK8878" s="13" t="s">
        <v>1328</v>
      </c>
      <c r="AL8878" s="13"/>
    </row>
    <row r="8879" spans="1:38">
      <c r="A8879" s="1" t="s">
        <v>1801</v>
      </c>
      <c r="B8879" s="29">
        <v>42429</v>
      </c>
      <c r="C8879" s="30">
        <v>100</v>
      </c>
      <c r="D8879" s="4">
        <v>2</v>
      </c>
      <c r="E8879" s="13">
        <v>23</v>
      </c>
      <c r="F8879" s="30" t="s">
        <v>26</v>
      </c>
      <c r="G8879" s="30" t="s">
        <v>632</v>
      </c>
      <c r="H8879" s="30" t="s">
        <v>22</v>
      </c>
      <c r="I8879" s="30" t="s">
        <v>9</v>
      </c>
      <c r="J8879" s="30"/>
      <c r="K8879" s="30"/>
      <c r="L8879" s="13"/>
      <c r="M8879" s="13"/>
      <c r="N8879" s="13"/>
      <c r="O8879" s="13"/>
      <c r="P8879" s="13"/>
      <c r="Q8879" s="13"/>
      <c r="R8879" s="13"/>
      <c r="S8879" s="13"/>
      <c r="T8879" s="13"/>
      <c r="U8879" s="13"/>
      <c r="V8879" s="13"/>
      <c r="W8879" s="13"/>
      <c r="X8879" s="13"/>
      <c r="Y8879" s="13"/>
      <c r="Z8879" s="13"/>
      <c r="AA8879" s="13"/>
      <c r="AB8879" s="13"/>
      <c r="AC8879" s="13"/>
      <c r="AD8879" s="13"/>
      <c r="AE8879" s="13"/>
      <c r="AF8879" s="13"/>
      <c r="AG8879" s="13"/>
      <c r="AH8879" s="13"/>
      <c r="AI8879" s="13"/>
      <c r="AJ8879" s="13"/>
      <c r="AK8879" s="13" t="s">
        <v>1328</v>
      </c>
      <c r="AL8879" s="13" t="s">
        <v>1324</v>
      </c>
    </row>
    <row r="8880" spans="1:38">
      <c r="A8880" s="1" t="s">
        <v>1801</v>
      </c>
      <c r="B8880" s="29">
        <v>42429</v>
      </c>
      <c r="C8880" s="30">
        <v>100</v>
      </c>
      <c r="D8880" s="4">
        <v>2</v>
      </c>
      <c r="E8880" s="13">
        <v>23</v>
      </c>
      <c r="F8880" s="30" t="s">
        <v>47</v>
      </c>
      <c r="G8880" s="30" t="s">
        <v>633</v>
      </c>
      <c r="H8880" s="30" t="s">
        <v>22</v>
      </c>
      <c r="I8880" s="30" t="s">
        <v>53</v>
      </c>
      <c r="J8880" s="30"/>
      <c r="K8880" s="30"/>
      <c r="L8880" s="13"/>
      <c r="M8880" s="13"/>
      <c r="N8880" s="13"/>
      <c r="O8880" s="13"/>
      <c r="P8880" s="13"/>
      <c r="Q8880" s="13"/>
      <c r="R8880" s="13"/>
      <c r="S8880" s="13"/>
      <c r="T8880" s="13"/>
      <c r="U8880" s="13"/>
      <c r="V8880" s="13"/>
      <c r="W8880" s="13"/>
      <c r="X8880" s="13"/>
      <c r="Y8880" s="13"/>
      <c r="Z8880" s="13"/>
      <c r="AA8880" s="13"/>
      <c r="AB8880" s="13"/>
      <c r="AC8880" s="13"/>
      <c r="AD8880" s="13"/>
      <c r="AE8880" s="13"/>
      <c r="AF8880" s="13"/>
      <c r="AG8880" s="13"/>
      <c r="AH8880" s="13"/>
      <c r="AI8880" s="13"/>
      <c r="AJ8880" s="13"/>
      <c r="AK8880" s="13" t="s">
        <v>1328</v>
      </c>
      <c r="AL8880" s="13"/>
    </row>
    <row r="8881" spans="1:38">
      <c r="A8881" s="1" t="s">
        <v>1801</v>
      </c>
      <c r="B8881" s="29">
        <v>42429</v>
      </c>
      <c r="C8881" s="30">
        <v>100</v>
      </c>
      <c r="D8881" s="4">
        <v>2</v>
      </c>
      <c r="E8881" s="13">
        <v>24</v>
      </c>
      <c r="F8881" s="30" t="s">
        <v>26</v>
      </c>
      <c r="G8881" s="30" t="s">
        <v>634</v>
      </c>
      <c r="H8881" s="30" t="s">
        <v>22</v>
      </c>
      <c r="I8881" s="30" t="s">
        <v>9</v>
      </c>
      <c r="J8881" s="30"/>
      <c r="K8881" s="30"/>
      <c r="L8881" s="13"/>
      <c r="M8881" s="13"/>
      <c r="N8881" s="13"/>
      <c r="O8881" s="13"/>
      <c r="P8881" s="13"/>
      <c r="Q8881" s="13"/>
      <c r="R8881" s="13"/>
      <c r="S8881" s="13"/>
      <c r="T8881" s="13"/>
      <c r="U8881" s="13"/>
      <c r="V8881" s="13"/>
      <c r="W8881" s="13"/>
      <c r="X8881" s="13"/>
      <c r="Y8881" s="13"/>
      <c r="Z8881" s="13"/>
      <c r="AA8881" s="13"/>
      <c r="AB8881" s="13"/>
      <c r="AC8881" s="13"/>
      <c r="AD8881" s="13"/>
      <c r="AE8881" s="13"/>
      <c r="AF8881" s="13"/>
      <c r="AG8881" s="13"/>
      <c r="AH8881" s="13"/>
      <c r="AI8881" s="13"/>
      <c r="AJ8881" s="13"/>
      <c r="AK8881" s="13" t="s">
        <v>1317</v>
      </c>
      <c r="AL8881" s="13" t="s">
        <v>1324</v>
      </c>
    </row>
    <row r="8882" spans="1:38">
      <c r="A8882" s="1" t="s">
        <v>1801</v>
      </c>
      <c r="B8882" s="29">
        <v>42429</v>
      </c>
      <c r="C8882" s="30">
        <v>100</v>
      </c>
      <c r="D8882" s="4">
        <v>2</v>
      </c>
      <c r="E8882" s="13">
        <v>24</v>
      </c>
      <c r="F8882" s="30" t="s">
        <v>47</v>
      </c>
      <c r="G8882" s="30" t="s">
        <v>635</v>
      </c>
      <c r="H8882" s="30" t="s">
        <v>23</v>
      </c>
      <c r="I8882" s="30" t="s">
        <v>23</v>
      </c>
      <c r="J8882" s="30"/>
      <c r="K8882" s="30"/>
      <c r="L8882" s="13"/>
      <c r="M8882" s="13"/>
      <c r="N8882" s="13"/>
      <c r="O8882" s="13"/>
      <c r="P8882" s="13"/>
      <c r="Q8882" s="13"/>
      <c r="R8882" s="13"/>
      <c r="S8882" s="13"/>
      <c r="T8882" s="13"/>
      <c r="U8882" s="13"/>
      <c r="V8882" s="13"/>
      <c r="W8882" s="13"/>
      <c r="X8882" s="13"/>
      <c r="Y8882" s="13"/>
      <c r="Z8882" s="13"/>
      <c r="AA8882" s="13"/>
      <c r="AB8882" s="13"/>
      <c r="AC8882" s="13"/>
      <c r="AD8882" s="13"/>
      <c r="AE8882" s="13"/>
      <c r="AF8882" s="13"/>
      <c r="AG8882" s="13"/>
      <c r="AH8882" s="13"/>
      <c r="AI8882" s="13"/>
      <c r="AJ8882" s="13"/>
      <c r="AK8882" s="13" t="s">
        <v>1317</v>
      </c>
      <c r="AL8882" s="13"/>
    </row>
    <row r="8883" spans="1:38">
      <c r="A8883" s="1" t="s">
        <v>1801</v>
      </c>
      <c r="B8883" s="29">
        <v>42429</v>
      </c>
      <c r="C8883" s="30">
        <v>100</v>
      </c>
      <c r="D8883" s="4">
        <v>2</v>
      </c>
      <c r="E8883" s="13">
        <v>25</v>
      </c>
      <c r="F8883" s="30" t="s">
        <v>26</v>
      </c>
      <c r="G8883" s="30" t="s">
        <v>636</v>
      </c>
      <c r="H8883" s="30" t="s">
        <v>22</v>
      </c>
      <c r="I8883" s="30" t="s">
        <v>9</v>
      </c>
      <c r="J8883" s="30"/>
      <c r="K8883" s="30" t="s">
        <v>146</v>
      </c>
      <c r="L8883" s="13" t="s">
        <v>53</v>
      </c>
      <c r="M8883" s="13" t="s">
        <v>1563</v>
      </c>
      <c r="N8883" s="13"/>
      <c r="O8883" s="13"/>
      <c r="P8883" s="13"/>
      <c r="Q8883" s="13"/>
      <c r="R8883" s="13"/>
      <c r="S8883" s="13"/>
      <c r="T8883" s="13"/>
      <c r="U8883" s="13"/>
      <c r="V8883" s="13"/>
      <c r="W8883" s="13"/>
      <c r="X8883" s="13"/>
      <c r="Y8883" s="13"/>
      <c r="Z8883" s="13"/>
      <c r="AA8883" s="13"/>
      <c r="AB8883" s="13"/>
      <c r="AC8883" s="13"/>
      <c r="AD8883" s="13"/>
      <c r="AE8883" s="13"/>
      <c r="AF8883" s="13"/>
      <c r="AG8883" s="13"/>
      <c r="AH8883" s="13"/>
      <c r="AI8883" s="13"/>
      <c r="AJ8883" s="13"/>
      <c r="AK8883" s="13" t="s">
        <v>1317</v>
      </c>
      <c r="AL8883" s="13"/>
    </row>
    <row r="8884" spans="1:38">
      <c r="A8884" s="1" t="s">
        <v>1801</v>
      </c>
      <c r="B8884" s="29">
        <v>42429</v>
      </c>
      <c r="C8884" s="30">
        <v>100</v>
      </c>
      <c r="D8884" s="4">
        <v>2</v>
      </c>
      <c r="E8884" s="13">
        <v>25</v>
      </c>
      <c r="F8884" s="30" t="s">
        <v>47</v>
      </c>
      <c r="G8884" s="30" t="s">
        <v>637</v>
      </c>
      <c r="H8884" s="30" t="s">
        <v>22</v>
      </c>
      <c r="I8884" s="30" t="s">
        <v>9</v>
      </c>
      <c r="J8884" s="30"/>
      <c r="K8884" s="30" t="s">
        <v>30</v>
      </c>
      <c r="L8884" s="13" t="s">
        <v>53</v>
      </c>
      <c r="M8884" s="13" t="s">
        <v>1541</v>
      </c>
      <c r="N8884" s="13"/>
      <c r="O8884" s="13"/>
      <c r="P8884" s="13"/>
      <c r="Q8884" s="13"/>
      <c r="R8884" s="13"/>
      <c r="S8884" s="13"/>
      <c r="T8884" s="13"/>
      <c r="U8884" s="13"/>
      <c r="V8884" s="13"/>
      <c r="W8884" s="13"/>
      <c r="X8884" s="13"/>
      <c r="Y8884" s="13"/>
      <c r="Z8884" s="13"/>
      <c r="AA8884" s="13"/>
      <c r="AB8884" s="13"/>
      <c r="AC8884" s="13"/>
      <c r="AD8884" s="13"/>
      <c r="AE8884" s="13"/>
      <c r="AF8884" s="13"/>
      <c r="AG8884" s="13"/>
      <c r="AH8884" s="13"/>
      <c r="AI8884" s="13"/>
      <c r="AJ8884" s="13"/>
      <c r="AK8884" s="13" t="s">
        <v>1317</v>
      </c>
      <c r="AL8884" s="13"/>
    </row>
    <row r="8885" spans="1:38">
      <c r="A8885" s="1" t="s">
        <v>1801</v>
      </c>
      <c r="B8885" s="29">
        <v>42429</v>
      </c>
      <c r="C8885" s="30">
        <v>100</v>
      </c>
      <c r="D8885" s="4">
        <v>2</v>
      </c>
      <c r="E8885" s="13">
        <v>26</v>
      </c>
      <c r="F8885" s="30" t="s">
        <v>26</v>
      </c>
      <c r="G8885" s="30" t="s">
        <v>638</v>
      </c>
      <c r="H8885" s="30" t="s">
        <v>22</v>
      </c>
      <c r="I8885" s="30" t="s">
        <v>9</v>
      </c>
      <c r="J8885" s="30"/>
      <c r="K8885" s="30" t="s">
        <v>146</v>
      </c>
      <c r="L8885" s="13"/>
      <c r="M8885" s="13"/>
      <c r="N8885" s="13"/>
      <c r="O8885" s="13"/>
      <c r="P8885" s="13"/>
      <c r="Q8885" s="13"/>
      <c r="R8885" s="13"/>
      <c r="S8885" s="13"/>
      <c r="T8885" s="13"/>
      <c r="U8885" s="13"/>
      <c r="V8885" s="13"/>
      <c r="W8885" s="13"/>
      <c r="X8885" s="13"/>
      <c r="Y8885" s="13"/>
      <c r="Z8885" s="13"/>
      <c r="AA8885" s="13"/>
      <c r="AB8885" s="13"/>
      <c r="AC8885" s="13"/>
      <c r="AD8885" s="13"/>
      <c r="AE8885" s="13"/>
      <c r="AF8885" s="13"/>
      <c r="AG8885" s="13"/>
      <c r="AH8885" s="13"/>
      <c r="AI8885" s="13"/>
      <c r="AJ8885" s="13"/>
      <c r="AK8885" s="13" t="s">
        <v>1317</v>
      </c>
      <c r="AL8885" s="13"/>
    </row>
    <row r="8886" spans="1:38">
      <c r="A8886" s="1" t="s">
        <v>1801</v>
      </c>
      <c r="B8886" s="29">
        <v>42429</v>
      </c>
      <c r="C8886" s="30">
        <v>100</v>
      </c>
      <c r="D8886" s="4">
        <v>2</v>
      </c>
      <c r="E8886" s="13">
        <v>26</v>
      </c>
      <c r="F8886" s="30" t="s">
        <v>47</v>
      </c>
      <c r="G8886" s="30" t="s">
        <v>639</v>
      </c>
      <c r="H8886" s="30" t="s">
        <v>22</v>
      </c>
      <c r="I8886" s="30" t="s">
        <v>9</v>
      </c>
      <c r="J8886" s="30"/>
      <c r="K8886" s="30" t="s">
        <v>30</v>
      </c>
      <c r="L8886" s="13" t="s">
        <v>53</v>
      </c>
      <c r="M8886" s="13" t="s">
        <v>1573</v>
      </c>
      <c r="N8886" s="13"/>
      <c r="O8886" s="13"/>
      <c r="P8886" s="13"/>
      <c r="Q8886" s="13"/>
      <c r="R8886" s="13"/>
      <c r="S8886" s="13"/>
      <c r="T8886" s="13"/>
      <c r="U8886" s="13"/>
      <c r="V8886" s="13"/>
      <c r="W8886" s="13"/>
      <c r="X8886" s="13"/>
      <c r="Y8886" s="13"/>
      <c r="Z8886" s="13"/>
      <c r="AA8886" s="13"/>
      <c r="AB8886" s="13"/>
      <c r="AC8886" s="13"/>
      <c r="AD8886" s="13"/>
      <c r="AE8886" s="13"/>
      <c r="AF8886" s="13"/>
      <c r="AG8886" s="13"/>
      <c r="AH8886" s="13"/>
      <c r="AI8886" s="13"/>
      <c r="AJ8886" s="13"/>
      <c r="AK8886" s="13" t="s">
        <v>1317</v>
      </c>
      <c r="AL8886" s="13"/>
    </row>
    <row r="8887" spans="1:38">
      <c r="A8887" s="1" t="s">
        <v>1801</v>
      </c>
      <c r="B8887" s="29">
        <v>42429</v>
      </c>
      <c r="C8887" s="30">
        <v>100</v>
      </c>
      <c r="D8887" s="4">
        <v>2</v>
      </c>
      <c r="E8887" s="13">
        <v>27</v>
      </c>
      <c r="F8887" s="30" t="s">
        <v>26</v>
      </c>
      <c r="G8887" s="30" t="s">
        <v>640</v>
      </c>
      <c r="H8887" s="30" t="s">
        <v>22</v>
      </c>
      <c r="I8887" s="30" t="s">
        <v>53</v>
      </c>
      <c r="J8887" s="30"/>
      <c r="K8887" s="30"/>
      <c r="L8887" s="13"/>
      <c r="M8887" s="13"/>
      <c r="N8887" s="13"/>
      <c r="O8887" s="13"/>
      <c r="P8887" s="13"/>
      <c r="Q8887" s="13"/>
      <c r="R8887" s="13"/>
      <c r="S8887" s="13"/>
      <c r="T8887" s="13"/>
      <c r="U8887" s="13"/>
      <c r="V8887" s="13"/>
      <c r="W8887" s="13"/>
      <c r="X8887" s="13"/>
      <c r="Y8887" s="13"/>
      <c r="Z8887" s="13"/>
      <c r="AA8887" s="13"/>
      <c r="AB8887" s="13"/>
      <c r="AC8887" s="13"/>
      <c r="AD8887" s="13"/>
      <c r="AE8887" s="13"/>
      <c r="AF8887" s="13"/>
      <c r="AG8887" s="13"/>
      <c r="AH8887" s="13"/>
      <c r="AI8887" s="13"/>
      <c r="AJ8887" s="13"/>
      <c r="AK8887" s="13" t="s">
        <v>1317</v>
      </c>
      <c r="AL8887" s="13"/>
    </row>
    <row r="8888" spans="1:38">
      <c r="A8888" s="1" t="s">
        <v>1801</v>
      </c>
      <c r="B8888" s="29">
        <v>42429</v>
      </c>
      <c r="C8888" s="30">
        <v>100</v>
      </c>
      <c r="D8888" s="4">
        <v>2</v>
      </c>
      <c r="E8888" s="13">
        <v>27</v>
      </c>
      <c r="F8888" s="30" t="s">
        <v>47</v>
      </c>
      <c r="G8888" s="30" t="s">
        <v>641</v>
      </c>
      <c r="H8888" s="30" t="s">
        <v>22</v>
      </c>
      <c r="I8888" s="30" t="s">
        <v>53</v>
      </c>
      <c r="J8888" s="30"/>
      <c r="K8888" s="30"/>
      <c r="L8888" s="13"/>
      <c r="M8888" s="13"/>
      <c r="N8888" s="13"/>
      <c r="O8888" s="13"/>
      <c r="P8888" s="13"/>
      <c r="Q8888" s="13"/>
      <c r="R8888" s="13"/>
      <c r="S8888" s="13"/>
      <c r="T8888" s="13"/>
      <c r="U8888" s="13"/>
      <c r="V8888" s="13"/>
      <c r="W8888" s="13"/>
      <c r="X8888" s="13"/>
      <c r="Y8888" s="13"/>
      <c r="Z8888" s="13"/>
      <c r="AA8888" s="13"/>
      <c r="AB8888" s="13"/>
      <c r="AC8888" s="13"/>
      <c r="AD8888" s="13"/>
      <c r="AE8888" s="13"/>
      <c r="AF8888" s="13"/>
      <c r="AG8888" s="13"/>
      <c r="AH8888" s="13"/>
      <c r="AI8888" s="13"/>
      <c r="AJ8888" s="13"/>
      <c r="AK8888" s="13" t="s">
        <v>1317</v>
      </c>
      <c r="AL8888" s="13"/>
    </row>
    <row r="8889" spans="1:38">
      <c r="A8889" s="1" t="s">
        <v>1801</v>
      </c>
      <c r="B8889" s="29">
        <v>42429</v>
      </c>
      <c r="C8889" s="30">
        <v>100</v>
      </c>
      <c r="D8889" s="4">
        <v>2</v>
      </c>
      <c r="E8889" s="13">
        <v>28</v>
      </c>
      <c r="F8889" s="30" t="s">
        <v>26</v>
      </c>
      <c r="G8889" s="30" t="s">
        <v>642</v>
      </c>
      <c r="H8889" s="30" t="s">
        <v>22</v>
      </c>
      <c r="I8889" s="30" t="s">
        <v>23</v>
      </c>
      <c r="J8889" s="30"/>
      <c r="K8889" s="30"/>
      <c r="L8889" s="13"/>
      <c r="M8889" s="13"/>
      <c r="N8889" s="13"/>
      <c r="O8889" s="13"/>
      <c r="P8889" s="13"/>
      <c r="Q8889" s="13"/>
      <c r="R8889" s="13"/>
      <c r="S8889" s="13"/>
      <c r="T8889" s="13"/>
      <c r="U8889" s="13"/>
      <c r="V8889" s="13"/>
      <c r="W8889" s="13"/>
      <c r="X8889" s="13"/>
      <c r="Y8889" s="13"/>
      <c r="Z8889" s="13"/>
      <c r="AA8889" s="13"/>
      <c r="AB8889" s="13"/>
      <c r="AC8889" s="13"/>
      <c r="AD8889" s="13"/>
      <c r="AE8889" s="13"/>
      <c r="AF8889" s="13"/>
      <c r="AG8889" s="13"/>
      <c r="AH8889" s="13"/>
      <c r="AI8889" s="13"/>
      <c r="AJ8889" s="13"/>
      <c r="AK8889" s="13" t="s">
        <v>1317</v>
      </c>
      <c r="AL8889" s="13" t="s">
        <v>1697</v>
      </c>
    </row>
    <row r="8890" spans="1:38">
      <c r="A8890" s="1" t="s">
        <v>1801</v>
      </c>
      <c r="B8890" s="29">
        <v>42429</v>
      </c>
      <c r="C8890" s="30">
        <v>100</v>
      </c>
      <c r="D8890" s="4">
        <v>2</v>
      </c>
      <c r="E8890" s="13">
        <v>28</v>
      </c>
      <c r="F8890" s="30" t="s">
        <v>47</v>
      </c>
      <c r="G8890" s="30" t="s">
        <v>643</v>
      </c>
      <c r="H8890" s="30" t="s">
        <v>22</v>
      </c>
      <c r="I8890" s="30" t="s">
        <v>9</v>
      </c>
      <c r="J8890" s="30"/>
      <c r="K8890" s="30" t="s">
        <v>29</v>
      </c>
      <c r="L8890" s="13" t="s">
        <v>53</v>
      </c>
      <c r="M8890" s="13" t="s">
        <v>1534</v>
      </c>
      <c r="N8890" s="13"/>
      <c r="O8890" s="13"/>
      <c r="P8890" s="13"/>
      <c r="Q8890" s="13"/>
      <c r="R8890" s="13"/>
      <c r="S8890" s="13"/>
      <c r="T8890" s="13"/>
      <c r="U8890" s="13"/>
      <c r="V8890" s="13"/>
      <c r="W8890" s="13"/>
      <c r="X8890" s="13"/>
      <c r="Y8890" s="13"/>
      <c r="Z8890" s="13"/>
      <c r="AA8890" s="13"/>
      <c r="AB8890" s="13"/>
      <c r="AC8890" s="13"/>
      <c r="AD8890" s="13"/>
      <c r="AE8890" s="13"/>
      <c r="AF8890" s="13"/>
      <c r="AG8890" s="13"/>
      <c r="AH8890" s="13"/>
      <c r="AI8890" s="13"/>
      <c r="AJ8890" s="13"/>
      <c r="AK8890" s="13" t="s">
        <v>1317</v>
      </c>
      <c r="AL8890" s="13"/>
    </row>
    <row r="8891" spans="1:38">
      <c r="A8891" s="1" t="s">
        <v>1801</v>
      </c>
      <c r="B8891" s="29">
        <v>42429</v>
      </c>
      <c r="C8891" s="30">
        <v>100</v>
      </c>
      <c r="D8891" s="4">
        <v>2</v>
      </c>
      <c r="E8891" s="13">
        <v>29</v>
      </c>
      <c r="F8891" s="30" t="s">
        <v>26</v>
      </c>
      <c r="G8891" s="30" t="s">
        <v>644</v>
      </c>
      <c r="H8891" s="30" t="s">
        <v>22</v>
      </c>
      <c r="I8891" s="30" t="s">
        <v>9</v>
      </c>
      <c r="J8891" s="30"/>
      <c r="K8891" s="30" t="s">
        <v>29</v>
      </c>
      <c r="L8891" s="13" t="s">
        <v>53</v>
      </c>
      <c r="M8891" s="13" t="s">
        <v>1536</v>
      </c>
      <c r="N8891" s="13"/>
      <c r="O8891" s="13"/>
      <c r="P8891" s="13"/>
      <c r="Q8891" s="13"/>
      <c r="R8891" s="13"/>
      <c r="S8891" s="13"/>
      <c r="T8891" s="13"/>
      <c r="U8891" s="13"/>
      <c r="V8891" s="13"/>
      <c r="W8891" s="13"/>
      <c r="X8891" s="13"/>
      <c r="Y8891" s="13"/>
      <c r="Z8891" s="13"/>
      <c r="AA8891" s="13"/>
      <c r="AB8891" s="13"/>
      <c r="AC8891" s="13"/>
      <c r="AD8891" s="13"/>
      <c r="AE8891" s="13"/>
      <c r="AF8891" s="13"/>
      <c r="AG8891" s="13"/>
      <c r="AH8891" s="13"/>
      <c r="AI8891" s="13"/>
      <c r="AJ8891" s="13"/>
      <c r="AK8891" s="13" t="s">
        <v>1317</v>
      </c>
      <c r="AL8891" s="13"/>
    </row>
    <row r="8892" spans="1:38">
      <c r="A8892" s="1" t="s">
        <v>1801</v>
      </c>
      <c r="B8892" s="29">
        <v>42429</v>
      </c>
      <c r="C8892" s="30">
        <v>100</v>
      </c>
      <c r="D8892" s="4">
        <v>2</v>
      </c>
      <c r="E8892" s="13">
        <v>29</v>
      </c>
      <c r="F8892" s="30" t="s">
        <v>47</v>
      </c>
      <c r="G8892" s="30" t="s">
        <v>645</v>
      </c>
      <c r="H8892" s="30" t="s">
        <v>22</v>
      </c>
      <c r="I8892" s="30" t="s">
        <v>9</v>
      </c>
      <c r="J8892" s="30"/>
      <c r="K8892" s="30"/>
      <c r="L8892" s="13"/>
      <c r="M8892" s="13"/>
      <c r="N8892" s="13"/>
      <c r="O8892" s="13"/>
      <c r="P8892" s="13"/>
      <c r="Q8892" s="13"/>
      <c r="R8892" s="13"/>
      <c r="S8892" s="13"/>
      <c r="T8892" s="13"/>
      <c r="U8892" s="13"/>
      <c r="V8892" s="13"/>
      <c r="W8892" s="13"/>
      <c r="X8892" s="13"/>
      <c r="Y8892" s="13"/>
      <c r="Z8892" s="13"/>
      <c r="AA8892" s="13"/>
      <c r="AB8892" s="13"/>
      <c r="AC8892" s="13"/>
      <c r="AD8892" s="13"/>
      <c r="AE8892" s="13"/>
      <c r="AF8892" s="13"/>
      <c r="AG8892" s="13"/>
      <c r="AH8892" s="13"/>
      <c r="AI8892" s="13"/>
      <c r="AJ8892" s="13"/>
      <c r="AK8892" s="13" t="s">
        <v>1317</v>
      </c>
      <c r="AL8892" s="13" t="s">
        <v>1324</v>
      </c>
    </row>
    <row r="8893" spans="1:38">
      <c r="A8893" s="1" t="s">
        <v>1801</v>
      </c>
      <c r="B8893" s="29">
        <v>42429</v>
      </c>
      <c r="C8893" s="30">
        <v>100</v>
      </c>
      <c r="D8893" s="4">
        <v>2</v>
      </c>
      <c r="E8893" s="13">
        <v>30</v>
      </c>
      <c r="F8893" s="30" t="s">
        <v>26</v>
      </c>
      <c r="G8893" s="30" t="s">
        <v>646</v>
      </c>
      <c r="H8893" s="30" t="s">
        <v>22</v>
      </c>
      <c r="I8893" s="30" t="s">
        <v>23</v>
      </c>
      <c r="J8893" s="30"/>
      <c r="K8893" s="30"/>
      <c r="L8893" s="13"/>
      <c r="M8893" s="13"/>
      <c r="N8893" s="13"/>
      <c r="O8893" s="13"/>
      <c r="P8893" s="13"/>
      <c r="Q8893" s="13"/>
      <c r="R8893" s="13"/>
      <c r="S8893" s="13"/>
      <c r="T8893" s="13"/>
      <c r="U8893" s="13"/>
      <c r="V8893" s="13"/>
      <c r="W8893" s="13"/>
      <c r="X8893" s="13"/>
      <c r="Y8893" s="13"/>
      <c r="Z8893" s="13"/>
      <c r="AA8893" s="13"/>
      <c r="AB8893" s="13"/>
      <c r="AC8893" s="13"/>
      <c r="AD8893" s="13"/>
      <c r="AE8893" s="13"/>
      <c r="AF8893" s="13"/>
      <c r="AG8893" s="13"/>
      <c r="AH8893" s="13"/>
      <c r="AI8893" s="13"/>
      <c r="AJ8893" s="13"/>
      <c r="AK8893" s="13" t="s">
        <v>1317</v>
      </c>
      <c r="AL8893" s="13" t="s">
        <v>1698</v>
      </c>
    </row>
    <row r="8894" spans="1:38">
      <c r="A8894" s="1" t="s">
        <v>1801</v>
      </c>
      <c r="B8894" s="29">
        <v>42429</v>
      </c>
      <c r="C8894" s="30">
        <v>100</v>
      </c>
      <c r="D8894" s="4">
        <v>2</v>
      </c>
      <c r="E8894" s="13">
        <v>30</v>
      </c>
      <c r="F8894" s="30" t="s">
        <v>47</v>
      </c>
      <c r="G8894" s="30" t="s">
        <v>647</v>
      </c>
      <c r="H8894" s="30" t="s">
        <v>22</v>
      </c>
      <c r="I8894" s="30" t="s">
        <v>9</v>
      </c>
      <c r="J8894" s="30"/>
      <c r="K8894" s="30"/>
      <c r="L8894" s="13"/>
      <c r="M8894" s="13"/>
      <c r="N8894" s="13"/>
      <c r="O8894" s="13"/>
      <c r="P8894" s="13"/>
      <c r="Q8894" s="13"/>
      <c r="R8894" s="13"/>
      <c r="S8894" s="13"/>
      <c r="T8894" s="13"/>
      <c r="U8894" s="13"/>
      <c r="V8894" s="13"/>
      <c r="W8894" s="13"/>
      <c r="X8894" s="13"/>
      <c r="Y8894" s="13"/>
      <c r="Z8894" s="13"/>
      <c r="AA8894" s="13"/>
      <c r="AB8894" s="13"/>
      <c r="AC8894" s="13"/>
      <c r="AD8894" s="13"/>
      <c r="AE8894" s="13"/>
      <c r="AF8894" s="13"/>
      <c r="AG8894" s="13"/>
      <c r="AH8894" s="13"/>
      <c r="AI8894" s="13"/>
      <c r="AJ8894" s="13"/>
      <c r="AK8894" s="13" t="s">
        <v>1317</v>
      </c>
      <c r="AL8894" s="13" t="s">
        <v>1324</v>
      </c>
    </row>
    <row r="8895" spans="1:38">
      <c r="A8895" s="1" t="s">
        <v>1801</v>
      </c>
      <c r="B8895" s="29">
        <v>42429</v>
      </c>
      <c r="C8895" s="30">
        <v>100</v>
      </c>
      <c r="D8895" s="4">
        <v>2</v>
      </c>
      <c r="E8895" s="13">
        <v>31</v>
      </c>
      <c r="F8895" s="30" t="s">
        <v>26</v>
      </c>
      <c r="G8895" s="30" t="s">
        <v>648</v>
      </c>
      <c r="H8895" s="30" t="s">
        <v>22</v>
      </c>
      <c r="I8895" s="30" t="s">
        <v>9</v>
      </c>
      <c r="J8895" s="30"/>
      <c r="K8895" s="30" t="s">
        <v>30</v>
      </c>
      <c r="L8895" s="13" t="s">
        <v>25</v>
      </c>
      <c r="M8895" s="13" t="s">
        <v>1574</v>
      </c>
      <c r="N8895" s="13" t="s">
        <v>224</v>
      </c>
      <c r="O8895" s="13" t="s">
        <v>27</v>
      </c>
      <c r="P8895" s="13" t="s">
        <v>1608</v>
      </c>
      <c r="Q8895" s="13">
        <v>26.85</v>
      </c>
      <c r="R8895" s="13">
        <v>20.11</v>
      </c>
      <c r="S8895" s="13">
        <v>16.73</v>
      </c>
      <c r="T8895" s="13"/>
      <c r="U8895" s="13"/>
      <c r="V8895" s="13"/>
      <c r="W8895" s="13"/>
      <c r="X8895" s="13">
        <v>19</v>
      </c>
      <c r="Y8895" s="13">
        <v>66</v>
      </c>
      <c r="Z8895" s="13">
        <v>47</v>
      </c>
      <c r="AA8895" s="13">
        <v>26</v>
      </c>
      <c r="AB8895" s="13"/>
      <c r="AC8895" s="13"/>
      <c r="AD8895" s="13"/>
      <c r="AE8895" s="13" t="s">
        <v>1645</v>
      </c>
      <c r="AF8895" s="13" t="s">
        <v>1646</v>
      </c>
      <c r="AG8895" s="13"/>
      <c r="AH8895" s="13"/>
      <c r="AI8895" s="13"/>
      <c r="AJ8895" s="13" t="s">
        <v>1328</v>
      </c>
      <c r="AK8895" s="13" t="s">
        <v>1317</v>
      </c>
      <c r="AL8895" s="13"/>
    </row>
    <row r="8896" spans="1:38">
      <c r="A8896" s="1" t="s">
        <v>1801</v>
      </c>
      <c r="B8896" s="29">
        <v>42429</v>
      </c>
      <c r="C8896" s="30">
        <v>100</v>
      </c>
      <c r="D8896" s="4">
        <v>2</v>
      </c>
      <c r="E8896" s="13">
        <v>31</v>
      </c>
      <c r="F8896" s="30" t="s">
        <v>47</v>
      </c>
      <c r="G8896" s="30" t="s">
        <v>649</v>
      </c>
      <c r="H8896" s="30" t="s">
        <v>22</v>
      </c>
      <c r="I8896" s="30" t="s">
        <v>9</v>
      </c>
      <c r="J8896" s="30"/>
      <c r="K8896" s="30"/>
      <c r="L8896" s="13"/>
      <c r="M8896" s="13"/>
      <c r="N8896" s="13"/>
      <c r="O8896" s="13"/>
      <c r="P8896" s="13"/>
      <c r="Q8896" s="13"/>
      <c r="R8896" s="13"/>
      <c r="S8896" s="13"/>
      <c r="T8896" s="13"/>
      <c r="U8896" s="13"/>
      <c r="V8896" s="13"/>
      <c r="W8896" s="13"/>
      <c r="X8896" s="13"/>
      <c r="Y8896" s="13"/>
      <c r="Z8896" s="13"/>
      <c r="AA8896" s="13"/>
      <c r="AB8896" s="13"/>
      <c r="AC8896" s="13"/>
      <c r="AD8896" s="13"/>
      <c r="AE8896" s="13"/>
      <c r="AF8896" s="13"/>
      <c r="AG8896" s="13"/>
      <c r="AH8896" s="13"/>
      <c r="AI8896" s="13"/>
      <c r="AJ8896" s="13"/>
      <c r="AK8896" s="13" t="s">
        <v>1317</v>
      </c>
      <c r="AL8896" s="13" t="s">
        <v>1324</v>
      </c>
    </row>
    <row r="8897" spans="1:38">
      <c r="A8897" s="1" t="s">
        <v>1801</v>
      </c>
      <c r="B8897" s="29">
        <v>42429</v>
      </c>
      <c r="C8897" s="30">
        <v>100</v>
      </c>
      <c r="D8897" s="4">
        <v>2</v>
      </c>
      <c r="E8897" s="13">
        <v>32</v>
      </c>
      <c r="F8897" s="30" t="s">
        <v>26</v>
      </c>
      <c r="G8897" s="30" t="s">
        <v>650</v>
      </c>
      <c r="H8897" s="30" t="s">
        <v>22</v>
      </c>
      <c r="I8897" s="30" t="s">
        <v>9</v>
      </c>
      <c r="J8897" s="30"/>
      <c r="K8897" s="30" t="s">
        <v>30</v>
      </c>
      <c r="L8897" s="13" t="s">
        <v>25</v>
      </c>
      <c r="M8897" s="13" t="s">
        <v>1575</v>
      </c>
      <c r="N8897" s="13" t="s">
        <v>26</v>
      </c>
      <c r="O8897" s="13" t="s">
        <v>33</v>
      </c>
      <c r="P8897" s="13" t="s">
        <v>1609</v>
      </c>
      <c r="Q8897" s="13">
        <v>24.94</v>
      </c>
      <c r="R8897" s="13">
        <v>14.33</v>
      </c>
      <c r="S8897" s="13">
        <v>8.9600000000000009</v>
      </c>
      <c r="T8897" s="13"/>
      <c r="U8897" s="13"/>
      <c r="V8897" s="13"/>
      <c r="W8897" s="13"/>
      <c r="X8897" s="13">
        <v>19</v>
      </c>
      <c r="Y8897" s="13">
        <v>49</v>
      </c>
      <c r="Z8897" s="13">
        <v>30</v>
      </c>
      <c r="AA8897" s="13">
        <v>10</v>
      </c>
      <c r="AB8897" s="13"/>
      <c r="AC8897" s="13"/>
      <c r="AD8897" s="13"/>
      <c r="AE8897" s="13" t="s">
        <v>1647</v>
      </c>
      <c r="AF8897" s="13" t="s">
        <v>1648</v>
      </c>
      <c r="AG8897" s="13"/>
      <c r="AH8897" s="13"/>
      <c r="AI8897" s="13"/>
      <c r="AJ8897" s="13"/>
      <c r="AK8897" s="13" t="s">
        <v>1317</v>
      </c>
      <c r="AL8897" s="13"/>
    </row>
    <row r="8898" spans="1:38">
      <c r="A8898" s="1" t="s">
        <v>1801</v>
      </c>
      <c r="B8898" s="29">
        <v>42429</v>
      </c>
      <c r="C8898" s="30">
        <v>100</v>
      </c>
      <c r="D8898" s="4">
        <v>2</v>
      </c>
      <c r="E8898" s="13">
        <v>32</v>
      </c>
      <c r="F8898" s="30" t="s">
        <v>47</v>
      </c>
      <c r="G8898" s="30" t="s">
        <v>651</v>
      </c>
      <c r="H8898" s="30" t="s">
        <v>22</v>
      </c>
      <c r="I8898" s="30" t="s">
        <v>23</v>
      </c>
      <c r="J8898" s="30"/>
      <c r="K8898" s="30"/>
      <c r="L8898" s="13"/>
      <c r="M8898" s="13"/>
      <c r="N8898" s="13"/>
      <c r="O8898" s="13"/>
      <c r="P8898" s="13"/>
      <c r="Q8898" s="13"/>
      <c r="R8898" s="13"/>
      <c r="S8898" s="13"/>
      <c r="T8898" s="13"/>
      <c r="U8898" s="13"/>
      <c r="V8898" s="13"/>
      <c r="W8898" s="13"/>
      <c r="X8898" s="13"/>
      <c r="Y8898" s="13"/>
      <c r="Z8898" s="13"/>
      <c r="AA8898" s="13"/>
      <c r="AB8898" s="13"/>
      <c r="AC8898" s="13"/>
      <c r="AD8898" s="13"/>
      <c r="AE8898" s="13"/>
      <c r="AF8898" s="13"/>
      <c r="AG8898" s="13"/>
      <c r="AH8898" s="13"/>
      <c r="AI8898" s="13"/>
      <c r="AJ8898" s="13"/>
      <c r="AK8898" s="13" t="s">
        <v>1317</v>
      </c>
      <c r="AL8898" s="13"/>
    </row>
    <row r="8899" spans="1:38">
      <c r="A8899" s="1" t="s">
        <v>1801</v>
      </c>
      <c r="B8899" s="29">
        <v>42429</v>
      </c>
      <c r="C8899" s="30">
        <v>100</v>
      </c>
      <c r="D8899" s="4">
        <v>2</v>
      </c>
      <c r="E8899" s="13">
        <v>33</v>
      </c>
      <c r="F8899" s="30" t="s">
        <v>26</v>
      </c>
      <c r="G8899" s="30" t="s">
        <v>740</v>
      </c>
      <c r="H8899" s="30" t="s">
        <v>23</v>
      </c>
      <c r="I8899" s="30" t="s">
        <v>53</v>
      </c>
      <c r="J8899" s="30"/>
      <c r="K8899" s="30"/>
      <c r="L8899" s="13"/>
      <c r="M8899" s="13"/>
      <c r="N8899" s="13"/>
      <c r="O8899" s="13"/>
      <c r="P8899" s="13"/>
      <c r="Q8899" s="13"/>
      <c r="R8899" s="13"/>
      <c r="S8899" s="13"/>
      <c r="T8899" s="13"/>
      <c r="U8899" s="13"/>
      <c r="V8899" s="13"/>
      <c r="W8899" s="13"/>
      <c r="X8899" s="13"/>
      <c r="Y8899" s="13"/>
      <c r="Z8899" s="13"/>
      <c r="AA8899" s="13"/>
      <c r="AB8899" s="13"/>
      <c r="AC8899" s="13"/>
      <c r="AD8899" s="13"/>
      <c r="AE8899" s="13"/>
      <c r="AF8899" s="13"/>
      <c r="AG8899" s="13"/>
      <c r="AH8899" s="13"/>
      <c r="AI8899" s="13"/>
      <c r="AJ8899" s="13"/>
      <c r="AK8899" s="13" t="s">
        <v>1317</v>
      </c>
      <c r="AL8899" s="13"/>
    </row>
    <row r="8900" spans="1:38">
      <c r="A8900" s="1" t="s">
        <v>1801</v>
      </c>
      <c r="B8900" s="29">
        <v>42429</v>
      </c>
      <c r="C8900" s="30">
        <v>100</v>
      </c>
      <c r="D8900" s="4">
        <v>2</v>
      </c>
      <c r="E8900" s="13">
        <v>33</v>
      </c>
      <c r="F8900" s="30" t="s">
        <v>47</v>
      </c>
      <c r="G8900" s="30" t="s">
        <v>652</v>
      </c>
      <c r="H8900" s="30" t="s">
        <v>23</v>
      </c>
      <c r="I8900" s="30" t="s">
        <v>53</v>
      </c>
      <c r="J8900" s="30"/>
      <c r="K8900" s="30"/>
      <c r="L8900" s="13"/>
      <c r="M8900" s="13"/>
      <c r="N8900" s="13"/>
      <c r="O8900" s="13"/>
      <c r="P8900" s="13"/>
      <c r="Q8900" s="13"/>
      <c r="R8900" s="13"/>
      <c r="S8900" s="13"/>
      <c r="T8900" s="13"/>
      <c r="U8900" s="13"/>
      <c r="V8900" s="13"/>
      <c r="W8900" s="13"/>
      <c r="X8900" s="13"/>
      <c r="Y8900" s="13"/>
      <c r="Z8900" s="13"/>
      <c r="AA8900" s="13"/>
      <c r="AB8900" s="13"/>
      <c r="AC8900" s="13"/>
      <c r="AD8900" s="13"/>
      <c r="AE8900" s="13"/>
      <c r="AF8900" s="13"/>
      <c r="AG8900" s="13"/>
      <c r="AH8900" s="13"/>
      <c r="AI8900" s="13"/>
      <c r="AJ8900" s="13"/>
      <c r="AK8900" s="13" t="s">
        <v>1317</v>
      </c>
      <c r="AL8900" s="13"/>
    </row>
    <row r="8901" spans="1:38">
      <c r="A8901" s="1" t="s">
        <v>1801</v>
      </c>
      <c r="B8901" s="29">
        <v>42429</v>
      </c>
      <c r="C8901" s="30">
        <v>100</v>
      </c>
      <c r="D8901" s="4">
        <v>2</v>
      </c>
      <c r="E8901" s="13">
        <v>34</v>
      </c>
      <c r="F8901" s="30" t="s">
        <v>26</v>
      </c>
      <c r="G8901" s="30" t="s">
        <v>653</v>
      </c>
      <c r="H8901" s="30" t="s">
        <v>22</v>
      </c>
      <c r="I8901" s="30" t="s">
        <v>9</v>
      </c>
      <c r="J8901" s="30"/>
      <c r="K8901" s="30" t="s">
        <v>30</v>
      </c>
      <c r="L8901" s="13" t="s">
        <v>53</v>
      </c>
      <c r="M8901" s="13" t="s">
        <v>1544</v>
      </c>
      <c r="N8901" s="13"/>
      <c r="O8901" s="13"/>
      <c r="P8901" s="13"/>
      <c r="Q8901" s="13"/>
      <c r="R8901" s="13"/>
      <c r="S8901" s="13"/>
      <c r="T8901" s="13"/>
      <c r="U8901" s="13"/>
      <c r="V8901" s="13"/>
      <c r="W8901" s="13"/>
      <c r="X8901" s="13"/>
      <c r="Y8901" s="13"/>
      <c r="Z8901" s="13"/>
      <c r="AA8901" s="13"/>
      <c r="AB8901" s="13"/>
      <c r="AC8901" s="13"/>
      <c r="AD8901" s="13"/>
      <c r="AE8901" s="13"/>
      <c r="AF8901" s="13"/>
      <c r="AG8901" s="13"/>
      <c r="AH8901" s="13"/>
      <c r="AI8901" s="13"/>
      <c r="AJ8901" s="13"/>
      <c r="AK8901" s="13" t="s">
        <v>1317</v>
      </c>
      <c r="AL8901" s="13"/>
    </row>
    <row r="8902" spans="1:38">
      <c r="A8902" s="1" t="s">
        <v>1801</v>
      </c>
      <c r="B8902" s="29">
        <v>42429</v>
      </c>
      <c r="C8902" s="30">
        <v>100</v>
      </c>
      <c r="D8902" s="4">
        <v>2</v>
      </c>
      <c r="E8902" s="13">
        <v>34</v>
      </c>
      <c r="F8902" s="30" t="s">
        <v>47</v>
      </c>
      <c r="G8902" s="30" t="s">
        <v>655</v>
      </c>
      <c r="H8902" s="30" t="s">
        <v>23</v>
      </c>
      <c r="I8902" s="30" t="s">
        <v>53</v>
      </c>
      <c r="J8902" s="30"/>
      <c r="K8902" s="30"/>
      <c r="L8902" s="13"/>
      <c r="M8902" s="13"/>
      <c r="N8902" s="13"/>
      <c r="O8902" s="13"/>
      <c r="P8902" s="13"/>
      <c r="Q8902" s="13"/>
      <c r="R8902" s="13"/>
      <c r="S8902" s="13"/>
      <c r="T8902" s="13"/>
      <c r="U8902" s="13"/>
      <c r="V8902" s="13"/>
      <c r="W8902" s="13"/>
      <c r="X8902" s="13"/>
      <c r="Y8902" s="13"/>
      <c r="Z8902" s="13"/>
      <c r="AA8902" s="13"/>
      <c r="AB8902" s="13"/>
      <c r="AC8902" s="13"/>
      <c r="AD8902" s="13"/>
      <c r="AE8902" s="13"/>
      <c r="AF8902" s="13"/>
      <c r="AG8902" s="13"/>
      <c r="AH8902" s="13"/>
      <c r="AI8902" s="13"/>
      <c r="AJ8902" s="13"/>
      <c r="AK8902" s="13" t="s">
        <v>1317</v>
      </c>
      <c r="AL8902" s="13"/>
    </row>
    <row r="8903" spans="1:38">
      <c r="A8903" s="1" t="s">
        <v>1801</v>
      </c>
      <c r="B8903" s="29">
        <v>42429</v>
      </c>
      <c r="C8903" s="30">
        <v>100</v>
      </c>
      <c r="D8903" s="4">
        <v>2</v>
      </c>
      <c r="E8903" s="13">
        <v>35</v>
      </c>
      <c r="F8903" s="30" t="s">
        <v>26</v>
      </c>
      <c r="G8903" s="30" t="s">
        <v>656</v>
      </c>
      <c r="H8903" s="30" t="s">
        <v>22</v>
      </c>
      <c r="I8903" s="30" t="s">
        <v>53</v>
      </c>
      <c r="J8903" s="30"/>
      <c r="K8903" s="30"/>
      <c r="L8903" s="13"/>
      <c r="M8903" s="13"/>
      <c r="N8903" s="13"/>
      <c r="O8903" s="13"/>
      <c r="P8903" s="13"/>
      <c r="Q8903" s="13"/>
      <c r="R8903" s="13"/>
      <c r="S8903" s="13"/>
      <c r="T8903" s="13"/>
      <c r="U8903" s="13"/>
      <c r="V8903" s="13"/>
      <c r="W8903" s="13"/>
      <c r="X8903" s="13"/>
      <c r="Y8903" s="13"/>
      <c r="Z8903" s="13"/>
      <c r="AA8903" s="13"/>
      <c r="AB8903" s="13"/>
      <c r="AC8903" s="13"/>
      <c r="AD8903" s="13"/>
      <c r="AE8903" s="13"/>
      <c r="AF8903" s="13"/>
      <c r="AG8903" s="13"/>
      <c r="AH8903" s="13"/>
      <c r="AI8903" s="13"/>
      <c r="AJ8903" s="13"/>
      <c r="AK8903" s="13" t="s">
        <v>1317</v>
      </c>
      <c r="AL8903" s="13"/>
    </row>
    <row r="8904" spans="1:38">
      <c r="A8904" s="1" t="s">
        <v>1801</v>
      </c>
      <c r="B8904" s="29">
        <v>42429</v>
      </c>
      <c r="C8904" s="30">
        <v>100</v>
      </c>
      <c r="D8904" s="4">
        <v>2</v>
      </c>
      <c r="E8904" s="13">
        <v>35</v>
      </c>
      <c r="F8904" s="30" t="s">
        <v>47</v>
      </c>
      <c r="G8904" s="30" t="s">
        <v>658</v>
      </c>
      <c r="H8904" s="30" t="s">
        <v>22</v>
      </c>
      <c r="I8904" s="30" t="s">
        <v>9</v>
      </c>
      <c r="J8904" s="30"/>
      <c r="K8904" s="30" t="s">
        <v>30</v>
      </c>
      <c r="L8904" s="13" t="s">
        <v>53</v>
      </c>
      <c r="M8904" s="13" t="s">
        <v>1545</v>
      </c>
      <c r="N8904" s="13"/>
      <c r="O8904" s="13"/>
      <c r="P8904" s="13"/>
      <c r="Q8904" s="13"/>
      <c r="R8904" s="13"/>
      <c r="S8904" s="13"/>
      <c r="T8904" s="13"/>
      <c r="U8904" s="13"/>
      <c r="V8904" s="13"/>
      <c r="W8904" s="13"/>
      <c r="X8904" s="13"/>
      <c r="Y8904" s="13"/>
      <c r="Z8904" s="13"/>
      <c r="AA8904" s="13"/>
      <c r="AB8904" s="13"/>
      <c r="AC8904" s="13"/>
      <c r="AD8904" s="13" t="s">
        <v>1619</v>
      </c>
      <c r="AE8904" s="13"/>
      <c r="AF8904" s="13"/>
      <c r="AG8904" s="13"/>
      <c r="AH8904" s="13"/>
      <c r="AI8904" s="13"/>
      <c r="AJ8904" s="13"/>
      <c r="AK8904" s="13" t="s">
        <v>1317</v>
      </c>
      <c r="AL8904" s="13"/>
    </row>
    <row r="8905" spans="1:38">
      <c r="A8905" s="1" t="s">
        <v>1801</v>
      </c>
      <c r="B8905" s="29">
        <v>42429</v>
      </c>
      <c r="C8905" s="30">
        <v>100</v>
      </c>
      <c r="D8905" s="4">
        <v>2</v>
      </c>
      <c r="E8905" s="13">
        <v>36</v>
      </c>
      <c r="F8905" s="30" t="s">
        <v>26</v>
      </c>
      <c r="G8905" s="30" t="s">
        <v>660</v>
      </c>
      <c r="H8905" s="30" t="s">
        <v>22</v>
      </c>
      <c r="I8905" s="30" t="s">
        <v>9</v>
      </c>
      <c r="J8905" s="30"/>
      <c r="K8905" s="30" t="s">
        <v>146</v>
      </c>
      <c r="L8905" s="13" t="s">
        <v>53</v>
      </c>
      <c r="M8905" s="13" t="s">
        <v>1576</v>
      </c>
      <c r="N8905" s="13"/>
      <c r="O8905" s="13"/>
      <c r="P8905" s="13"/>
      <c r="Q8905" s="13"/>
      <c r="R8905" s="13"/>
      <c r="S8905" s="13"/>
      <c r="T8905" s="13"/>
      <c r="U8905" s="13"/>
      <c r="V8905" s="13"/>
      <c r="W8905" s="13"/>
      <c r="X8905" s="13"/>
      <c r="Y8905" s="13"/>
      <c r="Z8905" s="13"/>
      <c r="AA8905" s="13"/>
      <c r="AB8905" s="13"/>
      <c r="AC8905" s="13"/>
      <c r="AD8905" s="13"/>
      <c r="AE8905" s="13"/>
      <c r="AF8905" s="13"/>
      <c r="AG8905" s="13"/>
      <c r="AH8905" s="13"/>
      <c r="AI8905" s="13"/>
      <c r="AJ8905" s="13"/>
      <c r="AK8905" s="13" t="s">
        <v>1317</v>
      </c>
      <c r="AL8905" s="13"/>
    </row>
    <row r="8906" spans="1:38">
      <c r="A8906" s="1" t="s">
        <v>1801</v>
      </c>
      <c r="B8906" s="29">
        <v>42429</v>
      </c>
      <c r="C8906" s="30">
        <v>100</v>
      </c>
      <c r="D8906" s="4">
        <v>2</v>
      </c>
      <c r="E8906" s="13">
        <v>36</v>
      </c>
      <c r="F8906" s="30" t="s">
        <v>47</v>
      </c>
      <c r="G8906" s="30" t="s">
        <v>661</v>
      </c>
      <c r="H8906" s="30" t="s">
        <v>22</v>
      </c>
      <c r="I8906" s="30" t="s">
        <v>53</v>
      </c>
      <c r="J8906" s="30"/>
      <c r="K8906" s="30"/>
      <c r="L8906" s="13"/>
      <c r="M8906" s="13"/>
      <c r="N8906" s="13"/>
      <c r="O8906" s="13"/>
      <c r="P8906" s="13"/>
      <c r="Q8906" s="13"/>
      <c r="R8906" s="13"/>
      <c r="S8906" s="13"/>
      <c r="T8906" s="13"/>
      <c r="U8906" s="13"/>
      <c r="V8906" s="13"/>
      <c r="W8906" s="13"/>
      <c r="X8906" s="13"/>
      <c r="Y8906" s="13"/>
      <c r="Z8906" s="13"/>
      <c r="AA8906" s="13"/>
      <c r="AB8906" s="13"/>
      <c r="AC8906" s="13"/>
      <c r="AD8906" s="13"/>
      <c r="AE8906" s="13"/>
      <c r="AF8906" s="13"/>
      <c r="AG8906" s="13"/>
      <c r="AH8906" s="13"/>
      <c r="AI8906" s="13"/>
      <c r="AJ8906" s="13"/>
      <c r="AK8906" s="13" t="s">
        <v>1317</v>
      </c>
      <c r="AL8906" s="13"/>
    </row>
    <row r="8907" spans="1:38">
      <c r="A8907" s="1" t="s">
        <v>1801</v>
      </c>
      <c r="B8907" s="29">
        <v>42429</v>
      </c>
      <c r="C8907" s="30">
        <v>100</v>
      </c>
      <c r="D8907" s="4">
        <v>2</v>
      </c>
      <c r="E8907" s="13">
        <v>37</v>
      </c>
      <c r="F8907" s="30" t="s">
        <v>26</v>
      </c>
      <c r="G8907" s="30" t="s">
        <v>741</v>
      </c>
      <c r="H8907" s="30" t="s">
        <v>22</v>
      </c>
      <c r="I8907" s="30" t="s">
        <v>9</v>
      </c>
      <c r="J8907" s="30"/>
      <c r="K8907" s="30" t="s">
        <v>239</v>
      </c>
      <c r="L8907" s="13" t="s">
        <v>53</v>
      </c>
      <c r="M8907" s="13" t="s">
        <v>1560</v>
      </c>
      <c r="N8907" s="13"/>
      <c r="O8907" s="13"/>
      <c r="P8907" s="13"/>
      <c r="Q8907" s="13"/>
      <c r="R8907" s="13"/>
      <c r="S8907" s="13"/>
      <c r="T8907" s="13"/>
      <c r="U8907" s="13"/>
      <c r="V8907" s="13"/>
      <c r="W8907" s="13"/>
      <c r="X8907" s="13"/>
      <c r="Y8907" s="13"/>
      <c r="Z8907" s="13"/>
      <c r="AA8907" s="13"/>
      <c r="AB8907" s="13"/>
      <c r="AC8907" s="13"/>
      <c r="AD8907" s="13"/>
      <c r="AE8907" s="13"/>
      <c r="AF8907" s="13"/>
      <c r="AG8907" s="13"/>
      <c r="AH8907" s="13"/>
      <c r="AI8907" s="13"/>
      <c r="AJ8907" s="13"/>
      <c r="AK8907" s="13" t="s">
        <v>1322</v>
      </c>
      <c r="AL8907" s="13"/>
    </row>
    <row r="8908" spans="1:38">
      <c r="A8908" s="1" t="s">
        <v>1801</v>
      </c>
      <c r="B8908" s="29">
        <v>42429</v>
      </c>
      <c r="C8908" s="30">
        <v>100</v>
      </c>
      <c r="D8908" s="4">
        <v>2</v>
      </c>
      <c r="E8908" s="13">
        <v>37</v>
      </c>
      <c r="F8908" s="30" t="s">
        <v>47</v>
      </c>
      <c r="G8908" s="30" t="s">
        <v>662</v>
      </c>
      <c r="H8908" s="30" t="s">
        <v>23</v>
      </c>
      <c r="I8908" s="30" t="s">
        <v>23</v>
      </c>
      <c r="J8908" s="30"/>
      <c r="K8908" s="30"/>
      <c r="L8908" s="13"/>
      <c r="M8908" s="13"/>
      <c r="N8908" s="13"/>
      <c r="O8908" s="13"/>
      <c r="P8908" s="13"/>
      <c r="Q8908" s="13"/>
      <c r="R8908" s="13"/>
      <c r="S8908" s="13"/>
      <c r="T8908" s="13"/>
      <c r="U8908" s="13"/>
      <c r="V8908" s="13"/>
      <c r="W8908" s="13"/>
      <c r="X8908" s="13"/>
      <c r="Y8908" s="13"/>
      <c r="Z8908" s="13"/>
      <c r="AA8908" s="13"/>
      <c r="AB8908" s="13"/>
      <c r="AC8908" s="13"/>
      <c r="AD8908" s="13"/>
      <c r="AE8908" s="13"/>
      <c r="AF8908" s="13"/>
      <c r="AG8908" s="13"/>
      <c r="AH8908" s="13"/>
      <c r="AI8908" s="13"/>
      <c r="AJ8908" s="13"/>
      <c r="AK8908" s="13" t="s">
        <v>1322</v>
      </c>
      <c r="AL8908" s="13"/>
    </row>
    <row r="8909" spans="1:38">
      <c r="A8909" s="1" t="s">
        <v>1801</v>
      </c>
      <c r="B8909" s="29">
        <v>42429</v>
      </c>
      <c r="C8909" s="30">
        <v>100</v>
      </c>
      <c r="D8909" s="4">
        <v>2</v>
      </c>
      <c r="E8909" s="13">
        <v>38</v>
      </c>
      <c r="F8909" s="30" t="s">
        <v>26</v>
      </c>
      <c r="G8909" s="30" t="s">
        <v>663</v>
      </c>
      <c r="H8909" s="30" t="s">
        <v>23</v>
      </c>
      <c r="I8909" s="30" t="s">
        <v>23</v>
      </c>
      <c r="J8909" s="30"/>
      <c r="K8909" s="30"/>
      <c r="L8909" s="13"/>
      <c r="M8909" s="13"/>
      <c r="N8909" s="13"/>
      <c r="O8909" s="13"/>
      <c r="P8909" s="13"/>
      <c r="Q8909" s="13"/>
      <c r="R8909" s="13"/>
      <c r="S8909" s="13"/>
      <c r="T8909" s="13"/>
      <c r="U8909" s="13"/>
      <c r="V8909" s="13"/>
      <c r="W8909" s="13"/>
      <c r="X8909" s="13"/>
      <c r="Y8909" s="13"/>
      <c r="Z8909" s="13"/>
      <c r="AA8909" s="13"/>
      <c r="AB8909" s="13"/>
      <c r="AC8909" s="13"/>
      <c r="AD8909" s="13"/>
      <c r="AE8909" s="13"/>
      <c r="AF8909" s="13"/>
      <c r="AG8909" s="13"/>
      <c r="AH8909" s="13"/>
      <c r="AI8909" s="13"/>
      <c r="AJ8909" s="13"/>
      <c r="AK8909" s="13" t="s">
        <v>1322</v>
      </c>
      <c r="AL8909" s="13"/>
    </row>
    <row r="8910" spans="1:38">
      <c r="A8910" s="1" t="s">
        <v>1801</v>
      </c>
      <c r="B8910" s="29">
        <v>42429</v>
      </c>
      <c r="C8910" s="30">
        <v>100</v>
      </c>
      <c r="D8910" s="4">
        <v>2</v>
      </c>
      <c r="E8910" s="13">
        <v>38</v>
      </c>
      <c r="F8910" s="30" t="s">
        <v>47</v>
      </c>
      <c r="G8910" s="30" t="s">
        <v>664</v>
      </c>
      <c r="H8910" s="30" t="s">
        <v>22</v>
      </c>
      <c r="I8910" s="30" t="s">
        <v>53</v>
      </c>
      <c r="J8910" s="30"/>
      <c r="K8910" s="30"/>
      <c r="L8910" s="13"/>
      <c r="M8910" s="13"/>
      <c r="N8910" s="13"/>
      <c r="O8910" s="13"/>
      <c r="P8910" s="13"/>
      <c r="Q8910" s="13"/>
      <c r="R8910" s="13"/>
      <c r="S8910" s="13"/>
      <c r="T8910" s="13"/>
      <c r="U8910" s="13"/>
      <c r="V8910" s="13"/>
      <c r="W8910" s="13"/>
      <c r="X8910" s="13"/>
      <c r="Y8910" s="13"/>
      <c r="Z8910" s="13"/>
      <c r="AA8910" s="13"/>
      <c r="AB8910" s="13"/>
      <c r="AC8910" s="13"/>
      <c r="AD8910" s="13"/>
      <c r="AE8910" s="13"/>
      <c r="AF8910" s="13"/>
      <c r="AG8910" s="13"/>
      <c r="AH8910" s="13"/>
      <c r="AI8910" s="13"/>
      <c r="AJ8910" s="13"/>
      <c r="AK8910" s="13" t="s">
        <v>1322</v>
      </c>
      <c r="AL8910" s="13"/>
    </row>
    <row r="8911" spans="1:38">
      <c r="A8911" s="1" t="s">
        <v>1801</v>
      </c>
      <c r="B8911" s="29">
        <v>42429</v>
      </c>
      <c r="C8911" s="30">
        <v>100</v>
      </c>
      <c r="D8911" s="4">
        <v>2</v>
      </c>
      <c r="E8911" s="13">
        <v>39</v>
      </c>
      <c r="F8911" s="30" t="s">
        <v>26</v>
      </c>
      <c r="G8911" s="30" t="s">
        <v>665</v>
      </c>
      <c r="H8911" s="30" t="s">
        <v>23</v>
      </c>
      <c r="I8911" s="30" t="s">
        <v>53</v>
      </c>
      <c r="J8911" s="30"/>
      <c r="K8911" s="30"/>
      <c r="L8911" s="13"/>
      <c r="M8911" s="13"/>
      <c r="N8911" s="13"/>
      <c r="O8911" s="13"/>
      <c r="P8911" s="13"/>
      <c r="Q8911" s="13"/>
      <c r="R8911" s="13"/>
      <c r="S8911" s="13"/>
      <c r="T8911" s="13"/>
      <c r="U8911" s="13"/>
      <c r="V8911" s="13"/>
      <c r="W8911" s="13"/>
      <c r="X8911" s="13"/>
      <c r="Y8911" s="13"/>
      <c r="Z8911" s="13"/>
      <c r="AA8911" s="13"/>
      <c r="AB8911" s="13"/>
      <c r="AC8911" s="13"/>
      <c r="AD8911" s="13"/>
      <c r="AE8911" s="13"/>
      <c r="AF8911" s="13"/>
      <c r="AG8911" s="13"/>
      <c r="AH8911" s="13"/>
      <c r="AI8911" s="13"/>
      <c r="AJ8911" s="13"/>
      <c r="AK8911" s="13" t="s">
        <v>1322</v>
      </c>
      <c r="AL8911" s="13"/>
    </row>
    <row r="8912" spans="1:38">
      <c r="A8912" s="1" t="s">
        <v>1801</v>
      </c>
      <c r="B8912" s="29">
        <v>42429</v>
      </c>
      <c r="C8912" s="30">
        <v>100</v>
      </c>
      <c r="D8912" s="4">
        <v>2</v>
      </c>
      <c r="E8912" s="13">
        <v>39</v>
      </c>
      <c r="F8912" s="30" t="s">
        <v>47</v>
      </c>
      <c r="G8912" s="30" t="s">
        <v>666</v>
      </c>
      <c r="H8912" s="30" t="s">
        <v>22</v>
      </c>
      <c r="I8912" s="30" t="s">
        <v>9</v>
      </c>
      <c r="J8912" s="30"/>
      <c r="K8912" s="30" t="s">
        <v>30</v>
      </c>
      <c r="L8912" s="13" t="s">
        <v>53</v>
      </c>
      <c r="M8912" s="13" t="s">
        <v>1567</v>
      </c>
      <c r="N8912" s="13"/>
      <c r="O8912" s="13"/>
      <c r="P8912" s="13"/>
      <c r="Q8912" s="13"/>
      <c r="R8912" s="13"/>
      <c r="S8912" s="13"/>
      <c r="T8912" s="13"/>
      <c r="U8912" s="13"/>
      <c r="V8912" s="13"/>
      <c r="W8912" s="13"/>
      <c r="X8912" s="13"/>
      <c r="Y8912" s="13"/>
      <c r="Z8912" s="13"/>
      <c r="AA8912" s="13"/>
      <c r="AB8912" s="13"/>
      <c r="AC8912" s="13"/>
      <c r="AD8912" s="13"/>
      <c r="AE8912" s="13"/>
      <c r="AF8912" s="13"/>
      <c r="AG8912" s="13"/>
      <c r="AH8912" s="13"/>
      <c r="AI8912" s="13"/>
      <c r="AJ8912" s="13"/>
      <c r="AK8912" s="13" t="s">
        <v>1322</v>
      </c>
      <c r="AL8912" s="13"/>
    </row>
    <row r="8913" spans="1:38">
      <c r="A8913" s="1" t="s">
        <v>1801</v>
      </c>
      <c r="B8913" s="29">
        <v>42429</v>
      </c>
      <c r="C8913" s="30">
        <v>100</v>
      </c>
      <c r="D8913" s="4">
        <v>2</v>
      </c>
      <c r="E8913" s="13">
        <v>40</v>
      </c>
      <c r="F8913" s="30" t="s">
        <v>26</v>
      </c>
      <c r="G8913" s="30" t="s">
        <v>667</v>
      </c>
      <c r="H8913" s="30" t="s">
        <v>23</v>
      </c>
      <c r="I8913" s="30" t="s">
        <v>9</v>
      </c>
      <c r="J8913" s="30"/>
      <c r="K8913" s="30"/>
      <c r="L8913" s="13"/>
      <c r="M8913" s="13"/>
      <c r="N8913" s="13"/>
      <c r="O8913" s="13"/>
      <c r="P8913" s="13"/>
      <c r="Q8913" s="13"/>
      <c r="R8913" s="13"/>
      <c r="S8913" s="13"/>
      <c r="T8913" s="13"/>
      <c r="U8913" s="13"/>
      <c r="V8913" s="13"/>
      <c r="W8913" s="13"/>
      <c r="X8913" s="13"/>
      <c r="Y8913" s="13"/>
      <c r="Z8913" s="13"/>
      <c r="AA8913" s="13"/>
      <c r="AB8913" s="13"/>
      <c r="AC8913" s="13"/>
      <c r="AD8913" s="13"/>
      <c r="AE8913" s="13"/>
      <c r="AF8913" s="13"/>
      <c r="AG8913" s="13"/>
      <c r="AH8913" s="13"/>
      <c r="AI8913" s="13"/>
      <c r="AJ8913" s="13"/>
      <c r="AK8913" s="13" t="s">
        <v>1322</v>
      </c>
      <c r="AL8913" s="13"/>
    </row>
    <row r="8914" spans="1:38">
      <c r="A8914" s="1" t="s">
        <v>1801</v>
      </c>
      <c r="B8914" s="29">
        <v>42429</v>
      </c>
      <c r="C8914" s="30">
        <v>100</v>
      </c>
      <c r="D8914" s="4">
        <v>2</v>
      </c>
      <c r="E8914" s="13">
        <v>40</v>
      </c>
      <c r="F8914" s="30" t="s">
        <v>47</v>
      </c>
      <c r="G8914" s="30" t="s">
        <v>668</v>
      </c>
      <c r="H8914" s="30" t="s">
        <v>22</v>
      </c>
      <c r="I8914" s="30" t="s">
        <v>9</v>
      </c>
      <c r="J8914" s="30"/>
      <c r="K8914" s="30" t="s">
        <v>30</v>
      </c>
      <c r="L8914" s="13" t="s">
        <v>53</v>
      </c>
      <c r="M8914" s="13" t="s">
        <v>1548</v>
      </c>
      <c r="N8914" s="13"/>
      <c r="O8914" s="13"/>
      <c r="P8914" s="13"/>
      <c r="Q8914" s="13"/>
      <c r="R8914" s="13"/>
      <c r="S8914" s="13"/>
      <c r="T8914" s="13"/>
      <c r="U8914" s="13"/>
      <c r="V8914" s="13"/>
      <c r="W8914" s="13"/>
      <c r="X8914" s="13"/>
      <c r="Y8914" s="13"/>
      <c r="Z8914" s="13"/>
      <c r="AA8914" s="13"/>
      <c r="AB8914" s="13"/>
      <c r="AC8914" s="13"/>
      <c r="AD8914" s="13"/>
      <c r="AE8914" s="13"/>
      <c r="AF8914" s="13"/>
      <c r="AG8914" s="13"/>
      <c r="AH8914" s="13"/>
      <c r="AI8914" s="13"/>
      <c r="AJ8914" s="13"/>
      <c r="AK8914" s="13" t="s">
        <v>1322</v>
      </c>
      <c r="AL8914" s="13"/>
    </row>
    <row r="8915" spans="1:38">
      <c r="A8915" s="1" t="s">
        <v>1801</v>
      </c>
      <c r="B8915" s="29">
        <v>42429</v>
      </c>
      <c r="C8915" s="30">
        <v>100</v>
      </c>
      <c r="D8915" s="4">
        <v>2</v>
      </c>
      <c r="E8915" s="13">
        <v>41</v>
      </c>
      <c r="F8915" s="30" t="s">
        <v>26</v>
      </c>
      <c r="G8915" s="30" t="s">
        <v>670</v>
      </c>
      <c r="H8915" s="30" t="s">
        <v>23</v>
      </c>
      <c r="I8915" s="30" t="s">
        <v>23</v>
      </c>
      <c r="J8915" s="30" t="s">
        <v>1347</v>
      </c>
      <c r="K8915" s="30"/>
      <c r="L8915" s="13"/>
      <c r="M8915" s="13"/>
      <c r="N8915" s="13"/>
      <c r="O8915" s="13"/>
      <c r="P8915" s="13"/>
      <c r="Q8915" s="13"/>
      <c r="R8915" s="13"/>
      <c r="S8915" s="13"/>
      <c r="T8915" s="13"/>
      <c r="U8915" s="13"/>
      <c r="V8915" s="13"/>
      <c r="W8915" s="13"/>
      <c r="X8915" s="13"/>
      <c r="Y8915" s="13"/>
      <c r="Z8915" s="13"/>
      <c r="AA8915" s="13"/>
      <c r="AB8915" s="13"/>
      <c r="AC8915" s="13"/>
      <c r="AD8915" s="13"/>
      <c r="AE8915" s="13"/>
      <c r="AF8915" s="13"/>
      <c r="AG8915" s="13"/>
      <c r="AH8915" s="13"/>
      <c r="AI8915" s="13"/>
      <c r="AJ8915" s="13"/>
      <c r="AK8915" s="13" t="s">
        <v>1322</v>
      </c>
      <c r="AL8915" s="13"/>
    </row>
    <row r="8916" spans="1:38">
      <c r="A8916" s="1" t="s">
        <v>1801</v>
      </c>
      <c r="B8916" s="29">
        <v>42429</v>
      </c>
      <c r="C8916" s="30">
        <v>100</v>
      </c>
      <c r="D8916" s="4">
        <v>2</v>
      </c>
      <c r="E8916" s="13">
        <v>41</v>
      </c>
      <c r="F8916" s="30" t="s">
        <v>47</v>
      </c>
      <c r="G8916" s="30" t="s">
        <v>671</v>
      </c>
      <c r="H8916" s="30" t="s">
        <v>22</v>
      </c>
      <c r="I8916" s="30" t="s">
        <v>9</v>
      </c>
      <c r="J8916" s="30"/>
      <c r="K8916" s="30" t="s">
        <v>30</v>
      </c>
      <c r="L8916" s="13" t="s">
        <v>53</v>
      </c>
      <c r="M8916" s="13" t="s">
        <v>1549</v>
      </c>
      <c r="N8916" s="13"/>
      <c r="O8916" s="13"/>
      <c r="P8916" s="13"/>
      <c r="Q8916" s="13"/>
      <c r="R8916" s="13"/>
      <c r="S8916" s="13"/>
      <c r="T8916" s="13"/>
      <c r="U8916" s="13"/>
      <c r="V8916" s="13"/>
      <c r="W8916" s="13"/>
      <c r="X8916" s="13"/>
      <c r="Y8916" s="13"/>
      <c r="Z8916" s="13"/>
      <c r="AA8916" s="13"/>
      <c r="AB8916" s="13"/>
      <c r="AC8916" s="13"/>
      <c r="AD8916" s="13"/>
      <c r="AE8916" s="13"/>
      <c r="AF8916" s="13"/>
      <c r="AG8916" s="13"/>
      <c r="AH8916" s="13"/>
      <c r="AI8916" s="13"/>
      <c r="AJ8916" s="13"/>
      <c r="AK8916" s="13" t="s">
        <v>1322</v>
      </c>
      <c r="AL8916" s="13"/>
    </row>
    <row r="8917" spans="1:38">
      <c r="A8917" s="1" t="s">
        <v>1801</v>
      </c>
      <c r="B8917" s="29">
        <v>42429</v>
      </c>
      <c r="C8917" s="30">
        <v>100</v>
      </c>
      <c r="D8917" s="4">
        <v>2</v>
      </c>
      <c r="E8917" s="13">
        <v>42</v>
      </c>
      <c r="F8917" s="30" t="s">
        <v>26</v>
      </c>
      <c r="G8917" s="30" t="s">
        <v>672</v>
      </c>
      <c r="H8917" s="30" t="s">
        <v>23</v>
      </c>
      <c r="I8917" s="30" t="s">
        <v>53</v>
      </c>
      <c r="J8917" s="30"/>
      <c r="K8917" s="30"/>
      <c r="L8917" s="13"/>
      <c r="M8917" s="13"/>
      <c r="N8917" s="13"/>
      <c r="O8917" s="13"/>
      <c r="P8917" s="13"/>
      <c r="Q8917" s="13"/>
      <c r="R8917" s="13"/>
      <c r="S8917" s="13"/>
      <c r="T8917" s="13"/>
      <c r="U8917" s="13"/>
      <c r="V8917" s="13"/>
      <c r="W8917" s="13"/>
      <c r="X8917" s="13"/>
      <c r="Y8917" s="13"/>
      <c r="Z8917" s="13"/>
      <c r="AA8917" s="13"/>
      <c r="AB8917" s="13"/>
      <c r="AC8917" s="13"/>
      <c r="AD8917" s="13"/>
      <c r="AE8917" s="13"/>
      <c r="AF8917" s="13"/>
      <c r="AG8917" s="13"/>
      <c r="AH8917" s="13"/>
      <c r="AI8917" s="13"/>
      <c r="AJ8917" s="13"/>
      <c r="AK8917" s="13" t="s">
        <v>1322</v>
      </c>
      <c r="AL8917" s="13"/>
    </row>
    <row r="8918" spans="1:38">
      <c r="A8918" s="1" t="s">
        <v>1801</v>
      </c>
      <c r="B8918" s="29">
        <v>42429</v>
      </c>
      <c r="C8918" s="30">
        <v>100</v>
      </c>
      <c r="D8918" s="4">
        <v>2</v>
      </c>
      <c r="E8918" s="13">
        <v>42</v>
      </c>
      <c r="F8918" s="30" t="s">
        <v>47</v>
      </c>
      <c r="G8918" s="30" t="s">
        <v>673</v>
      </c>
      <c r="H8918" s="30" t="s">
        <v>22</v>
      </c>
      <c r="I8918" s="30" t="s">
        <v>23</v>
      </c>
      <c r="J8918" s="30"/>
      <c r="K8918" s="30"/>
      <c r="L8918" s="13"/>
      <c r="M8918" s="13"/>
      <c r="N8918" s="13"/>
      <c r="O8918" s="13"/>
      <c r="P8918" s="13"/>
      <c r="Q8918" s="13"/>
      <c r="R8918" s="13"/>
      <c r="S8918" s="13"/>
      <c r="T8918" s="13"/>
      <c r="U8918" s="13"/>
      <c r="V8918" s="13"/>
      <c r="W8918" s="13"/>
      <c r="X8918" s="13"/>
      <c r="Y8918" s="13"/>
      <c r="Z8918" s="13"/>
      <c r="AA8918" s="13"/>
      <c r="AB8918" s="13"/>
      <c r="AC8918" s="13"/>
      <c r="AD8918" s="13"/>
      <c r="AE8918" s="13"/>
      <c r="AF8918" s="13"/>
      <c r="AG8918" s="13"/>
      <c r="AH8918" s="13"/>
      <c r="AI8918" s="13"/>
      <c r="AJ8918" s="13"/>
      <c r="AK8918" s="13" t="s">
        <v>1322</v>
      </c>
      <c r="AL8918" s="13"/>
    </row>
    <row r="8919" spans="1:38">
      <c r="A8919" s="1" t="s">
        <v>1801</v>
      </c>
      <c r="B8919" s="29">
        <v>42429</v>
      </c>
      <c r="C8919" s="30">
        <v>100</v>
      </c>
      <c r="D8919" s="4">
        <v>2</v>
      </c>
      <c r="E8919" s="13">
        <v>43</v>
      </c>
      <c r="F8919" s="30" t="s">
        <v>26</v>
      </c>
      <c r="G8919" s="30" t="s">
        <v>674</v>
      </c>
      <c r="H8919" s="30" t="s">
        <v>22</v>
      </c>
      <c r="I8919" s="30" t="s">
        <v>53</v>
      </c>
      <c r="J8919" s="30"/>
      <c r="K8919" s="30"/>
      <c r="L8919" s="13"/>
      <c r="M8919" s="13"/>
      <c r="N8919" s="13"/>
      <c r="O8919" s="13"/>
      <c r="P8919" s="13"/>
      <c r="Q8919" s="13"/>
      <c r="R8919" s="13"/>
      <c r="S8919" s="13"/>
      <c r="T8919" s="13"/>
      <c r="U8919" s="13"/>
      <c r="V8919" s="13"/>
      <c r="W8919" s="13"/>
      <c r="X8919" s="13"/>
      <c r="Y8919" s="13"/>
      <c r="Z8919" s="13"/>
      <c r="AA8919" s="13"/>
      <c r="AB8919" s="13"/>
      <c r="AC8919" s="13"/>
      <c r="AD8919" s="13"/>
      <c r="AE8919" s="13"/>
      <c r="AF8919" s="13"/>
      <c r="AG8919" s="13"/>
      <c r="AH8919" s="13"/>
      <c r="AI8919" s="13"/>
      <c r="AJ8919" s="13"/>
      <c r="AK8919" s="13" t="s">
        <v>1322</v>
      </c>
      <c r="AL8919" s="13"/>
    </row>
    <row r="8920" spans="1:38">
      <c r="A8920" s="1" t="s">
        <v>1801</v>
      </c>
      <c r="B8920" s="29">
        <v>42429</v>
      </c>
      <c r="C8920" s="30">
        <v>100</v>
      </c>
      <c r="D8920" s="4">
        <v>2</v>
      </c>
      <c r="E8920" s="13">
        <v>43</v>
      </c>
      <c r="F8920" s="30" t="s">
        <v>47</v>
      </c>
      <c r="G8920" s="30" t="s">
        <v>675</v>
      </c>
      <c r="H8920" s="30" t="s">
        <v>22</v>
      </c>
      <c r="I8920" s="30" t="s">
        <v>9</v>
      </c>
      <c r="J8920" s="30" t="s">
        <v>1347</v>
      </c>
      <c r="K8920" s="30"/>
      <c r="L8920" s="13"/>
      <c r="M8920" s="13"/>
      <c r="N8920" s="13"/>
      <c r="O8920" s="13"/>
      <c r="P8920" s="13"/>
      <c r="Q8920" s="13"/>
      <c r="R8920" s="13"/>
      <c r="S8920" s="13"/>
      <c r="T8920" s="13"/>
      <c r="U8920" s="13"/>
      <c r="V8920" s="13"/>
      <c r="W8920" s="13"/>
      <c r="X8920" s="13"/>
      <c r="Y8920" s="13"/>
      <c r="Z8920" s="13"/>
      <c r="AA8920" s="13"/>
      <c r="AB8920" s="13"/>
      <c r="AC8920" s="13"/>
      <c r="AD8920" s="13"/>
      <c r="AE8920" s="13"/>
      <c r="AF8920" s="13"/>
      <c r="AG8920" s="13"/>
      <c r="AH8920" s="13"/>
      <c r="AI8920" s="13"/>
      <c r="AJ8920" s="13"/>
      <c r="AK8920" s="13" t="s">
        <v>1322</v>
      </c>
      <c r="AL8920" s="13"/>
    </row>
    <row r="8921" spans="1:38">
      <c r="A8921" s="1" t="s">
        <v>1801</v>
      </c>
      <c r="B8921" s="29">
        <v>42429</v>
      </c>
      <c r="C8921" s="30">
        <v>100</v>
      </c>
      <c r="D8921" s="4">
        <v>2</v>
      </c>
      <c r="E8921" s="13">
        <v>44</v>
      </c>
      <c r="F8921" s="30" t="s">
        <v>26</v>
      </c>
      <c r="G8921" s="30" t="s">
        <v>676</v>
      </c>
      <c r="H8921" s="30" t="s">
        <v>22</v>
      </c>
      <c r="I8921" s="30" t="s">
        <v>9</v>
      </c>
      <c r="J8921" s="30"/>
      <c r="K8921" s="30" t="s">
        <v>29</v>
      </c>
      <c r="L8921" s="13" t="s">
        <v>25</v>
      </c>
      <c r="M8921" s="13" t="s">
        <v>1577</v>
      </c>
      <c r="N8921" s="13" t="s">
        <v>26</v>
      </c>
      <c r="O8921" s="13" t="s">
        <v>33</v>
      </c>
      <c r="P8921" s="13" t="s">
        <v>1610</v>
      </c>
      <c r="Q8921" s="13">
        <v>36.89</v>
      </c>
      <c r="R8921" s="13">
        <v>24.48</v>
      </c>
      <c r="S8921" s="13">
        <v>12.65</v>
      </c>
      <c r="T8921" s="13"/>
      <c r="U8921" s="13"/>
      <c r="V8921" s="13"/>
      <c r="W8921" s="13"/>
      <c r="X8921" s="13">
        <v>19</v>
      </c>
      <c r="Y8921" s="13">
        <v>100</v>
      </c>
      <c r="Z8921" s="13">
        <v>81</v>
      </c>
      <c r="AA8921" s="13">
        <v>24</v>
      </c>
      <c r="AB8921" s="13"/>
      <c r="AC8921" s="13"/>
      <c r="AD8921" s="13"/>
      <c r="AE8921" s="13" t="s">
        <v>1649</v>
      </c>
      <c r="AF8921" s="13" t="s">
        <v>1650</v>
      </c>
      <c r="AG8921" s="13"/>
      <c r="AH8921" s="13"/>
      <c r="AI8921" s="13"/>
      <c r="AJ8921" s="13" t="s">
        <v>1322</v>
      </c>
      <c r="AK8921" s="13" t="s">
        <v>1322</v>
      </c>
      <c r="AL8921" s="13"/>
    </row>
    <row r="8922" spans="1:38">
      <c r="A8922" s="1" t="s">
        <v>1801</v>
      </c>
      <c r="B8922" s="29">
        <v>42429</v>
      </c>
      <c r="C8922" s="30">
        <v>100</v>
      </c>
      <c r="D8922" s="4">
        <v>2</v>
      </c>
      <c r="E8922" s="13">
        <v>44</v>
      </c>
      <c r="F8922" s="30" t="s">
        <v>47</v>
      </c>
      <c r="G8922" s="30" t="s">
        <v>678</v>
      </c>
      <c r="H8922" s="30" t="s">
        <v>23</v>
      </c>
      <c r="I8922" s="30" t="s">
        <v>23</v>
      </c>
      <c r="J8922" s="30"/>
      <c r="K8922" s="30"/>
      <c r="L8922" s="13"/>
      <c r="M8922" s="13"/>
      <c r="N8922" s="13"/>
      <c r="O8922" s="13"/>
      <c r="P8922" s="13"/>
      <c r="Q8922" s="13"/>
      <c r="R8922" s="13"/>
      <c r="S8922" s="13"/>
      <c r="T8922" s="13"/>
      <c r="U8922" s="13"/>
      <c r="V8922" s="13"/>
      <c r="W8922" s="13"/>
      <c r="X8922" s="13"/>
      <c r="Y8922" s="13"/>
      <c r="Z8922" s="13"/>
      <c r="AA8922" s="13"/>
      <c r="AB8922" s="13"/>
      <c r="AC8922" s="13"/>
      <c r="AD8922" s="13"/>
      <c r="AE8922" s="13"/>
      <c r="AF8922" s="13"/>
      <c r="AG8922" s="13"/>
      <c r="AH8922" s="13"/>
      <c r="AI8922" s="13"/>
      <c r="AJ8922" s="13"/>
      <c r="AK8922" s="13" t="s">
        <v>1322</v>
      </c>
      <c r="AL8922" s="13"/>
    </row>
    <row r="8923" spans="1:38">
      <c r="A8923" s="1" t="s">
        <v>1801</v>
      </c>
      <c r="B8923" s="29">
        <v>42429</v>
      </c>
      <c r="C8923" s="30">
        <v>100</v>
      </c>
      <c r="D8923" s="4">
        <v>2</v>
      </c>
      <c r="E8923" s="13">
        <v>45</v>
      </c>
      <c r="F8923" s="30" t="s">
        <v>26</v>
      </c>
      <c r="G8923" s="30" t="s">
        <v>679</v>
      </c>
      <c r="H8923" s="30" t="s">
        <v>22</v>
      </c>
      <c r="I8923" s="30" t="s">
        <v>9</v>
      </c>
      <c r="J8923" s="30"/>
      <c r="K8923" s="30" t="s">
        <v>29</v>
      </c>
      <c r="L8923" s="13" t="s">
        <v>53</v>
      </c>
      <c r="M8923" s="13" t="s">
        <v>1551</v>
      </c>
      <c r="N8923" s="13"/>
      <c r="O8923" s="13"/>
      <c r="P8923" s="13"/>
      <c r="Q8923" s="13"/>
      <c r="R8923" s="13"/>
      <c r="S8923" s="13"/>
      <c r="T8923" s="13"/>
      <c r="U8923" s="13"/>
      <c r="V8923" s="13"/>
      <c r="W8923" s="13"/>
      <c r="X8923" s="13"/>
      <c r="Y8923" s="13"/>
      <c r="Z8923" s="13"/>
      <c r="AA8923" s="13"/>
      <c r="AB8923" s="13"/>
      <c r="AC8923" s="13"/>
      <c r="AD8923" s="13"/>
      <c r="AE8923" s="13"/>
      <c r="AF8923" s="13"/>
      <c r="AG8923" s="13"/>
      <c r="AH8923" s="13"/>
      <c r="AI8923" s="13"/>
      <c r="AJ8923" s="13"/>
      <c r="AK8923" s="13" t="s">
        <v>1322</v>
      </c>
      <c r="AL8923" s="13"/>
    </row>
    <row r="8924" spans="1:38">
      <c r="A8924" s="1" t="s">
        <v>1801</v>
      </c>
      <c r="B8924" s="29">
        <v>42429</v>
      </c>
      <c r="C8924" s="30">
        <v>100</v>
      </c>
      <c r="D8924" s="4">
        <v>2</v>
      </c>
      <c r="E8924" s="13">
        <v>45</v>
      </c>
      <c r="F8924" s="30" t="s">
        <v>47</v>
      </c>
      <c r="G8924" s="30" t="s">
        <v>680</v>
      </c>
      <c r="H8924" s="30" t="s">
        <v>22</v>
      </c>
      <c r="I8924" s="30" t="s">
        <v>23</v>
      </c>
      <c r="J8924" s="30"/>
      <c r="K8924" s="30"/>
      <c r="L8924" s="13"/>
      <c r="M8924" s="13"/>
      <c r="N8924" s="13"/>
      <c r="O8924" s="13"/>
      <c r="P8924" s="13"/>
      <c r="Q8924" s="13"/>
      <c r="R8924" s="13"/>
      <c r="S8924" s="13"/>
      <c r="T8924" s="13"/>
      <c r="U8924" s="13"/>
      <c r="V8924" s="13"/>
      <c r="W8924" s="13"/>
      <c r="X8924" s="13"/>
      <c r="Y8924" s="13"/>
      <c r="Z8924" s="13"/>
      <c r="AA8924" s="13"/>
      <c r="AB8924" s="13"/>
      <c r="AC8924" s="13"/>
      <c r="AD8924" s="13"/>
      <c r="AE8924" s="13"/>
      <c r="AF8924" s="13"/>
      <c r="AG8924" s="13"/>
      <c r="AH8924" s="13"/>
      <c r="AI8924" s="13"/>
      <c r="AJ8924" s="13"/>
      <c r="AK8924" s="13" t="s">
        <v>1322</v>
      </c>
      <c r="AL8924" s="13"/>
    </row>
    <row r="8925" spans="1:38">
      <c r="A8925" s="1" t="s">
        <v>1801</v>
      </c>
      <c r="B8925" s="29">
        <v>42429</v>
      </c>
      <c r="C8925" s="30">
        <v>100</v>
      </c>
      <c r="D8925" s="4">
        <v>2</v>
      </c>
      <c r="E8925" s="13">
        <v>46</v>
      </c>
      <c r="F8925" s="30" t="s">
        <v>26</v>
      </c>
      <c r="G8925" s="30" t="s">
        <v>681</v>
      </c>
      <c r="H8925" s="30" t="s">
        <v>22</v>
      </c>
      <c r="I8925" s="30" t="s">
        <v>9</v>
      </c>
      <c r="J8925" s="30"/>
      <c r="K8925" s="30" t="s">
        <v>30</v>
      </c>
      <c r="L8925" s="13" t="s">
        <v>53</v>
      </c>
      <c r="M8925" s="13" t="s">
        <v>1578</v>
      </c>
      <c r="N8925" s="13"/>
      <c r="O8925" s="13"/>
      <c r="P8925" s="13"/>
      <c r="Q8925" s="13"/>
      <c r="R8925" s="13"/>
      <c r="S8925" s="13"/>
      <c r="T8925" s="13"/>
      <c r="U8925" s="13"/>
      <c r="V8925" s="13"/>
      <c r="W8925" s="13"/>
      <c r="X8925" s="13"/>
      <c r="Y8925" s="13"/>
      <c r="Z8925" s="13"/>
      <c r="AA8925" s="13"/>
      <c r="AB8925" s="13"/>
      <c r="AC8925" s="13"/>
      <c r="AD8925" s="13"/>
      <c r="AE8925" s="13"/>
      <c r="AF8925" s="13"/>
      <c r="AG8925" s="13"/>
      <c r="AH8925" s="13"/>
      <c r="AI8925" s="13"/>
      <c r="AJ8925" s="13"/>
      <c r="AK8925" s="13" t="s">
        <v>1322</v>
      </c>
      <c r="AL8925" s="13"/>
    </row>
    <row r="8926" spans="1:38">
      <c r="A8926" s="1" t="s">
        <v>1801</v>
      </c>
      <c r="B8926" s="29">
        <v>42429</v>
      </c>
      <c r="C8926" s="30">
        <v>100</v>
      </c>
      <c r="D8926" s="4">
        <v>2</v>
      </c>
      <c r="E8926" s="13">
        <v>46</v>
      </c>
      <c r="F8926" s="30" t="s">
        <v>47</v>
      </c>
      <c r="G8926" s="30" t="s">
        <v>682</v>
      </c>
      <c r="H8926" s="30" t="s">
        <v>22</v>
      </c>
      <c r="I8926" s="30" t="s">
        <v>53</v>
      </c>
      <c r="J8926" s="30"/>
      <c r="K8926" s="30"/>
      <c r="L8926" s="13"/>
      <c r="M8926" s="13"/>
      <c r="N8926" s="13"/>
      <c r="O8926" s="13"/>
      <c r="P8926" s="13"/>
      <c r="Q8926" s="13"/>
      <c r="R8926" s="13"/>
      <c r="S8926" s="13"/>
      <c r="T8926" s="13"/>
      <c r="U8926" s="13"/>
      <c r="V8926" s="13"/>
      <c r="W8926" s="13"/>
      <c r="X8926" s="13"/>
      <c r="Y8926" s="13"/>
      <c r="Z8926" s="13"/>
      <c r="AA8926" s="13"/>
      <c r="AB8926" s="13"/>
      <c r="AC8926" s="13"/>
      <c r="AD8926" s="13"/>
      <c r="AE8926" s="13"/>
      <c r="AF8926" s="13"/>
      <c r="AG8926" s="13"/>
      <c r="AH8926" s="13"/>
      <c r="AI8926" s="13"/>
      <c r="AJ8926" s="13"/>
      <c r="AK8926" s="13" t="s">
        <v>1322</v>
      </c>
      <c r="AL8926" s="13"/>
    </row>
    <row r="8927" spans="1:38">
      <c r="A8927" s="1" t="s">
        <v>1801</v>
      </c>
      <c r="B8927" s="29">
        <v>42429</v>
      </c>
      <c r="C8927" s="30">
        <v>100</v>
      </c>
      <c r="D8927" s="4">
        <v>2</v>
      </c>
      <c r="E8927" s="13">
        <v>47</v>
      </c>
      <c r="F8927" s="30" t="s">
        <v>26</v>
      </c>
      <c r="G8927" s="30" t="s">
        <v>683</v>
      </c>
      <c r="H8927" s="30" t="s">
        <v>23</v>
      </c>
      <c r="I8927" s="30" t="s">
        <v>23</v>
      </c>
      <c r="J8927" s="30"/>
      <c r="K8927" s="30"/>
      <c r="L8927" s="13"/>
      <c r="M8927" s="13"/>
      <c r="N8927" s="13"/>
      <c r="O8927" s="13"/>
      <c r="P8927" s="13"/>
      <c r="Q8927" s="13"/>
      <c r="R8927" s="13"/>
      <c r="S8927" s="13"/>
      <c r="T8927" s="13"/>
      <c r="U8927" s="13"/>
      <c r="V8927" s="13"/>
      <c r="W8927" s="13"/>
      <c r="X8927" s="13"/>
      <c r="Y8927" s="13"/>
      <c r="Z8927" s="13"/>
      <c r="AA8927" s="13"/>
      <c r="AB8927" s="13"/>
      <c r="AC8927" s="13"/>
      <c r="AD8927" s="13"/>
      <c r="AE8927" s="13"/>
      <c r="AF8927" s="13"/>
      <c r="AG8927" s="13"/>
      <c r="AH8927" s="13"/>
      <c r="AI8927" s="13"/>
      <c r="AJ8927" s="13"/>
      <c r="AK8927" s="13" t="s">
        <v>1322</v>
      </c>
      <c r="AL8927" s="13"/>
    </row>
    <row r="8928" spans="1:38">
      <c r="A8928" s="1" t="s">
        <v>1801</v>
      </c>
      <c r="B8928" s="29">
        <v>42429</v>
      </c>
      <c r="C8928" s="30">
        <v>100</v>
      </c>
      <c r="D8928" s="4">
        <v>2</v>
      </c>
      <c r="E8928" s="13">
        <v>47</v>
      </c>
      <c r="F8928" s="30" t="s">
        <v>47</v>
      </c>
      <c r="G8928" s="30" t="s">
        <v>684</v>
      </c>
      <c r="H8928" s="30" t="s">
        <v>22</v>
      </c>
      <c r="I8928" s="30" t="s">
        <v>9</v>
      </c>
      <c r="J8928" s="30"/>
      <c r="K8928" s="30" t="s">
        <v>29</v>
      </c>
      <c r="L8928" s="13" t="s">
        <v>53</v>
      </c>
      <c r="M8928" s="13" t="s">
        <v>1559</v>
      </c>
      <c r="N8928" s="13"/>
      <c r="O8928" s="13"/>
      <c r="P8928" s="13"/>
      <c r="Q8928" s="13"/>
      <c r="R8928" s="13"/>
      <c r="S8928" s="13"/>
      <c r="T8928" s="13"/>
      <c r="U8928" s="13"/>
      <c r="V8928" s="13"/>
      <c r="W8928" s="13"/>
      <c r="X8928" s="13"/>
      <c r="Y8928" s="13"/>
      <c r="Z8928" s="13"/>
      <c r="AA8928" s="13"/>
      <c r="AB8928" s="13"/>
      <c r="AC8928" s="13"/>
      <c r="AD8928" s="13"/>
      <c r="AE8928" s="13"/>
      <c r="AF8928" s="13"/>
      <c r="AG8928" s="13"/>
      <c r="AH8928" s="13"/>
      <c r="AI8928" s="13"/>
      <c r="AJ8928" s="13"/>
      <c r="AK8928" s="13" t="s">
        <v>1322</v>
      </c>
      <c r="AL8928" s="13"/>
    </row>
    <row r="8929" spans="1:38">
      <c r="A8929" s="1" t="s">
        <v>1801</v>
      </c>
      <c r="B8929" s="29">
        <v>42429</v>
      </c>
      <c r="C8929" s="30">
        <v>100</v>
      </c>
      <c r="D8929" s="4">
        <v>2</v>
      </c>
      <c r="E8929" s="13">
        <v>48</v>
      </c>
      <c r="F8929" s="30" t="s">
        <v>26</v>
      </c>
      <c r="G8929" s="30" t="s">
        <v>686</v>
      </c>
      <c r="H8929" s="30" t="s">
        <v>22</v>
      </c>
      <c r="I8929" s="30" t="s">
        <v>9</v>
      </c>
      <c r="J8929" s="30"/>
      <c r="K8929" s="30" t="s">
        <v>239</v>
      </c>
      <c r="L8929" s="13" t="s">
        <v>25</v>
      </c>
      <c r="M8929" s="13" t="s">
        <v>1579</v>
      </c>
      <c r="N8929" s="13" t="s">
        <v>26</v>
      </c>
      <c r="O8929" s="13" t="s">
        <v>33</v>
      </c>
      <c r="P8929" s="13" t="s">
        <v>1611</v>
      </c>
      <c r="Q8929" s="13">
        <v>44.07</v>
      </c>
      <c r="R8929" s="13"/>
      <c r="S8929" s="13"/>
      <c r="T8929" s="13">
        <v>188.88</v>
      </c>
      <c r="U8929" s="13">
        <v>173.28</v>
      </c>
      <c r="V8929" s="13">
        <v>91.740787800000007</v>
      </c>
      <c r="W8929" s="13">
        <v>41.33</v>
      </c>
      <c r="X8929" s="13">
        <v>19</v>
      </c>
      <c r="Y8929" s="13">
        <v>194</v>
      </c>
      <c r="Z8929" s="13">
        <v>175</v>
      </c>
      <c r="AA8929" s="13"/>
      <c r="AB8929" s="13"/>
      <c r="AC8929" s="13"/>
      <c r="AD8929" s="13"/>
      <c r="AE8929" s="13"/>
      <c r="AF8929" s="13"/>
      <c r="AG8929" s="13"/>
      <c r="AH8929" s="13"/>
      <c r="AI8929" s="13"/>
      <c r="AJ8929" s="13" t="s">
        <v>1322</v>
      </c>
      <c r="AK8929" s="13" t="s">
        <v>1322</v>
      </c>
      <c r="AL8929" s="13"/>
    </row>
    <row r="8930" spans="1:38">
      <c r="A8930" s="1" t="s">
        <v>1801</v>
      </c>
      <c r="B8930" s="29">
        <v>42429</v>
      </c>
      <c r="C8930" s="30">
        <v>100</v>
      </c>
      <c r="D8930" s="4">
        <v>2</v>
      </c>
      <c r="E8930" s="13">
        <v>48</v>
      </c>
      <c r="F8930" s="30" t="s">
        <v>47</v>
      </c>
      <c r="G8930" s="30" t="s">
        <v>687</v>
      </c>
      <c r="H8930" s="30" t="s">
        <v>22</v>
      </c>
      <c r="I8930" s="30" t="s">
        <v>53</v>
      </c>
      <c r="J8930" s="30"/>
      <c r="K8930" s="30"/>
      <c r="L8930" s="13"/>
      <c r="M8930" s="13"/>
      <c r="N8930" s="13"/>
      <c r="O8930" s="13"/>
      <c r="P8930" s="13"/>
      <c r="Q8930" s="13"/>
      <c r="R8930" s="13"/>
      <c r="S8930" s="13"/>
      <c r="T8930" s="13"/>
      <c r="U8930" s="13"/>
      <c r="V8930" s="13"/>
      <c r="W8930" s="13"/>
      <c r="X8930" s="13"/>
      <c r="Y8930" s="13"/>
      <c r="Z8930" s="13"/>
      <c r="AA8930" s="13"/>
      <c r="AB8930" s="13"/>
      <c r="AC8930" s="13"/>
      <c r="AD8930" s="13"/>
      <c r="AE8930" s="13"/>
      <c r="AF8930" s="13"/>
      <c r="AG8930" s="13"/>
      <c r="AH8930" s="13"/>
      <c r="AI8930" s="13"/>
      <c r="AJ8930" s="13"/>
      <c r="AK8930" s="13" t="s">
        <v>1322</v>
      </c>
      <c r="AL8930" s="13"/>
    </row>
    <row r="8931" spans="1:38">
      <c r="A8931" s="1" t="s">
        <v>1802</v>
      </c>
      <c r="B8931" s="28">
        <v>42430</v>
      </c>
      <c r="C8931" s="30">
        <v>100</v>
      </c>
      <c r="D8931" s="4">
        <v>2</v>
      </c>
      <c r="E8931" s="1">
        <v>1</v>
      </c>
      <c r="F8931" s="4" t="s">
        <v>26</v>
      </c>
      <c r="G8931" s="4" t="s">
        <v>584</v>
      </c>
      <c r="H8931" s="4" t="s">
        <v>23</v>
      </c>
      <c r="I8931" s="4" t="s">
        <v>53</v>
      </c>
      <c r="J8931" s="4"/>
      <c r="K8931" s="4"/>
      <c r="M8931" s="1"/>
      <c r="AK8931" s="1" t="s">
        <v>79</v>
      </c>
    </row>
    <row r="8932" spans="1:38">
      <c r="A8932" s="1" t="s">
        <v>1802</v>
      </c>
      <c r="B8932" s="28">
        <v>42430</v>
      </c>
      <c r="C8932" s="30">
        <v>100</v>
      </c>
      <c r="D8932" s="4">
        <v>2</v>
      </c>
      <c r="E8932" s="1">
        <v>1</v>
      </c>
      <c r="F8932" s="4" t="s">
        <v>47</v>
      </c>
      <c r="G8932" s="4" t="s">
        <v>586</v>
      </c>
      <c r="H8932" s="4" t="s">
        <v>22</v>
      </c>
      <c r="I8932" s="4" t="s">
        <v>23</v>
      </c>
      <c r="J8932" s="4"/>
      <c r="K8932" s="4"/>
      <c r="M8932" s="1"/>
      <c r="AK8932" s="1" t="s">
        <v>79</v>
      </c>
    </row>
    <row r="8933" spans="1:38">
      <c r="A8933" s="1" t="s">
        <v>1802</v>
      </c>
      <c r="B8933" s="28">
        <v>42430</v>
      </c>
      <c r="C8933" s="30">
        <v>100</v>
      </c>
      <c r="D8933" s="4">
        <v>2</v>
      </c>
      <c r="E8933" s="1">
        <v>2</v>
      </c>
      <c r="F8933" s="4" t="s">
        <v>26</v>
      </c>
      <c r="G8933" s="4" t="s">
        <v>587</v>
      </c>
      <c r="H8933" s="4" t="s">
        <v>22</v>
      </c>
      <c r="I8933" s="4" t="s">
        <v>53</v>
      </c>
      <c r="J8933" s="4"/>
      <c r="K8933" s="4"/>
      <c r="M8933" s="1"/>
      <c r="AK8933" s="1" t="s">
        <v>79</v>
      </c>
    </row>
    <row r="8934" spans="1:38">
      <c r="A8934" s="1" t="s">
        <v>1802</v>
      </c>
      <c r="B8934" s="28">
        <v>42430</v>
      </c>
      <c r="C8934" s="30">
        <v>100</v>
      </c>
      <c r="D8934" s="4">
        <v>2</v>
      </c>
      <c r="E8934" s="1">
        <v>2</v>
      </c>
      <c r="F8934" s="4" t="s">
        <v>47</v>
      </c>
      <c r="G8934" s="4" t="s">
        <v>588</v>
      </c>
      <c r="H8934" s="4" t="s">
        <v>22</v>
      </c>
      <c r="I8934" s="4" t="s">
        <v>23</v>
      </c>
      <c r="J8934" s="4"/>
      <c r="K8934" s="4"/>
      <c r="M8934" s="1"/>
      <c r="AK8934" s="1" t="s">
        <v>79</v>
      </c>
    </row>
    <row r="8935" spans="1:38">
      <c r="A8935" s="1" t="s">
        <v>1802</v>
      </c>
      <c r="B8935" s="28">
        <v>42430</v>
      </c>
      <c r="C8935" s="30">
        <v>100</v>
      </c>
      <c r="D8935" s="4">
        <v>2</v>
      </c>
      <c r="E8935" s="1">
        <v>3</v>
      </c>
      <c r="F8935" s="4" t="s">
        <v>26</v>
      </c>
      <c r="G8935" s="4" t="s">
        <v>589</v>
      </c>
      <c r="H8935" s="4" t="s">
        <v>22</v>
      </c>
      <c r="I8935" s="4" t="s">
        <v>23</v>
      </c>
      <c r="J8935" s="4"/>
      <c r="K8935" s="4"/>
      <c r="M8935" s="1"/>
      <c r="AK8935" s="1" t="s">
        <v>79</v>
      </c>
    </row>
    <row r="8936" spans="1:38">
      <c r="A8936" s="1" t="s">
        <v>1802</v>
      </c>
      <c r="B8936" s="28">
        <v>42430</v>
      </c>
      <c r="C8936" s="30">
        <v>100</v>
      </c>
      <c r="D8936" s="4">
        <v>2</v>
      </c>
      <c r="E8936" s="1">
        <v>3</v>
      </c>
      <c r="F8936" s="4" t="s">
        <v>47</v>
      </c>
      <c r="G8936" s="4" t="s">
        <v>590</v>
      </c>
      <c r="H8936" s="4" t="s">
        <v>22</v>
      </c>
      <c r="I8936" s="4" t="s">
        <v>53</v>
      </c>
      <c r="J8936" s="4"/>
      <c r="K8936" s="4"/>
      <c r="M8936" s="1"/>
      <c r="AK8936" s="1" t="s">
        <v>79</v>
      </c>
    </row>
    <row r="8937" spans="1:38">
      <c r="A8937" s="1" t="s">
        <v>1802</v>
      </c>
      <c r="B8937" s="28">
        <v>42430</v>
      </c>
      <c r="C8937" s="30">
        <v>100</v>
      </c>
      <c r="D8937" s="4">
        <v>2</v>
      </c>
      <c r="E8937" s="1">
        <v>4</v>
      </c>
      <c r="F8937" s="4" t="s">
        <v>26</v>
      </c>
      <c r="G8937" s="4" t="s">
        <v>591</v>
      </c>
      <c r="H8937" s="4" t="s">
        <v>22</v>
      </c>
      <c r="I8937" s="4" t="s">
        <v>53</v>
      </c>
      <c r="J8937" s="4"/>
      <c r="K8937" s="4"/>
      <c r="M8937" s="1"/>
      <c r="AK8937" s="1" t="s">
        <v>79</v>
      </c>
    </row>
    <row r="8938" spans="1:38">
      <c r="A8938" s="1" t="s">
        <v>1802</v>
      </c>
      <c r="B8938" s="28">
        <v>42430</v>
      </c>
      <c r="C8938" s="30">
        <v>100</v>
      </c>
      <c r="D8938" s="4">
        <v>2</v>
      </c>
      <c r="E8938" s="1">
        <v>4</v>
      </c>
      <c r="F8938" s="4" t="s">
        <v>47</v>
      </c>
      <c r="G8938" s="4" t="s">
        <v>592</v>
      </c>
      <c r="H8938" s="4" t="s">
        <v>22</v>
      </c>
      <c r="I8938" s="4" t="s">
        <v>23</v>
      </c>
      <c r="J8938" s="4"/>
      <c r="K8938" s="4"/>
      <c r="M8938" s="1"/>
      <c r="AK8938" s="1" t="s">
        <v>79</v>
      </c>
    </row>
    <row r="8939" spans="1:38">
      <c r="A8939" s="1" t="s">
        <v>1802</v>
      </c>
      <c r="B8939" s="28">
        <v>42430</v>
      </c>
      <c r="C8939" s="30">
        <v>100</v>
      </c>
      <c r="D8939" s="4">
        <v>2</v>
      </c>
      <c r="E8939" s="1">
        <v>5</v>
      </c>
      <c r="F8939" s="4" t="s">
        <v>26</v>
      </c>
      <c r="G8939" s="4" t="s">
        <v>593</v>
      </c>
      <c r="H8939" s="4" t="s">
        <v>22</v>
      </c>
      <c r="I8939" s="4" t="s">
        <v>23</v>
      </c>
      <c r="J8939" s="4"/>
      <c r="K8939" s="4"/>
      <c r="M8939" s="1"/>
      <c r="AK8939" s="1" t="s">
        <v>79</v>
      </c>
    </row>
    <row r="8940" spans="1:38">
      <c r="A8940" s="1" t="s">
        <v>1802</v>
      </c>
      <c r="B8940" s="28">
        <v>42430</v>
      </c>
      <c r="C8940" s="30">
        <v>100</v>
      </c>
      <c r="D8940" s="4">
        <v>2</v>
      </c>
      <c r="E8940" s="1">
        <v>5</v>
      </c>
      <c r="F8940" s="4" t="s">
        <v>47</v>
      </c>
      <c r="G8940" s="4" t="s">
        <v>594</v>
      </c>
      <c r="H8940" s="4" t="s">
        <v>22</v>
      </c>
      <c r="I8940" s="4" t="s">
        <v>23</v>
      </c>
      <c r="J8940" s="4"/>
      <c r="K8940" s="4"/>
      <c r="M8940" s="1"/>
      <c r="AK8940" s="1" t="s">
        <v>79</v>
      </c>
    </row>
    <row r="8941" spans="1:38">
      <c r="A8941" s="1" t="s">
        <v>1802</v>
      </c>
      <c r="B8941" s="28">
        <v>42430</v>
      </c>
      <c r="C8941" s="30">
        <v>100</v>
      </c>
      <c r="D8941" s="4">
        <v>2</v>
      </c>
      <c r="E8941" s="1">
        <v>6</v>
      </c>
      <c r="F8941" s="4" t="s">
        <v>26</v>
      </c>
      <c r="G8941" s="4" t="s">
        <v>595</v>
      </c>
      <c r="H8941" s="4" t="s">
        <v>22</v>
      </c>
      <c r="I8941" s="4" t="s">
        <v>53</v>
      </c>
      <c r="J8941" s="4"/>
      <c r="K8941" s="4"/>
      <c r="M8941" s="1"/>
      <c r="AK8941" s="1" t="s">
        <v>79</v>
      </c>
    </row>
    <row r="8942" spans="1:38">
      <c r="A8942" s="1" t="s">
        <v>1802</v>
      </c>
      <c r="B8942" s="28">
        <v>42430</v>
      </c>
      <c r="C8942" s="30">
        <v>100</v>
      </c>
      <c r="D8942" s="4">
        <v>2</v>
      </c>
      <c r="E8942" s="1">
        <v>6</v>
      </c>
      <c r="F8942" s="4" t="s">
        <v>47</v>
      </c>
      <c r="G8942" s="4" t="s">
        <v>596</v>
      </c>
      <c r="H8942" s="4" t="s">
        <v>22</v>
      </c>
      <c r="I8942" s="4" t="s">
        <v>53</v>
      </c>
      <c r="J8942" s="4"/>
      <c r="K8942" s="4"/>
      <c r="M8942" s="1"/>
      <c r="AK8942" s="1" t="s">
        <v>79</v>
      </c>
    </row>
    <row r="8943" spans="1:38">
      <c r="A8943" s="1" t="s">
        <v>1802</v>
      </c>
      <c r="B8943" s="28">
        <v>42430</v>
      </c>
      <c r="C8943" s="30">
        <v>100</v>
      </c>
      <c r="D8943" s="4">
        <v>2</v>
      </c>
      <c r="E8943" s="1">
        <v>7</v>
      </c>
      <c r="F8943" s="4" t="s">
        <v>26</v>
      </c>
      <c r="G8943" s="4" t="s">
        <v>597</v>
      </c>
      <c r="H8943" s="4" t="s">
        <v>23</v>
      </c>
      <c r="I8943" s="4" t="s">
        <v>23</v>
      </c>
      <c r="J8943" s="4"/>
      <c r="K8943" s="4"/>
      <c r="M8943" s="1"/>
      <c r="AK8943" s="1" t="s">
        <v>79</v>
      </c>
    </row>
    <row r="8944" spans="1:38">
      <c r="A8944" s="1" t="s">
        <v>1802</v>
      </c>
      <c r="B8944" s="28">
        <v>42430</v>
      </c>
      <c r="C8944" s="30">
        <v>100</v>
      </c>
      <c r="D8944" s="4">
        <v>2</v>
      </c>
      <c r="E8944" s="1">
        <v>7</v>
      </c>
      <c r="F8944" s="4" t="s">
        <v>47</v>
      </c>
      <c r="G8944" s="4" t="s">
        <v>599</v>
      </c>
      <c r="H8944" s="4" t="s">
        <v>22</v>
      </c>
      <c r="I8944" s="4" t="s">
        <v>53</v>
      </c>
      <c r="J8944" s="4"/>
      <c r="K8944" s="4"/>
      <c r="M8944" s="1"/>
      <c r="AK8944" s="1" t="s">
        <v>79</v>
      </c>
    </row>
    <row r="8945" spans="1:37">
      <c r="A8945" s="1" t="s">
        <v>1802</v>
      </c>
      <c r="B8945" s="28">
        <v>42430</v>
      </c>
      <c r="C8945" s="30">
        <v>100</v>
      </c>
      <c r="D8945" s="4">
        <v>2</v>
      </c>
      <c r="E8945" s="1">
        <v>8</v>
      </c>
      <c r="F8945" s="4" t="s">
        <v>26</v>
      </c>
      <c r="G8945" s="4" t="s">
        <v>600</v>
      </c>
      <c r="H8945" s="4" t="s">
        <v>22</v>
      </c>
      <c r="I8945" s="4" t="s">
        <v>53</v>
      </c>
      <c r="J8945" s="4"/>
      <c r="K8945" s="4"/>
      <c r="M8945" s="1"/>
      <c r="AK8945" s="1" t="s">
        <v>79</v>
      </c>
    </row>
    <row r="8946" spans="1:37">
      <c r="A8946" s="1" t="s">
        <v>1802</v>
      </c>
      <c r="B8946" s="28">
        <v>42430</v>
      </c>
      <c r="C8946" s="30">
        <v>100</v>
      </c>
      <c r="D8946" s="4">
        <v>2</v>
      </c>
      <c r="E8946" s="1">
        <v>8</v>
      </c>
      <c r="F8946" s="4" t="s">
        <v>47</v>
      </c>
      <c r="G8946" s="4" t="s">
        <v>601</v>
      </c>
      <c r="H8946" s="4" t="s">
        <v>22</v>
      </c>
      <c r="I8946" s="4" t="s">
        <v>23</v>
      </c>
      <c r="J8946" s="4"/>
      <c r="K8946" s="4"/>
      <c r="M8946" s="1"/>
      <c r="AK8946" s="1" t="s">
        <v>79</v>
      </c>
    </row>
    <row r="8947" spans="1:37">
      <c r="A8947" s="1" t="s">
        <v>1802</v>
      </c>
      <c r="B8947" s="28">
        <v>42430</v>
      </c>
      <c r="C8947" s="30">
        <v>100</v>
      </c>
      <c r="D8947" s="4">
        <v>2</v>
      </c>
      <c r="E8947" s="1">
        <v>9</v>
      </c>
      <c r="F8947" s="4" t="s">
        <v>26</v>
      </c>
      <c r="G8947" s="4" t="s">
        <v>602</v>
      </c>
      <c r="H8947" s="4" t="s">
        <v>23</v>
      </c>
      <c r="I8947" s="4" t="s">
        <v>9</v>
      </c>
      <c r="J8947" s="4"/>
      <c r="K8947" s="4"/>
      <c r="M8947" s="1"/>
      <c r="AK8947" s="1" t="s">
        <v>79</v>
      </c>
    </row>
    <row r="8948" spans="1:37">
      <c r="A8948" s="1" t="s">
        <v>1802</v>
      </c>
      <c r="B8948" s="28">
        <v>42430</v>
      </c>
      <c r="C8948" s="30">
        <v>100</v>
      </c>
      <c r="D8948" s="4">
        <v>2</v>
      </c>
      <c r="E8948" s="1">
        <v>9</v>
      </c>
      <c r="F8948" s="4" t="s">
        <v>47</v>
      </c>
      <c r="G8948" s="4" t="s">
        <v>603</v>
      </c>
      <c r="H8948" s="4" t="s">
        <v>22</v>
      </c>
      <c r="I8948" s="4" t="s">
        <v>53</v>
      </c>
      <c r="J8948" s="4"/>
      <c r="K8948" s="4"/>
      <c r="M8948" s="1"/>
      <c r="AK8948" s="1" t="s">
        <v>79</v>
      </c>
    </row>
    <row r="8949" spans="1:37">
      <c r="A8949" s="1" t="s">
        <v>1802</v>
      </c>
      <c r="B8949" s="28">
        <v>42430</v>
      </c>
      <c r="C8949" s="30">
        <v>100</v>
      </c>
      <c r="D8949" s="4">
        <v>2</v>
      </c>
      <c r="E8949" s="1">
        <v>10</v>
      </c>
      <c r="F8949" s="4" t="s">
        <v>26</v>
      </c>
      <c r="G8949" s="4" t="s">
        <v>604</v>
      </c>
      <c r="H8949" s="4" t="s">
        <v>22</v>
      </c>
      <c r="I8949" s="4" t="s">
        <v>53</v>
      </c>
      <c r="J8949" s="4"/>
      <c r="K8949" s="4"/>
      <c r="M8949" s="1"/>
      <c r="AK8949" s="1" t="s">
        <v>79</v>
      </c>
    </row>
    <row r="8950" spans="1:37">
      <c r="A8950" s="1" t="s">
        <v>1802</v>
      </c>
      <c r="B8950" s="28">
        <v>42430</v>
      </c>
      <c r="C8950" s="30">
        <v>100</v>
      </c>
      <c r="D8950" s="4">
        <v>2</v>
      </c>
      <c r="E8950" s="1">
        <v>10</v>
      </c>
      <c r="F8950" s="4" t="s">
        <v>47</v>
      </c>
      <c r="G8950" s="4" t="s">
        <v>605</v>
      </c>
      <c r="H8950" s="4" t="s">
        <v>22</v>
      </c>
      <c r="I8950" s="4" t="s">
        <v>53</v>
      </c>
      <c r="J8950" s="4"/>
      <c r="K8950" s="4"/>
      <c r="M8950" s="1"/>
      <c r="AK8950" s="1" t="s">
        <v>79</v>
      </c>
    </row>
    <row r="8951" spans="1:37">
      <c r="A8951" s="1" t="s">
        <v>1802</v>
      </c>
      <c r="B8951" s="28">
        <v>42430</v>
      </c>
      <c r="C8951" s="30">
        <v>100</v>
      </c>
      <c r="D8951" s="4">
        <v>2</v>
      </c>
      <c r="E8951" s="1">
        <v>11</v>
      </c>
      <c r="F8951" s="4" t="s">
        <v>26</v>
      </c>
      <c r="G8951" s="4" t="s">
        <v>606</v>
      </c>
      <c r="H8951" s="4" t="s">
        <v>23</v>
      </c>
      <c r="I8951" s="4" t="s">
        <v>9</v>
      </c>
      <c r="J8951" s="4"/>
      <c r="K8951" s="4"/>
      <c r="M8951" s="1"/>
      <c r="AK8951" s="1" t="s">
        <v>79</v>
      </c>
    </row>
    <row r="8952" spans="1:37">
      <c r="A8952" s="1" t="s">
        <v>1802</v>
      </c>
      <c r="B8952" s="28">
        <v>42430</v>
      </c>
      <c r="C8952" s="30">
        <v>100</v>
      </c>
      <c r="D8952" s="4">
        <v>2</v>
      </c>
      <c r="E8952" s="1">
        <v>11</v>
      </c>
      <c r="F8952" s="4" t="s">
        <v>47</v>
      </c>
      <c r="G8952" s="4" t="s">
        <v>607</v>
      </c>
      <c r="H8952" s="4" t="s">
        <v>22</v>
      </c>
      <c r="I8952" s="4" t="s">
        <v>53</v>
      </c>
      <c r="J8952" s="4"/>
      <c r="K8952" s="4"/>
      <c r="M8952" s="1"/>
      <c r="AK8952" s="1" t="s">
        <v>79</v>
      </c>
    </row>
    <row r="8953" spans="1:37">
      <c r="A8953" s="1" t="s">
        <v>1802</v>
      </c>
      <c r="B8953" s="28">
        <v>42430</v>
      </c>
      <c r="C8953" s="30">
        <v>100</v>
      </c>
      <c r="D8953" s="4">
        <v>2</v>
      </c>
      <c r="E8953" s="1">
        <v>12</v>
      </c>
      <c r="F8953" s="4" t="s">
        <v>26</v>
      </c>
      <c r="G8953" s="4" t="s">
        <v>608</v>
      </c>
      <c r="H8953" s="4" t="s">
        <v>22</v>
      </c>
      <c r="I8953" s="4" t="s">
        <v>23</v>
      </c>
      <c r="J8953" s="4"/>
      <c r="K8953" s="4"/>
      <c r="M8953" s="1"/>
      <c r="AK8953" s="1" t="s">
        <v>79</v>
      </c>
    </row>
    <row r="8954" spans="1:37">
      <c r="A8954" s="1" t="s">
        <v>1802</v>
      </c>
      <c r="B8954" s="28">
        <v>42430</v>
      </c>
      <c r="C8954" s="30">
        <v>100</v>
      </c>
      <c r="D8954" s="4">
        <v>2</v>
      </c>
      <c r="E8954" s="1">
        <v>12</v>
      </c>
      <c r="F8954" s="4" t="s">
        <v>47</v>
      </c>
      <c r="G8954" s="4" t="s">
        <v>609</v>
      </c>
      <c r="H8954" s="4" t="s">
        <v>22</v>
      </c>
      <c r="I8954" s="4" t="s">
        <v>23</v>
      </c>
      <c r="J8954" s="4"/>
      <c r="K8954" s="4"/>
      <c r="M8954" s="1"/>
      <c r="AK8954" s="1" t="s">
        <v>79</v>
      </c>
    </row>
    <row r="8955" spans="1:37">
      <c r="A8955" s="1" t="s">
        <v>1802</v>
      </c>
      <c r="B8955" s="28">
        <v>42430</v>
      </c>
      <c r="C8955" s="30">
        <v>100</v>
      </c>
      <c r="D8955" s="4">
        <v>2</v>
      </c>
      <c r="E8955" s="1">
        <v>13</v>
      </c>
      <c r="F8955" s="4" t="s">
        <v>26</v>
      </c>
      <c r="G8955" s="4" t="s">
        <v>610</v>
      </c>
      <c r="H8955" s="4" t="s">
        <v>22</v>
      </c>
      <c r="I8955" s="4" t="s">
        <v>23</v>
      </c>
      <c r="J8955" s="4"/>
      <c r="K8955" s="4"/>
      <c r="M8955" s="1"/>
      <c r="AK8955" s="1" t="s">
        <v>79</v>
      </c>
    </row>
    <row r="8956" spans="1:37">
      <c r="A8956" s="1" t="s">
        <v>1802</v>
      </c>
      <c r="B8956" s="28">
        <v>42430</v>
      </c>
      <c r="C8956" s="30">
        <v>100</v>
      </c>
      <c r="D8956" s="4">
        <v>2</v>
      </c>
      <c r="E8956" s="1">
        <v>13</v>
      </c>
      <c r="F8956" s="4" t="s">
        <v>47</v>
      </c>
      <c r="G8956" s="4" t="s">
        <v>611</v>
      </c>
      <c r="H8956" s="4" t="s">
        <v>23</v>
      </c>
      <c r="I8956" s="4" t="s">
        <v>23</v>
      </c>
      <c r="J8956" s="4"/>
      <c r="K8956" s="4"/>
      <c r="M8956" s="1"/>
      <c r="AK8956" s="1" t="s">
        <v>79</v>
      </c>
    </row>
    <row r="8957" spans="1:37">
      <c r="A8957" s="1" t="s">
        <v>1802</v>
      </c>
      <c r="B8957" s="28">
        <v>42430</v>
      </c>
      <c r="C8957" s="30">
        <v>100</v>
      </c>
      <c r="D8957" s="4">
        <v>2</v>
      </c>
      <c r="E8957" s="1">
        <v>14</v>
      </c>
      <c r="F8957" s="4" t="s">
        <v>26</v>
      </c>
      <c r="G8957" s="4" t="s">
        <v>612</v>
      </c>
      <c r="H8957" s="4" t="s">
        <v>22</v>
      </c>
      <c r="I8957" s="4" t="s">
        <v>23</v>
      </c>
      <c r="J8957" s="4"/>
      <c r="K8957" s="4"/>
      <c r="M8957" s="1"/>
      <c r="AK8957" s="1" t="s">
        <v>79</v>
      </c>
    </row>
    <row r="8958" spans="1:37">
      <c r="A8958" s="1" t="s">
        <v>1802</v>
      </c>
      <c r="B8958" s="28">
        <v>42430</v>
      </c>
      <c r="C8958" s="30">
        <v>100</v>
      </c>
      <c r="D8958" s="4">
        <v>2</v>
      </c>
      <c r="E8958" s="1">
        <v>14</v>
      </c>
      <c r="F8958" s="4" t="s">
        <v>47</v>
      </c>
      <c r="G8958" s="4" t="s">
        <v>613</v>
      </c>
      <c r="H8958" s="4" t="s">
        <v>22</v>
      </c>
      <c r="I8958" s="4" t="s">
        <v>23</v>
      </c>
      <c r="J8958" s="4"/>
      <c r="K8958" s="4"/>
      <c r="M8958" s="1"/>
      <c r="AK8958" s="1" t="s">
        <v>79</v>
      </c>
    </row>
    <row r="8959" spans="1:37">
      <c r="A8959" s="1" t="s">
        <v>1802</v>
      </c>
      <c r="B8959" s="28">
        <v>42430</v>
      </c>
      <c r="C8959" s="30">
        <v>100</v>
      </c>
      <c r="D8959" s="4">
        <v>2</v>
      </c>
      <c r="E8959" s="1">
        <v>15</v>
      </c>
      <c r="F8959" s="4" t="s">
        <v>26</v>
      </c>
      <c r="G8959" s="4" t="s">
        <v>616</v>
      </c>
      <c r="H8959" s="4" t="s">
        <v>22</v>
      </c>
      <c r="I8959" s="4" t="s">
        <v>9</v>
      </c>
      <c r="J8959" s="4"/>
      <c r="K8959" s="4" t="s">
        <v>29</v>
      </c>
      <c r="L8959" s="1" t="s">
        <v>53</v>
      </c>
      <c r="M8959" s="1" t="s">
        <v>1586</v>
      </c>
      <c r="AK8959" s="1" t="s">
        <v>79</v>
      </c>
    </row>
    <row r="8960" spans="1:37">
      <c r="A8960" s="1" t="s">
        <v>1802</v>
      </c>
      <c r="B8960" s="28">
        <v>42430</v>
      </c>
      <c r="C8960" s="30">
        <v>100</v>
      </c>
      <c r="D8960" s="4">
        <v>2</v>
      </c>
      <c r="E8960" s="1">
        <v>15</v>
      </c>
      <c r="F8960" s="4" t="s">
        <v>47</v>
      </c>
      <c r="G8960" s="4" t="s">
        <v>617</v>
      </c>
      <c r="H8960" s="4" t="s">
        <v>23</v>
      </c>
      <c r="I8960" s="4" t="s">
        <v>53</v>
      </c>
      <c r="J8960" s="4"/>
      <c r="K8960" s="4"/>
      <c r="M8960" s="1"/>
      <c r="AK8960" s="1" t="s">
        <v>79</v>
      </c>
    </row>
    <row r="8961" spans="1:38">
      <c r="A8961" s="1" t="s">
        <v>1802</v>
      </c>
      <c r="B8961" s="28">
        <v>42430</v>
      </c>
      <c r="C8961" s="30">
        <v>100</v>
      </c>
      <c r="D8961" s="4">
        <v>2</v>
      </c>
      <c r="E8961" s="1">
        <v>16</v>
      </c>
      <c r="F8961" s="4" t="s">
        <v>26</v>
      </c>
      <c r="G8961" s="4" t="s">
        <v>618</v>
      </c>
      <c r="H8961" s="4" t="s">
        <v>23</v>
      </c>
      <c r="I8961" s="4" t="s">
        <v>53</v>
      </c>
      <c r="J8961" s="4"/>
      <c r="K8961" s="4"/>
      <c r="M8961" s="1"/>
      <c r="AK8961" s="1" t="s">
        <v>79</v>
      </c>
    </row>
    <row r="8962" spans="1:38">
      <c r="A8962" s="1" t="s">
        <v>1802</v>
      </c>
      <c r="B8962" s="28">
        <v>42430</v>
      </c>
      <c r="C8962" s="30">
        <v>100</v>
      </c>
      <c r="D8962" s="4">
        <v>2</v>
      </c>
      <c r="E8962" s="1">
        <v>16</v>
      </c>
      <c r="F8962" s="4" t="s">
        <v>47</v>
      </c>
      <c r="G8962" s="4" t="s">
        <v>619</v>
      </c>
      <c r="H8962" s="4" t="s">
        <v>23</v>
      </c>
      <c r="I8962" s="4" t="s">
        <v>53</v>
      </c>
      <c r="J8962" s="4"/>
      <c r="K8962" s="4"/>
      <c r="M8962" s="1"/>
      <c r="AK8962" s="1" t="s">
        <v>79</v>
      </c>
    </row>
    <row r="8963" spans="1:38">
      <c r="A8963" s="1" t="s">
        <v>1802</v>
      </c>
      <c r="B8963" s="28">
        <v>42430</v>
      </c>
      <c r="C8963" s="30">
        <v>100</v>
      </c>
      <c r="D8963" s="4">
        <v>2</v>
      </c>
      <c r="E8963" s="1">
        <v>17</v>
      </c>
      <c r="F8963" s="4" t="s">
        <v>26</v>
      </c>
      <c r="G8963" s="4" t="s">
        <v>620</v>
      </c>
      <c r="H8963" s="4" t="s">
        <v>22</v>
      </c>
      <c r="I8963" s="4" t="s">
        <v>53</v>
      </c>
      <c r="J8963" s="4"/>
      <c r="K8963" s="4"/>
      <c r="M8963" s="1"/>
      <c r="AK8963" s="1" t="s">
        <v>1699</v>
      </c>
    </row>
    <row r="8964" spans="1:38">
      <c r="A8964" s="1" t="s">
        <v>1802</v>
      </c>
      <c r="B8964" s="28">
        <v>42430</v>
      </c>
      <c r="C8964" s="30">
        <v>100</v>
      </c>
      <c r="D8964" s="4">
        <v>2</v>
      </c>
      <c r="E8964" s="1">
        <v>17</v>
      </c>
      <c r="F8964" s="4" t="s">
        <v>47</v>
      </c>
      <c r="G8964" s="4" t="s">
        <v>621</v>
      </c>
      <c r="H8964" s="4" t="s">
        <v>22</v>
      </c>
      <c r="I8964" s="4" t="s">
        <v>53</v>
      </c>
      <c r="J8964" s="4"/>
      <c r="K8964" s="4"/>
      <c r="M8964" s="1"/>
      <c r="AK8964" s="1" t="s">
        <v>1699</v>
      </c>
    </row>
    <row r="8965" spans="1:38">
      <c r="A8965" s="1" t="s">
        <v>1802</v>
      </c>
      <c r="B8965" s="28">
        <v>42430</v>
      </c>
      <c r="C8965" s="30">
        <v>100</v>
      </c>
      <c r="D8965" s="4">
        <v>2</v>
      </c>
      <c r="E8965" s="1">
        <v>18</v>
      </c>
      <c r="F8965" s="4" t="s">
        <v>26</v>
      </c>
      <c r="G8965" s="4" t="s">
        <v>622</v>
      </c>
      <c r="H8965" s="4" t="s">
        <v>22</v>
      </c>
      <c r="I8965" s="4" t="s">
        <v>53</v>
      </c>
      <c r="J8965" s="4"/>
      <c r="K8965" s="4"/>
      <c r="M8965" s="1"/>
      <c r="AK8965" s="1" t="s">
        <v>1699</v>
      </c>
    </row>
    <row r="8966" spans="1:38">
      <c r="A8966" s="1" t="s">
        <v>1802</v>
      </c>
      <c r="B8966" s="28">
        <v>42430</v>
      </c>
      <c r="C8966" s="30">
        <v>100</v>
      </c>
      <c r="D8966" s="4">
        <v>2</v>
      </c>
      <c r="E8966" s="1">
        <v>18</v>
      </c>
      <c r="F8966" s="4" t="s">
        <v>47</v>
      </c>
      <c r="G8966" s="4" t="s">
        <v>623</v>
      </c>
      <c r="H8966" s="4" t="s">
        <v>22</v>
      </c>
      <c r="I8966" s="4" t="s">
        <v>9</v>
      </c>
      <c r="J8966" s="4"/>
      <c r="K8966" s="4" t="s">
        <v>35</v>
      </c>
      <c r="L8966" s="1" t="s">
        <v>53</v>
      </c>
      <c r="M8966" s="1" t="s">
        <v>1556</v>
      </c>
      <c r="AK8966" s="1" t="s">
        <v>1699</v>
      </c>
    </row>
    <row r="8967" spans="1:38">
      <c r="A8967" s="1" t="s">
        <v>1802</v>
      </c>
      <c r="B8967" s="28">
        <v>42430</v>
      </c>
      <c r="C8967" s="30">
        <v>100</v>
      </c>
      <c r="D8967" s="4">
        <v>2</v>
      </c>
      <c r="E8967" s="1">
        <v>19</v>
      </c>
      <c r="F8967" s="4" t="s">
        <v>26</v>
      </c>
      <c r="G8967" s="4" t="s">
        <v>624</v>
      </c>
      <c r="H8967" s="4" t="s">
        <v>22</v>
      </c>
      <c r="I8967" s="4" t="s">
        <v>53</v>
      </c>
      <c r="J8967" s="4"/>
      <c r="K8967" s="4"/>
      <c r="M8967" s="1"/>
      <c r="AK8967" s="1" t="s">
        <v>1699</v>
      </c>
    </row>
    <row r="8968" spans="1:38">
      <c r="A8968" s="1" t="s">
        <v>1802</v>
      </c>
      <c r="B8968" s="28">
        <v>42430</v>
      </c>
      <c r="C8968" s="30">
        <v>100</v>
      </c>
      <c r="D8968" s="4">
        <v>2</v>
      </c>
      <c r="E8968" s="1">
        <v>19</v>
      </c>
      <c r="F8968" s="4" t="s">
        <v>47</v>
      </c>
      <c r="G8968" s="4" t="s">
        <v>625</v>
      </c>
      <c r="H8968" s="4" t="s">
        <v>22</v>
      </c>
      <c r="I8968" s="4" t="s">
        <v>9</v>
      </c>
      <c r="J8968" s="4"/>
      <c r="K8968" s="4" t="s">
        <v>29</v>
      </c>
      <c r="L8968" s="1" t="s">
        <v>53</v>
      </c>
      <c r="M8968" s="1" t="s">
        <v>1534</v>
      </c>
      <c r="AK8968" s="1" t="s">
        <v>1699</v>
      </c>
    </row>
    <row r="8969" spans="1:38">
      <c r="A8969" s="1" t="s">
        <v>1802</v>
      </c>
      <c r="B8969" s="28">
        <v>42430</v>
      </c>
      <c r="C8969" s="30">
        <v>100</v>
      </c>
      <c r="D8969" s="4">
        <v>2</v>
      </c>
      <c r="E8969" s="1">
        <v>20</v>
      </c>
      <c r="F8969" s="4" t="s">
        <v>26</v>
      </c>
      <c r="G8969" s="4" t="s">
        <v>626</v>
      </c>
      <c r="H8969" s="4" t="s">
        <v>22</v>
      </c>
      <c r="I8969" s="4" t="s">
        <v>9</v>
      </c>
      <c r="J8969" s="4"/>
      <c r="K8969" s="4"/>
      <c r="M8969" s="1"/>
      <c r="AK8969" s="1" t="s">
        <v>1699</v>
      </c>
      <c r="AL8969" s="1" t="s">
        <v>782</v>
      </c>
    </row>
    <row r="8970" spans="1:38">
      <c r="A8970" s="1" t="s">
        <v>1802</v>
      </c>
      <c r="B8970" s="28">
        <v>42430</v>
      </c>
      <c r="C8970" s="30">
        <v>100</v>
      </c>
      <c r="D8970" s="4">
        <v>2</v>
      </c>
      <c r="E8970" s="1">
        <v>20</v>
      </c>
      <c r="F8970" s="4" t="s">
        <v>47</v>
      </c>
      <c r="G8970" s="4" t="s">
        <v>627</v>
      </c>
      <c r="H8970" s="4" t="s">
        <v>23</v>
      </c>
      <c r="I8970" s="4" t="s">
        <v>53</v>
      </c>
      <c r="J8970" s="4"/>
      <c r="K8970" s="4"/>
      <c r="M8970" s="1"/>
      <c r="AK8970" s="1" t="s">
        <v>1699</v>
      </c>
    </row>
    <row r="8971" spans="1:38">
      <c r="A8971" s="1" t="s">
        <v>1802</v>
      </c>
      <c r="B8971" s="28">
        <v>42430</v>
      </c>
      <c r="C8971" s="30">
        <v>100</v>
      </c>
      <c r="D8971" s="4">
        <v>2</v>
      </c>
      <c r="E8971" s="10">
        <v>21</v>
      </c>
      <c r="F8971" s="4" t="s">
        <v>26</v>
      </c>
      <c r="G8971" s="4" t="s">
        <v>628</v>
      </c>
      <c r="H8971" s="4" t="s">
        <v>22</v>
      </c>
      <c r="I8971" s="4" t="s">
        <v>53</v>
      </c>
      <c r="J8971" s="4"/>
      <c r="K8971" s="4"/>
      <c r="M8971" s="1"/>
      <c r="AK8971" s="1" t="s">
        <v>1699</v>
      </c>
    </row>
    <row r="8972" spans="1:38">
      <c r="A8972" s="1" t="s">
        <v>1802</v>
      </c>
      <c r="B8972" s="28">
        <v>42430</v>
      </c>
      <c r="C8972" s="30">
        <v>100</v>
      </c>
      <c r="D8972" s="4">
        <v>2</v>
      </c>
      <c r="E8972" s="1">
        <v>21</v>
      </c>
      <c r="F8972" s="4" t="s">
        <v>47</v>
      </c>
      <c r="G8972" s="4" t="s">
        <v>629</v>
      </c>
      <c r="H8972" s="4" t="s">
        <v>23</v>
      </c>
      <c r="I8972" s="4" t="s">
        <v>23</v>
      </c>
      <c r="J8972" s="4"/>
      <c r="K8972" s="4"/>
      <c r="M8972" s="1"/>
      <c r="AK8972" s="1" t="s">
        <v>1699</v>
      </c>
    </row>
    <row r="8973" spans="1:38">
      <c r="A8973" s="1" t="s">
        <v>1802</v>
      </c>
      <c r="B8973" s="28">
        <v>42430</v>
      </c>
      <c r="C8973" s="30">
        <v>100</v>
      </c>
      <c r="D8973" s="4">
        <v>2</v>
      </c>
      <c r="E8973" s="1">
        <v>22</v>
      </c>
      <c r="F8973" s="4" t="s">
        <v>26</v>
      </c>
      <c r="G8973" s="4" t="s">
        <v>630</v>
      </c>
      <c r="H8973" s="4" t="s">
        <v>22</v>
      </c>
      <c r="I8973" s="4" t="s">
        <v>53</v>
      </c>
      <c r="J8973" s="4"/>
      <c r="K8973" s="4"/>
      <c r="M8973" s="1"/>
      <c r="AK8973" s="1" t="s">
        <v>1699</v>
      </c>
    </row>
    <row r="8974" spans="1:38">
      <c r="A8974" s="1" t="s">
        <v>1802</v>
      </c>
      <c r="B8974" s="28">
        <v>42430</v>
      </c>
      <c r="C8974" s="30">
        <v>100</v>
      </c>
      <c r="D8974" s="4">
        <v>2</v>
      </c>
      <c r="E8974" s="1">
        <v>22</v>
      </c>
      <c r="F8974" s="4" t="s">
        <v>47</v>
      </c>
      <c r="G8974" s="4" t="s">
        <v>631</v>
      </c>
      <c r="H8974" s="4" t="s">
        <v>22</v>
      </c>
      <c r="I8974" s="4" t="s">
        <v>53</v>
      </c>
      <c r="J8974" s="4"/>
      <c r="K8974" s="4"/>
      <c r="M8974" s="1"/>
      <c r="AK8974" s="1" t="s">
        <v>1699</v>
      </c>
    </row>
    <row r="8975" spans="1:38">
      <c r="A8975" s="1" t="s">
        <v>1802</v>
      </c>
      <c r="B8975" s="28">
        <v>42430</v>
      </c>
      <c r="C8975" s="30">
        <v>100</v>
      </c>
      <c r="D8975" s="4">
        <v>2</v>
      </c>
      <c r="E8975" s="1">
        <v>23</v>
      </c>
      <c r="F8975" s="4" t="s">
        <v>26</v>
      </c>
      <c r="G8975" s="4" t="s">
        <v>632</v>
      </c>
      <c r="H8975" s="4" t="s">
        <v>22</v>
      </c>
      <c r="I8975" s="4" t="s">
        <v>53</v>
      </c>
      <c r="J8975" s="4"/>
      <c r="K8975" s="4"/>
      <c r="M8975" s="1"/>
      <c r="AK8975" s="1" t="s">
        <v>1699</v>
      </c>
    </row>
    <row r="8976" spans="1:38">
      <c r="A8976" s="1" t="s">
        <v>1802</v>
      </c>
      <c r="B8976" s="28">
        <v>42430</v>
      </c>
      <c r="C8976" s="30">
        <v>100</v>
      </c>
      <c r="D8976" s="4">
        <v>2</v>
      </c>
      <c r="E8976" s="1">
        <v>23</v>
      </c>
      <c r="F8976" s="4" t="s">
        <v>47</v>
      </c>
      <c r="G8976" s="4" t="s">
        <v>633</v>
      </c>
      <c r="H8976" s="4" t="s">
        <v>22</v>
      </c>
      <c r="I8976" s="4" t="s">
        <v>53</v>
      </c>
      <c r="J8976" s="4"/>
      <c r="K8976" s="4"/>
      <c r="M8976" s="1"/>
      <c r="AK8976" s="1" t="s">
        <v>1699</v>
      </c>
    </row>
    <row r="8977" spans="1:38">
      <c r="A8977" s="1" t="s">
        <v>1802</v>
      </c>
      <c r="B8977" s="28">
        <v>42430</v>
      </c>
      <c r="C8977" s="30">
        <v>100</v>
      </c>
      <c r="D8977" s="4">
        <v>2</v>
      </c>
      <c r="E8977" s="1">
        <v>24</v>
      </c>
      <c r="F8977" s="4" t="s">
        <v>26</v>
      </c>
      <c r="G8977" s="4" t="s">
        <v>634</v>
      </c>
      <c r="H8977" s="4" t="s">
        <v>22</v>
      </c>
      <c r="I8977" s="4" t="s">
        <v>53</v>
      </c>
      <c r="J8977" s="4"/>
      <c r="K8977" s="4"/>
      <c r="M8977" s="1"/>
      <c r="AK8977" s="1" t="s">
        <v>1699</v>
      </c>
    </row>
    <row r="8978" spans="1:38">
      <c r="A8978" s="1" t="s">
        <v>1802</v>
      </c>
      <c r="B8978" s="28">
        <v>42430</v>
      </c>
      <c r="C8978" s="30">
        <v>100</v>
      </c>
      <c r="D8978" s="4">
        <v>2</v>
      </c>
      <c r="E8978" s="1">
        <v>24</v>
      </c>
      <c r="F8978" s="4" t="s">
        <v>47</v>
      </c>
      <c r="G8978" s="4" t="s">
        <v>635</v>
      </c>
      <c r="H8978" s="4" t="s">
        <v>23</v>
      </c>
      <c r="I8978" s="4" t="s">
        <v>23</v>
      </c>
      <c r="J8978" s="4"/>
      <c r="K8978" s="4"/>
      <c r="M8978" s="1"/>
      <c r="AK8978" s="1" t="s">
        <v>1699</v>
      </c>
    </row>
    <row r="8979" spans="1:38">
      <c r="A8979" s="1" t="s">
        <v>1802</v>
      </c>
      <c r="B8979" s="28">
        <v>42430</v>
      </c>
      <c r="C8979" s="30">
        <v>100</v>
      </c>
      <c r="D8979" s="4">
        <v>2</v>
      </c>
      <c r="E8979" s="1">
        <v>25</v>
      </c>
      <c r="F8979" s="4" t="s">
        <v>26</v>
      </c>
      <c r="G8979" s="4" t="s">
        <v>636</v>
      </c>
      <c r="H8979" s="4" t="s">
        <v>22</v>
      </c>
      <c r="I8979" s="4" t="s">
        <v>53</v>
      </c>
      <c r="J8979" s="4"/>
      <c r="K8979" s="4"/>
      <c r="M8979" s="1"/>
      <c r="AK8979" s="1" t="s">
        <v>1699</v>
      </c>
    </row>
    <row r="8980" spans="1:38">
      <c r="A8980" s="1" t="s">
        <v>1802</v>
      </c>
      <c r="B8980" s="28">
        <v>42430</v>
      </c>
      <c r="C8980" s="30">
        <v>100</v>
      </c>
      <c r="D8980" s="4">
        <v>2</v>
      </c>
      <c r="E8980" s="1">
        <v>25</v>
      </c>
      <c r="F8980" s="4" t="s">
        <v>47</v>
      </c>
      <c r="G8980" s="4" t="s">
        <v>637</v>
      </c>
      <c r="H8980" s="4" t="s">
        <v>22</v>
      </c>
      <c r="I8980" s="4" t="s">
        <v>53</v>
      </c>
      <c r="J8980" s="4"/>
      <c r="K8980" s="4"/>
      <c r="M8980" s="1"/>
      <c r="AK8980" s="1" t="s">
        <v>1699</v>
      </c>
    </row>
    <row r="8981" spans="1:38">
      <c r="A8981" s="1" t="s">
        <v>1802</v>
      </c>
      <c r="B8981" s="28">
        <v>42430</v>
      </c>
      <c r="C8981" s="30">
        <v>100</v>
      </c>
      <c r="D8981" s="4">
        <v>2</v>
      </c>
      <c r="E8981" s="1">
        <v>26</v>
      </c>
      <c r="F8981" s="4" t="s">
        <v>26</v>
      </c>
      <c r="G8981" s="4" t="s">
        <v>638</v>
      </c>
      <c r="H8981" s="4" t="s">
        <v>22</v>
      </c>
      <c r="I8981" s="4" t="s">
        <v>23</v>
      </c>
      <c r="J8981" s="4"/>
      <c r="K8981" s="4"/>
      <c r="M8981" s="1"/>
      <c r="AK8981" s="1" t="s">
        <v>1699</v>
      </c>
    </row>
    <row r="8982" spans="1:38">
      <c r="A8982" s="1" t="s">
        <v>1802</v>
      </c>
      <c r="B8982" s="28">
        <v>42430</v>
      </c>
      <c r="C8982" s="30">
        <v>100</v>
      </c>
      <c r="D8982" s="4">
        <v>2</v>
      </c>
      <c r="E8982" s="1">
        <v>26</v>
      </c>
      <c r="F8982" s="4" t="s">
        <v>47</v>
      </c>
      <c r="G8982" s="4" t="s">
        <v>639</v>
      </c>
      <c r="H8982" s="4" t="s">
        <v>22</v>
      </c>
      <c r="I8982" s="4" t="s">
        <v>23</v>
      </c>
      <c r="J8982" s="4"/>
      <c r="K8982" s="4"/>
      <c r="M8982" s="1"/>
      <c r="AK8982" s="1" t="s">
        <v>1699</v>
      </c>
    </row>
    <row r="8983" spans="1:38">
      <c r="A8983" s="1" t="s">
        <v>1802</v>
      </c>
      <c r="B8983" s="28">
        <v>42430</v>
      </c>
      <c r="C8983" s="30">
        <v>100</v>
      </c>
      <c r="D8983" s="4">
        <v>2</v>
      </c>
      <c r="E8983" s="1">
        <v>27</v>
      </c>
      <c r="F8983" s="4" t="s">
        <v>26</v>
      </c>
      <c r="G8983" s="4" t="s">
        <v>640</v>
      </c>
      <c r="H8983" s="4" t="s">
        <v>22</v>
      </c>
      <c r="I8983" s="4" t="s">
        <v>53</v>
      </c>
      <c r="J8983" s="4"/>
      <c r="K8983" s="4"/>
      <c r="M8983" s="1"/>
      <c r="AK8983" s="1" t="s">
        <v>1699</v>
      </c>
    </row>
    <row r="8984" spans="1:38">
      <c r="A8984" s="1" t="s">
        <v>1802</v>
      </c>
      <c r="B8984" s="28">
        <v>42430</v>
      </c>
      <c r="C8984" s="30">
        <v>100</v>
      </c>
      <c r="D8984" s="4">
        <v>2</v>
      </c>
      <c r="E8984" s="1">
        <v>27</v>
      </c>
      <c r="F8984" s="4" t="s">
        <v>47</v>
      </c>
      <c r="G8984" s="4" t="s">
        <v>641</v>
      </c>
      <c r="H8984" s="4" t="s">
        <v>22</v>
      </c>
      <c r="I8984" s="4" t="s">
        <v>9</v>
      </c>
      <c r="J8984" s="4"/>
      <c r="K8984" s="4"/>
      <c r="M8984" s="1"/>
      <c r="AK8984" s="1" t="s">
        <v>1699</v>
      </c>
      <c r="AL8984" s="1" t="s">
        <v>782</v>
      </c>
    </row>
    <row r="8985" spans="1:38">
      <c r="A8985" s="1" t="s">
        <v>1802</v>
      </c>
      <c r="B8985" s="28">
        <v>42430</v>
      </c>
      <c r="C8985" s="30">
        <v>100</v>
      </c>
      <c r="D8985" s="4">
        <v>2</v>
      </c>
      <c r="E8985" s="1">
        <v>28</v>
      </c>
      <c r="F8985" s="4" t="s">
        <v>26</v>
      </c>
      <c r="G8985" s="4" t="s">
        <v>642</v>
      </c>
      <c r="H8985" s="4" t="s">
        <v>23</v>
      </c>
      <c r="I8985" s="4" t="s">
        <v>53</v>
      </c>
      <c r="J8985" s="4"/>
      <c r="K8985" s="4"/>
      <c r="M8985" s="1"/>
      <c r="AK8985" s="1" t="s">
        <v>1699</v>
      </c>
    </row>
    <row r="8986" spans="1:38">
      <c r="A8986" s="1" t="s">
        <v>1802</v>
      </c>
      <c r="B8986" s="28">
        <v>42430</v>
      </c>
      <c r="C8986" s="30">
        <v>100</v>
      </c>
      <c r="D8986" s="4">
        <v>2</v>
      </c>
      <c r="E8986" s="1">
        <v>28</v>
      </c>
      <c r="F8986" s="4" t="s">
        <v>47</v>
      </c>
      <c r="G8986" s="4" t="s">
        <v>643</v>
      </c>
      <c r="H8986" s="4" t="s">
        <v>22</v>
      </c>
      <c r="I8986" s="4" t="s">
        <v>53</v>
      </c>
      <c r="J8986" s="4"/>
      <c r="K8986" s="4"/>
      <c r="M8986" s="1"/>
      <c r="AK8986" s="1" t="s">
        <v>1699</v>
      </c>
    </row>
    <row r="8987" spans="1:38">
      <c r="A8987" s="1" t="s">
        <v>1802</v>
      </c>
      <c r="B8987" s="28">
        <v>42430</v>
      </c>
      <c r="C8987" s="30">
        <v>100</v>
      </c>
      <c r="D8987" s="4">
        <v>2</v>
      </c>
      <c r="E8987" s="1">
        <v>29</v>
      </c>
      <c r="F8987" s="4" t="s">
        <v>26</v>
      </c>
      <c r="G8987" s="4" t="s">
        <v>644</v>
      </c>
      <c r="H8987" s="4" t="s">
        <v>22</v>
      </c>
      <c r="I8987" s="4" t="s">
        <v>9</v>
      </c>
      <c r="J8987" s="4"/>
      <c r="K8987" s="4" t="s">
        <v>31</v>
      </c>
      <c r="L8987" s="1" t="s">
        <v>25</v>
      </c>
      <c r="M8987" s="1" t="s">
        <v>1580</v>
      </c>
      <c r="N8987" s="1" t="s">
        <v>227</v>
      </c>
      <c r="O8987" s="1" t="s">
        <v>27</v>
      </c>
      <c r="P8987" s="1" t="s">
        <v>1612</v>
      </c>
      <c r="Q8987" s="1">
        <v>42.89</v>
      </c>
      <c r="R8987" s="1">
        <v>23.15</v>
      </c>
      <c r="S8987" s="1">
        <v>35.94</v>
      </c>
      <c r="T8987" s="1">
        <v>216.71</v>
      </c>
      <c r="U8987" s="1">
        <v>278.02</v>
      </c>
      <c r="V8987" s="1">
        <f>(U8987/T8987)*100</f>
        <v>128.29126482395827</v>
      </c>
      <c r="X8987" s="1">
        <v>19</v>
      </c>
      <c r="Y8987" s="1">
        <v>259</v>
      </c>
      <c r="Z8987" s="1">
        <v>240</v>
      </c>
      <c r="AA8987" s="1">
        <v>5</v>
      </c>
      <c r="AE8987" s="1" t="s">
        <v>1651</v>
      </c>
      <c r="AJ8987" s="1" t="s">
        <v>750</v>
      </c>
      <c r="AK8987" s="1" t="s">
        <v>1699</v>
      </c>
      <c r="AL8987" s="1" t="s">
        <v>1700</v>
      </c>
    </row>
    <row r="8988" spans="1:38">
      <c r="A8988" s="1" t="s">
        <v>1802</v>
      </c>
      <c r="B8988" s="28">
        <v>42430</v>
      </c>
      <c r="C8988" s="30">
        <v>100</v>
      </c>
      <c r="D8988" s="4">
        <v>2</v>
      </c>
      <c r="E8988" s="1">
        <v>29</v>
      </c>
      <c r="F8988" s="4" t="s">
        <v>47</v>
      </c>
      <c r="G8988" s="4" t="s">
        <v>645</v>
      </c>
      <c r="H8988" s="4" t="s">
        <v>22</v>
      </c>
      <c r="I8988" s="4" t="s">
        <v>23</v>
      </c>
      <c r="J8988" s="4"/>
      <c r="K8988" s="4"/>
      <c r="M8988" s="1"/>
      <c r="AK8988" s="1" t="s">
        <v>1699</v>
      </c>
    </row>
    <row r="8989" spans="1:38">
      <c r="A8989" s="1" t="s">
        <v>1802</v>
      </c>
      <c r="B8989" s="28">
        <v>42430</v>
      </c>
      <c r="C8989" s="30">
        <v>100</v>
      </c>
      <c r="D8989" s="4">
        <v>2</v>
      </c>
      <c r="E8989" s="1">
        <v>30</v>
      </c>
      <c r="F8989" s="4" t="s">
        <v>26</v>
      </c>
      <c r="G8989" s="4" t="s">
        <v>646</v>
      </c>
      <c r="H8989" s="4" t="s">
        <v>22</v>
      </c>
      <c r="I8989" s="4" t="s">
        <v>53</v>
      </c>
      <c r="J8989" s="4"/>
      <c r="K8989" s="4"/>
      <c r="M8989" s="1"/>
      <c r="AK8989" s="1" t="s">
        <v>1699</v>
      </c>
    </row>
    <row r="8990" spans="1:38">
      <c r="A8990" s="1" t="s">
        <v>1802</v>
      </c>
      <c r="B8990" s="28">
        <v>42430</v>
      </c>
      <c r="C8990" s="30">
        <v>100</v>
      </c>
      <c r="D8990" s="4">
        <v>2</v>
      </c>
      <c r="E8990" s="1">
        <v>30</v>
      </c>
      <c r="F8990" s="4" t="s">
        <v>47</v>
      </c>
      <c r="G8990" s="4" t="s">
        <v>647</v>
      </c>
      <c r="H8990" s="4" t="s">
        <v>22</v>
      </c>
      <c r="I8990" s="4" t="s">
        <v>9</v>
      </c>
      <c r="J8990" s="4"/>
      <c r="K8990" s="4" t="s">
        <v>146</v>
      </c>
      <c r="L8990" s="1" t="s">
        <v>25</v>
      </c>
      <c r="M8990" s="1" t="s">
        <v>1581</v>
      </c>
      <c r="N8990" s="1" t="s">
        <v>26</v>
      </c>
      <c r="O8990" s="1" t="s">
        <v>27</v>
      </c>
      <c r="P8990" s="1" t="s">
        <v>1613</v>
      </c>
      <c r="Q8990" s="1">
        <v>22.23</v>
      </c>
      <c r="R8990" s="1">
        <v>16.399999999999999</v>
      </c>
      <c r="S8990" s="1">
        <v>22.44</v>
      </c>
      <c r="X8990" s="1">
        <v>19</v>
      </c>
      <c r="Y8990" s="1">
        <v>58</v>
      </c>
      <c r="Z8990" s="1">
        <v>39</v>
      </c>
      <c r="AA8990" s="1">
        <v>0</v>
      </c>
      <c r="AE8990" s="1" t="s">
        <v>1652</v>
      </c>
      <c r="AJ8990" s="1" t="s">
        <v>1317</v>
      </c>
      <c r="AK8990" s="1" t="s">
        <v>1699</v>
      </c>
      <c r="AL8990" s="1" t="s">
        <v>1701</v>
      </c>
    </row>
    <row r="8991" spans="1:38">
      <c r="A8991" s="1" t="s">
        <v>1802</v>
      </c>
      <c r="B8991" s="28">
        <v>42430</v>
      </c>
      <c r="C8991" s="30">
        <v>100</v>
      </c>
      <c r="D8991" s="4">
        <v>2</v>
      </c>
      <c r="E8991" s="1">
        <v>31</v>
      </c>
      <c r="F8991" s="4" t="s">
        <v>26</v>
      </c>
      <c r="G8991" s="4" t="s">
        <v>648</v>
      </c>
      <c r="H8991" s="4" t="s">
        <v>22</v>
      </c>
      <c r="I8991" s="4" t="s">
        <v>9</v>
      </c>
      <c r="J8991" s="4"/>
      <c r="K8991" s="4" t="s">
        <v>29</v>
      </c>
      <c r="L8991" s="1" t="s">
        <v>53</v>
      </c>
      <c r="M8991" s="1" t="s">
        <v>1574</v>
      </c>
      <c r="AK8991" s="1" t="s">
        <v>1699</v>
      </c>
    </row>
    <row r="8992" spans="1:38">
      <c r="A8992" s="1" t="s">
        <v>1802</v>
      </c>
      <c r="B8992" s="28">
        <v>42430</v>
      </c>
      <c r="C8992" s="30">
        <v>100</v>
      </c>
      <c r="D8992" s="4">
        <v>2</v>
      </c>
      <c r="E8992" s="1">
        <v>31</v>
      </c>
      <c r="F8992" s="4" t="s">
        <v>47</v>
      </c>
      <c r="G8992" s="4" t="s">
        <v>649</v>
      </c>
      <c r="H8992" s="4" t="s">
        <v>22</v>
      </c>
      <c r="I8992" s="4" t="s">
        <v>23</v>
      </c>
      <c r="J8992" s="4"/>
      <c r="K8992" s="4"/>
      <c r="M8992" s="1"/>
      <c r="AK8992" s="1" t="s">
        <v>1699</v>
      </c>
    </row>
    <row r="8993" spans="1:38">
      <c r="A8993" s="1" t="s">
        <v>1802</v>
      </c>
      <c r="B8993" s="28">
        <v>42430</v>
      </c>
      <c r="C8993" s="30">
        <v>100</v>
      </c>
      <c r="D8993" s="4">
        <v>2</v>
      </c>
      <c r="E8993" s="1">
        <v>32</v>
      </c>
      <c r="F8993" s="4" t="s">
        <v>26</v>
      </c>
      <c r="G8993" s="4" t="s">
        <v>650</v>
      </c>
      <c r="H8993" s="4" t="s">
        <v>22</v>
      </c>
      <c r="I8993" s="4" t="s">
        <v>53</v>
      </c>
      <c r="J8993" s="4"/>
      <c r="K8993" s="4"/>
      <c r="M8993" s="1"/>
      <c r="AK8993" s="1" t="s">
        <v>1699</v>
      </c>
    </row>
    <row r="8994" spans="1:38">
      <c r="A8994" s="1" t="s">
        <v>1802</v>
      </c>
      <c r="B8994" s="28">
        <v>42430</v>
      </c>
      <c r="C8994" s="30">
        <v>100</v>
      </c>
      <c r="D8994" s="4">
        <v>2</v>
      </c>
      <c r="E8994" s="1">
        <v>32</v>
      </c>
      <c r="F8994" s="4" t="s">
        <v>47</v>
      </c>
      <c r="G8994" s="4" t="s">
        <v>651</v>
      </c>
      <c r="H8994" s="4" t="s">
        <v>22</v>
      </c>
      <c r="I8994" s="4" t="s">
        <v>23</v>
      </c>
      <c r="J8994" s="4"/>
      <c r="K8994" s="4"/>
      <c r="M8994" s="1"/>
      <c r="AK8994" s="1" t="s">
        <v>1699</v>
      </c>
    </row>
    <row r="8995" spans="1:38">
      <c r="A8995" s="1" t="s">
        <v>1802</v>
      </c>
      <c r="B8995" s="28">
        <v>42430</v>
      </c>
      <c r="C8995" s="30">
        <v>100</v>
      </c>
      <c r="D8995" s="4">
        <v>2</v>
      </c>
      <c r="E8995" s="1">
        <v>33</v>
      </c>
      <c r="F8995" s="4" t="s">
        <v>26</v>
      </c>
      <c r="G8995" s="4" t="s">
        <v>740</v>
      </c>
      <c r="H8995" s="4" t="s">
        <v>22</v>
      </c>
      <c r="I8995" s="4" t="s">
        <v>53</v>
      </c>
      <c r="J8995" s="4"/>
      <c r="K8995" s="4"/>
      <c r="M8995" s="1"/>
      <c r="AK8995" s="1" t="s">
        <v>1702</v>
      </c>
    </row>
    <row r="8996" spans="1:38">
      <c r="A8996" s="1" t="s">
        <v>1802</v>
      </c>
      <c r="B8996" s="28">
        <v>42430</v>
      </c>
      <c r="C8996" s="30">
        <v>100</v>
      </c>
      <c r="D8996" s="4">
        <v>2</v>
      </c>
      <c r="E8996" s="1">
        <v>33</v>
      </c>
      <c r="F8996" s="4" t="s">
        <v>47</v>
      </c>
      <c r="G8996" s="4" t="s">
        <v>652</v>
      </c>
      <c r="H8996" s="4" t="s">
        <v>22</v>
      </c>
      <c r="I8996" s="4" t="s">
        <v>23</v>
      </c>
      <c r="J8996" s="4"/>
      <c r="K8996" s="4"/>
      <c r="M8996" s="1"/>
      <c r="AK8996" s="1" t="s">
        <v>1702</v>
      </c>
    </row>
    <row r="8997" spans="1:38">
      <c r="A8997" s="1" t="s">
        <v>1802</v>
      </c>
      <c r="B8997" s="28">
        <v>42430</v>
      </c>
      <c r="C8997" s="30">
        <v>100</v>
      </c>
      <c r="D8997" s="4">
        <v>2</v>
      </c>
      <c r="E8997" s="1">
        <v>34</v>
      </c>
      <c r="F8997" s="4" t="s">
        <v>26</v>
      </c>
      <c r="G8997" s="4" t="s">
        <v>653</v>
      </c>
      <c r="H8997" s="4" t="s">
        <v>23</v>
      </c>
      <c r="I8997" s="4" t="s">
        <v>23</v>
      </c>
      <c r="J8997" s="4"/>
      <c r="K8997" s="4"/>
      <c r="M8997" s="1"/>
      <c r="AK8997" s="1" t="s">
        <v>1702</v>
      </c>
    </row>
    <row r="8998" spans="1:38">
      <c r="A8998" s="1" t="s">
        <v>1802</v>
      </c>
      <c r="B8998" s="28">
        <v>42430</v>
      </c>
      <c r="C8998" s="30">
        <v>100</v>
      </c>
      <c r="D8998" s="4">
        <v>2</v>
      </c>
      <c r="E8998" s="1">
        <v>34</v>
      </c>
      <c r="F8998" s="4" t="s">
        <v>47</v>
      </c>
      <c r="G8998" s="4" t="s">
        <v>655</v>
      </c>
      <c r="H8998" s="4" t="s">
        <v>22</v>
      </c>
      <c r="I8998" s="4" t="s">
        <v>9</v>
      </c>
      <c r="J8998" s="4"/>
      <c r="K8998" s="4" t="s">
        <v>29</v>
      </c>
      <c r="L8998" s="1" t="s">
        <v>53</v>
      </c>
      <c r="M8998" s="1" t="s">
        <v>1543</v>
      </c>
      <c r="AK8998" s="1" t="s">
        <v>1702</v>
      </c>
    </row>
    <row r="8999" spans="1:38">
      <c r="A8999" s="1" t="s">
        <v>1802</v>
      </c>
      <c r="B8999" s="28">
        <v>42430</v>
      </c>
      <c r="C8999" s="30">
        <v>100</v>
      </c>
      <c r="D8999" s="4">
        <v>2</v>
      </c>
      <c r="E8999" s="1">
        <v>35</v>
      </c>
      <c r="F8999" s="4" t="s">
        <v>26</v>
      </c>
      <c r="G8999" s="4" t="s">
        <v>656</v>
      </c>
      <c r="H8999" s="4" t="s">
        <v>22</v>
      </c>
      <c r="I8999" s="4" t="s">
        <v>23</v>
      </c>
      <c r="J8999" s="4"/>
      <c r="K8999" s="4"/>
      <c r="M8999" s="1"/>
      <c r="AK8999" s="1" t="s">
        <v>1702</v>
      </c>
    </row>
    <row r="9000" spans="1:38">
      <c r="A9000" s="1" t="s">
        <v>1802</v>
      </c>
      <c r="B9000" s="28">
        <v>42430</v>
      </c>
      <c r="C9000" s="30">
        <v>100</v>
      </c>
      <c r="D9000" s="4">
        <v>2</v>
      </c>
      <c r="E9000" s="1">
        <v>35</v>
      </c>
      <c r="F9000" s="4" t="s">
        <v>47</v>
      </c>
      <c r="G9000" s="4" t="s">
        <v>658</v>
      </c>
      <c r="H9000" s="4" t="s">
        <v>22</v>
      </c>
      <c r="I9000" s="4" t="s">
        <v>9</v>
      </c>
      <c r="J9000" s="4"/>
      <c r="K9000" s="4"/>
      <c r="M9000" s="1"/>
      <c r="AK9000" s="1" t="s">
        <v>1702</v>
      </c>
      <c r="AL9000" s="1" t="s">
        <v>782</v>
      </c>
    </row>
    <row r="9001" spans="1:38">
      <c r="A9001" s="1" t="s">
        <v>1802</v>
      </c>
      <c r="B9001" s="28">
        <v>42430</v>
      </c>
      <c r="C9001" s="30">
        <v>100</v>
      </c>
      <c r="D9001" s="4">
        <v>2</v>
      </c>
      <c r="E9001" s="1">
        <v>36</v>
      </c>
      <c r="F9001" s="4" t="s">
        <v>26</v>
      </c>
      <c r="G9001" s="4" t="s">
        <v>660</v>
      </c>
      <c r="H9001" s="4" t="s">
        <v>22</v>
      </c>
      <c r="I9001" s="4" t="s">
        <v>9</v>
      </c>
      <c r="J9001" s="4"/>
      <c r="K9001" s="4" t="s">
        <v>35</v>
      </c>
      <c r="L9001" s="1" t="s">
        <v>53</v>
      </c>
      <c r="M9001" s="1" t="s">
        <v>1572</v>
      </c>
      <c r="AK9001" s="1" t="s">
        <v>1702</v>
      </c>
    </row>
    <row r="9002" spans="1:38">
      <c r="A9002" s="1" t="s">
        <v>1802</v>
      </c>
      <c r="B9002" s="28">
        <v>42430</v>
      </c>
      <c r="C9002" s="30">
        <v>100</v>
      </c>
      <c r="D9002" s="4">
        <v>2</v>
      </c>
      <c r="E9002" s="1">
        <v>36</v>
      </c>
      <c r="F9002" s="4" t="s">
        <v>47</v>
      </c>
      <c r="G9002" s="4" t="s">
        <v>661</v>
      </c>
      <c r="H9002" s="4" t="s">
        <v>22</v>
      </c>
      <c r="I9002" s="4" t="s">
        <v>9</v>
      </c>
      <c r="J9002" s="4"/>
      <c r="K9002" s="4"/>
      <c r="M9002" s="1"/>
      <c r="AK9002" s="1" t="s">
        <v>1702</v>
      </c>
      <c r="AL9002" s="1" t="s">
        <v>782</v>
      </c>
    </row>
    <row r="9003" spans="1:38">
      <c r="A9003" s="1" t="s">
        <v>1802</v>
      </c>
      <c r="B9003" s="28">
        <v>42430</v>
      </c>
      <c r="C9003" s="30">
        <v>100</v>
      </c>
      <c r="D9003" s="4">
        <v>2</v>
      </c>
      <c r="E9003" s="1">
        <v>37</v>
      </c>
      <c r="F9003" s="4" t="s">
        <v>26</v>
      </c>
      <c r="G9003" s="4" t="s">
        <v>741</v>
      </c>
      <c r="H9003" s="4" t="s">
        <v>23</v>
      </c>
      <c r="I9003" s="4" t="s">
        <v>53</v>
      </c>
      <c r="J9003" s="4"/>
      <c r="K9003" s="4"/>
      <c r="M9003" s="1"/>
      <c r="AK9003" s="1" t="s">
        <v>1702</v>
      </c>
    </row>
    <row r="9004" spans="1:38">
      <c r="A9004" s="1" t="s">
        <v>1802</v>
      </c>
      <c r="B9004" s="28">
        <v>42430</v>
      </c>
      <c r="C9004" s="30">
        <v>100</v>
      </c>
      <c r="D9004" s="4">
        <v>2</v>
      </c>
      <c r="E9004" s="1">
        <v>37</v>
      </c>
      <c r="F9004" s="4" t="s">
        <v>47</v>
      </c>
      <c r="G9004" s="4" t="s">
        <v>662</v>
      </c>
      <c r="H9004" s="4" t="s">
        <v>22</v>
      </c>
      <c r="I9004" s="4" t="s">
        <v>23</v>
      </c>
      <c r="J9004" s="4"/>
      <c r="K9004" s="4"/>
      <c r="M9004" s="1"/>
      <c r="AK9004" s="1" t="s">
        <v>1702</v>
      </c>
      <c r="AL9004" s="1" t="s">
        <v>998</v>
      </c>
    </row>
    <row r="9005" spans="1:38">
      <c r="A9005" s="1" t="s">
        <v>1802</v>
      </c>
      <c r="B9005" s="28">
        <v>42430</v>
      </c>
      <c r="C9005" s="30">
        <v>100</v>
      </c>
      <c r="D9005" s="4">
        <v>2</v>
      </c>
      <c r="E9005" s="1">
        <v>38</v>
      </c>
      <c r="F9005" s="4" t="s">
        <v>26</v>
      </c>
      <c r="G9005" s="4" t="s">
        <v>663</v>
      </c>
      <c r="H9005" s="4" t="s">
        <v>22</v>
      </c>
      <c r="I9005" s="4" t="s">
        <v>53</v>
      </c>
      <c r="J9005" s="4"/>
      <c r="K9005" s="4"/>
      <c r="M9005" s="1"/>
      <c r="AK9005" s="1" t="s">
        <v>1702</v>
      </c>
      <c r="AL9005" s="1" t="s">
        <v>938</v>
      </c>
    </row>
    <row r="9006" spans="1:38">
      <c r="A9006" s="1" t="s">
        <v>1802</v>
      </c>
      <c r="B9006" s="28">
        <v>42430</v>
      </c>
      <c r="C9006" s="30">
        <v>100</v>
      </c>
      <c r="D9006" s="4">
        <v>2</v>
      </c>
      <c r="E9006" s="1">
        <v>38</v>
      </c>
      <c r="F9006" s="4" t="s">
        <v>47</v>
      </c>
      <c r="G9006" s="4" t="s">
        <v>664</v>
      </c>
      <c r="H9006" s="4" t="s">
        <v>22</v>
      </c>
      <c r="I9006" s="4" t="s">
        <v>53</v>
      </c>
      <c r="J9006" s="4"/>
      <c r="K9006" s="4"/>
      <c r="M9006" s="1"/>
      <c r="AK9006" s="1" t="s">
        <v>1702</v>
      </c>
      <c r="AL9006" s="1" t="s">
        <v>1259</v>
      </c>
    </row>
    <row r="9007" spans="1:38">
      <c r="A9007" s="1" t="s">
        <v>1802</v>
      </c>
      <c r="B9007" s="28">
        <v>42430</v>
      </c>
      <c r="C9007" s="30">
        <v>100</v>
      </c>
      <c r="D9007" s="4">
        <v>2</v>
      </c>
      <c r="E9007" s="1">
        <v>39</v>
      </c>
      <c r="F9007" s="4" t="s">
        <v>26</v>
      </c>
      <c r="G9007" s="4" t="s">
        <v>665</v>
      </c>
      <c r="H9007" s="4" t="s">
        <v>23</v>
      </c>
      <c r="I9007" s="4" t="s">
        <v>53</v>
      </c>
      <c r="J9007" s="4"/>
      <c r="K9007" s="4"/>
      <c r="M9007" s="1"/>
      <c r="AK9007" s="1" t="s">
        <v>1702</v>
      </c>
    </row>
    <row r="9008" spans="1:38">
      <c r="A9008" s="1" t="s">
        <v>1802</v>
      </c>
      <c r="B9008" s="28">
        <v>42430</v>
      </c>
      <c r="C9008" s="30">
        <v>100</v>
      </c>
      <c r="D9008" s="4">
        <v>2</v>
      </c>
      <c r="E9008" s="1">
        <v>39</v>
      </c>
      <c r="F9008" s="4" t="s">
        <v>47</v>
      </c>
      <c r="G9008" s="4" t="s">
        <v>666</v>
      </c>
      <c r="H9008" s="4" t="s">
        <v>23</v>
      </c>
      <c r="I9008" s="4" t="s">
        <v>9</v>
      </c>
      <c r="J9008" s="4"/>
      <c r="K9008" s="4"/>
      <c r="M9008" s="1"/>
      <c r="AK9008" s="1" t="s">
        <v>1702</v>
      </c>
    </row>
    <row r="9009" spans="1:38">
      <c r="A9009" s="1" t="s">
        <v>1802</v>
      </c>
      <c r="B9009" s="28">
        <v>42430</v>
      </c>
      <c r="C9009" s="30">
        <v>100</v>
      </c>
      <c r="D9009" s="4">
        <v>2</v>
      </c>
      <c r="E9009" s="1">
        <v>40</v>
      </c>
      <c r="F9009" s="4" t="s">
        <v>26</v>
      </c>
      <c r="G9009" s="4" t="s">
        <v>667</v>
      </c>
      <c r="H9009" s="4" t="s">
        <v>23</v>
      </c>
      <c r="I9009" s="4" t="s">
        <v>53</v>
      </c>
      <c r="J9009" s="4"/>
      <c r="K9009" s="4"/>
      <c r="M9009" s="1"/>
      <c r="AK9009" s="1" t="s">
        <v>1702</v>
      </c>
    </row>
    <row r="9010" spans="1:38">
      <c r="A9010" s="1" t="s">
        <v>1802</v>
      </c>
      <c r="B9010" s="28">
        <v>42430</v>
      </c>
      <c r="C9010" s="30">
        <v>100</v>
      </c>
      <c r="D9010" s="4">
        <v>2</v>
      </c>
      <c r="E9010" s="1">
        <v>40</v>
      </c>
      <c r="F9010" s="4" t="s">
        <v>47</v>
      </c>
      <c r="G9010" s="4" t="s">
        <v>668</v>
      </c>
      <c r="H9010" s="4" t="s">
        <v>22</v>
      </c>
      <c r="I9010" s="4" t="s">
        <v>9</v>
      </c>
      <c r="J9010" s="4"/>
      <c r="K9010" s="4" t="s">
        <v>146</v>
      </c>
      <c r="L9010" s="1" t="s">
        <v>53</v>
      </c>
      <c r="M9010" s="1" t="s">
        <v>1567</v>
      </c>
      <c r="AK9010" s="1" t="s">
        <v>1702</v>
      </c>
    </row>
    <row r="9011" spans="1:38">
      <c r="A9011" s="1" t="s">
        <v>1802</v>
      </c>
      <c r="B9011" s="28">
        <v>42430</v>
      </c>
      <c r="C9011" s="30">
        <v>100</v>
      </c>
      <c r="D9011" s="4">
        <v>2</v>
      </c>
      <c r="E9011" s="1">
        <v>41</v>
      </c>
      <c r="F9011" s="4" t="s">
        <v>26</v>
      </c>
      <c r="G9011" s="4" t="s">
        <v>670</v>
      </c>
      <c r="H9011" s="4" t="s">
        <v>22</v>
      </c>
      <c r="I9011" s="4" t="s">
        <v>53</v>
      </c>
      <c r="J9011" s="4"/>
      <c r="K9011" s="4"/>
      <c r="M9011" s="1"/>
      <c r="AK9011" s="1" t="s">
        <v>1702</v>
      </c>
    </row>
    <row r="9012" spans="1:38">
      <c r="A9012" s="1" t="s">
        <v>1802</v>
      </c>
      <c r="B9012" s="28">
        <v>42430</v>
      </c>
      <c r="C9012" s="30">
        <v>100</v>
      </c>
      <c r="D9012" s="4">
        <v>2</v>
      </c>
      <c r="E9012" s="1">
        <v>41</v>
      </c>
      <c r="F9012" s="4" t="s">
        <v>47</v>
      </c>
      <c r="G9012" s="4" t="s">
        <v>671</v>
      </c>
      <c r="H9012" s="4" t="s">
        <v>22</v>
      </c>
      <c r="I9012" s="4" t="s">
        <v>9</v>
      </c>
      <c r="J9012" s="4"/>
      <c r="K9012" s="4" t="s">
        <v>35</v>
      </c>
      <c r="L9012" s="1" t="s">
        <v>25</v>
      </c>
      <c r="M9012" s="1" t="s">
        <v>1582</v>
      </c>
      <c r="N9012" s="1" t="s">
        <v>224</v>
      </c>
      <c r="O9012" s="1" t="s">
        <v>33</v>
      </c>
      <c r="P9012" s="1" t="s">
        <v>1319</v>
      </c>
      <c r="Q9012" s="1">
        <v>24.9</v>
      </c>
      <c r="R9012" s="1">
        <v>14.2</v>
      </c>
      <c r="S9012" s="1">
        <v>7.57</v>
      </c>
      <c r="X9012" s="1">
        <v>19</v>
      </c>
      <c r="Y9012" s="1">
        <v>54</v>
      </c>
      <c r="Z9012" s="1">
        <v>35</v>
      </c>
      <c r="AA9012" s="1">
        <v>0</v>
      </c>
      <c r="AE9012" s="1" t="s">
        <v>1653</v>
      </c>
      <c r="AG9012" s="1" t="s">
        <v>1654</v>
      </c>
      <c r="AK9012" s="1" t="s">
        <v>1702</v>
      </c>
    </row>
    <row r="9013" spans="1:38">
      <c r="A9013" s="1" t="s">
        <v>1802</v>
      </c>
      <c r="B9013" s="28">
        <v>42430</v>
      </c>
      <c r="C9013" s="30">
        <v>100</v>
      </c>
      <c r="D9013" s="4">
        <v>2</v>
      </c>
      <c r="E9013" s="1">
        <v>42</v>
      </c>
      <c r="F9013" s="4" t="s">
        <v>26</v>
      </c>
      <c r="G9013" s="4" t="s">
        <v>672</v>
      </c>
      <c r="H9013" s="4" t="s">
        <v>22</v>
      </c>
      <c r="I9013" s="4" t="s">
        <v>53</v>
      </c>
      <c r="J9013" s="4"/>
      <c r="K9013" s="4"/>
      <c r="M9013" s="1"/>
      <c r="AK9013" s="1" t="s">
        <v>1702</v>
      </c>
    </row>
    <row r="9014" spans="1:38">
      <c r="A9014" s="1" t="s">
        <v>1802</v>
      </c>
      <c r="B9014" s="28">
        <v>42430</v>
      </c>
      <c r="C9014" s="30">
        <v>100</v>
      </c>
      <c r="D9014" s="4">
        <v>2</v>
      </c>
      <c r="E9014" s="1">
        <v>42</v>
      </c>
      <c r="F9014" s="4" t="s">
        <v>47</v>
      </c>
      <c r="G9014" s="4" t="s">
        <v>673</v>
      </c>
      <c r="H9014" s="4" t="s">
        <v>23</v>
      </c>
      <c r="I9014" s="4" t="s">
        <v>53</v>
      </c>
      <c r="J9014" s="4"/>
      <c r="K9014" s="4"/>
      <c r="M9014" s="1"/>
      <c r="AK9014" s="1" t="s">
        <v>1702</v>
      </c>
    </row>
    <row r="9015" spans="1:38">
      <c r="A9015" s="1" t="s">
        <v>1802</v>
      </c>
      <c r="B9015" s="28">
        <v>42430</v>
      </c>
      <c r="C9015" s="30">
        <v>100</v>
      </c>
      <c r="D9015" s="4">
        <v>2</v>
      </c>
      <c r="E9015" s="1">
        <v>43</v>
      </c>
      <c r="F9015" s="4" t="s">
        <v>26</v>
      </c>
      <c r="G9015" s="4" t="s">
        <v>674</v>
      </c>
      <c r="H9015" s="4" t="s">
        <v>22</v>
      </c>
      <c r="I9015" s="4" t="s">
        <v>9</v>
      </c>
      <c r="J9015" s="4"/>
      <c r="K9015" s="4" t="s">
        <v>35</v>
      </c>
      <c r="L9015" s="1" t="s">
        <v>25</v>
      </c>
      <c r="M9015" s="1" t="s">
        <v>1583</v>
      </c>
      <c r="N9015" s="1" t="s">
        <v>26</v>
      </c>
      <c r="O9015" s="1" t="s">
        <v>27</v>
      </c>
      <c r="P9015" s="1" t="s">
        <v>40</v>
      </c>
      <c r="Q9015" s="1">
        <v>24.68</v>
      </c>
      <c r="R9015" s="1">
        <v>18.510000000000002</v>
      </c>
      <c r="S9015" s="1">
        <v>14.5</v>
      </c>
      <c r="X9015" s="1">
        <v>19</v>
      </c>
      <c r="Y9015" s="1">
        <v>68</v>
      </c>
      <c r="Z9015" s="1">
        <v>49</v>
      </c>
      <c r="AA9015" s="1">
        <v>0</v>
      </c>
      <c r="AE9015" s="1" t="s">
        <v>1653</v>
      </c>
      <c r="AG9015" s="1" t="s">
        <v>1655</v>
      </c>
      <c r="AK9015" s="1" t="s">
        <v>1702</v>
      </c>
    </row>
    <row r="9016" spans="1:38">
      <c r="A9016" s="1" t="s">
        <v>1802</v>
      </c>
      <c r="B9016" s="28">
        <v>42430</v>
      </c>
      <c r="C9016" s="30">
        <v>100</v>
      </c>
      <c r="D9016" s="4">
        <v>2</v>
      </c>
      <c r="E9016" s="1">
        <v>43</v>
      </c>
      <c r="F9016" s="4" t="s">
        <v>47</v>
      </c>
      <c r="G9016" s="4" t="s">
        <v>675</v>
      </c>
      <c r="H9016" s="4" t="s">
        <v>22</v>
      </c>
      <c r="I9016" s="4" t="s">
        <v>53</v>
      </c>
      <c r="J9016" s="4"/>
      <c r="K9016" s="4"/>
      <c r="M9016" s="1"/>
      <c r="AK9016" s="1" t="s">
        <v>1702</v>
      </c>
    </row>
    <row r="9017" spans="1:38">
      <c r="A9017" s="1" t="s">
        <v>1802</v>
      </c>
      <c r="B9017" s="28">
        <v>42430</v>
      </c>
      <c r="C9017" s="30">
        <v>100</v>
      </c>
      <c r="D9017" s="4">
        <v>2</v>
      </c>
      <c r="E9017" s="1">
        <v>44</v>
      </c>
      <c r="F9017" s="4" t="s">
        <v>26</v>
      </c>
      <c r="G9017" s="4" t="s">
        <v>676</v>
      </c>
      <c r="H9017" s="4" t="s">
        <v>22</v>
      </c>
      <c r="I9017" s="4" t="s">
        <v>9</v>
      </c>
      <c r="J9017" s="4"/>
      <c r="K9017" s="4" t="s">
        <v>239</v>
      </c>
      <c r="L9017" s="1" t="s">
        <v>53</v>
      </c>
      <c r="M9017" s="1" t="s">
        <v>1560</v>
      </c>
      <c r="AK9017" s="1" t="s">
        <v>1702</v>
      </c>
    </row>
    <row r="9018" spans="1:38">
      <c r="A9018" s="1" t="s">
        <v>1802</v>
      </c>
      <c r="B9018" s="28">
        <v>42430</v>
      </c>
      <c r="C9018" s="30">
        <v>100</v>
      </c>
      <c r="D9018" s="4">
        <v>2</v>
      </c>
      <c r="E9018" s="1">
        <v>44</v>
      </c>
      <c r="F9018" s="4" t="s">
        <v>47</v>
      </c>
      <c r="G9018" s="4" t="s">
        <v>678</v>
      </c>
      <c r="H9018" s="4" t="s">
        <v>22</v>
      </c>
      <c r="I9018" s="4" t="s">
        <v>53</v>
      </c>
      <c r="J9018" s="4"/>
      <c r="K9018" s="4"/>
      <c r="M9018" s="1"/>
      <c r="AK9018" s="1" t="s">
        <v>1702</v>
      </c>
    </row>
    <row r="9019" spans="1:38">
      <c r="A9019" s="1" t="s">
        <v>1802</v>
      </c>
      <c r="B9019" s="28">
        <v>42430</v>
      </c>
      <c r="C9019" s="30">
        <v>100</v>
      </c>
      <c r="D9019" s="4">
        <v>2</v>
      </c>
      <c r="E9019" s="1">
        <v>45</v>
      </c>
      <c r="F9019" s="4" t="s">
        <v>26</v>
      </c>
      <c r="G9019" s="4" t="s">
        <v>679</v>
      </c>
      <c r="H9019" s="4" t="s">
        <v>22</v>
      </c>
      <c r="I9019" s="4" t="s">
        <v>9</v>
      </c>
      <c r="J9019" s="4"/>
      <c r="K9019" s="4"/>
      <c r="M9019" s="1"/>
      <c r="AK9019" s="1" t="s">
        <v>1702</v>
      </c>
      <c r="AL9019" s="1" t="s">
        <v>782</v>
      </c>
    </row>
    <row r="9020" spans="1:38">
      <c r="A9020" s="1" t="s">
        <v>1802</v>
      </c>
      <c r="B9020" s="28">
        <v>42430</v>
      </c>
      <c r="C9020" s="30">
        <v>100</v>
      </c>
      <c r="D9020" s="4">
        <v>2</v>
      </c>
      <c r="E9020" s="1">
        <v>45</v>
      </c>
      <c r="F9020" s="4" t="s">
        <v>47</v>
      </c>
      <c r="G9020" s="4" t="s">
        <v>680</v>
      </c>
      <c r="H9020" s="4" t="s">
        <v>22</v>
      </c>
      <c r="I9020" s="4" t="s">
        <v>53</v>
      </c>
      <c r="J9020" s="4"/>
      <c r="K9020" s="4"/>
      <c r="M9020" s="1"/>
      <c r="AK9020" s="1" t="s">
        <v>1702</v>
      </c>
      <c r="AL9020" s="1" t="s">
        <v>1703</v>
      </c>
    </row>
    <row r="9021" spans="1:38">
      <c r="A9021" s="1" t="s">
        <v>1802</v>
      </c>
      <c r="B9021" s="28">
        <v>42430</v>
      </c>
      <c r="C9021" s="30">
        <v>100</v>
      </c>
      <c r="D9021" s="4">
        <v>2</v>
      </c>
      <c r="E9021" s="1">
        <v>46</v>
      </c>
      <c r="F9021" s="4" t="s">
        <v>26</v>
      </c>
      <c r="G9021" s="4" t="s">
        <v>681</v>
      </c>
      <c r="H9021" s="4" t="s">
        <v>22</v>
      </c>
      <c r="I9021" s="4" t="s">
        <v>23</v>
      </c>
      <c r="J9021" s="4"/>
      <c r="K9021" s="4"/>
      <c r="M9021" s="1"/>
      <c r="AK9021" s="1" t="s">
        <v>1702</v>
      </c>
    </row>
    <row r="9022" spans="1:38">
      <c r="A9022" s="1" t="s">
        <v>1802</v>
      </c>
      <c r="B9022" s="28">
        <v>42430</v>
      </c>
      <c r="C9022" s="30">
        <v>100</v>
      </c>
      <c r="D9022" s="4">
        <v>2</v>
      </c>
      <c r="E9022" s="1">
        <v>46</v>
      </c>
      <c r="F9022" s="4" t="s">
        <v>47</v>
      </c>
      <c r="G9022" s="4" t="s">
        <v>682</v>
      </c>
      <c r="H9022" s="4" t="s">
        <v>22</v>
      </c>
      <c r="I9022" s="4" t="s">
        <v>53</v>
      </c>
      <c r="J9022" s="4"/>
      <c r="K9022" s="4"/>
      <c r="M9022" s="1"/>
      <c r="AK9022" s="1" t="s">
        <v>1702</v>
      </c>
    </row>
    <row r="9023" spans="1:38">
      <c r="A9023" s="1" t="s">
        <v>1802</v>
      </c>
      <c r="B9023" s="28">
        <v>42430</v>
      </c>
      <c r="C9023" s="30">
        <v>100</v>
      </c>
      <c r="D9023" s="4">
        <v>2</v>
      </c>
      <c r="E9023" s="1">
        <v>47</v>
      </c>
      <c r="F9023" s="4" t="s">
        <v>26</v>
      </c>
      <c r="G9023" s="4" t="s">
        <v>683</v>
      </c>
      <c r="H9023" s="4" t="s">
        <v>22</v>
      </c>
      <c r="I9023" s="4" t="s">
        <v>53</v>
      </c>
      <c r="J9023" s="4"/>
      <c r="K9023" s="4"/>
      <c r="M9023" s="1"/>
      <c r="AK9023" s="1" t="s">
        <v>1702</v>
      </c>
      <c r="AL9023" s="1" t="s">
        <v>1259</v>
      </c>
    </row>
    <row r="9024" spans="1:38">
      <c r="A9024" s="1" t="s">
        <v>1802</v>
      </c>
      <c r="B9024" s="28">
        <v>42430</v>
      </c>
      <c r="C9024" s="30">
        <v>100</v>
      </c>
      <c r="D9024" s="4">
        <v>2</v>
      </c>
      <c r="E9024" s="1">
        <v>47</v>
      </c>
      <c r="F9024" s="4" t="s">
        <v>47</v>
      </c>
      <c r="G9024" s="4" t="s">
        <v>684</v>
      </c>
      <c r="H9024" s="4" t="s">
        <v>22</v>
      </c>
      <c r="I9024" s="4" t="s">
        <v>9</v>
      </c>
      <c r="J9024" s="4"/>
      <c r="K9024" s="4"/>
      <c r="M9024" s="1"/>
      <c r="AK9024" s="1" t="s">
        <v>1702</v>
      </c>
      <c r="AL9024" s="1" t="s">
        <v>782</v>
      </c>
    </row>
    <row r="9025" spans="1:38">
      <c r="A9025" s="1" t="s">
        <v>1802</v>
      </c>
      <c r="B9025" s="28">
        <v>42430</v>
      </c>
      <c r="C9025" s="30">
        <v>100</v>
      </c>
      <c r="D9025" s="4">
        <v>2</v>
      </c>
      <c r="E9025" s="1">
        <v>48</v>
      </c>
      <c r="F9025" s="4" t="s">
        <v>26</v>
      </c>
      <c r="G9025" s="4" t="s">
        <v>686</v>
      </c>
      <c r="H9025" s="4" t="s">
        <v>22</v>
      </c>
      <c r="I9025" s="4" t="s">
        <v>23</v>
      </c>
      <c r="J9025" s="4"/>
      <c r="K9025" s="4"/>
      <c r="M9025" s="1"/>
      <c r="AK9025" s="1" t="s">
        <v>1702</v>
      </c>
    </row>
    <row r="9026" spans="1:38">
      <c r="A9026" s="1" t="s">
        <v>1802</v>
      </c>
      <c r="B9026" s="28">
        <v>42430</v>
      </c>
      <c r="C9026" s="30">
        <v>100</v>
      </c>
      <c r="D9026" s="4">
        <v>2</v>
      </c>
      <c r="E9026" s="1">
        <v>48</v>
      </c>
      <c r="F9026" s="4" t="s">
        <v>47</v>
      </c>
      <c r="G9026" s="4" t="s">
        <v>687</v>
      </c>
      <c r="H9026" s="4" t="s">
        <v>22</v>
      </c>
      <c r="I9026" s="4" t="s">
        <v>23</v>
      </c>
      <c r="J9026" s="4"/>
      <c r="K9026" s="4"/>
      <c r="M9026" s="1"/>
      <c r="AK9026" s="1" t="s">
        <v>1702</v>
      </c>
      <c r="AL9026" s="1" t="s">
        <v>1704</v>
      </c>
    </row>
    <row r="9027" spans="1:38">
      <c r="A9027" s="1" t="s">
        <v>1803</v>
      </c>
      <c r="B9027" s="29">
        <v>42431</v>
      </c>
      <c r="C9027" s="30">
        <v>100</v>
      </c>
      <c r="D9027" s="4">
        <v>2</v>
      </c>
      <c r="E9027" s="13">
        <v>1</v>
      </c>
      <c r="F9027" s="30" t="s">
        <v>26</v>
      </c>
      <c r="G9027" s="30" t="s">
        <v>584</v>
      </c>
      <c r="H9027" s="30" t="s">
        <v>22</v>
      </c>
      <c r="I9027" s="30" t="s">
        <v>9</v>
      </c>
      <c r="J9027" s="30"/>
      <c r="K9027" s="30" t="s">
        <v>1584</v>
      </c>
      <c r="L9027" s="13" t="s">
        <v>53</v>
      </c>
      <c r="M9027" s="13" t="s">
        <v>1585</v>
      </c>
      <c r="N9027" s="13"/>
      <c r="O9027" s="13"/>
      <c r="P9027" s="13"/>
      <c r="Q9027" s="13"/>
      <c r="R9027" s="13"/>
      <c r="S9027" s="13"/>
      <c r="T9027" s="13"/>
      <c r="U9027" s="13"/>
      <c r="V9027" s="13"/>
      <c r="W9027" s="13"/>
      <c r="X9027" s="13"/>
      <c r="Y9027" s="13"/>
      <c r="Z9027" s="13"/>
      <c r="AA9027" s="13"/>
      <c r="AB9027" s="13"/>
      <c r="AC9027" s="13"/>
      <c r="AD9027" s="13"/>
      <c r="AE9027" s="13"/>
      <c r="AF9027" s="13"/>
      <c r="AG9027" s="13"/>
      <c r="AH9027" s="13"/>
      <c r="AI9027" s="13"/>
      <c r="AJ9027" s="13"/>
      <c r="AK9027" s="13" t="s">
        <v>117</v>
      </c>
      <c r="AL9027" s="13"/>
    </row>
    <row r="9028" spans="1:38">
      <c r="A9028" s="1" t="s">
        <v>1803</v>
      </c>
      <c r="B9028" s="29">
        <v>42431</v>
      </c>
      <c r="C9028" s="30">
        <v>100</v>
      </c>
      <c r="D9028" s="4">
        <v>2</v>
      </c>
      <c r="E9028" s="13">
        <v>1</v>
      </c>
      <c r="F9028" s="30" t="s">
        <v>47</v>
      </c>
      <c r="G9028" s="30" t="s">
        <v>586</v>
      </c>
      <c r="H9028" s="30" t="s">
        <v>22</v>
      </c>
      <c r="I9028" s="30" t="s">
        <v>23</v>
      </c>
      <c r="J9028" s="30"/>
      <c r="K9028" s="30"/>
      <c r="L9028" s="13"/>
      <c r="M9028" s="13"/>
      <c r="N9028" s="13"/>
      <c r="O9028" s="13"/>
      <c r="P9028" s="13"/>
      <c r="Q9028" s="13"/>
      <c r="R9028" s="13"/>
      <c r="S9028" s="13"/>
      <c r="T9028" s="13"/>
      <c r="U9028" s="13"/>
      <c r="V9028" s="13"/>
      <c r="W9028" s="13"/>
      <c r="X9028" s="13"/>
      <c r="Y9028" s="13"/>
      <c r="Z9028" s="13"/>
      <c r="AA9028" s="13"/>
      <c r="AB9028" s="13"/>
      <c r="AC9028" s="13"/>
      <c r="AD9028" s="13"/>
      <c r="AE9028" s="13"/>
      <c r="AF9028" s="13"/>
      <c r="AG9028" s="13"/>
      <c r="AH9028" s="13"/>
      <c r="AI9028" s="13"/>
      <c r="AJ9028" s="13"/>
      <c r="AK9028" s="13" t="s">
        <v>117</v>
      </c>
      <c r="AL9028" s="13"/>
    </row>
    <row r="9029" spans="1:38">
      <c r="A9029" s="1" t="s">
        <v>1803</v>
      </c>
      <c r="B9029" s="29">
        <v>42431</v>
      </c>
      <c r="C9029" s="30">
        <v>100</v>
      </c>
      <c r="D9029" s="4">
        <v>2</v>
      </c>
      <c r="E9029" s="13">
        <v>2</v>
      </c>
      <c r="F9029" s="30" t="s">
        <v>26</v>
      </c>
      <c r="G9029" s="30" t="s">
        <v>587</v>
      </c>
      <c r="H9029" s="30" t="s">
        <v>23</v>
      </c>
      <c r="I9029" s="30" t="s">
        <v>53</v>
      </c>
      <c r="J9029" s="30"/>
      <c r="K9029" s="30"/>
      <c r="L9029" s="13"/>
      <c r="M9029" s="13"/>
      <c r="N9029" s="13"/>
      <c r="O9029" s="13"/>
      <c r="P9029" s="13"/>
      <c r="Q9029" s="13"/>
      <c r="R9029" s="13"/>
      <c r="S9029" s="13"/>
      <c r="T9029" s="13"/>
      <c r="U9029" s="13"/>
      <c r="V9029" s="13"/>
      <c r="W9029" s="13"/>
      <c r="X9029" s="13"/>
      <c r="Y9029" s="13"/>
      <c r="Z9029" s="13"/>
      <c r="AA9029" s="13"/>
      <c r="AB9029" s="13"/>
      <c r="AC9029" s="13"/>
      <c r="AD9029" s="13"/>
      <c r="AE9029" s="13"/>
      <c r="AF9029" s="13"/>
      <c r="AG9029" s="13"/>
      <c r="AH9029" s="13"/>
      <c r="AI9029" s="13"/>
      <c r="AJ9029" s="13"/>
      <c r="AK9029" s="13" t="s">
        <v>117</v>
      </c>
      <c r="AL9029" s="13" t="s">
        <v>1705</v>
      </c>
    </row>
    <row r="9030" spans="1:38">
      <c r="A9030" s="1" t="s">
        <v>1803</v>
      </c>
      <c r="B9030" s="29">
        <v>42431</v>
      </c>
      <c r="C9030" s="30">
        <v>100</v>
      </c>
      <c r="D9030" s="4">
        <v>2</v>
      </c>
      <c r="E9030" s="13">
        <v>2</v>
      </c>
      <c r="F9030" s="30" t="s">
        <v>47</v>
      </c>
      <c r="G9030" s="30" t="s">
        <v>588</v>
      </c>
      <c r="H9030" s="30" t="s">
        <v>22</v>
      </c>
      <c r="I9030" s="30" t="s">
        <v>53</v>
      </c>
      <c r="J9030" s="30"/>
      <c r="K9030" s="30"/>
      <c r="L9030" s="13"/>
      <c r="M9030" s="13"/>
      <c r="N9030" s="13"/>
      <c r="O9030" s="13"/>
      <c r="P9030" s="13"/>
      <c r="Q9030" s="13"/>
      <c r="R9030" s="13"/>
      <c r="S9030" s="13"/>
      <c r="T9030" s="13"/>
      <c r="U9030" s="13"/>
      <c r="V9030" s="13"/>
      <c r="W9030" s="13"/>
      <c r="X9030" s="13"/>
      <c r="Y9030" s="13"/>
      <c r="Z9030" s="13"/>
      <c r="AA9030" s="13"/>
      <c r="AB9030" s="13"/>
      <c r="AC9030" s="13"/>
      <c r="AD9030" s="13"/>
      <c r="AE9030" s="13"/>
      <c r="AF9030" s="13"/>
      <c r="AG9030" s="13"/>
      <c r="AH9030" s="13"/>
      <c r="AI9030" s="13"/>
      <c r="AJ9030" s="13"/>
      <c r="AK9030" s="13" t="s">
        <v>117</v>
      </c>
      <c r="AL9030" s="13"/>
    </row>
    <row r="9031" spans="1:38">
      <c r="A9031" s="1" t="s">
        <v>1803</v>
      </c>
      <c r="B9031" s="29">
        <v>42431</v>
      </c>
      <c r="C9031" s="30">
        <v>100</v>
      </c>
      <c r="D9031" s="4">
        <v>2</v>
      </c>
      <c r="E9031" s="13">
        <v>3</v>
      </c>
      <c r="F9031" s="30" t="s">
        <v>26</v>
      </c>
      <c r="G9031" s="30" t="s">
        <v>589</v>
      </c>
      <c r="H9031" s="30" t="s">
        <v>22</v>
      </c>
      <c r="I9031" s="30" t="s">
        <v>23</v>
      </c>
      <c r="J9031" s="30"/>
      <c r="K9031" s="30"/>
      <c r="L9031" s="13"/>
      <c r="M9031" s="13"/>
      <c r="N9031" s="13"/>
      <c r="O9031" s="13"/>
      <c r="P9031" s="13"/>
      <c r="Q9031" s="13"/>
      <c r="R9031" s="13"/>
      <c r="S9031" s="13"/>
      <c r="T9031" s="13"/>
      <c r="U9031" s="13"/>
      <c r="V9031" s="13"/>
      <c r="W9031" s="13"/>
      <c r="X9031" s="13"/>
      <c r="Y9031" s="13"/>
      <c r="Z9031" s="13"/>
      <c r="AA9031" s="13"/>
      <c r="AB9031" s="13"/>
      <c r="AC9031" s="13"/>
      <c r="AD9031" s="13"/>
      <c r="AE9031" s="13"/>
      <c r="AF9031" s="13"/>
      <c r="AG9031" s="13"/>
      <c r="AH9031" s="13"/>
      <c r="AI9031" s="13"/>
      <c r="AJ9031" s="13"/>
      <c r="AK9031" s="13" t="s">
        <v>117</v>
      </c>
      <c r="AL9031" s="13"/>
    </row>
    <row r="9032" spans="1:38">
      <c r="A9032" s="1" t="s">
        <v>1803</v>
      </c>
      <c r="B9032" s="29">
        <v>42431</v>
      </c>
      <c r="C9032" s="30">
        <v>100</v>
      </c>
      <c r="D9032" s="4">
        <v>2</v>
      </c>
      <c r="E9032" s="13">
        <v>3</v>
      </c>
      <c r="F9032" s="30" t="s">
        <v>47</v>
      </c>
      <c r="G9032" s="30" t="s">
        <v>590</v>
      </c>
      <c r="H9032" s="30" t="s">
        <v>22</v>
      </c>
      <c r="I9032" s="30" t="s">
        <v>53</v>
      </c>
      <c r="J9032" s="30"/>
      <c r="K9032" s="30"/>
      <c r="L9032" s="13"/>
      <c r="M9032" s="13"/>
      <c r="N9032" s="13"/>
      <c r="O9032" s="13"/>
      <c r="P9032" s="13"/>
      <c r="Q9032" s="13"/>
      <c r="R9032" s="13"/>
      <c r="S9032" s="13"/>
      <c r="T9032" s="13"/>
      <c r="U9032" s="13"/>
      <c r="V9032" s="13"/>
      <c r="W9032" s="13"/>
      <c r="X9032" s="13"/>
      <c r="Y9032" s="13"/>
      <c r="Z9032" s="13"/>
      <c r="AA9032" s="13"/>
      <c r="AB9032" s="13"/>
      <c r="AC9032" s="13"/>
      <c r="AD9032" s="13"/>
      <c r="AE9032" s="13"/>
      <c r="AF9032" s="13"/>
      <c r="AG9032" s="13"/>
      <c r="AH9032" s="13"/>
      <c r="AI9032" s="13"/>
      <c r="AJ9032" s="13"/>
      <c r="AK9032" s="13" t="s">
        <v>117</v>
      </c>
      <c r="AL9032" s="13"/>
    </row>
    <row r="9033" spans="1:38">
      <c r="A9033" s="1" t="s">
        <v>1803</v>
      </c>
      <c r="B9033" s="29">
        <v>42431</v>
      </c>
      <c r="C9033" s="30">
        <v>100</v>
      </c>
      <c r="D9033" s="4">
        <v>2</v>
      </c>
      <c r="E9033" s="13">
        <v>4</v>
      </c>
      <c r="F9033" s="30" t="s">
        <v>26</v>
      </c>
      <c r="G9033" s="30" t="s">
        <v>591</v>
      </c>
      <c r="H9033" s="30" t="s">
        <v>22</v>
      </c>
      <c r="I9033" s="30" t="s">
        <v>23</v>
      </c>
      <c r="J9033" s="30"/>
      <c r="K9033" s="30"/>
      <c r="L9033" s="13"/>
      <c r="M9033" s="13"/>
      <c r="N9033" s="13"/>
      <c r="O9033" s="13"/>
      <c r="P9033" s="13"/>
      <c r="Q9033" s="13"/>
      <c r="R9033" s="13"/>
      <c r="S9033" s="13"/>
      <c r="T9033" s="13"/>
      <c r="U9033" s="13"/>
      <c r="V9033" s="13"/>
      <c r="W9033" s="13"/>
      <c r="X9033" s="13"/>
      <c r="Y9033" s="13"/>
      <c r="Z9033" s="13"/>
      <c r="AA9033" s="13"/>
      <c r="AB9033" s="13"/>
      <c r="AC9033" s="13"/>
      <c r="AD9033" s="13"/>
      <c r="AE9033" s="13"/>
      <c r="AF9033" s="13"/>
      <c r="AG9033" s="13"/>
      <c r="AH9033" s="13"/>
      <c r="AI9033" s="13"/>
      <c r="AJ9033" s="13"/>
      <c r="AK9033" s="13" t="s">
        <v>117</v>
      </c>
      <c r="AL9033" s="13"/>
    </row>
    <row r="9034" spans="1:38">
      <c r="A9034" s="1" t="s">
        <v>1803</v>
      </c>
      <c r="B9034" s="29">
        <v>42431</v>
      </c>
      <c r="C9034" s="30">
        <v>100</v>
      </c>
      <c r="D9034" s="4">
        <v>2</v>
      </c>
      <c r="E9034" s="13">
        <v>4</v>
      </c>
      <c r="F9034" s="30" t="s">
        <v>47</v>
      </c>
      <c r="G9034" s="30" t="s">
        <v>592</v>
      </c>
      <c r="H9034" s="30" t="s">
        <v>22</v>
      </c>
      <c r="I9034" s="30" t="s">
        <v>23</v>
      </c>
      <c r="J9034" s="30"/>
      <c r="K9034" s="30"/>
      <c r="L9034" s="13"/>
      <c r="M9034" s="13"/>
      <c r="N9034" s="13"/>
      <c r="O9034" s="13"/>
      <c r="P9034" s="13"/>
      <c r="Q9034" s="13"/>
      <c r="R9034" s="13"/>
      <c r="S9034" s="13"/>
      <c r="T9034" s="13"/>
      <c r="U9034" s="13"/>
      <c r="V9034" s="13"/>
      <c r="W9034" s="13"/>
      <c r="X9034" s="13"/>
      <c r="Y9034" s="13"/>
      <c r="Z9034" s="13"/>
      <c r="AA9034" s="13"/>
      <c r="AB9034" s="13"/>
      <c r="AC9034" s="13"/>
      <c r="AD9034" s="13"/>
      <c r="AE9034" s="13"/>
      <c r="AF9034" s="13"/>
      <c r="AG9034" s="13"/>
      <c r="AH9034" s="13"/>
      <c r="AI9034" s="13"/>
      <c r="AJ9034" s="13"/>
      <c r="AK9034" s="13" t="s">
        <v>117</v>
      </c>
      <c r="AL9034" s="13"/>
    </row>
    <row r="9035" spans="1:38">
      <c r="A9035" s="1" t="s">
        <v>1803</v>
      </c>
      <c r="B9035" s="29">
        <v>42431</v>
      </c>
      <c r="C9035" s="30">
        <v>100</v>
      </c>
      <c r="D9035" s="4">
        <v>2</v>
      </c>
      <c r="E9035" s="13">
        <v>5</v>
      </c>
      <c r="F9035" s="30" t="s">
        <v>26</v>
      </c>
      <c r="G9035" s="30" t="s">
        <v>593</v>
      </c>
      <c r="H9035" s="30" t="s">
        <v>22</v>
      </c>
      <c r="I9035" s="30" t="s">
        <v>23</v>
      </c>
      <c r="J9035" s="30"/>
      <c r="K9035" s="30"/>
      <c r="L9035" s="13"/>
      <c r="M9035" s="13"/>
      <c r="N9035" s="13"/>
      <c r="O9035" s="13"/>
      <c r="P9035" s="13"/>
      <c r="Q9035" s="13"/>
      <c r="R9035" s="13"/>
      <c r="S9035" s="13"/>
      <c r="T9035" s="13"/>
      <c r="U9035" s="13"/>
      <c r="V9035" s="13"/>
      <c r="W9035" s="13"/>
      <c r="X9035" s="13"/>
      <c r="Y9035" s="13"/>
      <c r="Z9035" s="13"/>
      <c r="AA9035" s="13"/>
      <c r="AB9035" s="13"/>
      <c r="AC9035" s="13"/>
      <c r="AD9035" s="13"/>
      <c r="AE9035" s="13"/>
      <c r="AF9035" s="13"/>
      <c r="AG9035" s="13"/>
      <c r="AH9035" s="13"/>
      <c r="AI9035" s="13"/>
      <c r="AJ9035" s="13"/>
      <c r="AK9035" s="13" t="s">
        <v>117</v>
      </c>
      <c r="AL9035" s="13"/>
    </row>
    <row r="9036" spans="1:38">
      <c r="A9036" s="1" t="s">
        <v>1803</v>
      </c>
      <c r="B9036" s="29">
        <v>42431</v>
      </c>
      <c r="C9036" s="30">
        <v>100</v>
      </c>
      <c r="D9036" s="4">
        <v>2</v>
      </c>
      <c r="E9036" s="13">
        <v>5</v>
      </c>
      <c r="F9036" s="30" t="s">
        <v>47</v>
      </c>
      <c r="G9036" s="30" t="s">
        <v>594</v>
      </c>
      <c r="H9036" s="30" t="s">
        <v>22</v>
      </c>
      <c r="I9036" s="30" t="s">
        <v>9</v>
      </c>
      <c r="J9036" s="30"/>
      <c r="K9036" s="30"/>
      <c r="L9036" s="13"/>
      <c r="M9036" s="13"/>
      <c r="N9036" s="13"/>
      <c r="O9036" s="13"/>
      <c r="P9036" s="13"/>
      <c r="Q9036" s="13"/>
      <c r="R9036" s="13"/>
      <c r="S9036" s="13"/>
      <c r="T9036" s="13"/>
      <c r="U9036" s="13"/>
      <c r="V9036" s="13"/>
      <c r="W9036" s="13"/>
      <c r="X9036" s="13"/>
      <c r="Y9036" s="13"/>
      <c r="Z9036" s="13"/>
      <c r="AA9036" s="13"/>
      <c r="AB9036" s="13"/>
      <c r="AC9036" s="13"/>
      <c r="AD9036" s="13"/>
      <c r="AE9036" s="13"/>
      <c r="AF9036" s="13"/>
      <c r="AG9036" s="13"/>
      <c r="AH9036" s="13"/>
      <c r="AI9036" s="13"/>
      <c r="AJ9036" s="13"/>
      <c r="AK9036" s="13" t="s">
        <v>117</v>
      </c>
      <c r="AL9036" s="13" t="s">
        <v>1706</v>
      </c>
    </row>
    <row r="9037" spans="1:38">
      <c r="A9037" s="1" t="s">
        <v>1803</v>
      </c>
      <c r="B9037" s="29">
        <v>42431</v>
      </c>
      <c r="C9037" s="30">
        <v>100</v>
      </c>
      <c r="D9037" s="4">
        <v>2</v>
      </c>
      <c r="E9037" s="13">
        <v>6</v>
      </c>
      <c r="F9037" s="30" t="s">
        <v>26</v>
      </c>
      <c r="G9037" s="30" t="s">
        <v>595</v>
      </c>
      <c r="H9037" s="30" t="s">
        <v>22</v>
      </c>
      <c r="I9037" s="30" t="s">
        <v>23</v>
      </c>
      <c r="J9037" s="30"/>
      <c r="K9037" s="30"/>
      <c r="L9037" s="13"/>
      <c r="M9037" s="13"/>
      <c r="N9037" s="13"/>
      <c r="O9037" s="13"/>
      <c r="P9037" s="13"/>
      <c r="Q9037" s="13"/>
      <c r="R9037" s="13"/>
      <c r="S9037" s="13"/>
      <c r="T9037" s="13"/>
      <c r="U9037" s="13"/>
      <c r="V9037" s="13"/>
      <c r="W9037" s="13"/>
      <c r="X9037" s="13"/>
      <c r="Y9037" s="13"/>
      <c r="Z9037" s="13"/>
      <c r="AA9037" s="13"/>
      <c r="AB9037" s="13"/>
      <c r="AC9037" s="13"/>
      <c r="AD9037" s="13"/>
      <c r="AE9037" s="13"/>
      <c r="AF9037" s="13"/>
      <c r="AG9037" s="13"/>
      <c r="AH9037" s="13"/>
      <c r="AI9037" s="13"/>
      <c r="AJ9037" s="13"/>
      <c r="AK9037" s="13" t="s">
        <v>117</v>
      </c>
      <c r="AL9037" s="13"/>
    </row>
    <row r="9038" spans="1:38">
      <c r="A9038" s="1" t="s">
        <v>1803</v>
      </c>
      <c r="B9038" s="29">
        <v>42431</v>
      </c>
      <c r="C9038" s="30">
        <v>100</v>
      </c>
      <c r="D9038" s="4">
        <v>2</v>
      </c>
      <c r="E9038" s="13">
        <v>6</v>
      </c>
      <c r="F9038" s="30" t="s">
        <v>47</v>
      </c>
      <c r="G9038" s="30" t="s">
        <v>596</v>
      </c>
      <c r="H9038" s="30" t="s">
        <v>22</v>
      </c>
      <c r="I9038" s="30" t="s">
        <v>23</v>
      </c>
      <c r="J9038" s="30"/>
      <c r="K9038" s="30"/>
      <c r="L9038" s="13"/>
      <c r="M9038" s="13"/>
      <c r="N9038" s="13"/>
      <c r="O9038" s="13"/>
      <c r="P9038" s="13"/>
      <c r="Q9038" s="13"/>
      <c r="R9038" s="13"/>
      <c r="S9038" s="13"/>
      <c r="T9038" s="13"/>
      <c r="U9038" s="13"/>
      <c r="V9038" s="13"/>
      <c r="W9038" s="13"/>
      <c r="X9038" s="13"/>
      <c r="Y9038" s="13"/>
      <c r="Z9038" s="13"/>
      <c r="AA9038" s="13"/>
      <c r="AB9038" s="13"/>
      <c r="AC9038" s="13"/>
      <c r="AD9038" s="13"/>
      <c r="AE9038" s="13"/>
      <c r="AF9038" s="13"/>
      <c r="AG9038" s="13"/>
      <c r="AH9038" s="13"/>
      <c r="AI9038" s="13"/>
      <c r="AJ9038" s="13"/>
      <c r="AK9038" s="13" t="s">
        <v>117</v>
      </c>
      <c r="AL9038" s="13"/>
    </row>
    <row r="9039" spans="1:38">
      <c r="A9039" s="1" t="s">
        <v>1803</v>
      </c>
      <c r="B9039" s="29">
        <v>42431</v>
      </c>
      <c r="C9039" s="30">
        <v>100</v>
      </c>
      <c r="D9039" s="4">
        <v>2</v>
      </c>
      <c r="E9039" s="13">
        <v>7</v>
      </c>
      <c r="F9039" s="30" t="s">
        <v>26</v>
      </c>
      <c r="G9039" s="30" t="s">
        <v>597</v>
      </c>
      <c r="H9039" s="30" t="s">
        <v>22</v>
      </c>
      <c r="I9039" s="30" t="s">
        <v>9</v>
      </c>
      <c r="J9039" s="30"/>
      <c r="K9039" s="30"/>
      <c r="L9039" s="13"/>
      <c r="M9039" s="13"/>
      <c r="N9039" s="13"/>
      <c r="O9039" s="13"/>
      <c r="P9039" s="13"/>
      <c r="Q9039" s="13"/>
      <c r="R9039" s="13"/>
      <c r="S9039" s="13"/>
      <c r="T9039" s="13"/>
      <c r="U9039" s="13"/>
      <c r="V9039" s="13"/>
      <c r="W9039" s="13"/>
      <c r="X9039" s="13"/>
      <c r="Y9039" s="13"/>
      <c r="Z9039" s="13"/>
      <c r="AA9039" s="13"/>
      <c r="AB9039" s="13"/>
      <c r="AC9039" s="13"/>
      <c r="AD9039" s="13"/>
      <c r="AE9039" s="13"/>
      <c r="AF9039" s="13"/>
      <c r="AG9039" s="13"/>
      <c r="AH9039" s="13"/>
      <c r="AI9039" s="13"/>
      <c r="AJ9039" s="13"/>
      <c r="AK9039" s="13" t="s">
        <v>117</v>
      </c>
      <c r="AL9039" s="13" t="s">
        <v>1324</v>
      </c>
    </row>
    <row r="9040" spans="1:38">
      <c r="A9040" s="1" t="s">
        <v>1803</v>
      </c>
      <c r="B9040" s="29">
        <v>42431</v>
      </c>
      <c r="C9040" s="30">
        <v>100</v>
      </c>
      <c r="D9040" s="4">
        <v>2</v>
      </c>
      <c r="E9040" s="13">
        <v>7</v>
      </c>
      <c r="F9040" s="30" t="s">
        <v>47</v>
      </c>
      <c r="G9040" s="30" t="s">
        <v>599</v>
      </c>
      <c r="H9040" s="30" t="s">
        <v>22</v>
      </c>
      <c r="I9040" s="30" t="s">
        <v>23</v>
      </c>
      <c r="J9040" s="30"/>
      <c r="K9040" s="30"/>
      <c r="L9040" s="13"/>
      <c r="M9040" s="13"/>
      <c r="N9040" s="13"/>
      <c r="O9040" s="13"/>
      <c r="P9040" s="13"/>
      <c r="Q9040" s="13"/>
      <c r="R9040" s="13"/>
      <c r="S9040" s="13"/>
      <c r="T9040" s="13"/>
      <c r="U9040" s="13"/>
      <c r="V9040" s="13"/>
      <c r="W9040" s="13"/>
      <c r="X9040" s="13"/>
      <c r="Y9040" s="13"/>
      <c r="Z9040" s="13"/>
      <c r="AA9040" s="13"/>
      <c r="AB9040" s="13"/>
      <c r="AC9040" s="13"/>
      <c r="AD9040" s="13"/>
      <c r="AE9040" s="13"/>
      <c r="AF9040" s="13"/>
      <c r="AG9040" s="13"/>
      <c r="AH9040" s="13"/>
      <c r="AI9040" s="13"/>
      <c r="AJ9040" s="13"/>
      <c r="AK9040" s="13" t="s">
        <v>117</v>
      </c>
      <c r="AL9040" s="13"/>
    </row>
    <row r="9041" spans="1:38">
      <c r="A9041" s="1" t="s">
        <v>1803</v>
      </c>
      <c r="B9041" s="29">
        <v>42431</v>
      </c>
      <c r="C9041" s="30">
        <v>100</v>
      </c>
      <c r="D9041" s="4">
        <v>2</v>
      </c>
      <c r="E9041" s="13">
        <v>8</v>
      </c>
      <c r="F9041" s="30" t="s">
        <v>26</v>
      </c>
      <c r="G9041" s="30" t="s">
        <v>600</v>
      </c>
      <c r="H9041" s="30" t="s">
        <v>22</v>
      </c>
      <c r="I9041" s="30" t="s">
        <v>53</v>
      </c>
      <c r="J9041" s="30"/>
      <c r="K9041" s="30"/>
      <c r="L9041" s="13"/>
      <c r="M9041" s="13"/>
      <c r="N9041" s="13"/>
      <c r="O9041" s="13"/>
      <c r="P9041" s="13"/>
      <c r="Q9041" s="13"/>
      <c r="R9041" s="13"/>
      <c r="S9041" s="13"/>
      <c r="T9041" s="13"/>
      <c r="U9041" s="13"/>
      <c r="V9041" s="13"/>
      <c r="W9041" s="13"/>
      <c r="X9041" s="13"/>
      <c r="Y9041" s="13"/>
      <c r="Z9041" s="13"/>
      <c r="AA9041" s="13"/>
      <c r="AB9041" s="13"/>
      <c r="AC9041" s="13"/>
      <c r="AD9041" s="13"/>
      <c r="AE9041" s="13"/>
      <c r="AF9041" s="13"/>
      <c r="AG9041" s="13"/>
      <c r="AH9041" s="13"/>
      <c r="AI9041" s="13"/>
      <c r="AJ9041" s="13"/>
      <c r="AK9041" s="13" t="s">
        <v>117</v>
      </c>
      <c r="AL9041" s="13"/>
    </row>
    <row r="9042" spans="1:38">
      <c r="A9042" s="1" t="s">
        <v>1803</v>
      </c>
      <c r="B9042" s="29">
        <v>42431</v>
      </c>
      <c r="C9042" s="30">
        <v>100</v>
      </c>
      <c r="D9042" s="4">
        <v>2</v>
      </c>
      <c r="E9042" s="13">
        <v>8</v>
      </c>
      <c r="F9042" s="30" t="s">
        <v>47</v>
      </c>
      <c r="G9042" s="30" t="s">
        <v>601</v>
      </c>
      <c r="H9042" s="30" t="s">
        <v>22</v>
      </c>
      <c r="I9042" s="30" t="s">
        <v>23</v>
      </c>
      <c r="J9042" s="30"/>
      <c r="K9042" s="30"/>
      <c r="L9042" s="13"/>
      <c r="M9042" s="13"/>
      <c r="N9042" s="13"/>
      <c r="O9042" s="13"/>
      <c r="P9042" s="13"/>
      <c r="Q9042" s="13"/>
      <c r="R9042" s="13"/>
      <c r="S9042" s="13"/>
      <c r="T9042" s="13"/>
      <c r="U9042" s="13"/>
      <c r="V9042" s="13"/>
      <c r="W9042" s="13"/>
      <c r="X9042" s="13"/>
      <c r="Y9042" s="13"/>
      <c r="Z9042" s="13"/>
      <c r="AA9042" s="13"/>
      <c r="AB9042" s="13"/>
      <c r="AC9042" s="13"/>
      <c r="AD9042" s="13"/>
      <c r="AE9042" s="13"/>
      <c r="AF9042" s="13"/>
      <c r="AG9042" s="13"/>
      <c r="AH9042" s="13"/>
      <c r="AI9042" s="13"/>
      <c r="AJ9042" s="13"/>
      <c r="AK9042" s="13" t="s">
        <v>117</v>
      </c>
      <c r="AL9042" s="13"/>
    </row>
    <row r="9043" spans="1:38">
      <c r="A9043" s="1" t="s">
        <v>1803</v>
      </c>
      <c r="B9043" s="29">
        <v>42431</v>
      </c>
      <c r="C9043" s="30">
        <v>100</v>
      </c>
      <c r="D9043" s="4">
        <v>2</v>
      </c>
      <c r="E9043" s="13">
        <v>9</v>
      </c>
      <c r="F9043" s="30" t="s">
        <v>26</v>
      </c>
      <c r="G9043" s="30" t="s">
        <v>602</v>
      </c>
      <c r="H9043" s="30" t="s">
        <v>22</v>
      </c>
      <c r="I9043" s="30" t="s">
        <v>9</v>
      </c>
      <c r="J9043" s="30"/>
      <c r="K9043" s="30" t="s">
        <v>30</v>
      </c>
      <c r="L9043" s="13" t="s">
        <v>53</v>
      </c>
      <c r="M9043" s="13" t="s">
        <v>1568</v>
      </c>
      <c r="N9043" s="13"/>
      <c r="O9043" s="13"/>
      <c r="P9043" s="13"/>
      <c r="Q9043" s="13"/>
      <c r="R9043" s="13"/>
      <c r="S9043" s="13"/>
      <c r="T9043" s="13"/>
      <c r="U9043" s="13"/>
      <c r="V9043" s="13"/>
      <c r="W9043" s="13"/>
      <c r="X9043" s="13"/>
      <c r="Y9043" s="13"/>
      <c r="Z9043" s="13"/>
      <c r="AA9043" s="13"/>
      <c r="AB9043" s="13"/>
      <c r="AC9043" s="13"/>
      <c r="AD9043" s="13"/>
      <c r="AE9043" s="13"/>
      <c r="AF9043" s="13"/>
      <c r="AG9043" s="13"/>
      <c r="AH9043" s="13"/>
      <c r="AI9043" s="13"/>
      <c r="AJ9043" s="13"/>
      <c r="AK9043" s="13" t="s">
        <v>117</v>
      </c>
      <c r="AL9043" s="13"/>
    </row>
    <row r="9044" spans="1:38">
      <c r="A9044" s="1" t="s">
        <v>1803</v>
      </c>
      <c r="B9044" s="29">
        <v>42431</v>
      </c>
      <c r="C9044" s="30">
        <v>100</v>
      </c>
      <c r="D9044" s="4">
        <v>2</v>
      </c>
      <c r="E9044" s="13">
        <v>9</v>
      </c>
      <c r="F9044" s="30" t="s">
        <v>47</v>
      </c>
      <c r="G9044" s="30" t="s">
        <v>603</v>
      </c>
      <c r="H9044" s="30" t="s">
        <v>22</v>
      </c>
      <c r="I9044" s="30" t="s">
        <v>53</v>
      </c>
      <c r="J9044" s="30"/>
      <c r="K9044" s="30"/>
      <c r="L9044" s="13"/>
      <c r="M9044" s="13"/>
      <c r="N9044" s="13"/>
      <c r="O9044" s="13"/>
      <c r="P9044" s="13"/>
      <c r="Q9044" s="13"/>
      <c r="R9044" s="13"/>
      <c r="S9044" s="13"/>
      <c r="T9044" s="13"/>
      <c r="U9044" s="13"/>
      <c r="V9044" s="13"/>
      <c r="W9044" s="13"/>
      <c r="X9044" s="13"/>
      <c r="Y9044" s="13"/>
      <c r="Z9044" s="13"/>
      <c r="AA9044" s="13"/>
      <c r="AB9044" s="13"/>
      <c r="AC9044" s="13"/>
      <c r="AD9044" s="13"/>
      <c r="AE9044" s="13"/>
      <c r="AF9044" s="13"/>
      <c r="AG9044" s="13"/>
      <c r="AH9044" s="13"/>
      <c r="AI9044" s="13"/>
      <c r="AJ9044" s="13"/>
      <c r="AK9044" s="13" t="s">
        <v>117</v>
      </c>
      <c r="AL9044" s="13"/>
    </row>
    <row r="9045" spans="1:38">
      <c r="A9045" s="1" t="s">
        <v>1803</v>
      </c>
      <c r="B9045" s="29">
        <v>42431</v>
      </c>
      <c r="C9045" s="30">
        <v>100</v>
      </c>
      <c r="D9045" s="4">
        <v>2</v>
      </c>
      <c r="E9045" s="13">
        <v>10</v>
      </c>
      <c r="F9045" s="30" t="s">
        <v>26</v>
      </c>
      <c r="G9045" s="30" t="s">
        <v>604</v>
      </c>
      <c r="H9045" s="30" t="s">
        <v>22</v>
      </c>
      <c r="I9045" s="30" t="s">
        <v>23</v>
      </c>
      <c r="J9045" s="30"/>
      <c r="K9045" s="30"/>
      <c r="L9045" s="13"/>
      <c r="M9045" s="13"/>
      <c r="N9045" s="13"/>
      <c r="O9045" s="13"/>
      <c r="P9045" s="13"/>
      <c r="Q9045" s="13"/>
      <c r="R9045" s="13"/>
      <c r="S9045" s="13"/>
      <c r="T9045" s="13"/>
      <c r="U9045" s="13"/>
      <c r="V9045" s="13"/>
      <c r="W9045" s="13"/>
      <c r="X9045" s="13"/>
      <c r="Y9045" s="13"/>
      <c r="Z9045" s="13"/>
      <c r="AA9045" s="13"/>
      <c r="AB9045" s="13"/>
      <c r="AC9045" s="13"/>
      <c r="AD9045" s="13"/>
      <c r="AE9045" s="13"/>
      <c r="AF9045" s="13"/>
      <c r="AG9045" s="13"/>
      <c r="AH9045" s="13"/>
      <c r="AI9045" s="13"/>
      <c r="AJ9045" s="13"/>
      <c r="AK9045" s="13" t="s">
        <v>117</v>
      </c>
      <c r="AL9045" s="13"/>
    </row>
    <row r="9046" spans="1:38">
      <c r="A9046" s="1" t="s">
        <v>1803</v>
      </c>
      <c r="B9046" s="29">
        <v>42431</v>
      </c>
      <c r="C9046" s="30">
        <v>100</v>
      </c>
      <c r="D9046" s="4">
        <v>2</v>
      </c>
      <c r="E9046" s="13">
        <v>10</v>
      </c>
      <c r="F9046" s="30" t="s">
        <v>47</v>
      </c>
      <c r="G9046" s="30" t="s">
        <v>605</v>
      </c>
      <c r="H9046" s="30" t="s">
        <v>22</v>
      </c>
      <c r="I9046" s="30" t="s">
        <v>9</v>
      </c>
      <c r="J9046" s="30"/>
      <c r="K9046" s="30" t="s">
        <v>29</v>
      </c>
      <c r="L9046" s="13" t="s">
        <v>53</v>
      </c>
      <c r="M9046" s="13" t="s">
        <v>1586</v>
      </c>
      <c r="N9046" s="13"/>
      <c r="O9046" s="13"/>
      <c r="P9046" s="13"/>
      <c r="Q9046" s="13"/>
      <c r="R9046" s="13"/>
      <c r="S9046" s="13"/>
      <c r="T9046" s="13"/>
      <c r="U9046" s="13"/>
      <c r="V9046" s="13"/>
      <c r="W9046" s="13"/>
      <c r="X9046" s="13"/>
      <c r="Y9046" s="13"/>
      <c r="Z9046" s="13"/>
      <c r="AA9046" s="13"/>
      <c r="AB9046" s="13"/>
      <c r="AC9046" s="13"/>
      <c r="AD9046" s="13"/>
      <c r="AE9046" s="13"/>
      <c r="AF9046" s="13"/>
      <c r="AG9046" s="13"/>
      <c r="AH9046" s="13"/>
      <c r="AI9046" s="13"/>
      <c r="AJ9046" s="13"/>
      <c r="AK9046" s="13" t="s">
        <v>117</v>
      </c>
      <c r="AL9046" s="13"/>
    </row>
    <row r="9047" spans="1:38">
      <c r="A9047" s="1" t="s">
        <v>1803</v>
      </c>
      <c r="B9047" s="29">
        <v>42431</v>
      </c>
      <c r="C9047" s="30">
        <v>100</v>
      </c>
      <c r="D9047" s="4">
        <v>2</v>
      </c>
      <c r="E9047" s="13">
        <v>11</v>
      </c>
      <c r="F9047" s="30" t="s">
        <v>26</v>
      </c>
      <c r="G9047" s="30" t="s">
        <v>606</v>
      </c>
      <c r="H9047" s="30" t="s">
        <v>22</v>
      </c>
      <c r="I9047" s="30" t="s">
        <v>53</v>
      </c>
      <c r="J9047" s="30"/>
      <c r="K9047" s="30"/>
      <c r="L9047" s="13"/>
      <c r="M9047" s="13"/>
      <c r="N9047" s="13"/>
      <c r="O9047" s="13"/>
      <c r="P9047" s="13"/>
      <c r="Q9047" s="13"/>
      <c r="R9047" s="13"/>
      <c r="S9047" s="13"/>
      <c r="T9047" s="13"/>
      <c r="U9047" s="13"/>
      <c r="V9047" s="13"/>
      <c r="W9047" s="13"/>
      <c r="X9047" s="13"/>
      <c r="Y9047" s="13"/>
      <c r="Z9047" s="13"/>
      <c r="AA9047" s="13"/>
      <c r="AB9047" s="13"/>
      <c r="AC9047" s="13"/>
      <c r="AD9047" s="13"/>
      <c r="AE9047" s="13"/>
      <c r="AF9047" s="13"/>
      <c r="AG9047" s="13"/>
      <c r="AH9047" s="13"/>
      <c r="AI9047" s="13"/>
      <c r="AJ9047" s="13"/>
      <c r="AK9047" s="13" t="s">
        <v>117</v>
      </c>
      <c r="AL9047" s="13"/>
    </row>
    <row r="9048" spans="1:38">
      <c r="A9048" s="1" t="s">
        <v>1803</v>
      </c>
      <c r="B9048" s="29">
        <v>42431</v>
      </c>
      <c r="C9048" s="30">
        <v>100</v>
      </c>
      <c r="D9048" s="4">
        <v>2</v>
      </c>
      <c r="E9048" s="13">
        <v>11</v>
      </c>
      <c r="F9048" s="30" t="s">
        <v>47</v>
      </c>
      <c r="G9048" s="30" t="s">
        <v>607</v>
      </c>
      <c r="H9048" s="30" t="s">
        <v>23</v>
      </c>
      <c r="I9048" s="30" t="s">
        <v>53</v>
      </c>
      <c r="J9048" s="30"/>
      <c r="K9048" s="30"/>
      <c r="L9048" s="13"/>
      <c r="M9048" s="13"/>
      <c r="N9048" s="13"/>
      <c r="O9048" s="13"/>
      <c r="P9048" s="13"/>
      <c r="Q9048" s="13"/>
      <c r="R9048" s="13"/>
      <c r="S9048" s="13"/>
      <c r="T9048" s="13"/>
      <c r="U9048" s="13"/>
      <c r="V9048" s="13"/>
      <c r="W9048" s="13"/>
      <c r="X9048" s="13"/>
      <c r="Y9048" s="13"/>
      <c r="Z9048" s="13"/>
      <c r="AA9048" s="13"/>
      <c r="AB9048" s="13"/>
      <c r="AC9048" s="13"/>
      <c r="AD9048" s="13"/>
      <c r="AE9048" s="13"/>
      <c r="AF9048" s="13"/>
      <c r="AG9048" s="13"/>
      <c r="AH9048" s="13"/>
      <c r="AI9048" s="13"/>
      <c r="AJ9048" s="13"/>
      <c r="AK9048" s="13" t="s">
        <v>117</v>
      </c>
      <c r="AL9048" s="13"/>
    </row>
    <row r="9049" spans="1:38">
      <c r="A9049" s="1" t="s">
        <v>1803</v>
      </c>
      <c r="B9049" s="29">
        <v>42431</v>
      </c>
      <c r="C9049" s="30">
        <v>100</v>
      </c>
      <c r="D9049" s="4">
        <v>2</v>
      </c>
      <c r="E9049" s="13">
        <v>12</v>
      </c>
      <c r="F9049" s="30" t="s">
        <v>26</v>
      </c>
      <c r="G9049" s="30" t="s">
        <v>608</v>
      </c>
      <c r="H9049" s="30" t="s">
        <v>22</v>
      </c>
      <c r="I9049" s="30" t="s">
        <v>53</v>
      </c>
      <c r="J9049" s="30"/>
      <c r="K9049" s="30"/>
      <c r="L9049" s="13"/>
      <c r="M9049" s="13"/>
      <c r="N9049" s="13"/>
      <c r="O9049" s="13"/>
      <c r="P9049" s="13"/>
      <c r="Q9049" s="13"/>
      <c r="R9049" s="13"/>
      <c r="S9049" s="13"/>
      <c r="T9049" s="13"/>
      <c r="U9049" s="13"/>
      <c r="V9049" s="13"/>
      <c r="W9049" s="13"/>
      <c r="X9049" s="13"/>
      <c r="Y9049" s="13"/>
      <c r="Z9049" s="13"/>
      <c r="AA9049" s="13"/>
      <c r="AB9049" s="13"/>
      <c r="AC9049" s="13"/>
      <c r="AD9049" s="13"/>
      <c r="AE9049" s="13"/>
      <c r="AF9049" s="13"/>
      <c r="AG9049" s="13"/>
      <c r="AH9049" s="13"/>
      <c r="AI9049" s="13"/>
      <c r="AJ9049" s="13"/>
      <c r="AK9049" s="13" t="s">
        <v>117</v>
      </c>
      <c r="AL9049" s="13"/>
    </row>
    <row r="9050" spans="1:38">
      <c r="A9050" s="1" t="s">
        <v>1803</v>
      </c>
      <c r="B9050" s="29">
        <v>42431</v>
      </c>
      <c r="C9050" s="30">
        <v>100</v>
      </c>
      <c r="D9050" s="4">
        <v>2</v>
      </c>
      <c r="E9050" s="13">
        <v>12</v>
      </c>
      <c r="F9050" s="30" t="s">
        <v>47</v>
      </c>
      <c r="G9050" s="30" t="s">
        <v>609</v>
      </c>
      <c r="H9050" s="30" t="s">
        <v>22</v>
      </c>
      <c r="I9050" s="30" t="s">
        <v>23</v>
      </c>
      <c r="J9050" s="30"/>
      <c r="K9050" s="30"/>
      <c r="L9050" s="13"/>
      <c r="M9050" s="13"/>
      <c r="N9050" s="13"/>
      <c r="O9050" s="13"/>
      <c r="P9050" s="13"/>
      <c r="Q9050" s="13"/>
      <c r="R9050" s="13"/>
      <c r="S9050" s="13"/>
      <c r="T9050" s="13"/>
      <c r="U9050" s="13"/>
      <c r="V9050" s="13"/>
      <c r="W9050" s="13"/>
      <c r="X9050" s="13"/>
      <c r="Y9050" s="13"/>
      <c r="Z9050" s="13"/>
      <c r="AA9050" s="13"/>
      <c r="AB9050" s="13"/>
      <c r="AC9050" s="13"/>
      <c r="AD9050" s="13"/>
      <c r="AE9050" s="13"/>
      <c r="AF9050" s="13"/>
      <c r="AG9050" s="13"/>
      <c r="AH9050" s="13"/>
      <c r="AI9050" s="13"/>
      <c r="AJ9050" s="13"/>
      <c r="AK9050" s="13" t="s">
        <v>117</v>
      </c>
      <c r="AL9050" s="13" t="s">
        <v>1707</v>
      </c>
    </row>
    <row r="9051" spans="1:38">
      <c r="A9051" s="1" t="s">
        <v>1803</v>
      </c>
      <c r="B9051" s="29">
        <v>42431</v>
      </c>
      <c r="C9051" s="30">
        <v>100</v>
      </c>
      <c r="D9051" s="4">
        <v>2</v>
      </c>
      <c r="E9051" s="13">
        <v>13</v>
      </c>
      <c r="F9051" s="30" t="s">
        <v>26</v>
      </c>
      <c r="G9051" s="30" t="s">
        <v>610</v>
      </c>
      <c r="H9051" s="30" t="s">
        <v>22</v>
      </c>
      <c r="I9051" s="30" t="s">
        <v>23</v>
      </c>
      <c r="J9051" s="30"/>
      <c r="K9051" s="30"/>
      <c r="L9051" s="13"/>
      <c r="M9051" s="13"/>
      <c r="N9051" s="13"/>
      <c r="O9051" s="13"/>
      <c r="P9051" s="13"/>
      <c r="Q9051" s="13"/>
      <c r="R9051" s="13"/>
      <c r="S9051" s="13"/>
      <c r="T9051" s="13"/>
      <c r="U9051" s="13"/>
      <c r="V9051" s="13"/>
      <c r="W9051" s="13"/>
      <c r="X9051" s="13"/>
      <c r="Y9051" s="13"/>
      <c r="Z9051" s="13"/>
      <c r="AA9051" s="13"/>
      <c r="AB9051" s="13"/>
      <c r="AC9051" s="13"/>
      <c r="AD9051" s="13"/>
      <c r="AE9051" s="13"/>
      <c r="AF9051" s="13"/>
      <c r="AG9051" s="13"/>
      <c r="AH9051" s="13"/>
      <c r="AI9051" s="13"/>
      <c r="AJ9051" s="13"/>
      <c r="AK9051" s="13" t="s">
        <v>117</v>
      </c>
      <c r="AL9051" s="13"/>
    </row>
    <row r="9052" spans="1:38">
      <c r="A9052" s="1" t="s">
        <v>1803</v>
      </c>
      <c r="B9052" s="29">
        <v>42431</v>
      </c>
      <c r="C9052" s="30">
        <v>100</v>
      </c>
      <c r="D9052" s="4">
        <v>2</v>
      </c>
      <c r="E9052" s="13">
        <v>13</v>
      </c>
      <c r="F9052" s="30" t="s">
        <v>47</v>
      </c>
      <c r="G9052" s="30" t="s">
        <v>611</v>
      </c>
      <c r="H9052" s="30" t="s">
        <v>22</v>
      </c>
      <c r="I9052" s="30" t="s">
        <v>53</v>
      </c>
      <c r="J9052" s="30"/>
      <c r="K9052" s="30"/>
      <c r="L9052" s="13"/>
      <c r="M9052" s="13"/>
      <c r="N9052" s="13"/>
      <c r="O9052" s="13"/>
      <c r="P9052" s="13"/>
      <c r="Q9052" s="13"/>
      <c r="R9052" s="13"/>
      <c r="S9052" s="13"/>
      <c r="T9052" s="13"/>
      <c r="U9052" s="13"/>
      <c r="V9052" s="13"/>
      <c r="W9052" s="13"/>
      <c r="X9052" s="13"/>
      <c r="Y9052" s="13"/>
      <c r="Z9052" s="13"/>
      <c r="AA9052" s="13"/>
      <c r="AB9052" s="13"/>
      <c r="AC9052" s="13"/>
      <c r="AD9052" s="13"/>
      <c r="AE9052" s="13"/>
      <c r="AF9052" s="13"/>
      <c r="AG9052" s="13"/>
      <c r="AH9052" s="13"/>
      <c r="AI9052" s="13"/>
      <c r="AJ9052" s="13"/>
      <c r="AK9052" s="13" t="s">
        <v>117</v>
      </c>
      <c r="AL9052" s="13"/>
    </row>
    <row r="9053" spans="1:38">
      <c r="A9053" s="1" t="s">
        <v>1803</v>
      </c>
      <c r="B9053" s="29">
        <v>42431</v>
      </c>
      <c r="C9053" s="30">
        <v>100</v>
      </c>
      <c r="D9053" s="4">
        <v>2</v>
      </c>
      <c r="E9053" s="13">
        <v>14</v>
      </c>
      <c r="F9053" s="30" t="s">
        <v>26</v>
      </c>
      <c r="G9053" s="30" t="s">
        <v>612</v>
      </c>
      <c r="H9053" s="30" t="s">
        <v>22</v>
      </c>
      <c r="I9053" s="30" t="s">
        <v>53</v>
      </c>
      <c r="J9053" s="30"/>
      <c r="K9053" s="30"/>
      <c r="L9053" s="13"/>
      <c r="M9053" s="13"/>
      <c r="N9053" s="13"/>
      <c r="O9053" s="13"/>
      <c r="P9053" s="13"/>
      <c r="Q9053" s="13"/>
      <c r="R9053" s="13"/>
      <c r="S9053" s="13"/>
      <c r="T9053" s="13"/>
      <c r="U9053" s="13"/>
      <c r="V9053" s="13"/>
      <c r="W9053" s="13"/>
      <c r="X9053" s="13"/>
      <c r="Y9053" s="13"/>
      <c r="Z9053" s="13"/>
      <c r="AA9053" s="13"/>
      <c r="AB9053" s="13"/>
      <c r="AC9053" s="13"/>
      <c r="AD9053" s="13"/>
      <c r="AE9053" s="13"/>
      <c r="AF9053" s="13"/>
      <c r="AG9053" s="13"/>
      <c r="AH9053" s="13"/>
      <c r="AI9053" s="13"/>
      <c r="AJ9053" s="13"/>
      <c r="AK9053" s="13" t="s">
        <v>117</v>
      </c>
      <c r="AL9053" s="13"/>
    </row>
    <row r="9054" spans="1:38">
      <c r="A9054" s="1" t="s">
        <v>1803</v>
      </c>
      <c r="B9054" s="29">
        <v>42431</v>
      </c>
      <c r="C9054" s="30">
        <v>100</v>
      </c>
      <c r="D9054" s="4">
        <v>2</v>
      </c>
      <c r="E9054" s="13">
        <v>14</v>
      </c>
      <c r="F9054" s="30" t="s">
        <v>47</v>
      </c>
      <c r="G9054" s="30" t="s">
        <v>613</v>
      </c>
      <c r="H9054" s="30" t="s">
        <v>22</v>
      </c>
      <c r="I9054" s="30" t="s">
        <v>23</v>
      </c>
      <c r="J9054" s="30"/>
      <c r="K9054" s="30"/>
      <c r="L9054" s="13"/>
      <c r="M9054" s="13"/>
      <c r="N9054" s="13"/>
      <c r="O9054" s="13"/>
      <c r="P9054" s="13"/>
      <c r="Q9054" s="13"/>
      <c r="R9054" s="13"/>
      <c r="S9054" s="13"/>
      <c r="T9054" s="13"/>
      <c r="U9054" s="13"/>
      <c r="V9054" s="13"/>
      <c r="W9054" s="13"/>
      <c r="X9054" s="13"/>
      <c r="Y9054" s="13"/>
      <c r="Z9054" s="13"/>
      <c r="AA9054" s="13"/>
      <c r="AB9054" s="13"/>
      <c r="AC9054" s="13"/>
      <c r="AD9054" s="13"/>
      <c r="AE9054" s="13"/>
      <c r="AF9054" s="13"/>
      <c r="AG9054" s="13"/>
      <c r="AH9054" s="13"/>
      <c r="AI9054" s="13"/>
      <c r="AJ9054" s="13"/>
      <c r="AK9054" s="13" t="s">
        <v>117</v>
      </c>
      <c r="AL9054" s="13"/>
    </row>
    <row r="9055" spans="1:38">
      <c r="A9055" s="1" t="s">
        <v>1803</v>
      </c>
      <c r="B9055" s="29">
        <v>42431</v>
      </c>
      <c r="C9055" s="30">
        <v>100</v>
      </c>
      <c r="D9055" s="4">
        <v>2</v>
      </c>
      <c r="E9055" s="13">
        <v>15</v>
      </c>
      <c r="F9055" s="30" t="s">
        <v>26</v>
      </c>
      <c r="G9055" s="30" t="s">
        <v>616</v>
      </c>
      <c r="H9055" s="30" t="s">
        <v>22</v>
      </c>
      <c r="I9055" s="30" t="s">
        <v>23</v>
      </c>
      <c r="J9055" s="30"/>
      <c r="K9055" s="30"/>
      <c r="L9055" s="13"/>
      <c r="M9055" s="13"/>
      <c r="N9055" s="13"/>
      <c r="O9055" s="13"/>
      <c r="P9055" s="13"/>
      <c r="Q9055" s="13"/>
      <c r="R9055" s="13"/>
      <c r="S9055" s="13"/>
      <c r="T9055" s="13"/>
      <c r="U9055" s="13"/>
      <c r="V9055" s="13"/>
      <c r="W9055" s="13"/>
      <c r="X9055" s="13"/>
      <c r="Y9055" s="13"/>
      <c r="Z9055" s="13"/>
      <c r="AA9055" s="13"/>
      <c r="AB9055" s="13"/>
      <c r="AC9055" s="13"/>
      <c r="AD9055" s="13"/>
      <c r="AE9055" s="13"/>
      <c r="AF9055" s="13"/>
      <c r="AG9055" s="13"/>
      <c r="AH9055" s="13"/>
      <c r="AI9055" s="13"/>
      <c r="AJ9055" s="13"/>
      <c r="AK9055" s="13" t="s">
        <v>117</v>
      </c>
      <c r="AL9055" s="13"/>
    </row>
    <row r="9056" spans="1:38">
      <c r="A9056" s="1" t="s">
        <v>1803</v>
      </c>
      <c r="B9056" s="29">
        <v>42431</v>
      </c>
      <c r="C9056" s="30">
        <v>100</v>
      </c>
      <c r="D9056" s="4">
        <v>2</v>
      </c>
      <c r="E9056" s="13">
        <v>15</v>
      </c>
      <c r="F9056" s="30" t="s">
        <v>47</v>
      </c>
      <c r="G9056" s="30" t="s">
        <v>617</v>
      </c>
      <c r="H9056" s="30" t="s">
        <v>22</v>
      </c>
      <c r="I9056" s="30" t="s">
        <v>23</v>
      </c>
      <c r="J9056" s="30"/>
      <c r="K9056" s="30"/>
      <c r="L9056" s="13"/>
      <c r="M9056" s="13"/>
      <c r="N9056" s="13"/>
      <c r="O9056" s="13"/>
      <c r="P9056" s="13"/>
      <c r="Q9056" s="13"/>
      <c r="R9056" s="13"/>
      <c r="S9056" s="13"/>
      <c r="T9056" s="13"/>
      <c r="U9056" s="13"/>
      <c r="V9056" s="13"/>
      <c r="W9056" s="13"/>
      <c r="X9056" s="13"/>
      <c r="Y9056" s="13"/>
      <c r="Z9056" s="13"/>
      <c r="AA9056" s="13"/>
      <c r="AB9056" s="13"/>
      <c r="AC9056" s="13"/>
      <c r="AD9056" s="13"/>
      <c r="AE9056" s="13"/>
      <c r="AF9056" s="13"/>
      <c r="AG9056" s="13"/>
      <c r="AH9056" s="13"/>
      <c r="AI9056" s="13"/>
      <c r="AJ9056" s="13"/>
      <c r="AK9056" s="13" t="s">
        <v>117</v>
      </c>
      <c r="AL9056" s="13"/>
    </row>
    <row r="9057" spans="1:38">
      <c r="A9057" s="1" t="s">
        <v>1803</v>
      </c>
      <c r="B9057" s="29">
        <v>42431</v>
      </c>
      <c r="C9057" s="30">
        <v>100</v>
      </c>
      <c r="D9057" s="4">
        <v>2</v>
      </c>
      <c r="E9057" s="13">
        <v>16</v>
      </c>
      <c r="F9057" s="30" t="s">
        <v>26</v>
      </c>
      <c r="G9057" s="30" t="s">
        <v>618</v>
      </c>
      <c r="H9057" s="30" t="s">
        <v>22</v>
      </c>
      <c r="I9057" s="30" t="s">
        <v>53</v>
      </c>
      <c r="J9057" s="30"/>
      <c r="K9057" s="30"/>
      <c r="L9057" s="13"/>
      <c r="M9057" s="13"/>
      <c r="N9057" s="13"/>
      <c r="O9057" s="13"/>
      <c r="P9057" s="13"/>
      <c r="Q9057" s="13"/>
      <c r="R9057" s="13"/>
      <c r="S9057" s="13"/>
      <c r="T9057" s="13"/>
      <c r="U9057" s="13"/>
      <c r="V9057" s="13"/>
      <c r="W9057" s="13"/>
      <c r="X9057" s="13"/>
      <c r="Y9057" s="13"/>
      <c r="Z9057" s="13"/>
      <c r="AA9057" s="13"/>
      <c r="AB9057" s="13"/>
      <c r="AC9057" s="13"/>
      <c r="AD9057" s="13"/>
      <c r="AE9057" s="13"/>
      <c r="AF9057" s="13"/>
      <c r="AG9057" s="13"/>
      <c r="AH9057" s="13"/>
      <c r="AI9057" s="13"/>
      <c r="AJ9057" s="13"/>
      <c r="AK9057" s="13" t="s">
        <v>117</v>
      </c>
      <c r="AL9057" s="13"/>
    </row>
    <row r="9058" spans="1:38">
      <c r="A9058" s="1" t="s">
        <v>1803</v>
      </c>
      <c r="B9058" s="29">
        <v>42431</v>
      </c>
      <c r="C9058" s="30">
        <v>100</v>
      </c>
      <c r="D9058" s="4">
        <v>2</v>
      </c>
      <c r="E9058" s="13">
        <v>16</v>
      </c>
      <c r="F9058" s="30" t="s">
        <v>47</v>
      </c>
      <c r="G9058" s="30" t="s">
        <v>619</v>
      </c>
      <c r="H9058" s="30" t="s">
        <v>22</v>
      </c>
      <c r="I9058" s="30" t="s">
        <v>53</v>
      </c>
      <c r="J9058" s="30"/>
      <c r="K9058" s="30"/>
      <c r="L9058" s="13"/>
      <c r="M9058" s="13"/>
      <c r="N9058" s="13"/>
      <c r="O9058" s="13"/>
      <c r="P9058" s="13"/>
      <c r="Q9058" s="13"/>
      <c r="R9058" s="13"/>
      <c r="S9058" s="13"/>
      <c r="T9058" s="13"/>
      <c r="U9058" s="13"/>
      <c r="V9058" s="13"/>
      <c r="W9058" s="13"/>
      <c r="X9058" s="13"/>
      <c r="Y9058" s="13"/>
      <c r="Z9058" s="13"/>
      <c r="AA9058" s="13"/>
      <c r="AB9058" s="13"/>
      <c r="AC9058" s="13"/>
      <c r="AD9058" s="13"/>
      <c r="AE9058" s="13"/>
      <c r="AF9058" s="13"/>
      <c r="AG9058" s="13"/>
      <c r="AH9058" s="13"/>
      <c r="AI9058" s="13"/>
      <c r="AJ9058" s="13"/>
      <c r="AK9058" s="13" t="s">
        <v>117</v>
      </c>
      <c r="AL9058" s="13"/>
    </row>
    <row r="9059" spans="1:38">
      <c r="A9059" s="1" t="s">
        <v>1803</v>
      </c>
      <c r="B9059" s="29">
        <v>42431</v>
      </c>
      <c r="C9059" s="30">
        <v>100</v>
      </c>
      <c r="D9059" s="4">
        <v>2</v>
      </c>
      <c r="E9059" s="13">
        <v>17</v>
      </c>
      <c r="F9059" s="30" t="s">
        <v>26</v>
      </c>
      <c r="G9059" s="30" t="s">
        <v>620</v>
      </c>
      <c r="H9059" s="30" t="s">
        <v>22</v>
      </c>
      <c r="I9059" s="30" t="s">
        <v>53</v>
      </c>
      <c r="J9059" s="30"/>
      <c r="K9059" s="30"/>
      <c r="L9059" s="13"/>
      <c r="M9059" s="13"/>
      <c r="N9059" s="13"/>
      <c r="O9059" s="13"/>
      <c r="P9059" s="13"/>
      <c r="Q9059" s="13"/>
      <c r="R9059" s="13"/>
      <c r="S9059" s="13"/>
      <c r="T9059" s="13"/>
      <c r="U9059" s="13"/>
      <c r="V9059" s="13"/>
      <c r="W9059" s="13"/>
      <c r="X9059" s="13"/>
      <c r="Y9059" s="13"/>
      <c r="Z9059" s="13"/>
      <c r="AA9059" s="13"/>
      <c r="AB9059" s="13"/>
      <c r="AC9059" s="13"/>
      <c r="AD9059" s="13"/>
      <c r="AE9059" s="13"/>
      <c r="AF9059" s="13"/>
      <c r="AG9059" s="13"/>
      <c r="AH9059" s="13"/>
      <c r="AI9059" s="13"/>
      <c r="AJ9059" s="13"/>
      <c r="AK9059" s="13" t="s">
        <v>1702</v>
      </c>
      <c r="AL9059" s="13"/>
    </row>
    <row r="9060" spans="1:38">
      <c r="A9060" s="1" t="s">
        <v>1803</v>
      </c>
      <c r="B9060" s="29">
        <v>42431</v>
      </c>
      <c r="C9060" s="30">
        <v>100</v>
      </c>
      <c r="D9060" s="4">
        <v>2</v>
      </c>
      <c r="E9060" s="13">
        <v>17</v>
      </c>
      <c r="F9060" s="30" t="s">
        <v>47</v>
      </c>
      <c r="G9060" s="30" t="s">
        <v>621</v>
      </c>
      <c r="H9060" s="30" t="s">
        <v>22</v>
      </c>
      <c r="I9060" s="30" t="s">
        <v>9</v>
      </c>
      <c r="J9060" s="30"/>
      <c r="K9060" s="30"/>
      <c r="L9060" s="13"/>
      <c r="M9060" s="13"/>
      <c r="N9060" s="13"/>
      <c r="O9060" s="13"/>
      <c r="P9060" s="13"/>
      <c r="Q9060" s="13"/>
      <c r="R9060" s="13"/>
      <c r="S9060" s="13"/>
      <c r="T9060" s="13"/>
      <c r="U9060" s="13"/>
      <c r="V9060" s="13"/>
      <c r="W9060" s="13"/>
      <c r="X9060" s="13"/>
      <c r="Y9060" s="13"/>
      <c r="Z9060" s="13"/>
      <c r="AA9060" s="13"/>
      <c r="AB9060" s="13"/>
      <c r="AC9060" s="13"/>
      <c r="AD9060" s="13"/>
      <c r="AE9060" s="13"/>
      <c r="AF9060" s="13"/>
      <c r="AG9060" s="13"/>
      <c r="AH9060" s="13"/>
      <c r="AI9060" s="13"/>
      <c r="AJ9060" s="13"/>
      <c r="AK9060" s="13" t="s">
        <v>1702</v>
      </c>
      <c r="AL9060" s="13" t="s">
        <v>1708</v>
      </c>
    </row>
    <row r="9061" spans="1:38">
      <c r="A9061" s="1" t="s">
        <v>1803</v>
      </c>
      <c r="B9061" s="29">
        <v>42431</v>
      </c>
      <c r="C9061" s="30">
        <v>100</v>
      </c>
      <c r="D9061" s="4">
        <v>2</v>
      </c>
      <c r="E9061" s="13">
        <v>18</v>
      </c>
      <c r="F9061" s="30" t="s">
        <v>26</v>
      </c>
      <c r="G9061" s="30" t="s">
        <v>622</v>
      </c>
      <c r="H9061" s="30" t="s">
        <v>23</v>
      </c>
      <c r="I9061" s="30" t="s">
        <v>53</v>
      </c>
      <c r="J9061" s="30"/>
      <c r="K9061" s="30"/>
      <c r="L9061" s="13"/>
      <c r="M9061" s="13"/>
      <c r="N9061" s="13"/>
      <c r="O9061" s="13"/>
      <c r="P9061" s="13"/>
      <c r="Q9061" s="13"/>
      <c r="R9061" s="13"/>
      <c r="S9061" s="13"/>
      <c r="T9061" s="13"/>
      <c r="U9061" s="13"/>
      <c r="V9061" s="13"/>
      <c r="W9061" s="13"/>
      <c r="X9061" s="13"/>
      <c r="Y9061" s="13"/>
      <c r="Z9061" s="13"/>
      <c r="AA9061" s="13"/>
      <c r="AB9061" s="13"/>
      <c r="AC9061" s="13"/>
      <c r="AD9061" s="13"/>
      <c r="AE9061" s="13"/>
      <c r="AF9061" s="13"/>
      <c r="AG9061" s="13"/>
      <c r="AH9061" s="13"/>
      <c r="AI9061" s="13"/>
      <c r="AJ9061" s="13"/>
      <c r="AK9061" s="13" t="s">
        <v>1702</v>
      </c>
      <c r="AL9061" s="13"/>
    </row>
    <row r="9062" spans="1:38">
      <c r="A9062" s="1" t="s">
        <v>1803</v>
      </c>
      <c r="B9062" s="29">
        <v>42431</v>
      </c>
      <c r="C9062" s="30">
        <v>100</v>
      </c>
      <c r="D9062" s="4">
        <v>2</v>
      </c>
      <c r="E9062" s="13">
        <v>18</v>
      </c>
      <c r="F9062" s="30" t="s">
        <v>47</v>
      </c>
      <c r="G9062" s="30" t="s">
        <v>623</v>
      </c>
      <c r="H9062" s="30" t="s">
        <v>22</v>
      </c>
      <c r="I9062" s="30" t="s">
        <v>53</v>
      </c>
      <c r="J9062" s="30"/>
      <c r="K9062" s="30"/>
      <c r="L9062" s="13"/>
      <c r="M9062" s="13"/>
      <c r="N9062" s="13"/>
      <c r="O9062" s="13"/>
      <c r="P9062" s="13"/>
      <c r="Q9062" s="13"/>
      <c r="R9062" s="13"/>
      <c r="S9062" s="13"/>
      <c r="T9062" s="13"/>
      <c r="U9062" s="13"/>
      <c r="V9062" s="13"/>
      <c r="W9062" s="13"/>
      <c r="X9062" s="13"/>
      <c r="Y9062" s="13"/>
      <c r="Z9062" s="13"/>
      <c r="AA9062" s="13"/>
      <c r="AB9062" s="13"/>
      <c r="AC9062" s="13"/>
      <c r="AD9062" s="13"/>
      <c r="AE9062" s="13"/>
      <c r="AF9062" s="13"/>
      <c r="AG9062" s="13"/>
      <c r="AH9062" s="13"/>
      <c r="AI9062" s="13"/>
      <c r="AJ9062" s="13"/>
      <c r="AK9062" s="13" t="s">
        <v>1702</v>
      </c>
      <c r="AL9062" s="13"/>
    </row>
    <row r="9063" spans="1:38">
      <c r="A9063" s="1" t="s">
        <v>1803</v>
      </c>
      <c r="B9063" s="29">
        <v>42431</v>
      </c>
      <c r="C9063" s="30">
        <v>100</v>
      </c>
      <c r="D9063" s="4">
        <v>2</v>
      </c>
      <c r="E9063" s="13">
        <v>19</v>
      </c>
      <c r="F9063" s="30" t="s">
        <v>26</v>
      </c>
      <c r="G9063" s="30" t="s">
        <v>624</v>
      </c>
      <c r="H9063" s="30" t="s">
        <v>22</v>
      </c>
      <c r="I9063" s="30" t="s">
        <v>53</v>
      </c>
      <c r="J9063" s="30"/>
      <c r="K9063" s="30"/>
      <c r="L9063" s="13"/>
      <c r="M9063" s="13"/>
      <c r="N9063" s="13"/>
      <c r="O9063" s="13"/>
      <c r="P9063" s="13"/>
      <c r="Q9063" s="13"/>
      <c r="R9063" s="13"/>
      <c r="S9063" s="13"/>
      <c r="T9063" s="13"/>
      <c r="U9063" s="13"/>
      <c r="V9063" s="13"/>
      <c r="W9063" s="13"/>
      <c r="X9063" s="13"/>
      <c r="Y9063" s="13"/>
      <c r="Z9063" s="13"/>
      <c r="AA9063" s="13"/>
      <c r="AB9063" s="13"/>
      <c r="AC9063" s="13"/>
      <c r="AD9063" s="13"/>
      <c r="AE9063" s="13"/>
      <c r="AF9063" s="13"/>
      <c r="AG9063" s="13"/>
      <c r="AH9063" s="13"/>
      <c r="AI9063" s="13"/>
      <c r="AJ9063" s="13"/>
      <c r="AK9063" s="13" t="s">
        <v>1702</v>
      </c>
      <c r="AL9063" s="13"/>
    </row>
    <row r="9064" spans="1:38">
      <c r="A9064" s="1" t="s">
        <v>1803</v>
      </c>
      <c r="B9064" s="29">
        <v>42431</v>
      </c>
      <c r="C9064" s="30">
        <v>100</v>
      </c>
      <c r="D9064" s="4">
        <v>2</v>
      </c>
      <c r="E9064" s="13">
        <v>19</v>
      </c>
      <c r="F9064" s="30" t="s">
        <v>47</v>
      </c>
      <c r="G9064" s="30" t="s">
        <v>625</v>
      </c>
      <c r="H9064" s="30" t="s">
        <v>22</v>
      </c>
      <c r="I9064" s="30" t="s">
        <v>23</v>
      </c>
      <c r="J9064" s="30"/>
      <c r="K9064" s="30"/>
      <c r="L9064" s="13"/>
      <c r="M9064" s="13"/>
      <c r="N9064" s="13"/>
      <c r="O9064" s="13"/>
      <c r="P9064" s="13"/>
      <c r="Q9064" s="13"/>
      <c r="R9064" s="13"/>
      <c r="S9064" s="13"/>
      <c r="T9064" s="13"/>
      <c r="U9064" s="13"/>
      <c r="V9064" s="13"/>
      <c r="W9064" s="13"/>
      <c r="X9064" s="13"/>
      <c r="Y9064" s="13"/>
      <c r="Z9064" s="13"/>
      <c r="AA9064" s="13"/>
      <c r="AB9064" s="13"/>
      <c r="AC9064" s="13"/>
      <c r="AD9064" s="13"/>
      <c r="AE9064" s="13"/>
      <c r="AF9064" s="13"/>
      <c r="AG9064" s="13"/>
      <c r="AH9064" s="13"/>
      <c r="AI9064" s="13"/>
      <c r="AJ9064" s="13"/>
      <c r="AK9064" s="13" t="s">
        <v>1702</v>
      </c>
      <c r="AL9064" s="13"/>
    </row>
    <row r="9065" spans="1:38">
      <c r="A9065" s="1" t="s">
        <v>1803</v>
      </c>
      <c r="B9065" s="29">
        <v>42431</v>
      </c>
      <c r="C9065" s="30">
        <v>100</v>
      </c>
      <c r="D9065" s="4">
        <v>2</v>
      </c>
      <c r="E9065" s="13">
        <v>20</v>
      </c>
      <c r="F9065" s="30" t="s">
        <v>26</v>
      </c>
      <c r="G9065" s="30" t="s">
        <v>626</v>
      </c>
      <c r="H9065" s="30" t="s">
        <v>22</v>
      </c>
      <c r="I9065" s="30" t="s">
        <v>23</v>
      </c>
      <c r="J9065" s="30"/>
      <c r="K9065" s="30"/>
      <c r="L9065" s="13"/>
      <c r="M9065" s="13"/>
      <c r="N9065" s="13"/>
      <c r="O9065" s="13"/>
      <c r="P9065" s="13"/>
      <c r="Q9065" s="13"/>
      <c r="R9065" s="13"/>
      <c r="S9065" s="13"/>
      <c r="T9065" s="13"/>
      <c r="U9065" s="13"/>
      <c r="V9065" s="13"/>
      <c r="W9065" s="13"/>
      <c r="X9065" s="13"/>
      <c r="Y9065" s="13"/>
      <c r="Z9065" s="13"/>
      <c r="AA9065" s="13"/>
      <c r="AB9065" s="13"/>
      <c r="AC9065" s="13"/>
      <c r="AD9065" s="13"/>
      <c r="AE9065" s="13"/>
      <c r="AF9065" s="13"/>
      <c r="AG9065" s="13"/>
      <c r="AH9065" s="13"/>
      <c r="AI9065" s="13"/>
      <c r="AJ9065" s="13"/>
      <c r="AK9065" s="13" t="s">
        <v>1702</v>
      </c>
      <c r="AL9065" s="13"/>
    </row>
    <row r="9066" spans="1:38">
      <c r="A9066" s="1" t="s">
        <v>1803</v>
      </c>
      <c r="B9066" s="29">
        <v>42431</v>
      </c>
      <c r="C9066" s="30">
        <v>100</v>
      </c>
      <c r="D9066" s="4">
        <v>2</v>
      </c>
      <c r="E9066" s="13">
        <v>20</v>
      </c>
      <c r="F9066" s="30" t="s">
        <v>47</v>
      </c>
      <c r="G9066" s="30" t="s">
        <v>627</v>
      </c>
      <c r="H9066" s="30" t="s">
        <v>22</v>
      </c>
      <c r="I9066" s="30" t="s">
        <v>9</v>
      </c>
      <c r="J9066" s="30"/>
      <c r="K9066" s="30" t="s">
        <v>30</v>
      </c>
      <c r="L9066" s="13" t="s">
        <v>25</v>
      </c>
      <c r="M9066" s="13"/>
      <c r="N9066" s="13"/>
      <c r="O9066" s="13"/>
      <c r="P9066" s="13"/>
      <c r="Q9066" s="13"/>
      <c r="R9066" s="13"/>
      <c r="S9066" s="13"/>
      <c r="T9066" s="13"/>
      <c r="U9066" s="13"/>
      <c r="V9066" s="13"/>
      <c r="W9066" s="13"/>
      <c r="X9066" s="13"/>
      <c r="Y9066" s="13"/>
      <c r="Z9066" s="13"/>
      <c r="AA9066" s="13"/>
      <c r="AB9066" s="13"/>
      <c r="AC9066" s="13"/>
      <c r="AD9066" s="13"/>
      <c r="AE9066" s="13"/>
      <c r="AF9066" s="13"/>
      <c r="AG9066" s="13"/>
      <c r="AH9066" s="13"/>
      <c r="AI9066" s="13"/>
      <c r="AJ9066" s="13" t="s">
        <v>1317</v>
      </c>
      <c r="AK9066" s="13" t="s">
        <v>1702</v>
      </c>
      <c r="AL9066" s="13" t="s">
        <v>1696</v>
      </c>
    </row>
    <row r="9067" spans="1:38">
      <c r="A9067" s="1" t="s">
        <v>1803</v>
      </c>
      <c r="B9067" s="29">
        <v>42431</v>
      </c>
      <c r="C9067" s="30">
        <v>100</v>
      </c>
      <c r="D9067" s="4">
        <v>2</v>
      </c>
      <c r="E9067" s="27">
        <v>21</v>
      </c>
      <c r="F9067" s="30" t="s">
        <v>26</v>
      </c>
      <c r="G9067" s="30" t="s">
        <v>628</v>
      </c>
      <c r="H9067" s="30" t="s">
        <v>22</v>
      </c>
      <c r="I9067" s="30" t="s">
        <v>53</v>
      </c>
      <c r="J9067" s="30"/>
      <c r="K9067" s="30"/>
      <c r="L9067" s="13"/>
      <c r="M9067" s="13"/>
      <c r="N9067" s="13"/>
      <c r="O9067" s="13"/>
      <c r="P9067" s="13"/>
      <c r="Q9067" s="13"/>
      <c r="R9067" s="13"/>
      <c r="S9067" s="13"/>
      <c r="T9067" s="13"/>
      <c r="U9067" s="13"/>
      <c r="V9067" s="13"/>
      <c r="W9067" s="13"/>
      <c r="X9067" s="13"/>
      <c r="Y9067" s="13"/>
      <c r="Z9067" s="13"/>
      <c r="AA9067" s="13"/>
      <c r="AB9067" s="13"/>
      <c r="AC9067" s="13"/>
      <c r="AD9067" s="13"/>
      <c r="AE9067" s="13"/>
      <c r="AF9067" s="13"/>
      <c r="AG9067" s="13"/>
      <c r="AH9067" s="13"/>
      <c r="AI9067" s="13"/>
      <c r="AJ9067" s="13"/>
      <c r="AK9067" s="13" t="s">
        <v>1702</v>
      </c>
      <c r="AL9067" s="13"/>
    </row>
    <row r="9068" spans="1:38">
      <c r="A9068" s="1" t="s">
        <v>1803</v>
      </c>
      <c r="B9068" s="29">
        <v>42431</v>
      </c>
      <c r="C9068" s="30">
        <v>100</v>
      </c>
      <c r="D9068" s="4">
        <v>2</v>
      </c>
      <c r="E9068" s="13">
        <v>21</v>
      </c>
      <c r="F9068" s="30" t="s">
        <v>47</v>
      </c>
      <c r="G9068" s="30" t="s">
        <v>629</v>
      </c>
      <c r="H9068" s="30" t="s">
        <v>22</v>
      </c>
      <c r="I9068" s="30" t="s">
        <v>9</v>
      </c>
      <c r="J9068" s="30"/>
      <c r="K9068" s="30"/>
      <c r="L9068" s="13"/>
      <c r="M9068" s="13"/>
      <c r="N9068" s="13"/>
      <c r="O9068" s="13"/>
      <c r="P9068" s="13"/>
      <c r="Q9068" s="13"/>
      <c r="R9068" s="13"/>
      <c r="S9068" s="13"/>
      <c r="T9068" s="13"/>
      <c r="U9068" s="13"/>
      <c r="V9068" s="13"/>
      <c r="W9068" s="13"/>
      <c r="X9068" s="13"/>
      <c r="Y9068" s="13"/>
      <c r="Z9068" s="13"/>
      <c r="AA9068" s="13"/>
      <c r="AB9068" s="13"/>
      <c r="AC9068" s="13"/>
      <c r="AD9068" s="13"/>
      <c r="AE9068" s="13"/>
      <c r="AF9068" s="13"/>
      <c r="AG9068" s="13"/>
      <c r="AH9068" s="13"/>
      <c r="AI9068" s="13"/>
      <c r="AJ9068" s="13"/>
      <c r="AK9068" s="13" t="s">
        <v>1702</v>
      </c>
      <c r="AL9068" s="13" t="s">
        <v>1324</v>
      </c>
    </row>
    <row r="9069" spans="1:38">
      <c r="A9069" s="1" t="s">
        <v>1803</v>
      </c>
      <c r="B9069" s="29">
        <v>42431</v>
      </c>
      <c r="C9069" s="30">
        <v>100</v>
      </c>
      <c r="D9069" s="4">
        <v>2</v>
      </c>
      <c r="E9069" s="13">
        <v>22</v>
      </c>
      <c r="F9069" s="30" t="s">
        <v>26</v>
      </c>
      <c r="G9069" s="30" t="s">
        <v>630</v>
      </c>
      <c r="H9069" s="30" t="s">
        <v>22</v>
      </c>
      <c r="I9069" s="30" t="s">
        <v>9</v>
      </c>
      <c r="J9069" s="30"/>
      <c r="K9069" s="30"/>
      <c r="L9069" s="13"/>
      <c r="M9069" s="13"/>
      <c r="N9069" s="13"/>
      <c r="O9069" s="13"/>
      <c r="P9069" s="13"/>
      <c r="Q9069" s="13"/>
      <c r="R9069" s="13"/>
      <c r="S9069" s="13"/>
      <c r="T9069" s="13"/>
      <c r="U9069" s="13"/>
      <c r="V9069" s="13"/>
      <c r="W9069" s="13"/>
      <c r="X9069" s="13"/>
      <c r="Y9069" s="13"/>
      <c r="Z9069" s="13"/>
      <c r="AA9069" s="13"/>
      <c r="AB9069" s="13"/>
      <c r="AC9069" s="13"/>
      <c r="AD9069" s="13"/>
      <c r="AE9069" s="13"/>
      <c r="AF9069" s="13"/>
      <c r="AG9069" s="13"/>
      <c r="AH9069" s="13"/>
      <c r="AI9069" s="13"/>
      <c r="AJ9069" s="13"/>
      <c r="AK9069" s="13" t="s">
        <v>1702</v>
      </c>
      <c r="AL9069" s="13" t="s">
        <v>1709</v>
      </c>
    </row>
    <row r="9070" spans="1:38">
      <c r="A9070" s="1" t="s">
        <v>1803</v>
      </c>
      <c r="B9070" s="29">
        <v>42431</v>
      </c>
      <c r="C9070" s="30">
        <v>100</v>
      </c>
      <c r="D9070" s="4">
        <v>2</v>
      </c>
      <c r="E9070" s="13">
        <v>22</v>
      </c>
      <c r="F9070" s="30" t="s">
        <v>47</v>
      </c>
      <c r="G9070" s="30" t="s">
        <v>631</v>
      </c>
      <c r="H9070" s="30" t="s">
        <v>22</v>
      </c>
      <c r="I9070" s="30" t="s">
        <v>53</v>
      </c>
      <c r="J9070" s="30"/>
      <c r="K9070" s="30"/>
      <c r="L9070" s="13"/>
      <c r="M9070" s="13"/>
      <c r="N9070" s="13"/>
      <c r="O9070" s="13"/>
      <c r="P9070" s="13"/>
      <c r="Q9070" s="13"/>
      <c r="R9070" s="13"/>
      <c r="S9070" s="13"/>
      <c r="T9070" s="13"/>
      <c r="U9070" s="13"/>
      <c r="V9070" s="13"/>
      <c r="W9070" s="13"/>
      <c r="X9070" s="13"/>
      <c r="Y9070" s="13"/>
      <c r="Z9070" s="13"/>
      <c r="AA9070" s="13"/>
      <c r="AB9070" s="13"/>
      <c r="AC9070" s="13"/>
      <c r="AD9070" s="13"/>
      <c r="AE9070" s="13"/>
      <c r="AF9070" s="13"/>
      <c r="AG9070" s="13"/>
      <c r="AH9070" s="13"/>
      <c r="AI9070" s="13"/>
      <c r="AJ9070" s="13"/>
      <c r="AK9070" s="13" t="s">
        <v>1702</v>
      </c>
      <c r="AL9070" s="13"/>
    </row>
    <row r="9071" spans="1:38">
      <c r="A9071" s="1" t="s">
        <v>1803</v>
      </c>
      <c r="B9071" s="29">
        <v>42431</v>
      </c>
      <c r="C9071" s="30">
        <v>100</v>
      </c>
      <c r="D9071" s="4">
        <v>2</v>
      </c>
      <c r="E9071" s="13">
        <v>23</v>
      </c>
      <c r="F9071" s="30" t="s">
        <v>26</v>
      </c>
      <c r="G9071" s="30" t="s">
        <v>632</v>
      </c>
      <c r="H9071" s="30" t="s">
        <v>22</v>
      </c>
      <c r="I9071" s="30" t="s">
        <v>53</v>
      </c>
      <c r="J9071" s="30"/>
      <c r="K9071" s="30"/>
      <c r="L9071" s="13"/>
      <c r="M9071" s="13"/>
      <c r="N9071" s="13"/>
      <c r="O9071" s="13"/>
      <c r="P9071" s="13"/>
      <c r="Q9071" s="13"/>
      <c r="R9071" s="13"/>
      <c r="S9071" s="13"/>
      <c r="T9071" s="13"/>
      <c r="U9071" s="13"/>
      <c r="V9071" s="13"/>
      <c r="W9071" s="13"/>
      <c r="X9071" s="13"/>
      <c r="Y9071" s="13"/>
      <c r="Z9071" s="13"/>
      <c r="AA9071" s="13"/>
      <c r="AB9071" s="13"/>
      <c r="AC9071" s="13"/>
      <c r="AD9071" s="13"/>
      <c r="AE9071" s="13"/>
      <c r="AF9071" s="13"/>
      <c r="AG9071" s="13"/>
      <c r="AH9071" s="13"/>
      <c r="AI9071" s="13"/>
      <c r="AJ9071" s="13"/>
      <c r="AK9071" s="13" t="s">
        <v>1702</v>
      </c>
      <c r="AL9071" s="13"/>
    </row>
    <row r="9072" spans="1:38">
      <c r="A9072" s="1" t="s">
        <v>1803</v>
      </c>
      <c r="B9072" s="29">
        <v>42431</v>
      </c>
      <c r="C9072" s="30">
        <v>100</v>
      </c>
      <c r="D9072" s="4">
        <v>2</v>
      </c>
      <c r="E9072" s="13">
        <v>23</v>
      </c>
      <c r="F9072" s="30" t="s">
        <v>47</v>
      </c>
      <c r="G9072" s="30" t="s">
        <v>633</v>
      </c>
      <c r="H9072" s="30" t="s">
        <v>22</v>
      </c>
      <c r="I9072" s="30" t="s">
        <v>53</v>
      </c>
      <c r="J9072" s="30"/>
      <c r="K9072" s="30"/>
      <c r="L9072" s="13"/>
      <c r="M9072" s="13"/>
      <c r="N9072" s="13"/>
      <c r="O9072" s="13"/>
      <c r="P9072" s="13"/>
      <c r="Q9072" s="13"/>
      <c r="R9072" s="13"/>
      <c r="S9072" s="13"/>
      <c r="T9072" s="13"/>
      <c r="U9072" s="13"/>
      <c r="V9072" s="13"/>
      <c r="W9072" s="13"/>
      <c r="X9072" s="13"/>
      <c r="Y9072" s="13"/>
      <c r="Z9072" s="13"/>
      <c r="AA9072" s="13"/>
      <c r="AB9072" s="13"/>
      <c r="AC9072" s="13"/>
      <c r="AD9072" s="13"/>
      <c r="AE9072" s="13"/>
      <c r="AF9072" s="13"/>
      <c r="AG9072" s="13"/>
      <c r="AH9072" s="13"/>
      <c r="AI9072" s="13"/>
      <c r="AJ9072" s="13"/>
      <c r="AK9072" s="13" t="s">
        <v>1702</v>
      </c>
      <c r="AL9072" s="13"/>
    </row>
    <row r="9073" spans="1:38">
      <c r="A9073" s="1" t="s">
        <v>1803</v>
      </c>
      <c r="B9073" s="29">
        <v>42431</v>
      </c>
      <c r="C9073" s="30">
        <v>100</v>
      </c>
      <c r="D9073" s="4">
        <v>2</v>
      </c>
      <c r="E9073" s="13">
        <v>24</v>
      </c>
      <c r="F9073" s="30" t="s">
        <v>26</v>
      </c>
      <c r="G9073" s="30" t="s">
        <v>634</v>
      </c>
      <c r="H9073" s="30" t="s">
        <v>22</v>
      </c>
      <c r="I9073" s="30" t="s">
        <v>53</v>
      </c>
      <c r="J9073" s="30"/>
      <c r="K9073" s="30"/>
      <c r="L9073" s="13"/>
      <c r="M9073" s="13"/>
      <c r="N9073" s="13"/>
      <c r="O9073" s="13"/>
      <c r="P9073" s="13"/>
      <c r="Q9073" s="13"/>
      <c r="R9073" s="13"/>
      <c r="S9073" s="13"/>
      <c r="T9073" s="13"/>
      <c r="U9073" s="13"/>
      <c r="V9073" s="13"/>
      <c r="W9073" s="13"/>
      <c r="X9073" s="13"/>
      <c r="Y9073" s="13"/>
      <c r="Z9073" s="13"/>
      <c r="AA9073" s="13"/>
      <c r="AB9073" s="13"/>
      <c r="AC9073" s="13"/>
      <c r="AD9073" s="13"/>
      <c r="AE9073" s="13"/>
      <c r="AF9073" s="13"/>
      <c r="AG9073" s="13"/>
      <c r="AH9073" s="13"/>
      <c r="AI9073" s="13"/>
      <c r="AJ9073" s="13"/>
      <c r="AK9073" s="13" t="s">
        <v>1702</v>
      </c>
      <c r="AL9073" s="13"/>
    </row>
    <row r="9074" spans="1:38">
      <c r="A9074" s="1" t="s">
        <v>1803</v>
      </c>
      <c r="B9074" s="29">
        <v>42431</v>
      </c>
      <c r="C9074" s="30">
        <v>100</v>
      </c>
      <c r="D9074" s="4">
        <v>2</v>
      </c>
      <c r="E9074" s="13">
        <v>24</v>
      </c>
      <c r="F9074" s="30" t="s">
        <v>47</v>
      </c>
      <c r="G9074" s="30" t="s">
        <v>635</v>
      </c>
      <c r="H9074" s="30" t="s">
        <v>22</v>
      </c>
      <c r="I9074" s="30" t="s">
        <v>9</v>
      </c>
      <c r="J9074" s="30"/>
      <c r="K9074" s="30" t="s">
        <v>30</v>
      </c>
      <c r="L9074" s="13" t="s">
        <v>53</v>
      </c>
      <c r="M9074" s="13" t="s">
        <v>1574</v>
      </c>
      <c r="N9074" s="13"/>
      <c r="O9074" s="13"/>
      <c r="P9074" s="13"/>
      <c r="Q9074" s="13"/>
      <c r="R9074" s="13"/>
      <c r="S9074" s="13"/>
      <c r="T9074" s="13"/>
      <c r="U9074" s="13"/>
      <c r="V9074" s="13"/>
      <c r="W9074" s="13"/>
      <c r="X9074" s="13"/>
      <c r="Y9074" s="13"/>
      <c r="Z9074" s="13"/>
      <c r="AA9074" s="13"/>
      <c r="AB9074" s="13"/>
      <c r="AC9074" s="13"/>
      <c r="AD9074" s="13"/>
      <c r="AE9074" s="13"/>
      <c r="AF9074" s="13"/>
      <c r="AG9074" s="13"/>
      <c r="AH9074" s="13"/>
      <c r="AI9074" s="13"/>
      <c r="AJ9074" s="13"/>
      <c r="AK9074" s="13" t="s">
        <v>1702</v>
      </c>
      <c r="AL9074" s="13"/>
    </row>
    <row r="9075" spans="1:38">
      <c r="A9075" s="1" t="s">
        <v>1803</v>
      </c>
      <c r="B9075" s="29">
        <v>42431</v>
      </c>
      <c r="C9075" s="30">
        <v>100</v>
      </c>
      <c r="D9075" s="4">
        <v>2</v>
      </c>
      <c r="E9075" s="13">
        <v>25</v>
      </c>
      <c r="F9075" s="30" t="s">
        <v>26</v>
      </c>
      <c r="G9075" s="30" t="s">
        <v>636</v>
      </c>
      <c r="H9075" s="30" t="s">
        <v>22</v>
      </c>
      <c r="I9075" s="30" t="s">
        <v>9</v>
      </c>
      <c r="J9075" s="30"/>
      <c r="K9075" s="30" t="s">
        <v>146</v>
      </c>
      <c r="L9075" s="13" t="s">
        <v>25</v>
      </c>
      <c r="M9075" s="13" t="s">
        <v>1587</v>
      </c>
      <c r="N9075" s="13" t="s">
        <v>26</v>
      </c>
      <c r="O9075" s="13" t="s">
        <v>27</v>
      </c>
      <c r="P9075" s="13"/>
      <c r="Q9075" s="13">
        <v>22.9</v>
      </c>
      <c r="R9075" s="13">
        <v>16.64</v>
      </c>
      <c r="S9075" s="13">
        <v>21.97</v>
      </c>
      <c r="T9075" s="13"/>
      <c r="U9075" s="13"/>
      <c r="V9075" s="13"/>
      <c r="W9075" s="13"/>
      <c r="X9075" s="13">
        <v>19</v>
      </c>
      <c r="Y9075" s="13">
        <v>50</v>
      </c>
      <c r="Z9075" s="13">
        <v>31</v>
      </c>
      <c r="AA9075" s="13">
        <v>0</v>
      </c>
      <c r="AB9075" s="13"/>
      <c r="AC9075" s="13"/>
      <c r="AD9075" s="13"/>
      <c r="AE9075" s="13" t="s">
        <v>1656</v>
      </c>
      <c r="AF9075" s="13"/>
      <c r="AG9075" s="13" t="s">
        <v>1657</v>
      </c>
      <c r="AH9075" s="13"/>
      <c r="AI9075" s="13"/>
      <c r="AJ9075" s="13" t="s">
        <v>1328</v>
      </c>
      <c r="AK9075" s="13" t="s">
        <v>1702</v>
      </c>
      <c r="AL9075" s="13"/>
    </row>
    <row r="9076" spans="1:38">
      <c r="A9076" s="1" t="s">
        <v>1803</v>
      </c>
      <c r="B9076" s="29">
        <v>42431</v>
      </c>
      <c r="C9076" s="30">
        <v>100</v>
      </c>
      <c r="D9076" s="4">
        <v>2</v>
      </c>
      <c r="E9076" s="13">
        <v>25</v>
      </c>
      <c r="F9076" s="30" t="s">
        <v>47</v>
      </c>
      <c r="G9076" s="30" t="s">
        <v>637</v>
      </c>
      <c r="H9076" s="30" t="s">
        <v>22</v>
      </c>
      <c r="I9076" s="30" t="s">
        <v>53</v>
      </c>
      <c r="J9076" s="30"/>
      <c r="K9076" s="30"/>
      <c r="L9076" s="13"/>
      <c r="M9076" s="13"/>
      <c r="N9076" s="13"/>
      <c r="O9076" s="13"/>
      <c r="P9076" s="13"/>
      <c r="Q9076" s="13"/>
      <c r="R9076" s="13"/>
      <c r="S9076" s="13"/>
      <c r="T9076" s="13"/>
      <c r="U9076" s="13"/>
      <c r="V9076" s="13"/>
      <c r="W9076" s="13"/>
      <c r="X9076" s="13"/>
      <c r="Y9076" s="13"/>
      <c r="Z9076" s="13"/>
      <c r="AA9076" s="13"/>
      <c r="AB9076" s="13"/>
      <c r="AC9076" s="13"/>
      <c r="AD9076" s="13"/>
      <c r="AE9076" s="13"/>
      <c r="AF9076" s="13"/>
      <c r="AG9076" s="13"/>
      <c r="AH9076" s="13"/>
      <c r="AI9076" s="13"/>
      <c r="AJ9076" s="13"/>
      <c r="AK9076" s="13" t="s">
        <v>1702</v>
      </c>
      <c r="AL9076" s="13"/>
    </row>
    <row r="9077" spans="1:38">
      <c r="A9077" s="1" t="s">
        <v>1803</v>
      </c>
      <c r="B9077" s="29">
        <v>42431</v>
      </c>
      <c r="C9077" s="30">
        <v>100</v>
      </c>
      <c r="D9077" s="4">
        <v>2</v>
      </c>
      <c r="E9077" s="13">
        <v>26</v>
      </c>
      <c r="F9077" s="30" t="s">
        <v>26</v>
      </c>
      <c r="G9077" s="30" t="s">
        <v>638</v>
      </c>
      <c r="H9077" s="30" t="s">
        <v>23</v>
      </c>
      <c r="I9077" s="30" t="s">
        <v>23</v>
      </c>
      <c r="J9077" s="30"/>
      <c r="K9077" s="30"/>
      <c r="L9077" s="13"/>
      <c r="M9077" s="13"/>
      <c r="N9077" s="13"/>
      <c r="O9077" s="13"/>
      <c r="P9077" s="13"/>
      <c r="Q9077" s="13"/>
      <c r="R9077" s="13"/>
      <c r="S9077" s="13"/>
      <c r="T9077" s="13"/>
      <c r="U9077" s="13"/>
      <c r="V9077" s="13"/>
      <c r="W9077" s="13"/>
      <c r="X9077" s="13"/>
      <c r="Y9077" s="13"/>
      <c r="Z9077" s="13"/>
      <c r="AA9077" s="13"/>
      <c r="AB9077" s="13"/>
      <c r="AC9077" s="13"/>
      <c r="AD9077" s="13"/>
      <c r="AE9077" s="13"/>
      <c r="AF9077" s="13"/>
      <c r="AG9077" s="13"/>
      <c r="AH9077" s="13"/>
      <c r="AI9077" s="13"/>
      <c r="AJ9077" s="13"/>
      <c r="AK9077" s="13" t="s">
        <v>1702</v>
      </c>
      <c r="AL9077" s="13"/>
    </row>
    <row r="9078" spans="1:38">
      <c r="A9078" s="1" t="s">
        <v>1803</v>
      </c>
      <c r="B9078" s="29">
        <v>42431</v>
      </c>
      <c r="C9078" s="30">
        <v>100</v>
      </c>
      <c r="D9078" s="4">
        <v>2</v>
      </c>
      <c r="E9078" s="13">
        <v>26</v>
      </c>
      <c r="F9078" s="30" t="s">
        <v>47</v>
      </c>
      <c r="G9078" s="30" t="s">
        <v>639</v>
      </c>
      <c r="H9078" s="30" t="s">
        <v>23</v>
      </c>
      <c r="I9078" s="30" t="s">
        <v>53</v>
      </c>
      <c r="J9078" s="30"/>
      <c r="K9078" s="30"/>
      <c r="L9078" s="13"/>
      <c r="M9078" s="13"/>
      <c r="N9078" s="13"/>
      <c r="O9078" s="13"/>
      <c r="P9078" s="13"/>
      <c r="Q9078" s="13"/>
      <c r="R9078" s="13"/>
      <c r="S9078" s="13"/>
      <c r="T9078" s="13"/>
      <c r="U9078" s="13"/>
      <c r="V9078" s="13"/>
      <c r="W9078" s="13"/>
      <c r="X9078" s="13"/>
      <c r="Y9078" s="13"/>
      <c r="Z9078" s="13"/>
      <c r="AA9078" s="13"/>
      <c r="AB9078" s="13"/>
      <c r="AC9078" s="13"/>
      <c r="AD9078" s="13"/>
      <c r="AE9078" s="13"/>
      <c r="AF9078" s="13"/>
      <c r="AG9078" s="13"/>
      <c r="AH9078" s="13"/>
      <c r="AI9078" s="13"/>
      <c r="AJ9078" s="13"/>
      <c r="AK9078" s="13" t="s">
        <v>1702</v>
      </c>
      <c r="AL9078" s="13"/>
    </row>
    <row r="9079" spans="1:38">
      <c r="A9079" s="1" t="s">
        <v>1803</v>
      </c>
      <c r="B9079" s="29">
        <v>42431</v>
      </c>
      <c r="C9079" s="30">
        <v>100</v>
      </c>
      <c r="D9079" s="4">
        <v>2</v>
      </c>
      <c r="E9079" s="13">
        <v>27</v>
      </c>
      <c r="F9079" s="30" t="s">
        <v>26</v>
      </c>
      <c r="G9079" s="30" t="s">
        <v>640</v>
      </c>
      <c r="H9079" s="30" t="s">
        <v>22</v>
      </c>
      <c r="I9079" s="30" t="s">
        <v>53</v>
      </c>
      <c r="J9079" s="30"/>
      <c r="K9079" s="30"/>
      <c r="L9079" s="13"/>
      <c r="M9079" s="13"/>
      <c r="N9079" s="13"/>
      <c r="O9079" s="13"/>
      <c r="P9079" s="13"/>
      <c r="Q9079" s="13"/>
      <c r="R9079" s="13"/>
      <c r="S9079" s="13"/>
      <c r="T9079" s="13"/>
      <c r="U9079" s="13"/>
      <c r="V9079" s="13"/>
      <c r="W9079" s="13"/>
      <c r="X9079" s="13"/>
      <c r="Y9079" s="13"/>
      <c r="Z9079" s="13"/>
      <c r="AA9079" s="13"/>
      <c r="AB9079" s="13"/>
      <c r="AC9079" s="13"/>
      <c r="AD9079" s="13"/>
      <c r="AE9079" s="13"/>
      <c r="AF9079" s="13"/>
      <c r="AG9079" s="13"/>
      <c r="AH9079" s="13"/>
      <c r="AI9079" s="13"/>
      <c r="AJ9079" s="13"/>
      <c r="AK9079" s="13" t="s">
        <v>1702</v>
      </c>
      <c r="AL9079" s="13"/>
    </row>
    <row r="9080" spans="1:38">
      <c r="A9080" s="1" t="s">
        <v>1803</v>
      </c>
      <c r="B9080" s="29">
        <v>42431</v>
      </c>
      <c r="C9080" s="30">
        <v>100</v>
      </c>
      <c r="D9080" s="4">
        <v>2</v>
      </c>
      <c r="E9080" s="13">
        <v>27</v>
      </c>
      <c r="F9080" s="30" t="s">
        <v>47</v>
      </c>
      <c r="G9080" s="30" t="s">
        <v>641</v>
      </c>
      <c r="H9080" s="30" t="s">
        <v>22</v>
      </c>
      <c r="I9080" s="30" t="s">
        <v>23</v>
      </c>
      <c r="J9080" s="30"/>
      <c r="K9080" s="30"/>
      <c r="L9080" s="13"/>
      <c r="M9080" s="13"/>
      <c r="N9080" s="13"/>
      <c r="O9080" s="13"/>
      <c r="P9080" s="13"/>
      <c r="Q9080" s="13"/>
      <c r="R9080" s="13"/>
      <c r="S9080" s="13"/>
      <c r="T9080" s="13"/>
      <c r="U9080" s="13"/>
      <c r="V9080" s="13"/>
      <c r="W9080" s="13"/>
      <c r="X9080" s="13"/>
      <c r="Y9080" s="13"/>
      <c r="Z9080" s="13"/>
      <c r="AA9080" s="13"/>
      <c r="AB9080" s="13"/>
      <c r="AC9080" s="13"/>
      <c r="AD9080" s="13"/>
      <c r="AE9080" s="13"/>
      <c r="AF9080" s="13"/>
      <c r="AG9080" s="13"/>
      <c r="AH9080" s="13"/>
      <c r="AI9080" s="13"/>
      <c r="AJ9080" s="13"/>
      <c r="AK9080" s="13" t="s">
        <v>1702</v>
      </c>
      <c r="AL9080" s="13"/>
    </row>
    <row r="9081" spans="1:38">
      <c r="A9081" s="1" t="s">
        <v>1803</v>
      </c>
      <c r="B9081" s="29">
        <v>42431</v>
      </c>
      <c r="C9081" s="30">
        <v>100</v>
      </c>
      <c r="D9081" s="4">
        <v>2</v>
      </c>
      <c r="E9081" s="13">
        <v>28</v>
      </c>
      <c r="F9081" s="30" t="s">
        <v>26</v>
      </c>
      <c r="G9081" s="30" t="s">
        <v>642</v>
      </c>
      <c r="H9081" s="30" t="s">
        <v>22</v>
      </c>
      <c r="I9081" s="30" t="s">
        <v>53</v>
      </c>
      <c r="J9081" s="30"/>
      <c r="K9081" s="30"/>
      <c r="L9081" s="13"/>
      <c r="M9081" s="13"/>
      <c r="N9081" s="13"/>
      <c r="O9081" s="13"/>
      <c r="P9081" s="13"/>
      <c r="Q9081" s="13"/>
      <c r="R9081" s="13"/>
      <c r="S9081" s="13"/>
      <c r="T9081" s="13"/>
      <c r="U9081" s="13"/>
      <c r="V9081" s="13"/>
      <c r="W9081" s="13"/>
      <c r="X9081" s="13"/>
      <c r="Y9081" s="13"/>
      <c r="Z9081" s="13"/>
      <c r="AA9081" s="13"/>
      <c r="AB9081" s="13"/>
      <c r="AC9081" s="13"/>
      <c r="AD9081" s="13"/>
      <c r="AE9081" s="13"/>
      <c r="AF9081" s="13"/>
      <c r="AG9081" s="13"/>
      <c r="AH9081" s="13"/>
      <c r="AI9081" s="13"/>
      <c r="AJ9081" s="13"/>
      <c r="AK9081" s="13" t="s">
        <v>1702</v>
      </c>
      <c r="AL9081" s="13"/>
    </row>
    <row r="9082" spans="1:38">
      <c r="A9082" s="1" t="s">
        <v>1803</v>
      </c>
      <c r="B9082" s="29">
        <v>42431</v>
      </c>
      <c r="C9082" s="30">
        <v>100</v>
      </c>
      <c r="D9082" s="4">
        <v>2</v>
      </c>
      <c r="E9082" s="13">
        <v>28</v>
      </c>
      <c r="F9082" s="30" t="s">
        <v>47</v>
      </c>
      <c r="G9082" s="30" t="s">
        <v>643</v>
      </c>
      <c r="H9082" s="30" t="s">
        <v>22</v>
      </c>
      <c r="I9082" s="30" t="s">
        <v>9</v>
      </c>
      <c r="J9082" s="30"/>
      <c r="K9082" s="30"/>
      <c r="L9082" s="13" t="s">
        <v>53</v>
      </c>
      <c r="M9082" s="13" t="s">
        <v>1536</v>
      </c>
      <c r="N9082" s="13"/>
      <c r="O9082" s="13"/>
      <c r="P9082" s="13"/>
      <c r="Q9082" s="13"/>
      <c r="R9082" s="13"/>
      <c r="S9082" s="13"/>
      <c r="T9082" s="13"/>
      <c r="U9082" s="13"/>
      <c r="V9082" s="13"/>
      <c r="W9082" s="13"/>
      <c r="X9082" s="13"/>
      <c r="Y9082" s="13"/>
      <c r="Z9082" s="13"/>
      <c r="AA9082" s="13"/>
      <c r="AB9082" s="13"/>
      <c r="AC9082" s="13"/>
      <c r="AD9082" s="13"/>
      <c r="AE9082" s="13"/>
      <c r="AF9082" s="13"/>
      <c r="AG9082" s="13"/>
      <c r="AH9082" s="13"/>
      <c r="AI9082" s="13"/>
      <c r="AJ9082" s="13"/>
      <c r="AK9082" s="13" t="s">
        <v>1702</v>
      </c>
      <c r="AL9082" s="13"/>
    </row>
    <row r="9083" spans="1:38">
      <c r="A9083" s="1" t="s">
        <v>1803</v>
      </c>
      <c r="B9083" s="29">
        <v>42431</v>
      </c>
      <c r="C9083" s="30">
        <v>100</v>
      </c>
      <c r="D9083" s="4">
        <v>2</v>
      </c>
      <c r="E9083" s="13">
        <v>29</v>
      </c>
      <c r="F9083" s="30" t="s">
        <v>26</v>
      </c>
      <c r="G9083" s="30" t="s">
        <v>644</v>
      </c>
      <c r="H9083" s="30" t="s">
        <v>22</v>
      </c>
      <c r="I9083" s="30" t="s">
        <v>23</v>
      </c>
      <c r="J9083" s="30"/>
      <c r="K9083" s="30"/>
      <c r="L9083" s="13"/>
      <c r="M9083" s="13"/>
      <c r="N9083" s="13"/>
      <c r="O9083" s="13"/>
      <c r="P9083" s="13"/>
      <c r="Q9083" s="13"/>
      <c r="R9083" s="13"/>
      <c r="S9083" s="13"/>
      <c r="T9083" s="13"/>
      <c r="U9083" s="13"/>
      <c r="V9083" s="13"/>
      <c r="W9083" s="13"/>
      <c r="X9083" s="13"/>
      <c r="Y9083" s="13"/>
      <c r="Z9083" s="13"/>
      <c r="AA9083" s="13"/>
      <c r="AB9083" s="13"/>
      <c r="AC9083" s="13"/>
      <c r="AD9083" s="13"/>
      <c r="AE9083" s="13"/>
      <c r="AF9083" s="13"/>
      <c r="AG9083" s="13"/>
      <c r="AH9083" s="13"/>
      <c r="AI9083" s="13"/>
      <c r="AJ9083" s="13"/>
      <c r="AK9083" s="13" t="s">
        <v>1702</v>
      </c>
      <c r="AL9083" s="13"/>
    </row>
    <row r="9084" spans="1:38">
      <c r="A9084" s="1" t="s">
        <v>1803</v>
      </c>
      <c r="B9084" s="29">
        <v>42431</v>
      </c>
      <c r="C9084" s="30">
        <v>100</v>
      </c>
      <c r="D9084" s="4">
        <v>2</v>
      </c>
      <c r="E9084" s="13">
        <v>29</v>
      </c>
      <c r="F9084" s="30" t="s">
        <v>47</v>
      </c>
      <c r="G9084" s="30" t="s">
        <v>645</v>
      </c>
      <c r="H9084" s="30" t="s">
        <v>22</v>
      </c>
      <c r="I9084" s="30" t="s">
        <v>53</v>
      </c>
      <c r="J9084" s="30"/>
      <c r="K9084" s="30"/>
      <c r="L9084" s="13"/>
      <c r="M9084" s="13"/>
      <c r="N9084" s="13"/>
      <c r="O9084" s="13"/>
      <c r="P9084" s="13"/>
      <c r="Q9084" s="13"/>
      <c r="R9084" s="13"/>
      <c r="S9084" s="13"/>
      <c r="T9084" s="13"/>
      <c r="U9084" s="13"/>
      <c r="V9084" s="13"/>
      <c r="W9084" s="13"/>
      <c r="X9084" s="13"/>
      <c r="Y9084" s="13"/>
      <c r="Z9084" s="13"/>
      <c r="AA9084" s="13"/>
      <c r="AB9084" s="13"/>
      <c r="AC9084" s="13"/>
      <c r="AD9084" s="13"/>
      <c r="AE9084" s="13"/>
      <c r="AF9084" s="13"/>
      <c r="AG9084" s="13"/>
      <c r="AH9084" s="13"/>
      <c r="AI9084" s="13"/>
      <c r="AJ9084" s="13"/>
      <c r="AK9084" s="13" t="s">
        <v>1702</v>
      </c>
      <c r="AL9084" s="13"/>
    </row>
    <row r="9085" spans="1:38">
      <c r="A9085" s="1" t="s">
        <v>1803</v>
      </c>
      <c r="B9085" s="29">
        <v>42431</v>
      </c>
      <c r="C9085" s="30">
        <v>100</v>
      </c>
      <c r="D9085" s="4">
        <v>2</v>
      </c>
      <c r="E9085" s="13">
        <v>30</v>
      </c>
      <c r="F9085" s="30" t="s">
        <v>26</v>
      </c>
      <c r="G9085" s="30" t="s">
        <v>646</v>
      </c>
      <c r="H9085" s="30" t="s">
        <v>23</v>
      </c>
      <c r="I9085" s="30" t="s">
        <v>53</v>
      </c>
      <c r="J9085" s="30"/>
      <c r="K9085" s="30"/>
      <c r="L9085" s="13"/>
      <c r="M9085" s="13"/>
      <c r="N9085" s="13"/>
      <c r="O9085" s="13"/>
      <c r="P9085" s="13"/>
      <c r="Q9085" s="13"/>
      <c r="R9085" s="13"/>
      <c r="S9085" s="13"/>
      <c r="T9085" s="13"/>
      <c r="U9085" s="13"/>
      <c r="V9085" s="13"/>
      <c r="W9085" s="13"/>
      <c r="X9085" s="13"/>
      <c r="Y9085" s="13"/>
      <c r="Z9085" s="13"/>
      <c r="AA9085" s="13"/>
      <c r="AB9085" s="13"/>
      <c r="AC9085" s="13"/>
      <c r="AD9085" s="13"/>
      <c r="AE9085" s="13"/>
      <c r="AF9085" s="13"/>
      <c r="AG9085" s="13"/>
      <c r="AH9085" s="13"/>
      <c r="AI9085" s="13"/>
      <c r="AJ9085" s="13"/>
      <c r="AK9085" s="13" t="s">
        <v>1702</v>
      </c>
      <c r="AL9085" s="13"/>
    </row>
    <row r="9086" spans="1:38">
      <c r="A9086" s="1" t="s">
        <v>1803</v>
      </c>
      <c r="B9086" s="29">
        <v>42431</v>
      </c>
      <c r="C9086" s="30">
        <v>100</v>
      </c>
      <c r="D9086" s="4">
        <v>2</v>
      </c>
      <c r="E9086" s="13">
        <v>30</v>
      </c>
      <c r="F9086" s="30" t="s">
        <v>47</v>
      </c>
      <c r="G9086" s="30" t="s">
        <v>647</v>
      </c>
      <c r="H9086" s="30" t="s">
        <v>22</v>
      </c>
      <c r="I9086" s="30" t="s">
        <v>23</v>
      </c>
      <c r="J9086" s="30"/>
      <c r="K9086" s="30"/>
      <c r="L9086" s="13"/>
      <c r="M9086" s="13"/>
      <c r="N9086" s="13"/>
      <c r="O9086" s="13"/>
      <c r="P9086" s="13"/>
      <c r="Q9086" s="13"/>
      <c r="R9086" s="13"/>
      <c r="S9086" s="13"/>
      <c r="T9086" s="13"/>
      <c r="U9086" s="13"/>
      <c r="V9086" s="13"/>
      <c r="W9086" s="13"/>
      <c r="X9086" s="13"/>
      <c r="Y9086" s="13"/>
      <c r="Z9086" s="13"/>
      <c r="AA9086" s="13"/>
      <c r="AB9086" s="13"/>
      <c r="AC9086" s="13"/>
      <c r="AD9086" s="13"/>
      <c r="AE9086" s="13"/>
      <c r="AF9086" s="13"/>
      <c r="AG9086" s="13"/>
      <c r="AH9086" s="13"/>
      <c r="AI9086" s="13"/>
      <c r="AJ9086" s="13"/>
      <c r="AK9086" s="13" t="s">
        <v>1702</v>
      </c>
      <c r="AL9086" s="13"/>
    </row>
    <row r="9087" spans="1:38">
      <c r="A9087" s="1" t="s">
        <v>1803</v>
      </c>
      <c r="B9087" s="29">
        <v>42431</v>
      </c>
      <c r="C9087" s="30">
        <v>100</v>
      </c>
      <c r="D9087" s="4">
        <v>2</v>
      </c>
      <c r="E9087" s="13">
        <v>31</v>
      </c>
      <c r="F9087" s="30" t="s">
        <v>26</v>
      </c>
      <c r="G9087" s="30" t="s">
        <v>648</v>
      </c>
      <c r="H9087" s="30" t="s">
        <v>22</v>
      </c>
      <c r="I9087" s="30" t="s">
        <v>23</v>
      </c>
      <c r="J9087" s="30"/>
      <c r="K9087" s="30"/>
      <c r="L9087" s="13"/>
      <c r="M9087" s="13"/>
      <c r="N9087" s="13"/>
      <c r="O9087" s="13"/>
      <c r="P9087" s="13"/>
      <c r="Q9087" s="13"/>
      <c r="R9087" s="13"/>
      <c r="S9087" s="13"/>
      <c r="T9087" s="13"/>
      <c r="U9087" s="13"/>
      <c r="V9087" s="13"/>
      <c r="W9087" s="13"/>
      <c r="X9087" s="13"/>
      <c r="Y9087" s="13"/>
      <c r="Z9087" s="13"/>
      <c r="AA9087" s="13"/>
      <c r="AB9087" s="13"/>
      <c r="AC9087" s="13"/>
      <c r="AD9087" s="13"/>
      <c r="AE9087" s="13"/>
      <c r="AF9087" s="13"/>
      <c r="AG9087" s="13"/>
      <c r="AH9087" s="13"/>
      <c r="AI9087" s="13"/>
      <c r="AJ9087" s="13"/>
      <c r="AK9087" s="13" t="s">
        <v>1702</v>
      </c>
      <c r="AL9087" s="13"/>
    </row>
    <row r="9088" spans="1:38">
      <c r="A9088" s="1" t="s">
        <v>1803</v>
      </c>
      <c r="B9088" s="29">
        <v>42431</v>
      </c>
      <c r="C9088" s="30">
        <v>100</v>
      </c>
      <c r="D9088" s="4">
        <v>2</v>
      </c>
      <c r="E9088" s="13">
        <v>31</v>
      </c>
      <c r="F9088" s="30" t="s">
        <v>47</v>
      </c>
      <c r="G9088" s="30" t="s">
        <v>649</v>
      </c>
      <c r="H9088" s="30" t="s">
        <v>22</v>
      </c>
      <c r="I9088" s="30" t="s">
        <v>23</v>
      </c>
      <c r="J9088" s="30"/>
      <c r="K9088" s="30"/>
      <c r="L9088" s="13"/>
      <c r="M9088" s="13"/>
      <c r="N9088" s="13"/>
      <c r="O9088" s="13"/>
      <c r="P9088" s="13"/>
      <c r="Q9088" s="13"/>
      <c r="R9088" s="13"/>
      <c r="S9088" s="13"/>
      <c r="T9088" s="13"/>
      <c r="U9088" s="13"/>
      <c r="V9088" s="13"/>
      <c r="W9088" s="13"/>
      <c r="X9088" s="13"/>
      <c r="Y9088" s="13"/>
      <c r="Z9088" s="13"/>
      <c r="AA9088" s="13"/>
      <c r="AB9088" s="13"/>
      <c r="AC9088" s="13"/>
      <c r="AD9088" s="13"/>
      <c r="AE9088" s="13"/>
      <c r="AF9088" s="13"/>
      <c r="AG9088" s="13"/>
      <c r="AH9088" s="13"/>
      <c r="AI9088" s="13"/>
      <c r="AJ9088" s="13"/>
      <c r="AK9088" s="13" t="s">
        <v>1702</v>
      </c>
      <c r="AL9088" s="13"/>
    </row>
    <row r="9089" spans="1:38">
      <c r="A9089" s="1" t="s">
        <v>1803</v>
      </c>
      <c r="B9089" s="29">
        <v>42431</v>
      </c>
      <c r="C9089" s="30">
        <v>100</v>
      </c>
      <c r="D9089" s="4">
        <v>2</v>
      </c>
      <c r="E9089" s="13">
        <v>32</v>
      </c>
      <c r="F9089" s="30" t="s">
        <v>26</v>
      </c>
      <c r="G9089" s="30" t="s">
        <v>650</v>
      </c>
      <c r="H9089" s="30" t="s">
        <v>22</v>
      </c>
      <c r="I9089" s="30" t="s">
        <v>9</v>
      </c>
      <c r="J9089" s="30"/>
      <c r="K9089" s="30"/>
      <c r="L9089" s="13" t="s">
        <v>53</v>
      </c>
      <c r="M9089" s="13" t="s">
        <v>1541</v>
      </c>
      <c r="N9089" s="13"/>
      <c r="O9089" s="13"/>
      <c r="P9089" s="13"/>
      <c r="Q9089" s="13"/>
      <c r="R9089" s="13"/>
      <c r="S9089" s="13"/>
      <c r="T9089" s="13"/>
      <c r="U9089" s="13"/>
      <c r="V9089" s="13"/>
      <c r="W9089" s="13"/>
      <c r="X9089" s="13"/>
      <c r="Y9089" s="13"/>
      <c r="Z9089" s="13"/>
      <c r="AA9089" s="13"/>
      <c r="AB9089" s="13"/>
      <c r="AC9089" s="13"/>
      <c r="AD9089" s="13"/>
      <c r="AE9089" s="13"/>
      <c r="AF9089" s="13"/>
      <c r="AG9089" s="13"/>
      <c r="AH9089" s="13"/>
      <c r="AI9089" s="13"/>
      <c r="AJ9089" s="13"/>
      <c r="AK9089" s="13" t="s">
        <v>1702</v>
      </c>
      <c r="AL9089" s="13"/>
    </row>
    <row r="9090" spans="1:38">
      <c r="A9090" s="1" t="s">
        <v>1803</v>
      </c>
      <c r="B9090" s="29">
        <v>42431</v>
      </c>
      <c r="C9090" s="30">
        <v>100</v>
      </c>
      <c r="D9090" s="4">
        <v>2</v>
      </c>
      <c r="E9090" s="13">
        <v>32</v>
      </c>
      <c r="F9090" s="30" t="s">
        <v>47</v>
      </c>
      <c r="G9090" s="30" t="s">
        <v>651</v>
      </c>
      <c r="H9090" s="30" t="s">
        <v>22</v>
      </c>
      <c r="I9090" s="30" t="s">
        <v>9</v>
      </c>
      <c r="J9090" s="30"/>
      <c r="K9090" s="30"/>
      <c r="L9090" s="13" t="s">
        <v>53</v>
      </c>
      <c r="M9090" s="13" t="s">
        <v>1543</v>
      </c>
      <c r="N9090" s="13"/>
      <c r="O9090" s="13"/>
      <c r="P9090" s="13"/>
      <c r="Q9090" s="13"/>
      <c r="R9090" s="13"/>
      <c r="S9090" s="13"/>
      <c r="T9090" s="13"/>
      <c r="U9090" s="13"/>
      <c r="V9090" s="13"/>
      <c r="W9090" s="13"/>
      <c r="X9090" s="13"/>
      <c r="Y9090" s="13"/>
      <c r="Z9090" s="13"/>
      <c r="AA9090" s="13"/>
      <c r="AB9090" s="13"/>
      <c r="AC9090" s="13"/>
      <c r="AD9090" s="13"/>
      <c r="AE9090" s="13"/>
      <c r="AF9090" s="13"/>
      <c r="AG9090" s="13"/>
      <c r="AH9090" s="13"/>
      <c r="AI9090" s="13"/>
      <c r="AJ9090" s="13"/>
      <c r="AK9090" s="13" t="s">
        <v>1702</v>
      </c>
      <c r="AL9090" s="13"/>
    </row>
    <row r="9091" spans="1:38">
      <c r="A9091" s="1" t="s">
        <v>1803</v>
      </c>
      <c r="B9091" s="29">
        <v>42431</v>
      </c>
      <c r="C9091" s="30">
        <v>100</v>
      </c>
      <c r="D9091" s="4">
        <v>2</v>
      </c>
      <c r="E9091" s="13">
        <v>33</v>
      </c>
      <c r="F9091" s="30" t="s">
        <v>26</v>
      </c>
      <c r="G9091" s="30" t="s">
        <v>740</v>
      </c>
      <c r="H9091" s="30" t="s">
        <v>22</v>
      </c>
      <c r="I9091" s="30" t="s">
        <v>23</v>
      </c>
      <c r="J9091" s="30"/>
      <c r="K9091" s="30"/>
      <c r="L9091" s="13"/>
      <c r="M9091" s="13"/>
      <c r="N9091" s="13"/>
      <c r="O9091" s="13"/>
      <c r="P9091" s="13"/>
      <c r="Q9091" s="13"/>
      <c r="R9091" s="13"/>
      <c r="S9091" s="13"/>
      <c r="T9091" s="13"/>
      <c r="U9091" s="13"/>
      <c r="V9091" s="13"/>
      <c r="W9091" s="13"/>
      <c r="X9091" s="13"/>
      <c r="Y9091" s="13"/>
      <c r="Z9091" s="13"/>
      <c r="AA9091" s="13"/>
      <c r="AB9091" s="13"/>
      <c r="AC9091" s="13"/>
      <c r="AD9091" s="13"/>
      <c r="AE9091" s="13"/>
      <c r="AF9091" s="13"/>
      <c r="AG9091" s="13"/>
      <c r="AH9091" s="13"/>
      <c r="AI9091" s="13"/>
      <c r="AJ9091" s="13"/>
      <c r="AK9091" s="13" t="s">
        <v>1699</v>
      </c>
      <c r="AL9091" s="13"/>
    </row>
    <row r="9092" spans="1:38">
      <c r="A9092" s="1" t="s">
        <v>1803</v>
      </c>
      <c r="B9092" s="29">
        <v>42431</v>
      </c>
      <c r="C9092" s="30">
        <v>100</v>
      </c>
      <c r="D9092" s="4">
        <v>2</v>
      </c>
      <c r="E9092" s="13">
        <v>33</v>
      </c>
      <c r="F9092" s="30" t="s">
        <v>47</v>
      </c>
      <c r="G9092" s="30" t="s">
        <v>652</v>
      </c>
      <c r="H9092" s="30" t="s">
        <v>22</v>
      </c>
      <c r="I9092" s="30" t="s">
        <v>23</v>
      </c>
      <c r="J9092" s="30"/>
      <c r="K9092" s="30"/>
      <c r="L9092" s="13"/>
      <c r="M9092" s="13"/>
      <c r="N9092" s="13"/>
      <c r="O9092" s="13"/>
      <c r="P9092" s="13"/>
      <c r="Q9092" s="13"/>
      <c r="R9092" s="13"/>
      <c r="S9092" s="13"/>
      <c r="T9092" s="13"/>
      <c r="U9092" s="13"/>
      <c r="V9092" s="13"/>
      <c r="W9092" s="13"/>
      <c r="X9092" s="13"/>
      <c r="Y9092" s="13"/>
      <c r="Z9092" s="13"/>
      <c r="AA9092" s="13"/>
      <c r="AB9092" s="13"/>
      <c r="AC9092" s="13"/>
      <c r="AD9092" s="13"/>
      <c r="AE9092" s="13"/>
      <c r="AF9092" s="13"/>
      <c r="AG9092" s="13"/>
      <c r="AH9092" s="13"/>
      <c r="AI9092" s="13"/>
      <c r="AJ9092" s="13"/>
      <c r="AK9092" s="13" t="s">
        <v>1699</v>
      </c>
      <c r="AL9092" s="13"/>
    </row>
    <row r="9093" spans="1:38">
      <c r="A9093" s="1" t="s">
        <v>1803</v>
      </c>
      <c r="B9093" s="29">
        <v>42431</v>
      </c>
      <c r="C9093" s="30">
        <v>100</v>
      </c>
      <c r="D9093" s="4">
        <v>2</v>
      </c>
      <c r="E9093" s="13">
        <v>34</v>
      </c>
      <c r="F9093" s="30" t="s">
        <v>26</v>
      </c>
      <c r="G9093" s="30" t="s">
        <v>653</v>
      </c>
      <c r="H9093" s="30" t="s">
        <v>22</v>
      </c>
      <c r="I9093" s="30" t="s">
        <v>23</v>
      </c>
      <c r="J9093" s="30"/>
      <c r="K9093" s="30"/>
      <c r="L9093" s="13"/>
      <c r="M9093" s="13"/>
      <c r="N9093" s="13"/>
      <c r="O9093" s="13"/>
      <c r="P9093" s="13"/>
      <c r="Q9093" s="13"/>
      <c r="R9093" s="13"/>
      <c r="S9093" s="13"/>
      <c r="T9093" s="13"/>
      <c r="U9093" s="13"/>
      <c r="V9093" s="13"/>
      <c r="W9093" s="13"/>
      <c r="X9093" s="13"/>
      <c r="Y9093" s="13"/>
      <c r="Z9093" s="13"/>
      <c r="AA9093" s="13"/>
      <c r="AB9093" s="13"/>
      <c r="AC9093" s="13"/>
      <c r="AD9093" s="13"/>
      <c r="AE9093" s="13"/>
      <c r="AF9093" s="13"/>
      <c r="AG9093" s="13"/>
      <c r="AH9093" s="13"/>
      <c r="AI9093" s="13"/>
      <c r="AJ9093" s="13"/>
      <c r="AK9093" s="13" t="s">
        <v>1699</v>
      </c>
      <c r="AL9093" s="13"/>
    </row>
    <row r="9094" spans="1:38">
      <c r="A9094" s="1" t="s">
        <v>1803</v>
      </c>
      <c r="B9094" s="29">
        <v>42431</v>
      </c>
      <c r="C9094" s="30">
        <v>100</v>
      </c>
      <c r="D9094" s="4">
        <v>2</v>
      </c>
      <c r="E9094" s="13">
        <v>34</v>
      </c>
      <c r="F9094" s="30" t="s">
        <v>47</v>
      </c>
      <c r="G9094" s="30" t="s">
        <v>655</v>
      </c>
      <c r="H9094" s="30" t="s">
        <v>22</v>
      </c>
      <c r="I9094" s="30" t="s">
        <v>53</v>
      </c>
      <c r="J9094" s="30"/>
      <c r="K9094" s="30"/>
      <c r="L9094" s="13"/>
      <c r="M9094" s="13"/>
      <c r="N9094" s="13"/>
      <c r="O9094" s="13"/>
      <c r="P9094" s="13"/>
      <c r="Q9094" s="13"/>
      <c r="R9094" s="13"/>
      <c r="S9094" s="13"/>
      <c r="T9094" s="13"/>
      <c r="U9094" s="13"/>
      <c r="V9094" s="13"/>
      <c r="W9094" s="13"/>
      <c r="X9094" s="13"/>
      <c r="Y9094" s="13"/>
      <c r="Z9094" s="13"/>
      <c r="AA9094" s="13"/>
      <c r="AB9094" s="13"/>
      <c r="AC9094" s="13"/>
      <c r="AD9094" s="13"/>
      <c r="AE9094" s="13"/>
      <c r="AF9094" s="13"/>
      <c r="AG9094" s="13"/>
      <c r="AH9094" s="13"/>
      <c r="AI9094" s="13"/>
      <c r="AJ9094" s="13"/>
      <c r="AK9094" s="13" t="s">
        <v>1699</v>
      </c>
      <c r="AL9094" s="13"/>
    </row>
    <row r="9095" spans="1:38">
      <c r="A9095" s="1" t="s">
        <v>1803</v>
      </c>
      <c r="B9095" s="29">
        <v>42431</v>
      </c>
      <c r="C9095" s="30">
        <v>100</v>
      </c>
      <c r="D9095" s="4">
        <v>2</v>
      </c>
      <c r="E9095" s="13">
        <v>35</v>
      </c>
      <c r="F9095" s="30" t="s">
        <v>26</v>
      </c>
      <c r="G9095" s="30" t="s">
        <v>656</v>
      </c>
      <c r="H9095" s="30" t="s">
        <v>22</v>
      </c>
      <c r="I9095" s="30" t="s">
        <v>23</v>
      </c>
      <c r="J9095" s="30"/>
      <c r="K9095" s="30"/>
      <c r="L9095" s="13"/>
      <c r="M9095" s="13"/>
      <c r="N9095" s="13"/>
      <c r="O9095" s="13"/>
      <c r="P9095" s="13"/>
      <c r="Q9095" s="13"/>
      <c r="R9095" s="13"/>
      <c r="S9095" s="13"/>
      <c r="T9095" s="13"/>
      <c r="U9095" s="13"/>
      <c r="V9095" s="13"/>
      <c r="W9095" s="13"/>
      <c r="X9095" s="13"/>
      <c r="Y9095" s="13"/>
      <c r="Z9095" s="13"/>
      <c r="AA9095" s="13"/>
      <c r="AB9095" s="13"/>
      <c r="AC9095" s="13"/>
      <c r="AD9095" s="13"/>
      <c r="AE9095" s="13"/>
      <c r="AF9095" s="13"/>
      <c r="AG9095" s="13"/>
      <c r="AH9095" s="13"/>
      <c r="AI9095" s="13"/>
      <c r="AJ9095" s="13"/>
      <c r="AK9095" s="13" t="s">
        <v>1699</v>
      </c>
      <c r="AL9095" s="13"/>
    </row>
    <row r="9096" spans="1:38">
      <c r="A9096" s="1" t="s">
        <v>1803</v>
      </c>
      <c r="B9096" s="29">
        <v>42431</v>
      </c>
      <c r="C9096" s="30">
        <v>100</v>
      </c>
      <c r="D9096" s="4">
        <v>2</v>
      </c>
      <c r="E9096" s="13">
        <v>35</v>
      </c>
      <c r="F9096" s="30" t="s">
        <v>47</v>
      </c>
      <c r="G9096" s="30" t="s">
        <v>658</v>
      </c>
      <c r="H9096" s="30" t="s">
        <v>22</v>
      </c>
      <c r="I9096" s="30" t="s">
        <v>9</v>
      </c>
      <c r="J9096" s="30"/>
      <c r="K9096" s="30"/>
      <c r="L9096" s="13" t="s">
        <v>53</v>
      </c>
      <c r="M9096" s="13" t="s">
        <v>1588</v>
      </c>
      <c r="N9096" s="13"/>
      <c r="O9096" s="13"/>
      <c r="P9096" s="13"/>
      <c r="Q9096" s="13"/>
      <c r="R9096" s="13"/>
      <c r="S9096" s="13"/>
      <c r="T9096" s="13"/>
      <c r="U9096" s="13"/>
      <c r="V9096" s="13"/>
      <c r="W9096" s="13"/>
      <c r="X9096" s="13"/>
      <c r="Y9096" s="13"/>
      <c r="Z9096" s="13"/>
      <c r="AA9096" s="13"/>
      <c r="AB9096" s="13"/>
      <c r="AC9096" s="13"/>
      <c r="AD9096" s="13"/>
      <c r="AE9096" s="13"/>
      <c r="AF9096" s="13"/>
      <c r="AG9096" s="13"/>
      <c r="AH9096" s="13"/>
      <c r="AI9096" s="13"/>
      <c r="AJ9096" s="13"/>
      <c r="AK9096" s="13" t="s">
        <v>1699</v>
      </c>
      <c r="AL9096" s="13"/>
    </row>
    <row r="9097" spans="1:38">
      <c r="A9097" s="1" t="s">
        <v>1803</v>
      </c>
      <c r="B9097" s="29">
        <v>42431</v>
      </c>
      <c r="C9097" s="30">
        <v>100</v>
      </c>
      <c r="D9097" s="4">
        <v>2</v>
      </c>
      <c r="E9097" s="13">
        <v>36</v>
      </c>
      <c r="F9097" s="30" t="s">
        <v>26</v>
      </c>
      <c r="G9097" s="30" t="s">
        <v>660</v>
      </c>
      <c r="H9097" s="30" t="s">
        <v>22</v>
      </c>
      <c r="I9097" s="30" t="s">
        <v>9</v>
      </c>
      <c r="J9097" s="30"/>
      <c r="K9097" s="30"/>
      <c r="L9097" s="13" t="s">
        <v>53</v>
      </c>
      <c r="M9097" s="13" t="s">
        <v>1589</v>
      </c>
      <c r="N9097" s="13"/>
      <c r="O9097" s="13"/>
      <c r="P9097" s="13"/>
      <c r="Q9097" s="13"/>
      <c r="R9097" s="13"/>
      <c r="S9097" s="13"/>
      <c r="T9097" s="13"/>
      <c r="U9097" s="13"/>
      <c r="V9097" s="13"/>
      <c r="W9097" s="13"/>
      <c r="X9097" s="13"/>
      <c r="Y9097" s="13"/>
      <c r="Z9097" s="13"/>
      <c r="AA9097" s="13"/>
      <c r="AB9097" s="13"/>
      <c r="AC9097" s="13"/>
      <c r="AD9097" s="13"/>
      <c r="AE9097" s="13"/>
      <c r="AF9097" s="13"/>
      <c r="AG9097" s="13"/>
      <c r="AH9097" s="13"/>
      <c r="AI9097" s="13"/>
      <c r="AJ9097" s="13"/>
      <c r="AK9097" s="13" t="s">
        <v>1699</v>
      </c>
      <c r="AL9097" s="13"/>
    </row>
    <row r="9098" spans="1:38">
      <c r="A9098" s="1" t="s">
        <v>1803</v>
      </c>
      <c r="B9098" s="29">
        <v>42431</v>
      </c>
      <c r="C9098" s="30">
        <v>100</v>
      </c>
      <c r="D9098" s="4">
        <v>2</v>
      </c>
      <c r="E9098" s="13">
        <v>36</v>
      </c>
      <c r="F9098" s="30" t="s">
        <v>47</v>
      </c>
      <c r="G9098" s="30" t="s">
        <v>661</v>
      </c>
      <c r="H9098" s="30" t="s">
        <v>23</v>
      </c>
      <c r="I9098" s="30" t="s">
        <v>23</v>
      </c>
      <c r="J9098" s="30"/>
      <c r="K9098" s="30"/>
      <c r="L9098" s="13"/>
      <c r="M9098" s="13"/>
      <c r="N9098" s="13"/>
      <c r="O9098" s="13"/>
      <c r="P9098" s="13"/>
      <c r="Q9098" s="13"/>
      <c r="R9098" s="13"/>
      <c r="S9098" s="13"/>
      <c r="T9098" s="13"/>
      <c r="U9098" s="13"/>
      <c r="V9098" s="13"/>
      <c r="W9098" s="13"/>
      <c r="X9098" s="13"/>
      <c r="Y9098" s="13"/>
      <c r="Z9098" s="13"/>
      <c r="AA9098" s="13"/>
      <c r="AB9098" s="13"/>
      <c r="AC9098" s="13"/>
      <c r="AD9098" s="13"/>
      <c r="AE9098" s="13"/>
      <c r="AF9098" s="13"/>
      <c r="AG9098" s="13"/>
      <c r="AH9098" s="13"/>
      <c r="AI9098" s="13"/>
      <c r="AJ9098" s="13"/>
      <c r="AK9098" s="13" t="s">
        <v>1699</v>
      </c>
      <c r="AL9098" s="13"/>
    </row>
    <row r="9099" spans="1:38">
      <c r="A9099" s="1" t="s">
        <v>1803</v>
      </c>
      <c r="B9099" s="29">
        <v>42431</v>
      </c>
      <c r="C9099" s="30">
        <v>100</v>
      </c>
      <c r="D9099" s="4">
        <v>2</v>
      </c>
      <c r="E9099" s="13">
        <v>37</v>
      </c>
      <c r="F9099" s="30" t="s">
        <v>26</v>
      </c>
      <c r="G9099" s="30" t="s">
        <v>741</v>
      </c>
      <c r="H9099" s="30" t="s">
        <v>23</v>
      </c>
      <c r="I9099" s="30" t="s">
        <v>23</v>
      </c>
      <c r="J9099" s="30"/>
      <c r="K9099" s="30"/>
      <c r="L9099" s="13"/>
      <c r="M9099" s="13"/>
      <c r="N9099" s="13"/>
      <c r="O9099" s="13"/>
      <c r="P9099" s="13"/>
      <c r="Q9099" s="13"/>
      <c r="R9099" s="13"/>
      <c r="S9099" s="13"/>
      <c r="T9099" s="13"/>
      <c r="U9099" s="13"/>
      <c r="V9099" s="13"/>
      <c r="W9099" s="13"/>
      <c r="X9099" s="13"/>
      <c r="Y9099" s="13"/>
      <c r="Z9099" s="13"/>
      <c r="AA9099" s="13"/>
      <c r="AB9099" s="13"/>
      <c r="AC9099" s="13"/>
      <c r="AD9099" s="13"/>
      <c r="AE9099" s="13"/>
      <c r="AF9099" s="13"/>
      <c r="AG9099" s="13"/>
      <c r="AH9099" s="13"/>
      <c r="AI9099" s="13"/>
      <c r="AJ9099" s="13"/>
      <c r="AK9099" s="13" t="s">
        <v>1699</v>
      </c>
      <c r="AL9099" s="13"/>
    </row>
    <row r="9100" spans="1:38">
      <c r="A9100" s="1" t="s">
        <v>1803</v>
      </c>
      <c r="B9100" s="29">
        <v>42431</v>
      </c>
      <c r="C9100" s="30">
        <v>100</v>
      </c>
      <c r="D9100" s="4">
        <v>2</v>
      </c>
      <c r="E9100" s="13">
        <v>37</v>
      </c>
      <c r="F9100" s="30" t="s">
        <v>47</v>
      </c>
      <c r="G9100" s="30" t="s">
        <v>662</v>
      </c>
      <c r="H9100" s="30" t="s">
        <v>22</v>
      </c>
      <c r="I9100" s="30" t="s">
        <v>9</v>
      </c>
      <c r="J9100" s="30"/>
      <c r="K9100" s="30"/>
      <c r="L9100" s="13" t="s">
        <v>53</v>
      </c>
      <c r="M9100" s="13" t="s">
        <v>1590</v>
      </c>
      <c r="N9100" s="13"/>
      <c r="O9100" s="13"/>
      <c r="P9100" s="13"/>
      <c r="Q9100" s="13"/>
      <c r="R9100" s="13"/>
      <c r="S9100" s="13"/>
      <c r="T9100" s="13"/>
      <c r="U9100" s="13"/>
      <c r="V9100" s="13"/>
      <c r="W9100" s="13"/>
      <c r="X9100" s="13"/>
      <c r="Y9100" s="13"/>
      <c r="Z9100" s="13"/>
      <c r="AA9100" s="13"/>
      <c r="AB9100" s="13"/>
      <c r="AC9100" s="13"/>
      <c r="AD9100" s="13"/>
      <c r="AE9100" s="13"/>
      <c r="AF9100" s="13"/>
      <c r="AG9100" s="13"/>
      <c r="AH9100" s="13"/>
      <c r="AI9100" s="13"/>
      <c r="AJ9100" s="13"/>
      <c r="AK9100" s="13" t="s">
        <v>1699</v>
      </c>
      <c r="AL9100" s="13"/>
    </row>
    <row r="9101" spans="1:38">
      <c r="A9101" s="1" t="s">
        <v>1803</v>
      </c>
      <c r="B9101" s="29">
        <v>42431</v>
      </c>
      <c r="C9101" s="30">
        <v>100</v>
      </c>
      <c r="D9101" s="4">
        <v>2</v>
      </c>
      <c r="E9101" s="13">
        <v>38</v>
      </c>
      <c r="F9101" s="30" t="s">
        <v>26</v>
      </c>
      <c r="G9101" s="30" t="s">
        <v>663</v>
      </c>
      <c r="H9101" s="30" t="s">
        <v>22</v>
      </c>
      <c r="I9101" s="30" t="s">
        <v>23</v>
      </c>
      <c r="J9101" s="30"/>
      <c r="K9101" s="30"/>
      <c r="L9101" s="13"/>
      <c r="M9101" s="13"/>
      <c r="N9101" s="13"/>
      <c r="O9101" s="13"/>
      <c r="P9101" s="13"/>
      <c r="Q9101" s="13"/>
      <c r="R9101" s="13"/>
      <c r="S9101" s="13"/>
      <c r="T9101" s="13"/>
      <c r="U9101" s="13"/>
      <c r="V9101" s="13"/>
      <c r="W9101" s="13"/>
      <c r="X9101" s="13"/>
      <c r="Y9101" s="13"/>
      <c r="Z9101" s="13"/>
      <c r="AA9101" s="13"/>
      <c r="AB9101" s="13"/>
      <c r="AC9101" s="13"/>
      <c r="AD9101" s="13"/>
      <c r="AE9101" s="13"/>
      <c r="AF9101" s="13"/>
      <c r="AG9101" s="13"/>
      <c r="AH9101" s="13"/>
      <c r="AI9101" s="13"/>
      <c r="AJ9101" s="13"/>
      <c r="AK9101" s="13" t="s">
        <v>1699</v>
      </c>
      <c r="AL9101" s="13"/>
    </row>
    <row r="9102" spans="1:38">
      <c r="A9102" s="1" t="s">
        <v>1803</v>
      </c>
      <c r="B9102" s="29">
        <v>42431</v>
      </c>
      <c r="C9102" s="30">
        <v>100</v>
      </c>
      <c r="D9102" s="4">
        <v>2</v>
      </c>
      <c r="E9102" s="13">
        <v>38</v>
      </c>
      <c r="F9102" s="30" t="s">
        <v>47</v>
      </c>
      <c r="G9102" s="30" t="s">
        <v>664</v>
      </c>
      <c r="H9102" s="30" t="s">
        <v>22</v>
      </c>
      <c r="I9102" s="30" t="s">
        <v>23</v>
      </c>
      <c r="J9102" s="30"/>
      <c r="K9102" s="30"/>
      <c r="L9102" s="13"/>
      <c r="M9102" s="13"/>
      <c r="N9102" s="13"/>
      <c r="O9102" s="13"/>
      <c r="P9102" s="13"/>
      <c r="Q9102" s="13"/>
      <c r="R9102" s="13"/>
      <c r="S9102" s="13"/>
      <c r="T9102" s="13"/>
      <c r="U9102" s="13"/>
      <c r="V9102" s="13"/>
      <c r="W9102" s="13"/>
      <c r="X9102" s="13"/>
      <c r="Y9102" s="13"/>
      <c r="Z9102" s="13"/>
      <c r="AA9102" s="13"/>
      <c r="AB9102" s="13"/>
      <c r="AC9102" s="13"/>
      <c r="AD9102" s="13"/>
      <c r="AE9102" s="13"/>
      <c r="AF9102" s="13"/>
      <c r="AG9102" s="13"/>
      <c r="AH9102" s="13"/>
      <c r="AI9102" s="13"/>
      <c r="AJ9102" s="13"/>
      <c r="AK9102" s="13" t="s">
        <v>1699</v>
      </c>
      <c r="AL9102" s="13"/>
    </row>
    <row r="9103" spans="1:38">
      <c r="A9103" s="1" t="s">
        <v>1803</v>
      </c>
      <c r="B9103" s="29">
        <v>42431</v>
      </c>
      <c r="C9103" s="30">
        <v>100</v>
      </c>
      <c r="D9103" s="4">
        <v>2</v>
      </c>
      <c r="E9103" s="13">
        <v>39</v>
      </c>
      <c r="F9103" s="30" t="s">
        <v>26</v>
      </c>
      <c r="G9103" s="30" t="s">
        <v>665</v>
      </c>
      <c r="H9103" s="30" t="s">
        <v>23</v>
      </c>
      <c r="I9103" s="30" t="s">
        <v>23</v>
      </c>
      <c r="J9103" s="30"/>
      <c r="K9103" s="30"/>
      <c r="L9103" s="13"/>
      <c r="M9103" s="13"/>
      <c r="N9103" s="13"/>
      <c r="O9103" s="13"/>
      <c r="P9103" s="13"/>
      <c r="Q9103" s="13"/>
      <c r="R9103" s="13"/>
      <c r="S9103" s="13"/>
      <c r="T9103" s="13"/>
      <c r="U9103" s="13"/>
      <c r="V9103" s="13"/>
      <c r="W9103" s="13"/>
      <c r="X9103" s="13"/>
      <c r="Y9103" s="13"/>
      <c r="Z9103" s="13"/>
      <c r="AA9103" s="13"/>
      <c r="AB9103" s="13"/>
      <c r="AC9103" s="13"/>
      <c r="AD9103" s="13"/>
      <c r="AE9103" s="13"/>
      <c r="AF9103" s="13"/>
      <c r="AG9103" s="13"/>
      <c r="AH9103" s="13"/>
      <c r="AI9103" s="13"/>
      <c r="AJ9103" s="13"/>
      <c r="AK9103" s="13" t="s">
        <v>1699</v>
      </c>
      <c r="AL9103" s="13"/>
    </row>
    <row r="9104" spans="1:38">
      <c r="A9104" s="1" t="s">
        <v>1803</v>
      </c>
      <c r="B9104" s="29">
        <v>42431</v>
      </c>
      <c r="C9104" s="30">
        <v>100</v>
      </c>
      <c r="D9104" s="4">
        <v>2</v>
      </c>
      <c r="E9104" s="13">
        <v>39</v>
      </c>
      <c r="F9104" s="30" t="s">
        <v>47</v>
      </c>
      <c r="G9104" s="30" t="s">
        <v>666</v>
      </c>
      <c r="H9104" s="30" t="s">
        <v>22</v>
      </c>
      <c r="I9104" s="30" t="s">
        <v>23</v>
      </c>
      <c r="J9104" s="30"/>
      <c r="K9104" s="30"/>
      <c r="L9104" s="13"/>
      <c r="M9104" s="13"/>
      <c r="N9104" s="13"/>
      <c r="O9104" s="13"/>
      <c r="P9104" s="13"/>
      <c r="Q9104" s="13"/>
      <c r="R9104" s="13"/>
      <c r="S9104" s="13"/>
      <c r="T9104" s="13"/>
      <c r="U9104" s="13"/>
      <c r="V9104" s="13"/>
      <c r="W9104" s="13"/>
      <c r="X9104" s="13"/>
      <c r="Y9104" s="13"/>
      <c r="Z9104" s="13"/>
      <c r="AA9104" s="13"/>
      <c r="AB9104" s="13"/>
      <c r="AC9104" s="13"/>
      <c r="AD9104" s="13"/>
      <c r="AE9104" s="13"/>
      <c r="AF9104" s="13"/>
      <c r="AG9104" s="13"/>
      <c r="AH9104" s="13"/>
      <c r="AI9104" s="13"/>
      <c r="AJ9104" s="13"/>
      <c r="AK9104" s="13" t="s">
        <v>1699</v>
      </c>
      <c r="AL9104" s="13"/>
    </row>
    <row r="9105" spans="1:38">
      <c r="A9105" s="1" t="s">
        <v>1803</v>
      </c>
      <c r="B9105" s="29">
        <v>42431</v>
      </c>
      <c r="C9105" s="30">
        <v>100</v>
      </c>
      <c r="D9105" s="4">
        <v>2</v>
      </c>
      <c r="E9105" s="13">
        <v>40</v>
      </c>
      <c r="F9105" s="30" t="s">
        <v>26</v>
      </c>
      <c r="G9105" s="30" t="s">
        <v>667</v>
      </c>
      <c r="H9105" s="30" t="s">
        <v>23</v>
      </c>
      <c r="I9105" s="30" t="s">
        <v>23</v>
      </c>
      <c r="J9105" s="30"/>
      <c r="K9105" s="30"/>
      <c r="L9105" s="13"/>
      <c r="M9105" s="13"/>
      <c r="N9105" s="13"/>
      <c r="O9105" s="13"/>
      <c r="P9105" s="13"/>
      <c r="Q9105" s="13"/>
      <c r="R9105" s="13"/>
      <c r="S9105" s="13"/>
      <c r="T9105" s="13"/>
      <c r="U9105" s="13"/>
      <c r="V9105" s="13"/>
      <c r="W9105" s="13"/>
      <c r="X9105" s="13"/>
      <c r="Y9105" s="13"/>
      <c r="Z9105" s="13"/>
      <c r="AA9105" s="13"/>
      <c r="AB9105" s="13"/>
      <c r="AC9105" s="13"/>
      <c r="AD9105" s="13"/>
      <c r="AE9105" s="13"/>
      <c r="AF9105" s="13"/>
      <c r="AG9105" s="13"/>
      <c r="AH9105" s="13"/>
      <c r="AI9105" s="13"/>
      <c r="AJ9105" s="13"/>
      <c r="AK9105" s="13" t="s">
        <v>1699</v>
      </c>
      <c r="AL9105" s="13"/>
    </row>
    <row r="9106" spans="1:38">
      <c r="A9106" s="1" t="s">
        <v>1803</v>
      </c>
      <c r="B9106" s="29">
        <v>42431</v>
      </c>
      <c r="C9106" s="30">
        <v>100</v>
      </c>
      <c r="D9106" s="4">
        <v>2</v>
      </c>
      <c r="E9106" s="13">
        <v>40</v>
      </c>
      <c r="F9106" s="30" t="s">
        <v>47</v>
      </c>
      <c r="G9106" s="30" t="s">
        <v>668</v>
      </c>
      <c r="H9106" s="30" t="s">
        <v>23</v>
      </c>
      <c r="I9106" s="30" t="s">
        <v>23</v>
      </c>
      <c r="J9106" s="30"/>
      <c r="K9106" s="30"/>
      <c r="L9106" s="13"/>
      <c r="M9106" s="13"/>
      <c r="N9106" s="13"/>
      <c r="O9106" s="13"/>
      <c r="P9106" s="13"/>
      <c r="Q9106" s="13"/>
      <c r="R9106" s="13"/>
      <c r="S9106" s="13"/>
      <c r="T9106" s="13"/>
      <c r="U9106" s="13"/>
      <c r="V9106" s="13"/>
      <c r="W9106" s="13"/>
      <c r="X9106" s="13"/>
      <c r="Y9106" s="13"/>
      <c r="Z9106" s="13"/>
      <c r="AA9106" s="13"/>
      <c r="AB9106" s="13"/>
      <c r="AC9106" s="13"/>
      <c r="AD9106" s="13"/>
      <c r="AE9106" s="13"/>
      <c r="AF9106" s="13"/>
      <c r="AG9106" s="13"/>
      <c r="AH9106" s="13"/>
      <c r="AI9106" s="13"/>
      <c r="AJ9106" s="13"/>
      <c r="AK9106" s="13" t="s">
        <v>1699</v>
      </c>
      <c r="AL9106" s="13"/>
    </row>
    <row r="9107" spans="1:38">
      <c r="A9107" s="1" t="s">
        <v>1803</v>
      </c>
      <c r="B9107" s="29">
        <v>42431</v>
      </c>
      <c r="C9107" s="30">
        <v>100</v>
      </c>
      <c r="D9107" s="4">
        <v>2</v>
      </c>
      <c r="E9107" s="13">
        <v>41</v>
      </c>
      <c r="F9107" s="30" t="s">
        <v>26</v>
      </c>
      <c r="G9107" s="30" t="s">
        <v>670</v>
      </c>
      <c r="H9107" s="30" t="s">
        <v>22</v>
      </c>
      <c r="I9107" s="30" t="s">
        <v>23</v>
      </c>
      <c r="J9107" s="30"/>
      <c r="K9107" s="30"/>
      <c r="L9107" s="13"/>
      <c r="M9107" s="13"/>
      <c r="N9107" s="13"/>
      <c r="O9107" s="13"/>
      <c r="P9107" s="13"/>
      <c r="Q9107" s="13"/>
      <c r="R9107" s="13"/>
      <c r="S9107" s="13"/>
      <c r="T9107" s="13"/>
      <c r="U9107" s="13"/>
      <c r="V9107" s="13"/>
      <c r="W9107" s="13"/>
      <c r="X9107" s="13"/>
      <c r="Y9107" s="13"/>
      <c r="Z9107" s="13"/>
      <c r="AA9107" s="13"/>
      <c r="AB9107" s="13"/>
      <c r="AC9107" s="13"/>
      <c r="AD9107" s="13"/>
      <c r="AE9107" s="13"/>
      <c r="AF9107" s="13"/>
      <c r="AG9107" s="13"/>
      <c r="AH9107" s="13"/>
      <c r="AI9107" s="13"/>
      <c r="AJ9107" s="13"/>
      <c r="AK9107" s="13" t="s">
        <v>1699</v>
      </c>
      <c r="AL9107" s="13"/>
    </row>
    <row r="9108" spans="1:38">
      <c r="A9108" s="1" t="s">
        <v>1803</v>
      </c>
      <c r="B9108" s="29">
        <v>42431</v>
      </c>
      <c r="C9108" s="30">
        <v>100</v>
      </c>
      <c r="D9108" s="4">
        <v>2</v>
      </c>
      <c r="E9108" s="13">
        <v>41</v>
      </c>
      <c r="F9108" s="30" t="s">
        <v>47</v>
      </c>
      <c r="G9108" s="30" t="s">
        <v>671</v>
      </c>
      <c r="H9108" s="30" t="s">
        <v>22</v>
      </c>
      <c r="I9108" s="30" t="s">
        <v>9</v>
      </c>
      <c r="J9108" s="30"/>
      <c r="K9108" s="30"/>
      <c r="L9108" s="13" t="s">
        <v>53</v>
      </c>
      <c r="M9108" s="13" t="s">
        <v>1544</v>
      </c>
      <c r="N9108" s="13"/>
      <c r="O9108" s="13"/>
      <c r="P9108" s="13"/>
      <c r="Q9108" s="13"/>
      <c r="R9108" s="13"/>
      <c r="S9108" s="13"/>
      <c r="T9108" s="13"/>
      <c r="U9108" s="13"/>
      <c r="V9108" s="13"/>
      <c r="W9108" s="13"/>
      <c r="X9108" s="13"/>
      <c r="Y9108" s="13"/>
      <c r="Z9108" s="13"/>
      <c r="AA9108" s="13"/>
      <c r="AB9108" s="13"/>
      <c r="AC9108" s="13"/>
      <c r="AD9108" s="13"/>
      <c r="AE9108" s="13"/>
      <c r="AF9108" s="13"/>
      <c r="AG9108" s="13"/>
      <c r="AH9108" s="13"/>
      <c r="AI9108" s="13"/>
      <c r="AJ9108" s="13"/>
      <c r="AK9108" s="13" t="s">
        <v>1699</v>
      </c>
      <c r="AL9108" s="13"/>
    </row>
    <row r="9109" spans="1:38">
      <c r="A9109" s="1" t="s">
        <v>1803</v>
      </c>
      <c r="B9109" s="29">
        <v>42431</v>
      </c>
      <c r="C9109" s="30">
        <v>100</v>
      </c>
      <c r="D9109" s="4">
        <v>2</v>
      </c>
      <c r="E9109" s="13">
        <v>42</v>
      </c>
      <c r="F9109" s="30" t="s">
        <v>26</v>
      </c>
      <c r="G9109" s="30" t="s">
        <v>672</v>
      </c>
      <c r="H9109" s="30" t="s">
        <v>23</v>
      </c>
      <c r="I9109" s="30" t="s">
        <v>23</v>
      </c>
      <c r="J9109" s="30"/>
      <c r="K9109" s="30"/>
      <c r="L9109" s="13"/>
      <c r="M9109" s="13"/>
      <c r="N9109" s="13"/>
      <c r="O9109" s="13"/>
      <c r="P9109" s="13"/>
      <c r="Q9109" s="13"/>
      <c r="R9109" s="13"/>
      <c r="S9109" s="13"/>
      <c r="T9109" s="13"/>
      <c r="U9109" s="13"/>
      <c r="V9109" s="13"/>
      <c r="W9109" s="13"/>
      <c r="X9109" s="13"/>
      <c r="Y9109" s="13"/>
      <c r="Z9109" s="13"/>
      <c r="AA9109" s="13"/>
      <c r="AB9109" s="13"/>
      <c r="AC9109" s="13"/>
      <c r="AD9109" s="13"/>
      <c r="AE9109" s="13"/>
      <c r="AF9109" s="13"/>
      <c r="AG9109" s="13"/>
      <c r="AH9109" s="13"/>
      <c r="AI9109" s="13"/>
      <c r="AJ9109" s="13"/>
      <c r="AK9109" s="13" t="s">
        <v>1699</v>
      </c>
      <c r="AL9109" s="13"/>
    </row>
    <row r="9110" spans="1:38">
      <c r="A9110" s="1" t="s">
        <v>1803</v>
      </c>
      <c r="B9110" s="29">
        <v>42431</v>
      </c>
      <c r="C9110" s="30">
        <v>100</v>
      </c>
      <c r="D9110" s="4">
        <v>2</v>
      </c>
      <c r="E9110" s="13">
        <v>42</v>
      </c>
      <c r="F9110" s="30" t="s">
        <v>47</v>
      </c>
      <c r="G9110" s="30" t="s">
        <v>673</v>
      </c>
      <c r="H9110" s="30" t="s">
        <v>22</v>
      </c>
      <c r="I9110" s="30" t="s">
        <v>23</v>
      </c>
      <c r="J9110" s="30"/>
      <c r="K9110" s="30"/>
      <c r="L9110" s="13"/>
      <c r="M9110" s="13"/>
      <c r="N9110" s="13"/>
      <c r="O9110" s="13"/>
      <c r="P9110" s="13"/>
      <c r="Q9110" s="13"/>
      <c r="R9110" s="13"/>
      <c r="S9110" s="13"/>
      <c r="T9110" s="13"/>
      <c r="U9110" s="13"/>
      <c r="V9110" s="13"/>
      <c r="W9110" s="13"/>
      <c r="X9110" s="13"/>
      <c r="Y9110" s="13"/>
      <c r="Z9110" s="13"/>
      <c r="AA9110" s="13"/>
      <c r="AB9110" s="13"/>
      <c r="AC9110" s="13"/>
      <c r="AD9110" s="13"/>
      <c r="AE9110" s="13"/>
      <c r="AF9110" s="13"/>
      <c r="AG9110" s="13"/>
      <c r="AH9110" s="13"/>
      <c r="AI9110" s="13"/>
      <c r="AJ9110" s="13"/>
      <c r="AK9110" s="13" t="s">
        <v>1699</v>
      </c>
      <c r="AL9110" s="13"/>
    </row>
    <row r="9111" spans="1:38">
      <c r="A9111" s="1" t="s">
        <v>1803</v>
      </c>
      <c r="B9111" s="29">
        <v>42431</v>
      </c>
      <c r="C9111" s="30">
        <v>100</v>
      </c>
      <c r="D9111" s="4">
        <v>2</v>
      </c>
      <c r="E9111" s="13">
        <v>43</v>
      </c>
      <c r="F9111" s="30" t="s">
        <v>26</v>
      </c>
      <c r="G9111" s="30" t="s">
        <v>674</v>
      </c>
      <c r="H9111" s="30" t="s">
        <v>23</v>
      </c>
      <c r="I9111" s="30" t="s">
        <v>23</v>
      </c>
      <c r="J9111" s="30"/>
      <c r="K9111" s="30"/>
      <c r="L9111" s="13"/>
      <c r="M9111" s="13"/>
      <c r="N9111" s="13"/>
      <c r="O9111" s="13"/>
      <c r="P9111" s="13"/>
      <c r="Q9111" s="13"/>
      <c r="R9111" s="13"/>
      <c r="S9111" s="13"/>
      <c r="T9111" s="13"/>
      <c r="U9111" s="13"/>
      <c r="V9111" s="13"/>
      <c r="W9111" s="13"/>
      <c r="X9111" s="13"/>
      <c r="Y9111" s="13"/>
      <c r="Z9111" s="13"/>
      <c r="AA9111" s="13"/>
      <c r="AB9111" s="13"/>
      <c r="AC9111" s="13"/>
      <c r="AD9111" s="13"/>
      <c r="AE9111" s="13"/>
      <c r="AF9111" s="13"/>
      <c r="AG9111" s="13"/>
      <c r="AH9111" s="13"/>
      <c r="AI9111" s="13"/>
      <c r="AJ9111" s="13"/>
      <c r="AK9111" s="13" t="s">
        <v>1699</v>
      </c>
      <c r="AL9111" s="13"/>
    </row>
    <row r="9112" spans="1:38">
      <c r="A9112" s="1" t="s">
        <v>1803</v>
      </c>
      <c r="B9112" s="29">
        <v>42431</v>
      </c>
      <c r="C9112" s="30">
        <v>100</v>
      </c>
      <c r="D9112" s="4">
        <v>2</v>
      </c>
      <c r="E9112" s="13">
        <v>43</v>
      </c>
      <c r="F9112" s="30" t="s">
        <v>47</v>
      </c>
      <c r="G9112" s="30" t="s">
        <v>675</v>
      </c>
      <c r="H9112" s="30" t="s">
        <v>23</v>
      </c>
      <c r="I9112" s="30" t="s">
        <v>23</v>
      </c>
      <c r="J9112" s="30"/>
      <c r="K9112" s="30"/>
      <c r="L9112" s="13"/>
      <c r="M9112" s="13"/>
      <c r="N9112" s="13"/>
      <c r="O9112" s="13"/>
      <c r="P9112" s="13"/>
      <c r="Q9112" s="13"/>
      <c r="R9112" s="13"/>
      <c r="S9112" s="13"/>
      <c r="T9112" s="13"/>
      <c r="U9112" s="13"/>
      <c r="V9112" s="13"/>
      <c r="W9112" s="13"/>
      <c r="X9112" s="13"/>
      <c r="Y9112" s="13"/>
      <c r="Z9112" s="13"/>
      <c r="AA9112" s="13"/>
      <c r="AB9112" s="13"/>
      <c r="AC9112" s="13"/>
      <c r="AD9112" s="13"/>
      <c r="AE9112" s="13"/>
      <c r="AF9112" s="13"/>
      <c r="AG9112" s="13"/>
      <c r="AH9112" s="13"/>
      <c r="AI9112" s="13"/>
      <c r="AJ9112" s="13"/>
      <c r="AK9112" s="13" t="s">
        <v>1699</v>
      </c>
      <c r="AL9112" s="13"/>
    </row>
    <row r="9113" spans="1:38">
      <c r="A9113" s="1" t="s">
        <v>1803</v>
      </c>
      <c r="B9113" s="29">
        <v>42431</v>
      </c>
      <c r="C9113" s="30">
        <v>100</v>
      </c>
      <c r="D9113" s="4">
        <v>2</v>
      </c>
      <c r="E9113" s="13">
        <v>44</v>
      </c>
      <c r="F9113" s="30" t="s">
        <v>26</v>
      </c>
      <c r="G9113" s="30" t="s">
        <v>676</v>
      </c>
      <c r="H9113" s="30" t="s">
        <v>22</v>
      </c>
      <c r="I9113" s="30" t="s">
        <v>23</v>
      </c>
      <c r="J9113" s="30"/>
      <c r="K9113" s="30"/>
      <c r="L9113" s="13"/>
      <c r="M9113" s="13"/>
      <c r="N9113" s="13"/>
      <c r="O9113" s="13"/>
      <c r="P9113" s="13"/>
      <c r="Q9113" s="13"/>
      <c r="R9113" s="13"/>
      <c r="S9113" s="13"/>
      <c r="T9113" s="13"/>
      <c r="U9113" s="13"/>
      <c r="V9113" s="13"/>
      <c r="W9113" s="13"/>
      <c r="X9113" s="13"/>
      <c r="Y9113" s="13"/>
      <c r="Z9113" s="13"/>
      <c r="AA9113" s="13"/>
      <c r="AB9113" s="13"/>
      <c r="AC9113" s="13"/>
      <c r="AD9113" s="13"/>
      <c r="AE9113" s="13"/>
      <c r="AF9113" s="13"/>
      <c r="AG9113" s="13"/>
      <c r="AH9113" s="13"/>
      <c r="AI9113" s="13"/>
      <c r="AJ9113" s="13"/>
      <c r="AK9113" s="13" t="s">
        <v>1699</v>
      </c>
      <c r="AL9113" s="13"/>
    </row>
    <row r="9114" spans="1:38">
      <c r="A9114" s="1" t="s">
        <v>1803</v>
      </c>
      <c r="B9114" s="29">
        <v>42431</v>
      </c>
      <c r="C9114" s="30">
        <v>100</v>
      </c>
      <c r="D9114" s="4">
        <v>2</v>
      </c>
      <c r="E9114" s="13">
        <v>44</v>
      </c>
      <c r="F9114" s="30" t="s">
        <v>47</v>
      </c>
      <c r="G9114" s="30" t="s">
        <v>678</v>
      </c>
      <c r="H9114" s="30" t="s">
        <v>22</v>
      </c>
      <c r="I9114" s="30" t="s">
        <v>23</v>
      </c>
      <c r="J9114" s="30"/>
      <c r="K9114" s="30"/>
      <c r="L9114" s="13"/>
      <c r="M9114" s="13"/>
      <c r="N9114" s="13"/>
      <c r="O9114" s="13"/>
      <c r="P9114" s="13"/>
      <c r="Q9114" s="13"/>
      <c r="R9114" s="13"/>
      <c r="S9114" s="13"/>
      <c r="T9114" s="13"/>
      <c r="U9114" s="13"/>
      <c r="V9114" s="13"/>
      <c r="W9114" s="13"/>
      <c r="X9114" s="13"/>
      <c r="Y9114" s="13"/>
      <c r="Z9114" s="13"/>
      <c r="AA9114" s="13"/>
      <c r="AB9114" s="13"/>
      <c r="AC9114" s="13"/>
      <c r="AD9114" s="13"/>
      <c r="AE9114" s="13"/>
      <c r="AF9114" s="13"/>
      <c r="AG9114" s="13"/>
      <c r="AH9114" s="13"/>
      <c r="AI9114" s="13"/>
      <c r="AJ9114" s="13"/>
      <c r="AK9114" s="13" t="s">
        <v>1699</v>
      </c>
      <c r="AL9114" s="13"/>
    </row>
    <row r="9115" spans="1:38">
      <c r="A9115" s="1" t="s">
        <v>1803</v>
      </c>
      <c r="B9115" s="29">
        <v>42431</v>
      </c>
      <c r="C9115" s="30">
        <v>100</v>
      </c>
      <c r="D9115" s="4">
        <v>2</v>
      </c>
      <c r="E9115" s="13">
        <v>45</v>
      </c>
      <c r="F9115" s="30" t="s">
        <v>26</v>
      </c>
      <c r="G9115" s="30" t="s">
        <v>679</v>
      </c>
      <c r="H9115" s="30" t="s">
        <v>22</v>
      </c>
      <c r="I9115" s="30" t="s">
        <v>9</v>
      </c>
      <c r="J9115" s="30"/>
      <c r="K9115" s="30"/>
      <c r="L9115" s="13" t="s">
        <v>53</v>
      </c>
      <c r="M9115" s="13" t="s">
        <v>1559</v>
      </c>
      <c r="N9115" s="13"/>
      <c r="O9115" s="13"/>
      <c r="P9115" s="13"/>
      <c r="Q9115" s="13"/>
      <c r="R9115" s="13"/>
      <c r="S9115" s="13"/>
      <c r="T9115" s="13"/>
      <c r="U9115" s="13"/>
      <c r="V9115" s="13"/>
      <c r="W9115" s="13"/>
      <c r="X9115" s="13"/>
      <c r="Y9115" s="13"/>
      <c r="Z9115" s="13"/>
      <c r="AA9115" s="13"/>
      <c r="AB9115" s="13"/>
      <c r="AC9115" s="13"/>
      <c r="AD9115" s="13"/>
      <c r="AE9115" s="13"/>
      <c r="AF9115" s="13"/>
      <c r="AG9115" s="13"/>
      <c r="AH9115" s="13"/>
      <c r="AI9115" s="13"/>
      <c r="AJ9115" s="13"/>
      <c r="AK9115" s="13" t="s">
        <v>1699</v>
      </c>
      <c r="AL9115" s="13"/>
    </row>
    <row r="9116" spans="1:38">
      <c r="A9116" s="1" t="s">
        <v>1803</v>
      </c>
      <c r="B9116" s="29">
        <v>42431</v>
      </c>
      <c r="C9116" s="30">
        <v>100</v>
      </c>
      <c r="D9116" s="4">
        <v>2</v>
      </c>
      <c r="E9116" s="13">
        <v>45</v>
      </c>
      <c r="F9116" s="30" t="s">
        <v>47</v>
      </c>
      <c r="G9116" s="30" t="s">
        <v>680</v>
      </c>
      <c r="H9116" s="30" t="s">
        <v>23</v>
      </c>
      <c r="I9116" s="30" t="s">
        <v>23</v>
      </c>
      <c r="J9116" s="30"/>
      <c r="K9116" s="30"/>
      <c r="L9116" s="13"/>
      <c r="M9116" s="13"/>
      <c r="N9116" s="13"/>
      <c r="O9116" s="13"/>
      <c r="P9116" s="13"/>
      <c r="Q9116" s="13"/>
      <c r="R9116" s="13"/>
      <c r="S9116" s="13"/>
      <c r="T9116" s="13"/>
      <c r="U9116" s="13"/>
      <c r="V9116" s="13"/>
      <c r="W9116" s="13"/>
      <c r="X9116" s="13"/>
      <c r="Y9116" s="13"/>
      <c r="Z9116" s="13"/>
      <c r="AA9116" s="13"/>
      <c r="AB9116" s="13"/>
      <c r="AC9116" s="13"/>
      <c r="AD9116" s="13"/>
      <c r="AE9116" s="13"/>
      <c r="AF9116" s="13"/>
      <c r="AG9116" s="13"/>
      <c r="AH9116" s="13"/>
      <c r="AI9116" s="13"/>
      <c r="AJ9116" s="13"/>
      <c r="AK9116" s="13" t="s">
        <v>1699</v>
      </c>
      <c r="AL9116" s="13"/>
    </row>
    <row r="9117" spans="1:38">
      <c r="A9117" s="1" t="s">
        <v>1803</v>
      </c>
      <c r="B9117" s="29">
        <v>42431</v>
      </c>
      <c r="C9117" s="30">
        <v>100</v>
      </c>
      <c r="D9117" s="4">
        <v>2</v>
      </c>
      <c r="E9117" s="13">
        <v>46</v>
      </c>
      <c r="F9117" s="30" t="s">
        <v>26</v>
      </c>
      <c r="G9117" s="30" t="s">
        <v>681</v>
      </c>
      <c r="H9117" s="30" t="s">
        <v>23</v>
      </c>
      <c r="I9117" s="30" t="s">
        <v>23</v>
      </c>
      <c r="J9117" s="30"/>
      <c r="K9117" s="30"/>
      <c r="L9117" s="13"/>
      <c r="M9117" s="13"/>
      <c r="N9117" s="13"/>
      <c r="O9117" s="13"/>
      <c r="P9117" s="13"/>
      <c r="Q9117" s="13"/>
      <c r="R9117" s="13"/>
      <c r="S9117" s="13"/>
      <c r="T9117" s="13"/>
      <c r="U9117" s="13"/>
      <c r="V9117" s="13"/>
      <c r="W9117" s="13"/>
      <c r="X9117" s="13"/>
      <c r="Y9117" s="13"/>
      <c r="Z9117" s="13"/>
      <c r="AA9117" s="13"/>
      <c r="AB9117" s="13"/>
      <c r="AC9117" s="13"/>
      <c r="AD9117" s="13"/>
      <c r="AE9117" s="13"/>
      <c r="AF9117" s="13"/>
      <c r="AG9117" s="13"/>
      <c r="AH9117" s="13"/>
      <c r="AI9117" s="13"/>
      <c r="AJ9117" s="13"/>
      <c r="AK9117" s="13" t="s">
        <v>1699</v>
      </c>
      <c r="AL9117" s="13"/>
    </row>
    <row r="9118" spans="1:38">
      <c r="A9118" s="1" t="s">
        <v>1803</v>
      </c>
      <c r="B9118" s="29">
        <v>42431</v>
      </c>
      <c r="C9118" s="30">
        <v>100</v>
      </c>
      <c r="D9118" s="4">
        <v>2</v>
      </c>
      <c r="E9118" s="13">
        <v>46</v>
      </c>
      <c r="F9118" s="30" t="s">
        <v>47</v>
      </c>
      <c r="G9118" s="30" t="s">
        <v>682</v>
      </c>
      <c r="H9118" s="30" t="s">
        <v>22</v>
      </c>
      <c r="I9118" s="30" t="s">
        <v>23</v>
      </c>
      <c r="J9118" s="30"/>
      <c r="K9118" s="30"/>
      <c r="L9118" s="13"/>
      <c r="M9118" s="13"/>
      <c r="N9118" s="13"/>
      <c r="O9118" s="13"/>
      <c r="P9118" s="13"/>
      <c r="Q9118" s="13"/>
      <c r="R9118" s="13"/>
      <c r="S9118" s="13"/>
      <c r="T9118" s="13"/>
      <c r="U9118" s="13"/>
      <c r="V9118" s="13"/>
      <c r="W9118" s="13"/>
      <c r="X9118" s="13"/>
      <c r="Y9118" s="13"/>
      <c r="Z9118" s="13"/>
      <c r="AA9118" s="13"/>
      <c r="AB9118" s="13"/>
      <c r="AC9118" s="13"/>
      <c r="AD9118" s="13"/>
      <c r="AE9118" s="13"/>
      <c r="AF9118" s="13"/>
      <c r="AG9118" s="13"/>
      <c r="AH9118" s="13"/>
      <c r="AI9118" s="13"/>
      <c r="AJ9118" s="13"/>
      <c r="AK9118" s="13" t="s">
        <v>1699</v>
      </c>
      <c r="AL9118" s="13"/>
    </row>
    <row r="9119" spans="1:38">
      <c r="A9119" s="1" t="s">
        <v>1803</v>
      </c>
      <c r="B9119" s="29">
        <v>42431</v>
      </c>
      <c r="C9119" s="30">
        <v>100</v>
      </c>
      <c r="D9119" s="4">
        <v>2</v>
      </c>
      <c r="E9119" s="13">
        <v>47</v>
      </c>
      <c r="F9119" s="30" t="s">
        <v>26</v>
      </c>
      <c r="G9119" s="30" t="s">
        <v>683</v>
      </c>
      <c r="H9119" s="30" t="s">
        <v>22</v>
      </c>
      <c r="I9119" s="30" t="s">
        <v>23</v>
      </c>
      <c r="J9119" s="30"/>
      <c r="K9119" s="30"/>
      <c r="L9119" s="13"/>
      <c r="M9119" s="13"/>
      <c r="N9119" s="13"/>
      <c r="O9119" s="13"/>
      <c r="P9119" s="13"/>
      <c r="Q9119" s="13"/>
      <c r="R9119" s="13"/>
      <c r="S9119" s="13"/>
      <c r="T9119" s="13"/>
      <c r="U9119" s="13"/>
      <c r="V9119" s="13"/>
      <c r="W9119" s="13"/>
      <c r="X9119" s="13"/>
      <c r="Y9119" s="13"/>
      <c r="Z9119" s="13"/>
      <c r="AA9119" s="13"/>
      <c r="AB9119" s="13"/>
      <c r="AC9119" s="13"/>
      <c r="AD9119" s="13"/>
      <c r="AE9119" s="13"/>
      <c r="AF9119" s="13"/>
      <c r="AG9119" s="13"/>
      <c r="AH9119" s="13"/>
      <c r="AI9119" s="13"/>
      <c r="AJ9119" s="13"/>
      <c r="AK9119" s="13" t="s">
        <v>1699</v>
      </c>
      <c r="AL9119" s="13"/>
    </row>
    <row r="9120" spans="1:38">
      <c r="A9120" s="1" t="s">
        <v>1803</v>
      </c>
      <c r="B9120" s="29">
        <v>42431</v>
      </c>
      <c r="C9120" s="30">
        <v>100</v>
      </c>
      <c r="D9120" s="4">
        <v>2</v>
      </c>
      <c r="E9120" s="13">
        <v>47</v>
      </c>
      <c r="F9120" s="30" t="s">
        <v>47</v>
      </c>
      <c r="G9120" s="30" t="s">
        <v>684</v>
      </c>
      <c r="H9120" s="30" t="s">
        <v>22</v>
      </c>
      <c r="I9120" s="30" t="s">
        <v>23</v>
      </c>
      <c r="J9120" s="30"/>
      <c r="K9120" s="30"/>
      <c r="L9120" s="13"/>
      <c r="M9120" s="13"/>
      <c r="N9120" s="13"/>
      <c r="O9120" s="13"/>
      <c r="P9120" s="13"/>
      <c r="Q9120" s="13"/>
      <c r="R9120" s="13"/>
      <c r="S9120" s="13"/>
      <c r="T9120" s="13"/>
      <c r="U9120" s="13"/>
      <c r="V9120" s="13"/>
      <c r="W9120" s="13"/>
      <c r="X9120" s="13"/>
      <c r="Y9120" s="13"/>
      <c r="Z9120" s="13"/>
      <c r="AA9120" s="13"/>
      <c r="AB9120" s="13"/>
      <c r="AC9120" s="13"/>
      <c r="AD9120" s="13"/>
      <c r="AE9120" s="13"/>
      <c r="AF9120" s="13"/>
      <c r="AG9120" s="13"/>
      <c r="AH9120" s="13"/>
      <c r="AI9120" s="13"/>
      <c r="AJ9120" s="13"/>
      <c r="AK9120" s="13" t="s">
        <v>1699</v>
      </c>
      <c r="AL9120" s="13"/>
    </row>
    <row r="9121" spans="1:40">
      <c r="A9121" s="1" t="s">
        <v>1803</v>
      </c>
      <c r="B9121" s="29">
        <v>42431</v>
      </c>
      <c r="C9121" s="30">
        <v>100</v>
      </c>
      <c r="D9121" s="4">
        <v>2</v>
      </c>
      <c r="E9121" s="13">
        <v>48</v>
      </c>
      <c r="F9121" s="30" t="s">
        <v>26</v>
      </c>
      <c r="G9121" s="30" t="s">
        <v>686</v>
      </c>
      <c r="H9121" s="30" t="s">
        <v>22</v>
      </c>
      <c r="I9121" s="30" t="s">
        <v>53</v>
      </c>
      <c r="J9121" s="30"/>
      <c r="K9121" s="30"/>
      <c r="L9121" s="13"/>
      <c r="M9121" s="13"/>
      <c r="N9121" s="13"/>
      <c r="O9121" s="13"/>
      <c r="P9121" s="13"/>
      <c r="Q9121" s="13"/>
      <c r="R9121" s="13"/>
      <c r="S9121" s="13"/>
      <c r="T9121" s="13"/>
      <c r="U9121" s="13"/>
      <c r="V9121" s="13"/>
      <c r="W9121" s="13"/>
      <c r="X9121" s="13"/>
      <c r="Y9121" s="13"/>
      <c r="Z9121" s="13"/>
      <c r="AA9121" s="13"/>
      <c r="AB9121" s="13"/>
      <c r="AC9121" s="13"/>
      <c r="AD9121" s="13"/>
      <c r="AE9121" s="13"/>
      <c r="AF9121" s="13"/>
      <c r="AG9121" s="13"/>
      <c r="AH9121" s="13"/>
      <c r="AI9121" s="13"/>
      <c r="AJ9121" s="13"/>
      <c r="AK9121" s="13" t="s">
        <v>1699</v>
      </c>
      <c r="AL9121" s="13"/>
    </row>
    <row r="9122" spans="1:40">
      <c r="A9122" s="1" t="s">
        <v>1803</v>
      </c>
      <c r="B9122" s="29">
        <v>42431</v>
      </c>
      <c r="C9122" s="30">
        <v>100</v>
      </c>
      <c r="D9122" s="4">
        <v>2</v>
      </c>
      <c r="E9122" s="13">
        <v>48</v>
      </c>
      <c r="F9122" s="30" t="s">
        <v>47</v>
      </c>
      <c r="G9122" s="30" t="s">
        <v>687</v>
      </c>
      <c r="H9122" s="30" t="s">
        <v>22</v>
      </c>
      <c r="I9122" s="30" t="s">
        <v>53</v>
      </c>
      <c r="J9122" s="30"/>
      <c r="K9122" s="30"/>
      <c r="L9122" s="13"/>
      <c r="M9122" s="13"/>
      <c r="N9122" s="13"/>
      <c r="O9122" s="13"/>
      <c r="P9122" s="13"/>
      <c r="Q9122" s="13"/>
      <c r="R9122" s="13"/>
      <c r="S9122" s="13"/>
      <c r="T9122" s="13"/>
      <c r="U9122" s="13"/>
      <c r="V9122" s="13"/>
      <c r="W9122" s="13"/>
      <c r="X9122" s="13"/>
      <c r="Y9122" s="13"/>
      <c r="Z9122" s="13"/>
      <c r="AA9122" s="13"/>
      <c r="AB9122" s="13"/>
      <c r="AC9122" s="13"/>
      <c r="AD9122" s="13"/>
      <c r="AE9122" s="13"/>
      <c r="AF9122" s="13"/>
      <c r="AG9122" s="13"/>
      <c r="AH9122" s="13"/>
      <c r="AI9122" s="13"/>
      <c r="AJ9122" s="13"/>
      <c r="AK9122" s="13" t="s">
        <v>1699</v>
      </c>
      <c r="AL9122" s="13"/>
    </row>
    <row r="9123" spans="1:40">
      <c r="A9123" s="1" t="s">
        <v>2925</v>
      </c>
      <c r="B9123" s="28">
        <v>42826</v>
      </c>
      <c r="C9123" s="30">
        <v>100</v>
      </c>
      <c r="D9123" s="4">
        <v>1</v>
      </c>
      <c r="E9123" s="1">
        <v>1</v>
      </c>
      <c r="F9123" s="4" t="s">
        <v>26</v>
      </c>
      <c r="G9123" s="4" t="s">
        <v>1823</v>
      </c>
      <c r="H9123" s="4" t="s">
        <v>22</v>
      </c>
      <c r="I9123" s="4" t="s">
        <v>9</v>
      </c>
      <c r="J9123" s="4"/>
      <c r="K9123" s="40" t="s">
        <v>29</v>
      </c>
      <c r="L9123" s="40" t="s">
        <v>25</v>
      </c>
      <c r="M9123" s="57" t="s">
        <v>2926</v>
      </c>
      <c r="N9123" s="58" t="s">
        <v>26</v>
      </c>
      <c r="O9123" s="58" t="s">
        <v>27</v>
      </c>
      <c r="P9123" s="40"/>
      <c r="Q9123" s="58">
        <v>33.5</v>
      </c>
      <c r="R9123" s="58">
        <v>24</v>
      </c>
      <c r="S9123" s="58">
        <v>12</v>
      </c>
      <c r="T9123" s="40"/>
      <c r="U9123" s="40"/>
      <c r="V9123" s="40"/>
      <c r="W9123" s="40"/>
      <c r="X9123" s="58">
        <v>13</v>
      </c>
      <c r="Y9123" s="58">
        <v>87</v>
      </c>
      <c r="Z9123" s="58">
        <f>Y9123-X9123</f>
        <v>74</v>
      </c>
      <c r="AA9123" s="58"/>
      <c r="AB9123" s="58"/>
      <c r="AC9123" s="58"/>
      <c r="AD9123" s="58"/>
      <c r="AE9123" s="58">
        <v>626</v>
      </c>
      <c r="AF9123" s="58"/>
      <c r="AG9123" s="58"/>
      <c r="AH9123" s="58"/>
      <c r="AI9123" s="58"/>
      <c r="AJ9123" s="58" t="s">
        <v>2638</v>
      </c>
      <c r="AK9123" s="40" t="s">
        <v>2638</v>
      </c>
      <c r="AL9123" s="40"/>
      <c r="AM9123" s="13"/>
      <c r="AN9123" s="13"/>
    </row>
    <row r="9124" spans="1:40">
      <c r="A9124" s="1" t="s">
        <v>2925</v>
      </c>
      <c r="B9124" s="28">
        <v>42826</v>
      </c>
      <c r="C9124" s="30">
        <v>100</v>
      </c>
      <c r="D9124" s="4">
        <v>1</v>
      </c>
      <c r="E9124" s="1">
        <v>1</v>
      </c>
      <c r="F9124" s="4" t="s">
        <v>47</v>
      </c>
      <c r="G9124" s="4" t="s">
        <v>1825</v>
      </c>
      <c r="H9124" s="4" t="s">
        <v>22</v>
      </c>
      <c r="I9124" s="4" t="s">
        <v>9</v>
      </c>
      <c r="J9124" s="4"/>
      <c r="K9124" s="40" t="s">
        <v>29</v>
      </c>
      <c r="L9124" s="40" t="s">
        <v>25</v>
      </c>
      <c r="M9124" s="57" t="s">
        <v>2927</v>
      </c>
      <c r="N9124" s="58" t="s">
        <v>26</v>
      </c>
      <c r="O9124" s="58" t="s">
        <v>33</v>
      </c>
      <c r="P9124" s="40"/>
      <c r="Q9124" s="58">
        <v>35.1</v>
      </c>
      <c r="R9124" s="58">
        <v>27.8</v>
      </c>
      <c r="S9124" s="58">
        <v>14.8</v>
      </c>
      <c r="T9124" s="40"/>
      <c r="U9124" s="40"/>
      <c r="V9124" s="40"/>
      <c r="W9124" s="40"/>
      <c r="X9124" s="58">
        <v>13</v>
      </c>
      <c r="Y9124" s="58">
        <v>162</v>
      </c>
      <c r="Z9124" s="58">
        <f>Y9124-X9124</f>
        <v>149</v>
      </c>
      <c r="AA9124" s="58"/>
      <c r="AB9124" s="58"/>
      <c r="AC9124" s="58"/>
      <c r="AD9124" s="58"/>
      <c r="AE9124" s="58">
        <v>622</v>
      </c>
      <c r="AF9124" s="58"/>
      <c r="AG9124" s="58"/>
      <c r="AH9124" s="58"/>
      <c r="AI9124" s="58"/>
      <c r="AJ9124" s="58" t="s">
        <v>2638</v>
      </c>
      <c r="AK9124" s="40" t="s">
        <v>2638</v>
      </c>
      <c r="AL9124" s="40"/>
      <c r="AM9124" s="1" t="s">
        <v>1328</v>
      </c>
    </row>
    <row r="9125" spans="1:40">
      <c r="A9125" s="1" t="s">
        <v>2925</v>
      </c>
      <c r="B9125" s="28">
        <v>42826</v>
      </c>
      <c r="C9125" s="30">
        <v>100</v>
      </c>
      <c r="D9125" s="4">
        <v>1</v>
      </c>
      <c r="E9125" s="1">
        <v>2</v>
      </c>
      <c r="F9125" s="4" t="s">
        <v>26</v>
      </c>
      <c r="G9125" s="4" t="s">
        <v>1833</v>
      </c>
      <c r="H9125" s="4" t="s">
        <v>23</v>
      </c>
      <c r="I9125" s="4" t="s">
        <v>23</v>
      </c>
      <c r="J9125" s="4"/>
      <c r="K9125" s="40"/>
      <c r="L9125" s="58"/>
      <c r="M9125" s="58"/>
      <c r="N9125" s="58"/>
      <c r="O9125" s="58"/>
      <c r="P9125" s="40"/>
      <c r="Q9125" s="58"/>
      <c r="R9125" s="58"/>
      <c r="S9125" s="58"/>
      <c r="T9125" s="58"/>
      <c r="U9125" s="58"/>
      <c r="V9125" s="58"/>
      <c r="W9125" s="58"/>
      <c r="X9125" s="58"/>
      <c r="Y9125" s="58"/>
      <c r="Z9125" s="58"/>
      <c r="AA9125" s="58"/>
      <c r="AB9125" s="58"/>
      <c r="AC9125" s="58"/>
      <c r="AD9125" s="58"/>
      <c r="AE9125" s="58"/>
      <c r="AF9125" s="58"/>
      <c r="AG9125" s="58"/>
      <c r="AH9125" s="58"/>
      <c r="AI9125" s="58"/>
      <c r="AJ9125" s="58"/>
      <c r="AK9125" s="40" t="s">
        <v>2638</v>
      </c>
      <c r="AL9125" s="40"/>
      <c r="AM9125" s="1" t="s">
        <v>1328</v>
      </c>
    </row>
    <row r="9126" spans="1:40">
      <c r="A9126" s="1" t="s">
        <v>2925</v>
      </c>
      <c r="B9126" s="28">
        <v>42826</v>
      </c>
      <c r="C9126" s="30">
        <v>100</v>
      </c>
      <c r="D9126" s="4">
        <v>1</v>
      </c>
      <c r="E9126" s="1">
        <v>2</v>
      </c>
      <c r="F9126" s="4" t="s">
        <v>47</v>
      </c>
      <c r="G9126" s="4" t="s">
        <v>1829</v>
      </c>
      <c r="H9126" s="4" t="s">
        <v>23</v>
      </c>
      <c r="I9126" s="4" t="s">
        <v>23</v>
      </c>
      <c r="J9126" s="4"/>
      <c r="K9126" s="40"/>
      <c r="L9126" s="58"/>
      <c r="M9126" s="58"/>
      <c r="N9126" s="58"/>
      <c r="O9126" s="58"/>
      <c r="P9126" s="40"/>
      <c r="Q9126" s="58"/>
      <c r="R9126" s="58"/>
      <c r="S9126" s="58"/>
      <c r="T9126" s="58"/>
      <c r="U9126" s="58"/>
      <c r="V9126" s="58"/>
      <c r="W9126" s="58"/>
      <c r="X9126" s="58"/>
      <c r="Y9126" s="58"/>
      <c r="Z9126" s="58"/>
      <c r="AA9126" s="58"/>
      <c r="AB9126" s="58"/>
      <c r="AC9126" s="58"/>
      <c r="AD9126" s="58"/>
      <c r="AE9126" s="58"/>
      <c r="AF9126" s="58"/>
      <c r="AG9126" s="58"/>
      <c r="AH9126" s="58"/>
      <c r="AI9126" s="58"/>
      <c r="AJ9126" s="58"/>
      <c r="AK9126" s="40" t="s">
        <v>2638</v>
      </c>
      <c r="AL9126" s="40"/>
      <c r="AM9126" s="1" t="s">
        <v>1328</v>
      </c>
    </row>
    <row r="9127" spans="1:40">
      <c r="A9127" s="1" t="s">
        <v>2925</v>
      </c>
      <c r="B9127" s="28">
        <v>42826</v>
      </c>
      <c r="C9127" s="30">
        <v>100</v>
      </c>
      <c r="D9127" s="4">
        <v>1</v>
      </c>
      <c r="E9127" s="1">
        <v>3</v>
      </c>
      <c r="F9127" s="4" t="s">
        <v>26</v>
      </c>
      <c r="G9127" s="4" t="s">
        <v>1813</v>
      </c>
      <c r="H9127" s="4" t="s">
        <v>22</v>
      </c>
      <c r="I9127" s="4" t="s">
        <v>9</v>
      </c>
      <c r="J9127" s="4" t="s">
        <v>55</v>
      </c>
      <c r="K9127" s="40"/>
      <c r="L9127" s="58"/>
      <c r="M9127" s="58"/>
      <c r="N9127" s="58"/>
      <c r="O9127" s="58"/>
      <c r="P9127" s="40"/>
      <c r="Q9127" s="58"/>
      <c r="R9127" s="58"/>
      <c r="S9127" s="58"/>
      <c r="T9127" s="58"/>
      <c r="U9127" s="58"/>
      <c r="V9127" s="58"/>
      <c r="W9127" s="58"/>
      <c r="X9127" s="58"/>
      <c r="Y9127" s="58"/>
      <c r="Z9127" s="58"/>
      <c r="AA9127" s="58"/>
      <c r="AB9127" s="58"/>
      <c r="AC9127" s="58"/>
      <c r="AD9127" s="58"/>
      <c r="AE9127" s="58"/>
      <c r="AF9127" s="58"/>
      <c r="AG9127" s="58"/>
      <c r="AH9127" s="58"/>
      <c r="AI9127" s="58"/>
      <c r="AJ9127" s="58"/>
      <c r="AK9127" s="40" t="s">
        <v>2638</v>
      </c>
      <c r="AL9127" s="40"/>
      <c r="AM9127" s="1" t="s">
        <v>1328</v>
      </c>
    </row>
    <row r="9128" spans="1:40">
      <c r="A9128" s="1" t="s">
        <v>2925</v>
      </c>
      <c r="B9128" s="28">
        <v>42826</v>
      </c>
      <c r="C9128" s="30">
        <v>100</v>
      </c>
      <c r="D9128" s="4">
        <v>1</v>
      </c>
      <c r="E9128" s="1">
        <v>3</v>
      </c>
      <c r="F9128" s="4" t="s">
        <v>47</v>
      </c>
      <c r="G9128" s="4" t="s">
        <v>1824</v>
      </c>
      <c r="H9128" s="4" t="s">
        <v>23</v>
      </c>
      <c r="I9128" s="4" t="s">
        <v>23</v>
      </c>
      <c r="J9128" s="4"/>
      <c r="K9128" s="40"/>
      <c r="L9128" s="58"/>
      <c r="M9128" s="58"/>
      <c r="N9128" s="58"/>
      <c r="O9128" s="58"/>
      <c r="P9128" s="40"/>
      <c r="Q9128" s="58"/>
      <c r="R9128" s="58"/>
      <c r="S9128" s="58"/>
      <c r="T9128" s="58"/>
      <c r="U9128" s="58"/>
      <c r="V9128" s="58"/>
      <c r="W9128" s="58"/>
      <c r="X9128" s="58"/>
      <c r="Y9128" s="58"/>
      <c r="Z9128" s="58"/>
      <c r="AA9128" s="58"/>
      <c r="AB9128" s="58"/>
      <c r="AC9128" s="58"/>
      <c r="AD9128" s="58"/>
      <c r="AE9128" s="58"/>
      <c r="AF9128" s="58"/>
      <c r="AG9128" s="58"/>
      <c r="AH9128" s="58"/>
      <c r="AI9128" s="58"/>
      <c r="AJ9128" s="58"/>
      <c r="AK9128" s="40" t="s">
        <v>2638</v>
      </c>
      <c r="AL9128" s="40"/>
      <c r="AM9128" s="1" t="s">
        <v>1328</v>
      </c>
    </row>
    <row r="9129" spans="1:40">
      <c r="A9129" s="1" t="s">
        <v>2925</v>
      </c>
      <c r="B9129" s="28">
        <v>42826</v>
      </c>
      <c r="C9129" s="30">
        <v>100</v>
      </c>
      <c r="D9129" s="4">
        <v>1</v>
      </c>
      <c r="E9129" s="1">
        <v>4</v>
      </c>
      <c r="F9129" s="4" t="s">
        <v>26</v>
      </c>
      <c r="G9129" s="4" t="s">
        <v>1821</v>
      </c>
      <c r="H9129" s="4" t="s">
        <v>22</v>
      </c>
      <c r="I9129" s="4" t="s">
        <v>9</v>
      </c>
      <c r="J9129" s="4"/>
      <c r="K9129" s="40" t="s">
        <v>30</v>
      </c>
      <c r="L9129" s="40" t="s">
        <v>25</v>
      </c>
      <c r="M9129" s="57" t="s">
        <v>2928</v>
      </c>
      <c r="N9129" s="58" t="s">
        <v>26</v>
      </c>
      <c r="O9129" s="58" t="s">
        <v>27</v>
      </c>
      <c r="P9129" s="40"/>
      <c r="Q9129" s="58">
        <v>24.6</v>
      </c>
      <c r="R9129" s="58">
        <v>20.7</v>
      </c>
      <c r="S9129" s="58">
        <v>23.8</v>
      </c>
      <c r="T9129" s="40"/>
      <c r="U9129" s="40"/>
      <c r="V9129" s="40"/>
      <c r="W9129" s="40"/>
      <c r="X9129" s="58">
        <v>13</v>
      </c>
      <c r="Y9129" s="58">
        <v>72</v>
      </c>
      <c r="Z9129" s="58">
        <f>Y9129-X9129</f>
        <v>59</v>
      </c>
      <c r="AA9129" s="58"/>
      <c r="AB9129" s="58"/>
      <c r="AC9129" s="58"/>
      <c r="AD9129" s="58"/>
      <c r="AE9129" s="58">
        <v>623</v>
      </c>
      <c r="AF9129" s="58"/>
      <c r="AG9129" s="58"/>
      <c r="AH9129" s="58"/>
      <c r="AI9129" s="58"/>
      <c r="AJ9129" s="58" t="s">
        <v>2638</v>
      </c>
      <c r="AK9129" s="40" t="s">
        <v>2638</v>
      </c>
      <c r="AL9129" s="40"/>
      <c r="AM9129" s="1" t="s">
        <v>1328</v>
      </c>
    </row>
    <row r="9130" spans="1:40">
      <c r="A9130" s="1" t="s">
        <v>2925</v>
      </c>
      <c r="B9130" s="28">
        <v>42826</v>
      </c>
      <c r="C9130" s="30">
        <v>100</v>
      </c>
      <c r="D9130" s="4">
        <v>1</v>
      </c>
      <c r="E9130" s="1">
        <v>4</v>
      </c>
      <c r="F9130" s="4" t="s">
        <v>47</v>
      </c>
      <c r="G9130" s="4" t="s">
        <v>1832</v>
      </c>
      <c r="H9130" s="4" t="s">
        <v>22</v>
      </c>
      <c r="I9130" s="4" t="s">
        <v>9</v>
      </c>
      <c r="J9130" s="4"/>
      <c r="K9130" s="40" t="s">
        <v>146</v>
      </c>
      <c r="L9130" s="40" t="s">
        <v>25</v>
      </c>
      <c r="M9130" s="58" t="s">
        <v>2929</v>
      </c>
      <c r="N9130" s="58" t="s">
        <v>26</v>
      </c>
      <c r="O9130" s="58" t="s">
        <v>27</v>
      </c>
      <c r="P9130" s="40"/>
      <c r="Q9130" s="58">
        <v>30.9</v>
      </c>
      <c r="R9130" s="58">
        <v>15.3</v>
      </c>
      <c r="S9130" s="58">
        <v>20.5</v>
      </c>
      <c r="T9130" s="40"/>
      <c r="U9130" s="40"/>
      <c r="V9130" s="40"/>
      <c r="W9130" s="40"/>
      <c r="X9130" s="58">
        <v>13</v>
      </c>
      <c r="Y9130" s="58">
        <v>186</v>
      </c>
      <c r="Z9130" s="58">
        <f>Y9130-X9130</f>
        <v>173</v>
      </c>
      <c r="AA9130" s="58"/>
      <c r="AB9130" s="58"/>
      <c r="AC9130" s="58"/>
      <c r="AD9130" s="58"/>
      <c r="AE9130" s="58">
        <v>624</v>
      </c>
      <c r="AF9130" s="58"/>
      <c r="AG9130" s="58"/>
      <c r="AH9130" s="58"/>
      <c r="AI9130" s="58"/>
      <c r="AJ9130" s="58" t="s">
        <v>2638</v>
      </c>
      <c r="AK9130" s="40" t="s">
        <v>2638</v>
      </c>
      <c r="AL9130" s="40"/>
      <c r="AM9130" s="1" t="s">
        <v>1328</v>
      </c>
    </row>
    <row r="9131" spans="1:40">
      <c r="A9131" s="1" t="s">
        <v>2925</v>
      </c>
      <c r="B9131" s="28">
        <v>42826</v>
      </c>
      <c r="C9131" s="30">
        <v>100</v>
      </c>
      <c r="D9131" s="4">
        <v>1</v>
      </c>
      <c r="E9131" s="1">
        <v>5</v>
      </c>
      <c r="F9131" s="4" t="s">
        <v>26</v>
      </c>
      <c r="G9131" s="4" t="s">
        <v>1828</v>
      </c>
      <c r="H9131" s="4" t="s">
        <v>22</v>
      </c>
      <c r="I9131" s="4" t="s">
        <v>9</v>
      </c>
      <c r="J9131" s="4"/>
      <c r="K9131" s="40" t="s">
        <v>146</v>
      </c>
      <c r="L9131" s="40" t="s">
        <v>25</v>
      </c>
      <c r="M9131" s="57" t="s">
        <v>2930</v>
      </c>
      <c r="N9131" s="58" t="s">
        <v>26</v>
      </c>
      <c r="O9131" s="58" t="s">
        <v>27</v>
      </c>
      <c r="P9131" s="40"/>
      <c r="Q9131" s="58">
        <v>20.6</v>
      </c>
      <c r="R9131" s="58">
        <v>19.899999999999999</v>
      </c>
      <c r="S9131" s="58">
        <v>30.8</v>
      </c>
      <c r="T9131" s="40"/>
      <c r="U9131" s="40"/>
      <c r="V9131" s="40"/>
      <c r="W9131" s="40"/>
      <c r="X9131" s="58">
        <v>13</v>
      </c>
      <c r="Y9131" s="58">
        <v>61</v>
      </c>
      <c r="Z9131" s="58">
        <f>Y9131-X9131</f>
        <v>48</v>
      </c>
      <c r="AA9131" s="58"/>
      <c r="AB9131" s="58"/>
      <c r="AC9131" s="58"/>
      <c r="AD9131" s="58"/>
      <c r="AE9131" s="58">
        <v>621</v>
      </c>
      <c r="AF9131" s="58"/>
      <c r="AG9131" s="58"/>
      <c r="AH9131" s="58"/>
      <c r="AI9131" s="58"/>
      <c r="AJ9131" s="58" t="s">
        <v>2638</v>
      </c>
      <c r="AK9131" s="40" t="s">
        <v>2638</v>
      </c>
      <c r="AL9131" s="40"/>
      <c r="AM9131" s="1" t="s">
        <v>1328</v>
      </c>
    </row>
    <row r="9132" spans="1:40">
      <c r="A9132" s="1" t="s">
        <v>2925</v>
      </c>
      <c r="B9132" s="28">
        <v>42826</v>
      </c>
      <c r="C9132" s="30">
        <v>100</v>
      </c>
      <c r="D9132" s="4">
        <v>1</v>
      </c>
      <c r="E9132" s="1">
        <v>5</v>
      </c>
      <c r="F9132" s="4" t="s">
        <v>47</v>
      </c>
      <c r="G9132" s="4" t="s">
        <v>1826</v>
      </c>
      <c r="H9132" s="4" t="s">
        <v>23</v>
      </c>
      <c r="I9132" s="4" t="s">
        <v>23</v>
      </c>
      <c r="J9132" s="4"/>
      <c r="K9132" s="40"/>
      <c r="L9132" s="58"/>
      <c r="M9132" s="58"/>
      <c r="N9132" s="58"/>
      <c r="O9132" s="58"/>
      <c r="P9132" s="40"/>
      <c r="Q9132" s="58"/>
      <c r="R9132" s="58"/>
      <c r="S9132" s="58"/>
      <c r="T9132" s="58"/>
      <c r="U9132" s="58"/>
      <c r="V9132" s="58"/>
      <c r="W9132" s="58"/>
      <c r="X9132" s="58"/>
      <c r="Y9132" s="58"/>
      <c r="Z9132" s="58"/>
      <c r="AA9132" s="58"/>
      <c r="AB9132" s="58"/>
      <c r="AC9132" s="58"/>
      <c r="AD9132" s="58"/>
      <c r="AE9132" s="58"/>
      <c r="AF9132" s="58"/>
      <c r="AG9132" s="58"/>
      <c r="AH9132" s="58"/>
      <c r="AI9132" s="58"/>
      <c r="AJ9132" s="58"/>
      <c r="AK9132" s="40" t="s">
        <v>2638</v>
      </c>
      <c r="AL9132" s="40"/>
      <c r="AM9132" s="1" t="s">
        <v>1328</v>
      </c>
    </row>
    <row r="9133" spans="1:40">
      <c r="A9133" s="1" t="s">
        <v>2925</v>
      </c>
      <c r="B9133" s="28">
        <v>42826</v>
      </c>
      <c r="C9133" s="30">
        <v>100</v>
      </c>
      <c r="D9133" s="4">
        <v>1</v>
      </c>
      <c r="E9133" s="1">
        <v>6</v>
      </c>
      <c r="F9133" s="4" t="s">
        <v>26</v>
      </c>
      <c r="G9133" s="4" t="s">
        <v>1834</v>
      </c>
      <c r="H9133" s="4" t="s">
        <v>23</v>
      </c>
      <c r="I9133" s="4" t="s">
        <v>23</v>
      </c>
      <c r="J9133" s="4"/>
      <c r="K9133" s="40"/>
      <c r="L9133" s="58"/>
      <c r="M9133" s="58"/>
      <c r="N9133" s="58"/>
      <c r="O9133" s="58"/>
      <c r="P9133" s="40"/>
      <c r="Q9133" s="58"/>
      <c r="R9133" s="58"/>
      <c r="S9133" s="58"/>
      <c r="T9133" s="58"/>
      <c r="U9133" s="58"/>
      <c r="V9133" s="58"/>
      <c r="W9133" s="58"/>
      <c r="X9133" s="58"/>
      <c r="Y9133" s="58"/>
      <c r="Z9133" s="58"/>
      <c r="AA9133" s="58"/>
      <c r="AB9133" s="58"/>
      <c r="AC9133" s="58"/>
      <c r="AD9133" s="58"/>
      <c r="AE9133" s="58"/>
      <c r="AF9133" s="58"/>
      <c r="AG9133" s="58"/>
      <c r="AH9133" s="58"/>
      <c r="AI9133" s="58"/>
      <c r="AJ9133" s="58"/>
      <c r="AK9133" s="40" t="s">
        <v>2638</v>
      </c>
      <c r="AL9133" s="40"/>
      <c r="AM9133" s="1" t="s">
        <v>1328</v>
      </c>
    </row>
    <row r="9134" spans="1:40">
      <c r="A9134" s="1" t="s">
        <v>2925</v>
      </c>
      <c r="B9134" s="28">
        <v>42826</v>
      </c>
      <c r="C9134" s="30">
        <v>100</v>
      </c>
      <c r="D9134" s="4">
        <v>1</v>
      </c>
      <c r="E9134" s="1">
        <v>6</v>
      </c>
      <c r="F9134" s="4" t="s">
        <v>47</v>
      </c>
      <c r="G9134" s="4" t="s">
        <v>1816</v>
      </c>
      <c r="H9134" s="4" t="s">
        <v>22</v>
      </c>
      <c r="I9134" s="4" t="s">
        <v>9</v>
      </c>
      <c r="J9134" s="4"/>
      <c r="K9134" s="40" t="s">
        <v>30</v>
      </c>
      <c r="L9134" s="40" t="s">
        <v>25</v>
      </c>
      <c r="M9134" s="57" t="s">
        <v>2931</v>
      </c>
      <c r="N9134" s="58" t="s">
        <v>224</v>
      </c>
      <c r="O9134" s="58" t="s">
        <v>33</v>
      </c>
      <c r="P9134" s="40"/>
      <c r="Q9134" s="58">
        <v>22.7</v>
      </c>
      <c r="R9134" s="58">
        <v>16.399999999999999</v>
      </c>
      <c r="S9134" s="58">
        <v>12.8</v>
      </c>
      <c r="T9134" s="40"/>
      <c r="U9134" s="40"/>
      <c r="V9134" s="40"/>
      <c r="W9134" s="40"/>
      <c r="X9134" s="58">
        <v>13</v>
      </c>
      <c r="Y9134" s="58">
        <v>56</v>
      </c>
      <c r="Z9134" s="58">
        <f>Y9134-X9134</f>
        <v>43</v>
      </c>
      <c r="AA9134" s="58"/>
      <c r="AB9134" s="58"/>
      <c r="AC9134" s="58"/>
      <c r="AD9134" s="58"/>
      <c r="AE9134" s="58">
        <v>625</v>
      </c>
      <c r="AF9134" s="58"/>
      <c r="AG9134" s="58"/>
      <c r="AH9134" s="58"/>
      <c r="AI9134" s="58"/>
      <c r="AJ9134" s="58" t="s">
        <v>2638</v>
      </c>
      <c r="AK9134" s="40" t="s">
        <v>2638</v>
      </c>
      <c r="AL9134" s="40"/>
      <c r="AM9134" s="1" t="s">
        <v>1328</v>
      </c>
    </row>
    <row r="9135" spans="1:40">
      <c r="A9135" s="1" t="s">
        <v>2925</v>
      </c>
      <c r="B9135" s="28">
        <v>42826</v>
      </c>
      <c r="C9135" s="30">
        <v>100</v>
      </c>
      <c r="D9135" s="4">
        <v>1</v>
      </c>
      <c r="E9135" s="1">
        <v>7</v>
      </c>
      <c r="F9135" s="4" t="s">
        <v>26</v>
      </c>
      <c r="G9135" s="4" t="s">
        <v>1809</v>
      </c>
      <c r="H9135" s="4" t="s">
        <v>23</v>
      </c>
      <c r="I9135" s="4" t="s">
        <v>23</v>
      </c>
      <c r="J9135" s="4"/>
      <c r="K9135" s="40"/>
      <c r="L9135" s="58"/>
      <c r="M9135" s="58"/>
      <c r="N9135" s="58"/>
      <c r="O9135" s="58"/>
      <c r="P9135" s="40"/>
      <c r="Q9135" s="58"/>
      <c r="R9135" s="58"/>
      <c r="S9135" s="58"/>
      <c r="T9135" s="58"/>
      <c r="U9135" s="58"/>
      <c r="V9135" s="58"/>
      <c r="W9135" s="58"/>
      <c r="X9135" s="58"/>
      <c r="Y9135" s="58"/>
      <c r="Z9135" s="58"/>
      <c r="AA9135" s="58"/>
      <c r="AB9135" s="58"/>
      <c r="AC9135" s="58"/>
      <c r="AD9135" s="58"/>
      <c r="AE9135" s="58"/>
      <c r="AF9135" s="58"/>
      <c r="AG9135" s="58"/>
      <c r="AH9135" s="58"/>
      <c r="AI9135" s="58"/>
      <c r="AJ9135" s="58"/>
      <c r="AK9135" s="40" t="s">
        <v>2638</v>
      </c>
      <c r="AL9135" s="40"/>
      <c r="AM9135" s="1" t="s">
        <v>1328</v>
      </c>
    </row>
    <row r="9136" spans="1:40">
      <c r="A9136" s="1" t="s">
        <v>2925</v>
      </c>
      <c r="B9136" s="28">
        <v>42826</v>
      </c>
      <c r="C9136" s="30">
        <v>100</v>
      </c>
      <c r="D9136" s="4">
        <v>1</v>
      </c>
      <c r="E9136" s="1">
        <v>7</v>
      </c>
      <c r="F9136" s="4" t="s">
        <v>47</v>
      </c>
      <c r="G9136" s="4" t="s">
        <v>1822</v>
      </c>
      <c r="H9136" s="4" t="s">
        <v>23</v>
      </c>
      <c r="I9136" s="4" t="s">
        <v>23</v>
      </c>
      <c r="J9136" s="4"/>
      <c r="K9136" s="40"/>
      <c r="L9136" s="58"/>
      <c r="M9136" s="58"/>
      <c r="N9136" s="58"/>
      <c r="O9136" s="58"/>
      <c r="P9136" s="40"/>
      <c r="Q9136" s="58"/>
      <c r="R9136" s="58"/>
      <c r="S9136" s="58"/>
      <c r="T9136" s="58"/>
      <c r="U9136" s="58"/>
      <c r="V9136" s="58"/>
      <c r="W9136" s="58"/>
      <c r="X9136" s="58"/>
      <c r="Y9136" s="58"/>
      <c r="Z9136" s="58"/>
      <c r="AA9136" s="58"/>
      <c r="AB9136" s="58"/>
      <c r="AC9136" s="58"/>
      <c r="AD9136" s="58"/>
      <c r="AE9136" s="58"/>
      <c r="AF9136" s="58"/>
      <c r="AG9136" s="58"/>
      <c r="AH9136" s="58"/>
      <c r="AI9136" s="58"/>
      <c r="AJ9136" s="58"/>
      <c r="AK9136" s="40" t="s">
        <v>2638</v>
      </c>
      <c r="AL9136" s="40"/>
      <c r="AM9136" s="1" t="s">
        <v>1328</v>
      </c>
    </row>
    <row r="9137" spans="1:39">
      <c r="A9137" s="1" t="s">
        <v>2925</v>
      </c>
      <c r="B9137" s="28">
        <v>42826</v>
      </c>
      <c r="C9137" s="30">
        <v>100</v>
      </c>
      <c r="D9137" s="4">
        <v>1</v>
      </c>
      <c r="E9137" s="1">
        <v>8</v>
      </c>
      <c r="F9137" s="4" t="s">
        <v>26</v>
      </c>
      <c r="G9137" s="4" t="s">
        <v>1808</v>
      </c>
      <c r="H9137" s="4" t="s">
        <v>23</v>
      </c>
      <c r="I9137" s="4" t="s">
        <v>23</v>
      </c>
      <c r="J9137" s="4"/>
      <c r="K9137" s="40"/>
      <c r="L9137" s="58"/>
      <c r="M9137" s="58"/>
      <c r="N9137" s="58"/>
      <c r="O9137" s="58"/>
      <c r="P9137" s="40"/>
      <c r="Q9137" s="58"/>
      <c r="R9137" s="58"/>
      <c r="S9137" s="58"/>
      <c r="T9137" s="58"/>
      <c r="U9137" s="58"/>
      <c r="V9137" s="58"/>
      <c r="W9137" s="58"/>
      <c r="X9137" s="58"/>
      <c r="Y9137" s="58"/>
      <c r="Z9137" s="58"/>
      <c r="AA9137" s="58"/>
      <c r="AB9137" s="58"/>
      <c r="AC9137" s="58"/>
      <c r="AD9137" s="58"/>
      <c r="AE9137" s="58"/>
      <c r="AF9137" s="58"/>
      <c r="AG9137" s="58"/>
      <c r="AH9137" s="58"/>
      <c r="AI9137" s="58"/>
      <c r="AJ9137" s="58"/>
      <c r="AK9137" s="40" t="s">
        <v>2638</v>
      </c>
      <c r="AL9137" s="40"/>
      <c r="AM9137" s="1" t="s">
        <v>1328</v>
      </c>
    </row>
    <row r="9138" spans="1:39">
      <c r="A9138" s="1" t="s">
        <v>2925</v>
      </c>
      <c r="B9138" s="28">
        <v>42826</v>
      </c>
      <c r="C9138" s="30">
        <v>100</v>
      </c>
      <c r="D9138" s="4">
        <v>1</v>
      </c>
      <c r="E9138" s="1">
        <v>8</v>
      </c>
      <c r="F9138" s="4" t="s">
        <v>47</v>
      </c>
      <c r="G9138" s="4" t="s">
        <v>1820</v>
      </c>
      <c r="H9138" s="4" t="s">
        <v>23</v>
      </c>
      <c r="I9138" s="4" t="s">
        <v>53</v>
      </c>
      <c r="J9138" s="4"/>
      <c r="K9138" s="40"/>
      <c r="L9138" s="58"/>
      <c r="M9138" s="58"/>
      <c r="N9138" s="58"/>
      <c r="O9138" s="58"/>
      <c r="P9138" s="40"/>
      <c r="Q9138" s="58"/>
      <c r="R9138" s="58"/>
      <c r="S9138" s="58"/>
      <c r="T9138" s="58"/>
      <c r="U9138" s="58"/>
      <c r="V9138" s="58"/>
      <c r="W9138" s="58"/>
      <c r="X9138" s="58"/>
      <c r="Y9138" s="58"/>
      <c r="Z9138" s="58"/>
      <c r="AA9138" s="58"/>
      <c r="AB9138" s="58"/>
      <c r="AC9138" s="58"/>
      <c r="AD9138" s="58"/>
      <c r="AE9138" s="58"/>
      <c r="AF9138" s="58"/>
      <c r="AG9138" s="58"/>
      <c r="AH9138" s="58"/>
      <c r="AI9138" s="58"/>
      <c r="AJ9138" s="58"/>
      <c r="AK9138" s="40" t="s">
        <v>2638</v>
      </c>
      <c r="AL9138" s="40"/>
      <c r="AM9138" s="1" t="s">
        <v>1328</v>
      </c>
    </row>
    <row r="9139" spans="1:39">
      <c r="A9139" s="1" t="s">
        <v>2925</v>
      </c>
      <c r="B9139" s="28">
        <v>42826</v>
      </c>
      <c r="C9139" s="30">
        <v>100</v>
      </c>
      <c r="D9139" s="4">
        <v>1</v>
      </c>
      <c r="E9139" s="1">
        <v>9</v>
      </c>
      <c r="F9139" s="4" t="s">
        <v>26</v>
      </c>
      <c r="G9139" s="4" t="s">
        <v>1830</v>
      </c>
      <c r="H9139" s="4" t="s">
        <v>23</v>
      </c>
      <c r="I9139" s="4" t="s">
        <v>23</v>
      </c>
      <c r="J9139" s="4"/>
      <c r="K9139" s="40"/>
      <c r="L9139" s="58"/>
      <c r="M9139" s="58"/>
      <c r="N9139" s="58"/>
      <c r="O9139" s="58"/>
      <c r="P9139" s="40"/>
      <c r="Q9139" s="58"/>
      <c r="R9139" s="58"/>
      <c r="S9139" s="58"/>
      <c r="T9139" s="58"/>
      <c r="U9139" s="58"/>
      <c r="V9139" s="58"/>
      <c r="W9139" s="58"/>
      <c r="X9139" s="58"/>
      <c r="Y9139" s="58"/>
      <c r="Z9139" s="58"/>
      <c r="AA9139" s="58"/>
      <c r="AB9139" s="58"/>
      <c r="AC9139" s="58"/>
      <c r="AD9139" s="58"/>
      <c r="AE9139" s="58"/>
      <c r="AF9139" s="58"/>
      <c r="AG9139" s="58"/>
      <c r="AH9139" s="58"/>
      <c r="AI9139" s="58"/>
      <c r="AJ9139" s="58"/>
      <c r="AK9139" s="40" t="s">
        <v>2638</v>
      </c>
      <c r="AL9139" s="40"/>
      <c r="AM9139" s="1" t="s">
        <v>1328</v>
      </c>
    </row>
    <row r="9140" spans="1:39">
      <c r="A9140" s="1" t="s">
        <v>2925</v>
      </c>
      <c r="B9140" s="28">
        <v>42826</v>
      </c>
      <c r="C9140" s="30">
        <v>100</v>
      </c>
      <c r="D9140" s="4">
        <v>1</v>
      </c>
      <c r="E9140" s="1">
        <v>9</v>
      </c>
      <c r="F9140" s="4" t="s">
        <v>47</v>
      </c>
      <c r="G9140" s="4" t="s">
        <v>1810</v>
      </c>
      <c r="H9140" s="4" t="s">
        <v>23</v>
      </c>
      <c r="I9140" s="4" t="s">
        <v>23</v>
      </c>
      <c r="J9140" s="4"/>
      <c r="K9140" s="40"/>
      <c r="L9140" s="58"/>
      <c r="M9140" s="58"/>
      <c r="N9140" s="58"/>
      <c r="O9140" s="58"/>
      <c r="P9140" s="40"/>
      <c r="Q9140" s="58"/>
      <c r="R9140" s="58"/>
      <c r="S9140" s="58"/>
      <c r="T9140" s="58"/>
      <c r="U9140" s="58"/>
      <c r="V9140" s="58"/>
      <c r="W9140" s="58"/>
      <c r="X9140" s="58"/>
      <c r="Y9140" s="58"/>
      <c r="Z9140" s="58"/>
      <c r="AA9140" s="58"/>
      <c r="AB9140" s="58"/>
      <c r="AC9140" s="58"/>
      <c r="AD9140" s="58"/>
      <c r="AE9140" s="58"/>
      <c r="AF9140" s="58"/>
      <c r="AG9140" s="58"/>
      <c r="AH9140" s="58"/>
      <c r="AI9140" s="58"/>
      <c r="AJ9140" s="58"/>
      <c r="AK9140" s="40" t="s">
        <v>2638</v>
      </c>
      <c r="AL9140" s="40"/>
      <c r="AM9140" s="1" t="s">
        <v>1328</v>
      </c>
    </row>
    <row r="9141" spans="1:39">
      <c r="A9141" s="1" t="s">
        <v>2925</v>
      </c>
      <c r="B9141" s="28">
        <v>42826</v>
      </c>
      <c r="C9141" s="30">
        <v>100</v>
      </c>
      <c r="D9141" s="4">
        <v>1</v>
      </c>
      <c r="E9141" s="1">
        <v>10</v>
      </c>
      <c r="F9141" s="4" t="s">
        <v>26</v>
      </c>
      <c r="G9141" s="4" t="s">
        <v>1817</v>
      </c>
      <c r="H9141" s="4" t="s">
        <v>23</v>
      </c>
      <c r="I9141" s="4" t="s">
        <v>23</v>
      </c>
      <c r="J9141" s="4"/>
      <c r="K9141" s="40"/>
      <c r="L9141" s="58"/>
      <c r="M9141" s="58"/>
      <c r="N9141" s="58"/>
      <c r="O9141" s="58"/>
      <c r="P9141" s="40"/>
      <c r="Q9141" s="58"/>
      <c r="R9141" s="58"/>
      <c r="S9141" s="58"/>
      <c r="T9141" s="58"/>
      <c r="U9141" s="58"/>
      <c r="V9141" s="58"/>
      <c r="W9141" s="58"/>
      <c r="X9141" s="58"/>
      <c r="Y9141" s="58"/>
      <c r="Z9141" s="58"/>
      <c r="AA9141" s="58"/>
      <c r="AB9141" s="58"/>
      <c r="AC9141" s="58"/>
      <c r="AD9141" s="58"/>
      <c r="AE9141" s="58"/>
      <c r="AF9141" s="58"/>
      <c r="AG9141" s="58"/>
      <c r="AH9141" s="58"/>
      <c r="AI9141" s="58"/>
      <c r="AJ9141" s="58"/>
      <c r="AK9141" s="40" t="s">
        <v>2638</v>
      </c>
      <c r="AL9141" s="40"/>
      <c r="AM9141" s="1" t="s">
        <v>1328</v>
      </c>
    </row>
    <row r="9142" spans="1:39">
      <c r="A9142" s="1" t="s">
        <v>2925</v>
      </c>
      <c r="B9142" s="28">
        <v>42826</v>
      </c>
      <c r="C9142" s="30">
        <v>100</v>
      </c>
      <c r="D9142" s="4">
        <v>1</v>
      </c>
      <c r="E9142" s="1">
        <v>10</v>
      </c>
      <c r="F9142" s="4" t="s">
        <v>47</v>
      </c>
      <c r="G9142" s="4" t="s">
        <v>1835</v>
      </c>
      <c r="H9142" s="4" t="s">
        <v>23</v>
      </c>
      <c r="I9142" s="4" t="s">
        <v>23</v>
      </c>
      <c r="J9142" s="4"/>
      <c r="K9142" s="40"/>
      <c r="L9142" s="58"/>
      <c r="M9142" s="58"/>
      <c r="N9142" s="58"/>
      <c r="O9142" s="58"/>
      <c r="P9142" s="40"/>
      <c r="Q9142" s="58"/>
      <c r="R9142" s="58"/>
      <c r="S9142" s="58"/>
      <c r="T9142" s="58"/>
      <c r="U9142" s="58"/>
      <c r="V9142" s="58"/>
      <c r="W9142" s="58"/>
      <c r="X9142" s="58"/>
      <c r="Y9142" s="58"/>
      <c r="Z9142" s="58"/>
      <c r="AA9142" s="58"/>
      <c r="AB9142" s="58"/>
      <c r="AC9142" s="58"/>
      <c r="AD9142" s="58"/>
      <c r="AE9142" s="58"/>
      <c r="AF9142" s="58"/>
      <c r="AG9142" s="58"/>
      <c r="AH9142" s="58"/>
      <c r="AI9142" s="58"/>
      <c r="AJ9142" s="58"/>
      <c r="AK9142" s="40" t="s">
        <v>2638</v>
      </c>
      <c r="AL9142" s="40"/>
      <c r="AM9142" s="1" t="s">
        <v>1328</v>
      </c>
    </row>
    <row r="9143" spans="1:39">
      <c r="A9143" s="1" t="s">
        <v>2925</v>
      </c>
      <c r="B9143" s="28">
        <v>42826</v>
      </c>
      <c r="C9143" s="30">
        <v>100</v>
      </c>
      <c r="D9143" s="4">
        <v>1</v>
      </c>
      <c r="E9143" s="1">
        <v>11</v>
      </c>
      <c r="F9143" s="4" t="s">
        <v>26</v>
      </c>
      <c r="G9143" s="4" t="s">
        <v>1812</v>
      </c>
      <c r="H9143" s="4" t="s">
        <v>23</v>
      </c>
      <c r="I9143" s="4" t="s">
        <v>23</v>
      </c>
      <c r="J9143" s="4"/>
      <c r="K9143" s="40"/>
      <c r="L9143" s="58"/>
      <c r="M9143" s="58"/>
      <c r="N9143" s="58"/>
      <c r="O9143" s="58"/>
      <c r="P9143" s="40"/>
      <c r="Q9143" s="58"/>
      <c r="R9143" s="58"/>
      <c r="S9143" s="58"/>
      <c r="T9143" s="58"/>
      <c r="U9143" s="58"/>
      <c r="V9143" s="58"/>
      <c r="W9143" s="58"/>
      <c r="X9143" s="58"/>
      <c r="Y9143" s="58"/>
      <c r="Z9143" s="58"/>
      <c r="AA9143" s="58"/>
      <c r="AB9143" s="58"/>
      <c r="AC9143" s="58"/>
      <c r="AD9143" s="58"/>
      <c r="AE9143" s="58"/>
      <c r="AF9143" s="58"/>
      <c r="AG9143" s="58"/>
      <c r="AH9143" s="58"/>
      <c r="AI9143" s="58"/>
      <c r="AJ9143" s="58"/>
      <c r="AK9143" s="40" t="s">
        <v>2638</v>
      </c>
      <c r="AL9143" s="40"/>
      <c r="AM9143" s="1" t="s">
        <v>1328</v>
      </c>
    </row>
    <row r="9144" spans="1:39">
      <c r="A9144" s="1" t="s">
        <v>2925</v>
      </c>
      <c r="B9144" s="28">
        <v>42826</v>
      </c>
      <c r="C9144" s="30">
        <v>100</v>
      </c>
      <c r="D9144" s="4">
        <v>1</v>
      </c>
      <c r="E9144" s="1">
        <v>11</v>
      </c>
      <c r="F9144" s="4" t="s">
        <v>47</v>
      </c>
      <c r="G9144" s="4" t="s">
        <v>1807</v>
      </c>
      <c r="H9144" s="4" t="s">
        <v>22</v>
      </c>
      <c r="I9144" s="4" t="s">
        <v>9</v>
      </c>
      <c r="J9144" s="4"/>
      <c r="K9144" s="40"/>
      <c r="L9144" s="58"/>
      <c r="M9144" s="58"/>
      <c r="N9144" s="58"/>
      <c r="O9144" s="58"/>
      <c r="P9144" s="40"/>
      <c r="Q9144" s="58"/>
      <c r="R9144" s="58"/>
      <c r="S9144" s="58"/>
      <c r="T9144" s="58"/>
      <c r="U9144" s="58"/>
      <c r="V9144" s="58"/>
      <c r="W9144" s="58"/>
      <c r="X9144" s="58"/>
      <c r="Y9144" s="58"/>
      <c r="Z9144" s="58"/>
      <c r="AA9144" s="58"/>
      <c r="AB9144" s="58"/>
      <c r="AC9144" s="58"/>
      <c r="AD9144" s="58"/>
      <c r="AE9144" s="58"/>
      <c r="AF9144" s="58"/>
      <c r="AG9144" s="58"/>
      <c r="AH9144" s="58"/>
      <c r="AI9144" s="58"/>
      <c r="AJ9144" s="58"/>
      <c r="AK9144" s="40" t="s">
        <v>2638</v>
      </c>
      <c r="AL9144" s="40"/>
      <c r="AM9144" s="1" t="s">
        <v>1328</v>
      </c>
    </row>
    <row r="9145" spans="1:39">
      <c r="A9145" s="1" t="s">
        <v>2925</v>
      </c>
      <c r="B9145" s="28">
        <v>42826</v>
      </c>
      <c r="C9145" s="30">
        <v>100</v>
      </c>
      <c r="D9145" s="4">
        <v>1</v>
      </c>
      <c r="E9145" s="1">
        <v>12</v>
      </c>
      <c r="F9145" s="4" t="s">
        <v>26</v>
      </c>
      <c r="G9145" s="4" t="s">
        <v>1818</v>
      </c>
      <c r="H9145" s="4" t="s">
        <v>22</v>
      </c>
      <c r="I9145" s="4" t="s">
        <v>53</v>
      </c>
      <c r="J9145" s="4"/>
      <c r="K9145" s="40"/>
      <c r="L9145" s="58"/>
      <c r="M9145" s="58"/>
      <c r="N9145" s="58"/>
      <c r="O9145" s="58"/>
      <c r="P9145" s="40"/>
      <c r="Q9145" s="58"/>
      <c r="R9145" s="58"/>
      <c r="S9145" s="58"/>
      <c r="T9145" s="58"/>
      <c r="U9145" s="58"/>
      <c r="V9145" s="58"/>
      <c r="W9145" s="58"/>
      <c r="X9145" s="58"/>
      <c r="Y9145" s="58"/>
      <c r="Z9145" s="58"/>
      <c r="AA9145" s="58"/>
      <c r="AB9145" s="58"/>
      <c r="AC9145" s="58"/>
      <c r="AD9145" s="58"/>
      <c r="AE9145" s="58"/>
      <c r="AF9145" s="58"/>
      <c r="AG9145" s="58"/>
      <c r="AH9145" s="58"/>
      <c r="AI9145" s="58"/>
      <c r="AJ9145" s="58"/>
      <c r="AK9145" s="40" t="s">
        <v>2638</v>
      </c>
      <c r="AL9145" s="40"/>
      <c r="AM9145" s="1" t="s">
        <v>1328</v>
      </c>
    </row>
    <row r="9146" spans="1:39">
      <c r="A9146" s="1" t="s">
        <v>2925</v>
      </c>
      <c r="B9146" s="28">
        <v>42826</v>
      </c>
      <c r="C9146" s="30">
        <v>100</v>
      </c>
      <c r="D9146" s="4">
        <v>1</v>
      </c>
      <c r="E9146" s="1">
        <v>12</v>
      </c>
      <c r="F9146" s="4" t="s">
        <v>47</v>
      </c>
      <c r="G9146" s="4" t="s">
        <v>1811</v>
      </c>
      <c r="H9146" s="4" t="s">
        <v>23</v>
      </c>
      <c r="I9146" s="4" t="s">
        <v>9</v>
      </c>
      <c r="J9146" s="4" t="s">
        <v>55</v>
      </c>
      <c r="K9146" s="40"/>
      <c r="L9146" s="58"/>
      <c r="M9146" s="58"/>
      <c r="N9146" s="58"/>
      <c r="O9146" s="58"/>
      <c r="P9146" s="40"/>
      <c r="Q9146" s="58"/>
      <c r="R9146" s="58"/>
      <c r="S9146" s="58"/>
      <c r="T9146" s="58"/>
      <c r="U9146" s="58"/>
      <c r="V9146" s="58"/>
      <c r="W9146" s="58"/>
      <c r="X9146" s="58"/>
      <c r="Y9146" s="58"/>
      <c r="Z9146" s="58"/>
      <c r="AA9146" s="58"/>
      <c r="AB9146" s="58"/>
      <c r="AC9146" s="58"/>
      <c r="AD9146" s="58"/>
      <c r="AE9146" s="58"/>
      <c r="AF9146" s="58"/>
      <c r="AG9146" s="58"/>
      <c r="AH9146" s="58"/>
      <c r="AI9146" s="58"/>
      <c r="AJ9146" s="58"/>
      <c r="AK9146" s="40" t="s">
        <v>2638</v>
      </c>
      <c r="AL9146" s="40"/>
      <c r="AM9146" s="1" t="s">
        <v>1328</v>
      </c>
    </row>
    <row r="9147" spans="1:39">
      <c r="A9147" s="1" t="s">
        <v>2925</v>
      </c>
      <c r="B9147" s="28">
        <v>42826</v>
      </c>
      <c r="C9147" s="30">
        <v>100</v>
      </c>
      <c r="D9147" s="4">
        <v>1</v>
      </c>
      <c r="E9147" s="1">
        <v>13</v>
      </c>
      <c r="F9147" s="4" t="s">
        <v>26</v>
      </c>
      <c r="G9147" s="4" t="s">
        <v>1827</v>
      </c>
      <c r="H9147" s="4" t="s">
        <v>22</v>
      </c>
      <c r="I9147" s="4" t="s">
        <v>9</v>
      </c>
      <c r="J9147" s="4"/>
      <c r="K9147" s="40" t="s">
        <v>29</v>
      </c>
      <c r="L9147" s="40" t="s">
        <v>25</v>
      </c>
      <c r="M9147" s="58" t="s">
        <v>2932</v>
      </c>
      <c r="N9147" s="58" t="s">
        <v>26</v>
      </c>
      <c r="O9147" s="58" t="s">
        <v>33</v>
      </c>
      <c r="P9147" s="40"/>
      <c r="Q9147" s="58">
        <v>34.6</v>
      </c>
      <c r="R9147" s="58">
        <v>24.4</v>
      </c>
      <c r="S9147" s="58">
        <v>11.6</v>
      </c>
      <c r="T9147" s="40"/>
      <c r="U9147" s="40"/>
      <c r="V9147" s="40"/>
      <c r="W9147" s="40"/>
      <c r="X9147" s="58">
        <v>13</v>
      </c>
      <c r="Y9147" s="58">
        <v>159</v>
      </c>
      <c r="Z9147" s="58">
        <f>Y9147-X9147</f>
        <v>146</v>
      </c>
      <c r="AA9147" s="58"/>
      <c r="AB9147" s="58"/>
      <c r="AC9147" s="58"/>
      <c r="AD9147" s="58"/>
      <c r="AE9147" s="58">
        <v>620</v>
      </c>
      <c r="AF9147" s="58"/>
      <c r="AG9147" s="58"/>
      <c r="AH9147" s="58"/>
      <c r="AI9147" s="58"/>
      <c r="AJ9147" s="58" t="s">
        <v>2638</v>
      </c>
      <c r="AK9147" s="40" t="s">
        <v>2638</v>
      </c>
      <c r="AL9147" s="40"/>
      <c r="AM9147" s="1" t="s">
        <v>1328</v>
      </c>
    </row>
    <row r="9148" spans="1:39">
      <c r="A9148" s="1" t="s">
        <v>2925</v>
      </c>
      <c r="B9148" s="28">
        <v>42826</v>
      </c>
      <c r="C9148" s="30">
        <v>100</v>
      </c>
      <c r="D9148" s="4">
        <v>1</v>
      </c>
      <c r="E9148" s="1">
        <v>13</v>
      </c>
      <c r="F9148" s="4" t="s">
        <v>47</v>
      </c>
      <c r="G9148" s="4" t="s">
        <v>1815</v>
      </c>
      <c r="H9148" s="4" t="s">
        <v>22</v>
      </c>
      <c r="I9148" s="4" t="s">
        <v>53</v>
      </c>
      <c r="J9148" s="4"/>
      <c r="K9148" s="40"/>
      <c r="L9148" s="58"/>
      <c r="M9148" s="58"/>
      <c r="N9148" s="58"/>
      <c r="O9148" s="58"/>
      <c r="P9148" s="40"/>
      <c r="Q9148" s="58"/>
      <c r="R9148" s="58"/>
      <c r="S9148" s="58"/>
      <c r="T9148" s="58"/>
      <c r="U9148" s="58"/>
      <c r="V9148" s="58"/>
      <c r="W9148" s="58"/>
      <c r="X9148" s="58"/>
      <c r="Y9148" s="58"/>
      <c r="Z9148" s="58"/>
      <c r="AA9148" s="58"/>
      <c r="AB9148" s="58"/>
      <c r="AC9148" s="58"/>
      <c r="AD9148" s="58"/>
      <c r="AE9148" s="58"/>
      <c r="AF9148" s="58"/>
      <c r="AG9148" s="58"/>
      <c r="AH9148" s="58"/>
      <c r="AI9148" s="58"/>
      <c r="AJ9148" s="58"/>
      <c r="AK9148" s="40" t="s">
        <v>216</v>
      </c>
      <c r="AL9148" s="40"/>
      <c r="AM9148" s="1" t="s">
        <v>2638</v>
      </c>
    </row>
    <row r="9149" spans="1:39">
      <c r="A9149" s="1" t="s">
        <v>2925</v>
      </c>
      <c r="B9149" s="28">
        <v>42826</v>
      </c>
      <c r="C9149" s="30">
        <v>100</v>
      </c>
      <c r="D9149" s="4">
        <v>1</v>
      </c>
      <c r="E9149" s="1">
        <v>14</v>
      </c>
      <c r="F9149" s="4" t="s">
        <v>26</v>
      </c>
      <c r="G9149" s="4" t="s">
        <v>1819</v>
      </c>
      <c r="H9149" s="4" t="s">
        <v>23</v>
      </c>
      <c r="I9149" s="4" t="s">
        <v>23</v>
      </c>
      <c r="J9149" s="4"/>
      <c r="K9149" s="40"/>
      <c r="L9149" s="58"/>
      <c r="M9149" s="58"/>
      <c r="N9149" s="58"/>
      <c r="O9149" s="58"/>
      <c r="P9149" s="40"/>
      <c r="Q9149" s="58"/>
      <c r="R9149" s="58"/>
      <c r="S9149" s="58"/>
      <c r="T9149" s="58"/>
      <c r="U9149" s="58"/>
      <c r="V9149" s="58"/>
      <c r="W9149" s="58"/>
      <c r="X9149" s="58"/>
      <c r="Y9149" s="58"/>
      <c r="Z9149" s="58"/>
      <c r="AA9149" s="58"/>
      <c r="AB9149" s="58"/>
      <c r="AC9149" s="58"/>
      <c r="AD9149" s="58"/>
      <c r="AE9149" s="58"/>
      <c r="AF9149" s="58"/>
      <c r="AG9149" s="58"/>
      <c r="AH9149" s="58"/>
      <c r="AI9149" s="58"/>
      <c r="AJ9149" s="58"/>
      <c r="AK9149" s="40" t="s">
        <v>216</v>
      </c>
      <c r="AL9149" s="40"/>
      <c r="AM9149" s="1" t="s">
        <v>2638</v>
      </c>
    </row>
    <row r="9150" spans="1:39">
      <c r="A9150" s="1" t="s">
        <v>2925</v>
      </c>
      <c r="B9150" s="28">
        <v>42826</v>
      </c>
      <c r="C9150" s="30">
        <v>100</v>
      </c>
      <c r="D9150" s="4">
        <v>1</v>
      </c>
      <c r="E9150" s="1">
        <v>14</v>
      </c>
      <c r="F9150" s="4" t="s">
        <v>47</v>
      </c>
      <c r="G9150" s="4" t="s">
        <v>1806</v>
      </c>
      <c r="H9150" s="4" t="s">
        <v>23</v>
      </c>
      <c r="I9150" s="4" t="s">
        <v>23</v>
      </c>
      <c r="J9150" s="4"/>
      <c r="K9150" s="40"/>
      <c r="L9150" s="58"/>
      <c r="M9150" s="58"/>
      <c r="N9150" s="58"/>
      <c r="O9150" s="58"/>
      <c r="P9150" s="40"/>
      <c r="Q9150" s="58"/>
      <c r="R9150" s="58"/>
      <c r="S9150" s="58"/>
      <c r="T9150" s="58"/>
      <c r="U9150" s="58"/>
      <c r="V9150" s="58"/>
      <c r="W9150" s="58"/>
      <c r="X9150" s="58"/>
      <c r="Y9150" s="58"/>
      <c r="Z9150" s="58"/>
      <c r="AA9150" s="58"/>
      <c r="AB9150" s="58"/>
      <c r="AC9150" s="58"/>
      <c r="AD9150" s="58"/>
      <c r="AE9150" s="58"/>
      <c r="AF9150" s="58"/>
      <c r="AG9150" s="58"/>
      <c r="AH9150" s="58"/>
      <c r="AI9150" s="58"/>
      <c r="AJ9150" s="58"/>
      <c r="AK9150" s="40" t="s">
        <v>216</v>
      </c>
      <c r="AL9150" s="40"/>
      <c r="AM9150" s="1" t="s">
        <v>2638</v>
      </c>
    </row>
    <row r="9151" spans="1:39">
      <c r="A9151" s="1" t="s">
        <v>2925</v>
      </c>
      <c r="B9151" s="28">
        <v>42826</v>
      </c>
      <c r="C9151" s="30">
        <v>100</v>
      </c>
      <c r="D9151" s="4">
        <v>1</v>
      </c>
      <c r="E9151" s="1">
        <v>15</v>
      </c>
      <c r="F9151" s="4" t="s">
        <v>26</v>
      </c>
      <c r="G9151" s="4" t="s">
        <v>1836</v>
      </c>
      <c r="H9151" s="4" t="s">
        <v>23</v>
      </c>
      <c r="I9151" s="4" t="s">
        <v>23</v>
      </c>
      <c r="J9151" s="4"/>
      <c r="K9151" s="40"/>
      <c r="L9151" s="58"/>
      <c r="M9151" s="58"/>
      <c r="N9151" s="58"/>
      <c r="O9151" s="58"/>
      <c r="P9151" s="40"/>
      <c r="Q9151" s="58"/>
      <c r="R9151" s="58"/>
      <c r="S9151" s="58"/>
      <c r="T9151" s="58"/>
      <c r="U9151" s="58"/>
      <c r="V9151" s="58"/>
      <c r="W9151" s="58"/>
      <c r="X9151" s="58"/>
      <c r="Y9151" s="58"/>
      <c r="Z9151" s="58"/>
      <c r="AA9151" s="58"/>
      <c r="AB9151" s="58"/>
      <c r="AC9151" s="58"/>
      <c r="AD9151" s="58"/>
      <c r="AE9151" s="58"/>
      <c r="AF9151" s="58"/>
      <c r="AG9151" s="58"/>
      <c r="AH9151" s="58"/>
      <c r="AI9151" s="58"/>
      <c r="AJ9151" s="58"/>
      <c r="AK9151" s="40" t="s">
        <v>216</v>
      </c>
      <c r="AL9151" s="40"/>
      <c r="AM9151" s="1" t="s">
        <v>2638</v>
      </c>
    </row>
    <row r="9152" spans="1:39">
      <c r="A9152" s="1" t="s">
        <v>2925</v>
      </c>
      <c r="B9152" s="28">
        <v>42826</v>
      </c>
      <c r="C9152" s="30">
        <v>100</v>
      </c>
      <c r="D9152" s="4">
        <v>1</v>
      </c>
      <c r="E9152" s="1">
        <v>15</v>
      </c>
      <c r="F9152" s="4" t="s">
        <v>47</v>
      </c>
      <c r="G9152" s="4" t="s">
        <v>1805</v>
      </c>
      <c r="H9152" s="4" t="s">
        <v>23</v>
      </c>
      <c r="I9152" s="4" t="s">
        <v>23</v>
      </c>
      <c r="J9152" s="4"/>
      <c r="K9152" s="40"/>
      <c r="L9152" s="58"/>
      <c r="M9152" s="58"/>
      <c r="N9152" s="58"/>
      <c r="O9152" s="58"/>
      <c r="P9152" s="40"/>
      <c r="Q9152" s="58"/>
      <c r="R9152" s="58"/>
      <c r="S9152" s="58"/>
      <c r="T9152" s="58"/>
      <c r="U9152" s="58"/>
      <c r="V9152" s="58"/>
      <c r="W9152" s="58"/>
      <c r="X9152" s="58"/>
      <c r="Y9152" s="58"/>
      <c r="Z9152" s="58"/>
      <c r="AA9152" s="58"/>
      <c r="AB9152" s="58"/>
      <c r="AC9152" s="58"/>
      <c r="AD9152" s="58"/>
      <c r="AE9152" s="58"/>
      <c r="AF9152" s="58"/>
      <c r="AG9152" s="58"/>
      <c r="AH9152" s="58"/>
      <c r="AI9152" s="58"/>
      <c r="AJ9152" s="58"/>
      <c r="AK9152" s="40" t="s">
        <v>216</v>
      </c>
      <c r="AL9152" s="40"/>
      <c r="AM9152" s="1" t="s">
        <v>2638</v>
      </c>
    </row>
    <row r="9153" spans="1:39">
      <c r="A9153" s="1" t="s">
        <v>2925</v>
      </c>
      <c r="B9153" s="28">
        <v>42826</v>
      </c>
      <c r="C9153" s="30">
        <v>100</v>
      </c>
      <c r="D9153" s="4">
        <v>1</v>
      </c>
      <c r="E9153" s="1">
        <v>16</v>
      </c>
      <c r="F9153" s="4" t="s">
        <v>26</v>
      </c>
      <c r="G9153" s="4" t="s">
        <v>1814</v>
      </c>
      <c r="H9153" s="4" t="s">
        <v>23</v>
      </c>
      <c r="I9153" s="4" t="s">
        <v>23</v>
      </c>
      <c r="J9153" s="4"/>
      <c r="K9153" s="40"/>
      <c r="L9153" s="58"/>
      <c r="M9153" s="58"/>
      <c r="N9153" s="58"/>
      <c r="O9153" s="58"/>
      <c r="P9153" s="40"/>
      <c r="Q9153" s="58"/>
      <c r="R9153" s="58"/>
      <c r="S9153" s="58"/>
      <c r="T9153" s="58"/>
      <c r="U9153" s="58"/>
      <c r="V9153" s="58"/>
      <c r="W9153" s="58"/>
      <c r="X9153" s="58"/>
      <c r="Y9153" s="58"/>
      <c r="Z9153" s="58"/>
      <c r="AA9153" s="58"/>
      <c r="AB9153" s="58"/>
      <c r="AC9153" s="58"/>
      <c r="AD9153" s="58"/>
      <c r="AE9153" s="58"/>
      <c r="AF9153" s="58"/>
      <c r="AG9153" s="58"/>
      <c r="AH9153" s="58"/>
      <c r="AI9153" s="58"/>
      <c r="AJ9153" s="58"/>
      <c r="AK9153" s="40" t="s">
        <v>216</v>
      </c>
      <c r="AL9153" s="40"/>
      <c r="AM9153" s="1" t="s">
        <v>2638</v>
      </c>
    </row>
    <row r="9154" spans="1:39">
      <c r="A9154" s="1" t="s">
        <v>2925</v>
      </c>
      <c r="B9154" s="28">
        <v>42826</v>
      </c>
      <c r="C9154" s="30">
        <v>100</v>
      </c>
      <c r="D9154" s="4">
        <v>1</v>
      </c>
      <c r="E9154" s="1">
        <v>16</v>
      </c>
      <c r="F9154" s="4" t="s">
        <v>47</v>
      </c>
      <c r="G9154" s="4" t="s">
        <v>1831</v>
      </c>
      <c r="H9154" s="4" t="s">
        <v>23</v>
      </c>
      <c r="I9154" s="4" t="s">
        <v>23</v>
      </c>
      <c r="J9154" s="4"/>
      <c r="K9154" s="40"/>
      <c r="L9154" s="58"/>
      <c r="M9154" s="58"/>
      <c r="N9154" s="58"/>
      <c r="O9154" s="58"/>
      <c r="P9154" s="40"/>
      <c r="Q9154" s="58"/>
      <c r="R9154" s="58"/>
      <c r="S9154" s="58"/>
      <c r="T9154" s="58"/>
      <c r="U9154" s="58"/>
      <c r="V9154" s="58"/>
      <c r="W9154" s="58"/>
      <c r="X9154" s="58"/>
      <c r="Y9154" s="58"/>
      <c r="Z9154" s="58"/>
      <c r="AA9154" s="58"/>
      <c r="AB9154" s="58"/>
      <c r="AC9154" s="58"/>
      <c r="AD9154" s="58"/>
      <c r="AE9154" s="58"/>
      <c r="AF9154" s="58"/>
      <c r="AG9154" s="58"/>
      <c r="AH9154" s="58"/>
      <c r="AI9154" s="58"/>
      <c r="AJ9154" s="58"/>
      <c r="AK9154" s="40" t="s">
        <v>216</v>
      </c>
      <c r="AL9154" s="40"/>
      <c r="AM9154" s="1" t="s">
        <v>2638</v>
      </c>
    </row>
    <row r="9155" spans="1:39">
      <c r="A9155" s="1" t="s">
        <v>2925</v>
      </c>
      <c r="B9155" s="28">
        <v>42826</v>
      </c>
      <c r="C9155" s="30">
        <v>100</v>
      </c>
      <c r="D9155" s="4">
        <v>1</v>
      </c>
      <c r="E9155" s="1">
        <v>17</v>
      </c>
      <c r="F9155" s="4" t="s">
        <v>26</v>
      </c>
      <c r="G9155" s="4" t="s">
        <v>1451</v>
      </c>
      <c r="H9155" s="4" t="s">
        <v>23</v>
      </c>
      <c r="I9155" s="4" t="s">
        <v>23</v>
      </c>
      <c r="J9155" s="4"/>
      <c r="K9155" s="40"/>
      <c r="L9155" s="58"/>
      <c r="M9155" s="58"/>
      <c r="N9155" s="58"/>
      <c r="O9155" s="58"/>
      <c r="P9155" s="40"/>
      <c r="Q9155" s="58"/>
      <c r="R9155" s="58"/>
      <c r="S9155" s="58"/>
      <c r="T9155" s="58"/>
      <c r="U9155" s="58"/>
      <c r="V9155" s="58"/>
      <c r="W9155" s="58"/>
      <c r="X9155" s="58"/>
      <c r="Y9155" s="58"/>
      <c r="Z9155" s="58"/>
      <c r="AA9155" s="58"/>
      <c r="AB9155" s="58"/>
      <c r="AC9155" s="58"/>
      <c r="AD9155" s="58"/>
      <c r="AE9155" s="58"/>
      <c r="AF9155" s="58"/>
      <c r="AG9155" s="58"/>
      <c r="AH9155" s="58"/>
      <c r="AI9155" s="58"/>
      <c r="AJ9155" s="58"/>
      <c r="AK9155" s="40" t="s">
        <v>216</v>
      </c>
      <c r="AL9155" s="40"/>
      <c r="AM9155" s="1" t="s">
        <v>2638</v>
      </c>
    </row>
    <row r="9156" spans="1:39">
      <c r="A9156" s="1" t="s">
        <v>2925</v>
      </c>
      <c r="B9156" s="28">
        <v>42826</v>
      </c>
      <c r="C9156" s="30">
        <v>100</v>
      </c>
      <c r="D9156" s="4">
        <v>1</v>
      </c>
      <c r="E9156" s="1">
        <v>17</v>
      </c>
      <c r="F9156" s="4" t="s">
        <v>47</v>
      </c>
      <c r="G9156" s="4" t="s">
        <v>1452</v>
      </c>
      <c r="H9156" s="4" t="s">
        <v>23</v>
      </c>
      <c r="I9156" s="4" t="s">
        <v>23</v>
      </c>
      <c r="J9156" s="4"/>
      <c r="K9156" s="40"/>
      <c r="L9156" s="58"/>
      <c r="M9156" s="58"/>
      <c r="N9156" s="58"/>
      <c r="O9156" s="58"/>
      <c r="P9156" s="40"/>
      <c r="Q9156" s="58"/>
      <c r="R9156" s="58"/>
      <c r="S9156" s="58"/>
      <c r="T9156" s="58"/>
      <c r="U9156" s="58"/>
      <c r="V9156" s="58"/>
      <c r="W9156" s="58"/>
      <c r="X9156" s="58"/>
      <c r="Y9156" s="58"/>
      <c r="Z9156" s="58"/>
      <c r="AA9156" s="58"/>
      <c r="AB9156" s="58"/>
      <c r="AC9156" s="58"/>
      <c r="AD9156" s="58"/>
      <c r="AE9156" s="58"/>
      <c r="AF9156" s="58"/>
      <c r="AG9156" s="58"/>
      <c r="AH9156" s="58"/>
      <c r="AI9156" s="58"/>
      <c r="AJ9156" s="58"/>
      <c r="AK9156" s="40" t="s">
        <v>216</v>
      </c>
      <c r="AL9156" s="40"/>
      <c r="AM9156" s="1" t="s">
        <v>2638</v>
      </c>
    </row>
    <row r="9157" spans="1:39">
      <c r="A9157" s="1" t="s">
        <v>2925</v>
      </c>
      <c r="B9157" s="28">
        <v>42826</v>
      </c>
      <c r="C9157" s="30">
        <v>100</v>
      </c>
      <c r="D9157" s="4">
        <v>1</v>
      </c>
      <c r="E9157" s="1">
        <v>18</v>
      </c>
      <c r="F9157" s="4" t="s">
        <v>26</v>
      </c>
      <c r="G9157" s="4" t="s">
        <v>1453</v>
      </c>
      <c r="H9157" s="4" t="s">
        <v>23</v>
      </c>
      <c r="I9157" s="4" t="s">
        <v>23</v>
      </c>
      <c r="J9157" s="4"/>
      <c r="K9157" s="40"/>
      <c r="L9157" s="58"/>
      <c r="M9157" s="58"/>
      <c r="N9157" s="58"/>
      <c r="O9157" s="58"/>
      <c r="P9157" s="40"/>
      <c r="Q9157" s="58"/>
      <c r="R9157" s="58"/>
      <c r="S9157" s="58"/>
      <c r="T9157" s="58"/>
      <c r="U9157" s="58"/>
      <c r="V9157" s="58"/>
      <c r="W9157" s="58"/>
      <c r="X9157" s="58"/>
      <c r="Y9157" s="58"/>
      <c r="Z9157" s="58"/>
      <c r="AA9157" s="58"/>
      <c r="AB9157" s="58"/>
      <c r="AC9157" s="58"/>
      <c r="AD9157" s="58"/>
      <c r="AE9157" s="58"/>
      <c r="AF9157" s="58"/>
      <c r="AG9157" s="58"/>
      <c r="AH9157" s="58"/>
      <c r="AI9157" s="58"/>
      <c r="AJ9157" s="58"/>
      <c r="AK9157" s="40" t="s">
        <v>216</v>
      </c>
      <c r="AL9157" s="40"/>
      <c r="AM9157" s="1" t="s">
        <v>2638</v>
      </c>
    </row>
    <row r="9158" spans="1:39">
      <c r="A9158" s="1" t="s">
        <v>2925</v>
      </c>
      <c r="B9158" s="28">
        <v>42826</v>
      </c>
      <c r="C9158" s="30">
        <v>100</v>
      </c>
      <c r="D9158" s="4">
        <v>1</v>
      </c>
      <c r="E9158" s="1">
        <v>18</v>
      </c>
      <c r="F9158" s="4" t="s">
        <v>47</v>
      </c>
      <c r="G9158" s="4" t="s">
        <v>1454</v>
      </c>
      <c r="H9158" s="4" t="s">
        <v>23</v>
      </c>
      <c r="I9158" s="4" t="s">
        <v>23</v>
      </c>
      <c r="J9158" s="4"/>
      <c r="K9158" s="40"/>
      <c r="L9158" s="58"/>
      <c r="M9158" s="58"/>
      <c r="N9158" s="58"/>
      <c r="O9158" s="58"/>
      <c r="P9158" s="40"/>
      <c r="Q9158" s="58"/>
      <c r="R9158" s="58"/>
      <c r="S9158" s="58"/>
      <c r="T9158" s="58"/>
      <c r="U9158" s="58"/>
      <c r="V9158" s="58"/>
      <c r="W9158" s="58"/>
      <c r="X9158" s="58"/>
      <c r="Y9158" s="58"/>
      <c r="Z9158" s="58"/>
      <c r="AA9158" s="58"/>
      <c r="AB9158" s="58"/>
      <c r="AC9158" s="58"/>
      <c r="AD9158" s="58"/>
      <c r="AE9158" s="58"/>
      <c r="AF9158" s="58"/>
      <c r="AG9158" s="58"/>
      <c r="AH9158" s="58"/>
      <c r="AI9158" s="58"/>
      <c r="AJ9158" s="58"/>
      <c r="AK9158" s="40" t="s">
        <v>216</v>
      </c>
      <c r="AL9158" s="40"/>
      <c r="AM9158" s="1" t="s">
        <v>2638</v>
      </c>
    </row>
    <row r="9159" spans="1:39">
      <c r="A9159" s="1" t="s">
        <v>2925</v>
      </c>
      <c r="B9159" s="28">
        <v>42826</v>
      </c>
      <c r="C9159" s="30">
        <v>100</v>
      </c>
      <c r="D9159" s="4">
        <v>1</v>
      </c>
      <c r="E9159" s="1">
        <v>19</v>
      </c>
      <c r="F9159" s="4" t="s">
        <v>26</v>
      </c>
      <c r="G9159" s="4" t="s">
        <v>1455</v>
      </c>
      <c r="H9159" s="4" t="s">
        <v>22</v>
      </c>
      <c r="I9159" s="4" t="s">
        <v>9</v>
      </c>
      <c r="J9159" s="4" t="s">
        <v>55</v>
      </c>
      <c r="K9159" s="40"/>
      <c r="L9159" s="58"/>
      <c r="M9159" s="58"/>
      <c r="N9159" s="58"/>
      <c r="O9159" s="58"/>
      <c r="P9159" s="40"/>
      <c r="Q9159" s="58"/>
      <c r="R9159" s="58"/>
      <c r="S9159" s="58"/>
      <c r="T9159" s="58"/>
      <c r="U9159" s="58"/>
      <c r="V9159" s="58"/>
      <c r="W9159" s="58"/>
      <c r="X9159" s="58"/>
      <c r="Y9159" s="58"/>
      <c r="Z9159" s="58"/>
      <c r="AA9159" s="58"/>
      <c r="AB9159" s="58"/>
      <c r="AC9159" s="58"/>
      <c r="AD9159" s="58"/>
      <c r="AE9159" s="58"/>
      <c r="AF9159" s="58"/>
      <c r="AG9159" s="58"/>
      <c r="AH9159" s="58"/>
      <c r="AI9159" s="58"/>
      <c r="AJ9159" s="58"/>
      <c r="AK9159" s="40" t="s">
        <v>216</v>
      </c>
      <c r="AL9159" s="40"/>
      <c r="AM9159" s="1" t="s">
        <v>2638</v>
      </c>
    </row>
    <row r="9160" spans="1:39">
      <c r="A9160" s="1" t="s">
        <v>2925</v>
      </c>
      <c r="B9160" s="28">
        <v>42826</v>
      </c>
      <c r="C9160" s="30">
        <v>100</v>
      </c>
      <c r="D9160" s="4">
        <v>1</v>
      </c>
      <c r="E9160" s="1">
        <v>19</v>
      </c>
      <c r="F9160" s="4" t="s">
        <v>47</v>
      </c>
      <c r="G9160" s="4" t="s">
        <v>1456</v>
      </c>
      <c r="H9160" s="4" t="s">
        <v>23</v>
      </c>
      <c r="I9160" s="4" t="s">
        <v>9</v>
      </c>
      <c r="J9160" s="4" t="s">
        <v>55</v>
      </c>
      <c r="K9160" s="40"/>
      <c r="L9160" s="58"/>
      <c r="M9160" s="57"/>
      <c r="N9160" s="58"/>
      <c r="O9160" s="58"/>
      <c r="P9160" s="40"/>
      <c r="Q9160" s="58"/>
      <c r="R9160" s="58"/>
      <c r="S9160" s="58"/>
      <c r="T9160" s="58"/>
      <c r="U9160" s="58"/>
      <c r="V9160" s="58"/>
      <c r="W9160" s="58"/>
      <c r="X9160" s="58"/>
      <c r="Y9160" s="58"/>
      <c r="Z9160" s="58"/>
      <c r="AA9160" s="58"/>
      <c r="AB9160" s="58"/>
      <c r="AC9160" s="58"/>
      <c r="AD9160" s="58"/>
      <c r="AE9160" s="58"/>
      <c r="AF9160" s="58"/>
      <c r="AG9160" s="58"/>
      <c r="AH9160" s="58"/>
      <c r="AI9160" s="58"/>
      <c r="AJ9160" s="58"/>
      <c r="AK9160" s="40" t="s">
        <v>216</v>
      </c>
      <c r="AL9160" s="40"/>
      <c r="AM9160" s="1" t="s">
        <v>77</v>
      </c>
    </row>
    <row r="9161" spans="1:39">
      <c r="A9161" s="1" t="s">
        <v>2925</v>
      </c>
      <c r="B9161" s="28">
        <v>42826</v>
      </c>
      <c r="C9161" s="30">
        <v>100</v>
      </c>
      <c r="D9161" s="4">
        <v>1</v>
      </c>
      <c r="E9161" s="1">
        <v>20</v>
      </c>
      <c r="F9161" s="4" t="s">
        <v>26</v>
      </c>
      <c r="G9161" s="4" t="s">
        <v>1457</v>
      </c>
      <c r="H9161" s="4" t="s">
        <v>23</v>
      </c>
      <c r="I9161" s="4" t="s">
        <v>23</v>
      </c>
      <c r="J9161" s="4"/>
      <c r="K9161" s="40"/>
      <c r="L9161" s="58"/>
      <c r="M9161" s="58"/>
      <c r="N9161" s="58"/>
      <c r="O9161" s="58"/>
      <c r="P9161" s="40"/>
      <c r="Q9161" s="58"/>
      <c r="R9161" s="58"/>
      <c r="S9161" s="58"/>
      <c r="T9161" s="58"/>
      <c r="U9161" s="58"/>
      <c r="V9161" s="58"/>
      <c r="W9161" s="58"/>
      <c r="X9161" s="58"/>
      <c r="Y9161" s="58"/>
      <c r="Z9161" s="58"/>
      <c r="AA9161" s="58"/>
      <c r="AB9161" s="58"/>
      <c r="AC9161" s="58"/>
      <c r="AD9161" s="58"/>
      <c r="AE9161" s="58"/>
      <c r="AF9161" s="58"/>
      <c r="AG9161" s="58"/>
      <c r="AH9161" s="58"/>
      <c r="AI9161" s="58"/>
      <c r="AJ9161" s="58"/>
      <c r="AK9161" s="40" t="s">
        <v>216</v>
      </c>
      <c r="AL9161" s="40"/>
      <c r="AM9161" s="1" t="s">
        <v>77</v>
      </c>
    </row>
    <row r="9162" spans="1:39">
      <c r="A9162" s="1" t="s">
        <v>2925</v>
      </c>
      <c r="B9162" s="28">
        <v>42826</v>
      </c>
      <c r="C9162" s="30">
        <v>100</v>
      </c>
      <c r="D9162" s="4">
        <v>1</v>
      </c>
      <c r="E9162" s="1">
        <v>20</v>
      </c>
      <c r="F9162" s="4" t="s">
        <v>47</v>
      </c>
      <c r="G9162" s="4" t="s">
        <v>1458</v>
      </c>
      <c r="H9162" s="4" t="s">
        <v>23</v>
      </c>
      <c r="I9162" s="4" t="s">
        <v>23</v>
      </c>
      <c r="J9162" s="4"/>
      <c r="K9162" s="40"/>
      <c r="L9162" s="58"/>
      <c r="M9162" s="58"/>
      <c r="N9162" s="58"/>
      <c r="O9162" s="58"/>
      <c r="P9162" s="40"/>
      <c r="Q9162" s="58"/>
      <c r="R9162" s="58"/>
      <c r="S9162" s="58"/>
      <c r="T9162" s="58"/>
      <c r="U9162" s="58"/>
      <c r="V9162" s="58"/>
      <c r="W9162" s="58"/>
      <c r="X9162" s="58"/>
      <c r="Y9162" s="58"/>
      <c r="Z9162" s="58"/>
      <c r="AA9162" s="58"/>
      <c r="AB9162" s="58"/>
      <c r="AC9162" s="58"/>
      <c r="AD9162" s="58"/>
      <c r="AE9162" s="58"/>
      <c r="AF9162" s="58"/>
      <c r="AG9162" s="58"/>
      <c r="AH9162" s="58"/>
      <c r="AI9162" s="58"/>
      <c r="AJ9162" s="58"/>
      <c r="AK9162" s="40" t="s">
        <v>216</v>
      </c>
      <c r="AL9162" s="40"/>
      <c r="AM9162" s="1" t="s">
        <v>77</v>
      </c>
    </row>
    <row r="9163" spans="1:39">
      <c r="A9163" s="1" t="s">
        <v>2925</v>
      </c>
      <c r="B9163" s="28">
        <v>42826</v>
      </c>
      <c r="C9163" s="30">
        <v>100</v>
      </c>
      <c r="D9163" s="4">
        <v>1</v>
      </c>
      <c r="E9163" s="51">
        <v>21</v>
      </c>
      <c r="F9163" s="4" t="s">
        <v>26</v>
      </c>
      <c r="G9163" s="4" t="s">
        <v>1463</v>
      </c>
      <c r="H9163" s="4" t="s">
        <v>23</v>
      </c>
      <c r="I9163" s="4" t="s">
        <v>23</v>
      </c>
      <c r="J9163" s="4"/>
      <c r="K9163" s="40"/>
      <c r="L9163" s="58"/>
      <c r="M9163" s="58"/>
      <c r="N9163" s="58"/>
      <c r="O9163" s="58"/>
      <c r="P9163" s="40"/>
      <c r="Q9163" s="58"/>
      <c r="R9163" s="58"/>
      <c r="S9163" s="58"/>
      <c r="T9163" s="58"/>
      <c r="U9163" s="58"/>
      <c r="V9163" s="58"/>
      <c r="W9163" s="58"/>
      <c r="X9163" s="58"/>
      <c r="Y9163" s="58"/>
      <c r="Z9163" s="58"/>
      <c r="AA9163" s="58"/>
      <c r="AB9163" s="58"/>
      <c r="AC9163" s="58"/>
      <c r="AD9163" s="58"/>
      <c r="AE9163" s="58"/>
      <c r="AF9163" s="58"/>
      <c r="AG9163" s="58"/>
      <c r="AH9163" s="58"/>
      <c r="AI9163" s="58"/>
      <c r="AJ9163" s="58"/>
      <c r="AK9163" s="40" t="s">
        <v>216</v>
      </c>
      <c r="AL9163" s="40"/>
      <c r="AM9163" s="1" t="s">
        <v>77</v>
      </c>
    </row>
    <row r="9164" spans="1:39">
      <c r="A9164" s="1" t="s">
        <v>2925</v>
      </c>
      <c r="B9164" s="28">
        <v>42826</v>
      </c>
      <c r="C9164" s="30">
        <v>100</v>
      </c>
      <c r="D9164" s="4">
        <v>1</v>
      </c>
      <c r="E9164" s="1">
        <v>21</v>
      </c>
      <c r="F9164" s="4" t="s">
        <v>47</v>
      </c>
      <c r="G9164" s="4" t="s">
        <v>1464</v>
      </c>
      <c r="H9164" s="4" t="s">
        <v>23</v>
      </c>
      <c r="I9164" s="4" t="s">
        <v>23</v>
      </c>
      <c r="J9164" s="4"/>
      <c r="K9164" s="40"/>
      <c r="L9164" s="58"/>
      <c r="M9164" s="58"/>
      <c r="N9164" s="58"/>
      <c r="O9164" s="58"/>
      <c r="P9164" s="40"/>
      <c r="Q9164" s="58"/>
      <c r="R9164" s="58"/>
      <c r="S9164" s="58"/>
      <c r="T9164" s="58"/>
      <c r="U9164" s="58"/>
      <c r="V9164" s="58"/>
      <c r="W9164" s="58"/>
      <c r="X9164" s="58"/>
      <c r="Y9164" s="58"/>
      <c r="Z9164" s="58"/>
      <c r="AA9164" s="58"/>
      <c r="AB9164" s="58"/>
      <c r="AC9164" s="58"/>
      <c r="AD9164" s="58"/>
      <c r="AE9164" s="58"/>
      <c r="AF9164" s="58"/>
      <c r="AG9164" s="58"/>
      <c r="AH9164" s="58"/>
      <c r="AI9164" s="58"/>
      <c r="AJ9164" s="58"/>
      <c r="AK9164" s="40" t="s">
        <v>216</v>
      </c>
      <c r="AL9164" s="40"/>
      <c r="AM9164" s="1" t="s">
        <v>77</v>
      </c>
    </row>
    <row r="9165" spans="1:39">
      <c r="A9165" s="1" t="s">
        <v>2925</v>
      </c>
      <c r="B9165" s="28">
        <v>42826</v>
      </c>
      <c r="C9165" s="30">
        <v>100</v>
      </c>
      <c r="D9165" s="4">
        <v>1</v>
      </c>
      <c r="E9165" s="1">
        <v>22</v>
      </c>
      <c r="F9165" s="4" t="s">
        <v>26</v>
      </c>
      <c r="G9165" s="4" t="s">
        <v>1465</v>
      </c>
      <c r="H9165" s="4" t="s">
        <v>23</v>
      </c>
      <c r="I9165" s="4" t="s">
        <v>23</v>
      </c>
      <c r="J9165" s="4"/>
      <c r="K9165" s="40"/>
      <c r="L9165" s="58"/>
      <c r="M9165" s="58"/>
      <c r="N9165" s="58"/>
      <c r="O9165" s="58"/>
      <c r="P9165" s="40"/>
      <c r="Q9165" s="58"/>
      <c r="R9165" s="58"/>
      <c r="S9165" s="58"/>
      <c r="T9165" s="58"/>
      <c r="U9165" s="58"/>
      <c r="V9165" s="58"/>
      <c r="W9165" s="58"/>
      <c r="X9165" s="58"/>
      <c r="Y9165" s="58"/>
      <c r="Z9165" s="58"/>
      <c r="AA9165" s="58"/>
      <c r="AB9165" s="58"/>
      <c r="AC9165" s="58"/>
      <c r="AD9165" s="58"/>
      <c r="AE9165" s="58"/>
      <c r="AF9165" s="58"/>
      <c r="AG9165" s="58"/>
      <c r="AH9165" s="58"/>
      <c r="AI9165" s="58"/>
      <c r="AJ9165" s="58"/>
      <c r="AK9165" s="40" t="s">
        <v>216</v>
      </c>
      <c r="AL9165" s="40"/>
      <c r="AM9165" s="1" t="s">
        <v>77</v>
      </c>
    </row>
    <row r="9166" spans="1:39">
      <c r="A9166" s="1" t="s">
        <v>2925</v>
      </c>
      <c r="B9166" s="28">
        <v>42826</v>
      </c>
      <c r="C9166" s="30">
        <v>100</v>
      </c>
      <c r="D9166" s="4">
        <v>1</v>
      </c>
      <c r="E9166" s="1">
        <v>22</v>
      </c>
      <c r="F9166" s="4" t="s">
        <v>47</v>
      </c>
      <c r="G9166" s="4" t="s">
        <v>1466</v>
      </c>
      <c r="H9166" s="4" t="s">
        <v>23</v>
      </c>
      <c r="I9166" s="4" t="s">
        <v>23</v>
      </c>
      <c r="J9166" s="4"/>
      <c r="K9166" s="40"/>
      <c r="L9166" s="58"/>
      <c r="M9166" s="58"/>
      <c r="N9166" s="58"/>
      <c r="O9166" s="58"/>
      <c r="P9166" s="40"/>
      <c r="Q9166" s="58"/>
      <c r="R9166" s="58"/>
      <c r="S9166" s="58"/>
      <c r="T9166" s="58"/>
      <c r="U9166" s="58"/>
      <c r="V9166" s="58"/>
      <c r="W9166" s="58"/>
      <c r="X9166" s="58"/>
      <c r="Y9166" s="58"/>
      <c r="Z9166" s="58"/>
      <c r="AA9166" s="58"/>
      <c r="AB9166" s="58"/>
      <c r="AC9166" s="58"/>
      <c r="AD9166" s="58"/>
      <c r="AE9166" s="58"/>
      <c r="AF9166" s="58"/>
      <c r="AG9166" s="58"/>
      <c r="AH9166" s="58"/>
      <c r="AI9166" s="58"/>
      <c r="AJ9166" s="58"/>
      <c r="AK9166" s="40" t="s">
        <v>216</v>
      </c>
      <c r="AL9166" s="40"/>
      <c r="AM9166" s="1" t="s">
        <v>77</v>
      </c>
    </row>
    <row r="9167" spans="1:39">
      <c r="A9167" s="1" t="s">
        <v>2925</v>
      </c>
      <c r="B9167" s="28">
        <v>42826</v>
      </c>
      <c r="C9167" s="30">
        <v>100</v>
      </c>
      <c r="D9167" s="4">
        <v>1</v>
      </c>
      <c r="E9167" s="1">
        <v>23</v>
      </c>
      <c r="F9167" s="4" t="s">
        <v>26</v>
      </c>
      <c r="G9167" s="4" t="s">
        <v>1467</v>
      </c>
      <c r="H9167" s="4" t="s">
        <v>22</v>
      </c>
      <c r="I9167" s="4" t="s">
        <v>9</v>
      </c>
      <c r="J9167" s="4"/>
      <c r="K9167" s="40" t="s">
        <v>30</v>
      </c>
      <c r="L9167" s="40" t="s">
        <v>25</v>
      </c>
      <c r="M9167" s="40" t="s">
        <v>2933</v>
      </c>
      <c r="N9167" s="58" t="s">
        <v>224</v>
      </c>
      <c r="O9167" s="58" t="s">
        <v>33</v>
      </c>
      <c r="P9167" s="40"/>
      <c r="Q9167" s="58">
        <v>21.9</v>
      </c>
      <c r="R9167" s="58">
        <v>16</v>
      </c>
      <c r="S9167" s="58">
        <v>15.8</v>
      </c>
      <c r="T9167" s="40"/>
      <c r="U9167" s="40"/>
      <c r="V9167" s="40"/>
      <c r="W9167" s="40"/>
      <c r="X9167" s="58">
        <v>13</v>
      </c>
      <c r="Y9167" s="58">
        <v>60</v>
      </c>
      <c r="Z9167" s="58">
        <f>Y9167-X9167</f>
        <v>47</v>
      </c>
      <c r="AA9167" s="58"/>
      <c r="AB9167" s="58"/>
      <c r="AC9167" s="58"/>
      <c r="AD9167" s="58"/>
      <c r="AE9167" s="58">
        <v>619</v>
      </c>
      <c r="AF9167" s="58"/>
      <c r="AG9167" s="58"/>
      <c r="AH9167" s="58"/>
      <c r="AI9167" s="58"/>
      <c r="AJ9167" s="58" t="s">
        <v>2638</v>
      </c>
      <c r="AK9167" s="40" t="s">
        <v>216</v>
      </c>
      <c r="AL9167" s="40"/>
      <c r="AM9167" s="1" t="s">
        <v>77</v>
      </c>
    </row>
    <row r="9168" spans="1:39">
      <c r="A9168" s="1" t="s">
        <v>2925</v>
      </c>
      <c r="B9168" s="28">
        <v>42826</v>
      </c>
      <c r="C9168" s="30">
        <v>100</v>
      </c>
      <c r="D9168" s="4">
        <v>1</v>
      </c>
      <c r="E9168" s="1">
        <v>23</v>
      </c>
      <c r="F9168" s="4" t="s">
        <v>47</v>
      </c>
      <c r="G9168" s="4" t="s">
        <v>1468</v>
      </c>
      <c r="H9168" s="4" t="s">
        <v>22</v>
      </c>
      <c r="I9168" s="4" t="s">
        <v>23</v>
      </c>
      <c r="J9168" s="4"/>
      <c r="K9168" s="40"/>
      <c r="L9168" s="58"/>
      <c r="M9168" s="58"/>
      <c r="N9168" s="58"/>
      <c r="O9168" s="58"/>
      <c r="P9168" s="40"/>
      <c r="Q9168" s="58"/>
      <c r="R9168" s="58"/>
      <c r="S9168" s="58"/>
      <c r="T9168" s="58"/>
      <c r="U9168" s="58"/>
      <c r="V9168" s="58"/>
      <c r="W9168" s="58"/>
      <c r="X9168" s="58"/>
      <c r="Y9168" s="58"/>
      <c r="Z9168" s="58"/>
      <c r="AA9168" s="58"/>
      <c r="AB9168" s="58"/>
      <c r="AC9168" s="58"/>
      <c r="AD9168" s="58"/>
      <c r="AE9168" s="58"/>
      <c r="AF9168" s="58"/>
      <c r="AG9168" s="58"/>
      <c r="AH9168" s="58"/>
      <c r="AI9168" s="58"/>
      <c r="AJ9168" s="58"/>
      <c r="AK9168" s="40" t="s">
        <v>216</v>
      </c>
      <c r="AL9168" s="40"/>
      <c r="AM9168" s="1" t="s">
        <v>77</v>
      </c>
    </row>
    <row r="9169" spans="1:40">
      <c r="A9169" s="1" t="s">
        <v>2925</v>
      </c>
      <c r="B9169" s="28">
        <v>42826</v>
      </c>
      <c r="C9169" s="30">
        <v>100</v>
      </c>
      <c r="D9169" s="4">
        <v>1</v>
      </c>
      <c r="E9169" s="1">
        <v>24</v>
      </c>
      <c r="F9169" s="4" t="s">
        <v>26</v>
      </c>
      <c r="G9169" s="4" t="s">
        <v>1469</v>
      </c>
      <c r="H9169" s="4" t="s">
        <v>23</v>
      </c>
      <c r="I9169" s="4" t="s">
        <v>23</v>
      </c>
      <c r="J9169" s="4"/>
      <c r="K9169" s="40"/>
      <c r="L9169" s="58"/>
      <c r="M9169" s="58"/>
      <c r="N9169" s="58"/>
      <c r="O9169" s="58"/>
      <c r="P9169" s="40"/>
      <c r="Q9169" s="58"/>
      <c r="R9169" s="58"/>
      <c r="S9169" s="58"/>
      <c r="T9169" s="58"/>
      <c r="U9169" s="58"/>
      <c r="V9169" s="58"/>
      <c r="W9169" s="58"/>
      <c r="X9169" s="58"/>
      <c r="Y9169" s="58"/>
      <c r="Z9169" s="58"/>
      <c r="AA9169" s="58"/>
      <c r="AB9169" s="58"/>
      <c r="AC9169" s="58"/>
      <c r="AD9169" s="58"/>
      <c r="AE9169" s="58"/>
      <c r="AF9169" s="58"/>
      <c r="AG9169" s="58"/>
      <c r="AH9169" s="58"/>
      <c r="AI9169" s="58"/>
      <c r="AJ9169" s="58"/>
      <c r="AK9169" s="40" t="s">
        <v>216</v>
      </c>
      <c r="AL9169" s="40"/>
      <c r="AM9169" s="1" t="s">
        <v>77</v>
      </c>
    </row>
    <row r="9170" spans="1:40">
      <c r="A9170" s="1" t="s">
        <v>2925</v>
      </c>
      <c r="B9170" s="28">
        <v>42826</v>
      </c>
      <c r="C9170" s="30">
        <v>100</v>
      </c>
      <c r="D9170" s="4">
        <v>1</v>
      </c>
      <c r="E9170" s="1">
        <v>24</v>
      </c>
      <c r="F9170" s="4" t="s">
        <v>47</v>
      </c>
      <c r="G9170" s="4" t="s">
        <v>1472</v>
      </c>
      <c r="H9170" s="4" t="s">
        <v>22</v>
      </c>
      <c r="I9170" s="4" t="s">
        <v>9</v>
      </c>
      <c r="J9170" s="4"/>
      <c r="K9170" s="40" t="s">
        <v>32</v>
      </c>
      <c r="L9170" s="40" t="s">
        <v>25</v>
      </c>
      <c r="M9170" s="59" t="s">
        <v>2934</v>
      </c>
      <c r="N9170" s="58" t="s">
        <v>26</v>
      </c>
      <c r="O9170" s="58" t="s">
        <v>33</v>
      </c>
      <c r="P9170" s="40"/>
      <c r="Q9170" s="58">
        <v>23.4</v>
      </c>
      <c r="R9170" s="58">
        <v>16.600000000000001</v>
      </c>
      <c r="S9170" s="58">
        <v>21.8</v>
      </c>
      <c r="T9170" s="40"/>
      <c r="U9170" s="40"/>
      <c r="V9170" s="40"/>
      <c r="W9170" s="40"/>
      <c r="X9170" s="58">
        <v>13</v>
      </c>
      <c r="Y9170" s="58">
        <v>74</v>
      </c>
      <c r="Z9170" s="58">
        <f>Y9170-X9170</f>
        <v>61</v>
      </c>
      <c r="AA9170" s="58"/>
      <c r="AB9170" s="58"/>
      <c r="AC9170" s="58"/>
      <c r="AD9170" s="58"/>
      <c r="AE9170" s="58">
        <v>618</v>
      </c>
      <c r="AF9170" s="58"/>
      <c r="AG9170" s="58"/>
      <c r="AH9170" s="58"/>
      <c r="AI9170" s="58"/>
      <c r="AJ9170" s="58" t="s">
        <v>2638</v>
      </c>
      <c r="AK9170" s="40" t="s">
        <v>216</v>
      </c>
      <c r="AL9170" s="40"/>
      <c r="AM9170" s="1" t="s">
        <v>77</v>
      </c>
    </row>
    <row r="9171" spans="1:40">
      <c r="A9171" s="1" t="s">
        <v>2925</v>
      </c>
      <c r="B9171" s="28">
        <v>42826</v>
      </c>
      <c r="C9171" s="30">
        <v>100</v>
      </c>
      <c r="D9171" s="4">
        <v>1</v>
      </c>
      <c r="E9171" s="1">
        <v>25</v>
      </c>
      <c r="F9171" s="4" t="s">
        <v>26</v>
      </c>
      <c r="G9171" s="4" t="s">
        <v>1474</v>
      </c>
      <c r="H9171" s="4" t="s">
        <v>23</v>
      </c>
      <c r="I9171" s="4" t="s">
        <v>23</v>
      </c>
      <c r="J9171" s="4"/>
      <c r="K9171" s="40"/>
      <c r="L9171" s="58"/>
      <c r="M9171" s="58"/>
      <c r="N9171" s="58"/>
      <c r="O9171" s="58"/>
      <c r="P9171" s="40"/>
      <c r="Q9171" s="58"/>
      <c r="R9171" s="58"/>
      <c r="S9171" s="58"/>
      <c r="T9171" s="58"/>
      <c r="U9171" s="58"/>
      <c r="V9171" s="58"/>
      <c r="W9171" s="58"/>
      <c r="X9171" s="58"/>
      <c r="Y9171" s="58"/>
      <c r="Z9171" s="58"/>
      <c r="AA9171" s="58"/>
      <c r="AB9171" s="58"/>
      <c r="AC9171" s="58"/>
      <c r="AD9171" s="58"/>
      <c r="AE9171" s="58"/>
      <c r="AF9171" s="58"/>
      <c r="AG9171" s="58"/>
      <c r="AH9171" s="58"/>
      <c r="AI9171" s="58"/>
      <c r="AJ9171" s="58"/>
      <c r="AK9171" s="40" t="s">
        <v>306</v>
      </c>
      <c r="AL9171" s="40"/>
      <c r="AM9171" s="1" t="s">
        <v>77</v>
      </c>
    </row>
    <row r="9172" spans="1:40">
      <c r="A9172" s="1" t="s">
        <v>2925</v>
      </c>
      <c r="B9172" s="28">
        <v>42826</v>
      </c>
      <c r="C9172" s="30">
        <v>100</v>
      </c>
      <c r="D9172" s="4">
        <v>1</v>
      </c>
      <c r="E9172" s="1">
        <v>25</v>
      </c>
      <c r="F9172" s="4" t="s">
        <v>47</v>
      </c>
      <c r="G9172" s="4" t="s">
        <v>1475</v>
      </c>
      <c r="H9172" s="4" t="s">
        <v>23</v>
      </c>
      <c r="I9172" s="4" t="s">
        <v>23</v>
      </c>
      <c r="J9172" s="4"/>
      <c r="K9172" s="40"/>
      <c r="L9172" s="58"/>
      <c r="M9172" s="58"/>
      <c r="N9172" s="58"/>
      <c r="O9172" s="58"/>
      <c r="P9172" s="40"/>
      <c r="Q9172" s="58"/>
      <c r="R9172" s="58"/>
      <c r="S9172" s="58"/>
      <c r="T9172" s="58"/>
      <c r="U9172" s="58"/>
      <c r="V9172" s="58"/>
      <c r="W9172" s="58"/>
      <c r="X9172" s="58"/>
      <c r="Y9172" s="58"/>
      <c r="Z9172" s="58"/>
      <c r="AA9172" s="58"/>
      <c r="AB9172" s="58"/>
      <c r="AC9172" s="58"/>
      <c r="AD9172" s="58"/>
      <c r="AE9172" s="58"/>
      <c r="AF9172" s="58"/>
      <c r="AG9172" s="58"/>
      <c r="AH9172" s="58"/>
      <c r="AI9172" s="58"/>
      <c r="AJ9172" s="58"/>
      <c r="AK9172" s="40" t="s">
        <v>306</v>
      </c>
      <c r="AL9172" s="40"/>
      <c r="AM9172" s="1" t="s">
        <v>70</v>
      </c>
    </row>
    <row r="9173" spans="1:40">
      <c r="A9173" s="1" t="s">
        <v>2925</v>
      </c>
      <c r="B9173" s="28">
        <v>42826</v>
      </c>
      <c r="C9173" s="30">
        <v>100</v>
      </c>
      <c r="D9173" s="4">
        <v>1</v>
      </c>
      <c r="E9173" s="1">
        <v>26</v>
      </c>
      <c r="F9173" s="4" t="s">
        <v>26</v>
      </c>
      <c r="G9173" s="4" t="s">
        <v>1476</v>
      </c>
      <c r="H9173" s="4" t="s">
        <v>23</v>
      </c>
      <c r="I9173" s="4" t="s">
        <v>23</v>
      </c>
      <c r="J9173" s="4"/>
      <c r="K9173" s="40"/>
      <c r="L9173" s="58"/>
      <c r="M9173" s="58"/>
      <c r="N9173" s="58"/>
      <c r="O9173" s="58"/>
      <c r="P9173" s="40"/>
      <c r="Q9173" s="58"/>
      <c r="R9173" s="58"/>
      <c r="S9173" s="58"/>
      <c r="T9173" s="58"/>
      <c r="U9173" s="58"/>
      <c r="V9173" s="58"/>
      <c r="W9173" s="58"/>
      <c r="X9173" s="58"/>
      <c r="Y9173" s="58"/>
      <c r="Z9173" s="58"/>
      <c r="AA9173" s="58"/>
      <c r="AB9173" s="58"/>
      <c r="AC9173" s="58"/>
      <c r="AD9173" s="58"/>
      <c r="AE9173" s="58"/>
      <c r="AF9173" s="58"/>
      <c r="AG9173" s="58"/>
      <c r="AH9173" s="58"/>
      <c r="AI9173" s="58"/>
      <c r="AJ9173" s="58"/>
      <c r="AK9173" s="40" t="s">
        <v>306</v>
      </c>
      <c r="AL9173" s="40"/>
      <c r="AM9173" s="1" t="s">
        <v>70</v>
      </c>
    </row>
    <row r="9174" spans="1:40">
      <c r="A9174" s="1" t="s">
        <v>2925</v>
      </c>
      <c r="B9174" s="28">
        <v>42826</v>
      </c>
      <c r="C9174" s="30">
        <v>100</v>
      </c>
      <c r="D9174" s="4">
        <v>1</v>
      </c>
      <c r="E9174" s="1">
        <v>26</v>
      </c>
      <c r="F9174" s="4" t="s">
        <v>47</v>
      </c>
      <c r="G9174" s="4" t="s">
        <v>1477</v>
      </c>
      <c r="H9174" s="4" t="s">
        <v>23</v>
      </c>
      <c r="I9174" s="4" t="s">
        <v>23</v>
      </c>
      <c r="J9174" s="4"/>
      <c r="K9174" s="40"/>
      <c r="L9174" s="58"/>
      <c r="M9174" s="58"/>
      <c r="N9174" s="58"/>
      <c r="O9174" s="58"/>
      <c r="P9174" s="40"/>
      <c r="Q9174" s="58"/>
      <c r="R9174" s="58"/>
      <c r="S9174" s="58"/>
      <c r="T9174" s="58"/>
      <c r="U9174" s="58"/>
      <c r="V9174" s="58"/>
      <c r="W9174" s="58"/>
      <c r="X9174" s="58"/>
      <c r="Y9174" s="58"/>
      <c r="Z9174" s="58"/>
      <c r="AA9174" s="58"/>
      <c r="AB9174" s="58"/>
      <c r="AC9174" s="58"/>
      <c r="AD9174" s="58"/>
      <c r="AE9174" s="58"/>
      <c r="AF9174" s="58"/>
      <c r="AG9174" s="58"/>
      <c r="AH9174" s="58"/>
      <c r="AI9174" s="58"/>
      <c r="AJ9174" s="58"/>
      <c r="AK9174" s="40" t="s">
        <v>306</v>
      </c>
      <c r="AL9174" s="40"/>
      <c r="AM9174" s="1" t="s">
        <v>70</v>
      </c>
    </row>
    <row r="9175" spans="1:40">
      <c r="A9175" s="1" t="s">
        <v>2925</v>
      </c>
      <c r="B9175" s="28">
        <v>42826</v>
      </c>
      <c r="C9175" s="30">
        <v>100</v>
      </c>
      <c r="D9175" s="4">
        <v>1</v>
      </c>
      <c r="E9175" s="1">
        <v>27</v>
      </c>
      <c r="F9175" s="4" t="s">
        <v>26</v>
      </c>
      <c r="G9175" s="4" t="s">
        <v>1478</v>
      </c>
      <c r="H9175" s="4" t="s">
        <v>23</v>
      </c>
      <c r="I9175" s="4" t="s">
        <v>23</v>
      </c>
      <c r="J9175" s="4"/>
      <c r="K9175" s="40"/>
      <c r="L9175" s="58"/>
      <c r="M9175" s="58"/>
      <c r="N9175" s="58"/>
      <c r="O9175" s="58"/>
      <c r="P9175" s="40"/>
      <c r="Q9175" s="58"/>
      <c r="R9175" s="58"/>
      <c r="S9175" s="58"/>
      <c r="T9175" s="58"/>
      <c r="U9175" s="58"/>
      <c r="V9175" s="58"/>
      <c r="W9175" s="58"/>
      <c r="X9175" s="58"/>
      <c r="Y9175" s="58"/>
      <c r="Z9175" s="58"/>
      <c r="AA9175" s="58"/>
      <c r="AB9175" s="58"/>
      <c r="AC9175" s="58"/>
      <c r="AD9175" s="58"/>
      <c r="AE9175" s="58"/>
      <c r="AF9175" s="58"/>
      <c r="AG9175" s="58"/>
      <c r="AH9175" s="58"/>
      <c r="AI9175" s="58"/>
      <c r="AJ9175" s="58"/>
      <c r="AK9175" s="40" t="s">
        <v>306</v>
      </c>
      <c r="AL9175" s="40"/>
      <c r="AM9175" s="1" t="s">
        <v>70</v>
      </c>
    </row>
    <row r="9176" spans="1:40">
      <c r="A9176" s="1" t="s">
        <v>2925</v>
      </c>
      <c r="B9176" s="28">
        <v>42826</v>
      </c>
      <c r="C9176" s="30">
        <v>100</v>
      </c>
      <c r="D9176" s="4">
        <v>1</v>
      </c>
      <c r="E9176" s="1">
        <v>27</v>
      </c>
      <c r="F9176" s="4" t="s">
        <v>47</v>
      </c>
      <c r="G9176" s="4" t="s">
        <v>1479</v>
      </c>
      <c r="H9176" s="4" t="s">
        <v>23</v>
      </c>
      <c r="I9176" s="4" t="s">
        <v>23</v>
      </c>
      <c r="J9176" s="4"/>
      <c r="K9176" s="40"/>
      <c r="L9176" s="58"/>
      <c r="M9176" s="58"/>
      <c r="N9176" s="58"/>
      <c r="O9176" s="58"/>
      <c r="P9176" s="40"/>
      <c r="Q9176" s="58"/>
      <c r="R9176" s="58"/>
      <c r="S9176" s="58"/>
      <c r="T9176" s="58"/>
      <c r="U9176" s="58"/>
      <c r="V9176" s="58"/>
      <c r="W9176" s="58"/>
      <c r="X9176" s="58"/>
      <c r="Y9176" s="58"/>
      <c r="Z9176" s="58"/>
      <c r="AA9176" s="58"/>
      <c r="AB9176" s="58"/>
      <c r="AC9176" s="58"/>
      <c r="AD9176" s="58"/>
      <c r="AE9176" s="58"/>
      <c r="AF9176" s="58"/>
      <c r="AG9176" s="58"/>
      <c r="AH9176" s="58"/>
      <c r="AI9176" s="58"/>
      <c r="AJ9176" s="58"/>
      <c r="AK9176" s="40" t="s">
        <v>306</v>
      </c>
      <c r="AL9176" s="40"/>
      <c r="AM9176" s="1" t="s">
        <v>70</v>
      </c>
    </row>
    <row r="9177" spans="1:40">
      <c r="A9177" s="1" t="s">
        <v>2925</v>
      </c>
      <c r="B9177" s="28">
        <v>42826</v>
      </c>
      <c r="C9177" s="30">
        <v>100</v>
      </c>
      <c r="D9177" s="4">
        <v>1</v>
      </c>
      <c r="E9177" s="1">
        <v>28</v>
      </c>
      <c r="F9177" s="4" t="s">
        <v>26</v>
      </c>
      <c r="G9177" s="4" t="s">
        <v>1480</v>
      </c>
      <c r="H9177" s="4" t="s">
        <v>23</v>
      </c>
      <c r="I9177" s="4" t="s">
        <v>23</v>
      </c>
      <c r="J9177" s="4"/>
      <c r="K9177" s="40"/>
      <c r="L9177" s="58"/>
      <c r="M9177" s="58"/>
      <c r="N9177" s="58"/>
      <c r="O9177" s="58"/>
      <c r="P9177" s="40"/>
      <c r="Q9177" s="58"/>
      <c r="R9177" s="58"/>
      <c r="S9177" s="58"/>
      <c r="T9177" s="58"/>
      <c r="U9177" s="58"/>
      <c r="V9177" s="58"/>
      <c r="W9177" s="58"/>
      <c r="X9177" s="58"/>
      <c r="Y9177" s="58"/>
      <c r="Z9177" s="58"/>
      <c r="AA9177" s="58"/>
      <c r="AB9177" s="58"/>
      <c r="AC9177" s="58"/>
      <c r="AD9177" s="58"/>
      <c r="AE9177" s="58"/>
      <c r="AF9177" s="58"/>
      <c r="AG9177" s="58"/>
      <c r="AH9177" s="58"/>
      <c r="AI9177" s="58"/>
      <c r="AJ9177" s="58"/>
      <c r="AK9177" s="40" t="s">
        <v>306</v>
      </c>
      <c r="AL9177" s="40"/>
      <c r="AM9177" s="1" t="s">
        <v>70</v>
      </c>
    </row>
    <row r="9178" spans="1:40">
      <c r="A9178" s="1" t="s">
        <v>2925</v>
      </c>
      <c r="B9178" s="28">
        <v>42826</v>
      </c>
      <c r="C9178" s="30">
        <v>100</v>
      </c>
      <c r="D9178" s="4">
        <v>1</v>
      </c>
      <c r="E9178" s="1">
        <v>28</v>
      </c>
      <c r="F9178" s="4" t="s">
        <v>47</v>
      </c>
      <c r="G9178" s="4" t="s">
        <v>1481</v>
      </c>
      <c r="H9178" s="4" t="s">
        <v>23</v>
      </c>
      <c r="I9178" s="4" t="s">
        <v>23</v>
      </c>
      <c r="J9178" s="4" t="s">
        <v>55</v>
      </c>
      <c r="K9178" s="40"/>
      <c r="L9178" s="58"/>
      <c r="M9178" s="58"/>
      <c r="N9178" s="58"/>
      <c r="O9178" s="58"/>
      <c r="P9178" s="40"/>
      <c r="Q9178" s="58"/>
      <c r="R9178" s="58"/>
      <c r="S9178" s="58"/>
      <c r="T9178" s="58"/>
      <c r="U9178" s="58"/>
      <c r="V9178" s="58"/>
      <c r="W9178" s="58"/>
      <c r="X9178" s="58"/>
      <c r="Y9178" s="58"/>
      <c r="Z9178" s="58"/>
      <c r="AA9178" s="58"/>
      <c r="AB9178" s="58"/>
      <c r="AC9178" s="58"/>
      <c r="AD9178" s="58"/>
      <c r="AE9178" s="58"/>
      <c r="AF9178" s="58"/>
      <c r="AG9178" s="58"/>
      <c r="AH9178" s="58"/>
      <c r="AI9178" s="58"/>
      <c r="AJ9178" s="58"/>
      <c r="AK9178" s="40" t="s">
        <v>306</v>
      </c>
      <c r="AL9178" s="40"/>
      <c r="AM9178" s="1" t="s">
        <v>70</v>
      </c>
    </row>
    <row r="9179" spans="1:40">
      <c r="A9179" s="1" t="s">
        <v>2925</v>
      </c>
      <c r="B9179" s="28">
        <v>42826</v>
      </c>
      <c r="C9179" s="30">
        <v>100</v>
      </c>
      <c r="D9179" s="4">
        <v>1</v>
      </c>
      <c r="E9179" s="1">
        <v>29</v>
      </c>
      <c r="F9179" s="4" t="s">
        <v>26</v>
      </c>
      <c r="G9179" s="4" t="s">
        <v>1482</v>
      </c>
      <c r="H9179" s="4" t="s">
        <v>23</v>
      </c>
      <c r="I9179" s="4" t="s">
        <v>23</v>
      </c>
      <c r="J9179" s="4"/>
      <c r="K9179" s="40"/>
      <c r="L9179" s="58"/>
      <c r="M9179" s="58"/>
      <c r="N9179" s="58"/>
      <c r="O9179" s="58"/>
      <c r="P9179" s="40"/>
      <c r="Q9179" s="58"/>
      <c r="R9179" s="58"/>
      <c r="S9179" s="58"/>
      <c r="T9179" s="58"/>
      <c r="U9179" s="58"/>
      <c r="V9179" s="58"/>
      <c r="W9179" s="58"/>
      <c r="X9179" s="58"/>
      <c r="Y9179" s="58"/>
      <c r="Z9179" s="58"/>
      <c r="AA9179" s="58"/>
      <c r="AB9179" s="58"/>
      <c r="AC9179" s="58"/>
      <c r="AD9179" s="58"/>
      <c r="AE9179" s="58"/>
      <c r="AF9179" s="58"/>
      <c r="AG9179" s="58"/>
      <c r="AH9179" s="58"/>
      <c r="AI9179" s="58"/>
      <c r="AJ9179" s="58"/>
      <c r="AK9179" s="40" t="s">
        <v>306</v>
      </c>
      <c r="AL9179" s="40"/>
      <c r="AM9179" s="1" t="s">
        <v>70</v>
      </c>
    </row>
    <row r="9180" spans="1:40">
      <c r="A9180" s="1" t="s">
        <v>2925</v>
      </c>
      <c r="B9180" s="61">
        <v>42826</v>
      </c>
      <c r="C9180" s="30">
        <v>100</v>
      </c>
      <c r="D9180" s="4">
        <v>1</v>
      </c>
      <c r="E9180" s="62">
        <v>29</v>
      </c>
      <c r="F9180" s="63" t="s">
        <v>47</v>
      </c>
      <c r="G9180" s="63" t="s">
        <v>1483</v>
      </c>
      <c r="H9180" s="60" t="s">
        <v>23</v>
      </c>
      <c r="I9180" s="4" t="s">
        <v>23</v>
      </c>
      <c r="J9180" s="4" t="s">
        <v>55</v>
      </c>
      <c r="K9180" s="40"/>
      <c r="L9180" s="58"/>
      <c r="M9180" s="58"/>
      <c r="N9180" s="58"/>
      <c r="O9180" s="58"/>
      <c r="P9180" s="40"/>
      <c r="Q9180" s="58"/>
      <c r="R9180" s="58"/>
      <c r="S9180" s="58"/>
      <c r="T9180" s="58"/>
      <c r="U9180" s="58"/>
      <c r="V9180" s="58"/>
      <c r="W9180" s="58"/>
      <c r="X9180" s="58"/>
      <c r="Y9180" s="58"/>
      <c r="Z9180" s="58"/>
      <c r="AA9180" s="58"/>
      <c r="AB9180" s="58"/>
      <c r="AC9180" s="58"/>
      <c r="AD9180" s="58"/>
      <c r="AE9180" s="58"/>
      <c r="AF9180" s="58"/>
      <c r="AG9180" s="58"/>
      <c r="AH9180" s="58"/>
      <c r="AI9180" s="58"/>
      <c r="AJ9180" s="58"/>
      <c r="AK9180" s="40" t="s">
        <v>306</v>
      </c>
      <c r="AL9180" s="40"/>
      <c r="AM9180" s="1" t="s">
        <v>70</v>
      </c>
    </row>
    <row r="9181" spans="1:40">
      <c r="A9181" s="1" t="s">
        <v>2925</v>
      </c>
      <c r="B9181" s="28">
        <v>42826</v>
      </c>
      <c r="C9181" s="30">
        <v>100</v>
      </c>
      <c r="D9181" s="4">
        <v>1</v>
      </c>
      <c r="E9181" s="1">
        <v>30</v>
      </c>
      <c r="F9181" s="4" t="s">
        <v>26</v>
      </c>
      <c r="G9181" s="4" t="s">
        <v>1484</v>
      </c>
      <c r="H9181" s="4" t="s">
        <v>23</v>
      </c>
      <c r="I9181" s="4" t="s">
        <v>53</v>
      </c>
      <c r="J9181" s="4"/>
      <c r="K9181" s="40"/>
      <c r="L9181" s="58"/>
      <c r="M9181" s="58"/>
      <c r="N9181" s="58"/>
      <c r="O9181" s="58"/>
      <c r="P9181" s="40"/>
      <c r="Q9181" s="58"/>
      <c r="R9181" s="58"/>
      <c r="S9181" s="58"/>
      <c r="T9181" s="58"/>
      <c r="U9181" s="58"/>
      <c r="V9181" s="58"/>
      <c r="W9181" s="58"/>
      <c r="X9181" s="58"/>
      <c r="Y9181" s="58"/>
      <c r="Z9181" s="58"/>
      <c r="AA9181" s="58"/>
      <c r="AB9181" s="58"/>
      <c r="AC9181" s="58"/>
      <c r="AD9181" s="58"/>
      <c r="AE9181" s="58"/>
      <c r="AF9181" s="58"/>
      <c r="AG9181" s="58"/>
      <c r="AH9181" s="58"/>
      <c r="AI9181" s="58"/>
      <c r="AJ9181" s="58"/>
      <c r="AK9181" s="40" t="s">
        <v>306</v>
      </c>
      <c r="AL9181" s="40"/>
      <c r="AM9181" s="1" t="s">
        <v>70</v>
      </c>
      <c r="AN9181" s="1" t="s">
        <v>2653</v>
      </c>
    </row>
    <row r="9182" spans="1:40">
      <c r="A9182" s="1" t="s">
        <v>2925</v>
      </c>
      <c r="B9182" s="28">
        <v>42826</v>
      </c>
      <c r="C9182" s="30">
        <v>100</v>
      </c>
      <c r="D9182" s="4">
        <v>1</v>
      </c>
      <c r="E9182" s="1">
        <v>30</v>
      </c>
      <c r="F9182" s="4" t="s">
        <v>47</v>
      </c>
      <c r="G9182" s="4" t="s">
        <v>1485</v>
      </c>
      <c r="H9182" s="4" t="s">
        <v>23</v>
      </c>
      <c r="I9182" s="4" t="s">
        <v>9</v>
      </c>
      <c r="J9182" s="4"/>
      <c r="K9182" s="40"/>
      <c r="L9182" s="58"/>
      <c r="M9182" s="58"/>
      <c r="N9182" s="58"/>
      <c r="O9182" s="58"/>
      <c r="P9182" s="40"/>
      <c r="Q9182" s="58"/>
      <c r="R9182" s="58"/>
      <c r="S9182" s="58"/>
      <c r="T9182" s="58"/>
      <c r="U9182" s="58"/>
      <c r="V9182" s="58"/>
      <c r="W9182" s="58"/>
      <c r="X9182" s="58"/>
      <c r="Y9182" s="58"/>
      <c r="Z9182" s="58"/>
      <c r="AA9182" s="58"/>
      <c r="AB9182" s="58"/>
      <c r="AC9182" s="58"/>
      <c r="AD9182" s="58"/>
      <c r="AE9182" s="58"/>
      <c r="AF9182" s="58"/>
      <c r="AG9182" s="58"/>
      <c r="AH9182" s="58"/>
      <c r="AI9182" s="58"/>
      <c r="AJ9182" s="58"/>
      <c r="AK9182" s="40" t="s">
        <v>306</v>
      </c>
      <c r="AL9182" s="40"/>
      <c r="AM9182" s="1" t="s">
        <v>70</v>
      </c>
    </row>
    <row r="9183" spans="1:40">
      <c r="A9183" s="1" t="s">
        <v>2925</v>
      </c>
      <c r="B9183" s="28">
        <v>42826</v>
      </c>
      <c r="C9183" s="30">
        <v>100</v>
      </c>
      <c r="D9183" s="4">
        <v>1</v>
      </c>
      <c r="E9183" s="1">
        <v>31</v>
      </c>
      <c r="F9183" s="4" t="s">
        <v>26</v>
      </c>
      <c r="G9183" s="4" t="s">
        <v>1486</v>
      </c>
      <c r="H9183" s="4" t="s">
        <v>22</v>
      </c>
      <c r="I9183" s="4" t="s">
        <v>9</v>
      </c>
      <c r="J9183" s="4"/>
      <c r="K9183" s="40" t="s">
        <v>30</v>
      </c>
      <c r="L9183" s="40" t="s">
        <v>25</v>
      </c>
      <c r="M9183" s="40" t="s">
        <v>2935</v>
      </c>
      <c r="N9183" s="58" t="s">
        <v>26</v>
      </c>
      <c r="O9183" s="58" t="s">
        <v>27</v>
      </c>
      <c r="P9183" s="40"/>
      <c r="Q9183" s="58">
        <v>26.8</v>
      </c>
      <c r="R9183" s="58">
        <v>19</v>
      </c>
      <c r="S9183" s="58">
        <v>24</v>
      </c>
      <c r="T9183" s="40"/>
      <c r="U9183" s="40"/>
      <c r="V9183" s="40"/>
      <c r="W9183" s="40"/>
      <c r="X9183" s="58">
        <v>13</v>
      </c>
      <c r="Y9183" s="58">
        <v>60</v>
      </c>
      <c r="Z9183" s="58">
        <f>Y9183-X9183</f>
        <v>47</v>
      </c>
      <c r="AA9183" s="58"/>
      <c r="AB9183" s="58"/>
      <c r="AC9183" s="58"/>
      <c r="AD9183" s="58"/>
      <c r="AE9183" s="58">
        <v>614</v>
      </c>
      <c r="AF9183" s="58" t="s">
        <v>2652</v>
      </c>
      <c r="AG9183" s="58" t="s">
        <v>2652</v>
      </c>
      <c r="AH9183" s="58" t="s">
        <v>2652</v>
      </c>
      <c r="AI9183" s="58"/>
      <c r="AJ9183" s="58" t="s">
        <v>2638</v>
      </c>
      <c r="AK9183" s="40" t="s">
        <v>306</v>
      </c>
      <c r="AL9183" s="40"/>
      <c r="AM9183" s="1" t="s">
        <v>70</v>
      </c>
    </row>
    <row r="9184" spans="1:40">
      <c r="A9184" s="1" t="s">
        <v>2925</v>
      </c>
      <c r="B9184" s="28">
        <v>42826</v>
      </c>
      <c r="C9184" s="30">
        <v>100</v>
      </c>
      <c r="D9184" s="4">
        <v>1</v>
      </c>
      <c r="E9184" s="1">
        <v>31</v>
      </c>
      <c r="F9184" s="4" t="s">
        <v>47</v>
      </c>
      <c r="G9184" s="4" t="s">
        <v>1487</v>
      </c>
      <c r="H9184" s="4" t="s">
        <v>23</v>
      </c>
      <c r="I9184" s="4" t="s">
        <v>53</v>
      </c>
      <c r="J9184" s="4"/>
      <c r="K9184" s="40"/>
      <c r="L9184" s="58"/>
      <c r="M9184" s="58"/>
      <c r="N9184" s="58"/>
      <c r="O9184" s="58"/>
      <c r="P9184" s="40"/>
      <c r="Q9184" s="58"/>
      <c r="R9184" s="58"/>
      <c r="S9184" s="58"/>
      <c r="T9184" s="58"/>
      <c r="U9184" s="58"/>
      <c r="V9184" s="58"/>
      <c r="W9184" s="58"/>
      <c r="X9184" s="58"/>
      <c r="Y9184" s="58"/>
      <c r="Z9184" s="58"/>
      <c r="AA9184" s="58"/>
      <c r="AB9184" s="58"/>
      <c r="AC9184" s="58"/>
      <c r="AD9184" s="58"/>
      <c r="AE9184" s="58"/>
      <c r="AF9184" s="58"/>
      <c r="AG9184" s="58"/>
      <c r="AH9184" s="58"/>
      <c r="AI9184" s="58"/>
      <c r="AJ9184" s="58"/>
      <c r="AK9184" s="40" t="s">
        <v>306</v>
      </c>
      <c r="AL9184" s="40"/>
      <c r="AM9184" s="1" t="s">
        <v>70</v>
      </c>
    </row>
    <row r="9185" spans="1:40">
      <c r="A9185" s="1" t="s">
        <v>2925</v>
      </c>
      <c r="B9185" s="28">
        <v>42826</v>
      </c>
      <c r="C9185" s="30">
        <v>100</v>
      </c>
      <c r="D9185" s="4">
        <v>1</v>
      </c>
      <c r="E9185" s="1">
        <v>32</v>
      </c>
      <c r="F9185" s="4" t="s">
        <v>26</v>
      </c>
      <c r="G9185" s="4" t="s">
        <v>1488</v>
      </c>
      <c r="H9185" s="4" t="s">
        <v>23</v>
      </c>
      <c r="I9185" s="4" t="s">
        <v>23</v>
      </c>
      <c r="J9185" s="4"/>
      <c r="K9185" s="40"/>
      <c r="L9185" s="58"/>
      <c r="M9185" s="57"/>
      <c r="N9185" s="58"/>
      <c r="O9185" s="58"/>
      <c r="P9185" s="40"/>
      <c r="Q9185" s="58"/>
      <c r="R9185" s="58"/>
      <c r="S9185" s="58"/>
      <c r="T9185" s="58"/>
      <c r="U9185" s="58"/>
      <c r="V9185" s="58"/>
      <c r="W9185" s="58"/>
      <c r="X9185" s="58"/>
      <c r="Y9185" s="58"/>
      <c r="Z9185" s="58"/>
      <c r="AA9185" s="58"/>
      <c r="AB9185" s="58"/>
      <c r="AC9185" s="58"/>
      <c r="AD9185" s="58"/>
      <c r="AE9185" s="58"/>
      <c r="AF9185" s="58"/>
      <c r="AG9185" s="58"/>
      <c r="AH9185" s="58"/>
      <c r="AI9185" s="58"/>
      <c r="AJ9185" s="58"/>
      <c r="AK9185" s="40" t="s">
        <v>306</v>
      </c>
      <c r="AL9185" s="40"/>
      <c r="AM9185" s="1" t="s">
        <v>70</v>
      </c>
    </row>
    <row r="9186" spans="1:40">
      <c r="A9186" s="1" t="s">
        <v>2925</v>
      </c>
      <c r="B9186" s="28">
        <v>42826</v>
      </c>
      <c r="C9186" s="30">
        <v>100</v>
      </c>
      <c r="D9186" s="4">
        <v>1</v>
      </c>
      <c r="E9186" s="1">
        <v>32</v>
      </c>
      <c r="F9186" s="4" t="s">
        <v>47</v>
      </c>
      <c r="G9186" s="4" t="s">
        <v>1489</v>
      </c>
      <c r="H9186" s="4" t="s">
        <v>23</v>
      </c>
      <c r="I9186" s="4" t="s">
        <v>23</v>
      </c>
      <c r="J9186" s="4"/>
      <c r="K9186" s="40"/>
      <c r="L9186" s="58"/>
      <c r="M9186" s="58"/>
      <c r="N9186" s="58"/>
      <c r="O9186" s="58"/>
      <c r="P9186" s="40"/>
      <c r="Q9186" s="58"/>
      <c r="R9186" s="58"/>
      <c r="S9186" s="58"/>
      <c r="T9186" s="58"/>
      <c r="U9186" s="58"/>
      <c r="V9186" s="58"/>
      <c r="W9186" s="58"/>
      <c r="X9186" s="58"/>
      <c r="Y9186" s="58"/>
      <c r="Z9186" s="58"/>
      <c r="AA9186" s="58"/>
      <c r="AB9186" s="58"/>
      <c r="AC9186" s="58"/>
      <c r="AD9186" s="58"/>
      <c r="AE9186" s="58"/>
      <c r="AF9186" s="58"/>
      <c r="AG9186" s="58"/>
      <c r="AH9186" s="58"/>
      <c r="AI9186" s="58"/>
      <c r="AJ9186" s="58"/>
      <c r="AK9186" s="40" t="s">
        <v>306</v>
      </c>
      <c r="AL9186" s="40"/>
      <c r="AM9186" s="1" t="s">
        <v>70</v>
      </c>
    </row>
    <row r="9187" spans="1:40">
      <c r="A9187" s="1" t="s">
        <v>2925</v>
      </c>
      <c r="B9187" s="28">
        <v>42826</v>
      </c>
      <c r="C9187" s="30">
        <v>100</v>
      </c>
      <c r="D9187" s="4">
        <v>1</v>
      </c>
      <c r="E9187" s="1">
        <v>33</v>
      </c>
      <c r="F9187" s="4" t="s">
        <v>26</v>
      </c>
      <c r="G9187" s="4" t="s">
        <v>532</v>
      </c>
      <c r="H9187" s="4" t="s">
        <v>23</v>
      </c>
      <c r="I9187" s="4" t="s">
        <v>23</v>
      </c>
      <c r="J9187" s="4"/>
      <c r="K9187" s="40"/>
      <c r="L9187" s="58"/>
      <c r="M9187" s="58"/>
      <c r="N9187" s="58"/>
      <c r="O9187" s="58"/>
      <c r="P9187" s="40"/>
      <c r="Q9187" s="58"/>
      <c r="R9187" s="58"/>
      <c r="S9187" s="58"/>
      <c r="T9187" s="58"/>
      <c r="U9187" s="58"/>
      <c r="V9187" s="58"/>
      <c r="W9187" s="58"/>
      <c r="X9187" s="58"/>
      <c r="Y9187" s="58"/>
      <c r="Z9187" s="58"/>
      <c r="AA9187" s="58"/>
      <c r="AB9187" s="58"/>
      <c r="AC9187" s="58"/>
      <c r="AD9187" s="58"/>
      <c r="AE9187" s="58"/>
      <c r="AF9187" s="58"/>
      <c r="AG9187" s="58"/>
      <c r="AH9187" s="58"/>
      <c r="AI9187" s="58"/>
      <c r="AJ9187" s="58"/>
      <c r="AK9187" s="40" t="s">
        <v>1328</v>
      </c>
      <c r="AL9187" s="40"/>
      <c r="AM9187" s="1" t="s">
        <v>70</v>
      </c>
    </row>
    <row r="9188" spans="1:40">
      <c r="A9188" s="1" t="s">
        <v>2925</v>
      </c>
      <c r="B9188" s="28">
        <v>42826</v>
      </c>
      <c r="C9188" s="30">
        <v>100</v>
      </c>
      <c r="D9188" s="4">
        <v>1</v>
      </c>
      <c r="E9188" s="1">
        <v>33</v>
      </c>
      <c r="F9188" s="4" t="s">
        <v>47</v>
      </c>
      <c r="G9188" s="4" t="s">
        <v>1490</v>
      </c>
      <c r="H9188" s="4" t="s">
        <v>23</v>
      </c>
      <c r="I9188" s="4" t="s">
        <v>23</v>
      </c>
      <c r="J9188" s="4"/>
      <c r="K9188" s="40"/>
      <c r="L9188" s="58"/>
      <c r="M9188" s="58"/>
      <c r="N9188" s="58"/>
      <c r="O9188" s="58"/>
      <c r="P9188" s="40"/>
      <c r="Q9188" s="58"/>
      <c r="R9188" s="58"/>
      <c r="S9188" s="58"/>
      <c r="T9188" s="58"/>
      <c r="U9188" s="58"/>
      <c r="V9188" s="58"/>
      <c r="W9188" s="58"/>
      <c r="X9188" s="58"/>
      <c r="Y9188" s="58"/>
      <c r="Z9188" s="58"/>
      <c r="AA9188" s="58"/>
      <c r="AB9188" s="58"/>
      <c r="AC9188" s="58"/>
      <c r="AD9188" s="58"/>
      <c r="AE9188" s="58"/>
      <c r="AF9188" s="58"/>
      <c r="AG9188" s="58"/>
      <c r="AH9188" s="58"/>
      <c r="AI9188" s="58"/>
      <c r="AJ9188" s="58"/>
      <c r="AK9188" s="40" t="s">
        <v>1328</v>
      </c>
      <c r="AL9188" s="40"/>
      <c r="AM9188" s="1" t="s">
        <v>70</v>
      </c>
    </row>
    <row r="9189" spans="1:40">
      <c r="A9189" s="1" t="s">
        <v>2925</v>
      </c>
      <c r="B9189" s="28">
        <v>42826</v>
      </c>
      <c r="C9189" s="30">
        <v>100</v>
      </c>
      <c r="D9189" s="4">
        <v>1</v>
      </c>
      <c r="E9189" s="1">
        <v>34</v>
      </c>
      <c r="F9189" s="4" t="s">
        <v>26</v>
      </c>
      <c r="G9189" s="4" t="s">
        <v>1491</v>
      </c>
      <c r="H9189" s="4" t="s">
        <v>23</v>
      </c>
      <c r="I9189" s="4" t="s">
        <v>9</v>
      </c>
      <c r="J9189" s="4"/>
      <c r="K9189" s="40"/>
      <c r="L9189" s="58"/>
      <c r="M9189" s="58"/>
      <c r="N9189" s="58"/>
      <c r="O9189" s="58"/>
      <c r="P9189" s="40"/>
      <c r="Q9189" s="58"/>
      <c r="R9189" s="58"/>
      <c r="S9189" s="58"/>
      <c r="T9189" s="58"/>
      <c r="U9189" s="58"/>
      <c r="V9189" s="58"/>
      <c r="W9189" s="58"/>
      <c r="X9189" s="58"/>
      <c r="Y9189" s="58"/>
      <c r="Z9189" s="58"/>
      <c r="AA9189" s="58"/>
      <c r="AB9189" s="58"/>
      <c r="AC9189" s="58"/>
      <c r="AD9189" s="58"/>
      <c r="AE9189" s="58"/>
      <c r="AF9189" s="58"/>
      <c r="AG9189" s="58"/>
      <c r="AH9189" s="58"/>
      <c r="AI9189" s="58"/>
      <c r="AJ9189" s="58"/>
      <c r="AK9189" s="40" t="s">
        <v>1328</v>
      </c>
      <c r="AL9189" s="40"/>
      <c r="AM9189" s="1" t="s">
        <v>70</v>
      </c>
    </row>
    <row r="9190" spans="1:40">
      <c r="A9190" s="1" t="s">
        <v>2925</v>
      </c>
      <c r="B9190" s="28">
        <v>42826</v>
      </c>
      <c r="C9190" s="30">
        <v>100</v>
      </c>
      <c r="D9190" s="4">
        <v>1</v>
      </c>
      <c r="E9190" s="1">
        <v>34</v>
      </c>
      <c r="F9190" s="4" t="s">
        <v>47</v>
      </c>
      <c r="G9190" s="4" t="s">
        <v>1492</v>
      </c>
      <c r="H9190" s="4" t="s">
        <v>23</v>
      </c>
      <c r="I9190" s="4" t="s">
        <v>53</v>
      </c>
      <c r="J9190" s="4"/>
      <c r="K9190" s="40"/>
      <c r="L9190" s="58"/>
      <c r="M9190" s="58"/>
      <c r="N9190" s="58"/>
      <c r="O9190" s="58"/>
      <c r="P9190" s="40"/>
      <c r="Q9190" s="58"/>
      <c r="R9190" s="58"/>
      <c r="S9190" s="58"/>
      <c r="T9190" s="58"/>
      <c r="U9190" s="58"/>
      <c r="V9190" s="58"/>
      <c r="W9190" s="58"/>
      <c r="X9190" s="58"/>
      <c r="Y9190" s="58"/>
      <c r="Z9190" s="58"/>
      <c r="AA9190" s="58"/>
      <c r="AB9190" s="58"/>
      <c r="AC9190" s="58"/>
      <c r="AD9190" s="58"/>
      <c r="AE9190" s="58"/>
      <c r="AF9190" s="58"/>
      <c r="AG9190" s="58"/>
      <c r="AH9190" s="58"/>
      <c r="AI9190" s="58"/>
      <c r="AJ9190" s="58"/>
      <c r="AK9190" s="40" t="s">
        <v>1328</v>
      </c>
      <c r="AL9190" s="40"/>
      <c r="AM9190" s="1" t="s">
        <v>70</v>
      </c>
    </row>
    <row r="9191" spans="1:40">
      <c r="A9191" s="1" t="s">
        <v>2925</v>
      </c>
      <c r="B9191" s="28">
        <v>42826</v>
      </c>
      <c r="C9191" s="30">
        <v>100</v>
      </c>
      <c r="D9191" s="4">
        <v>1</v>
      </c>
      <c r="E9191" s="1">
        <v>35</v>
      </c>
      <c r="F9191" s="4" t="s">
        <v>26</v>
      </c>
      <c r="G9191" s="4" t="s">
        <v>1493</v>
      </c>
      <c r="H9191" s="4" t="s">
        <v>23</v>
      </c>
      <c r="I9191" s="4" t="s">
        <v>9</v>
      </c>
      <c r="J9191" s="4" t="s">
        <v>55</v>
      </c>
      <c r="K9191" s="40"/>
      <c r="L9191" s="58"/>
      <c r="M9191" s="58"/>
      <c r="N9191" s="58"/>
      <c r="O9191" s="58"/>
      <c r="P9191" s="40"/>
      <c r="Q9191" s="58"/>
      <c r="R9191" s="58"/>
      <c r="S9191" s="58"/>
      <c r="T9191" s="58"/>
      <c r="U9191" s="58"/>
      <c r="V9191" s="58"/>
      <c r="W9191" s="58"/>
      <c r="X9191" s="58"/>
      <c r="Y9191" s="58"/>
      <c r="Z9191" s="58"/>
      <c r="AA9191" s="58"/>
      <c r="AB9191" s="58"/>
      <c r="AC9191" s="58"/>
      <c r="AD9191" s="58"/>
      <c r="AE9191" s="58"/>
      <c r="AF9191" s="58"/>
      <c r="AG9191" s="58"/>
      <c r="AH9191" s="58"/>
      <c r="AI9191" s="58"/>
      <c r="AJ9191" s="58"/>
      <c r="AK9191" s="40" t="s">
        <v>1328</v>
      </c>
      <c r="AL9191" s="40"/>
      <c r="AM9191" s="1" t="s">
        <v>70</v>
      </c>
    </row>
    <row r="9192" spans="1:40">
      <c r="A9192" s="1" t="s">
        <v>2925</v>
      </c>
      <c r="B9192" s="28">
        <v>42826</v>
      </c>
      <c r="C9192" s="30">
        <v>100</v>
      </c>
      <c r="D9192" s="4">
        <v>1</v>
      </c>
      <c r="E9192" s="1">
        <v>35</v>
      </c>
      <c r="F9192" s="4" t="s">
        <v>47</v>
      </c>
      <c r="G9192" s="4" t="s">
        <v>1494</v>
      </c>
      <c r="H9192" s="4" t="s">
        <v>22</v>
      </c>
      <c r="I9192" s="4" t="s">
        <v>9</v>
      </c>
      <c r="J9192" s="4"/>
      <c r="K9192" s="40" t="s">
        <v>36</v>
      </c>
      <c r="L9192" s="40" t="s">
        <v>25</v>
      </c>
      <c r="M9192" s="40" t="s">
        <v>2936</v>
      </c>
      <c r="N9192" s="58" t="s">
        <v>26</v>
      </c>
      <c r="O9192" s="58" t="s">
        <v>27</v>
      </c>
      <c r="P9192" s="40"/>
      <c r="Q9192" s="58">
        <v>30.4</v>
      </c>
      <c r="R9192" s="58"/>
      <c r="S9192" s="58"/>
      <c r="T9192" s="40">
        <v>119.2</v>
      </c>
      <c r="U9192" s="40">
        <v>94.3</v>
      </c>
      <c r="V9192" s="40">
        <v>79</v>
      </c>
      <c r="W9192" s="40"/>
      <c r="X9192" s="58">
        <v>13</v>
      </c>
      <c r="Y9192" s="58">
        <v>105</v>
      </c>
      <c r="Z9192" s="58">
        <f>Y9192-X9192</f>
        <v>92</v>
      </c>
      <c r="AA9192" s="58"/>
      <c r="AB9192" s="58"/>
      <c r="AC9192" s="58"/>
      <c r="AD9192" s="58"/>
      <c r="AE9192" s="58"/>
      <c r="AF9192" s="58"/>
      <c r="AG9192" s="58"/>
      <c r="AH9192" s="58"/>
      <c r="AI9192" s="58"/>
      <c r="AJ9192" s="58" t="s">
        <v>2638</v>
      </c>
      <c r="AK9192" s="40" t="s">
        <v>1328</v>
      </c>
      <c r="AL9192" s="40"/>
      <c r="AM9192" s="1" t="s">
        <v>70</v>
      </c>
      <c r="AN9192" s="1" t="s">
        <v>2658</v>
      </c>
    </row>
    <row r="9193" spans="1:40">
      <c r="A9193" s="1" t="s">
        <v>2925</v>
      </c>
      <c r="B9193" s="28">
        <v>42826</v>
      </c>
      <c r="C9193" s="30">
        <v>100</v>
      </c>
      <c r="D9193" s="4">
        <v>1</v>
      </c>
      <c r="E9193" s="1">
        <v>36</v>
      </c>
      <c r="F9193" s="4" t="s">
        <v>26</v>
      </c>
      <c r="G9193" s="4" t="s">
        <v>1495</v>
      </c>
      <c r="H9193" s="4" t="s">
        <v>22</v>
      </c>
      <c r="I9193" s="4" t="s">
        <v>9</v>
      </c>
      <c r="J9193" s="4"/>
      <c r="K9193" s="40" t="s">
        <v>239</v>
      </c>
      <c r="L9193" s="40" t="s">
        <v>25</v>
      </c>
      <c r="M9193" s="40" t="s">
        <v>1276</v>
      </c>
      <c r="N9193" s="58" t="s">
        <v>26</v>
      </c>
      <c r="O9193" s="58" t="s">
        <v>33</v>
      </c>
      <c r="P9193" s="40"/>
      <c r="Q9193" s="58">
        <v>40.299999999999997</v>
      </c>
      <c r="R9193" s="58"/>
      <c r="S9193" s="58"/>
      <c r="T9193" s="40">
        <v>152</v>
      </c>
      <c r="U9193" s="40">
        <v>155.9</v>
      </c>
      <c r="V9193" s="40">
        <v>102.56578947368422</v>
      </c>
      <c r="W9193" s="40">
        <v>36.299999999999997</v>
      </c>
      <c r="X9193" s="58">
        <v>13</v>
      </c>
      <c r="Y9193" s="58">
        <v>190</v>
      </c>
      <c r="Z9193" s="58">
        <f>Y9193-X9193</f>
        <v>177</v>
      </c>
      <c r="AA9193" s="58"/>
      <c r="AB9193" s="58"/>
      <c r="AC9193" s="58"/>
      <c r="AD9193" s="58"/>
      <c r="AE9193" s="58"/>
      <c r="AF9193" s="58"/>
      <c r="AG9193" s="58"/>
      <c r="AH9193" s="58"/>
      <c r="AI9193" s="58"/>
      <c r="AJ9193" s="58" t="s">
        <v>2638</v>
      </c>
      <c r="AK9193" s="40" t="s">
        <v>1328</v>
      </c>
      <c r="AL9193" s="40"/>
      <c r="AM9193" s="1" t="s">
        <v>70</v>
      </c>
      <c r="AN9193" s="1" t="s">
        <v>2660</v>
      </c>
    </row>
    <row r="9194" spans="1:40">
      <c r="A9194" s="1" t="s">
        <v>2925</v>
      </c>
      <c r="B9194" s="28">
        <v>42826</v>
      </c>
      <c r="C9194" s="30">
        <v>100</v>
      </c>
      <c r="D9194" s="4">
        <v>1</v>
      </c>
      <c r="E9194" s="1">
        <v>36</v>
      </c>
      <c r="F9194" s="4" t="s">
        <v>47</v>
      </c>
      <c r="G9194" s="4" t="s">
        <v>1496</v>
      </c>
      <c r="H9194" s="4" t="s">
        <v>23</v>
      </c>
      <c r="I9194" s="4" t="s">
        <v>53</v>
      </c>
      <c r="J9194" s="4"/>
      <c r="K9194" s="40"/>
      <c r="L9194" s="58"/>
      <c r="M9194" s="58"/>
      <c r="N9194" s="58"/>
      <c r="O9194" s="58"/>
      <c r="P9194" s="40"/>
      <c r="Q9194" s="58"/>
      <c r="R9194" s="58"/>
      <c r="S9194" s="58"/>
      <c r="T9194" s="58"/>
      <c r="U9194" s="58"/>
      <c r="V9194" s="58"/>
      <c r="W9194" s="58"/>
      <c r="X9194" s="58"/>
      <c r="Y9194" s="58"/>
      <c r="Z9194" s="58"/>
      <c r="AA9194" s="58"/>
      <c r="AB9194" s="58"/>
      <c r="AC9194" s="58"/>
      <c r="AD9194" s="58"/>
      <c r="AE9194" s="58"/>
      <c r="AF9194" s="58"/>
      <c r="AG9194" s="58"/>
      <c r="AH9194" s="58"/>
      <c r="AI9194" s="58"/>
      <c r="AJ9194" s="58"/>
      <c r="AK9194" s="40" t="s">
        <v>1328</v>
      </c>
      <c r="AL9194" s="40"/>
      <c r="AM9194" s="1" t="s">
        <v>71</v>
      </c>
    </row>
    <row r="9195" spans="1:40">
      <c r="A9195" s="1" t="s">
        <v>2925</v>
      </c>
      <c r="B9195" s="28">
        <v>42826</v>
      </c>
      <c r="C9195" s="30">
        <v>100</v>
      </c>
      <c r="D9195" s="4">
        <v>1</v>
      </c>
      <c r="E9195" s="1">
        <v>37</v>
      </c>
      <c r="F9195" s="4" t="s">
        <v>26</v>
      </c>
      <c r="G9195" s="4" t="s">
        <v>534</v>
      </c>
      <c r="H9195" s="4" t="s">
        <v>22</v>
      </c>
      <c r="I9195" s="4" t="s">
        <v>9</v>
      </c>
      <c r="J9195" s="4"/>
      <c r="K9195" s="40"/>
      <c r="L9195" s="58"/>
      <c r="M9195" s="58"/>
      <c r="N9195" s="58"/>
      <c r="O9195" s="58"/>
      <c r="P9195" s="40"/>
      <c r="Q9195" s="58"/>
      <c r="R9195" s="58"/>
      <c r="S9195" s="58"/>
      <c r="T9195" s="58"/>
      <c r="U9195" s="58"/>
      <c r="V9195" s="58"/>
      <c r="W9195" s="58"/>
      <c r="X9195" s="58"/>
      <c r="Y9195" s="58"/>
      <c r="Z9195" s="58"/>
      <c r="AA9195" s="58"/>
      <c r="AB9195" s="58"/>
      <c r="AC9195" s="58"/>
      <c r="AD9195" s="58"/>
      <c r="AE9195" s="58"/>
      <c r="AF9195" s="58"/>
      <c r="AG9195" s="58"/>
      <c r="AH9195" s="58"/>
      <c r="AI9195" s="58"/>
      <c r="AJ9195" s="58"/>
      <c r="AK9195" s="40" t="s">
        <v>1328</v>
      </c>
      <c r="AL9195" s="40"/>
      <c r="AM9195" s="1" t="s">
        <v>71</v>
      </c>
    </row>
    <row r="9196" spans="1:40">
      <c r="A9196" s="1" t="s">
        <v>2925</v>
      </c>
      <c r="B9196" s="28">
        <v>42826</v>
      </c>
      <c r="C9196" s="30">
        <v>100</v>
      </c>
      <c r="D9196" s="4">
        <v>1</v>
      </c>
      <c r="E9196" s="1">
        <v>37</v>
      </c>
      <c r="F9196" s="4" t="s">
        <v>47</v>
      </c>
      <c r="G9196" s="4" t="s">
        <v>1498</v>
      </c>
      <c r="H9196" s="4" t="s">
        <v>22</v>
      </c>
      <c r="I9196" s="4" t="s">
        <v>9</v>
      </c>
      <c r="J9196" s="4"/>
      <c r="K9196" s="40"/>
      <c r="L9196" s="58"/>
      <c r="M9196" s="58"/>
      <c r="N9196" s="58"/>
      <c r="O9196" s="58"/>
      <c r="P9196" s="40"/>
      <c r="Q9196" s="58"/>
      <c r="R9196" s="58"/>
      <c r="S9196" s="58"/>
      <c r="T9196" s="58"/>
      <c r="U9196" s="58"/>
      <c r="V9196" s="58"/>
      <c r="W9196" s="58"/>
      <c r="X9196" s="58"/>
      <c r="Y9196" s="58"/>
      <c r="Z9196" s="58"/>
      <c r="AA9196" s="58"/>
      <c r="AB9196" s="58"/>
      <c r="AC9196" s="58"/>
      <c r="AD9196" s="58"/>
      <c r="AE9196" s="58"/>
      <c r="AF9196" s="58"/>
      <c r="AG9196" s="58"/>
      <c r="AH9196" s="58"/>
      <c r="AI9196" s="58"/>
      <c r="AJ9196" s="58"/>
      <c r="AK9196" s="40" t="s">
        <v>1328</v>
      </c>
      <c r="AL9196" s="40"/>
      <c r="AM9196" s="1" t="s">
        <v>71</v>
      </c>
    </row>
    <row r="9197" spans="1:40">
      <c r="A9197" s="1" t="s">
        <v>2925</v>
      </c>
      <c r="B9197" s="28">
        <v>42826</v>
      </c>
      <c r="C9197" s="30">
        <v>100</v>
      </c>
      <c r="D9197" s="4">
        <v>1</v>
      </c>
      <c r="E9197" s="1">
        <v>38</v>
      </c>
      <c r="F9197" s="4" t="s">
        <v>26</v>
      </c>
      <c r="G9197" s="4" t="s">
        <v>1499</v>
      </c>
      <c r="H9197" s="4" t="s">
        <v>22</v>
      </c>
      <c r="I9197" s="4" t="s">
        <v>9</v>
      </c>
      <c r="J9197" s="4"/>
      <c r="K9197" s="40"/>
      <c r="L9197" s="58"/>
      <c r="M9197" s="57"/>
      <c r="N9197" s="58"/>
      <c r="O9197" s="58"/>
      <c r="P9197" s="40"/>
      <c r="Q9197" s="58"/>
      <c r="R9197" s="58"/>
      <c r="S9197" s="58"/>
      <c r="T9197" s="58"/>
      <c r="U9197" s="58"/>
      <c r="V9197" s="58"/>
      <c r="W9197" s="58"/>
      <c r="X9197" s="58"/>
      <c r="Y9197" s="58"/>
      <c r="Z9197" s="58"/>
      <c r="AA9197" s="58"/>
      <c r="AB9197" s="58"/>
      <c r="AC9197" s="58"/>
      <c r="AD9197" s="58"/>
      <c r="AE9197" s="58"/>
      <c r="AF9197" s="58"/>
      <c r="AG9197" s="58"/>
      <c r="AH9197" s="58"/>
      <c r="AI9197" s="58"/>
      <c r="AJ9197" s="58"/>
      <c r="AK9197" s="40" t="s">
        <v>1328</v>
      </c>
      <c r="AL9197" s="40"/>
      <c r="AM9197" s="1" t="s">
        <v>71</v>
      </c>
    </row>
    <row r="9198" spans="1:40">
      <c r="A9198" s="1" t="s">
        <v>2925</v>
      </c>
      <c r="B9198" s="28">
        <v>42826</v>
      </c>
      <c r="C9198" s="30">
        <v>100</v>
      </c>
      <c r="D9198" s="4">
        <v>1</v>
      </c>
      <c r="E9198" s="1">
        <v>38</v>
      </c>
      <c r="F9198" s="4" t="s">
        <v>47</v>
      </c>
      <c r="G9198" s="4" t="s">
        <v>1500</v>
      </c>
      <c r="H9198" s="4" t="s">
        <v>22</v>
      </c>
      <c r="I9198" s="4" t="s">
        <v>9</v>
      </c>
      <c r="J9198" s="4"/>
      <c r="K9198" s="40"/>
      <c r="L9198" s="58"/>
      <c r="M9198" s="57"/>
      <c r="N9198" s="58"/>
      <c r="O9198" s="58"/>
      <c r="P9198" s="40"/>
      <c r="Q9198" s="58"/>
      <c r="R9198" s="58"/>
      <c r="S9198" s="58"/>
      <c r="T9198" s="58"/>
      <c r="U9198" s="58"/>
      <c r="V9198" s="58"/>
      <c r="W9198" s="58"/>
      <c r="X9198" s="58"/>
      <c r="Y9198" s="58"/>
      <c r="Z9198" s="58"/>
      <c r="AA9198" s="58"/>
      <c r="AB9198" s="58"/>
      <c r="AC9198" s="58"/>
      <c r="AD9198" s="58"/>
      <c r="AE9198" s="58"/>
      <c r="AF9198" s="58"/>
      <c r="AG9198" s="58"/>
      <c r="AH9198" s="58"/>
      <c r="AI9198" s="58"/>
      <c r="AJ9198" s="58"/>
      <c r="AK9198" s="40" t="s">
        <v>1328</v>
      </c>
      <c r="AL9198" s="40"/>
      <c r="AM9198" s="1" t="s">
        <v>71</v>
      </c>
      <c r="AN9198" s="1" t="s">
        <v>2664</v>
      </c>
    </row>
    <row r="9199" spans="1:40">
      <c r="A9199" s="1" t="s">
        <v>2925</v>
      </c>
      <c r="B9199" s="28">
        <v>42826</v>
      </c>
      <c r="C9199" s="30">
        <v>100</v>
      </c>
      <c r="D9199" s="4">
        <v>1</v>
      </c>
      <c r="E9199" s="1">
        <v>39</v>
      </c>
      <c r="F9199" s="4" t="s">
        <v>26</v>
      </c>
      <c r="G9199" s="4" t="s">
        <v>1501</v>
      </c>
      <c r="H9199" s="4" t="s">
        <v>23</v>
      </c>
      <c r="I9199" s="4" t="s">
        <v>23</v>
      </c>
      <c r="J9199" s="4"/>
      <c r="K9199" s="40"/>
      <c r="L9199" s="58"/>
      <c r="M9199" s="58"/>
      <c r="N9199" s="58"/>
      <c r="O9199" s="58"/>
      <c r="P9199" s="40"/>
      <c r="Q9199" s="58"/>
      <c r="R9199" s="58"/>
      <c r="S9199" s="58"/>
      <c r="T9199" s="58"/>
      <c r="U9199" s="58"/>
      <c r="V9199" s="58"/>
      <c r="W9199" s="58"/>
      <c r="X9199" s="58"/>
      <c r="Y9199" s="58"/>
      <c r="Z9199" s="58"/>
      <c r="AA9199" s="58"/>
      <c r="AB9199" s="58"/>
      <c r="AC9199" s="58"/>
      <c r="AD9199" s="58"/>
      <c r="AE9199" s="58"/>
      <c r="AF9199" s="58"/>
      <c r="AG9199" s="58"/>
      <c r="AH9199" s="58"/>
      <c r="AI9199" s="58"/>
      <c r="AJ9199" s="58"/>
      <c r="AK9199" s="40" t="s">
        <v>1328</v>
      </c>
      <c r="AL9199" s="40"/>
      <c r="AM9199" s="1" t="s">
        <v>71</v>
      </c>
    </row>
    <row r="9200" spans="1:40">
      <c r="A9200" s="1" t="s">
        <v>2925</v>
      </c>
      <c r="B9200" s="28">
        <v>42826</v>
      </c>
      <c r="C9200" s="30">
        <v>100</v>
      </c>
      <c r="D9200" s="4">
        <v>1</v>
      </c>
      <c r="E9200" s="1">
        <v>39</v>
      </c>
      <c r="F9200" s="4" t="s">
        <v>47</v>
      </c>
      <c r="G9200" s="4" t="s">
        <v>1503</v>
      </c>
      <c r="H9200" s="4" t="s">
        <v>22</v>
      </c>
      <c r="I9200" s="4" t="s">
        <v>9</v>
      </c>
      <c r="J9200" s="4"/>
      <c r="K9200" s="40" t="s">
        <v>35</v>
      </c>
      <c r="L9200" s="40" t="s">
        <v>25</v>
      </c>
      <c r="M9200" s="40" t="s">
        <v>2937</v>
      </c>
      <c r="N9200" s="58" t="s">
        <v>26</v>
      </c>
      <c r="O9200" s="58" t="s">
        <v>27</v>
      </c>
      <c r="P9200" s="40"/>
      <c r="Q9200" s="58">
        <v>22.1</v>
      </c>
      <c r="R9200" s="58">
        <v>14.9</v>
      </c>
      <c r="S9200" s="58">
        <v>24.3</v>
      </c>
      <c r="T9200" s="40"/>
      <c r="U9200" s="40"/>
      <c r="V9200" s="40"/>
      <c r="W9200" s="40"/>
      <c r="X9200" s="58">
        <v>13</v>
      </c>
      <c r="Y9200" s="58">
        <v>84</v>
      </c>
      <c r="Z9200" s="58">
        <f>Y9200-X9200</f>
        <v>71</v>
      </c>
      <c r="AA9200" s="58"/>
      <c r="AB9200" s="58"/>
      <c r="AC9200" s="58"/>
      <c r="AD9200" s="58"/>
      <c r="AE9200" s="58">
        <v>612</v>
      </c>
      <c r="AF9200" s="58"/>
      <c r="AG9200" s="58"/>
      <c r="AH9200" s="58"/>
      <c r="AI9200" s="58"/>
      <c r="AJ9200" s="58" t="s">
        <v>2638</v>
      </c>
      <c r="AK9200" s="40" t="s">
        <v>1328</v>
      </c>
      <c r="AL9200" s="40"/>
      <c r="AM9200" s="1" t="s">
        <v>71</v>
      </c>
    </row>
    <row r="9201" spans="1:39">
      <c r="A9201" s="1" t="s">
        <v>2925</v>
      </c>
      <c r="B9201" s="28">
        <v>42826</v>
      </c>
      <c r="C9201" s="30">
        <v>100</v>
      </c>
      <c r="D9201" s="4">
        <v>1</v>
      </c>
      <c r="E9201" s="1">
        <v>40</v>
      </c>
      <c r="F9201" s="4" t="s">
        <v>26</v>
      </c>
      <c r="G9201" s="4" t="s">
        <v>1504</v>
      </c>
      <c r="H9201" s="4" t="s">
        <v>23</v>
      </c>
      <c r="I9201" s="4" t="s">
        <v>23</v>
      </c>
      <c r="J9201" s="4"/>
      <c r="K9201" s="40"/>
      <c r="L9201" s="58"/>
      <c r="M9201" s="58"/>
      <c r="N9201" s="58"/>
      <c r="O9201" s="58"/>
      <c r="P9201" s="40"/>
      <c r="Q9201" s="58"/>
      <c r="R9201" s="58"/>
      <c r="S9201" s="58"/>
      <c r="T9201" s="58"/>
      <c r="U9201" s="58"/>
      <c r="V9201" s="58"/>
      <c r="W9201" s="58"/>
      <c r="X9201" s="58"/>
      <c r="Y9201" s="58"/>
      <c r="Z9201" s="58"/>
      <c r="AA9201" s="58"/>
      <c r="AB9201" s="58"/>
      <c r="AC9201" s="58"/>
      <c r="AD9201" s="58"/>
      <c r="AE9201" s="58"/>
      <c r="AF9201" s="58"/>
      <c r="AG9201" s="58"/>
      <c r="AH9201" s="58"/>
      <c r="AI9201" s="58"/>
      <c r="AJ9201" s="58"/>
      <c r="AK9201" s="40" t="s">
        <v>1328</v>
      </c>
      <c r="AL9201" s="40"/>
      <c r="AM9201" s="1" t="s">
        <v>71</v>
      </c>
    </row>
    <row r="9202" spans="1:39">
      <c r="A9202" s="1" t="s">
        <v>2925</v>
      </c>
      <c r="B9202" s="28">
        <v>42826</v>
      </c>
      <c r="C9202" s="30">
        <v>100</v>
      </c>
      <c r="D9202" s="4">
        <v>1</v>
      </c>
      <c r="E9202" s="1">
        <v>40</v>
      </c>
      <c r="F9202" s="4" t="s">
        <v>47</v>
      </c>
      <c r="G9202" s="4" t="s">
        <v>1507</v>
      </c>
      <c r="H9202" s="4" t="s">
        <v>22</v>
      </c>
      <c r="I9202" s="4" t="s">
        <v>9</v>
      </c>
      <c r="J9202" s="4"/>
      <c r="K9202" s="40"/>
      <c r="L9202" s="58"/>
      <c r="M9202" s="58"/>
      <c r="N9202" s="58"/>
      <c r="O9202" s="58"/>
      <c r="P9202" s="40"/>
      <c r="Q9202" s="58"/>
      <c r="R9202" s="58"/>
      <c r="S9202" s="58"/>
      <c r="T9202" s="58"/>
      <c r="U9202" s="58"/>
      <c r="V9202" s="58"/>
      <c r="W9202" s="58"/>
      <c r="X9202" s="58"/>
      <c r="Y9202" s="58"/>
      <c r="Z9202" s="58"/>
      <c r="AA9202" s="58"/>
      <c r="AB9202" s="58"/>
      <c r="AC9202" s="58"/>
      <c r="AD9202" s="58"/>
      <c r="AE9202" s="58"/>
      <c r="AF9202" s="58"/>
      <c r="AG9202" s="58"/>
      <c r="AH9202" s="58"/>
      <c r="AI9202" s="58"/>
      <c r="AJ9202" s="58"/>
      <c r="AK9202" s="40" t="s">
        <v>1328</v>
      </c>
      <c r="AL9202" s="40"/>
      <c r="AM9202" s="1" t="s">
        <v>71</v>
      </c>
    </row>
    <row r="9203" spans="1:39">
      <c r="A9203" s="1" t="s">
        <v>2925</v>
      </c>
      <c r="B9203" s="28">
        <v>42826</v>
      </c>
      <c r="C9203" s="30">
        <v>100</v>
      </c>
      <c r="D9203" s="4">
        <v>1</v>
      </c>
      <c r="E9203" s="1">
        <v>41</v>
      </c>
      <c r="F9203" s="4" t="s">
        <v>26</v>
      </c>
      <c r="G9203" s="4" t="s">
        <v>1508</v>
      </c>
      <c r="H9203" s="4" t="s">
        <v>22</v>
      </c>
      <c r="I9203" s="4" t="s">
        <v>9</v>
      </c>
      <c r="J9203" s="4"/>
      <c r="K9203" s="40" t="s">
        <v>121</v>
      </c>
      <c r="L9203" s="40" t="s">
        <v>53</v>
      </c>
      <c r="M9203" s="40" t="s">
        <v>1373</v>
      </c>
      <c r="N9203" s="58"/>
      <c r="O9203" s="58"/>
      <c r="P9203" s="40"/>
      <c r="Q9203" s="58"/>
      <c r="R9203" s="58"/>
      <c r="S9203" s="58"/>
      <c r="T9203" s="40"/>
      <c r="U9203" s="40"/>
      <c r="V9203" s="40"/>
      <c r="W9203" s="40"/>
      <c r="X9203" s="58">
        <v>13</v>
      </c>
      <c r="Y9203" s="58">
        <v>130</v>
      </c>
      <c r="Z9203" s="58">
        <f>Y9203-X9203</f>
        <v>117</v>
      </c>
      <c r="AA9203" s="58"/>
      <c r="AB9203" s="58"/>
      <c r="AC9203" s="58"/>
      <c r="AD9203" s="58"/>
      <c r="AE9203" s="58"/>
      <c r="AF9203" s="58"/>
      <c r="AG9203" s="58"/>
      <c r="AH9203" s="58"/>
      <c r="AI9203" s="58"/>
      <c r="AJ9203" s="58" t="s">
        <v>2638</v>
      </c>
      <c r="AK9203" s="40" t="s">
        <v>1328</v>
      </c>
      <c r="AL9203" s="40"/>
      <c r="AM9203" s="1" t="s">
        <v>71</v>
      </c>
    </row>
    <row r="9204" spans="1:39">
      <c r="A9204" s="1" t="s">
        <v>2925</v>
      </c>
      <c r="B9204" s="28">
        <v>42826</v>
      </c>
      <c r="C9204" s="30">
        <v>100</v>
      </c>
      <c r="D9204" s="4">
        <v>1</v>
      </c>
      <c r="E9204" s="1">
        <v>41</v>
      </c>
      <c r="F9204" s="4" t="s">
        <v>47</v>
      </c>
      <c r="G9204" s="4" t="s">
        <v>1509</v>
      </c>
      <c r="H9204" s="4" t="s">
        <v>22</v>
      </c>
      <c r="I9204" s="4" t="s">
        <v>9</v>
      </c>
      <c r="J9204" s="4" t="s">
        <v>55</v>
      </c>
      <c r="K9204" s="40" t="s">
        <v>30</v>
      </c>
      <c r="L9204" s="40" t="s">
        <v>25</v>
      </c>
      <c r="M9204" s="40"/>
      <c r="N9204" s="58"/>
      <c r="O9204" s="58"/>
      <c r="P9204" s="40"/>
      <c r="Q9204" s="58"/>
      <c r="R9204" s="58"/>
      <c r="S9204" s="58"/>
      <c r="T9204" s="40"/>
      <c r="U9204" s="40"/>
      <c r="V9204" s="40"/>
      <c r="W9204" s="40"/>
      <c r="X9204" s="58"/>
      <c r="Y9204" s="58"/>
      <c r="Z9204" s="58"/>
      <c r="AA9204" s="58"/>
      <c r="AB9204" s="58"/>
      <c r="AC9204" s="58"/>
      <c r="AD9204" s="58"/>
      <c r="AE9204" s="58"/>
      <c r="AF9204" s="58"/>
      <c r="AG9204" s="58"/>
      <c r="AH9204" s="58"/>
      <c r="AI9204" s="58"/>
      <c r="AJ9204" s="58" t="s">
        <v>2638</v>
      </c>
      <c r="AK9204" s="40" t="s">
        <v>1328</v>
      </c>
      <c r="AL9204" s="40" t="s">
        <v>2938</v>
      </c>
      <c r="AM9204" s="1" t="s">
        <v>71</v>
      </c>
    </row>
    <row r="9205" spans="1:39">
      <c r="A9205" s="1" t="s">
        <v>2925</v>
      </c>
      <c r="B9205" s="28">
        <v>42826</v>
      </c>
      <c r="C9205" s="30">
        <v>100</v>
      </c>
      <c r="D9205" s="4">
        <v>1</v>
      </c>
      <c r="E9205" s="1">
        <v>42</v>
      </c>
      <c r="F9205" s="4" t="s">
        <v>26</v>
      </c>
      <c r="G9205" s="4" t="s">
        <v>1510</v>
      </c>
      <c r="H9205" s="4" t="s">
        <v>22</v>
      </c>
      <c r="I9205" s="4" t="s">
        <v>23</v>
      </c>
      <c r="J9205" s="4"/>
      <c r="K9205" s="40"/>
      <c r="L9205" s="58"/>
      <c r="M9205" s="58"/>
      <c r="N9205" s="58"/>
      <c r="O9205" s="58"/>
      <c r="P9205" s="40"/>
      <c r="Q9205" s="58"/>
      <c r="R9205" s="58"/>
      <c r="S9205" s="58"/>
      <c r="T9205" s="58"/>
      <c r="U9205" s="58"/>
      <c r="V9205" s="58"/>
      <c r="W9205" s="58"/>
      <c r="X9205" s="58"/>
      <c r="Y9205" s="58"/>
      <c r="Z9205" s="58"/>
      <c r="AA9205" s="58"/>
      <c r="AB9205" s="58"/>
      <c r="AC9205" s="58"/>
      <c r="AD9205" s="58"/>
      <c r="AE9205" s="58"/>
      <c r="AF9205" s="58"/>
      <c r="AG9205" s="58"/>
      <c r="AH9205" s="58"/>
      <c r="AI9205" s="58"/>
      <c r="AJ9205" s="58"/>
      <c r="AK9205" s="40" t="s">
        <v>1328</v>
      </c>
      <c r="AL9205" s="40"/>
      <c r="AM9205" s="1" t="s">
        <v>71</v>
      </c>
    </row>
    <row r="9206" spans="1:39">
      <c r="A9206" s="1" t="s">
        <v>2925</v>
      </c>
      <c r="B9206" s="28">
        <v>42826</v>
      </c>
      <c r="C9206" s="30">
        <v>100</v>
      </c>
      <c r="D9206" s="4">
        <v>1</v>
      </c>
      <c r="E9206" s="1">
        <v>42</v>
      </c>
      <c r="F9206" s="4" t="s">
        <v>47</v>
      </c>
      <c r="G9206" s="4" t="s">
        <v>1511</v>
      </c>
      <c r="H9206" s="4" t="s">
        <v>22</v>
      </c>
      <c r="I9206" s="4" t="s">
        <v>23</v>
      </c>
      <c r="J9206" s="4"/>
      <c r="K9206" s="40"/>
      <c r="L9206" s="58"/>
      <c r="M9206" s="58"/>
      <c r="N9206" s="58"/>
      <c r="O9206" s="58"/>
      <c r="P9206" s="40"/>
      <c r="Q9206" s="58"/>
      <c r="R9206" s="58"/>
      <c r="S9206" s="58"/>
      <c r="T9206" s="58"/>
      <c r="U9206" s="58"/>
      <c r="V9206" s="58"/>
      <c r="W9206" s="58"/>
      <c r="X9206" s="58"/>
      <c r="Y9206" s="58"/>
      <c r="Z9206" s="58"/>
      <c r="AA9206" s="58"/>
      <c r="AB9206" s="58"/>
      <c r="AC9206" s="58"/>
      <c r="AD9206" s="58"/>
      <c r="AE9206" s="58"/>
      <c r="AF9206" s="58"/>
      <c r="AG9206" s="58"/>
      <c r="AH9206" s="58"/>
      <c r="AI9206" s="58"/>
      <c r="AJ9206" s="58"/>
      <c r="AK9206" s="40" t="s">
        <v>1328</v>
      </c>
      <c r="AL9206" s="40"/>
      <c r="AM9206" s="1" t="s">
        <v>71</v>
      </c>
    </row>
    <row r="9207" spans="1:39">
      <c r="A9207" s="1" t="s">
        <v>2925</v>
      </c>
      <c r="B9207" s="28">
        <v>42826</v>
      </c>
      <c r="C9207" s="30">
        <v>100</v>
      </c>
      <c r="D9207" s="4">
        <v>1</v>
      </c>
      <c r="E9207" s="1">
        <v>43</v>
      </c>
      <c r="F9207" s="4" t="s">
        <v>26</v>
      </c>
      <c r="G9207" s="4" t="s">
        <v>1512</v>
      </c>
      <c r="H9207" s="4" t="s">
        <v>22</v>
      </c>
      <c r="I9207" s="4" t="s">
        <v>9</v>
      </c>
      <c r="J9207" s="4"/>
      <c r="K9207" s="40" t="s">
        <v>30</v>
      </c>
      <c r="L9207" s="40" t="s">
        <v>25</v>
      </c>
      <c r="M9207" s="40" t="s">
        <v>2939</v>
      </c>
      <c r="N9207" s="58" t="s">
        <v>224</v>
      </c>
      <c r="O9207" s="58" t="s">
        <v>33</v>
      </c>
      <c r="P9207" s="40"/>
      <c r="Q9207" s="58">
        <v>24.4</v>
      </c>
      <c r="R9207" s="58">
        <v>13.7</v>
      </c>
      <c r="S9207" s="58">
        <v>9.4</v>
      </c>
      <c r="T9207" s="40"/>
      <c r="U9207" s="40"/>
      <c r="V9207" s="40"/>
      <c r="W9207" s="40"/>
      <c r="X9207" s="58">
        <v>13</v>
      </c>
      <c r="Y9207" s="58">
        <v>41</v>
      </c>
      <c r="Z9207" s="58">
        <f>Y9207-X9207</f>
        <v>28</v>
      </c>
      <c r="AA9207" s="58"/>
      <c r="AB9207" s="58"/>
      <c r="AC9207" s="58"/>
      <c r="AD9207" s="58"/>
      <c r="AE9207" s="58">
        <v>617</v>
      </c>
      <c r="AF9207" s="58"/>
      <c r="AG9207" s="58"/>
      <c r="AH9207" s="58"/>
      <c r="AI9207" s="58"/>
      <c r="AJ9207" s="58" t="s">
        <v>2638</v>
      </c>
      <c r="AK9207" s="40" t="s">
        <v>1328</v>
      </c>
      <c r="AL9207" s="40"/>
      <c r="AM9207" s="1" t="s">
        <v>71</v>
      </c>
    </row>
    <row r="9208" spans="1:39">
      <c r="A9208" s="1" t="s">
        <v>2925</v>
      </c>
      <c r="B9208" s="28">
        <v>42826</v>
      </c>
      <c r="C9208" s="30">
        <v>100</v>
      </c>
      <c r="D9208" s="4">
        <v>1</v>
      </c>
      <c r="E9208" s="1">
        <v>43</v>
      </c>
      <c r="F9208" s="4" t="s">
        <v>47</v>
      </c>
      <c r="G9208" s="4" t="s">
        <v>1513</v>
      </c>
      <c r="H9208" s="4" t="s">
        <v>22</v>
      </c>
      <c r="I9208" s="4" t="s">
        <v>9</v>
      </c>
      <c r="J9208" s="4"/>
      <c r="K9208" s="40" t="s">
        <v>146</v>
      </c>
      <c r="L9208" s="40" t="s">
        <v>25</v>
      </c>
      <c r="M9208" s="40" t="s">
        <v>2940</v>
      </c>
      <c r="N9208" s="58" t="s">
        <v>224</v>
      </c>
      <c r="O9208" s="58" t="s">
        <v>33</v>
      </c>
      <c r="P9208" s="40"/>
      <c r="Q9208" s="58">
        <v>30.2</v>
      </c>
      <c r="R9208" s="58">
        <v>20</v>
      </c>
      <c r="S9208" s="58">
        <v>12</v>
      </c>
      <c r="T9208" s="40"/>
      <c r="U9208" s="40"/>
      <c r="V9208" s="40"/>
      <c r="W9208" s="40"/>
      <c r="X9208" s="58">
        <v>13</v>
      </c>
      <c r="Y9208" s="58">
        <v>79</v>
      </c>
      <c r="Z9208" s="58">
        <f>Y9208-X9208</f>
        <v>66</v>
      </c>
      <c r="AA9208" s="58"/>
      <c r="AB9208" s="58"/>
      <c r="AC9208" s="58"/>
      <c r="AD9208" s="58"/>
      <c r="AE9208" s="58">
        <v>615</v>
      </c>
      <c r="AF9208" s="58"/>
      <c r="AG9208" s="58"/>
      <c r="AH9208" s="58"/>
      <c r="AI9208" s="58"/>
      <c r="AJ9208" s="58" t="s">
        <v>2638</v>
      </c>
      <c r="AK9208" s="40" t="s">
        <v>1328</v>
      </c>
      <c r="AL9208" s="40"/>
      <c r="AM9208" s="1" t="s">
        <v>71</v>
      </c>
    </row>
    <row r="9209" spans="1:39">
      <c r="A9209" s="1" t="s">
        <v>2925</v>
      </c>
      <c r="B9209" s="28">
        <v>42826</v>
      </c>
      <c r="C9209" s="30">
        <v>100</v>
      </c>
      <c r="D9209" s="4">
        <v>1</v>
      </c>
      <c r="E9209" s="1">
        <v>44</v>
      </c>
      <c r="F9209" s="4" t="s">
        <v>26</v>
      </c>
      <c r="G9209" s="4" t="s">
        <v>1514</v>
      </c>
      <c r="H9209" s="4" t="s">
        <v>23</v>
      </c>
      <c r="I9209" s="4" t="s">
        <v>9</v>
      </c>
      <c r="J9209" s="4"/>
      <c r="K9209" s="40"/>
      <c r="L9209" s="58"/>
      <c r="M9209" s="58"/>
      <c r="N9209" s="58"/>
      <c r="O9209" s="58"/>
      <c r="P9209" s="40"/>
      <c r="Q9209" s="58"/>
      <c r="R9209" s="58"/>
      <c r="S9209" s="58"/>
      <c r="T9209" s="58"/>
      <c r="U9209" s="58"/>
      <c r="V9209" s="58"/>
      <c r="W9209" s="58"/>
      <c r="X9209" s="58"/>
      <c r="Y9209" s="58"/>
      <c r="Z9209" s="58"/>
      <c r="AA9209" s="58"/>
      <c r="AB9209" s="58"/>
      <c r="AC9209" s="58"/>
      <c r="AD9209" s="58"/>
      <c r="AE9209" s="58"/>
      <c r="AF9209" s="58"/>
      <c r="AG9209" s="58"/>
      <c r="AH9209" s="58"/>
      <c r="AI9209" s="58"/>
      <c r="AJ9209" s="58"/>
      <c r="AK9209" s="40" t="s">
        <v>1328</v>
      </c>
      <c r="AL9209" s="40"/>
      <c r="AM9209" s="1" t="s">
        <v>71</v>
      </c>
    </row>
    <row r="9210" spans="1:39">
      <c r="A9210" s="1" t="s">
        <v>2925</v>
      </c>
      <c r="B9210" s="28">
        <v>42826</v>
      </c>
      <c r="C9210" s="30">
        <v>100</v>
      </c>
      <c r="D9210" s="4">
        <v>1</v>
      </c>
      <c r="E9210" s="1">
        <v>44</v>
      </c>
      <c r="F9210" s="4" t="s">
        <v>47</v>
      </c>
      <c r="G9210" s="4" t="s">
        <v>1515</v>
      </c>
      <c r="H9210" s="4" t="s">
        <v>22</v>
      </c>
      <c r="I9210" s="4" t="s">
        <v>9</v>
      </c>
      <c r="J9210" s="4"/>
      <c r="K9210" s="40" t="s">
        <v>31</v>
      </c>
      <c r="L9210" s="40" t="s">
        <v>25</v>
      </c>
      <c r="M9210" s="40" t="s">
        <v>2941</v>
      </c>
      <c r="N9210" s="58" t="s">
        <v>26</v>
      </c>
      <c r="O9210" s="58" t="s">
        <v>33</v>
      </c>
      <c r="P9210" s="40"/>
      <c r="Q9210" s="58">
        <v>40.299999999999997</v>
      </c>
      <c r="R9210" s="58">
        <v>20.5</v>
      </c>
      <c r="S9210" s="58">
        <v>16</v>
      </c>
      <c r="T9210" s="40"/>
      <c r="U9210" s="40"/>
      <c r="V9210" s="40"/>
      <c r="W9210" s="40"/>
      <c r="X9210" s="58">
        <v>13</v>
      </c>
      <c r="Y9210" s="58">
        <v>118</v>
      </c>
      <c r="Z9210" s="58">
        <f>Y9210-X9210</f>
        <v>105</v>
      </c>
      <c r="AA9210" s="58"/>
      <c r="AB9210" s="58"/>
      <c r="AC9210" s="58"/>
      <c r="AD9210" s="58"/>
      <c r="AE9210" s="58">
        <v>611</v>
      </c>
      <c r="AF9210" s="58"/>
      <c r="AG9210" s="58"/>
      <c r="AH9210" s="58"/>
      <c r="AI9210" s="58"/>
      <c r="AJ9210" s="58" t="s">
        <v>2638</v>
      </c>
      <c r="AK9210" s="40" t="s">
        <v>1328</v>
      </c>
      <c r="AL9210" s="40"/>
      <c r="AM9210" s="1" t="s">
        <v>71</v>
      </c>
    </row>
    <row r="9211" spans="1:39">
      <c r="A9211" s="1" t="s">
        <v>2925</v>
      </c>
      <c r="B9211" s="28">
        <v>42826</v>
      </c>
      <c r="C9211" s="30">
        <v>100</v>
      </c>
      <c r="D9211" s="4">
        <v>1</v>
      </c>
      <c r="E9211" s="1">
        <v>45</v>
      </c>
      <c r="F9211" s="4" t="s">
        <v>26</v>
      </c>
      <c r="G9211" s="4" t="s">
        <v>1516</v>
      </c>
      <c r="H9211" s="4" t="s">
        <v>22</v>
      </c>
      <c r="I9211" s="4" t="s">
        <v>9</v>
      </c>
      <c r="J9211" s="4"/>
      <c r="K9211" s="40" t="s">
        <v>30</v>
      </c>
      <c r="L9211" s="40" t="s">
        <v>25</v>
      </c>
      <c r="M9211" s="40" t="s">
        <v>2942</v>
      </c>
      <c r="N9211" s="58" t="s">
        <v>224</v>
      </c>
      <c r="O9211" s="58" t="s">
        <v>27</v>
      </c>
      <c r="P9211" s="40"/>
      <c r="Q9211" s="58">
        <v>23.7</v>
      </c>
      <c r="R9211" s="58">
        <v>16.399999999999999</v>
      </c>
      <c r="S9211" s="58">
        <v>15.8</v>
      </c>
      <c r="T9211" s="40"/>
      <c r="U9211" s="40"/>
      <c r="V9211" s="40"/>
      <c r="W9211" s="40"/>
      <c r="X9211" s="58">
        <v>13</v>
      </c>
      <c r="Y9211" s="58">
        <v>51</v>
      </c>
      <c r="Z9211" s="58">
        <f>Y9211-X9211</f>
        <v>38</v>
      </c>
      <c r="AA9211" s="58"/>
      <c r="AB9211" s="58"/>
      <c r="AC9211" s="58"/>
      <c r="AD9211" s="58"/>
      <c r="AE9211" s="58">
        <v>616</v>
      </c>
      <c r="AF9211" s="58"/>
      <c r="AG9211" s="58"/>
      <c r="AH9211" s="58"/>
      <c r="AI9211" s="58"/>
      <c r="AJ9211" s="58" t="s">
        <v>2638</v>
      </c>
      <c r="AK9211" s="40" t="s">
        <v>1328</v>
      </c>
      <c r="AL9211" s="40"/>
      <c r="AM9211" s="1" t="s">
        <v>71</v>
      </c>
    </row>
    <row r="9212" spans="1:39">
      <c r="A9212" s="1" t="s">
        <v>2925</v>
      </c>
      <c r="B9212" s="28">
        <v>42826</v>
      </c>
      <c r="C9212" s="30">
        <v>100</v>
      </c>
      <c r="D9212" s="4">
        <v>1</v>
      </c>
      <c r="E9212" s="1">
        <v>45</v>
      </c>
      <c r="F9212" s="4" t="s">
        <v>47</v>
      </c>
      <c r="G9212" s="4" t="s">
        <v>1517</v>
      </c>
      <c r="H9212" s="4" t="s">
        <v>22</v>
      </c>
      <c r="I9212" s="4" t="s">
        <v>9</v>
      </c>
      <c r="J9212" s="4"/>
      <c r="K9212" s="40" t="s">
        <v>29</v>
      </c>
      <c r="L9212" s="40" t="s">
        <v>25</v>
      </c>
      <c r="M9212" s="59" t="s">
        <v>2943</v>
      </c>
      <c r="N9212" s="58" t="s">
        <v>26</v>
      </c>
      <c r="O9212" s="58" t="s">
        <v>33</v>
      </c>
      <c r="P9212" s="40"/>
      <c r="Q9212" s="58">
        <v>34.6</v>
      </c>
      <c r="R9212" s="58">
        <v>24.6</v>
      </c>
      <c r="S9212" s="58">
        <v>17.2</v>
      </c>
      <c r="T9212" s="40"/>
      <c r="U9212" s="40"/>
      <c r="V9212" s="40"/>
      <c r="W9212" s="40"/>
      <c r="X9212" s="58">
        <v>13</v>
      </c>
      <c r="Y9212" s="58">
        <v>111</v>
      </c>
      <c r="Z9212" s="58">
        <f>Y9212-X9212</f>
        <v>98</v>
      </c>
      <c r="AA9212" s="58"/>
      <c r="AB9212" s="58"/>
      <c r="AC9212" s="58"/>
      <c r="AD9212" s="58"/>
      <c r="AE9212" s="58">
        <v>609</v>
      </c>
      <c r="AF9212" s="58"/>
      <c r="AG9212" s="58"/>
      <c r="AH9212" s="58"/>
      <c r="AI9212" s="58"/>
      <c r="AJ9212" s="58" t="s">
        <v>2638</v>
      </c>
      <c r="AK9212" s="40" t="s">
        <v>1328</v>
      </c>
      <c r="AL9212" s="40"/>
      <c r="AM9212" s="1" t="s">
        <v>71</v>
      </c>
    </row>
    <row r="9213" spans="1:39">
      <c r="A9213" s="1" t="s">
        <v>2925</v>
      </c>
      <c r="B9213" s="28">
        <v>42826</v>
      </c>
      <c r="C9213" s="30">
        <v>100</v>
      </c>
      <c r="D9213" s="4">
        <v>1</v>
      </c>
      <c r="E9213" s="1">
        <v>46</v>
      </c>
      <c r="F9213" s="4" t="s">
        <v>26</v>
      </c>
      <c r="G9213" s="4" t="s">
        <v>1518</v>
      </c>
      <c r="H9213" s="4" t="s">
        <v>22</v>
      </c>
      <c r="I9213" s="4" t="s">
        <v>9</v>
      </c>
      <c r="J9213" s="4"/>
      <c r="K9213" s="40"/>
      <c r="L9213" s="58"/>
      <c r="M9213" s="58"/>
      <c r="N9213" s="58"/>
      <c r="O9213" s="58"/>
      <c r="P9213" s="40"/>
      <c r="Q9213" s="58"/>
      <c r="R9213" s="58"/>
      <c r="S9213" s="58"/>
      <c r="T9213" s="58"/>
      <c r="U9213" s="58"/>
      <c r="V9213" s="58"/>
      <c r="W9213" s="58"/>
      <c r="X9213" s="58"/>
      <c r="Y9213" s="58"/>
      <c r="Z9213" s="58"/>
      <c r="AA9213" s="58"/>
      <c r="AB9213" s="58"/>
      <c r="AC9213" s="58"/>
      <c r="AD9213" s="58"/>
      <c r="AE9213" s="58"/>
      <c r="AF9213" s="58"/>
      <c r="AG9213" s="58"/>
      <c r="AH9213" s="58"/>
      <c r="AI9213" s="58"/>
      <c r="AJ9213" s="58"/>
      <c r="AK9213" s="40" t="s">
        <v>1328</v>
      </c>
      <c r="AL9213" s="40"/>
      <c r="AM9213" s="1" t="s">
        <v>71</v>
      </c>
    </row>
    <row r="9214" spans="1:39">
      <c r="A9214" s="1" t="s">
        <v>2925</v>
      </c>
      <c r="B9214" s="28">
        <v>42826</v>
      </c>
      <c r="C9214" s="30">
        <v>100</v>
      </c>
      <c r="D9214" s="4">
        <v>1</v>
      </c>
      <c r="E9214" s="1">
        <v>46</v>
      </c>
      <c r="F9214" s="4" t="s">
        <v>47</v>
      </c>
      <c r="G9214" s="4" t="s">
        <v>1519</v>
      </c>
      <c r="H9214" s="4" t="s">
        <v>22</v>
      </c>
      <c r="I9214" s="4" t="s">
        <v>23</v>
      </c>
      <c r="J9214" s="4"/>
      <c r="K9214" s="40"/>
      <c r="L9214" s="58"/>
      <c r="M9214" s="58"/>
      <c r="N9214" s="58"/>
      <c r="O9214" s="58"/>
      <c r="P9214" s="40"/>
      <c r="Q9214" s="58"/>
      <c r="R9214" s="58"/>
      <c r="S9214" s="58"/>
      <c r="T9214" s="58"/>
      <c r="U9214" s="58"/>
      <c r="V9214" s="58"/>
      <c r="W9214" s="58"/>
      <c r="X9214" s="58"/>
      <c r="Y9214" s="58"/>
      <c r="Z9214" s="58"/>
      <c r="AA9214" s="58"/>
      <c r="AB9214" s="58"/>
      <c r="AC9214" s="58"/>
      <c r="AD9214" s="58"/>
      <c r="AE9214" s="58"/>
      <c r="AF9214" s="58"/>
      <c r="AG9214" s="58"/>
      <c r="AH9214" s="58"/>
      <c r="AI9214" s="58"/>
      <c r="AJ9214" s="58"/>
      <c r="AK9214" s="40" t="s">
        <v>1328</v>
      </c>
      <c r="AL9214" s="40"/>
      <c r="AM9214" s="1" t="s">
        <v>71</v>
      </c>
    </row>
    <row r="9215" spans="1:39">
      <c r="A9215" s="1" t="s">
        <v>2925</v>
      </c>
      <c r="B9215" s="28">
        <v>42826</v>
      </c>
      <c r="C9215" s="30">
        <v>100</v>
      </c>
      <c r="D9215" s="4">
        <v>1</v>
      </c>
      <c r="E9215" s="1">
        <v>47</v>
      </c>
      <c r="F9215" s="4" t="s">
        <v>26</v>
      </c>
      <c r="G9215" s="4" t="s">
        <v>1520</v>
      </c>
      <c r="H9215" s="4" t="s">
        <v>22</v>
      </c>
      <c r="I9215" s="4" t="s">
        <v>23</v>
      </c>
      <c r="J9215" s="4"/>
      <c r="K9215" s="40"/>
      <c r="L9215" s="58"/>
      <c r="M9215" s="58"/>
      <c r="N9215" s="58"/>
      <c r="O9215" s="58"/>
      <c r="P9215" s="40"/>
      <c r="Q9215" s="58"/>
      <c r="R9215" s="58"/>
      <c r="S9215" s="58"/>
      <c r="T9215" s="58"/>
      <c r="U9215" s="58"/>
      <c r="V9215" s="58"/>
      <c r="W9215" s="58"/>
      <c r="X9215" s="58"/>
      <c r="Y9215" s="58"/>
      <c r="Z9215" s="58"/>
      <c r="AA9215" s="58"/>
      <c r="AB9215" s="58"/>
      <c r="AC9215" s="58"/>
      <c r="AD9215" s="58"/>
      <c r="AE9215" s="58"/>
      <c r="AF9215" s="58"/>
      <c r="AG9215" s="58"/>
      <c r="AH9215" s="58"/>
      <c r="AI9215" s="58"/>
      <c r="AJ9215" s="58"/>
      <c r="AK9215" s="40" t="s">
        <v>1328</v>
      </c>
      <c r="AL9215" s="40"/>
      <c r="AM9215" s="1" t="s">
        <v>71</v>
      </c>
    </row>
    <row r="9216" spans="1:39">
      <c r="A9216" s="1" t="s">
        <v>2925</v>
      </c>
      <c r="B9216" s="28">
        <v>42826</v>
      </c>
      <c r="C9216" s="30">
        <v>100</v>
      </c>
      <c r="D9216" s="4">
        <v>1</v>
      </c>
      <c r="E9216" s="1">
        <v>47</v>
      </c>
      <c r="F9216" s="4" t="s">
        <v>47</v>
      </c>
      <c r="G9216" s="4" t="s">
        <v>1521</v>
      </c>
      <c r="H9216" s="4" t="s">
        <v>22</v>
      </c>
      <c r="I9216" s="4" t="s">
        <v>9</v>
      </c>
      <c r="J9216" s="4"/>
      <c r="K9216" s="40" t="s">
        <v>29</v>
      </c>
      <c r="L9216" s="40" t="s">
        <v>25</v>
      </c>
      <c r="M9216" s="40" t="s">
        <v>2944</v>
      </c>
      <c r="N9216" s="58" t="s">
        <v>224</v>
      </c>
      <c r="O9216" s="58" t="s">
        <v>33</v>
      </c>
      <c r="P9216" s="40"/>
      <c r="Q9216" s="58">
        <v>34.5</v>
      </c>
      <c r="R9216" s="58">
        <v>21.2</v>
      </c>
      <c r="S9216" s="58">
        <v>14.6</v>
      </c>
      <c r="T9216" s="40"/>
      <c r="U9216" s="40"/>
      <c r="V9216" s="40"/>
      <c r="W9216" s="40"/>
      <c r="X9216" s="58">
        <v>13</v>
      </c>
      <c r="Y9216" s="58">
        <v>111</v>
      </c>
      <c r="Z9216" s="58">
        <f>Y9216-X9216</f>
        <v>98</v>
      </c>
      <c r="AA9216" s="58"/>
      <c r="AB9216" s="58"/>
      <c r="AC9216" s="58"/>
      <c r="AD9216" s="58"/>
      <c r="AE9216" s="58">
        <v>613</v>
      </c>
      <c r="AF9216" s="58"/>
      <c r="AG9216" s="58"/>
      <c r="AH9216" s="58"/>
      <c r="AI9216" s="58"/>
      <c r="AJ9216" s="58" t="s">
        <v>2638</v>
      </c>
      <c r="AK9216" s="40" t="s">
        <v>1328</v>
      </c>
      <c r="AL9216" s="40"/>
      <c r="AM9216" s="1" t="s">
        <v>71</v>
      </c>
    </row>
    <row r="9217" spans="1:40">
      <c r="A9217" s="1" t="s">
        <v>2925</v>
      </c>
      <c r="B9217" s="28">
        <v>42826</v>
      </c>
      <c r="C9217" s="30">
        <v>100</v>
      </c>
      <c r="D9217" s="4">
        <v>1</v>
      </c>
      <c r="E9217" s="1">
        <v>48</v>
      </c>
      <c r="F9217" s="4" t="s">
        <v>26</v>
      </c>
      <c r="G9217" s="4" t="s">
        <v>1522</v>
      </c>
      <c r="H9217" s="4" t="s">
        <v>22</v>
      </c>
      <c r="I9217" s="4" t="s">
        <v>9</v>
      </c>
      <c r="J9217" s="4"/>
      <c r="K9217" s="40"/>
      <c r="L9217" s="58"/>
      <c r="M9217" s="58"/>
      <c r="N9217" s="58"/>
      <c r="O9217" s="58"/>
      <c r="P9217" s="40"/>
      <c r="Q9217" s="58"/>
      <c r="R9217" s="58"/>
      <c r="S9217" s="58"/>
      <c r="T9217" s="58"/>
      <c r="U9217" s="58"/>
      <c r="V9217" s="58"/>
      <c r="W9217" s="58"/>
      <c r="X9217" s="58"/>
      <c r="Y9217" s="58"/>
      <c r="Z9217" s="58"/>
      <c r="AA9217" s="58"/>
      <c r="AB9217" s="58"/>
      <c r="AC9217" s="58"/>
      <c r="AD9217" s="58"/>
      <c r="AE9217" s="58"/>
      <c r="AF9217" s="58"/>
      <c r="AG9217" s="58"/>
      <c r="AH9217" s="58"/>
      <c r="AI9217" s="58"/>
      <c r="AJ9217" s="58"/>
      <c r="AK9217" s="40" t="s">
        <v>1328</v>
      </c>
      <c r="AL9217" s="40"/>
      <c r="AM9217" s="1" t="s">
        <v>71</v>
      </c>
    </row>
    <row r="9218" spans="1:40">
      <c r="A9218" s="1" t="s">
        <v>2925</v>
      </c>
      <c r="B9218" s="28">
        <v>42826</v>
      </c>
      <c r="C9218" s="30">
        <v>100</v>
      </c>
      <c r="D9218" s="4">
        <v>1</v>
      </c>
      <c r="E9218" s="1">
        <v>48</v>
      </c>
      <c r="F9218" s="4" t="s">
        <v>47</v>
      </c>
      <c r="G9218" s="4" t="s">
        <v>1523</v>
      </c>
      <c r="H9218" s="4" t="s">
        <v>22</v>
      </c>
      <c r="I9218" s="4" t="s">
        <v>9</v>
      </c>
      <c r="J9218" s="4"/>
      <c r="K9218" s="40" t="s">
        <v>35</v>
      </c>
      <c r="L9218" s="40" t="s">
        <v>25</v>
      </c>
      <c r="M9218" s="40" t="s">
        <v>2945</v>
      </c>
      <c r="N9218" s="58" t="s">
        <v>26</v>
      </c>
      <c r="O9218" s="58" t="s">
        <v>33</v>
      </c>
      <c r="P9218" s="40"/>
      <c r="Q9218" s="58">
        <v>22.5</v>
      </c>
      <c r="R9218" s="58">
        <v>15.5</v>
      </c>
      <c r="S9218" s="58">
        <v>16.5</v>
      </c>
      <c r="T9218" s="40"/>
      <c r="U9218" s="40"/>
      <c r="V9218" s="40"/>
      <c r="W9218" s="40"/>
      <c r="X9218" s="58">
        <v>13</v>
      </c>
      <c r="Y9218" s="58">
        <v>78</v>
      </c>
      <c r="Z9218" s="58">
        <f>Y9218-X9218</f>
        <v>65</v>
      </c>
      <c r="AA9218" s="58"/>
      <c r="AB9218" s="58"/>
      <c r="AC9218" s="58"/>
      <c r="AD9218" s="58"/>
      <c r="AE9218" s="58">
        <v>610</v>
      </c>
      <c r="AF9218" s="58"/>
      <c r="AG9218" s="58"/>
      <c r="AH9218" s="58"/>
      <c r="AI9218" s="58"/>
      <c r="AJ9218" s="58" t="s">
        <v>2638</v>
      </c>
      <c r="AK9218" s="40" t="s">
        <v>1328</v>
      </c>
      <c r="AL9218" s="40"/>
      <c r="AM9218" s="1" t="s">
        <v>71</v>
      </c>
    </row>
    <row r="9219" spans="1:40">
      <c r="A9219" s="1" t="s">
        <v>2946</v>
      </c>
      <c r="B9219" s="28">
        <v>42827</v>
      </c>
      <c r="C9219" s="30">
        <v>100</v>
      </c>
      <c r="D9219" s="4">
        <v>1</v>
      </c>
      <c r="E9219" s="1">
        <v>1</v>
      </c>
      <c r="F9219" s="4" t="s">
        <v>26</v>
      </c>
      <c r="G9219" s="4" t="s">
        <v>1823</v>
      </c>
      <c r="H9219" s="4" t="s">
        <v>23</v>
      </c>
      <c r="I9219" s="4" t="s">
        <v>23</v>
      </c>
      <c r="J9219" s="4"/>
      <c r="K9219" s="40"/>
      <c r="L9219" s="58"/>
      <c r="M9219" s="58"/>
      <c r="N9219" s="58"/>
      <c r="O9219" s="58"/>
      <c r="P9219" s="40"/>
      <c r="Q9219" s="58"/>
      <c r="R9219" s="58"/>
      <c r="S9219" s="58"/>
      <c r="T9219" s="58"/>
      <c r="U9219" s="58"/>
      <c r="V9219" s="58"/>
      <c r="W9219" s="58"/>
      <c r="X9219" s="58"/>
      <c r="Y9219" s="58"/>
      <c r="Z9219" s="58"/>
      <c r="AA9219" s="58"/>
      <c r="AB9219" s="58"/>
      <c r="AC9219" s="58"/>
      <c r="AD9219" s="58"/>
      <c r="AE9219" s="58"/>
      <c r="AF9219" s="58"/>
      <c r="AG9219" s="58"/>
      <c r="AH9219" s="58"/>
      <c r="AI9219" s="58"/>
      <c r="AJ9219" s="58"/>
      <c r="AK9219" s="40" t="s">
        <v>2638</v>
      </c>
      <c r="AL9219" s="40"/>
      <c r="AM9219" s="1" t="s">
        <v>71</v>
      </c>
    </row>
    <row r="9220" spans="1:40">
      <c r="A9220" s="1" t="s">
        <v>2946</v>
      </c>
      <c r="B9220" s="28">
        <v>42827</v>
      </c>
      <c r="C9220" s="30">
        <v>100</v>
      </c>
      <c r="D9220" s="4">
        <v>1</v>
      </c>
      <c r="E9220" s="1">
        <v>1</v>
      </c>
      <c r="F9220" s="4" t="s">
        <v>47</v>
      </c>
      <c r="G9220" s="4" t="s">
        <v>1825</v>
      </c>
      <c r="H9220" s="4" t="s">
        <v>23</v>
      </c>
      <c r="I9220" s="4" t="s">
        <v>23</v>
      </c>
      <c r="J9220" s="4"/>
      <c r="K9220" s="40"/>
      <c r="L9220" s="58"/>
      <c r="M9220" s="57"/>
      <c r="N9220" s="58"/>
      <c r="O9220" s="58"/>
      <c r="P9220" s="40"/>
      <c r="Q9220" s="58"/>
      <c r="R9220" s="58"/>
      <c r="S9220" s="58"/>
      <c r="T9220" s="58"/>
      <c r="U9220" s="58"/>
      <c r="V9220" s="58"/>
      <c r="W9220" s="58"/>
      <c r="X9220" s="58"/>
      <c r="Y9220" s="58"/>
      <c r="Z9220" s="58"/>
      <c r="AA9220" s="58"/>
      <c r="AB9220" s="58"/>
      <c r="AC9220" s="58"/>
      <c r="AD9220" s="58"/>
      <c r="AE9220" s="58"/>
      <c r="AF9220" s="58"/>
      <c r="AG9220" s="58"/>
      <c r="AH9220" s="58"/>
      <c r="AI9220" s="58"/>
      <c r="AJ9220" s="58"/>
      <c r="AK9220" s="40" t="s">
        <v>2638</v>
      </c>
      <c r="AL9220" s="40"/>
      <c r="AM9220" s="1" t="s">
        <v>1328</v>
      </c>
    </row>
    <row r="9221" spans="1:40">
      <c r="A9221" s="1" t="s">
        <v>2946</v>
      </c>
      <c r="B9221" s="28">
        <v>42827</v>
      </c>
      <c r="C9221" s="30">
        <v>100</v>
      </c>
      <c r="D9221" s="4">
        <v>1</v>
      </c>
      <c r="E9221" s="1">
        <v>2</v>
      </c>
      <c r="F9221" s="4" t="s">
        <v>26</v>
      </c>
      <c r="G9221" s="4" t="s">
        <v>1833</v>
      </c>
      <c r="H9221" s="4" t="s">
        <v>22</v>
      </c>
      <c r="I9221" s="4" t="s">
        <v>23</v>
      </c>
      <c r="J9221" s="4"/>
      <c r="K9221" s="40"/>
      <c r="L9221" s="58"/>
      <c r="M9221" s="58"/>
      <c r="N9221" s="58"/>
      <c r="O9221" s="58"/>
      <c r="P9221" s="40"/>
      <c r="Q9221" s="58"/>
      <c r="R9221" s="58"/>
      <c r="S9221" s="58"/>
      <c r="T9221" s="58"/>
      <c r="U9221" s="58"/>
      <c r="V9221" s="58"/>
      <c r="W9221" s="58"/>
      <c r="X9221" s="58"/>
      <c r="Y9221" s="58"/>
      <c r="Z9221" s="58"/>
      <c r="AA9221" s="58"/>
      <c r="AB9221" s="58"/>
      <c r="AC9221" s="58"/>
      <c r="AD9221" s="58"/>
      <c r="AE9221" s="58"/>
      <c r="AF9221" s="58"/>
      <c r="AG9221" s="58"/>
      <c r="AH9221" s="58"/>
      <c r="AI9221" s="58"/>
      <c r="AJ9221" s="58"/>
      <c r="AK9221" s="40" t="s">
        <v>2638</v>
      </c>
      <c r="AL9221" s="40"/>
      <c r="AM9221" s="1" t="s">
        <v>1328</v>
      </c>
    </row>
    <row r="9222" spans="1:40">
      <c r="A9222" s="1" t="s">
        <v>2946</v>
      </c>
      <c r="B9222" s="28">
        <v>42827</v>
      </c>
      <c r="C9222" s="30">
        <v>100</v>
      </c>
      <c r="D9222" s="4">
        <v>1</v>
      </c>
      <c r="E9222" s="1">
        <v>2</v>
      </c>
      <c r="F9222" s="4" t="s">
        <v>47</v>
      </c>
      <c r="G9222" s="4" t="s">
        <v>1829</v>
      </c>
      <c r="H9222" s="4" t="s">
        <v>23</v>
      </c>
      <c r="I9222" s="4" t="s">
        <v>23</v>
      </c>
      <c r="J9222" s="4"/>
      <c r="K9222" s="40"/>
      <c r="L9222" s="58"/>
      <c r="M9222" s="58"/>
      <c r="N9222" s="58"/>
      <c r="O9222" s="58"/>
      <c r="P9222" s="40"/>
      <c r="Q9222" s="58"/>
      <c r="R9222" s="58"/>
      <c r="S9222" s="58"/>
      <c r="T9222" s="58"/>
      <c r="U9222" s="58"/>
      <c r="V9222" s="58"/>
      <c r="W9222" s="58"/>
      <c r="X9222" s="58"/>
      <c r="Y9222" s="58"/>
      <c r="Z9222" s="58"/>
      <c r="AA9222" s="58"/>
      <c r="AB9222" s="58"/>
      <c r="AC9222" s="58"/>
      <c r="AD9222" s="58"/>
      <c r="AE9222" s="58"/>
      <c r="AF9222" s="58"/>
      <c r="AG9222" s="58"/>
      <c r="AH9222" s="58"/>
      <c r="AI9222" s="58"/>
      <c r="AJ9222" s="58"/>
      <c r="AK9222" s="40" t="s">
        <v>2638</v>
      </c>
      <c r="AL9222" s="40"/>
      <c r="AM9222" s="1" t="s">
        <v>1328</v>
      </c>
    </row>
    <row r="9223" spans="1:40">
      <c r="A9223" s="1" t="s">
        <v>2946</v>
      </c>
      <c r="B9223" s="28">
        <v>42827</v>
      </c>
      <c r="C9223" s="30">
        <v>100</v>
      </c>
      <c r="D9223" s="4">
        <v>1</v>
      </c>
      <c r="E9223" s="1">
        <v>3</v>
      </c>
      <c r="F9223" s="4" t="s">
        <v>26</v>
      </c>
      <c r="G9223" s="4" t="s">
        <v>1813</v>
      </c>
      <c r="H9223" s="4" t="s">
        <v>23</v>
      </c>
      <c r="I9223" s="4" t="s">
        <v>23</v>
      </c>
      <c r="J9223" s="4"/>
      <c r="K9223" s="40"/>
      <c r="L9223" s="58"/>
      <c r="M9223" s="58"/>
      <c r="N9223" s="58"/>
      <c r="O9223" s="58"/>
      <c r="P9223" s="40"/>
      <c r="Q9223" s="58"/>
      <c r="R9223" s="58"/>
      <c r="S9223" s="58"/>
      <c r="T9223" s="58"/>
      <c r="U9223" s="58"/>
      <c r="V9223" s="58"/>
      <c r="W9223" s="58"/>
      <c r="X9223" s="58"/>
      <c r="Y9223" s="58"/>
      <c r="Z9223" s="58"/>
      <c r="AA9223" s="58"/>
      <c r="AB9223" s="58"/>
      <c r="AC9223" s="58"/>
      <c r="AD9223" s="58"/>
      <c r="AE9223" s="58"/>
      <c r="AF9223" s="58"/>
      <c r="AG9223" s="58"/>
      <c r="AH9223" s="58"/>
      <c r="AI9223" s="58"/>
      <c r="AJ9223" s="58"/>
      <c r="AK9223" s="40" t="s">
        <v>2638</v>
      </c>
      <c r="AL9223" s="40"/>
      <c r="AM9223" s="1" t="s">
        <v>1328</v>
      </c>
    </row>
    <row r="9224" spans="1:40">
      <c r="A9224" s="1" t="s">
        <v>2946</v>
      </c>
      <c r="B9224" s="28">
        <v>42827</v>
      </c>
      <c r="C9224" s="30">
        <v>100</v>
      </c>
      <c r="D9224" s="4">
        <v>1</v>
      </c>
      <c r="E9224" s="1">
        <v>3</v>
      </c>
      <c r="F9224" s="4" t="s">
        <v>47</v>
      </c>
      <c r="G9224" s="4" t="s">
        <v>1824</v>
      </c>
      <c r="H9224" s="4" t="s">
        <v>23</v>
      </c>
      <c r="I9224" s="4" t="s">
        <v>23</v>
      </c>
      <c r="J9224" s="4"/>
      <c r="K9224" s="40"/>
      <c r="L9224" s="58"/>
      <c r="M9224" s="58"/>
      <c r="N9224" s="58"/>
      <c r="O9224" s="58"/>
      <c r="P9224" s="40"/>
      <c r="Q9224" s="58"/>
      <c r="R9224" s="58"/>
      <c r="S9224" s="58"/>
      <c r="T9224" s="58"/>
      <c r="U9224" s="58"/>
      <c r="V9224" s="58"/>
      <c r="W9224" s="58"/>
      <c r="X9224" s="58"/>
      <c r="Y9224" s="58"/>
      <c r="Z9224" s="58"/>
      <c r="AA9224" s="58"/>
      <c r="AB9224" s="58"/>
      <c r="AC9224" s="58"/>
      <c r="AD9224" s="58"/>
      <c r="AE9224" s="58"/>
      <c r="AF9224" s="58"/>
      <c r="AG9224" s="58"/>
      <c r="AH9224" s="58"/>
      <c r="AI9224" s="58"/>
      <c r="AJ9224" s="58"/>
      <c r="AK9224" s="40" t="s">
        <v>2638</v>
      </c>
      <c r="AL9224" s="40"/>
      <c r="AM9224" s="1" t="s">
        <v>1328</v>
      </c>
    </row>
    <row r="9225" spans="1:40">
      <c r="A9225" s="1" t="s">
        <v>2946</v>
      </c>
      <c r="B9225" s="28">
        <v>42827</v>
      </c>
      <c r="C9225" s="30">
        <v>100</v>
      </c>
      <c r="D9225" s="4">
        <v>1</v>
      </c>
      <c r="E9225" s="1">
        <v>4</v>
      </c>
      <c r="F9225" s="4" t="s">
        <v>26</v>
      </c>
      <c r="G9225" s="4" t="s">
        <v>1821</v>
      </c>
      <c r="H9225" s="4" t="s">
        <v>22</v>
      </c>
      <c r="I9225" s="4" t="s">
        <v>9</v>
      </c>
      <c r="J9225" s="4"/>
      <c r="K9225" s="40"/>
      <c r="L9225" s="58"/>
      <c r="M9225" s="57"/>
      <c r="N9225" s="58"/>
      <c r="O9225" s="58"/>
      <c r="P9225" s="40"/>
      <c r="Q9225" s="58"/>
      <c r="R9225" s="58"/>
      <c r="S9225" s="58"/>
      <c r="T9225" s="58"/>
      <c r="U9225" s="58"/>
      <c r="V9225" s="58"/>
      <c r="W9225" s="58"/>
      <c r="X9225" s="58"/>
      <c r="Y9225" s="58"/>
      <c r="Z9225" s="58"/>
      <c r="AA9225" s="58"/>
      <c r="AB9225" s="58"/>
      <c r="AC9225" s="58"/>
      <c r="AD9225" s="58"/>
      <c r="AE9225" s="58"/>
      <c r="AF9225" s="58"/>
      <c r="AG9225" s="58"/>
      <c r="AH9225" s="58"/>
      <c r="AI9225" s="58"/>
      <c r="AJ9225" s="58"/>
      <c r="AK9225" s="40" t="s">
        <v>2638</v>
      </c>
      <c r="AL9225" s="40"/>
      <c r="AM9225" s="1" t="s">
        <v>1328</v>
      </c>
    </row>
    <row r="9226" spans="1:40">
      <c r="A9226" s="1" t="s">
        <v>2946</v>
      </c>
      <c r="B9226" s="28">
        <v>42827</v>
      </c>
      <c r="C9226" s="30">
        <v>100</v>
      </c>
      <c r="D9226" s="4">
        <v>1</v>
      </c>
      <c r="E9226" s="1">
        <v>4</v>
      </c>
      <c r="F9226" s="4" t="s">
        <v>47</v>
      </c>
      <c r="G9226" s="4" t="s">
        <v>1832</v>
      </c>
      <c r="H9226" s="4" t="s">
        <v>23</v>
      </c>
      <c r="I9226" s="4" t="s">
        <v>23</v>
      </c>
      <c r="J9226" s="4"/>
      <c r="K9226" s="40"/>
      <c r="L9226" s="58"/>
      <c r="M9226" s="58"/>
      <c r="N9226" s="58"/>
      <c r="O9226" s="58"/>
      <c r="P9226" s="40"/>
      <c r="Q9226" s="58"/>
      <c r="R9226" s="58"/>
      <c r="S9226" s="58"/>
      <c r="T9226" s="58"/>
      <c r="U9226" s="58"/>
      <c r="V9226" s="58"/>
      <c r="W9226" s="58"/>
      <c r="X9226" s="58"/>
      <c r="Y9226" s="58"/>
      <c r="Z9226" s="58"/>
      <c r="AA9226" s="58"/>
      <c r="AB9226" s="58"/>
      <c r="AC9226" s="58"/>
      <c r="AD9226" s="58"/>
      <c r="AE9226" s="58"/>
      <c r="AF9226" s="58"/>
      <c r="AG9226" s="58"/>
      <c r="AH9226" s="58"/>
      <c r="AI9226" s="58"/>
      <c r="AJ9226" s="58"/>
      <c r="AK9226" s="40" t="s">
        <v>2638</v>
      </c>
      <c r="AL9226" s="40"/>
      <c r="AM9226" s="1" t="s">
        <v>1328</v>
      </c>
      <c r="AN9226" s="1" t="s">
        <v>2602</v>
      </c>
    </row>
    <row r="9227" spans="1:40">
      <c r="A9227" s="1" t="s">
        <v>2946</v>
      </c>
      <c r="B9227" s="28">
        <v>42827</v>
      </c>
      <c r="C9227" s="30">
        <v>100</v>
      </c>
      <c r="D9227" s="4">
        <v>1</v>
      </c>
      <c r="E9227" s="1">
        <v>5</v>
      </c>
      <c r="F9227" s="4" t="s">
        <v>26</v>
      </c>
      <c r="G9227" s="4" t="s">
        <v>1828</v>
      </c>
      <c r="H9227" s="4" t="s">
        <v>23</v>
      </c>
      <c r="I9227" s="4" t="s">
        <v>23</v>
      </c>
      <c r="J9227" s="4"/>
      <c r="K9227" s="40"/>
      <c r="L9227" s="58"/>
      <c r="M9227" s="58"/>
      <c r="N9227" s="58"/>
      <c r="O9227" s="58"/>
      <c r="P9227" s="40"/>
      <c r="Q9227" s="58"/>
      <c r="R9227" s="58"/>
      <c r="S9227" s="58"/>
      <c r="T9227" s="58"/>
      <c r="U9227" s="58"/>
      <c r="V9227" s="58"/>
      <c r="W9227" s="58"/>
      <c r="X9227" s="58"/>
      <c r="Y9227" s="58"/>
      <c r="Z9227" s="58"/>
      <c r="AA9227" s="58"/>
      <c r="AB9227" s="58"/>
      <c r="AC9227" s="58"/>
      <c r="AD9227" s="58"/>
      <c r="AE9227" s="58"/>
      <c r="AF9227" s="58"/>
      <c r="AG9227" s="58"/>
      <c r="AH9227" s="58"/>
      <c r="AI9227" s="58"/>
      <c r="AJ9227" s="58"/>
      <c r="AK9227" s="40" t="s">
        <v>2638</v>
      </c>
      <c r="AL9227" s="40"/>
      <c r="AM9227" s="1" t="s">
        <v>1328</v>
      </c>
    </row>
    <row r="9228" spans="1:40">
      <c r="A9228" s="1" t="s">
        <v>2946</v>
      </c>
      <c r="B9228" s="28">
        <v>42827</v>
      </c>
      <c r="C9228" s="30">
        <v>100</v>
      </c>
      <c r="D9228" s="4">
        <v>1</v>
      </c>
      <c r="E9228" s="1">
        <v>5</v>
      </c>
      <c r="F9228" s="4" t="s">
        <v>47</v>
      </c>
      <c r="G9228" s="4" t="s">
        <v>1826</v>
      </c>
      <c r="H9228" s="4" t="s">
        <v>22</v>
      </c>
      <c r="I9228" s="4" t="s">
        <v>9</v>
      </c>
      <c r="J9228" s="4"/>
      <c r="K9228" s="40" t="s">
        <v>146</v>
      </c>
      <c r="L9228" s="40" t="s">
        <v>53</v>
      </c>
      <c r="M9228" s="59" t="s">
        <v>2930</v>
      </c>
      <c r="N9228" s="58"/>
      <c r="O9228" s="58"/>
      <c r="P9228" s="40"/>
      <c r="Q9228" s="58"/>
      <c r="R9228" s="58"/>
      <c r="S9228" s="58"/>
      <c r="T9228" s="40"/>
      <c r="U9228" s="40"/>
      <c r="V9228" s="40"/>
      <c r="W9228" s="40"/>
      <c r="X9228" s="58">
        <v>13</v>
      </c>
      <c r="Y9228" s="58">
        <v>62</v>
      </c>
      <c r="Z9228" s="58">
        <f>Y9228-X9228</f>
        <v>49</v>
      </c>
      <c r="AA9228" s="58"/>
      <c r="AB9228" s="58"/>
      <c r="AC9228" s="58"/>
      <c r="AD9228" s="58"/>
      <c r="AE9228" s="58"/>
      <c r="AF9228" s="58"/>
      <c r="AG9228" s="58"/>
      <c r="AH9228" s="58"/>
      <c r="AI9228" s="58"/>
      <c r="AJ9228" s="58" t="s">
        <v>2638</v>
      </c>
      <c r="AK9228" s="40" t="s">
        <v>2638</v>
      </c>
      <c r="AL9228" s="40"/>
      <c r="AM9228" s="1" t="s">
        <v>1328</v>
      </c>
    </row>
    <row r="9229" spans="1:40">
      <c r="A9229" s="1" t="s">
        <v>2946</v>
      </c>
      <c r="B9229" s="28">
        <v>42827</v>
      </c>
      <c r="C9229" s="30">
        <v>100</v>
      </c>
      <c r="D9229" s="4">
        <v>1</v>
      </c>
      <c r="E9229" s="1">
        <v>6</v>
      </c>
      <c r="F9229" s="4" t="s">
        <v>26</v>
      </c>
      <c r="G9229" s="4" t="s">
        <v>1834</v>
      </c>
      <c r="H9229" s="4" t="s">
        <v>23</v>
      </c>
      <c r="I9229" s="4" t="s">
        <v>23</v>
      </c>
      <c r="J9229" s="4"/>
      <c r="K9229" s="40"/>
      <c r="L9229" s="58"/>
      <c r="M9229" s="58"/>
      <c r="N9229" s="58"/>
      <c r="O9229" s="58"/>
      <c r="P9229" s="40"/>
      <c r="Q9229" s="58"/>
      <c r="R9229" s="58"/>
      <c r="S9229" s="58"/>
      <c r="T9229" s="58"/>
      <c r="U9229" s="58"/>
      <c r="V9229" s="58"/>
      <c r="W9229" s="58"/>
      <c r="X9229" s="58"/>
      <c r="Y9229" s="58"/>
      <c r="Z9229" s="58"/>
      <c r="AA9229" s="58"/>
      <c r="AB9229" s="58"/>
      <c r="AC9229" s="58"/>
      <c r="AD9229" s="58"/>
      <c r="AE9229" s="58"/>
      <c r="AF9229" s="58"/>
      <c r="AG9229" s="58"/>
      <c r="AH9229" s="58"/>
      <c r="AI9229" s="58"/>
      <c r="AJ9229" s="58"/>
      <c r="AK9229" s="40" t="s">
        <v>2638</v>
      </c>
      <c r="AL9229" s="40"/>
      <c r="AM9229" s="1" t="s">
        <v>1328</v>
      </c>
    </row>
    <row r="9230" spans="1:40">
      <c r="A9230" s="1" t="s">
        <v>2946</v>
      </c>
      <c r="B9230" s="28">
        <v>42827</v>
      </c>
      <c r="C9230" s="30">
        <v>100</v>
      </c>
      <c r="D9230" s="4">
        <v>1</v>
      </c>
      <c r="E9230" s="1">
        <v>6</v>
      </c>
      <c r="F9230" s="4" t="s">
        <v>47</v>
      </c>
      <c r="G9230" s="4" t="s">
        <v>1816</v>
      </c>
      <c r="H9230" s="4" t="s">
        <v>23</v>
      </c>
      <c r="I9230" s="4" t="s">
        <v>9</v>
      </c>
      <c r="J9230" s="4"/>
      <c r="K9230" s="40" t="s">
        <v>32</v>
      </c>
      <c r="L9230" s="40" t="s">
        <v>53</v>
      </c>
      <c r="M9230" s="59" t="s">
        <v>2931</v>
      </c>
      <c r="N9230" s="58"/>
      <c r="O9230" s="58"/>
      <c r="P9230" s="40"/>
      <c r="Q9230" s="58"/>
      <c r="R9230" s="58"/>
      <c r="S9230" s="58"/>
      <c r="T9230" s="40"/>
      <c r="U9230" s="40"/>
      <c r="V9230" s="40"/>
      <c r="W9230" s="40"/>
      <c r="X9230" s="58">
        <v>13</v>
      </c>
      <c r="Y9230" s="58">
        <v>52</v>
      </c>
      <c r="Z9230" s="58">
        <f>Y9230-X9230</f>
        <v>39</v>
      </c>
      <c r="AA9230" s="58"/>
      <c r="AB9230" s="58"/>
      <c r="AC9230" s="58"/>
      <c r="AD9230" s="58"/>
      <c r="AE9230" s="58"/>
      <c r="AF9230" s="58"/>
      <c r="AG9230" s="58"/>
      <c r="AH9230" s="58"/>
      <c r="AI9230" s="58"/>
      <c r="AJ9230" s="58" t="s">
        <v>2638</v>
      </c>
      <c r="AK9230" s="40" t="s">
        <v>2638</v>
      </c>
      <c r="AL9230" s="40"/>
      <c r="AM9230" s="1" t="s">
        <v>1328</v>
      </c>
    </row>
    <row r="9231" spans="1:40">
      <c r="A9231" s="1" t="s">
        <v>2946</v>
      </c>
      <c r="B9231" s="28">
        <v>42827</v>
      </c>
      <c r="C9231" s="30">
        <v>100</v>
      </c>
      <c r="D9231" s="4">
        <v>1</v>
      </c>
      <c r="E9231" s="1">
        <v>7</v>
      </c>
      <c r="F9231" s="4" t="s">
        <v>26</v>
      </c>
      <c r="G9231" s="4" t="s">
        <v>1809</v>
      </c>
      <c r="H9231" s="4" t="s">
        <v>23</v>
      </c>
      <c r="I9231" s="4" t="s">
        <v>23</v>
      </c>
      <c r="J9231" s="4"/>
      <c r="K9231" s="40"/>
      <c r="L9231" s="58"/>
      <c r="M9231" s="58"/>
      <c r="N9231" s="58"/>
      <c r="O9231" s="58"/>
      <c r="P9231" s="40"/>
      <c r="Q9231" s="58"/>
      <c r="R9231" s="58"/>
      <c r="S9231" s="58"/>
      <c r="T9231" s="58"/>
      <c r="U9231" s="58"/>
      <c r="V9231" s="58"/>
      <c r="W9231" s="58"/>
      <c r="X9231" s="58"/>
      <c r="Y9231" s="58"/>
      <c r="Z9231" s="58"/>
      <c r="AA9231" s="58"/>
      <c r="AB9231" s="58"/>
      <c r="AC9231" s="58"/>
      <c r="AD9231" s="58"/>
      <c r="AE9231" s="58"/>
      <c r="AF9231" s="58"/>
      <c r="AG9231" s="58"/>
      <c r="AH9231" s="58"/>
      <c r="AI9231" s="58"/>
      <c r="AJ9231" s="58"/>
      <c r="AK9231" s="40" t="s">
        <v>2638</v>
      </c>
      <c r="AL9231" s="40"/>
      <c r="AM9231" s="1" t="s">
        <v>1328</v>
      </c>
    </row>
    <row r="9232" spans="1:40">
      <c r="A9232" s="1" t="s">
        <v>2946</v>
      </c>
      <c r="B9232" s="28">
        <v>42827</v>
      </c>
      <c r="C9232" s="30">
        <v>100</v>
      </c>
      <c r="D9232" s="4">
        <v>1</v>
      </c>
      <c r="E9232" s="1">
        <v>7</v>
      </c>
      <c r="F9232" s="4" t="s">
        <v>47</v>
      </c>
      <c r="G9232" s="4" t="s">
        <v>1822</v>
      </c>
      <c r="H9232" s="4" t="s">
        <v>23</v>
      </c>
      <c r="I9232" s="4" t="s">
        <v>23</v>
      </c>
      <c r="J9232" s="4"/>
      <c r="K9232" s="40"/>
      <c r="L9232" s="58"/>
      <c r="M9232" s="58"/>
      <c r="N9232" s="58"/>
      <c r="O9232" s="58"/>
      <c r="P9232" s="40"/>
      <c r="Q9232" s="58"/>
      <c r="R9232" s="58"/>
      <c r="S9232" s="58"/>
      <c r="T9232" s="58"/>
      <c r="U9232" s="58"/>
      <c r="V9232" s="58"/>
      <c r="W9232" s="58"/>
      <c r="X9232" s="58"/>
      <c r="Y9232" s="58"/>
      <c r="Z9232" s="58"/>
      <c r="AA9232" s="58"/>
      <c r="AB9232" s="58"/>
      <c r="AC9232" s="58"/>
      <c r="AD9232" s="58"/>
      <c r="AE9232" s="58"/>
      <c r="AF9232" s="58"/>
      <c r="AG9232" s="58"/>
      <c r="AH9232" s="58"/>
      <c r="AI9232" s="58"/>
      <c r="AJ9232" s="58"/>
      <c r="AK9232" s="40" t="s">
        <v>2638</v>
      </c>
      <c r="AL9232" s="40"/>
      <c r="AM9232" s="1" t="s">
        <v>1328</v>
      </c>
    </row>
    <row r="9233" spans="1:40">
      <c r="A9233" s="1" t="s">
        <v>2946</v>
      </c>
      <c r="B9233" s="28">
        <v>42827</v>
      </c>
      <c r="C9233" s="30">
        <v>100</v>
      </c>
      <c r="D9233" s="4">
        <v>1</v>
      </c>
      <c r="E9233" s="1">
        <v>8</v>
      </c>
      <c r="F9233" s="4" t="s">
        <v>26</v>
      </c>
      <c r="G9233" s="4" t="s">
        <v>1808</v>
      </c>
      <c r="H9233" s="4" t="s">
        <v>1442</v>
      </c>
      <c r="I9233" s="4"/>
      <c r="J9233" s="4"/>
      <c r="K9233" s="40"/>
      <c r="L9233" s="58"/>
      <c r="M9233" s="58"/>
      <c r="N9233" s="58"/>
      <c r="O9233" s="58"/>
      <c r="P9233" s="40"/>
      <c r="Q9233" s="58"/>
      <c r="R9233" s="58"/>
      <c r="S9233" s="58"/>
      <c r="T9233" s="58"/>
      <c r="U9233" s="58"/>
      <c r="V9233" s="58"/>
      <c r="W9233" s="58"/>
      <c r="X9233" s="58"/>
      <c r="Y9233" s="58"/>
      <c r="Z9233" s="58"/>
      <c r="AA9233" s="58"/>
      <c r="AB9233" s="58"/>
      <c r="AC9233" s="58"/>
      <c r="AD9233" s="58"/>
      <c r="AE9233" s="58"/>
      <c r="AF9233" s="58"/>
      <c r="AG9233" s="58"/>
      <c r="AH9233" s="58"/>
      <c r="AI9233" s="58"/>
      <c r="AJ9233" s="58"/>
      <c r="AK9233" s="40" t="s">
        <v>2638</v>
      </c>
      <c r="AL9233" s="40"/>
      <c r="AM9233" s="1" t="s">
        <v>1328</v>
      </c>
    </row>
    <row r="9234" spans="1:40">
      <c r="A9234" s="1" t="s">
        <v>2946</v>
      </c>
      <c r="B9234" s="28">
        <v>42827</v>
      </c>
      <c r="C9234" s="30">
        <v>100</v>
      </c>
      <c r="D9234" s="4">
        <v>1</v>
      </c>
      <c r="E9234" s="1">
        <v>8</v>
      </c>
      <c r="F9234" s="4" t="s">
        <v>47</v>
      </c>
      <c r="G9234" s="4" t="s">
        <v>1820</v>
      </c>
      <c r="H9234" s="4" t="s">
        <v>23</v>
      </c>
      <c r="I9234" s="4" t="s">
        <v>23</v>
      </c>
      <c r="J9234" s="4"/>
      <c r="K9234" s="40"/>
      <c r="L9234" s="58"/>
      <c r="M9234" s="58"/>
      <c r="N9234" s="58"/>
      <c r="O9234" s="58"/>
      <c r="P9234" s="40"/>
      <c r="Q9234" s="58"/>
      <c r="R9234" s="58"/>
      <c r="S9234" s="58"/>
      <c r="T9234" s="58"/>
      <c r="U9234" s="58"/>
      <c r="V9234" s="58"/>
      <c r="W9234" s="58"/>
      <c r="X9234" s="58"/>
      <c r="Y9234" s="58"/>
      <c r="Z9234" s="58"/>
      <c r="AA9234" s="58"/>
      <c r="AB9234" s="58"/>
      <c r="AC9234" s="58"/>
      <c r="AD9234" s="58"/>
      <c r="AE9234" s="58"/>
      <c r="AF9234" s="58"/>
      <c r="AG9234" s="58"/>
      <c r="AH9234" s="58"/>
      <c r="AI9234" s="58"/>
      <c r="AJ9234" s="58"/>
      <c r="AK9234" s="40" t="s">
        <v>2638</v>
      </c>
      <c r="AL9234" s="40"/>
      <c r="AM9234" s="1" t="s">
        <v>1328</v>
      </c>
    </row>
    <row r="9235" spans="1:40">
      <c r="A9235" s="1" t="s">
        <v>2946</v>
      </c>
      <c r="B9235" s="28">
        <v>42827</v>
      </c>
      <c r="C9235" s="30">
        <v>100</v>
      </c>
      <c r="D9235" s="4">
        <v>1</v>
      </c>
      <c r="E9235" s="1">
        <v>9</v>
      </c>
      <c r="F9235" s="4" t="s">
        <v>26</v>
      </c>
      <c r="G9235" s="4" t="s">
        <v>1830</v>
      </c>
      <c r="H9235" s="4" t="s">
        <v>23</v>
      </c>
      <c r="I9235" s="4" t="s">
        <v>23</v>
      </c>
      <c r="J9235" s="4"/>
      <c r="K9235" s="40"/>
      <c r="L9235" s="58"/>
      <c r="M9235" s="58"/>
      <c r="N9235" s="58"/>
      <c r="O9235" s="58"/>
      <c r="P9235" s="40"/>
      <c r="Q9235" s="58"/>
      <c r="R9235" s="58"/>
      <c r="S9235" s="58"/>
      <c r="T9235" s="58"/>
      <c r="U9235" s="58"/>
      <c r="V9235" s="58"/>
      <c r="W9235" s="58"/>
      <c r="X9235" s="58"/>
      <c r="Y9235" s="58"/>
      <c r="Z9235" s="58"/>
      <c r="AA9235" s="58"/>
      <c r="AB9235" s="58"/>
      <c r="AC9235" s="58"/>
      <c r="AD9235" s="58"/>
      <c r="AE9235" s="58"/>
      <c r="AF9235" s="58"/>
      <c r="AG9235" s="58"/>
      <c r="AH9235" s="58"/>
      <c r="AI9235" s="58"/>
      <c r="AJ9235" s="58"/>
      <c r="AK9235" s="40" t="s">
        <v>2638</v>
      </c>
      <c r="AL9235" s="40"/>
      <c r="AM9235" s="1" t="s">
        <v>1328</v>
      </c>
    </row>
    <row r="9236" spans="1:40">
      <c r="A9236" s="1" t="s">
        <v>2946</v>
      </c>
      <c r="B9236" s="28">
        <v>42827</v>
      </c>
      <c r="C9236" s="30">
        <v>100</v>
      </c>
      <c r="D9236" s="4">
        <v>1</v>
      </c>
      <c r="E9236" s="1">
        <v>9</v>
      </c>
      <c r="F9236" s="4" t="s">
        <v>47</v>
      </c>
      <c r="G9236" s="4" t="s">
        <v>1810</v>
      </c>
      <c r="H9236" s="4" t="s">
        <v>22</v>
      </c>
      <c r="I9236" s="4" t="s">
        <v>9</v>
      </c>
      <c r="J9236" s="4"/>
      <c r="K9236" s="40" t="s">
        <v>30</v>
      </c>
      <c r="L9236" s="40" t="s">
        <v>25</v>
      </c>
      <c r="M9236" s="40" t="s">
        <v>2948</v>
      </c>
      <c r="N9236" s="58" t="s">
        <v>224</v>
      </c>
      <c r="O9236" s="58" t="s">
        <v>27</v>
      </c>
      <c r="P9236" s="40"/>
      <c r="Q9236" s="58">
        <v>24.9</v>
      </c>
      <c r="R9236" s="58">
        <v>19.399999999999999</v>
      </c>
      <c r="S9236" s="58">
        <v>17.3</v>
      </c>
      <c r="T9236" s="40"/>
      <c r="U9236" s="40"/>
      <c r="V9236" s="40"/>
      <c r="W9236" s="40"/>
      <c r="X9236" s="58">
        <v>13</v>
      </c>
      <c r="Y9236" s="58">
        <v>58</v>
      </c>
      <c r="Z9236" s="58">
        <f>Y9236-X9236</f>
        <v>45</v>
      </c>
      <c r="AA9236" s="58">
        <v>0</v>
      </c>
      <c r="AB9236" s="58"/>
      <c r="AC9236" s="58">
        <v>0</v>
      </c>
      <c r="AD9236" s="58" t="s">
        <v>25</v>
      </c>
      <c r="AE9236" s="58">
        <v>637</v>
      </c>
      <c r="AF9236" s="58"/>
      <c r="AG9236" s="58"/>
      <c r="AH9236" s="58"/>
      <c r="AI9236" s="58"/>
      <c r="AJ9236" s="58" t="s">
        <v>2638</v>
      </c>
      <c r="AK9236" s="40" t="s">
        <v>2638</v>
      </c>
      <c r="AL9236" s="40"/>
      <c r="AM9236" s="1" t="s">
        <v>1328</v>
      </c>
    </row>
    <row r="9237" spans="1:40">
      <c r="A9237" s="1" t="s">
        <v>2946</v>
      </c>
      <c r="B9237" s="28">
        <v>42827</v>
      </c>
      <c r="C9237" s="30">
        <v>100</v>
      </c>
      <c r="D9237" s="4">
        <v>1</v>
      </c>
      <c r="E9237" s="1">
        <v>10</v>
      </c>
      <c r="F9237" s="4" t="s">
        <v>26</v>
      </c>
      <c r="G9237" s="4" t="s">
        <v>1817</v>
      </c>
      <c r="H9237" s="4" t="s">
        <v>23</v>
      </c>
      <c r="I9237" s="4" t="s">
        <v>23</v>
      </c>
      <c r="J9237" s="4"/>
      <c r="K9237" s="40"/>
      <c r="L9237" s="58"/>
      <c r="M9237" s="58"/>
      <c r="N9237" s="58"/>
      <c r="O9237" s="58"/>
      <c r="P9237" s="40"/>
      <c r="Q9237" s="58"/>
      <c r="R9237" s="58"/>
      <c r="S9237" s="58"/>
      <c r="T9237" s="58"/>
      <c r="U9237" s="58"/>
      <c r="V9237" s="58"/>
      <c r="W9237" s="58"/>
      <c r="X9237" s="58"/>
      <c r="Y9237" s="58"/>
      <c r="Z9237" s="58"/>
      <c r="AA9237" s="58"/>
      <c r="AB9237" s="58"/>
      <c r="AC9237" s="58"/>
      <c r="AD9237" s="58"/>
      <c r="AE9237" s="58"/>
      <c r="AF9237" s="58"/>
      <c r="AG9237" s="58"/>
      <c r="AH9237" s="58"/>
      <c r="AI9237" s="58"/>
      <c r="AJ9237" s="58"/>
      <c r="AK9237" s="40" t="s">
        <v>2638</v>
      </c>
      <c r="AL9237" s="40"/>
      <c r="AM9237" s="1" t="s">
        <v>1328</v>
      </c>
    </row>
    <row r="9238" spans="1:40">
      <c r="A9238" s="1" t="s">
        <v>2946</v>
      </c>
      <c r="B9238" s="28">
        <v>42827</v>
      </c>
      <c r="C9238" s="30">
        <v>100</v>
      </c>
      <c r="D9238" s="4">
        <v>1</v>
      </c>
      <c r="E9238" s="1">
        <v>10</v>
      </c>
      <c r="F9238" s="4" t="s">
        <v>47</v>
      </c>
      <c r="G9238" s="4" t="s">
        <v>1835</v>
      </c>
      <c r="H9238" s="4" t="s">
        <v>23</v>
      </c>
      <c r="I9238" s="4" t="s">
        <v>23</v>
      </c>
      <c r="J9238" s="4"/>
      <c r="K9238" s="40"/>
      <c r="L9238" s="58"/>
      <c r="M9238" s="58"/>
      <c r="N9238" s="58"/>
      <c r="O9238" s="58"/>
      <c r="P9238" s="40"/>
      <c r="Q9238" s="58"/>
      <c r="R9238" s="58"/>
      <c r="S9238" s="58"/>
      <c r="T9238" s="58"/>
      <c r="U9238" s="58"/>
      <c r="V9238" s="58"/>
      <c r="W9238" s="58"/>
      <c r="X9238" s="58"/>
      <c r="Y9238" s="58"/>
      <c r="Z9238" s="58"/>
      <c r="AA9238" s="58"/>
      <c r="AB9238" s="58"/>
      <c r="AC9238" s="58"/>
      <c r="AD9238" s="58"/>
      <c r="AE9238" s="58"/>
      <c r="AF9238" s="58"/>
      <c r="AG9238" s="58"/>
      <c r="AH9238" s="58"/>
      <c r="AI9238" s="58"/>
      <c r="AJ9238" s="58"/>
      <c r="AK9238" s="40" t="s">
        <v>2638</v>
      </c>
      <c r="AL9238" s="40"/>
      <c r="AM9238" s="1" t="s">
        <v>1328</v>
      </c>
    </row>
    <row r="9239" spans="1:40">
      <c r="A9239" s="1" t="s">
        <v>2946</v>
      </c>
      <c r="B9239" s="28">
        <v>42827</v>
      </c>
      <c r="C9239" s="30">
        <v>100</v>
      </c>
      <c r="D9239" s="4">
        <v>1</v>
      </c>
      <c r="E9239" s="1">
        <v>11</v>
      </c>
      <c r="F9239" s="4" t="s">
        <v>26</v>
      </c>
      <c r="G9239" s="4" t="s">
        <v>1812</v>
      </c>
      <c r="H9239" s="4" t="s">
        <v>22</v>
      </c>
      <c r="I9239" s="4" t="s">
        <v>9</v>
      </c>
      <c r="J9239" s="4"/>
      <c r="K9239" s="40"/>
      <c r="L9239" s="58"/>
      <c r="M9239" s="58"/>
      <c r="N9239" s="58"/>
      <c r="O9239" s="58"/>
      <c r="P9239" s="40"/>
      <c r="Q9239" s="58"/>
      <c r="R9239" s="58"/>
      <c r="S9239" s="58"/>
      <c r="T9239" s="58"/>
      <c r="U9239" s="58"/>
      <c r="V9239" s="58"/>
      <c r="W9239" s="58"/>
      <c r="X9239" s="58"/>
      <c r="Y9239" s="58"/>
      <c r="Z9239" s="58"/>
      <c r="AA9239" s="58"/>
      <c r="AB9239" s="58"/>
      <c r="AC9239" s="58"/>
      <c r="AD9239" s="58"/>
      <c r="AE9239" s="58"/>
      <c r="AF9239" s="58"/>
      <c r="AG9239" s="58"/>
      <c r="AH9239" s="58"/>
      <c r="AI9239" s="58"/>
      <c r="AJ9239" s="58"/>
      <c r="AK9239" s="40" t="s">
        <v>2638</v>
      </c>
      <c r="AL9239" s="40"/>
      <c r="AM9239" s="1" t="s">
        <v>1328</v>
      </c>
    </row>
    <row r="9240" spans="1:40">
      <c r="A9240" s="1" t="s">
        <v>2946</v>
      </c>
      <c r="B9240" s="28">
        <v>42827</v>
      </c>
      <c r="C9240" s="30">
        <v>100</v>
      </c>
      <c r="D9240" s="4">
        <v>1</v>
      </c>
      <c r="E9240" s="1">
        <v>11</v>
      </c>
      <c r="F9240" s="4" t="s">
        <v>47</v>
      </c>
      <c r="G9240" s="4" t="s">
        <v>1807</v>
      </c>
      <c r="H9240" s="4" t="s">
        <v>23</v>
      </c>
      <c r="I9240" s="4" t="s">
        <v>23</v>
      </c>
      <c r="J9240" s="4"/>
      <c r="K9240" s="40"/>
      <c r="L9240" s="58"/>
      <c r="M9240" s="58"/>
      <c r="N9240" s="58"/>
      <c r="O9240" s="58"/>
      <c r="P9240" s="40"/>
      <c r="Q9240" s="58"/>
      <c r="R9240" s="58"/>
      <c r="S9240" s="58"/>
      <c r="T9240" s="58"/>
      <c r="U9240" s="58"/>
      <c r="V9240" s="58"/>
      <c r="W9240" s="58"/>
      <c r="X9240" s="58"/>
      <c r="Y9240" s="58"/>
      <c r="Z9240" s="58"/>
      <c r="AA9240" s="58"/>
      <c r="AB9240" s="58"/>
      <c r="AC9240" s="58"/>
      <c r="AD9240" s="58"/>
      <c r="AE9240" s="58"/>
      <c r="AF9240" s="58"/>
      <c r="AG9240" s="58"/>
      <c r="AH9240" s="58"/>
      <c r="AI9240" s="58"/>
      <c r="AJ9240" s="58"/>
      <c r="AK9240" s="40" t="s">
        <v>2638</v>
      </c>
      <c r="AL9240" s="40"/>
      <c r="AM9240" s="1" t="s">
        <v>1328</v>
      </c>
    </row>
    <row r="9241" spans="1:40">
      <c r="A9241" s="1" t="s">
        <v>2946</v>
      </c>
      <c r="B9241" s="28">
        <v>42827</v>
      </c>
      <c r="C9241" s="30">
        <v>100</v>
      </c>
      <c r="D9241" s="4">
        <v>1</v>
      </c>
      <c r="E9241" s="1">
        <v>12</v>
      </c>
      <c r="F9241" s="4" t="s">
        <v>26</v>
      </c>
      <c r="G9241" s="4" t="s">
        <v>1818</v>
      </c>
      <c r="H9241" s="4" t="s">
        <v>23</v>
      </c>
      <c r="I9241" s="4" t="s">
        <v>9</v>
      </c>
      <c r="J9241" s="4"/>
      <c r="K9241" s="40"/>
      <c r="L9241" s="58"/>
      <c r="M9241" s="58"/>
      <c r="N9241" s="58"/>
      <c r="O9241" s="58"/>
      <c r="P9241" s="40"/>
      <c r="Q9241" s="58"/>
      <c r="R9241" s="58"/>
      <c r="S9241" s="58"/>
      <c r="T9241" s="58"/>
      <c r="U9241" s="58"/>
      <c r="V9241" s="58"/>
      <c r="W9241" s="58"/>
      <c r="X9241" s="58"/>
      <c r="Y9241" s="58"/>
      <c r="Z9241" s="58"/>
      <c r="AA9241" s="58"/>
      <c r="AB9241" s="58"/>
      <c r="AC9241" s="58"/>
      <c r="AD9241" s="58"/>
      <c r="AE9241" s="58"/>
      <c r="AF9241" s="58"/>
      <c r="AG9241" s="58"/>
      <c r="AH9241" s="58"/>
      <c r="AI9241" s="58"/>
      <c r="AJ9241" s="58"/>
      <c r="AK9241" s="40" t="s">
        <v>2638</v>
      </c>
      <c r="AL9241" s="40"/>
      <c r="AM9241" s="1" t="s">
        <v>1328</v>
      </c>
    </row>
    <row r="9242" spans="1:40">
      <c r="A9242" s="1" t="s">
        <v>2946</v>
      </c>
      <c r="B9242" s="28">
        <v>42827</v>
      </c>
      <c r="C9242" s="30">
        <v>100</v>
      </c>
      <c r="D9242" s="4">
        <v>1</v>
      </c>
      <c r="E9242" s="1">
        <v>12</v>
      </c>
      <c r="F9242" s="4" t="s">
        <v>47</v>
      </c>
      <c r="G9242" s="4" t="s">
        <v>1811</v>
      </c>
      <c r="H9242" s="4" t="s">
        <v>22</v>
      </c>
      <c r="I9242" s="4" t="s">
        <v>9</v>
      </c>
      <c r="J9242" s="4"/>
      <c r="K9242" s="40"/>
      <c r="L9242" s="58"/>
      <c r="M9242" s="58"/>
      <c r="N9242" s="58"/>
      <c r="O9242" s="58"/>
      <c r="P9242" s="40"/>
      <c r="Q9242" s="58"/>
      <c r="R9242" s="58"/>
      <c r="S9242" s="58"/>
      <c r="T9242" s="58"/>
      <c r="U9242" s="58"/>
      <c r="V9242" s="58"/>
      <c r="W9242" s="58"/>
      <c r="X9242" s="58"/>
      <c r="Y9242" s="58"/>
      <c r="Z9242" s="58"/>
      <c r="AA9242" s="58"/>
      <c r="AB9242" s="58"/>
      <c r="AC9242" s="58"/>
      <c r="AD9242" s="58"/>
      <c r="AE9242" s="58"/>
      <c r="AF9242" s="58"/>
      <c r="AG9242" s="58"/>
      <c r="AH9242" s="58"/>
      <c r="AI9242" s="58"/>
      <c r="AJ9242" s="58"/>
      <c r="AK9242" s="40" t="s">
        <v>2638</v>
      </c>
      <c r="AL9242" s="40"/>
      <c r="AM9242" s="1" t="s">
        <v>1328</v>
      </c>
    </row>
    <row r="9243" spans="1:40">
      <c r="A9243" s="1" t="s">
        <v>2946</v>
      </c>
      <c r="B9243" s="28">
        <v>42827</v>
      </c>
      <c r="C9243" s="30">
        <v>100</v>
      </c>
      <c r="D9243" s="4">
        <v>1</v>
      </c>
      <c r="E9243" s="1">
        <v>13</v>
      </c>
      <c r="F9243" s="4" t="s">
        <v>26</v>
      </c>
      <c r="G9243" s="4" t="s">
        <v>1827</v>
      </c>
      <c r="H9243" s="4" t="s">
        <v>23</v>
      </c>
      <c r="I9243" s="4" t="s">
        <v>23</v>
      </c>
      <c r="J9243" s="4"/>
      <c r="K9243" s="40"/>
      <c r="L9243" s="58"/>
      <c r="M9243" s="58"/>
      <c r="N9243" s="58"/>
      <c r="O9243" s="58"/>
      <c r="P9243" s="40"/>
      <c r="Q9243" s="58"/>
      <c r="R9243" s="58"/>
      <c r="S9243" s="58"/>
      <c r="T9243" s="58"/>
      <c r="U9243" s="58"/>
      <c r="V9243" s="58"/>
      <c r="W9243" s="58"/>
      <c r="X9243" s="58"/>
      <c r="Y9243" s="58"/>
      <c r="Z9243" s="58"/>
      <c r="AA9243" s="58"/>
      <c r="AB9243" s="58"/>
      <c r="AC9243" s="58"/>
      <c r="AD9243" s="58"/>
      <c r="AE9243" s="58"/>
      <c r="AF9243" s="58"/>
      <c r="AG9243" s="58"/>
      <c r="AH9243" s="58"/>
      <c r="AI9243" s="58"/>
      <c r="AJ9243" s="58"/>
      <c r="AK9243" s="40" t="s">
        <v>216</v>
      </c>
      <c r="AL9243" s="40"/>
      <c r="AM9243" s="1" t="s">
        <v>1328</v>
      </c>
    </row>
    <row r="9244" spans="1:40">
      <c r="A9244" s="1" t="s">
        <v>2946</v>
      </c>
      <c r="B9244" s="28">
        <v>42827</v>
      </c>
      <c r="C9244" s="30">
        <v>100</v>
      </c>
      <c r="D9244" s="4">
        <v>1</v>
      </c>
      <c r="E9244" s="1">
        <v>13</v>
      </c>
      <c r="F9244" s="4" t="s">
        <v>47</v>
      </c>
      <c r="G9244" s="4" t="s">
        <v>1815</v>
      </c>
      <c r="H9244" s="4" t="s">
        <v>23</v>
      </c>
      <c r="I9244" s="4" t="s">
        <v>23</v>
      </c>
      <c r="J9244" s="4" t="s">
        <v>55</v>
      </c>
      <c r="K9244" s="40"/>
      <c r="L9244" s="58"/>
      <c r="M9244" s="58"/>
      <c r="N9244" s="58"/>
      <c r="O9244" s="58"/>
      <c r="P9244" s="40"/>
      <c r="Q9244" s="58"/>
      <c r="R9244" s="58"/>
      <c r="S9244" s="58"/>
      <c r="T9244" s="58"/>
      <c r="U9244" s="58"/>
      <c r="V9244" s="58"/>
      <c r="W9244" s="58"/>
      <c r="X9244" s="58"/>
      <c r="Y9244" s="58"/>
      <c r="Z9244" s="58"/>
      <c r="AA9244" s="58"/>
      <c r="AB9244" s="58"/>
      <c r="AC9244" s="58"/>
      <c r="AD9244" s="58"/>
      <c r="AE9244" s="58"/>
      <c r="AF9244" s="58"/>
      <c r="AG9244" s="58"/>
      <c r="AH9244" s="58"/>
      <c r="AI9244" s="58"/>
      <c r="AJ9244" s="58"/>
      <c r="AK9244" s="40" t="s">
        <v>216</v>
      </c>
      <c r="AL9244" s="40"/>
      <c r="AM9244" s="1" t="s">
        <v>2638</v>
      </c>
    </row>
    <row r="9245" spans="1:40">
      <c r="A9245" s="1" t="s">
        <v>2946</v>
      </c>
      <c r="B9245" s="28">
        <v>42827</v>
      </c>
      <c r="C9245" s="30">
        <v>100</v>
      </c>
      <c r="D9245" s="4">
        <v>1</v>
      </c>
      <c r="E9245" s="1">
        <v>14</v>
      </c>
      <c r="F9245" s="4" t="s">
        <v>26</v>
      </c>
      <c r="G9245" s="4" t="s">
        <v>1819</v>
      </c>
      <c r="H9245" s="4" t="s">
        <v>22</v>
      </c>
      <c r="I9245" s="4" t="s">
        <v>9</v>
      </c>
      <c r="J9245" s="4"/>
      <c r="K9245" s="40"/>
      <c r="L9245" s="58"/>
      <c r="M9245" s="58"/>
      <c r="N9245" s="58"/>
      <c r="O9245" s="58"/>
      <c r="P9245" s="40"/>
      <c r="Q9245" s="58"/>
      <c r="R9245" s="58"/>
      <c r="S9245" s="58"/>
      <c r="T9245" s="58"/>
      <c r="U9245" s="58"/>
      <c r="V9245" s="58"/>
      <c r="W9245" s="58"/>
      <c r="X9245" s="58"/>
      <c r="Y9245" s="58"/>
      <c r="Z9245" s="58"/>
      <c r="AA9245" s="58"/>
      <c r="AB9245" s="58"/>
      <c r="AC9245" s="58"/>
      <c r="AD9245" s="58"/>
      <c r="AE9245" s="58"/>
      <c r="AF9245" s="58"/>
      <c r="AG9245" s="58"/>
      <c r="AH9245" s="58"/>
      <c r="AI9245" s="58"/>
      <c r="AJ9245" s="58"/>
      <c r="AK9245" s="40" t="s">
        <v>216</v>
      </c>
      <c r="AL9245" s="40"/>
      <c r="AM9245" s="1" t="s">
        <v>2638</v>
      </c>
    </row>
    <row r="9246" spans="1:40">
      <c r="A9246" s="1" t="s">
        <v>2946</v>
      </c>
      <c r="B9246" s="28">
        <v>42827</v>
      </c>
      <c r="C9246" s="30">
        <v>100</v>
      </c>
      <c r="D9246" s="4">
        <v>1</v>
      </c>
      <c r="E9246" s="1">
        <v>14</v>
      </c>
      <c r="F9246" s="4" t="s">
        <v>47</v>
      </c>
      <c r="G9246" s="4" t="s">
        <v>1806</v>
      </c>
      <c r="H9246" s="4" t="s">
        <v>23</v>
      </c>
      <c r="I9246" s="4" t="s">
        <v>23</v>
      </c>
      <c r="J9246" s="4"/>
      <c r="K9246" s="40"/>
      <c r="L9246" s="58"/>
      <c r="M9246" s="58"/>
      <c r="N9246" s="58"/>
      <c r="O9246" s="58"/>
      <c r="P9246" s="40"/>
      <c r="Q9246" s="58"/>
      <c r="R9246" s="58"/>
      <c r="S9246" s="58"/>
      <c r="T9246" s="58"/>
      <c r="U9246" s="58"/>
      <c r="V9246" s="58"/>
      <c r="W9246" s="58"/>
      <c r="X9246" s="58"/>
      <c r="Y9246" s="58"/>
      <c r="Z9246" s="58"/>
      <c r="AA9246" s="58"/>
      <c r="AB9246" s="58"/>
      <c r="AC9246" s="58"/>
      <c r="AD9246" s="58"/>
      <c r="AE9246" s="58"/>
      <c r="AF9246" s="58"/>
      <c r="AG9246" s="58"/>
      <c r="AH9246" s="58"/>
      <c r="AI9246" s="58"/>
      <c r="AJ9246" s="58"/>
      <c r="AK9246" s="40" t="s">
        <v>216</v>
      </c>
      <c r="AL9246" s="40"/>
      <c r="AM9246" s="1" t="s">
        <v>2638</v>
      </c>
    </row>
    <row r="9247" spans="1:40">
      <c r="A9247" s="1" t="s">
        <v>2946</v>
      </c>
      <c r="B9247" s="28">
        <v>42827</v>
      </c>
      <c r="C9247" s="30">
        <v>100</v>
      </c>
      <c r="D9247" s="4">
        <v>1</v>
      </c>
      <c r="E9247" s="1">
        <v>15</v>
      </c>
      <c r="F9247" s="4" t="s">
        <v>26</v>
      </c>
      <c r="G9247" s="4" t="s">
        <v>1836</v>
      </c>
      <c r="H9247" s="4" t="s">
        <v>23</v>
      </c>
      <c r="I9247" s="4" t="s">
        <v>23</v>
      </c>
      <c r="J9247" s="4"/>
      <c r="K9247" s="40"/>
      <c r="L9247" s="58"/>
      <c r="M9247" s="58"/>
      <c r="N9247" s="58"/>
      <c r="O9247" s="58"/>
      <c r="P9247" s="40"/>
      <c r="Q9247" s="58"/>
      <c r="R9247" s="58"/>
      <c r="S9247" s="58"/>
      <c r="T9247" s="58"/>
      <c r="U9247" s="58"/>
      <c r="V9247" s="58"/>
      <c r="W9247" s="58"/>
      <c r="X9247" s="58"/>
      <c r="Y9247" s="58"/>
      <c r="Z9247" s="58"/>
      <c r="AA9247" s="58"/>
      <c r="AB9247" s="58"/>
      <c r="AC9247" s="58"/>
      <c r="AD9247" s="58"/>
      <c r="AE9247" s="58"/>
      <c r="AF9247" s="58"/>
      <c r="AG9247" s="58"/>
      <c r="AH9247" s="58"/>
      <c r="AI9247" s="58"/>
      <c r="AJ9247" s="58"/>
      <c r="AK9247" s="40" t="s">
        <v>216</v>
      </c>
      <c r="AL9247" s="40"/>
      <c r="AM9247" s="1" t="s">
        <v>2638</v>
      </c>
    </row>
    <row r="9248" spans="1:40">
      <c r="A9248" s="1" t="s">
        <v>2946</v>
      </c>
      <c r="B9248" s="28">
        <v>42827</v>
      </c>
      <c r="C9248" s="30">
        <v>100</v>
      </c>
      <c r="D9248" s="4">
        <v>1</v>
      </c>
      <c r="E9248" s="1">
        <v>15</v>
      </c>
      <c r="F9248" s="4" t="s">
        <v>47</v>
      </c>
      <c r="G9248" s="4" t="s">
        <v>1805</v>
      </c>
      <c r="H9248" s="4" t="s">
        <v>22</v>
      </c>
      <c r="I9248" s="4" t="s">
        <v>23</v>
      </c>
      <c r="J9248" s="4"/>
      <c r="K9248" s="40"/>
      <c r="L9248" s="58"/>
      <c r="M9248" s="58"/>
      <c r="N9248" s="58"/>
      <c r="O9248" s="58"/>
      <c r="P9248" s="40"/>
      <c r="Q9248" s="58"/>
      <c r="R9248" s="58"/>
      <c r="S9248" s="58"/>
      <c r="T9248" s="58"/>
      <c r="U9248" s="58"/>
      <c r="V9248" s="58"/>
      <c r="W9248" s="58"/>
      <c r="X9248" s="58"/>
      <c r="Y9248" s="58"/>
      <c r="Z9248" s="58"/>
      <c r="AA9248" s="58"/>
      <c r="AB9248" s="58"/>
      <c r="AC9248" s="58"/>
      <c r="AD9248" s="58"/>
      <c r="AE9248" s="58"/>
      <c r="AF9248" s="58"/>
      <c r="AG9248" s="58"/>
      <c r="AH9248" s="58"/>
      <c r="AI9248" s="58"/>
      <c r="AJ9248" s="58"/>
      <c r="AK9248" s="40" t="s">
        <v>216</v>
      </c>
      <c r="AL9248" s="40"/>
      <c r="AM9248" s="1" t="s">
        <v>2638</v>
      </c>
      <c r="AN9248" s="1" t="s">
        <v>2602</v>
      </c>
    </row>
    <row r="9249" spans="1:40">
      <c r="A9249" s="1" t="s">
        <v>2946</v>
      </c>
      <c r="B9249" s="28">
        <v>42827</v>
      </c>
      <c r="C9249" s="30">
        <v>100</v>
      </c>
      <c r="D9249" s="4">
        <v>1</v>
      </c>
      <c r="E9249" s="1">
        <v>16</v>
      </c>
      <c r="F9249" s="4" t="s">
        <v>26</v>
      </c>
      <c r="G9249" s="4" t="s">
        <v>1814</v>
      </c>
      <c r="H9249" s="4" t="s">
        <v>23</v>
      </c>
      <c r="I9249" s="4" t="s">
        <v>23</v>
      </c>
      <c r="J9249" s="4" t="s">
        <v>55</v>
      </c>
      <c r="K9249" s="40"/>
      <c r="L9249" s="58"/>
      <c r="M9249" s="58"/>
      <c r="N9249" s="58"/>
      <c r="O9249" s="58"/>
      <c r="P9249" s="40"/>
      <c r="Q9249" s="58"/>
      <c r="R9249" s="58"/>
      <c r="S9249" s="58"/>
      <c r="T9249" s="58"/>
      <c r="U9249" s="58"/>
      <c r="V9249" s="58"/>
      <c r="W9249" s="58"/>
      <c r="X9249" s="58"/>
      <c r="Y9249" s="58"/>
      <c r="Z9249" s="58"/>
      <c r="AA9249" s="58"/>
      <c r="AB9249" s="58"/>
      <c r="AC9249" s="58"/>
      <c r="AD9249" s="58"/>
      <c r="AE9249" s="58"/>
      <c r="AF9249" s="58"/>
      <c r="AG9249" s="58"/>
      <c r="AH9249" s="58"/>
      <c r="AI9249" s="58"/>
      <c r="AJ9249" s="58"/>
      <c r="AK9249" s="40" t="s">
        <v>216</v>
      </c>
      <c r="AL9249" s="40"/>
      <c r="AM9249" s="1" t="s">
        <v>2638</v>
      </c>
    </row>
    <row r="9250" spans="1:40">
      <c r="A9250" s="1" t="s">
        <v>2946</v>
      </c>
      <c r="B9250" s="28">
        <v>42827</v>
      </c>
      <c r="C9250" s="30">
        <v>100</v>
      </c>
      <c r="D9250" s="4">
        <v>1</v>
      </c>
      <c r="E9250" s="1">
        <v>16</v>
      </c>
      <c r="F9250" s="4" t="s">
        <v>47</v>
      </c>
      <c r="G9250" s="4" t="s">
        <v>1831</v>
      </c>
      <c r="H9250" s="4" t="s">
        <v>22</v>
      </c>
      <c r="I9250" s="4" t="s">
        <v>9</v>
      </c>
      <c r="J9250" s="4"/>
      <c r="K9250" s="40" t="s">
        <v>30</v>
      </c>
      <c r="L9250" s="40" t="s">
        <v>53</v>
      </c>
      <c r="M9250" s="40" t="s">
        <v>1318</v>
      </c>
      <c r="N9250" s="58"/>
      <c r="O9250" s="58"/>
      <c r="P9250" s="40"/>
      <c r="Q9250" s="58"/>
      <c r="R9250" s="58"/>
      <c r="S9250" s="58"/>
      <c r="T9250" s="40"/>
      <c r="U9250" s="40"/>
      <c r="V9250" s="40"/>
      <c r="W9250" s="40"/>
      <c r="X9250" s="58">
        <v>13</v>
      </c>
      <c r="Y9250" s="58">
        <v>70</v>
      </c>
      <c r="Z9250" s="58">
        <f>Y9250-X9250</f>
        <v>57</v>
      </c>
      <c r="AA9250" s="58"/>
      <c r="AB9250" s="58"/>
      <c r="AC9250" s="58"/>
      <c r="AD9250" s="58"/>
      <c r="AE9250" s="58"/>
      <c r="AF9250" s="58"/>
      <c r="AG9250" s="58"/>
      <c r="AH9250" s="58"/>
      <c r="AI9250" s="58"/>
      <c r="AJ9250" s="58" t="s">
        <v>2638</v>
      </c>
      <c r="AK9250" s="40" t="s">
        <v>216</v>
      </c>
      <c r="AL9250" s="40"/>
      <c r="AM9250" s="1" t="s">
        <v>2638</v>
      </c>
    </row>
    <row r="9251" spans="1:40">
      <c r="A9251" s="1" t="s">
        <v>2946</v>
      </c>
      <c r="B9251" s="28">
        <v>42827</v>
      </c>
      <c r="C9251" s="30">
        <v>100</v>
      </c>
      <c r="D9251" s="4">
        <v>1</v>
      </c>
      <c r="E9251" s="1">
        <v>17</v>
      </c>
      <c r="F9251" s="4" t="s">
        <v>26</v>
      </c>
      <c r="G9251" s="4" t="s">
        <v>1451</v>
      </c>
      <c r="H9251" s="4" t="s">
        <v>23</v>
      </c>
      <c r="I9251" s="4" t="s">
        <v>23</v>
      </c>
      <c r="J9251" s="4" t="s">
        <v>55</v>
      </c>
      <c r="K9251" s="40"/>
      <c r="L9251" s="58"/>
      <c r="M9251" s="58"/>
      <c r="N9251" s="58"/>
      <c r="O9251" s="58"/>
      <c r="P9251" s="40"/>
      <c r="Q9251" s="58"/>
      <c r="R9251" s="58"/>
      <c r="S9251" s="58"/>
      <c r="T9251" s="58"/>
      <c r="U9251" s="58"/>
      <c r="V9251" s="58"/>
      <c r="W9251" s="58"/>
      <c r="X9251" s="58"/>
      <c r="Y9251" s="58"/>
      <c r="Z9251" s="58"/>
      <c r="AA9251" s="58"/>
      <c r="AB9251" s="58"/>
      <c r="AC9251" s="58"/>
      <c r="AD9251" s="58"/>
      <c r="AE9251" s="58"/>
      <c r="AF9251" s="58"/>
      <c r="AG9251" s="58"/>
      <c r="AH9251" s="58"/>
      <c r="AI9251" s="58"/>
      <c r="AJ9251" s="58"/>
      <c r="AK9251" s="40" t="s">
        <v>216</v>
      </c>
      <c r="AL9251" s="40"/>
      <c r="AM9251" s="1" t="s">
        <v>2638</v>
      </c>
    </row>
    <row r="9252" spans="1:40">
      <c r="A9252" s="1" t="s">
        <v>2946</v>
      </c>
      <c r="B9252" s="28">
        <v>42827</v>
      </c>
      <c r="C9252" s="30">
        <v>100</v>
      </c>
      <c r="D9252" s="4">
        <v>1</v>
      </c>
      <c r="E9252" s="1">
        <v>17</v>
      </c>
      <c r="F9252" s="4" t="s">
        <v>47</v>
      </c>
      <c r="G9252" s="4" t="s">
        <v>1452</v>
      </c>
      <c r="H9252" s="4" t="s">
        <v>23</v>
      </c>
      <c r="I9252" s="4" t="s">
        <v>23</v>
      </c>
      <c r="J9252" s="4"/>
      <c r="K9252" s="40"/>
      <c r="L9252" s="58"/>
      <c r="M9252" s="58"/>
      <c r="N9252" s="58"/>
      <c r="O9252" s="58"/>
      <c r="P9252" s="40"/>
      <c r="Q9252" s="58"/>
      <c r="R9252" s="58"/>
      <c r="S9252" s="58"/>
      <c r="T9252" s="58"/>
      <c r="U9252" s="58"/>
      <c r="V9252" s="58"/>
      <c r="W9252" s="58"/>
      <c r="X9252" s="58"/>
      <c r="Y9252" s="58"/>
      <c r="Z9252" s="58"/>
      <c r="AA9252" s="58"/>
      <c r="AB9252" s="58"/>
      <c r="AC9252" s="58"/>
      <c r="AD9252" s="58"/>
      <c r="AE9252" s="58"/>
      <c r="AF9252" s="58"/>
      <c r="AG9252" s="58"/>
      <c r="AH9252" s="58"/>
      <c r="AI9252" s="58"/>
      <c r="AJ9252" s="58"/>
      <c r="AK9252" s="40" t="s">
        <v>216</v>
      </c>
      <c r="AL9252" s="40"/>
      <c r="AM9252" s="1" t="s">
        <v>2638</v>
      </c>
    </row>
    <row r="9253" spans="1:40">
      <c r="A9253" s="1" t="s">
        <v>2946</v>
      </c>
      <c r="B9253" s="28">
        <v>42827</v>
      </c>
      <c r="C9253" s="30">
        <v>100</v>
      </c>
      <c r="D9253" s="4">
        <v>1</v>
      </c>
      <c r="E9253" s="1">
        <v>18</v>
      </c>
      <c r="F9253" s="4" t="s">
        <v>26</v>
      </c>
      <c r="G9253" s="4" t="s">
        <v>1453</v>
      </c>
      <c r="H9253" s="4" t="s">
        <v>22</v>
      </c>
      <c r="I9253" s="4" t="s">
        <v>23</v>
      </c>
      <c r="J9253" s="4" t="s">
        <v>55</v>
      </c>
      <c r="K9253" s="40"/>
      <c r="L9253" s="58"/>
      <c r="M9253" s="58"/>
      <c r="N9253" s="58"/>
      <c r="O9253" s="58"/>
      <c r="P9253" s="40"/>
      <c r="Q9253" s="58"/>
      <c r="R9253" s="58"/>
      <c r="S9253" s="58"/>
      <c r="T9253" s="58"/>
      <c r="U9253" s="58"/>
      <c r="V9253" s="58"/>
      <c r="W9253" s="58"/>
      <c r="X9253" s="58"/>
      <c r="Y9253" s="58"/>
      <c r="Z9253" s="58"/>
      <c r="AA9253" s="58"/>
      <c r="AB9253" s="58"/>
      <c r="AC9253" s="58"/>
      <c r="AD9253" s="58"/>
      <c r="AE9253" s="58"/>
      <c r="AF9253" s="58"/>
      <c r="AG9253" s="58"/>
      <c r="AH9253" s="58"/>
      <c r="AI9253" s="58"/>
      <c r="AJ9253" s="58"/>
      <c r="AK9253" s="40" t="s">
        <v>216</v>
      </c>
      <c r="AL9253" s="40"/>
      <c r="AM9253" s="1" t="s">
        <v>2638</v>
      </c>
    </row>
    <row r="9254" spans="1:40">
      <c r="A9254" s="1" t="s">
        <v>2946</v>
      </c>
      <c r="B9254" s="28">
        <v>42827</v>
      </c>
      <c r="C9254" s="30">
        <v>100</v>
      </c>
      <c r="D9254" s="4">
        <v>1</v>
      </c>
      <c r="E9254" s="1">
        <v>18</v>
      </c>
      <c r="F9254" s="4" t="s">
        <v>47</v>
      </c>
      <c r="G9254" s="4" t="s">
        <v>1454</v>
      </c>
      <c r="H9254" s="4" t="s">
        <v>23</v>
      </c>
      <c r="I9254" s="4" t="s">
        <v>53</v>
      </c>
      <c r="J9254" s="4"/>
      <c r="K9254" s="40"/>
      <c r="L9254" s="58"/>
      <c r="M9254" s="58"/>
      <c r="N9254" s="58"/>
      <c r="O9254" s="58"/>
      <c r="P9254" s="40"/>
      <c r="Q9254" s="58"/>
      <c r="R9254" s="58"/>
      <c r="S9254" s="58"/>
      <c r="T9254" s="58"/>
      <c r="U9254" s="58"/>
      <c r="V9254" s="58"/>
      <c r="W9254" s="58"/>
      <c r="X9254" s="58"/>
      <c r="Y9254" s="58"/>
      <c r="Z9254" s="58"/>
      <c r="AA9254" s="58"/>
      <c r="AB9254" s="58"/>
      <c r="AC9254" s="58"/>
      <c r="AD9254" s="58"/>
      <c r="AE9254" s="58"/>
      <c r="AF9254" s="58"/>
      <c r="AG9254" s="58"/>
      <c r="AH9254" s="58"/>
      <c r="AI9254" s="58"/>
      <c r="AJ9254" s="58"/>
      <c r="AK9254" s="40" t="s">
        <v>216</v>
      </c>
      <c r="AL9254" s="40"/>
      <c r="AM9254" s="1" t="s">
        <v>2638</v>
      </c>
    </row>
    <row r="9255" spans="1:40">
      <c r="A9255" s="1" t="s">
        <v>2946</v>
      </c>
      <c r="B9255" s="28">
        <v>42827</v>
      </c>
      <c r="C9255" s="30">
        <v>100</v>
      </c>
      <c r="D9255" s="4">
        <v>1</v>
      </c>
      <c r="E9255" s="1">
        <v>19</v>
      </c>
      <c r="F9255" s="4" t="s">
        <v>26</v>
      </c>
      <c r="G9255" s="4" t="s">
        <v>1455</v>
      </c>
      <c r="H9255" s="4" t="s">
        <v>23</v>
      </c>
      <c r="I9255" s="4" t="s">
        <v>23</v>
      </c>
      <c r="J9255" s="4"/>
      <c r="K9255" s="40"/>
      <c r="L9255" s="58"/>
      <c r="M9255" s="58"/>
      <c r="N9255" s="58"/>
      <c r="O9255" s="58"/>
      <c r="P9255" s="40"/>
      <c r="Q9255" s="58"/>
      <c r="R9255" s="58"/>
      <c r="S9255" s="58"/>
      <c r="T9255" s="58"/>
      <c r="U9255" s="58"/>
      <c r="V9255" s="58"/>
      <c r="W9255" s="58"/>
      <c r="X9255" s="58"/>
      <c r="Y9255" s="58"/>
      <c r="Z9255" s="58"/>
      <c r="AA9255" s="58"/>
      <c r="AB9255" s="58"/>
      <c r="AC9255" s="58"/>
      <c r="AD9255" s="58"/>
      <c r="AE9255" s="58"/>
      <c r="AF9255" s="58"/>
      <c r="AG9255" s="58"/>
      <c r="AH9255" s="58"/>
      <c r="AI9255" s="58"/>
      <c r="AJ9255" s="58"/>
      <c r="AK9255" s="40" t="s">
        <v>216</v>
      </c>
      <c r="AL9255" s="40"/>
      <c r="AM9255" s="1" t="s">
        <v>2638</v>
      </c>
    </row>
    <row r="9256" spans="1:40">
      <c r="A9256" s="1" t="s">
        <v>2946</v>
      </c>
      <c r="B9256" s="28">
        <v>42827</v>
      </c>
      <c r="C9256" s="30">
        <v>100</v>
      </c>
      <c r="D9256" s="4">
        <v>1</v>
      </c>
      <c r="E9256" s="1">
        <v>19</v>
      </c>
      <c r="F9256" s="4" t="s">
        <v>47</v>
      </c>
      <c r="G9256" s="4" t="s">
        <v>1456</v>
      </c>
      <c r="H9256" s="4" t="s">
        <v>23</v>
      </c>
      <c r="I9256" s="4" t="s">
        <v>23</v>
      </c>
      <c r="J9256" s="4" t="s">
        <v>55</v>
      </c>
      <c r="K9256" s="40"/>
      <c r="L9256" s="58"/>
      <c r="M9256" s="58"/>
      <c r="N9256" s="58"/>
      <c r="O9256" s="58"/>
      <c r="P9256" s="40"/>
      <c r="Q9256" s="58"/>
      <c r="R9256" s="58"/>
      <c r="S9256" s="58"/>
      <c r="T9256" s="58"/>
      <c r="U9256" s="58"/>
      <c r="V9256" s="58"/>
      <c r="W9256" s="58"/>
      <c r="X9256" s="58"/>
      <c r="Y9256" s="58"/>
      <c r="Z9256" s="58"/>
      <c r="AA9256" s="58"/>
      <c r="AB9256" s="58"/>
      <c r="AC9256" s="58"/>
      <c r="AD9256" s="58"/>
      <c r="AE9256" s="58"/>
      <c r="AF9256" s="58"/>
      <c r="AG9256" s="58"/>
      <c r="AH9256" s="58"/>
      <c r="AI9256" s="58"/>
      <c r="AJ9256" s="58"/>
      <c r="AK9256" s="40" t="s">
        <v>216</v>
      </c>
      <c r="AL9256" s="40"/>
      <c r="AM9256" s="1" t="s">
        <v>2638</v>
      </c>
    </row>
    <row r="9257" spans="1:40">
      <c r="A9257" s="1" t="s">
        <v>2946</v>
      </c>
      <c r="B9257" s="28">
        <v>42827</v>
      </c>
      <c r="C9257" s="30">
        <v>100</v>
      </c>
      <c r="D9257" s="4">
        <v>1</v>
      </c>
      <c r="E9257" s="1">
        <v>20</v>
      </c>
      <c r="F9257" s="4" t="s">
        <v>26</v>
      </c>
      <c r="G9257" s="4" t="s">
        <v>1457</v>
      </c>
      <c r="H9257" s="4" t="s">
        <v>23</v>
      </c>
      <c r="I9257" s="4" t="s">
        <v>23</v>
      </c>
      <c r="J9257" s="4"/>
      <c r="K9257" s="40"/>
      <c r="L9257" s="58"/>
      <c r="M9257" s="58"/>
      <c r="N9257" s="58"/>
      <c r="O9257" s="58"/>
      <c r="P9257" s="40"/>
      <c r="Q9257" s="58"/>
      <c r="R9257" s="58"/>
      <c r="S9257" s="58"/>
      <c r="T9257" s="58"/>
      <c r="U9257" s="58"/>
      <c r="V9257" s="58"/>
      <c r="W9257" s="58"/>
      <c r="X9257" s="58"/>
      <c r="Y9257" s="58"/>
      <c r="Z9257" s="58"/>
      <c r="AA9257" s="58"/>
      <c r="AB9257" s="58"/>
      <c r="AC9257" s="58"/>
      <c r="AD9257" s="58"/>
      <c r="AE9257" s="58"/>
      <c r="AF9257" s="58"/>
      <c r="AG9257" s="58"/>
      <c r="AH9257" s="58"/>
      <c r="AI9257" s="58"/>
      <c r="AJ9257" s="58"/>
      <c r="AK9257" s="40" t="s">
        <v>216</v>
      </c>
      <c r="AL9257" s="40"/>
      <c r="AM9257" s="1" t="s">
        <v>2638</v>
      </c>
    </row>
    <row r="9258" spans="1:40">
      <c r="A9258" s="1" t="s">
        <v>2946</v>
      </c>
      <c r="B9258" s="28">
        <v>42827</v>
      </c>
      <c r="C9258" s="30">
        <v>100</v>
      </c>
      <c r="D9258" s="4">
        <v>1</v>
      </c>
      <c r="E9258" s="1">
        <v>20</v>
      </c>
      <c r="F9258" s="4" t="s">
        <v>47</v>
      </c>
      <c r="G9258" s="4" t="s">
        <v>1458</v>
      </c>
      <c r="H9258" s="4" t="s">
        <v>22</v>
      </c>
      <c r="I9258" s="4" t="s">
        <v>9</v>
      </c>
      <c r="J9258" s="4"/>
      <c r="K9258" s="40" t="s">
        <v>265</v>
      </c>
      <c r="L9258" s="40" t="s">
        <v>25</v>
      </c>
      <c r="M9258" s="40" t="s">
        <v>2949</v>
      </c>
      <c r="N9258" s="58" t="s">
        <v>26</v>
      </c>
      <c r="O9258" s="58" t="s">
        <v>33</v>
      </c>
      <c r="P9258" s="40"/>
      <c r="Q9258" s="58">
        <v>42.1</v>
      </c>
      <c r="R9258" s="58"/>
      <c r="S9258" s="58"/>
      <c r="T9258" s="40">
        <v>139.5</v>
      </c>
      <c r="U9258" s="40">
        <v>163</v>
      </c>
      <c r="V9258" s="40">
        <v>117</v>
      </c>
      <c r="W9258" s="40">
        <v>21</v>
      </c>
      <c r="X9258" s="58">
        <v>13</v>
      </c>
      <c r="Y9258" s="58">
        <v>92</v>
      </c>
      <c r="Z9258" s="58">
        <f>Y9258-X9258</f>
        <v>79</v>
      </c>
      <c r="AA9258" s="58"/>
      <c r="AB9258" s="58"/>
      <c r="AC9258" s="58"/>
      <c r="AD9258" s="58"/>
      <c r="AE9258" s="58"/>
      <c r="AF9258" s="58"/>
      <c r="AG9258" s="58"/>
      <c r="AH9258" s="58"/>
      <c r="AI9258" s="58"/>
      <c r="AJ9258" s="58" t="s">
        <v>2638</v>
      </c>
      <c r="AK9258" s="40" t="s">
        <v>216</v>
      </c>
      <c r="AL9258" s="40"/>
      <c r="AM9258" s="1" t="s">
        <v>2638</v>
      </c>
    </row>
    <row r="9259" spans="1:40">
      <c r="A9259" s="1" t="s">
        <v>2946</v>
      </c>
      <c r="B9259" s="28">
        <v>42827</v>
      </c>
      <c r="C9259" s="30">
        <v>100</v>
      </c>
      <c r="D9259" s="4">
        <v>1</v>
      </c>
      <c r="E9259" s="51">
        <v>21</v>
      </c>
      <c r="F9259" s="4" t="s">
        <v>26</v>
      </c>
      <c r="G9259" s="4" t="s">
        <v>1463</v>
      </c>
      <c r="H9259" s="4" t="s">
        <v>22</v>
      </c>
      <c r="I9259" s="4" t="s">
        <v>23</v>
      </c>
      <c r="J9259" s="4" t="s">
        <v>55</v>
      </c>
      <c r="K9259" s="40"/>
      <c r="L9259" s="58"/>
      <c r="M9259" s="58"/>
      <c r="N9259" s="58"/>
      <c r="O9259" s="58"/>
      <c r="P9259" s="40"/>
      <c r="Q9259" s="58"/>
      <c r="R9259" s="58"/>
      <c r="S9259" s="58"/>
      <c r="T9259" s="58"/>
      <c r="U9259" s="58"/>
      <c r="V9259" s="58"/>
      <c r="W9259" s="58"/>
      <c r="X9259" s="58"/>
      <c r="Y9259" s="58"/>
      <c r="Z9259" s="58"/>
      <c r="AA9259" s="58"/>
      <c r="AB9259" s="58"/>
      <c r="AC9259" s="58"/>
      <c r="AD9259" s="58"/>
      <c r="AE9259" s="58"/>
      <c r="AF9259" s="58"/>
      <c r="AG9259" s="58"/>
      <c r="AH9259" s="58"/>
      <c r="AI9259" s="58"/>
      <c r="AJ9259" s="58"/>
      <c r="AK9259" s="40" t="s">
        <v>216</v>
      </c>
      <c r="AL9259" s="40"/>
      <c r="AM9259" s="1" t="s">
        <v>2638</v>
      </c>
    </row>
    <row r="9260" spans="1:40">
      <c r="A9260" s="1" t="s">
        <v>2946</v>
      </c>
      <c r="B9260" s="28">
        <v>42827</v>
      </c>
      <c r="C9260" s="30">
        <v>100</v>
      </c>
      <c r="D9260" s="4">
        <v>1</v>
      </c>
      <c r="E9260" s="1">
        <v>21</v>
      </c>
      <c r="F9260" s="4" t="s">
        <v>47</v>
      </c>
      <c r="G9260" s="4" t="s">
        <v>1464</v>
      </c>
      <c r="H9260" s="4" t="s">
        <v>23</v>
      </c>
      <c r="I9260" s="4" t="s">
        <v>53</v>
      </c>
      <c r="J9260" s="4"/>
      <c r="K9260" s="40"/>
      <c r="L9260" s="58"/>
      <c r="M9260" s="57"/>
      <c r="N9260" s="58"/>
      <c r="O9260" s="58"/>
      <c r="P9260" s="40"/>
      <c r="Q9260" s="58"/>
      <c r="R9260" s="58"/>
      <c r="S9260" s="58"/>
      <c r="T9260" s="58"/>
      <c r="U9260" s="58"/>
      <c r="V9260" s="58"/>
      <c r="W9260" s="58"/>
      <c r="X9260" s="58"/>
      <c r="Y9260" s="58"/>
      <c r="Z9260" s="58"/>
      <c r="AA9260" s="58"/>
      <c r="AB9260" s="58"/>
      <c r="AC9260" s="58"/>
      <c r="AD9260" s="58"/>
      <c r="AE9260" s="58"/>
      <c r="AF9260" s="58"/>
      <c r="AG9260" s="58"/>
      <c r="AH9260" s="58"/>
      <c r="AI9260" s="58"/>
      <c r="AJ9260" s="58"/>
      <c r="AK9260" s="40" t="s">
        <v>216</v>
      </c>
      <c r="AL9260" s="40"/>
      <c r="AM9260" s="1" t="s">
        <v>2638</v>
      </c>
    </row>
    <row r="9261" spans="1:40">
      <c r="A9261" s="1" t="s">
        <v>2946</v>
      </c>
      <c r="B9261" s="28">
        <v>42827</v>
      </c>
      <c r="C9261" s="30">
        <v>100</v>
      </c>
      <c r="D9261" s="4">
        <v>1</v>
      </c>
      <c r="E9261" s="1">
        <v>22</v>
      </c>
      <c r="F9261" s="4" t="s">
        <v>26</v>
      </c>
      <c r="G9261" s="4" t="s">
        <v>1465</v>
      </c>
      <c r="H9261" s="4" t="s">
        <v>23</v>
      </c>
      <c r="I9261" s="4" t="s">
        <v>23</v>
      </c>
      <c r="J9261" s="4" t="s">
        <v>55</v>
      </c>
      <c r="K9261" s="40"/>
      <c r="L9261" s="58"/>
      <c r="M9261" s="58"/>
      <c r="N9261" s="58"/>
      <c r="O9261" s="58"/>
      <c r="P9261" s="40"/>
      <c r="Q9261" s="58"/>
      <c r="R9261" s="58"/>
      <c r="S9261" s="58"/>
      <c r="T9261" s="58"/>
      <c r="U9261" s="58"/>
      <c r="V9261" s="58"/>
      <c r="W9261" s="58"/>
      <c r="X9261" s="58"/>
      <c r="Y9261" s="58"/>
      <c r="Z9261" s="58"/>
      <c r="AA9261" s="58"/>
      <c r="AB9261" s="58"/>
      <c r="AC9261" s="58"/>
      <c r="AD9261" s="58"/>
      <c r="AE9261" s="58"/>
      <c r="AF9261" s="58"/>
      <c r="AG9261" s="58"/>
      <c r="AH9261" s="58"/>
      <c r="AI9261" s="58"/>
      <c r="AJ9261" s="58"/>
      <c r="AK9261" s="40" t="s">
        <v>216</v>
      </c>
      <c r="AL9261" s="40"/>
      <c r="AM9261" s="1" t="s">
        <v>2638</v>
      </c>
      <c r="AN9261" s="1" t="s">
        <v>2676</v>
      </c>
    </row>
    <row r="9262" spans="1:40">
      <c r="A9262" s="1" t="s">
        <v>2946</v>
      </c>
      <c r="B9262" s="28">
        <v>42827</v>
      </c>
      <c r="C9262" s="30">
        <v>100</v>
      </c>
      <c r="D9262" s="4">
        <v>1</v>
      </c>
      <c r="E9262" s="1">
        <v>22</v>
      </c>
      <c r="F9262" s="4" t="s">
        <v>47</v>
      </c>
      <c r="G9262" s="4" t="s">
        <v>1466</v>
      </c>
      <c r="H9262" s="4" t="s">
        <v>22</v>
      </c>
      <c r="I9262" s="4" t="s">
        <v>9</v>
      </c>
      <c r="J9262" s="4"/>
      <c r="K9262" s="40" t="s">
        <v>239</v>
      </c>
      <c r="L9262" s="40" t="s">
        <v>25</v>
      </c>
      <c r="M9262" s="40" t="s">
        <v>2950</v>
      </c>
      <c r="N9262" s="58" t="s">
        <v>26</v>
      </c>
      <c r="O9262" s="58" t="s">
        <v>27</v>
      </c>
      <c r="P9262" s="40"/>
      <c r="Q9262" s="58">
        <v>37.6</v>
      </c>
      <c r="R9262" s="58"/>
      <c r="S9262" s="58"/>
      <c r="T9262" s="40">
        <v>202</v>
      </c>
      <c r="U9262" s="40">
        <v>161</v>
      </c>
      <c r="V9262" s="40">
        <v>80</v>
      </c>
      <c r="W9262" s="40">
        <v>29.6</v>
      </c>
      <c r="X9262" s="58">
        <v>13</v>
      </c>
      <c r="Y9262" s="58">
        <v>160</v>
      </c>
      <c r="Z9262" s="58">
        <f>Y9262-X9262</f>
        <v>147</v>
      </c>
      <c r="AA9262" s="58"/>
      <c r="AB9262" s="58"/>
      <c r="AC9262" s="58"/>
      <c r="AD9262" s="58"/>
      <c r="AE9262" s="58"/>
      <c r="AF9262" s="58"/>
      <c r="AG9262" s="58"/>
      <c r="AH9262" s="58"/>
      <c r="AI9262" s="58"/>
      <c r="AJ9262" s="58" t="s">
        <v>2638</v>
      </c>
      <c r="AK9262" s="40" t="s">
        <v>216</v>
      </c>
      <c r="AL9262" s="40"/>
      <c r="AM9262" s="1" t="s">
        <v>2638</v>
      </c>
    </row>
    <row r="9263" spans="1:40">
      <c r="A9263" s="1" t="s">
        <v>2946</v>
      </c>
      <c r="B9263" s="28">
        <v>42827</v>
      </c>
      <c r="C9263" s="30">
        <v>100</v>
      </c>
      <c r="D9263" s="4">
        <v>1</v>
      </c>
      <c r="E9263" s="1">
        <v>23</v>
      </c>
      <c r="F9263" s="4" t="s">
        <v>26</v>
      </c>
      <c r="G9263" s="4" t="s">
        <v>1467</v>
      </c>
      <c r="H9263" s="4" t="s">
        <v>23</v>
      </c>
      <c r="I9263" s="4" t="s">
        <v>53</v>
      </c>
      <c r="J9263" s="4"/>
      <c r="K9263" s="40"/>
      <c r="L9263" s="58"/>
      <c r="M9263" s="58"/>
      <c r="N9263" s="58"/>
      <c r="O9263" s="58"/>
      <c r="P9263" s="40"/>
      <c r="Q9263" s="58"/>
      <c r="R9263" s="58"/>
      <c r="S9263" s="58"/>
      <c r="T9263" s="58"/>
      <c r="U9263" s="58"/>
      <c r="V9263" s="58"/>
      <c r="W9263" s="58"/>
      <c r="X9263" s="58"/>
      <c r="Y9263" s="58"/>
      <c r="Z9263" s="58"/>
      <c r="AA9263" s="58"/>
      <c r="AB9263" s="58"/>
      <c r="AC9263" s="58"/>
      <c r="AD9263" s="58"/>
      <c r="AE9263" s="58"/>
      <c r="AF9263" s="58"/>
      <c r="AG9263" s="58"/>
      <c r="AH9263" s="58"/>
      <c r="AI9263" s="58"/>
      <c r="AJ9263" s="58"/>
      <c r="AK9263" s="40" t="s">
        <v>216</v>
      </c>
      <c r="AL9263" s="40"/>
      <c r="AM9263" s="1" t="s">
        <v>2638</v>
      </c>
    </row>
    <row r="9264" spans="1:40">
      <c r="A9264" s="1" t="s">
        <v>2946</v>
      </c>
      <c r="B9264" s="28">
        <v>42827</v>
      </c>
      <c r="C9264" s="30">
        <v>100</v>
      </c>
      <c r="D9264" s="4">
        <v>1</v>
      </c>
      <c r="E9264" s="1">
        <v>23</v>
      </c>
      <c r="F9264" s="4" t="s">
        <v>47</v>
      </c>
      <c r="G9264" s="4" t="s">
        <v>1468</v>
      </c>
      <c r="H9264" s="4" t="s">
        <v>22</v>
      </c>
      <c r="I9264" s="4" t="s">
        <v>9</v>
      </c>
      <c r="J9264" s="4"/>
      <c r="K9264" s="40" t="s">
        <v>146</v>
      </c>
      <c r="L9264" s="40" t="s">
        <v>25</v>
      </c>
      <c r="M9264" s="40" t="s">
        <v>2951</v>
      </c>
      <c r="N9264" s="58" t="s">
        <v>224</v>
      </c>
      <c r="O9264" s="58" t="s">
        <v>27</v>
      </c>
      <c r="P9264" s="40"/>
      <c r="Q9264" s="58">
        <v>29</v>
      </c>
      <c r="R9264" s="58">
        <v>15.2</v>
      </c>
      <c r="S9264" s="58">
        <v>22</v>
      </c>
      <c r="T9264" s="40"/>
      <c r="U9264" s="40"/>
      <c r="V9264" s="40"/>
      <c r="W9264" s="40"/>
      <c r="X9264" s="58">
        <v>13</v>
      </c>
      <c r="Y9264" s="58">
        <v>85</v>
      </c>
      <c r="Z9264" s="58">
        <f>Y9264-X9264</f>
        <v>72</v>
      </c>
      <c r="AA9264" s="58"/>
      <c r="AB9264" s="58"/>
      <c r="AC9264" s="58"/>
      <c r="AD9264" s="58"/>
      <c r="AE9264" s="58">
        <v>635</v>
      </c>
      <c r="AF9264" s="58"/>
      <c r="AG9264" s="58"/>
      <c r="AH9264" s="58"/>
      <c r="AI9264" s="58"/>
      <c r="AJ9264" s="58" t="s">
        <v>2638</v>
      </c>
      <c r="AK9264" s="40" t="s">
        <v>216</v>
      </c>
      <c r="AL9264" s="40"/>
      <c r="AM9264" s="1" t="s">
        <v>2638</v>
      </c>
    </row>
    <row r="9265" spans="1:40">
      <c r="A9265" s="1" t="s">
        <v>2946</v>
      </c>
      <c r="B9265" s="28">
        <v>42827</v>
      </c>
      <c r="C9265" s="30">
        <v>100</v>
      </c>
      <c r="D9265" s="4">
        <v>1</v>
      </c>
      <c r="E9265" s="1">
        <v>24</v>
      </c>
      <c r="F9265" s="4" t="s">
        <v>26</v>
      </c>
      <c r="G9265" s="4" t="s">
        <v>1469</v>
      </c>
      <c r="H9265" s="4" t="s">
        <v>22</v>
      </c>
      <c r="I9265" s="4" t="s">
        <v>9</v>
      </c>
      <c r="J9265" s="4"/>
      <c r="K9265" s="40" t="s">
        <v>30</v>
      </c>
      <c r="L9265" s="40" t="s">
        <v>25</v>
      </c>
      <c r="M9265" s="59" t="s">
        <v>2952</v>
      </c>
      <c r="N9265" s="58" t="s">
        <v>224</v>
      </c>
      <c r="O9265" s="58" t="s">
        <v>27</v>
      </c>
      <c r="P9265" s="40"/>
      <c r="Q9265" s="58">
        <v>21.4</v>
      </c>
      <c r="R9265" s="58">
        <v>14.2</v>
      </c>
      <c r="S9265" s="58">
        <v>15.2</v>
      </c>
      <c r="T9265" s="40"/>
      <c r="U9265" s="40"/>
      <c r="V9265" s="40"/>
      <c r="W9265" s="40"/>
      <c r="X9265" s="58">
        <v>13</v>
      </c>
      <c r="Y9265" s="58">
        <v>51</v>
      </c>
      <c r="Z9265" s="58">
        <f>Y9265-X9265</f>
        <v>38</v>
      </c>
      <c r="AA9265" s="58"/>
      <c r="AB9265" s="58"/>
      <c r="AC9265" s="58"/>
      <c r="AD9265" s="58"/>
      <c r="AE9265" s="58">
        <v>634</v>
      </c>
      <c r="AF9265" s="58"/>
      <c r="AG9265" s="58"/>
      <c r="AH9265" s="58"/>
      <c r="AI9265" s="58"/>
      <c r="AJ9265" s="58" t="s">
        <v>2638</v>
      </c>
      <c r="AK9265" s="40" t="s">
        <v>216</v>
      </c>
      <c r="AL9265" s="40" t="s">
        <v>2953</v>
      </c>
      <c r="AM9265" s="1" t="s">
        <v>2638</v>
      </c>
    </row>
    <row r="9266" spans="1:40">
      <c r="A9266" s="1" t="s">
        <v>2946</v>
      </c>
      <c r="B9266" s="28">
        <v>42827</v>
      </c>
      <c r="C9266" s="30">
        <v>100</v>
      </c>
      <c r="D9266" s="4">
        <v>1</v>
      </c>
      <c r="E9266" s="1">
        <v>24</v>
      </c>
      <c r="F9266" s="4" t="s">
        <v>47</v>
      </c>
      <c r="G9266" s="4" t="s">
        <v>1472</v>
      </c>
      <c r="H9266" s="4" t="s">
        <v>23</v>
      </c>
      <c r="I9266" s="4" t="s">
        <v>23</v>
      </c>
      <c r="J9266" s="4"/>
      <c r="K9266" s="40"/>
      <c r="L9266" s="58"/>
      <c r="M9266" s="58"/>
      <c r="N9266" s="58"/>
      <c r="O9266" s="58"/>
      <c r="P9266" s="40"/>
      <c r="Q9266" s="58"/>
      <c r="R9266" s="58"/>
      <c r="S9266" s="58"/>
      <c r="T9266" s="58"/>
      <c r="U9266" s="58"/>
      <c r="V9266" s="58"/>
      <c r="W9266" s="58"/>
      <c r="X9266" s="58"/>
      <c r="Y9266" s="58"/>
      <c r="Z9266" s="58"/>
      <c r="AA9266" s="58"/>
      <c r="AB9266" s="58"/>
      <c r="AC9266" s="58"/>
      <c r="AD9266" s="58"/>
      <c r="AE9266" s="58"/>
      <c r="AF9266" s="58"/>
      <c r="AG9266" s="58"/>
      <c r="AH9266" s="58"/>
      <c r="AI9266" s="58"/>
      <c r="AJ9266" s="58"/>
      <c r="AK9266" s="40" t="s">
        <v>216</v>
      </c>
      <c r="AL9266" s="40"/>
      <c r="AM9266" s="1" t="s">
        <v>2638</v>
      </c>
    </row>
    <row r="9267" spans="1:40">
      <c r="A9267" s="1" t="s">
        <v>2946</v>
      </c>
      <c r="B9267" s="28">
        <v>42827</v>
      </c>
      <c r="C9267" s="30">
        <v>100</v>
      </c>
      <c r="D9267" s="4">
        <v>1</v>
      </c>
      <c r="E9267" s="1">
        <v>25</v>
      </c>
      <c r="F9267" s="4" t="s">
        <v>26</v>
      </c>
      <c r="G9267" s="4" t="s">
        <v>1474</v>
      </c>
      <c r="H9267" s="4" t="s">
        <v>23</v>
      </c>
      <c r="I9267" s="4" t="s">
        <v>53</v>
      </c>
      <c r="J9267" s="4"/>
      <c r="K9267" s="40"/>
      <c r="L9267" s="58"/>
      <c r="M9267" s="58"/>
      <c r="N9267" s="58"/>
      <c r="O9267" s="58"/>
      <c r="P9267" s="40"/>
      <c r="Q9267" s="58"/>
      <c r="R9267" s="58"/>
      <c r="S9267" s="58"/>
      <c r="T9267" s="58"/>
      <c r="U9267" s="58"/>
      <c r="V9267" s="58"/>
      <c r="W9267" s="58"/>
      <c r="X9267" s="58"/>
      <c r="Y9267" s="58"/>
      <c r="Z9267" s="58"/>
      <c r="AA9267" s="58"/>
      <c r="AB9267" s="58"/>
      <c r="AC9267" s="58"/>
      <c r="AD9267" s="58"/>
      <c r="AE9267" s="58"/>
      <c r="AF9267" s="58"/>
      <c r="AG9267" s="58"/>
      <c r="AH9267" s="58"/>
      <c r="AI9267" s="58"/>
      <c r="AJ9267" s="58"/>
      <c r="AK9267" s="40" t="s">
        <v>70</v>
      </c>
      <c r="AL9267" s="40"/>
      <c r="AM9267" s="1" t="s">
        <v>2638</v>
      </c>
    </row>
    <row r="9268" spans="1:40">
      <c r="A9268" s="1" t="s">
        <v>2946</v>
      </c>
      <c r="B9268" s="28">
        <v>42827</v>
      </c>
      <c r="C9268" s="30">
        <v>100</v>
      </c>
      <c r="D9268" s="4">
        <v>1</v>
      </c>
      <c r="E9268" s="1">
        <v>25</v>
      </c>
      <c r="F9268" s="4" t="s">
        <v>47</v>
      </c>
      <c r="G9268" s="4" t="s">
        <v>1475</v>
      </c>
      <c r="H9268" s="4" t="s">
        <v>22</v>
      </c>
      <c r="I9268" s="4" t="s">
        <v>9</v>
      </c>
      <c r="J9268" s="4"/>
      <c r="K9268" s="40" t="s">
        <v>146</v>
      </c>
      <c r="L9268" s="40" t="s">
        <v>25</v>
      </c>
      <c r="M9268" s="40" t="s">
        <v>2954</v>
      </c>
      <c r="N9268" s="58" t="s">
        <v>26</v>
      </c>
      <c r="O9268" s="58" t="s">
        <v>33</v>
      </c>
      <c r="P9268" s="40"/>
      <c r="Q9268" s="58">
        <v>32.6</v>
      </c>
      <c r="R9268" s="58">
        <v>20.7</v>
      </c>
      <c r="S9268" s="58">
        <v>16.600000000000001</v>
      </c>
      <c r="T9268" s="40"/>
      <c r="U9268" s="40"/>
      <c r="V9268" s="40"/>
      <c r="W9268" s="40"/>
      <c r="X9268" s="58">
        <v>13</v>
      </c>
      <c r="Y9268" s="58">
        <v>126</v>
      </c>
      <c r="Z9268" s="58">
        <f>Y9268-X9268</f>
        <v>113</v>
      </c>
      <c r="AA9268" s="58"/>
      <c r="AB9268" s="58"/>
      <c r="AC9268" s="58"/>
      <c r="AD9268" s="58"/>
      <c r="AE9268" s="58">
        <v>636</v>
      </c>
      <c r="AF9268" s="58"/>
      <c r="AG9268" s="58"/>
      <c r="AH9268" s="58"/>
      <c r="AI9268" s="58"/>
      <c r="AJ9268" s="58" t="s">
        <v>2638</v>
      </c>
      <c r="AK9268" s="40" t="s">
        <v>70</v>
      </c>
      <c r="AL9268" s="40"/>
      <c r="AM9268" s="1" t="s">
        <v>70</v>
      </c>
      <c r="AN9268" s="1" t="s">
        <v>2679</v>
      </c>
    </row>
    <row r="9269" spans="1:40">
      <c r="A9269" s="1" t="s">
        <v>2946</v>
      </c>
      <c r="B9269" s="28">
        <v>42827</v>
      </c>
      <c r="C9269" s="30">
        <v>100</v>
      </c>
      <c r="D9269" s="4">
        <v>1</v>
      </c>
      <c r="E9269" s="1">
        <v>26</v>
      </c>
      <c r="F9269" s="4" t="s">
        <v>26</v>
      </c>
      <c r="G9269" s="4" t="s">
        <v>1476</v>
      </c>
      <c r="H9269" s="4" t="s">
        <v>23</v>
      </c>
      <c r="I9269" s="4" t="s">
        <v>53</v>
      </c>
      <c r="J9269" s="4"/>
      <c r="K9269" s="40"/>
      <c r="L9269" s="58"/>
      <c r="M9269" s="58"/>
      <c r="N9269" s="58"/>
      <c r="O9269" s="58"/>
      <c r="P9269" s="40"/>
      <c r="Q9269" s="58"/>
      <c r="R9269" s="58"/>
      <c r="S9269" s="58"/>
      <c r="T9269" s="58"/>
      <c r="U9269" s="58"/>
      <c r="V9269" s="58"/>
      <c r="W9269" s="58"/>
      <c r="X9269" s="58"/>
      <c r="Y9269" s="58"/>
      <c r="Z9269" s="58"/>
      <c r="AA9269" s="58"/>
      <c r="AB9269" s="58"/>
      <c r="AC9269" s="58"/>
      <c r="AD9269" s="58"/>
      <c r="AE9269" s="58"/>
      <c r="AF9269" s="58"/>
      <c r="AG9269" s="58"/>
      <c r="AH9269" s="58"/>
      <c r="AI9269" s="58"/>
      <c r="AJ9269" s="58"/>
      <c r="AK9269" s="40" t="s">
        <v>70</v>
      </c>
      <c r="AL9269" s="40"/>
      <c r="AM9269" s="1" t="s">
        <v>70</v>
      </c>
    </row>
    <row r="9270" spans="1:40">
      <c r="A9270" s="1" t="s">
        <v>2946</v>
      </c>
      <c r="B9270" s="28">
        <v>42827</v>
      </c>
      <c r="C9270" s="30">
        <v>100</v>
      </c>
      <c r="D9270" s="4">
        <v>1</v>
      </c>
      <c r="E9270" s="1">
        <v>26</v>
      </c>
      <c r="F9270" s="4" t="s">
        <v>47</v>
      </c>
      <c r="G9270" s="4" t="s">
        <v>1477</v>
      </c>
      <c r="H9270" s="4" t="s">
        <v>22</v>
      </c>
      <c r="I9270" s="4" t="s">
        <v>9</v>
      </c>
      <c r="J9270" s="4"/>
      <c r="K9270" s="40" t="s">
        <v>30</v>
      </c>
      <c r="L9270" s="40" t="s">
        <v>53</v>
      </c>
      <c r="M9270" s="40" t="s">
        <v>2933</v>
      </c>
      <c r="N9270" s="58"/>
      <c r="O9270" s="58"/>
      <c r="P9270" s="40"/>
      <c r="Q9270" s="58"/>
      <c r="R9270" s="58"/>
      <c r="S9270" s="58"/>
      <c r="T9270" s="40"/>
      <c r="U9270" s="40"/>
      <c r="V9270" s="40"/>
      <c r="W9270" s="40"/>
      <c r="X9270" s="58">
        <v>13</v>
      </c>
      <c r="Y9270" s="58">
        <v>60</v>
      </c>
      <c r="Z9270" s="58">
        <f>Y9270-X9270</f>
        <v>47</v>
      </c>
      <c r="AA9270" s="58"/>
      <c r="AB9270" s="58"/>
      <c r="AC9270" s="58"/>
      <c r="AD9270" s="58"/>
      <c r="AE9270" s="58"/>
      <c r="AF9270" s="58"/>
      <c r="AG9270" s="58"/>
      <c r="AH9270" s="58"/>
      <c r="AI9270" s="58"/>
      <c r="AJ9270" s="58" t="s">
        <v>2638</v>
      </c>
      <c r="AK9270" s="40" t="s">
        <v>70</v>
      </c>
      <c r="AL9270" s="40"/>
      <c r="AM9270" s="1" t="s">
        <v>70</v>
      </c>
    </row>
    <row r="9271" spans="1:40">
      <c r="A9271" s="1" t="s">
        <v>2946</v>
      </c>
      <c r="B9271" s="28">
        <v>42827</v>
      </c>
      <c r="C9271" s="30">
        <v>100</v>
      </c>
      <c r="D9271" s="4">
        <v>1</v>
      </c>
      <c r="E9271" s="1">
        <v>27</v>
      </c>
      <c r="F9271" s="4" t="s">
        <v>26</v>
      </c>
      <c r="G9271" s="4" t="s">
        <v>1478</v>
      </c>
      <c r="H9271" s="4" t="s">
        <v>23</v>
      </c>
      <c r="I9271" s="4" t="s">
        <v>23</v>
      </c>
      <c r="J9271" s="4"/>
      <c r="K9271" s="40"/>
      <c r="L9271" s="58"/>
      <c r="M9271" s="58"/>
      <c r="N9271" s="58"/>
      <c r="O9271" s="58"/>
      <c r="P9271" s="40"/>
      <c r="Q9271" s="58"/>
      <c r="R9271" s="58"/>
      <c r="S9271" s="58"/>
      <c r="T9271" s="58"/>
      <c r="U9271" s="58"/>
      <c r="V9271" s="58"/>
      <c r="W9271" s="58"/>
      <c r="X9271" s="58"/>
      <c r="Y9271" s="58"/>
      <c r="Z9271" s="58"/>
      <c r="AA9271" s="58"/>
      <c r="AB9271" s="58"/>
      <c r="AC9271" s="58"/>
      <c r="AD9271" s="58"/>
      <c r="AE9271" s="58"/>
      <c r="AF9271" s="58"/>
      <c r="AG9271" s="58"/>
      <c r="AH9271" s="58"/>
      <c r="AI9271" s="58"/>
      <c r="AJ9271" s="58"/>
      <c r="AK9271" s="40" t="s">
        <v>70</v>
      </c>
      <c r="AL9271" s="40"/>
      <c r="AM9271" s="1" t="s">
        <v>70</v>
      </c>
    </row>
    <row r="9272" spans="1:40">
      <c r="A9272" s="1" t="s">
        <v>2946</v>
      </c>
      <c r="B9272" s="28">
        <v>42827</v>
      </c>
      <c r="C9272" s="30">
        <v>100</v>
      </c>
      <c r="D9272" s="4">
        <v>1</v>
      </c>
      <c r="E9272" s="1">
        <v>27</v>
      </c>
      <c r="F9272" s="4" t="s">
        <v>47</v>
      </c>
      <c r="G9272" s="4" t="s">
        <v>1479</v>
      </c>
      <c r="H9272" s="4" t="s">
        <v>22</v>
      </c>
      <c r="I9272" s="4" t="s">
        <v>23</v>
      </c>
      <c r="J9272" s="4"/>
      <c r="K9272" s="40"/>
      <c r="L9272" s="58"/>
      <c r="M9272" s="58"/>
      <c r="N9272" s="58"/>
      <c r="O9272" s="58"/>
      <c r="P9272" s="40"/>
      <c r="Q9272" s="58"/>
      <c r="R9272" s="58"/>
      <c r="S9272" s="58"/>
      <c r="T9272" s="58"/>
      <c r="U9272" s="58"/>
      <c r="V9272" s="58"/>
      <c r="W9272" s="58"/>
      <c r="X9272" s="58"/>
      <c r="Y9272" s="58"/>
      <c r="Z9272" s="58"/>
      <c r="AA9272" s="58"/>
      <c r="AB9272" s="58"/>
      <c r="AC9272" s="58"/>
      <c r="AD9272" s="58"/>
      <c r="AE9272" s="58"/>
      <c r="AF9272" s="58"/>
      <c r="AG9272" s="58"/>
      <c r="AH9272" s="58"/>
      <c r="AI9272" s="58"/>
      <c r="AJ9272" s="58"/>
      <c r="AK9272" s="40" t="s">
        <v>70</v>
      </c>
      <c r="AL9272" s="40"/>
      <c r="AM9272" s="1" t="s">
        <v>70</v>
      </c>
    </row>
    <row r="9273" spans="1:40">
      <c r="A9273" s="1" t="s">
        <v>2946</v>
      </c>
      <c r="B9273" s="28">
        <v>42827</v>
      </c>
      <c r="C9273" s="30">
        <v>100</v>
      </c>
      <c r="D9273" s="4">
        <v>1</v>
      </c>
      <c r="E9273" s="1">
        <v>28</v>
      </c>
      <c r="F9273" s="4" t="s">
        <v>26</v>
      </c>
      <c r="G9273" s="4" t="s">
        <v>1480</v>
      </c>
      <c r="H9273" s="4" t="s">
        <v>22</v>
      </c>
      <c r="I9273" s="4" t="s">
        <v>23</v>
      </c>
      <c r="J9273" s="4"/>
      <c r="K9273" s="40"/>
      <c r="L9273" s="58"/>
      <c r="M9273" s="58"/>
      <c r="N9273" s="58"/>
      <c r="O9273" s="58"/>
      <c r="P9273" s="40"/>
      <c r="Q9273" s="58"/>
      <c r="R9273" s="58"/>
      <c r="S9273" s="58"/>
      <c r="T9273" s="58"/>
      <c r="U9273" s="58"/>
      <c r="V9273" s="58"/>
      <c r="W9273" s="58"/>
      <c r="X9273" s="58"/>
      <c r="Y9273" s="58"/>
      <c r="Z9273" s="58"/>
      <c r="AA9273" s="58"/>
      <c r="AB9273" s="58"/>
      <c r="AC9273" s="58"/>
      <c r="AD9273" s="58"/>
      <c r="AE9273" s="58"/>
      <c r="AF9273" s="58"/>
      <c r="AG9273" s="58"/>
      <c r="AH9273" s="58"/>
      <c r="AI9273" s="58"/>
      <c r="AJ9273" s="58"/>
      <c r="AK9273" s="40" t="s">
        <v>70</v>
      </c>
      <c r="AL9273" s="40"/>
      <c r="AM9273" s="1" t="s">
        <v>70</v>
      </c>
    </row>
    <row r="9274" spans="1:40">
      <c r="A9274" s="1" t="s">
        <v>2946</v>
      </c>
      <c r="B9274" s="28">
        <v>42827</v>
      </c>
      <c r="C9274" s="30">
        <v>100</v>
      </c>
      <c r="D9274" s="4">
        <v>1</v>
      </c>
      <c r="E9274" s="1">
        <v>28</v>
      </c>
      <c r="F9274" s="4" t="s">
        <v>47</v>
      </c>
      <c r="G9274" s="4" t="s">
        <v>1481</v>
      </c>
      <c r="H9274" s="4" t="s">
        <v>23</v>
      </c>
      <c r="I9274" s="4" t="s">
        <v>23</v>
      </c>
      <c r="J9274" s="4" t="s">
        <v>55</v>
      </c>
      <c r="K9274" s="40"/>
      <c r="L9274" s="58"/>
      <c r="M9274" s="58"/>
      <c r="N9274" s="58"/>
      <c r="O9274" s="58"/>
      <c r="P9274" s="40"/>
      <c r="Q9274" s="58"/>
      <c r="R9274" s="58"/>
      <c r="S9274" s="58"/>
      <c r="T9274" s="58"/>
      <c r="U9274" s="58"/>
      <c r="V9274" s="58"/>
      <c r="W9274" s="58"/>
      <c r="X9274" s="58"/>
      <c r="Y9274" s="58"/>
      <c r="Z9274" s="58"/>
      <c r="AA9274" s="58"/>
      <c r="AB9274" s="58"/>
      <c r="AC9274" s="58"/>
      <c r="AD9274" s="58"/>
      <c r="AE9274" s="58"/>
      <c r="AF9274" s="58"/>
      <c r="AG9274" s="58"/>
      <c r="AH9274" s="58"/>
      <c r="AI9274" s="58"/>
      <c r="AJ9274" s="58"/>
      <c r="AK9274" s="40" t="s">
        <v>70</v>
      </c>
      <c r="AL9274" s="40"/>
      <c r="AM9274" s="1" t="s">
        <v>70</v>
      </c>
    </row>
    <row r="9275" spans="1:40">
      <c r="A9275" s="1" t="s">
        <v>2946</v>
      </c>
      <c r="B9275" s="28">
        <v>42827</v>
      </c>
      <c r="C9275" s="30">
        <v>100</v>
      </c>
      <c r="D9275" s="4">
        <v>1</v>
      </c>
      <c r="E9275" s="1">
        <v>29</v>
      </c>
      <c r="F9275" s="4" t="s">
        <v>26</v>
      </c>
      <c r="G9275" s="4" t="s">
        <v>1482</v>
      </c>
      <c r="H9275" s="4" t="s">
        <v>22</v>
      </c>
      <c r="I9275" s="4" t="s">
        <v>9</v>
      </c>
      <c r="J9275" s="4"/>
      <c r="K9275" s="40" t="s">
        <v>29</v>
      </c>
      <c r="L9275" s="40" t="s">
        <v>53</v>
      </c>
      <c r="M9275" s="40" t="s">
        <v>1281</v>
      </c>
      <c r="N9275" s="58"/>
      <c r="O9275" s="58"/>
      <c r="P9275" s="40"/>
      <c r="Q9275" s="58"/>
      <c r="R9275" s="58"/>
      <c r="S9275" s="58"/>
      <c r="T9275" s="40"/>
      <c r="U9275" s="40"/>
      <c r="V9275" s="40"/>
      <c r="W9275" s="40"/>
      <c r="X9275" s="58">
        <v>13</v>
      </c>
      <c r="Y9275" s="58">
        <v>180</v>
      </c>
      <c r="Z9275" s="58">
        <f>Y9275-X9275</f>
        <v>167</v>
      </c>
      <c r="AA9275" s="58"/>
      <c r="AB9275" s="58"/>
      <c r="AC9275" s="58"/>
      <c r="AD9275" s="58"/>
      <c r="AE9275" s="58"/>
      <c r="AF9275" s="58"/>
      <c r="AG9275" s="58"/>
      <c r="AH9275" s="58"/>
      <c r="AI9275" s="58"/>
      <c r="AJ9275" s="58" t="s">
        <v>2638</v>
      </c>
      <c r="AK9275" s="40" t="s">
        <v>70</v>
      </c>
      <c r="AL9275" s="40"/>
      <c r="AM9275" s="1" t="s">
        <v>70</v>
      </c>
    </row>
    <row r="9276" spans="1:40">
      <c r="A9276" s="1" t="s">
        <v>2946</v>
      </c>
      <c r="B9276" s="28">
        <v>42827</v>
      </c>
      <c r="C9276" s="30">
        <v>100</v>
      </c>
      <c r="D9276" s="4">
        <v>1</v>
      </c>
      <c r="E9276" s="62">
        <v>29</v>
      </c>
      <c r="F9276" s="63" t="s">
        <v>47</v>
      </c>
      <c r="G9276" s="63" t="s">
        <v>1483</v>
      </c>
      <c r="H9276" s="60" t="s">
        <v>23</v>
      </c>
      <c r="I9276" s="60" t="s">
        <v>53</v>
      </c>
      <c r="J9276" s="4" t="s">
        <v>55</v>
      </c>
      <c r="K9276" s="40"/>
      <c r="L9276" s="58"/>
      <c r="M9276" s="58"/>
      <c r="N9276" s="58"/>
      <c r="O9276" s="58"/>
      <c r="P9276" s="40"/>
      <c r="Q9276" s="58"/>
      <c r="R9276" s="58"/>
      <c r="S9276" s="58"/>
      <c r="T9276" s="58"/>
      <c r="U9276" s="58"/>
      <c r="V9276" s="58"/>
      <c r="W9276" s="58"/>
      <c r="X9276" s="58"/>
      <c r="Y9276" s="58"/>
      <c r="Z9276" s="58"/>
      <c r="AA9276" s="58"/>
      <c r="AB9276" s="58"/>
      <c r="AC9276" s="58"/>
      <c r="AD9276" s="58"/>
      <c r="AE9276" s="58"/>
      <c r="AF9276" s="58"/>
      <c r="AG9276" s="58"/>
      <c r="AH9276" s="58"/>
      <c r="AI9276" s="58"/>
      <c r="AJ9276" s="58"/>
      <c r="AK9276" s="40" t="s">
        <v>70</v>
      </c>
      <c r="AL9276" s="40"/>
      <c r="AM9276" s="1" t="s">
        <v>70</v>
      </c>
    </row>
    <row r="9277" spans="1:40">
      <c r="A9277" s="1" t="s">
        <v>2946</v>
      </c>
      <c r="B9277" s="28">
        <v>42827</v>
      </c>
      <c r="C9277" s="30">
        <v>100</v>
      </c>
      <c r="D9277" s="4">
        <v>1</v>
      </c>
      <c r="E9277" s="1">
        <v>30</v>
      </c>
      <c r="F9277" s="4" t="s">
        <v>26</v>
      </c>
      <c r="G9277" s="4" t="s">
        <v>1484</v>
      </c>
      <c r="H9277" s="4" t="s">
        <v>22</v>
      </c>
      <c r="I9277" s="4" t="s">
        <v>23</v>
      </c>
      <c r="J9277" s="4"/>
      <c r="K9277" s="40"/>
      <c r="L9277" s="58"/>
      <c r="M9277" s="58"/>
      <c r="N9277" s="58"/>
      <c r="O9277" s="58"/>
      <c r="P9277" s="40"/>
      <c r="Q9277" s="58"/>
      <c r="R9277" s="58"/>
      <c r="S9277" s="58"/>
      <c r="T9277" s="58"/>
      <c r="U9277" s="58"/>
      <c r="V9277" s="58"/>
      <c r="W9277" s="58"/>
      <c r="X9277" s="58"/>
      <c r="Y9277" s="58"/>
      <c r="Z9277" s="58"/>
      <c r="AA9277" s="58"/>
      <c r="AB9277" s="58"/>
      <c r="AC9277" s="58"/>
      <c r="AD9277" s="58"/>
      <c r="AE9277" s="58"/>
      <c r="AF9277" s="58"/>
      <c r="AG9277" s="58"/>
      <c r="AH9277" s="58"/>
      <c r="AI9277" s="58"/>
      <c r="AJ9277" s="58"/>
      <c r="AK9277" s="40" t="s">
        <v>70</v>
      </c>
      <c r="AL9277" s="40"/>
      <c r="AM9277" s="1" t="s">
        <v>70</v>
      </c>
    </row>
    <row r="9278" spans="1:40">
      <c r="A9278" s="1" t="s">
        <v>2946</v>
      </c>
      <c r="B9278" s="28">
        <v>42827</v>
      </c>
      <c r="C9278" s="30">
        <v>100</v>
      </c>
      <c r="D9278" s="4">
        <v>1</v>
      </c>
      <c r="E9278" s="1">
        <v>30</v>
      </c>
      <c r="F9278" s="4" t="s">
        <v>47</v>
      </c>
      <c r="G9278" s="4" t="s">
        <v>1485</v>
      </c>
      <c r="H9278" s="4" t="s">
        <v>22</v>
      </c>
      <c r="I9278" s="4" t="s">
        <v>9</v>
      </c>
      <c r="J9278" s="4"/>
      <c r="K9278" s="40"/>
      <c r="L9278" s="58"/>
      <c r="M9278" s="58"/>
      <c r="N9278" s="58"/>
      <c r="O9278" s="58"/>
      <c r="P9278" s="40"/>
      <c r="Q9278" s="58"/>
      <c r="R9278" s="58"/>
      <c r="S9278" s="58"/>
      <c r="T9278" s="58"/>
      <c r="U9278" s="58"/>
      <c r="V9278" s="58"/>
      <c r="W9278" s="58"/>
      <c r="X9278" s="58"/>
      <c r="Y9278" s="58"/>
      <c r="Z9278" s="58"/>
      <c r="AA9278" s="58"/>
      <c r="AB9278" s="58"/>
      <c r="AC9278" s="58"/>
      <c r="AD9278" s="58"/>
      <c r="AE9278" s="58"/>
      <c r="AF9278" s="58"/>
      <c r="AG9278" s="58"/>
      <c r="AH9278" s="58"/>
      <c r="AI9278" s="58"/>
      <c r="AJ9278" s="58" t="s">
        <v>2638</v>
      </c>
      <c r="AK9278" s="40" t="s">
        <v>70</v>
      </c>
      <c r="AL9278" s="40" t="s">
        <v>2686</v>
      </c>
      <c r="AM9278" s="1" t="s">
        <v>70</v>
      </c>
    </row>
    <row r="9279" spans="1:40">
      <c r="A9279" s="1" t="s">
        <v>2946</v>
      </c>
      <c r="B9279" s="28">
        <v>42827</v>
      </c>
      <c r="C9279" s="30">
        <v>100</v>
      </c>
      <c r="D9279" s="4">
        <v>1</v>
      </c>
      <c r="E9279" s="1">
        <v>31</v>
      </c>
      <c r="F9279" s="4" t="s">
        <v>26</v>
      </c>
      <c r="G9279" s="4" t="s">
        <v>1486</v>
      </c>
      <c r="H9279" s="4" t="s">
        <v>23</v>
      </c>
      <c r="I9279" s="4" t="s">
        <v>23</v>
      </c>
      <c r="J9279" s="4"/>
      <c r="K9279" s="40"/>
      <c r="L9279" s="58"/>
      <c r="M9279" s="58"/>
      <c r="N9279" s="58"/>
      <c r="O9279" s="58"/>
      <c r="P9279" s="40"/>
      <c r="Q9279" s="58"/>
      <c r="R9279" s="58"/>
      <c r="S9279" s="58"/>
      <c r="T9279" s="58"/>
      <c r="U9279" s="58"/>
      <c r="V9279" s="58"/>
      <c r="W9279" s="58"/>
      <c r="X9279" s="58"/>
      <c r="Y9279" s="58"/>
      <c r="Z9279" s="58"/>
      <c r="AA9279" s="58"/>
      <c r="AB9279" s="58"/>
      <c r="AC9279" s="58"/>
      <c r="AD9279" s="58"/>
      <c r="AE9279" s="58"/>
      <c r="AF9279" s="58"/>
      <c r="AG9279" s="58"/>
      <c r="AH9279" s="58"/>
      <c r="AI9279" s="58"/>
      <c r="AJ9279" s="58"/>
      <c r="AK9279" s="40" t="s">
        <v>70</v>
      </c>
      <c r="AL9279" s="40"/>
      <c r="AM9279" s="1" t="s">
        <v>70</v>
      </c>
      <c r="AN9279" s="1" t="s">
        <v>2602</v>
      </c>
    </row>
    <row r="9280" spans="1:40">
      <c r="A9280" s="1" t="s">
        <v>2946</v>
      </c>
      <c r="B9280" s="28">
        <v>42827</v>
      </c>
      <c r="C9280" s="30">
        <v>100</v>
      </c>
      <c r="D9280" s="4">
        <v>1</v>
      </c>
      <c r="E9280" s="1">
        <v>31</v>
      </c>
      <c r="F9280" s="4" t="s">
        <v>47</v>
      </c>
      <c r="G9280" s="4" t="s">
        <v>1487</v>
      </c>
      <c r="H9280" s="4" t="s">
        <v>23</v>
      </c>
      <c r="I9280" s="4" t="s">
        <v>23</v>
      </c>
      <c r="J9280" s="4"/>
      <c r="K9280" s="40"/>
      <c r="L9280" s="58"/>
      <c r="M9280" s="58"/>
      <c r="N9280" s="58"/>
      <c r="O9280" s="58"/>
      <c r="P9280" s="40"/>
      <c r="Q9280" s="58"/>
      <c r="R9280" s="58"/>
      <c r="S9280" s="58"/>
      <c r="T9280" s="58"/>
      <c r="U9280" s="58"/>
      <c r="V9280" s="58"/>
      <c r="W9280" s="58"/>
      <c r="X9280" s="58"/>
      <c r="Y9280" s="58"/>
      <c r="Z9280" s="58"/>
      <c r="AA9280" s="58"/>
      <c r="AB9280" s="58"/>
      <c r="AC9280" s="58"/>
      <c r="AD9280" s="58"/>
      <c r="AE9280" s="58"/>
      <c r="AF9280" s="58"/>
      <c r="AG9280" s="58"/>
      <c r="AH9280" s="58"/>
      <c r="AI9280" s="58"/>
      <c r="AJ9280" s="58"/>
      <c r="AK9280" s="40" t="s">
        <v>70</v>
      </c>
      <c r="AL9280" s="40"/>
      <c r="AM9280" s="1" t="s">
        <v>70</v>
      </c>
    </row>
    <row r="9281" spans="1:39">
      <c r="A9281" s="1" t="s">
        <v>2946</v>
      </c>
      <c r="B9281" s="28">
        <v>42827</v>
      </c>
      <c r="C9281" s="30">
        <v>100</v>
      </c>
      <c r="D9281" s="4">
        <v>1</v>
      </c>
      <c r="E9281" s="1">
        <v>32</v>
      </c>
      <c r="F9281" s="4" t="s">
        <v>26</v>
      </c>
      <c r="G9281" s="4" t="s">
        <v>1488</v>
      </c>
      <c r="H9281" s="4" t="s">
        <v>23</v>
      </c>
      <c r="I9281" s="4" t="s">
        <v>53</v>
      </c>
      <c r="J9281" s="4"/>
      <c r="K9281" s="40"/>
      <c r="L9281" s="58"/>
      <c r="M9281" s="58"/>
      <c r="N9281" s="58"/>
      <c r="O9281" s="58"/>
      <c r="P9281" s="40"/>
      <c r="Q9281" s="58"/>
      <c r="R9281" s="58"/>
      <c r="S9281" s="58"/>
      <c r="T9281" s="58"/>
      <c r="U9281" s="58"/>
      <c r="V9281" s="58"/>
      <c r="W9281" s="58"/>
      <c r="X9281" s="58"/>
      <c r="Y9281" s="58"/>
      <c r="Z9281" s="58"/>
      <c r="AA9281" s="58"/>
      <c r="AB9281" s="58"/>
      <c r="AC9281" s="58"/>
      <c r="AD9281" s="58"/>
      <c r="AE9281" s="58"/>
      <c r="AF9281" s="58"/>
      <c r="AG9281" s="58"/>
      <c r="AH9281" s="58"/>
      <c r="AI9281" s="58"/>
      <c r="AJ9281" s="58"/>
      <c r="AK9281" s="40" t="s">
        <v>70</v>
      </c>
      <c r="AL9281" s="40"/>
      <c r="AM9281" s="1" t="s">
        <v>70</v>
      </c>
    </row>
    <row r="9282" spans="1:39">
      <c r="A9282" s="1" t="s">
        <v>2946</v>
      </c>
      <c r="B9282" s="28">
        <v>42827</v>
      </c>
      <c r="C9282" s="30">
        <v>100</v>
      </c>
      <c r="D9282" s="4">
        <v>1</v>
      </c>
      <c r="E9282" s="1">
        <v>32</v>
      </c>
      <c r="F9282" s="4" t="s">
        <v>47</v>
      </c>
      <c r="G9282" s="4" t="s">
        <v>1489</v>
      </c>
      <c r="H9282" s="4" t="s">
        <v>22</v>
      </c>
      <c r="I9282" s="4" t="s">
        <v>9</v>
      </c>
      <c r="J9282" s="4"/>
      <c r="K9282" s="40" t="s">
        <v>31</v>
      </c>
      <c r="L9282" s="40" t="s">
        <v>25</v>
      </c>
      <c r="M9282" s="59" t="s">
        <v>2955</v>
      </c>
      <c r="N9282" s="58" t="s">
        <v>26</v>
      </c>
      <c r="O9282" s="58" t="s">
        <v>27</v>
      </c>
      <c r="P9282" s="40"/>
      <c r="Q9282" s="58">
        <v>29.5</v>
      </c>
      <c r="R9282" s="58">
        <v>21.9</v>
      </c>
      <c r="S9282" s="58">
        <v>39</v>
      </c>
      <c r="T9282" s="40"/>
      <c r="U9282" s="40"/>
      <c r="V9282" s="40"/>
      <c r="W9282" s="40"/>
      <c r="X9282" s="58">
        <v>13</v>
      </c>
      <c r="Y9282" s="58">
        <v>144</v>
      </c>
      <c r="Z9282" s="58">
        <f>Y9282-X9282</f>
        <v>131</v>
      </c>
      <c r="AA9282" s="58"/>
      <c r="AB9282" s="58"/>
      <c r="AC9282" s="58"/>
      <c r="AD9282" s="58"/>
      <c r="AE9282" s="58">
        <v>634</v>
      </c>
      <c r="AF9282" s="58"/>
      <c r="AG9282" s="58"/>
      <c r="AH9282" s="58"/>
      <c r="AI9282" s="58"/>
      <c r="AJ9282" s="58" t="s">
        <v>2638</v>
      </c>
      <c r="AK9282" s="40" t="s">
        <v>70</v>
      </c>
      <c r="AL9282" s="40" t="s">
        <v>2956</v>
      </c>
      <c r="AM9282" s="1" t="s">
        <v>70</v>
      </c>
    </row>
    <row r="9283" spans="1:39">
      <c r="A9283" s="1" t="s">
        <v>2946</v>
      </c>
      <c r="B9283" s="28">
        <v>42827</v>
      </c>
      <c r="C9283" s="30">
        <v>100</v>
      </c>
      <c r="D9283" s="4">
        <v>1</v>
      </c>
      <c r="E9283" s="1">
        <v>33</v>
      </c>
      <c r="F9283" s="4" t="s">
        <v>26</v>
      </c>
      <c r="G9283" s="4" t="s">
        <v>532</v>
      </c>
      <c r="H9283" s="4" t="s">
        <v>22</v>
      </c>
      <c r="I9283" s="4" t="s">
        <v>23</v>
      </c>
      <c r="J9283" s="4"/>
      <c r="K9283" s="40"/>
      <c r="L9283" s="58"/>
      <c r="M9283" s="58"/>
      <c r="N9283" s="58"/>
      <c r="O9283" s="58"/>
      <c r="P9283" s="40"/>
      <c r="Q9283" s="58"/>
      <c r="R9283" s="58"/>
      <c r="S9283" s="58"/>
      <c r="T9283" s="58"/>
      <c r="U9283" s="58"/>
      <c r="V9283" s="58"/>
      <c r="W9283" s="58"/>
      <c r="X9283" s="58"/>
      <c r="Y9283" s="58"/>
      <c r="Z9283" s="58"/>
      <c r="AA9283" s="58"/>
      <c r="AB9283" s="58"/>
      <c r="AC9283" s="58"/>
      <c r="AD9283" s="58"/>
      <c r="AE9283" s="58"/>
      <c r="AF9283" s="58"/>
      <c r="AG9283" s="58"/>
      <c r="AH9283" s="58"/>
      <c r="AI9283" s="58"/>
      <c r="AJ9283" s="58"/>
      <c r="AK9283" s="40" t="s">
        <v>1328</v>
      </c>
      <c r="AL9283" s="40"/>
      <c r="AM9283" s="1" t="s">
        <v>70</v>
      </c>
    </row>
    <row r="9284" spans="1:39">
      <c r="A9284" s="1" t="s">
        <v>2946</v>
      </c>
      <c r="B9284" s="28">
        <v>42827</v>
      </c>
      <c r="C9284" s="30">
        <v>100</v>
      </c>
      <c r="D9284" s="4">
        <v>1</v>
      </c>
      <c r="E9284" s="1">
        <v>33</v>
      </c>
      <c r="F9284" s="4" t="s">
        <v>47</v>
      </c>
      <c r="G9284" s="4" t="s">
        <v>1490</v>
      </c>
      <c r="H9284" s="4" t="s">
        <v>22</v>
      </c>
      <c r="I9284" s="4" t="s">
        <v>23</v>
      </c>
      <c r="J9284" s="4"/>
      <c r="K9284" s="40"/>
      <c r="L9284" s="58"/>
      <c r="M9284" s="58"/>
      <c r="N9284" s="58"/>
      <c r="O9284" s="58"/>
      <c r="P9284" s="40"/>
      <c r="Q9284" s="58"/>
      <c r="R9284" s="58"/>
      <c r="S9284" s="58"/>
      <c r="T9284" s="58"/>
      <c r="U9284" s="58"/>
      <c r="V9284" s="58"/>
      <c r="W9284" s="58"/>
      <c r="X9284" s="58"/>
      <c r="Y9284" s="58"/>
      <c r="Z9284" s="58"/>
      <c r="AA9284" s="58"/>
      <c r="AB9284" s="58"/>
      <c r="AC9284" s="58"/>
      <c r="AD9284" s="58"/>
      <c r="AE9284" s="58"/>
      <c r="AF9284" s="58"/>
      <c r="AG9284" s="58"/>
      <c r="AH9284" s="58"/>
      <c r="AI9284" s="58"/>
      <c r="AJ9284" s="58"/>
      <c r="AK9284" s="40" t="s">
        <v>1328</v>
      </c>
      <c r="AL9284" s="40"/>
      <c r="AM9284" s="1" t="s">
        <v>70</v>
      </c>
    </row>
    <row r="9285" spans="1:39">
      <c r="A9285" s="1" t="s">
        <v>2946</v>
      </c>
      <c r="B9285" s="28">
        <v>42827</v>
      </c>
      <c r="C9285" s="30">
        <v>100</v>
      </c>
      <c r="D9285" s="4">
        <v>1</v>
      </c>
      <c r="E9285" s="1">
        <v>34</v>
      </c>
      <c r="F9285" s="4" t="s">
        <v>26</v>
      </c>
      <c r="G9285" s="4" t="s">
        <v>1491</v>
      </c>
      <c r="H9285" s="4" t="s">
        <v>22</v>
      </c>
      <c r="I9285" s="4" t="s">
        <v>23</v>
      </c>
      <c r="J9285" s="4"/>
      <c r="K9285" s="40"/>
      <c r="L9285" s="58"/>
      <c r="M9285" s="58"/>
      <c r="N9285" s="58"/>
      <c r="O9285" s="58"/>
      <c r="P9285" s="40"/>
      <c r="Q9285" s="58"/>
      <c r="R9285" s="58"/>
      <c r="S9285" s="58"/>
      <c r="T9285" s="58"/>
      <c r="U9285" s="58"/>
      <c r="V9285" s="58"/>
      <c r="W9285" s="58"/>
      <c r="X9285" s="58"/>
      <c r="Y9285" s="58"/>
      <c r="Z9285" s="58"/>
      <c r="AA9285" s="58"/>
      <c r="AB9285" s="58"/>
      <c r="AC9285" s="58"/>
      <c r="AD9285" s="58"/>
      <c r="AE9285" s="58"/>
      <c r="AF9285" s="58"/>
      <c r="AG9285" s="58"/>
      <c r="AH9285" s="58"/>
      <c r="AI9285" s="58"/>
      <c r="AJ9285" s="58"/>
      <c r="AK9285" s="40" t="s">
        <v>1328</v>
      </c>
      <c r="AL9285" s="40"/>
      <c r="AM9285" s="1" t="s">
        <v>70</v>
      </c>
    </row>
    <row r="9286" spans="1:39">
      <c r="A9286" s="1" t="s">
        <v>2946</v>
      </c>
      <c r="B9286" s="28">
        <v>42827</v>
      </c>
      <c r="C9286" s="30">
        <v>100</v>
      </c>
      <c r="D9286" s="4">
        <v>1</v>
      </c>
      <c r="E9286" s="1">
        <v>34</v>
      </c>
      <c r="F9286" s="4" t="s">
        <v>47</v>
      </c>
      <c r="G9286" s="4" t="s">
        <v>1492</v>
      </c>
      <c r="H9286" s="4" t="s">
        <v>22</v>
      </c>
      <c r="I9286" s="4" t="s">
        <v>23</v>
      </c>
      <c r="J9286" s="4"/>
      <c r="K9286" s="40"/>
      <c r="L9286" s="58"/>
      <c r="M9286" s="58"/>
      <c r="N9286" s="58"/>
      <c r="O9286" s="58"/>
      <c r="P9286" s="40"/>
      <c r="Q9286" s="58"/>
      <c r="R9286" s="58"/>
      <c r="S9286" s="58"/>
      <c r="T9286" s="58"/>
      <c r="U9286" s="58"/>
      <c r="V9286" s="58"/>
      <c r="W9286" s="58"/>
      <c r="X9286" s="58"/>
      <c r="Y9286" s="58"/>
      <c r="Z9286" s="58"/>
      <c r="AA9286" s="58"/>
      <c r="AB9286" s="58"/>
      <c r="AC9286" s="58"/>
      <c r="AD9286" s="58"/>
      <c r="AE9286" s="58"/>
      <c r="AF9286" s="58"/>
      <c r="AG9286" s="58"/>
      <c r="AH9286" s="58"/>
      <c r="AI9286" s="58"/>
      <c r="AJ9286" s="58"/>
      <c r="AK9286" s="40" t="s">
        <v>1328</v>
      </c>
      <c r="AL9286" s="40"/>
      <c r="AM9286" s="1" t="s">
        <v>70</v>
      </c>
    </row>
    <row r="9287" spans="1:39">
      <c r="A9287" s="1" t="s">
        <v>2946</v>
      </c>
      <c r="B9287" s="28">
        <v>42827</v>
      </c>
      <c r="C9287" s="30">
        <v>100</v>
      </c>
      <c r="D9287" s="4">
        <v>1</v>
      </c>
      <c r="E9287" s="1">
        <v>35</v>
      </c>
      <c r="F9287" s="4" t="s">
        <v>26</v>
      </c>
      <c r="G9287" s="4" t="s">
        <v>1493</v>
      </c>
      <c r="H9287" s="4" t="s">
        <v>22</v>
      </c>
      <c r="I9287" s="4" t="s">
        <v>23</v>
      </c>
      <c r="J9287" s="4" t="s">
        <v>55</v>
      </c>
      <c r="K9287" s="40"/>
      <c r="L9287" s="58"/>
      <c r="M9287" s="58"/>
      <c r="N9287" s="58"/>
      <c r="O9287" s="58"/>
      <c r="P9287" s="40"/>
      <c r="Q9287" s="58"/>
      <c r="R9287" s="58"/>
      <c r="S9287" s="58"/>
      <c r="T9287" s="58"/>
      <c r="U9287" s="58"/>
      <c r="V9287" s="58"/>
      <c r="W9287" s="58"/>
      <c r="X9287" s="58"/>
      <c r="Y9287" s="58"/>
      <c r="Z9287" s="58"/>
      <c r="AA9287" s="58"/>
      <c r="AB9287" s="58"/>
      <c r="AC9287" s="58"/>
      <c r="AD9287" s="58"/>
      <c r="AE9287" s="58"/>
      <c r="AF9287" s="58"/>
      <c r="AG9287" s="58"/>
      <c r="AH9287" s="58"/>
      <c r="AI9287" s="58"/>
      <c r="AJ9287" s="58"/>
      <c r="AK9287" s="40" t="s">
        <v>1328</v>
      </c>
      <c r="AL9287" s="40"/>
      <c r="AM9287" s="1" t="s">
        <v>70</v>
      </c>
    </row>
    <row r="9288" spans="1:39">
      <c r="A9288" s="1" t="s">
        <v>2946</v>
      </c>
      <c r="B9288" s="28">
        <v>42827</v>
      </c>
      <c r="C9288" s="30">
        <v>100</v>
      </c>
      <c r="D9288" s="4">
        <v>1</v>
      </c>
      <c r="E9288" s="1">
        <v>35</v>
      </c>
      <c r="F9288" s="4" t="s">
        <v>47</v>
      </c>
      <c r="G9288" s="4" t="s">
        <v>1494</v>
      </c>
      <c r="H9288" s="4" t="s">
        <v>22</v>
      </c>
      <c r="I9288" s="4" t="s">
        <v>9</v>
      </c>
      <c r="J9288" s="4"/>
      <c r="K9288" s="40"/>
      <c r="L9288" s="58"/>
      <c r="M9288" s="58"/>
      <c r="N9288" s="58"/>
      <c r="O9288" s="58"/>
      <c r="P9288" s="40"/>
      <c r="Q9288" s="58"/>
      <c r="R9288" s="58"/>
      <c r="S9288" s="58"/>
      <c r="T9288" s="58"/>
      <c r="U9288" s="58"/>
      <c r="V9288" s="58"/>
      <c r="W9288" s="58"/>
      <c r="X9288" s="58"/>
      <c r="Y9288" s="58"/>
      <c r="Z9288" s="58"/>
      <c r="AA9288" s="58"/>
      <c r="AB9288" s="58"/>
      <c r="AC9288" s="58"/>
      <c r="AD9288" s="58"/>
      <c r="AE9288" s="58"/>
      <c r="AF9288" s="58"/>
      <c r="AG9288" s="58"/>
      <c r="AH9288" s="58"/>
      <c r="AI9288" s="58"/>
      <c r="AJ9288" s="58"/>
      <c r="AK9288" s="40" t="s">
        <v>1328</v>
      </c>
      <c r="AL9288" s="40"/>
      <c r="AM9288" s="1" t="s">
        <v>70</v>
      </c>
    </row>
    <row r="9289" spans="1:39">
      <c r="A9289" s="1" t="s">
        <v>2946</v>
      </c>
      <c r="B9289" s="28">
        <v>42827</v>
      </c>
      <c r="C9289" s="30">
        <v>100</v>
      </c>
      <c r="D9289" s="4">
        <v>1</v>
      </c>
      <c r="E9289" s="1">
        <v>36</v>
      </c>
      <c r="F9289" s="4" t="s">
        <v>26</v>
      </c>
      <c r="G9289" s="4" t="s">
        <v>1495</v>
      </c>
      <c r="H9289" s="4" t="s">
        <v>23</v>
      </c>
      <c r="I9289" s="4" t="s">
        <v>53</v>
      </c>
      <c r="J9289" s="4" t="s">
        <v>55</v>
      </c>
      <c r="K9289" s="40"/>
      <c r="L9289" s="58"/>
      <c r="M9289" s="58"/>
      <c r="N9289" s="58"/>
      <c r="O9289" s="58"/>
      <c r="P9289" s="40"/>
      <c r="Q9289" s="58"/>
      <c r="R9289" s="58"/>
      <c r="S9289" s="58"/>
      <c r="T9289" s="58"/>
      <c r="U9289" s="58"/>
      <c r="V9289" s="58"/>
      <c r="W9289" s="58"/>
      <c r="X9289" s="58"/>
      <c r="Y9289" s="58"/>
      <c r="Z9289" s="58"/>
      <c r="AA9289" s="58"/>
      <c r="AB9289" s="58"/>
      <c r="AC9289" s="58"/>
      <c r="AD9289" s="58"/>
      <c r="AE9289" s="58"/>
      <c r="AF9289" s="58"/>
      <c r="AG9289" s="58"/>
      <c r="AH9289" s="58"/>
      <c r="AI9289" s="58"/>
      <c r="AJ9289" s="58"/>
      <c r="AK9289" s="40" t="s">
        <v>1328</v>
      </c>
      <c r="AL9289" s="40"/>
      <c r="AM9289" s="1" t="s">
        <v>70</v>
      </c>
    </row>
    <row r="9290" spans="1:39">
      <c r="A9290" s="1" t="s">
        <v>2946</v>
      </c>
      <c r="B9290" s="28">
        <v>42827</v>
      </c>
      <c r="C9290" s="30">
        <v>100</v>
      </c>
      <c r="D9290" s="4">
        <v>1</v>
      </c>
      <c r="E9290" s="1">
        <v>36</v>
      </c>
      <c r="F9290" s="4" t="s">
        <v>47</v>
      </c>
      <c r="G9290" s="4" t="s">
        <v>1496</v>
      </c>
      <c r="H9290" s="4" t="s">
        <v>23</v>
      </c>
      <c r="I9290" s="4" t="s">
        <v>23</v>
      </c>
      <c r="J9290" s="4"/>
      <c r="K9290" s="40"/>
      <c r="L9290" s="58"/>
      <c r="M9290" s="58"/>
      <c r="N9290" s="58"/>
      <c r="O9290" s="58"/>
      <c r="P9290" s="40"/>
      <c r="Q9290" s="58"/>
      <c r="R9290" s="58"/>
      <c r="S9290" s="58"/>
      <c r="T9290" s="58"/>
      <c r="U9290" s="58"/>
      <c r="V9290" s="58"/>
      <c r="W9290" s="58"/>
      <c r="X9290" s="58"/>
      <c r="Y9290" s="58"/>
      <c r="Z9290" s="58"/>
      <c r="AA9290" s="58"/>
      <c r="AB9290" s="58"/>
      <c r="AC9290" s="58"/>
      <c r="AD9290" s="58"/>
      <c r="AE9290" s="58"/>
      <c r="AF9290" s="58"/>
      <c r="AG9290" s="58"/>
      <c r="AH9290" s="58"/>
      <c r="AI9290" s="58"/>
      <c r="AJ9290" s="58"/>
      <c r="AK9290" s="40" t="s">
        <v>1328</v>
      </c>
      <c r="AL9290" s="40"/>
      <c r="AM9290" s="1" t="s">
        <v>70</v>
      </c>
    </row>
    <row r="9291" spans="1:39">
      <c r="A9291" s="1" t="s">
        <v>2946</v>
      </c>
      <c r="B9291" s="28">
        <v>42827</v>
      </c>
      <c r="C9291" s="30">
        <v>100</v>
      </c>
      <c r="D9291" s="4">
        <v>1</v>
      </c>
      <c r="E9291" s="1">
        <v>37</v>
      </c>
      <c r="F9291" s="4" t="s">
        <v>26</v>
      </c>
      <c r="G9291" s="4" t="s">
        <v>534</v>
      </c>
      <c r="H9291" s="4" t="s">
        <v>23</v>
      </c>
      <c r="I9291" s="4" t="s">
        <v>23</v>
      </c>
      <c r="J9291" s="4"/>
      <c r="K9291" s="40"/>
      <c r="L9291" s="58"/>
      <c r="M9291" s="58"/>
      <c r="N9291" s="58"/>
      <c r="O9291" s="58"/>
      <c r="P9291" s="40"/>
      <c r="Q9291" s="58"/>
      <c r="R9291" s="58"/>
      <c r="S9291" s="58"/>
      <c r="T9291" s="58"/>
      <c r="U9291" s="58"/>
      <c r="V9291" s="58"/>
      <c r="W9291" s="58"/>
      <c r="X9291" s="58"/>
      <c r="Y9291" s="58"/>
      <c r="Z9291" s="58"/>
      <c r="AA9291" s="58"/>
      <c r="AB9291" s="58"/>
      <c r="AC9291" s="58"/>
      <c r="AD9291" s="58"/>
      <c r="AE9291" s="58"/>
      <c r="AF9291" s="58"/>
      <c r="AG9291" s="58"/>
      <c r="AH9291" s="58"/>
      <c r="AI9291" s="58"/>
      <c r="AJ9291" s="58"/>
      <c r="AK9291" s="40" t="s">
        <v>1328</v>
      </c>
      <c r="AL9291" s="40"/>
      <c r="AM9291" s="1" t="s">
        <v>70</v>
      </c>
    </row>
    <row r="9292" spans="1:39">
      <c r="A9292" s="1" t="s">
        <v>2946</v>
      </c>
      <c r="B9292" s="28">
        <v>42827</v>
      </c>
      <c r="C9292" s="30">
        <v>100</v>
      </c>
      <c r="D9292" s="4">
        <v>1</v>
      </c>
      <c r="E9292" s="1">
        <v>37</v>
      </c>
      <c r="F9292" s="4" t="s">
        <v>47</v>
      </c>
      <c r="G9292" s="4" t="s">
        <v>1498</v>
      </c>
      <c r="H9292" s="4" t="s">
        <v>23</v>
      </c>
      <c r="I9292" s="4" t="s">
        <v>23</v>
      </c>
      <c r="J9292" s="4"/>
      <c r="K9292" s="40"/>
      <c r="L9292" s="58"/>
      <c r="M9292" s="58"/>
      <c r="N9292" s="58"/>
      <c r="O9292" s="58"/>
      <c r="P9292" s="40"/>
      <c r="Q9292" s="58"/>
      <c r="R9292" s="58"/>
      <c r="S9292" s="58"/>
      <c r="T9292" s="58"/>
      <c r="U9292" s="58"/>
      <c r="V9292" s="58"/>
      <c r="W9292" s="58"/>
      <c r="X9292" s="58"/>
      <c r="Y9292" s="58"/>
      <c r="Z9292" s="58"/>
      <c r="AA9292" s="58"/>
      <c r="AB9292" s="58"/>
      <c r="AC9292" s="58"/>
      <c r="AD9292" s="58"/>
      <c r="AE9292" s="58"/>
      <c r="AF9292" s="58"/>
      <c r="AG9292" s="58"/>
      <c r="AH9292" s="58"/>
      <c r="AI9292" s="58"/>
      <c r="AJ9292" s="58"/>
      <c r="AK9292" s="40" t="s">
        <v>1328</v>
      </c>
      <c r="AL9292" s="40"/>
      <c r="AM9292" s="1" t="s">
        <v>70</v>
      </c>
    </row>
    <row r="9293" spans="1:39">
      <c r="A9293" s="1" t="s">
        <v>2946</v>
      </c>
      <c r="B9293" s="28">
        <v>42827</v>
      </c>
      <c r="C9293" s="30">
        <v>100</v>
      </c>
      <c r="D9293" s="4">
        <v>1</v>
      </c>
      <c r="E9293" s="1">
        <v>37</v>
      </c>
      <c r="F9293" s="4" t="s">
        <v>26</v>
      </c>
      <c r="G9293" s="4" t="s">
        <v>1499</v>
      </c>
      <c r="H9293" s="4" t="s">
        <v>22</v>
      </c>
      <c r="I9293" s="4" t="s">
        <v>9</v>
      </c>
      <c r="J9293" s="4"/>
      <c r="K9293" s="40" t="s">
        <v>30</v>
      </c>
      <c r="L9293" s="40" t="s">
        <v>25</v>
      </c>
      <c r="M9293" s="59" t="s">
        <v>2957</v>
      </c>
      <c r="N9293" s="58" t="s">
        <v>26</v>
      </c>
      <c r="O9293" s="58" t="s">
        <v>27</v>
      </c>
      <c r="P9293" s="40"/>
      <c r="Q9293" s="58">
        <v>26.4</v>
      </c>
      <c r="R9293" s="58">
        <v>16.600000000000001</v>
      </c>
      <c r="S9293" s="58">
        <v>16.7</v>
      </c>
      <c r="T9293" s="40"/>
      <c r="U9293" s="40"/>
      <c r="V9293" s="40"/>
      <c r="W9293" s="40"/>
      <c r="X9293" s="58">
        <v>13</v>
      </c>
      <c r="Y9293" s="58">
        <v>64</v>
      </c>
      <c r="Z9293" s="58">
        <f>Y9293-X9293</f>
        <v>51</v>
      </c>
      <c r="AA9293" s="58"/>
      <c r="AB9293" s="58"/>
      <c r="AC9293" s="58"/>
      <c r="AD9293" s="58"/>
      <c r="AE9293" s="58">
        <v>628</v>
      </c>
      <c r="AF9293" s="58"/>
      <c r="AG9293" s="58"/>
      <c r="AH9293" s="58"/>
      <c r="AI9293" s="58"/>
      <c r="AJ9293" s="58" t="s">
        <v>2638</v>
      </c>
      <c r="AK9293" s="40" t="s">
        <v>1328</v>
      </c>
      <c r="AL9293" s="40" t="s">
        <v>2958</v>
      </c>
      <c r="AM9293" s="1" t="s">
        <v>70</v>
      </c>
    </row>
    <row r="9294" spans="1:39">
      <c r="A9294" s="1" t="s">
        <v>2946</v>
      </c>
      <c r="B9294" s="28">
        <v>42827</v>
      </c>
      <c r="C9294" s="30">
        <v>100</v>
      </c>
      <c r="D9294" s="4">
        <v>1</v>
      </c>
      <c r="E9294" s="1">
        <v>38</v>
      </c>
      <c r="F9294" s="4" t="s">
        <v>47</v>
      </c>
      <c r="G9294" s="4" t="s">
        <v>1500</v>
      </c>
      <c r="H9294" s="4" t="s">
        <v>23</v>
      </c>
      <c r="I9294" s="4" t="s">
        <v>23</v>
      </c>
      <c r="J9294" s="4"/>
      <c r="K9294" s="40"/>
      <c r="L9294" s="58"/>
      <c r="M9294" s="58"/>
      <c r="N9294" s="58"/>
      <c r="O9294" s="58"/>
      <c r="P9294" s="40"/>
      <c r="Q9294" s="58"/>
      <c r="R9294" s="58"/>
      <c r="S9294" s="58"/>
      <c r="T9294" s="58"/>
      <c r="U9294" s="58"/>
      <c r="V9294" s="58"/>
      <c r="W9294" s="58"/>
      <c r="X9294" s="58"/>
      <c r="Y9294" s="58"/>
      <c r="Z9294" s="58"/>
      <c r="AA9294" s="58"/>
      <c r="AB9294" s="58"/>
      <c r="AC9294" s="58"/>
      <c r="AD9294" s="58"/>
      <c r="AE9294" s="58"/>
      <c r="AF9294" s="58"/>
      <c r="AG9294" s="58"/>
      <c r="AH9294" s="58"/>
      <c r="AI9294" s="58"/>
      <c r="AJ9294" s="58"/>
      <c r="AK9294" s="40" t="s">
        <v>1328</v>
      </c>
      <c r="AL9294" s="40"/>
      <c r="AM9294" s="1" t="s">
        <v>70</v>
      </c>
    </row>
    <row r="9295" spans="1:39">
      <c r="A9295" s="1" t="s">
        <v>2946</v>
      </c>
      <c r="B9295" s="28">
        <v>42827</v>
      </c>
      <c r="C9295" s="30">
        <v>100</v>
      </c>
      <c r="D9295" s="4">
        <v>1</v>
      </c>
      <c r="E9295" s="1">
        <v>39</v>
      </c>
      <c r="F9295" s="4" t="s">
        <v>26</v>
      </c>
      <c r="G9295" s="4" t="s">
        <v>1501</v>
      </c>
      <c r="H9295" s="4" t="s">
        <v>23</v>
      </c>
      <c r="I9295" s="4" t="s">
        <v>23</v>
      </c>
      <c r="J9295" s="4"/>
      <c r="K9295" s="40"/>
      <c r="L9295" s="58"/>
      <c r="M9295" s="58"/>
      <c r="N9295" s="58"/>
      <c r="O9295" s="58"/>
      <c r="P9295" s="40"/>
      <c r="Q9295" s="58"/>
      <c r="R9295" s="58"/>
      <c r="S9295" s="58"/>
      <c r="T9295" s="58"/>
      <c r="U9295" s="58"/>
      <c r="V9295" s="58"/>
      <c r="W9295" s="58"/>
      <c r="X9295" s="58"/>
      <c r="Y9295" s="58"/>
      <c r="Z9295" s="58"/>
      <c r="AA9295" s="58"/>
      <c r="AB9295" s="58"/>
      <c r="AC9295" s="58"/>
      <c r="AD9295" s="58"/>
      <c r="AE9295" s="58"/>
      <c r="AF9295" s="58"/>
      <c r="AG9295" s="58"/>
      <c r="AH9295" s="58"/>
      <c r="AI9295" s="58"/>
      <c r="AJ9295" s="58"/>
      <c r="AK9295" s="40" t="s">
        <v>1328</v>
      </c>
      <c r="AL9295" s="40"/>
      <c r="AM9295" s="1" t="s">
        <v>70</v>
      </c>
    </row>
    <row r="9296" spans="1:39">
      <c r="A9296" s="1" t="s">
        <v>2946</v>
      </c>
      <c r="B9296" s="28">
        <v>42827</v>
      </c>
      <c r="C9296" s="30">
        <v>100</v>
      </c>
      <c r="D9296" s="4">
        <v>1</v>
      </c>
      <c r="E9296" s="1">
        <v>39</v>
      </c>
      <c r="F9296" s="4" t="s">
        <v>47</v>
      </c>
      <c r="G9296" s="4" t="s">
        <v>1503</v>
      </c>
      <c r="H9296" s="4" t="s">
        <v>23</v>
      </c>
      <c r="I9296" s="4" t="s">
        <v>23</v>
      </c>
      <c r="J9296" s="4"/>
      <c r="K9296" s="40"/>
      <c r="L9296" s="58"/>
      <c r="M9296" s="58"/>
      <c r="N9296" s="58"/>
      <c r="O9296" s="58"/>
      <c r="P9296" s="40"/>
      <c r="Q9296" s="58"/>
      <c r="R9296" s="58"/>
      <c r="S9296" s="58"/>
      <c r="T9296" s="58"/>
      <c r="U9296" s="58"/>
      <c r="V9296" s="58"/>
      <c r="W9296" s="58"/>
      <c r="X9296" s="58"/>
      <c r="Y9296" s="58"/>
      <c r="Z9296" s="58"/>
      <c r="AA9296" s="58"/>
      <c r="AB9296" s="58"/>
      <c r="AC9296" s="58"/>
      <c r="AD9296" s="58"/>
      <c r="AE9296" s="58"/>
      <c r="AF9296" s="58"/>
      <c r="AG9296" s="58"/>
      <c r="AH9296" s="58"/>
      <c r="AI9296" s="58"/>
      <c r="AJ9296" s="58"/>
      <c r="AK9296" s="40" t="s">
        <v>1328</v>
      </c>
      <c r="AL9296" s="40"/>
      <c r="AM9296" s="1" t="s">
        <v>70</v>
      </c>
    </row>
    <row r="9297" spans="1:39">
      <c r="A9297" s="1" t="s">
        <v>2946</v>
      </c>
      <c r="B9297" s="28">
        <v>42827</v>
      </c>
      <c r="C9297" s="30">
        <v>100</v>
      </c>
      <c r="D9297" s="4">
        <v>1</v>
      </c>
      <c r="E9297" s="1">
        <v>40</v>
      </c>
      <c r="F9297" s="4" t="s">
        <v>26</v>
      </c>
      <c r="G9297" s="4" t="s">
        <v>1504</v>
      </c>
      <c r="H9297" s="4" t="s">
        <v>23</v>
      </c>
      <c r="I9297" s="4" t="s">
        <v>23</v>
      </c>
      <c r="J9297" s="4"/>
      <c r="K9297" s="40"/>
      <c r="L9297" s="58"/>
      <c r="M9297" s="58"/>
      <c r="N9297" s="58"/>
      <c r="O9297" s="58"/>
      <c r="P9297" s="40"/>
      <c r="Q9297" s="58"/>
      <c r="R9297" s="58"/>
      <c r="S9297" s="58"/>
      <c r="T9297" s="58"/>
      <c r="U9297" s="58"/>
      <c r="V9297" s="58"/>
      <c r="W9297" s="58"/>
      <c r="X9297" s="58"/>
      <c r="Y9297" s="58"/>
      <c r="Z9297" s="58"/>
      <c r="AA9297" s="58"/>
      <c r="AB9297" s="58"/>
      <c r="AC9297" s="58"/>
      <c r="AD9297" s="58"/>
      <c r="AE9297" s="58"/>
      <c r="AF9297" s="58"/>
      <c r="AG9297" s="58"/>
      <c r="AH9297" s="58"/>
      <c r="AI9297" s="58"/>
      <c r="AJ9297" s="58"/>
      <c r="AK9297" s="40" t="s">
        <v>1328</v>
      </c>
      <c r="AL9297" s="40"/>
      <c r="AM9297" s="1" t="s">
        <v>70</v>
      </c>
    </row>
    <row r="9298" spans="1:39">
      <c r="A9298" s="1" t="s">
        <v>2946</v>
      </c>
      <c r="B9298" s="28">
        <v>42827</v>
      </c>
      <c r="C9298" s="30">
        <v>100</v>
      </c>
      <c r="D9298" s="4">
        <v>1</v>
      </c>
      <c r="E9298" s="1">
        <v>40</v>
      </c>
      <c r="F9298" s="4" t="s">
        <v>47</v>
      </c>
      <c r="G9298" s="4" t="s">
        <v>1507</v>
      </c>
      <c r="H9298" s="4" t="s">
        <v>22</v>
      </c>
      <c r="I9298" s="4" t="s">
        <v>9</v>
      </c>
      <c r="J9298" s="4"/>
      <c r="K9298" s="40" t="s">
        <v>30</v>
      </c>
      <c r="L9298" s="40" t="s">
        <v>25</v>
      </c>
      <c r="M9298" s="40" t="s">
        <v>2959</v>
      </c>
      <c r="N9298" s="58" t="s">
        <v>224</v>
      </c>
      <c r="O9298" s="58" t="s">
        <v>33</v>
      </c>
      <c r="P9298" s="40"/>
      <c r="Q9298" s="58">
        <v>26.2</v>
      </c>
      <c r="R9298" s="58">
        <v>12.4</v>
      </c>
      <c r="S9298" s="58">
        <v>8.3000000000000007</v>
      </c>
      <c r="T9298" s="40"/>
      <c r="U9298" s="40"/>
      <c r="V9298" s="40"/>
      <c r="W9298" s="40"/>
      <c r="X9298" s="58">
        <v>13</v>
      </c>
      <c r="Y9298" s="58">
        <v>52</v>
      </c>
      <c r="Z9298" s="58">
        <f>Y9298-X9298</f>
        <v>39</v>
      </c>
      <c r="AA9298" s="58"/>
      <c r="AB9298" s="58"/>
      <c r="AC9298" s="58"/>
      <c r="AD9298" s="58"/>
      <c r="AE9298" s="58">
        <v>628</v>
      </c>
      <c r="AF9298" s="58"/>
      <c r="AG9298" s="58"/>
      <c r="AH9298" s="58"/>
      <c r="AI9298" s="58"/>
      <c r="AJ9298" s="58" t="s">
        <v>2638</v>
      </c>
      <c r="AK9298" s="40" t="s">
        <v>1328</v>
      </c>
      <c r="AL9298" s="40" t="s">
        <v>2960</v>
      </c>
      <c r="AM9298" s="1" t="s">
        <v>70</v>
      </c>
    </row>
    <row r="9299" spans="1:39">
      <c r="A9299" s="1" t="s">
        <v>2946</v>
      </c>
      <c r="B9299" s="28">
        <v>42827</v>
      </c>
      <c r="C9299" s="30">
        <v>100</v>
      </c>
      <c r="D9299" s="4">
        <v>1</v>
      </c>
      <c r="E9299" s="1">
        <v>41</v>
      </c>
      <c r="F9299" s="4" t="s">
        <v>26</v>
      </c>
      <c r="G9299" s="4" t="s">
        <v>1508</v>
      </c>
      <c r="H9299" s="4" t="s">
        <v>22</v>
      </c>
      <c r="I9299" s="4" t="s">
        <v>9</v>
      </c>
      <c r="J9299" s="4"/>
      <c r="K9299" s="40" t="s">
        <v>30</v>
      </c>
      <c r="L9299" s="40" t="s">
        <v>25</v>
      </c>
      <c r="M9299" s="59" t="s">
        <v>2961</v>
      </c>
      <c r="N9299" s="58" t="s">
        <v>26</v>
      </c>
      <c r="O9299" s="58" t="s">
        <v>27</v>
      </c>
      <c r="P9299" s="40"/>
      <c r="Q9299" s="58">
        <v>25.3</v>
      </c>
      <c r="R9299" s="58">
        <v>16</v>
      </c>
      <c r="S9299" s="58">
        <v>16.600000000000001</v>
      </c>
      <c r="T9299" s="40"/>
      <c r="U9299" s="40"/>
      <c r="V9299" s="40"/>
      <c r="W9299" s="40"/>
      <c r="X9299" s="58">
        <v>13</v>
      </c>
      <c r="Y9299" s="58">
        <v>60</v>
      </c>
      <c r="Z9299" s="58">
        <f>Y9299-X9299</f>
        <v>47</v>
      </c>
      <c r="AA9299" s="58"/>
      <c r="AB9299" s="58"/>
      <c r="AC9299" s="58"/>
      <c r="AD9299" s="58"/>
      <c r="AE9299" s="58">
        <v>630</v>
      </c>
      <c r="AF9299" s="58"/>
      <c r="AG9299" s="58"/>
      <c r="AH9299" s="58"/>
      <c r="AI9299" s="58"/>
      <c r="AJ9299" s="58" t="s">
        <v>2638</v>
      </c>
      <c r="AK9299" s="40" t="s">
        <v>1328</v>
      </c>
      <c r="AL9299" s="40"/>
      <c r="AM9299" s="1" t="s">
        <v>70</v>
      </c>
    </row>
    <row r="9300" spans="1:39">
      <c r="A9300" s="1" t="s">
        <v>2946</v>
      </c>
      <c r="B9300" s="28">
        <v>42827</v>
      </c>
      <c r="C9300" s="30">
        <v>100</v>
      </c>
      <c r="D9300" s="4">
        <v>1</v>
      </c>
      <c r="E9300" s="1">
        <v>41</v>
      </c>
      <c r="F9300" s="4" t="s">
        <v>47</v>
      </c>
      <c r="G9300" s="4" t="s">
        <v>1509</v>
      </c>
      <c r="H9300" s="4" t="s">
        <v>23</v>
      </c>
      <c r="I9300" s="4" t="s">
        <v>23</v>
      </c>
      <c r="J9300" s="4"/>
      <c r="K9300" s="40"/>
      <c r="L9300" s="58"/>
      <c r="M9300" s="58"/>
      <c r="N9300" s="58"/>
      <c r="O9300" s="58"/>
      <c r="P9300" s="40"/>
      <c r="Q9300" s="58"/>
      <c r="R9300" s="58"/>
      <c r="S9300" s="58"/>
      <c r="T9300" s="58"/>
      <c r="U9300" s="58"/>
      <c r="V9300" s="58"/>
      <c r="W9300" s="58"/>
      <c r="X9300" s="58"/>
      <c r="Y9300" s="58"/>
      <c r="Z9300" s="58"/>
      <c r="AA9300" s="58"/>
      <c r="AB9300" s="58"/>
      <c r="AC9300" s="58"/>
      <c r="AD9300" s="58"/>
      <c r="AE9300" s="58"/>
      <c r="AF9300" s="58"/>
      <c r="AG9300" s="58"/>
      <c r="AH9300" s="58"/>
      <c r="AI9300" s="58"/>
      <c r="AJ9300" s="58"/>
      <c r="AK9300" s="40" t="s">
        <v>1328</v>
      </c>
      <c r="AL9300" s="40"/>
      <c r="AM9300" s="1" t="s">
        <v>70</v>
      </c>
    </row>
    <row r="9301" spans="1:39">
      <c r="A9301" s="1" t="s">
        <v>2946</v>
      </c>
      <c r="B9301" s="28">
        <v>42827</v>
      </c>
      <c r="C9301" s="30">
        <v>100</v>
      </c>
      <c r="D9301" s="4">
        <v>1</v>
      </c>
      <c r="E9301" s="1">
        <v>42</v>
      </c>
      <c r="F9301" s="4" t="s">
        <v>26</v>
      </c>
      <c r="G9301" s="4" t="s">
        <v>1510</v>
      </c>
      <c r="H9301" s="4" t="s">
        <v>22</v>
      </c>
      <c r="I9301" s="4" t="s">
        <v>9</v>
      </c>
      <c r="J9301" s="4"/>
      <c r="K9301" s="40" t="s">
        <v>29</v>
      </c>
      <c r="L9301" s="40" t="s">
        <v>25</v>
      </c>
      <c r="M9301" s="59" t="s">
        <v>2962</v>
      </c>
      <c r="N9301" s="58" t="s">
        <v>26</v>
      </c>
      <c r="O9301" s="58" t="s">
        <v>27</v>
      </c>
      <c r="P9301" s="40"/>
      <c r="Q9301" s="58">
        <v>40.799999999999997</v>
      </c>
      <c r="R9301" s="58">
        <v>22.7</v>
      </c>
      <c r="S9301" s="58">
        <v>19.600000000000001</v>
      </c>
      <c r="T9301" s="40"/>
      <c r="U9301" s="40"/>
      <c r="V9301" s="40"/>
      <c r="W9301" s="40"/>
      <c r="X9301" s="58">
        <v>13</v>
      </c>
      <c r="Y9301" s="58">
        <v>163</v>
      </c>
      <c r="Z9301" s="58">
        <f>Y9301-X9301</f>
        <v>150</v>
      </c>
      <c r="AA9301" s="58"/>
      <c r="AB9301" s="58"/>
      <c r="AC9301" s="58"/>
      <c r="AD9301" s="58"/>
      <c r="AE9301" s="58">
        <v>631</v>
      </c>
      <c r="AF9301" s="58"/>
      <c r="AG9301" s="58"/>
      <c r="AH9301" s="58"/>
      <c r="AI9301" s="58"/>
      <c r="AJ9301" s="58" t="s">
        <v>2638</v>
      </c>
      <c r="AK9301" s="40" t="s">
        <v>1328</v>
      </c>
      <c r="AL9301" s="40"/>
      <c r="AM9301" s="1" t="s">
        <v>70</v>
      </c>
    </row>
    <row r="9302" spans="1:39">
      <c r="A9302" s="1" t="s">
        <v>2946</v>
      </c>
      <c r="B9302" s="28">
        <v>42827</v>
      </c>
      <c r="C9302" s="30">
        <v>100</v>
      </c>
      <c r="D9302" s="4">
        <v>1</v>
      </c>
      <c r="E9302" s="1">
        <v>42</v>
      </c>
      <c r="F9302" s="4" t="s">
        <v>47</v>
      </c>
      <c r="G9302" s="4" t="s">
        <v>1511</v>
      </c>
      <c r="H9302" s="4" t="s">
        <v>23</v>
      </c>
      <c r="I9302" s="4" t="s">
        <v>23</v>
      </c>
      <c r="J9302" s="4"/>
      <c r="K9302" s="40"/>
      <c r="L9302" s="58"/>
      <c r="M9302" s="58"/>
      <c r="N9302" s="58"/>
      <c r="O9302" s="58"/>
      <c r="P9302" s="40"/>
      <c r="Q9302" s="58"/>
      <c r="R9302" s="58"/>
      <c r="S9302" s="58"/>
      <c r="T9302" s="58"/>
      <c r="U9302" s="58"/>
      <c r="V9302" s="58"/>
      <c r="W9302" s="58"/>
      <c r="X9302" s="58"/>
      <c r="Y9302" s="58"/>
      <c r="Z9302" s="58"/>
      <c r="AA9302" s="58"/>
      <c r="AB9302" s="58"/>
      <c r="AC9302" s="58"/>
      <c r="AD9302" s="58"/>
      <c r="AE9302" s="58"/>
      <c r="AF9302" s="58"/>
      <c r="AG9302" s="58"/>
      <c r="AH9302" s="58"/>
      <c r="AI9302" s="58"/>
      <c r="AJ9302" s="58"/>
      <c r="AK9302" s="40" t="s">
        <v>1328</v>
      </c>
      <c r="AL9302" s="40"/>
      <c r="AM9302" s="1" t="s">
        <v>70</v>
      </c>
    </row>
    <row r="9303" spans="1:39">
      <c r="A9303" s="1" t="s">
        <v>2946</v>
      </c>
      <c r="B9303" s="28">
        <v>42827</v>
      </c>
      <c r="C9303" s="30">
        <v>100</v>
      </c>
      <c r="D9303" s="4">
        <v>1</v>
      </c>
      <c r="E9303" s="1">
        <v>43</v>
      </c>
      <c r="F9303" s="4" t="s">
        <v>26</v>
      </c>
      <c r="G9303" s="4" t="s">
        <v>1512</v>
      </c>
      <c r="H9303" s="4" t="s">
        <v>23</v>
      </c>
      <c r="I9303" s="4" t="s">
        <v>23</v>
      </c>
      <c r="J9303" s="4"/>
      <c r="K9303" s="40"/>
      <c r="L9303" s="58"/>
      <c r="M9303" s="58"/>
      <c r="N9303" s="58"/>
      <c r="O9303" s="58"/>
      <c r="P9303" s="40"/>
      <c r="Q9303" s="58"/>
      <c r="R9303" s="58"/>
      <c r="S9303" s="58"/>
      <c r="T9303" s="58"/>
      <c r="U9303" s="58"/>
      <c r="V9303" s="58"/>
      <c r="W9303" s="58"/>
      <c r="X9303" s="58"/>
      <c r="Y9303" s="58"/>
      <c r="Z9303" s="58"/>
      <c r="AA9303" s="58"/>
      <c r="AB9303" s="58"/>
      <c r="AC9303" s="58"/>
      <c r="AD9303" s="58"/>
      <c r="AE9303" s="58"/>
      <c r="AF9303" s="58"/>
      <c r="AG9303" s="58"/>
      <c r="AH9303" s="58"/>
      <c r="AI9303" s="58"/>
      <c r="AJ9303" s="58"/>
      <c r="AK9303" s="40" t="s">
        <v>1328</v>
      </c>
      <c r="AL9303" s="40"/>
      <c r="AM9303" s="1" t="s">
        <v>70</v>
      </c>
    </row>
    <row r="9304" spans="1:39">
      <c r="A9304" s="1" t="s">
        <v>2946</v>
      </c>
      <c r="B9304" s="28">
        <v>42827</v>
      </c>
      <c r="C9304" s="30">
        <v>100</v>
      </c>
      <c r="D9304" s="4">
        <v>1</v>
      </c>
      <c r="E9304" s="1">
        <v>43</v>
      </c>
      <c r="F9304" s="4" t="s">
        <v>47</v>
      </c>
      <c r="G9304" s="4" t="s">
        <v>1513</v>
      </c>
      <c r="H9304" s="4" t="s">
        <v>23</v>
      </c>
      <c r="I9304" s="4" t="s">
        <v>23</v>
      </c>
      <c r="J9304" s="4"/>
      <c r="K9304" s="40"/>
      <c r="L9304" s="58"/>
      <c r="M9304" s="58"/>
      <c r="N9304" s="58"/>
      <c r="O9304" s="58"/>
      <c r="P9304" s="40"/>
      <c r="Q9304" s="58"/>
      <c r="R9304" s="58"/>
      <c r="S9304" s="58"/>
      <c r="T9304" s="58"/>
      <c r="U9304" s="58"/>
      <c r="V9304" s="58"/>
      <c r="W9304" s="58"/>
      <c r="X9304" s="58"/>
      <c r="Y9304" s="58"/>
      <c r="Z9304" s="58"/>
      <c r="AA9304" s="58"/>
      <c r="AB9304" s="58"/>
      <c r="AC9304" s="58"/>
      <c r="AD9304" s="58"/>
      <c r="AE9304" s="58"/>
      <c r="AF9304" s="58"/>
      <c r="AG9304" s="58"/>
      <c r="AH9304" s="58"/>
      <c r="AI9304" s="58"/>
      <c r="AJ9304" s="58"/>
      <c r="AK9304" s="40" t="s">
        <v>1328</v>
      </c>
      <c r="AL9304" s="40"/>
      <c r="AM9304" s="1" t="s">
        <v>70</v>
      </c>
    </row>
    <row r="9305" spans="1:39">
      <c r="A9305" s="1" t="s">
        <v>2946</v>
      </c>
      <c r="B9305" s="28">
        <v>42827</v>
      </c>
      <c r="C9305" s="30">
        <v>100</v>
      </c>
      <c r="D9305" s="4">
        <v>1</v>
      </c>
      <c r="E9305" s="1">
        <v>44</v>
      </c>
      <c r="F9305" s="4" t="s">
        <v>26</v>
      </c>
      <c r="G9305" s="4" t="s">
        <v>1514</v>
      </c>
      <c r="H9305" s="4" t="s">
        <v>23</v>
      </c>
      <c r="I9305" s="4" t="s">
        <v>23</v>
      </c>
      <c r="J9305" s="4"/>
      <c r="K9305" s="40"/>
      <c r="L9305" s="58"/>
      <c r="M9305" s="58"/>
      <c r="N9305" s="58"/>
      <c r="O9305" s="58"/>
      <c r="P9305" s="40"/>
      <c r="Q9305" s="58"/>
      <c r="R9305" s="58"/>
      <c r="S9305" s="58"/>
      <c r="T9305" s="58"/>
      <c r="U9305" s="58"/>
      <c r="V9305" s="58"/>
      <c r="W9305" s="58"/>
      <c r="X9305" s="58"/>
      <c r="Y9305" s="58"/>
      <c r="Z9305" s="58"/>
      <c r="AA9305" s="58"/>
      <c r="AB9305" s="58"/>
      <c r="AC9305" s="58"/>
      <c r="AD9305" s="58"/>
      <c r="AE9305" s="58"/>
      <c r="AF9305" s="58"/>
      <c r="AG9305" s="58"/>
      <c r="AH9305" s="58"/>
      <c r="AI9305" s="58"/>
      <c r="AJ9305" s="58"/>
      <c r="AK9305" s="40" t="s">
        <v>1328</v>
      </c>
      <c r="AL9305" s="40"/>
      <c r="AM9305" s="1" t="s">
        <v>70</v>
      </c>
    </row>
    <row r="9306" spans="1:39">
      <c r="A9306" s="1" t="s">
        <v>2946</v>
      </c>
      <c r="B9306" s="28">
        <v>42827</v>
      </c>
      <c r="C9306" s="30">
        <v>100</v>
      </c>
      <c r="D9306" s="4">
        <v>1</v>
      </c>
      <c r="E9306" s="1">
        <v>44</v>
      </c>
      <c r="F9306" s="4" t="s">
        <v>47</v>
      </c>
      <c r="G9306" s="4" t="s">
        <v>1515</v>
      </c>
      <c r="H9306" s="4" t="s">
        <v>23</v>
      </c>
      <c r="I9306" s="4" t="s">
        <v>23</v>
      </c>
      <c r="J9306" s="4"/>
      <c r="K9306" s="40"/>
      <c r="L9306" s="58"/>
      <c r="M9306" s="58"/>
      <c r="N9306" s="58"/>
      <c r="O9306" s="58"/>
      <c r="P9306" s="40"/>
      <c r="Q9306" s="58"/>
      <c r="R9306" s="58"/>
      <c r="S9306" s="58"/>
      <c r="T9306" s="58"/>
      <c r="U9306" s="58"/>
      <c r="V9306" s="58"/>
      <c r="W9306" s="58"/>
      <c r="X9306" s="58"/>
      <c r="Y9306" s="58"/>
      <c r="Z9306" s="58"/>
      <c r="AA9306" s="58"/>
      <c r="AB9306" s="58"/>
      <c r="AC9306" s="58"/>
      <c r="AD9306" s="58"/>
      <c r="AE9306" s="58"/>
      <c r="AF9306" s="58"/>
      <c r="AG9306" s="58"/>
      <c r="AH9306" s="58"/>
      <c r="AI9306" s="58"/>
      <c r="AJ9306" s="58"/>
      <c r="AK9306" s="40" t="s">
        <v>1328</v>
      </c>
      <c r="AL9306" s="40"/>
      <c r="AM9306" s="1" t="s">
        <v>70</v>
      </c>
    </row>
    <row r="9307" spans="1:39">
      <c r="A9307" s="1" t="s">
        <v>2946</v>
      </c>
      <c r="B9307" s="28">
        <v>42827</v>
      </c>
      <c r="C9307" s="30">
        <v>100</v>
      </c>
      <c r="D9307" s="4">
        <v>1</v>
      </c>
      <c r="E9307" s="1">
        <v>45</v>
      </c>
      <c r="F9307" s="4" t="s">
        <v>26</v>
      </c>
      <c r="G9307" s="4" t="s">
        <v>1516</v>
      </c>
      <c r="H9307" s="4" t="s">
        <v>23</v>
      </c>
      <c r="I9307" s="4" t="s">
        <v>23</v>
      </c>
      <c r="J9307" s="4"/>
      <c r="K9307" s="40"/>
      <c r="L9307" s="58"/>
      <c r="M9307" s="58"/>
      <c r="N9307" s="58"/>
      <c r="O9307" s="58"/>
      <c r="P9307" s="40"/>
      <c r="Q9307" s="58"/>
      <c r="R9307" s="58"/>
      <c r="S9307" s="58"/>
      <c r="T9307" s="58"/>
      <c r="U9307" s="58"/>
      <c r="V9307" s="58"/>
      <c r="W9307" s="58"/>
      <c r="X9307" s="58"/>
      <c r="Y9307" s="58"/>
      <c r="Z9307" s="58"/>
      <c r="AA9307" s="58"/>
      <c r="AB9307" s="58"/>
      <c r="AC9307" s="58"/>
      <c r="AD9307" s="58"/>
      <c r="AE9307" s="58"/>
      <c r="AF9307" s="58"/>
      <c r="AG9307" s="58"/>
      <c r="AH9307" s="58"/>
      <c r="AI9307" s="58"/>
      <c r="AJ9307" s="58"/>
      <c r="AK9307" s="40" t="s">
        <v>1328</v>
      </c>
      <c r="AL9307" s="40"/>
      <c r="AM9307" s="1" t="s">
        <v>70</v>
      </c>
    </row>
    <row r="9308" spans="1:39">
      <c r="A9308" s="1" t="s">
        <v>2946</v>
      </c>
      <c r="B9308" s="28">
        <v>42827</v>
      </c>
      <c r="C9308" s="30">
        <v>100</v>
      </c>
      <c r="D9308" s="4">
        <v>1</v>
      </c>
      <c r="E9308" s="1">
        <v>45</v>
      </c>
      <c r="F9308" s="4" t="s">
        <v>47</v>
      </c>
      <c r="G9308" s="4" t="s">
        <v>1517</v>
      </c>
      <c r="H9308" s="4" t="s">
        <v>23</v>
      </c>
      <c r="I9308" s="4" t="s">
        <v>23</v>
      </c>
      <c r="J9308" s="4"/>
      <c r="K9308" s="40"/>
      <c r="L9308" s="58"/>
      <c r="M9308" s="58"/>
      <c r="N9308" s="58"/>
      <c r="O9308" s="58"/>
      <c r="P9308" s="40"/>
      <c r="Q9308" s="58"/>
      <c r="R9308" s="58"/>
      <c r="S9308" s="58"/>
      <c r="T9308" s="58"/>
      <c r="U9308" s="58"/>
      <c r="V9308" s="58"/>
      <c r="W9308" s="58"/>
      <c r="X9308" s="58"/>
      <c r="Y9308" s="58"/>
      <c r="Z9308" s="58"/>
      <c r="AA9308" s="58"/>
      <c r="AB9308" s="58"/>
      <c r="AC9308" s="58"/>
      <c r="AD9308" s="58"/>
      <c r="AE9308" s="58"/>
      <c r="AF9308" s="58"/>
      <c r="AG9308" s="58"/>
      <c r="AH9308" s="58"/>
      <c r="AI9308" s="58"/>
      <c r="AJ9308" s="58"/>
      <c r="AK9308" s="40" t="s">
        <v>1328</v>
      </c>
      <c r="AL9308" s="40"/>
      <c r="AM9308" s="1" t="s">
        <v>70</v>
      </c>
    </row>
    <row r="9309" spans="1:39">
      <c r="A9309" s="1" t="s">
        <v>2946</v>
      </c>
      <c r="B9309" s="28">
        <v>42827</v>
      </c>
      <c r="C9309" s="30">
        <v>100</v>
      </c>
      <c r="D9309" s="4">
        <v>1</v>
      </c>
      <c r="E9309" s="1">
        <v>46</v>
      </c>
      <c r="F9309" s="4" t="s">
        <v>26</v>
      </c>
      <c r="G9309" s="4" t="s">
        <v>1518</v>
      </c>
      <c r="H9309" s="4" t="s">
        <v>23</v>
      </c>
      <c r="I9309" s="4" t="s">
        <v>23</v>
      </c>
      <c r="J9309" s="4"/>
      <c r="K9309" s="40"/>
      <c r="L9309" s="58"/>
      <c r="M9309" s="58"/>
      <c r="N9309" s="58"/>
      <c r="O9309" s="58"/>
      <c r="P9309" s="40"/>
      <c r="Q9309" s="58"/>
      <c r="R9309" s="58"/>
      <c r="S9309" s="58"/>
      <c r="T9309" s="58"/>
      <c r="U9309" s="58"/>
      <c r="V9309" s="58"/>
      <c r="W9309" s="58"/>
      <c r="X9309" s="58"/>
      <c r="Y9309" s="58"/>
      <c r="Z9309" s="58"/>
      <c r="AA9309" s="58"/>
      <c r="AB9309" s="58"/>
      <c r="AC9309" s="58"/>
      <c r="AD9309" s="58"/>
      <c r="AE9309" s="58"/>
      <c r="AF9309" s="58"/>
      <c r="AG9309" s="58"/>
      <c r="AH9309" s="58"/>
      <c r="AI9309" s="58"/>
      <c r="AJ9309" s="58"/>
      <c r="AK9309" s="40" t="s">
        <v>1328</v>
      </c>
      <c r="AL9309" s="40"/>
      <c r="AM9309" s="1" t="s">
        <v>70</v>
      </c>
    </row>
    <row r="9310" spans="1:39">
      <c r="A9310" s="1" t="s">
        <v>2946</v>
      </c>
      <c r="B9310" s="28">
        <v>42827</v>
      </c>
      <c r="C9310" s="30">
        <v>100</v>
      </c>
      <c r="D9310" s="4">
        <v>1</v>
      </c>
      <c r="E9310" s="1">
        <v>46</v>
      </c>
      <c r="F9310" s="4" t="s">
        <v>47</v>
      </c>
      <c r="G9310" s="4" t="s">
        <v>1519</v>
      </c>
      <c r="H9310" s="4" t="s">
        <v>23</v>
      </c>
      <c r="I9310" s="4" t="s">
        <v>23</v>
      </c>
      <c r="J9310" s="4"/>
      <c r="K9310" s="40"/>
      <c r="L9310" s="58"/>
      <c r="M9310" s="58"/>
      <c r="N9310" s="58"/>
      <c r="O9310" s="58"/>
      <c r="P9310" s="40"/>
      <c r="Q9310" s="58"/>
      <c r="R9310" s="58"/>
      <c r="S9310" s="58"/>
      <c r="T9310" s="58"/>
      <c r="U9310" s="58"/>
      <c r="V9310" s="58"/>
      <c r="W9310" s="58"/>
      <c r="X9310" s="58"/>
      <c r="Y9310" s="58"/>
      <c r="Z9310" s="58"/>
      <c r="AA9310" s="58"/>
      <c r="AB9310" s="58"/>
      <c r="AC9310" s="58"/>
      <c r="AD9310" s="58"/>
      <c r="AE9310" s="58"/>
      <c r="AF9310" s="58"/>
      <c r="AG9310" s="58"/>
      <c r="AH9310" s="58"/>
      <c r="AI9310" s="58"/>
      <c r="AJ9310" s="58"/>
      <c r="AK9310" s="40" t="s">
        <v>1328</v>
      </c>
      <c r="AL9310" s="40"/>
      <c r="AM9310" s="1" t="s">
        <v>70</v>
      </c>
    </row>
    <row r="9311" spans="1:39">
      <c r="A9311" s="1" t="s">
        <v>2946</v>
      </c>
      <c r="B9311" s="28">
        <v>42827</v>
      </c>
      <c r="C9311" s="30">
        <v>100</v>
      </c>
      <c r="D9311" s="4">
        <v>1</v>
      </c>
      <c r="E9311" s="1">
        <v>47</v>
      </c>
      <c r="F9311" s="4" t="s">
        <v>26</v>
      </c>
      <c r="G9311" s="4" t="s">
        <v>1520</v>
      </c>
      <c r="H9311" s="4" t="s">
        <v>22</v>
      </c>
      <c r="I9311" s="4" t="s">
        <v>9</v>
      </c>
      <c r="J9311" s="4"/>
      <c r="K9311" s="40" t="s">
        <v>29</v>
      </c>
      <c r="L9311" s="40" t="s">
        <v>53</v>
      </c>
      <c r="M9311" s="40" t="s">
        <v>2944</v>
      </c>
      <c r="N9311" s="58"/>
      <c r="O9311" s="58"/>
      <c r="P9311" s="40"/>
      <c r="Q9311" s="58"/>
      <c r="R9311" s="58"/>
      <c r="S9311" s="58"/>
      <c r="T9311" s="40"/>
      <c r="U9311" s="40"/>
      <c r="V9311" s="40"/>
      <c r="W9311" s="40"/>
      <c r="X9311" s="58">
        <v>13</v>
      </c>
      <c r="Y9311" s="58">
        <v>114</v>
      </c>
      <c r="Z9311" s="58">
        <f>Y9311-X9311</f>
        <v>101</v>
      </c>
      <c r="AA9311" s="58"/>
      <c r="AB9311" s="58"/>
      <c r="AC9311" s="58"/>
      <c r="AD9311" s="58"/>
      <c r="AE9311" s="58"/>
      <c r="AF9311" s="58"/>
      <c r="AG9311" s="58"/>
      <c r="AH9311" s="58"/>
      <c r="AI9311" s="58"/>
      <c r="AJ9311" s="58" t="s">
        <v>2638</v>
      </c>
      <c r="AK9311" s="40" t="s">
        <v>1328</v>
      </c>
      <c r="AL9311" s="40"/>
      <c r="AM9311" s="1" t="s">
        <v>70</v>
      </c>
    </row>
    <row r="9312" spans="1:39">
      <c r="A9312" s="1" t="s">
        <v>2946</v>
      </c>
      <c r="B9312" s="28">
        <v>42827</v>
      </c>
      <c r="C9312" s="30">
        <v>100</v>
      </c>
      <c r="D9312" s="4">
        <v>1</v>
      </c>
      <c r="E9312" s="1">
        <v>47</v>
      </c>
      <c r="F9312" s="4" t="s">
        <v>47</v>
      </c>
      <c r="G9312" s="4" t="s">
        <v>1521</v>
      </c>
      <c r="H9312" s="4" t="s">
        <v>22</v>
      </c>
      <c r="I9312" s="4" t="s">
        <v>9</v>
      </c>
      <c r="J9312" s="4"/>
      <c r="K9312" s="40" t="s">
        <v>32</v>
      </c>
      <c r="L9312" s="40" t="s">
        <v>25</v>
      </c>
      <c r="M9312" s="40" t="s">
        <v>2963</v>
      </c>
      <c r="N9312" s="58" t="s">
        <v>224</v>
      </c>
      <c r="O9312" s="58" t="s">
        <v>33</v>
      </c>
      <c r="P9312" s="40"/>
      <c r="Q9312" s="58">
        <v>27</v>
      </c>
      <c r="R9312" s="58">
        <v>14.6</v>
      </c>
      <c r="S9312" s="58">
        <v>11</v>
      </c>
      <c r="T9312" s="40"/>
      <c r="U9312" s="40"/>
      <c r="V9312" s="40"/>
      <c r="W9312" s="40"/>
      <c r="X9312" s="58">
        <v>13</v>
      </c>
      <c r="Y9312" s="58">
        <v>62</v>
      </c>
      <c r="Z9312" s="58">
        <f>Y9312-X9312</f>
        <v>49</v>
      </c>
      <c r="AA9312" s="58"/>
      <c r="AB9312" s="58"/>
      <c r="AC9312" s="58"/>
      <c r="AD9312" s="58"/>
      <c r="AE9312" s="58">
        <v>629</v>
      </c>
      <c r="AF9312" s="58"/>
      <c r="AG9312" s="58"/>
      <c r="AH9312" s="58"/>
      <c r="AI9312" s="58"/>
      <c r="AJ9312" s="58" t="s">
        <v>2638</v>
      </c>
      <c r="AK9312" s="40" t="s">
        <v>1328</v>
      </c>
      <c r="AL9312" s="40"/>
      <c r="AM9312" s="1" t="s">
        <v>70</v>
      </c>
    </row>
    <row r="9313" spans="1:40">
      <c r="A9313" s="1" t="s">
        <v>2946</v>
      </c>
      <c r="B9313" s="28">
        <v>42827</v>
      </c>
      <c r="C9313" s="30">
        <v>100</v>
      </c>
      <c r="D9313" s="4">
        <v>1</v>
      </c>
      <c r="E9313" s="1">
        <v>48</v>
      </c>
      <c r="F9313" s="4" t="s">
        <v>26</v>
      </c>
      <c r="G9313" s="4" t="s">
        <v>1522</v>
      </c>
      <c r="H9313" s="4" t="s">
        <v>22</v>
      </c>
      <c r="I9313" s="4" t="s">
        <v>9</v>
      </c>
      <c r="J9313" s="4"/>
      <c r="K9313" s="40" t="s">
        <v>32</v>
      </c>
      <c r="L9313" s="40" t="s">
        <v>25</v>
      </c>
      <c r="M9313" t="s">
        <v>2947</v>
      </c>
      <c r="N9313" s="58" t="s">
        <v>224</v>
      </c>
      <c r="O9313" s="58" t="s">
        <v>27</v>
      </c>
      <c r="P9313" s="40"/>
      <c r="Q9313" s="58">
        <v>30.5</v>
      </c>
      <c r="R9313" s="58">
        <v>15.5</v>
      </c>
      <c r="S9313" s="58">
        <v>12.7</v>
      </c>
      <c r="T9313" s="40"/>
      <c r="U9313" s="40"/>
      <c r="V9313" s="40"/>
      <c r="W9313" s="40"/>
      <c r="X9313" s="58">
        <v>13</v>
      </c>
      <c r="Y9313" s="58">
        <v>68</v>
      </c>
      <c r="Z9313" s="58">
        <f>Y9313-X9313</f>
        <v>55</v>
      </c>
      <c r="AA9313" s="58"/>
      <c r="AB9313" s="58"/>
      <c r="AC9313" s="58"/>
      <c r="AD9313" s="58"/>
      <c r="AE9313" s="58">
        <v>627</v>
      </c>
      <c r="AF9313" s="58"/>
      <c r="AG9313" s="58"/>
      <c r="AH9313" s="58"/>
      <c r="AI9313" s="58"/>
      <c r="AJ9313" s="58" t="s">
        <v>2638</v>
      </c>
      <c r="AK9313" s="40" t="s">
        <v>1328</v>
      </c>
      <c r="AL9313" s="40" t="s">
        <v>2964</v>
      </c>
      <c r="AM9313" s="1" t="s">
        <v>70</v>
      </c>
    </row>
    <row r="9314" spans="1:40">
      <c r="A9314" s="1" t="s">
        <v>2946</v>
      </c>
      <c r="B9314" s="28">
        <v>42827</v>
      </c>
      <c r="C9314" s="30">
        <v>100</v>
      </c>
      <c r="D9314" s="4">
        <v>1</v>
      </c>
      <c r="E9314" s="1">
        <v>48</v>
      </c>
      <c r="F9314" s="4" t="s">
        <v>47</v>
      </c>
      <c r="G9314" s="4" t="s">
        <v>1523</v>
      </c>
      <c r="H9314" s="4" t="s">
        <v>22</v>
      </c>
      <c r="I9314" s="4" t="s">
        <v>9</v>
      </c>
      <c r="J9314" s="4"/>
      <c r="K9314" s="40" t="s">
        <v>30</v>
      </c>
      <c r="L9314" s="40" t="s">
        <v>25</v>
      </c>
      <c r="M9314" s="59" t="s">
        <v>2965</v>
      </c>
      <c r="N9314" s="58" t="s">
        <v>26</v>
      </c>
      <c r="O9314" s="58" t="s">
        <v>27</v>
      </c>
      <c r="P9314" s="40"/>
      <c r="Q9314" s="58">
        <v>26.3</v>
      </c>
      <c r="R9314" s="58">
        <v>14.2</v>
      </c>
      <c r="S9314" s="58">
        <v>11.3</v>
      </c>
      <c r="T9314" s="40"/>
      <c r="U9314" s="40"/>
      <c r="V9314" s="40"/>
      <c r="W9314" s="40"/>
      <c r="X9314" s="58">
        <v>13</v>
      </c>
      <c r="Y9314" s="58">
        <v>56</v>
      </c>
      <c r="Z9314" s="58">
        <f>Y9314-X9314</f>
        <v>43</v>
      </c>
      <c r="AA9314" s="58"/>
      <c r="AB9314" s="58"/>
      <c r="AC9314" s="58"/>
      <c r="AD9314" s="58"/>
      <c r="AE9314" s="58">
        <v>632</v>
      </c>
      <c r="AF9314" s="58"/>
      <c r="AG9314" s="58"/>
      <c r="AH9314" s="58"/>
      <c r="AI9314" s="58"/>
      <c r="AJ9314" s="58" t="s">
        <v>2638</v>
      </c>
      <c r="AK9314" s="40" t="s">
        <v>1328</v>
      </c>
      <c r="AL9314" s="40"/>
      <c r="AM9314" s="1" t="s">
        <v>70</v>
      </c>
    </row>
    <row r="9315" spans="1:40">
      <c r="A9315" s="1" t="s">
        <v>2966</v>
      </c>
      <c r="B9315" s="28">
        <v>42828</v>
      </c>
      <c r="C9315" s="30">
        <v>100</v>
      </c>
      <c r="D9315" s="4">
        <v>1</v>
      </c>
      <c r="E9315" s="1">
        <v>1</v>
      </c>
      <c r="F9315" s="4" t="s">
        <v>26</v>
      </c>
      <c r="G9315" s="4" t="s">
        <v>1823</v>
      </c>
      <c r="H9315" s="4" t="s">
        <v>22</v>
      </c>
      <c r="I9315" s="4" t="s">
        <v>9</v>
      </c>
      <c r="J9315" s="4"/>
      <c r="K9315" s="40" t="s">
        <v>29</v>
      </c>
      <c r="L9315" s="40" t="s">
        <v>53</v>
      </c>
      <c r="M9315" s="59" t="s">
        <v>2927</v>
      </c>
      <c r="N9315" s="58"/>
      <c r="O9315" s="58"/>
      <c r="P9315" s="40"/>
      <c r="Q9315" s="58"/>
      <c r="R9315" s="58"/>
      <c r="S9315" s="58"/>
      <c r="T9315" s="40"/>
      <c r="U9315" s="40"/>
      <c r="V9315" s="40"/>
      <c r="W9315" s="40"/>
      <c r="X9315" s="58">
        <v>13</v>
      </c>
      <c r="Y9315" s="58">
        <v>157</v>
      </c>
      <c r="Z9315" s="58">
        <f>Y9315-X9315</f>
        <v>144</v>
      </c>
      <c r="AA9315" s="58"/>
      <c r="AB9315" s="58"/>
      <c r="AC9315" s="58"/>
      <c r="AD9315" s="58"/>
      <c r="AE9315" s="58"/>
      <c r="AF9315" s="58"/>
      <c r="AG9315" s="58"/>
      <c r="AH9315" s="58"/>
      <c r="AI9315" s="58"/>
      <c r="AJ9315" s="58" t="s">
        <v>2638</v>
      </c>
      <c r="AK9315" s="40" t="s">
        <v>2638</v>
      </c>
      <c r="AL9315" s="40"/>
      <c r="AM9315" s="1" t="s">
        <v>70</v>
      </c>
    </row>
    <row r="9316" spans="1:40">
      <c r="A9316" s="1" t="s">
        <v>2966</v>
      </c>
      <c r="B9316" s="28">
        <v>42828</v>
      </c>
      <c r="C9316" s="30">
        <v>100</v>
      </c>
      <c r="D9316" s="4">
        <v>1</v>
      </c>
      <c r="E9316" s="1">
        <v>1</v>
      </c>
      <c r="F9316" s="4" t="s">
        <v>47</v>
      </c>
      <c r="G9316" s="4" t="s">
        <v>1825</v>
      </c>
      <c r="H9316" s="4" t="s">
        <v>23</v>
      </c>
      <c r="I9316" s="4" t="s">
        <v>23</v>
      </c>
      <c r="J9316" s="4"/>
      <c r="K9316" s="40"/>
      <c r="L9316" s="58"/>
      <c r="M9316" s="58"/>
      <c r="N9316" s="58"/>
      <c r="O9316" s="58"/>
      <c r="P9316" s="40"/>
      <c r="Q9316" s="58"/>
      <c r="R9316" s="58"/>
      <c r="S9316" s="58"/>
      <c r="T9316" s="58"/>
      <c r="U9316" s="58"/>
      <c r="V9316" s="58"/>
      <c r="W9316" s="58"/>
      <c r="X9316" s="58"/>
      <c r="Y9316" s="58"/>
      <c r="Z9316" s="58"/>
      <c r="AA9316" s="58"/>
      <c r="AB9316" s="58"/>
      <c r="AC9316" s="58"/>
      <c r="AD9316" s="58"/>
      <c r="AE9316" s="58"/>
      <c r="AF9316" s="58"/>
      <c r="AG9316" s="58"/>
      <c r="AH9316" s="58"/>
      <c r="AI9316" s="58"/>
      <c r="AJ9316" s="58"/>
      <c r="AK9316" s="40" t="s">
        <v>2638</v>
      </c>
      <c r="AL9316" s="40"/>
      <c r="AM9316" s="1" t="s">
        <v>1328</v>
      </c>
      <c r="AN9316" s="1" t="s">
        <v>2685</v>
      </c>
    </row>
    <row r="9317" spans="1:40">
      <c r="A9317" s="1" t="s">
        <v>2966</v>
      </c>
      <c r="B9317" s="28">
        <v>42828</v>
      </c>
      <c r="C9317" s="30">
        <v>100</v>
      </c>
      <c r="D9317" s="4">
        <v>1</v>
      </c>
      <c r="E9317" s="1">
        <v>2</v>
      </c>
      <c r="F9317" s="4" t="s">
        <v>26</v>
      </c>
      <c r="G9317" s="4" t="s">
        <v>1833</v>
      </c>
      <c r="H9317" s="4" t="s">
        <v>23</v>
      </c>
      <c r="I9317" s="4" t="s">
        <v>23</v>
      </c>
      <c r="J9317" s="4"/>
      <c r="K9317" s="40"/>
      <c r="L9317" s="58"/>
      <c r="M9317" s="58"/>
      <c r="N9317" s="58"/>
      <c r="O9317" s="58"/>
      <c r="P9317" s="40"/>
      <c r="Q9317" s="58"/>
      <c r="R9317" s="58"/>
      <c r="S9317" s="58"/>
      <c r="T9317" s="58"/>
      <c r="U9317" s="58"/>
      <c r="V9317" s="58"/>
      <c r="W9317" s="58"/>
      <c r="X9317" s="58"/>
      <c r="Y9317" s="58"/>
      <c r="Z9317" s="58"/>
      <c r="AA9317" s="58"/>
      <c r="AB9317" s="58"/>
      <c r="AC9317" s="58"/>
      <c r="AD9317" s="58"/>
      <c r="AE9317" s="58"/>
      <c r="AF9317" s="58"/>
      <c r="AG9317" s="58"/>
      <c r="AH9317" s="58"/>
      <c r="AI9317" s="58"/>
      <c r="AJ9317" s="58"/>
      <c r="AK9317" s="40" t="s">
        <v>2638</v>
      </c>
      <c r="AL9317" s="40"/>
      <c r="AM9317" s="1" t="s">
        <v>1328</v>
      </c>
    </row>
    <row r="9318" spans="1:40">
      <c r="A9318" s="1" t="s">
        <v>2966</v>
      </c>
      <c r="B9318" s="28">
        <v>42828</v>
      </c>
      <c r="C9318" s="30">
        <v>100</v>
      </c>
      <c r="D9318" s="4">
        <v>1</v>
      </c>
      <c r="E9318" s="1">
        <v>2</v>
      </c>
      <c r="F9318" s="4" t="s">
        <v>47</v>
      </c>
      <c r="G9318" s="4" t="s">
        <v>1829</v>
      </c>
      <c r="H9318" s="4" t="s">
        <v>23</v>
      </c>
      <c r="I9318" s="4" t="s">
        <v>23</v>
      </c>
      <c r="J9318" s="4"/>
      <c r="K9318" s="40"/>
      <c r="L9318" s="58"/>
      <c r="M9318" s="58"/>
      <c r="N9318" s="58"/>
      <c r="O9318" s="58"/>
      <c r="P9318" s="40"/>
      <c r="Q9318" s="58"/>
      <c r="R9318" s="58"/>
      <c r="S9318" s="58"/>
      <c r="T9318" s="58"/>
      <c r="U9318" s="58"/>
      <c r="V9318" s="58"/>
      <c r="W9318" s="58"/>
      <c r="X9318" s="58"/>
      <c r="Y9318" s="58"/>
      <c r="Z9318" s="58"/>
      <c r="AA9318" s="58"/>
      <c r="AB9318" s="58"/>
      <c r="AC9318" s="58"/>
      <c r="AD9318" s="58"/>
      <c r="AE9318" s="58"/>
      <c r="AF9318" s="58"/>
      <c r="AG9318" s="58"/>
      <c r="AH9318" s="58"/>
      <c r="AI9318" s="58"/>
      <c r="AJ9318" s="58"/>
      <c r="AK9318" s="40" t="s">
        <v>2638</v>
      </c>
      <c r="AL9318" s="40"/>
      <c r="AM9318" s="1" t="s">
        <v>1328</v>
      </c>
    </row>
    <row r="9319" spans="1:40">
      <c r="A9319" s="1" t="s">
        <v>2966</v>
      </c>
      <c r="B9319" s="28">
        <v>42828</v>
      </c>
      <c r="C9319" s="30">
        <v>100</v>
      </c>
      <c r="D9319" s="4">
        <v>1</v>
      </c>
      <c r="E9319" s="1">
        <v>3</v>
      </c>
      <c r="F9319" s="4" t="s">
        <v>26</v>
      </c>
      <c r="G9319" s="4" t="s">
        <v>1813</v>
      </c>
      <c r="H9319" s="4" t="s">
        <v>23</v>
      </c>
      <c r="I9319" s="4" t="s">
        <v>23</v>
      </c>
      <c r="J9319" s="4"/>
      <c r="K9319" s="40"/>
      <c r="L9319" s="58"/>
      <c r="M9319" s="58"/>
      <c r="N9319" s="58"/>
      <c r="O9319" s="58"/>
      <c r="P9319" s="40"/>
      <c r="Q9319" s="58"/>
      <c r="R9319" s="58"/>
      <c r="S9319" s="58"/>
      <c r="T9319" s="58"/>
      <c r="U9319" s="58"/>
      <c r="V9319" s="58"/>
      <c r="W9319" s="58"/>
      <c r="X9319" s="58"/>
      <c r="Y9319" s="58"/>
      <c r="Z9319" s="58"/>
      <c r="AA9319" s="58"/>
      <c r="AB9319" s="58"/>
      <c r="AC9319" s="58"/>
      <c r="AD9319" s="58"/>
      <c r="AE9319" s="58"/>
      <c r="AF9319" s="58"/>
      <c r="AG9319" s="58"/>
      <c r="AH9319" s="58"/>
      <c r="AI9319" s="58"/>
      <c r="AJ9319" s="58"/>
      <c r="AK9319" s="40" t="s">
        <v>2638</v>
      </c>
      <c r="AL9319" s="40"/>
      <c r="AM9319" s="1" t="s">
        <v>1328</v>
      </c>
    </row>
    <row r="9320" spans="1:40">
      <c r="A9320" s="1" t="s">
        <v>2966</v>
      </c>
      <c r="B9320" s="28">
        <v>42828</v>
      </c>
      <c r="C9320" s="30">
        <v>100</v>
      </c>
      <c r="D9320" s="4">
        <v>1</v>
      </c>
      <c r="E9320" s="1">
        <v>3</v>
      </c>
      <c r="F9320" s="4" t="s">
        <v>47</v>
      </c>
      <c r="G9320" s="4" t="s">
        <v>1824</v>
      </c>
      <c r="H9320" s="4" t="s">
        <v>23</v>
      </c>
      <c r="I9320" s="4" t="s">
        <v>23</v>
      </c>
      <c r="J9320" s="4"/>
      <c r="K9320" s="40"/>
      <c r="L9320" s="58"/>
      <c r="M9320" s="58"/>
      <c r="N9320" s="58"/>
      <c r="O9320" s="58"/>
      <c r="P9320" s="40"/>
      <c r="Q9320" s="58"/>
      <c r="R9320" s="58"/>
      <c r="S9320" s="58"/>
      <c r="T9320" s="58"/>
      <c r="U9320" s="58"/>
      <c r="V9320" s="58"/>
      <c r="W9320" s="58"/>
      <c r="X9320" s="58"/>
      <c r="Y9320" s="58"/>
      <c r="Z9320" s="58"/>
      <c r="AA9320" s="58"/>
      <c r="AB9320" s="58"/>
      <c r="AC9320" s="58"/>
      <c r="AD9320" s="58"/>
      <c r="AE9320" s="58"/>
      <c r="AF9320" s="58"/>
      <c r="AG9320" s="58"/>
      <c r="AH9320" s="58"/>
      <c r="AI9320" s="58"/>
      <c r="AJ9320" s="58"/>
      <c r="AK9320" s="40" t="s">
        <v>2638</v>
      </c>
      <c r="AL9320" s="40"/>
      <c r="AM9320" s="1" t="s">
        <v>1328</v>
      </c>
    </row>
    <row r="9321" spans="1:40">
      <c r="A9321" s="1" t="s">
        <v>2966</v>
      </c>
      <c r="B9321" s="28">
        <v>42828</v>
      </c>
      <c r="C9321" s="30">
        <v>100</v>
      </c>
      <c r="D9321" s="4">
        <v>1</v>
      </c>
      <c r="E9321" s="1">
        <v>4</v>
      </c>
      <c r="F9321" s="4" t="s">
        <v>26</v>
      </c>
      <c r="G9321" s="4" t="s">
        <v>1821</v>
      </c>
      <c r="H9321" s="4" t="s">
        <v>23</v>
      </c>
      <c r="I9321" s="4" t="s">
        <v>23</v>
      </c>
      <c r="J9321" s="4"/>
      <c r="K9321" s="40"/>
      <c r="L9321" s="58"/>
      <c r="M9321" s="58"/>
      <c r="N9321" s="58"/>
      <c r="O9321" s="58"/>
      <c r="P9321" s="40"/>
      <c r="Q9321" s="58"/>
      <c r="R9321" s="58"/>
      <c r="S9321" s="58"/>
      <c r="T9321" s="58"/>
      <c r="U9321" s="58"/>
      <c r="V9321" s="58"/>
      <c r="W9321" s="58"/>
      <c r="X9321" s="58"/>
      <c r="Y9321" s="58"/>
      <c r="Z9321" s="58"/>
      <c r="AA9321" s="58"/>
      <c r="AB9321" s="58"/>
      <c r="AC9321" s="58"/>
      <c r="AD9321" s="58"/>
      <c r="AE9321" s="58"/>
      <c r="AF9321" s="58"/>
      <c r="AG9321" s="58"/>
      <c r="AH9321" s="58"/>
      <c r="AI9321" s="58"/>
      <c r="AJ9321" s="58"/>
      <c r="AK9321" s="40" t="s">
        <v>2638</v>
      </c>
      <c r="AL9321" s="40"/>
      <c r="AM9321" s="1" t="s">
        <v>1328</v>
      </c>
      <c r="AN9321" s="1" t="s">
        <v>2686</v>
      </c>
    </row>
    <row r="9322" spans="1:40">
      <c r="A9322" s="1" t="s">
        <v>2966</v>
      </c>
      <c r="B9322" s="28">
        <v>42828</v>
      </c>
      <c r="C9322" s="30">
        <v>100</v>
      </c>
      <c r="D9322" s="4">
        <v>1</v>
      </c>
      <c r="E9322" s="1">
        <v>4</v>
      </c>
      <c r="F9322" s="4" t="s">
        <v>47</v>
      </c>
      <c r="G9322" s="4" t="s">
        <v>1832</v>
      </c>
      <c r="H9322" s="4" t="s">
        <v>23</v>
      </c>
      <c r="I9322" s="4" t="s">
        <v>23</v>
      </c>
      <c r="J9322" s="4"/>
      <c r="K9322" s="40"/>
      <c r="L9322" s="58"/>
      <c r="M9322" s="58"/>
      <c r="N9322" s="58"/>
      <c r="O9322" s="58"/>
      <c r="P9322" s="40"/>
      <c r="Q9322" s="58"/>
      <c r="R9322" s="58"/>
      <c r="S9322" s="58"/>
      <c r="T9322" s="58"/>
      <c r="U9322" s="58"/>
      <c r="V9322" s="58"/>
      <c r="W9322" s="58"/>
      <c r="X9322" s="58"/>
      <c r="Y9322" s="58"/>
      <c r="Z9322" s="58"/>
      <c r="AA9322" s="58"/>
      <c r="AB9322" s="58"/>
      <c r="AC9322" s="58"/>
      <c r="AD9322" s="58"/>
      <c r="AE9322" s="58"/>
      <c r="AF9322" s="58"/>
      <c r="AG9322" s="58"/>
      <c r="AH9322" s="58"/>
      <c r="AI9322" s="58"/>
      <c r="AJ9322" s="58"/>
      <c r="AK9322" s="40" t="s">
        <v>2638</v>
      </c>
      <c r="AL9322" s="40"/>
      <c r="AM9322" s="1" t="s">
        <v>1328</v>
      </c>
    </row>
    <row r="9323" spans="1:40">
      <c r="A9323" s="1" t="s">
        <v>2966</v>
      </c>
      <c r="B9323" s="28">
        <v>42828</v>
      </c>
      <c r="C9323" s="30">
        <v>100</v>
      </c>
      <c r="D9323" s="4">
        <v>1</v>
      </c>
      <c r="E9323" s="1">
        <v>5</v>
      </c>
      <c r="F9323" s="4" t="s">
        <v>26</v>
      </c>
      <c r="G9323" s="4" t="s">
        <v>1828</v>
      </c>
      <c r="H9323" s="4" t="s">
        <v>23</v>
      </c>
      <c r="I9323" s="4" t="s">
        <v>23</v>
      </c>
      <c r="J9323" s="4"/>
      <c r="K9323" s="40"/>
      <c r="L9323" s="58"/>
      <c r="M9323" s="58"/>
      <c r="N9323" s="58"/>
      <c r="O9323" s="58"/>
      <c r="P9323" s="40"/>
      <c r="Q9323" s="58"/>
      <c r="R9323" s="58"/>
      <c r="S9323" s="58"/>
      <c r="T9323" s="58"/>
      <c r="U9323" s="58"/>
      <c r="V9323" s="58"/>
      <c r="W9323" s="58"/>
      <c r="X9323" s="58"/>
      <c r="Y9323" s="58"/>
      <c r="Z9323" s="58"/>
      <c r="AA9323" s="58"/>
      <c r="AB9323" s="58"/>
      <c r="AC9323" s="58"/>
      <c r="AD9323" s="58"/>
      <c r="AE9323" s="58"/>
      <c r="AF9323" s="58"/>
      <c r="AG9323" s="58"/>
      <c r="AH9323" s="58"/>
      <c r="AI9323" s="58"/>
      <c r="AJ9323" s="58"/>
      <c r="AK9323" s="40" t="s">
        <v>2638</v>
      </c>
      <c r="AL9323" s="40"/>
      <c r="AM9323" s="1" t="s">
        <v>1328</v>
      </c>
    </row>
    <row r="9324" spans="1:40">
      <c r="A9324" s="1" t="s">
        <v>2966</v>
      </c>
      <c r="B9324" s="28">
        <v>42828</v>
      </c>
      <c r="C9324" s="30">
        <v>100</v>
      </c>
      <c r="D9324" s="4">
        <v>1</v>
      </c>
      <c r="E9324" s="1">
        <v>5</v>
      </c>
      <c r="F9324" s="4" t="s">
        <v>47</v>
      </c>
      <c r="G9324" s="4" t="s">
        <v>1826</v>
      </c>
      <c r="H9324" s="4" t="s">
        <v>22</v>
      </c>
      <c r="I9324" s="4" t="s">
        <v>9</v>
      </c>
      <c r="J9324" s="4"/>
      <c r="K9324" s="40" t="s">
        <v>31</v>
      </c>
      <c r="L9324" s="40" t="s">
        <v>25</v>
      </c>
      <c r="M9324" s="40" t="s">
        <v>2967</v>
      </c>
      <c r="N9324" s="58" t="s">
        <v>26</v>
      </c>
      <c r="O9324" s="58" t="s">
        <v>27</v>
      </c>
      <c r="P9324" s="40"/>
      <c r="Q9324" s="58">
        <v>34.9</v>
      </c>
      <c r="R9324" s="58">
        <v>19.2</v>
      </c>
      <c r="S9324" s="58">
        <v>29.8</v>
      </c>
      <c r="T9324" s="40"/>
      <c r="U9324" s="40"/>
      <c r="V9324" s="40"/>
      <c r="W9324" s="40"/>
      <c r="X9324" s="58">
        <v>13</v>
      </c>
      <c r="Y9324" s="58">
        <v>142</v>
      </c>
      <c r="Z9324" s="58">
        <f>Y9324-X9324</f>
        <v>129</v>
      </c>
      <c r="AA9324" s="58"/>
      <c r="AB9324" s="58"/>
      <c r="AC9324" s="58"/>
      <c r="AD9324" s="58"/>
      <c r="AE9324" s="58">
        <v>638</v>
      </c>
      <c r="AF9324" s="58"/>
      <c r="AG9324" s="58"/>
      <c r="AH9324" s="58"/>
      <c r="AI9324" s="58"/>
      <c r="AJ9324" s="58" t="s">
        <v>2638</v>
      </c>
      <c r="AK9324" s="40" t="s">
        <v>2638</v>
      </c>
      <c r="AL9324" s="40"/>
      <c r="AM9324" s="1" t="s">
        <v>1328</v>
      </c>
    </row>
    <row r="9325" spans="1:40">
      <c r="A9325" s="1" t="s">
        <v>2966</v>
      </c>
      <c r="B9325" s="28">
        <v>42828</v>
      </c>
      <c r="C9325" s="30">
        <v>100</v>
      </c>
      <c r="D9325" s="4">
        <v>1</v>
      </c>
      <c r="E9325" s="1">
        <v>6</v>
      </c>
      <c r="F9325" s="4" t="s">
        <v>26</v>
      </c>
      <c r="G9325" s="4" t="s">
        <v>1834</v>
      </c>
      <c r="H9325" s="4" t="s">
        <v>23</v>
      </c>
      <c r="I9325" s="4" t="s">
        <v>23</v>
      </c>
      <c r="J9325" s="4"/>
      <c r="K9325" s="40"/>
      <c r="L9325" s="58"/>
      <c r="M9325" s="58"/>
      <c r="N9325" s="58"/>
      <c r="O9325" s="58"/>
      <c r="P9325" s="40"/>
      <c r="Q9325" s="58"/>
      <c r="R9325" s="58"/>
      <c r="S9325" s="58"/>
      <c r="T9325" s="58"/>
      <c r="U9325" s="58"/>
      <c r="V9325" s="58"/>
      <c r="W9325" s="58"/>
      <c r="X9325" s="58"/>
      <c r="Y9325" s="58"/>
      <c r="Z9325" s="58"/>
      <c r="AA9325" s="58"/>
      <c r="AB9325" s="58"/>
      <c r="AC9325" s="58"/>
      <c r="AD9325" s="58"/>
      <c r="AE9325" s="58"/>
      <c r="AF9325" s="58"/>
      <c r="AG9325" s="58"/>
      <c r="AH9325" s="58"/>
      <c r="AI9325" s="58"/>
      <c r="AJ9325" s="58"/>
      <c r="AK9325" s="40" t="s">
        <v>2638</v>
      </c>
      <c r="AL9325" s="40"/>
      <c r="AM9325" s="1" t="s">
        <v>1328</v>
      </c>
    </row>
    <row r="9326" spans="1:40">
      <c r="A9326" s="1" t="s">
        <v>2966</v>
      </c>
      <c r="B9326" s="28">
        <v>42828</v>
      </c>
      <c r="C9326" s="30">
        <v>100</v>
      </c>
      <c r="D9326" s="4">
        <v>1</v>
      </c>
      <c r="E9326" s="1">
        <v>6</v>
      </c>
      <c r="F9326" s="4" t="s">
        <v>47</v>
      </c>
      <c r="G9326" s="4" t="s">
        <v>1816</v>
      </c>
      <c r="H9326" s="4" t="s">
        <v>23</v>
      </c>
      <c r="I9326" s="4" t="s">
        <v>23</v>
      </c>
      <c r="J9326" s="4"/>
      <c r="K9326" s="40"/>
      <c r="L9326" s="58"/>
      <c r="M9326" s="58"/>
      <c r="N9326" s="58"/>
      <c r="O9326" s="58"/>
      <c r="P9326" s="40"/>
      <c r="Q9326" s="58"/>
      <c r="R9326" s="58"/>
      <c r="S9326" s="58"/>
      <c r="T9326" s="58"/>
      <c r="U9326" s="58"/>
      <c r="V9326" s="58"/>
      <c r="W9326" s="58"/>
      <c r="X9326" s="58"/>
      <c r="Y9326" s="58"/>
      <c r="Z9326" s="58"/>
      <c r="AA9326" s="58"/>
      <c r="AB9326" s="58"/>
      <c r="AC9326" s="58"/>
      <c r="AD9326" s="58"/>
      <c r="AE9326" s="58"/>
      <c r="AF9326" s="58"/>
      <c r="AG9326" s="58"/>
      <c r="AH9326" s="58"/>
      <c r="AI9326" s="58"/>
      <c r="AJ9326" s="58"/>
      <c r="AK9326" s="40" t="s">
        <v>2638</v>
      </c>
      <c r="AL9326" s="40"/>
      <c r="AM9326" s="1" t="s">
        <v>1328</v>
      </c>
    </row>
    <row r="9327" spans="1:40">
      <c r="A9327" s="1" t="s">
        <v>2966</v>
      </c>
      <c r="B9327" s="28">
        <v>42828</v>
      </c>
      <c r="C9327" s="30">
        <v>100</v>
      </c>
      <c r="D9327" s="4">
        <v>1</v>
      </c>
      <c r="E9327" s="1">
        <v>7</v>
      </c>
      <c r="F9327" s="4" t="s">
        <v>26</v>
      </c>
      <c r="G9327" s="4" t="s">
        <v>1809</v>
      </c>
      <c r="H9327" s="4" t="s">
        <v>23</v>
      </c>
      <c r="I9327" s="4" t="s">
        <v>23</v>
      </c>
      <c r="J9327" s="4"/>
      <c r="K9327" s="40"/>
      <c r="L9327" s="58"/>
      <c r="M9327" s="58"/>
      <c r="N9327" s="58"/>
      <c r="O9327" s="58"/>
      <c r="P9327" s="40"/>
      <c r="Q9327" s="58"/>
      <c r="R9327" s="58"/>
      <c r="S9327" s="58"/>
      <c r="T9327" s="58"/>
      <c r="U9327" s="58"/>
      <c r="V9327" s="58"/>
      <c r="W9327" s="58"/>
      <c r="X9327" s="58"/>
      <c r="Y9327" s="58"/>
      <c r="Z9327" s="58"/>
      <c r="AA9327" s="58"/>
      <c r="AB9327" s="58"/>
      <c r="AC9327" s="58"/>
      <c r="AD9327" s="58"/>
      <c r="AE9327" s="58"/>
      <c r="AF9327" s="58"/>
      <c r="AG9327" s="58"/>
      <c r="AH9327" s="58"/>
      <c r="AI9327" s="58"/>
      <c r="AJ9327" s="58"/>
      <c r="AK9327" s="40" t="s">
        <v>2638</v>
      </c>
      <c r="AL9327" s="40"/>
      <c r="AM9327" s="1" t="s">
        <v>1328</v>
      </c>
    </row>
    <row r="9328" spans="1:40">
      <c r="A9328" s="1" t="s">
        <v>2966</v>
      </c>
      <c r="B9328" s="28">
        <v>42828</v>
      </c>
      <c r="C9328" s="30">
        <v>100</v>
      </c>
      <c r="D9328" s="4">
        <v>1</v>
      </c>
      <c r="E9328" s="1">
        <v>7</v>
      </c>
      <c r="F9328" s="4" t="s">
        <v>47</v>
      </c>
      <c r="G9328" s="4" t="s">
        <v>1822</v>
      </c>
      <c r="H9328" s="4" t="s">
        <v>23</v>
      </c>
      <c r="I9328" s="4" t="s">
        <v>23</v>
      </c>
      <c r="J9328" s="4"/>
      <c r="K9328" s="40"/>
      <c r="L9328" s="58"/>
      <c r="M9328" s="58"/>
      <c r="N9328" s="58"/>
      <c r="O9328" s="58"/>
      <c r="P9328" s="40"/>
      <c r="Q9328" s="58"/>
      <c r="R9328" s="58"/>
      <c r="S9328" s="58"/>
      <c r="T9328" s="58"/>
      <c r="U9328" s="58"/>
      <c r="V9328" s="58"/>
      <c r="W9328" s="58"/>
      <c r="X9328" s="58"/>
      <c r="Y9328" s="58"/>
      <c r="Z9328" s="58"/>
      <c r="AA9328" s="58"/>
      <c r="AB9328" s="58"/>
      <c r="AC9328" s="58"/>
      <c r="AD9328" s="58"/>
      <c r="AE9328" s="58"/>
      <c r="AF9328" s="58"/>
      <c r="AG9328" s="58"/>
      <c r="AH9328" s="58"/>
      <c r="AI9328" s="58"/>
      <c r="AJ9328" s="58"/>
      <c r="AK9328" s="40" t="s">
        <v>2638</v>
      </c>
      <c r="AL9328" s="40"/>
      <c r="AM9328" s="1" t="s">
        <v>1328</v>
      </c>
    </row>
    <row r="9329" spans="1:39">
      <c r="A9329" s="1" t="s">
        <v>2966</v>
      </c>
      <c r="B9329" s="28">
        <v>42828</v>
      </c>
      <c r="C9329" s="30">
        <v>100</v>
      </c>
      <c r="D9329" s="4">
        <v>1</v>
      </c>
      <c r="E9329" s="1">
        <v>8</v>
      </c>
      <c r="F9329" s="4" t="s">
        <v>26</v>
      </c>
      <c r="G9329" s="4" t="s">
        <v>1808</v>
      </c>
      <c r="H9329" s="4" t="s">
        <v>23</v>
      </c>
      <c r="I9329" s="4" t="s">
        <v>23</v>
      </c>
      <c r="J9329" s="4"/>
      <c r="K9329" s="40"/>
      <c r="L9329" s="58"/>
      <c r="M9329" s="58"/>
      <c r="N9329" s="58"/>
      <c r="O9329" s="58"/>
      <c r="P9329" s="40"/>
      <c r="Q9329" s="58"/>
      <c r="R9329" s="58"/>
      <c r="S9329" s="58"/>
      <c r="T9329" s="58"/>
      <c r="U9329" s="58"/>
      <c r="V9329" s="58"/>
      <c r="W9329" s="58"/>
      <c r="X9329" s="58"/>
      <c r="Y9329" s="58"/>
      <c r="Z9329" s="58"/>
      <c r="AA9329" s="58"/>
      <c r="AB9329" s="58"/>
      <c r="AC9329" s="58"/>
      <c r="AD9329" s="58"/>
      <c r="AE9329" s="58"/>
      <c r="AF9329" s="58"/>
      <c r="AG9329" s="58"/>
      <c r="AH9329" s="58"/>
      <c r="AI9329" s="58"/>
      <c r="AJ9329" s="58"/>
      <c r="AK9329" s="40" t="s">
        <v>2638</v>
      </c>
      <c r="AL9329" s="40"/>
      <c r="AM9329" s="1" t="s">
        <v>1328</v>
      </c>
    </row>
    <row r="9330" spans="1:39">
      <c r="A9330" s="1" t="s">
        <v>2966</v>
      </c>
      <c r="B9330" s="28">
        <v>42828</v>
      </c>
      <c r="C9330" s="30">
        <v>100</v>
      </c>
      <c r="D9330" s="4">
        <v>1</v>
      </c>
      <c r="E9330" s="1">
        <v>8</v>
      </c>
      <c r="F9330" s="4" t="s">
        <v>47</v>
      </c>
      <c r="G9330" s="4" t="s">
        <v>1820</v>
      </c>
      <c r="H9330" s="4" t="s">
        <v>23</v>
      </c>
      <c r="I9330" s="4" t="s">
        <v>23</v>
      </c>
      <c r="J9330" s="4"/>
      <c r="K9330" s="40"/>
      <c r="L9330" s="58"/>
      <c r="M9330" s="58"/>
      <c r="N9330" s="58"/>
      <c r="O9330" s="58"/>
      <c r="P9330" s="40"/>
      <c r="Q9330" s="58"/>
      <c r="R9330" s="58"/>
      <c r="S9330" s="58"/>
      <c r="T9330" s="58"/>
      <c r="U9330" s="58"/>
      <c r="V9330" s="58"/>
      <c r="W9330" s="58"/>
      <c r="X9330" s="58"/>
      <c r="Y9330" s="58"/>
      <c r="Z9330" s="58"/>
      <c r="AA9330" s="58"/>
      <c r="AB9330" s="58"/>
      <c r="AC9330" s="58"/>
      <c r="AD9330" s="58"/>
      <c r="AE9330" s="58"/>
      <c r="AF9330" s="58"/>
      <c r="AG9330" s="58"/>
      <c r="AH9330" s="58"/>
      <c r="AI9330" s="58"/>
      <c r="AJ9330" s="58"/>
      <c r="AK9330" s="40" t="s">
        <v>2638</v>
      </c>
      <c r="AL9330" s="40"/>
      <c r="AM9330" s="1" t="s">
        <v>1328</v>
      </c>
    </row>
    <row r="9331" spans="1:39">
      <c r="A9331" s="1" t="s">
        <v>2966</v>
      </c>
      <c r="B9331" s="28">
        <v>42828</v>
      </c>
      <c r="C9331" s="30">
        <v>100</v>
      </c>
      <c r="D9331" s="4">
        <v>1</v>
      </c>
      <c r="E9331" s="1">
        <v>9</v>
      </c>
      <c r="F9331" s="4" t="s">
        <v>26</v>
      </c>
      <c r="G9331" s="4" t="s">
        <v>1830</v>
      </c>
      <c r="H9331" s="4" t="s">
        <v>23</v>
      </c>
      <c r="I9331" s="4" t="s">
        <v>23</v>
      </c>
      <c r="J9331" s="4"/>
      <c r="K9331" s="40"/>
      <c r="L9331" s="58"/>
      <c r="M9331" s="58"/>
      <c r="N9331" s="58"/>
      <c r="O9331" s="58"/>
      <c r="P9331" s="40"/>
      <c r="Q9331" s="58"/>
      <c r="R9331" s="58"/>
      <c r="S9331" s="58"/>
      <c r="T9331" s="58"/>
      <c r="U9331" s="58"/>
      <c r="V9331" s="58"/>
      <c r="W9331" s="58"/>
      <c r="X9331" s="58"/>
      <c r="Y9331" s="58"/>
      <c r="Z9331" s="58"/>
      <c r="AA9331" s="58"/>
      <c r="AB9331" s="58"/>
      <c r="AC9331" s="58"/>
      <c r="AD9331" s="58"/>
      <c r="AE9331" s="58"/>
      <c r="AF9331" s="58"/>
      <c r="AG9331" s="58"/>
      <c r="AH9331" s="58"/>
      <c r="AI9331" s="58"/>
      <c r="AJ9331" s="58"/>
      <c r="AK9331" s="40" t="s">
        <v>2638</v>
      </c>
      <c r="AL9331" s="40"/>
      <c r="AM9331" s="1" t="s">
        <v>1328</v>
      </c>
    </row>
    <row r="9332" spans="1:39">
      <c r="A9332" s="1" t="s">
        <v>2966</v>
      </c>
      <c r="B9332" s="28">
        <v>42828</v>
      </c>
      <c r="C9332" s="30">
        <v>100</v>
      </c>
      <c r="D9332" s="4">
        <v>1</v>
      </c>
      <c r="E9332" s="1">
        <v>9</v>
      </c>
      <c r="F9332" s="4" t="s">
        <v>47</v>
      </c>
      <c r="G9332" s="4" t="s">
        <v>1810</v>
      </c>
      <c r="H9332" s="4" t="s">
        <v>23</v>
      </c>
      <c r="I9332" s="4" t="s">
        <v>23</v>
      </c>
      <c r="J9332" s="4"/>
      <c r="K9332" s="40"/>
      <c r="L9332" s="58"/>
      <c r="M9332" s="58"/>
      <c r="N9332" s="58"/>
      <c r="O9332" s="58"/>
      <c r="P9332" s="40"/>
      <c r="Q9332" s="58"/>
      <c r="R9332" s="58"/>
      <c r="S9332" s="58"/>
      <c r="T9332" s="58"/>
      <c r="U9332" s="58"/>
      <c r="V9332" s="58"/>
      <c r="W9332" s="58"/>
      <c r="X9332" s="58"/>
      <c r="Y9332" s="58"/>
      <c r="Z9332" s="58"/>
      <c r="AA9332" s="58"/>
      <c r="AB9332" s="58"/>
      <c r="AC9332" s="58"/>
      <c r="AD9332" s="58"/>
      <c r="AE9332" s="58"/>
      <c r="AF9332" s="58"/>
      <c r="AG9332" s="58"/>
      <c r="AH9332" s="58"/>
      <c r="AI9332" s="58"/>
      <c r="AJ9332" s="58"/>
      <c r="AK9332" s="40" t="s">
        <v>2638</v>
      </c>
      <c r="AL9332" s="40"/>
      <c r="AM9332" s="1" t="s">
        <v>1328</v>
      </c>
    </row>
    <row r="9333" spans="1:39">
      <c r="A9333" s="1" t="s">
        <v>2966</v>
      </c>
      <c r="B9333" s="28">
        <v>42828</v>
      </c>
      <c r="C9333" s="30">
        <v>100</v>
      </c>
      <c r="D9333" s="4">
        <v>1</v>
      </c>
      <c r="E9333" s="1">
        <v>10</v>
      </c>
      <c r="F9333" s="4" t="s">
        <v>26</v>
      </c>
      <c r="G9333" s="4" t="s">
        <v>1817</v>
      </c>
      <c r="H9333" s="4" t="s">
        <v>23</v>
      </c>
      <c r="I9333" s="4" t="s">
        <v>23</v>
      </c>
      <c r="J9333" s="4"/>
      <c r="K9333" s="40"/>
      <c r="L9333" s="58"/>
      <c r="M9333" s="58"/>
      <c r="N9333" s="58"/>
      <c r="O9333" s="58"/>
      <c r="P9333" s="40"/>
      <c r="Q9333" s="58"/>
      <c r="R9333" s="58"/>
      <c r="S9333" s="58"/>
      <c r="T9333" s="58"/>
      <c r="U9333" s="58"/>
      <c r="V9333" s="58"/>
      <c r="W9333" s="58"/>
      <c r="X9333" s="58"/>
      <c r="Y9333" s="58"/>
      <c r="Z9333" s="58"/>
      <c r="AA9333" s="58"/>
      <c r="AB9333" s="58"/>
      <c r="AC9333" s="58"/>
      <c r="AD9333" s="58"/>
      <c r="AE9333" s="58"/>
      <c r="AF9333" s="58"/>
      <c r="AG9333" s="58"/>
      <c r="AH9333" s="58"/>
      <c r="AI9333" s="58"/>
      <c r="AJ9333" s="58"/>
      <c r="AK9333" s="40" t="s">
        <v>2638</v>
      </c>
      <c r="AL9333" s="40"/>
      <c r="AM9333" s="1" t="s">
        <v>1328</v>
      </c>
    </row>
    <row r="9334" spans="1:39">
      <c r="A9334" s="1" t="s">
        <v>2966</v>
      </c>
      <c r="B9334" s="28">
        <v>42828</v>
      </c>
      <c r="C9334" s="30">
        <v>100</v>
      </c>
      <c r="D9334" s="4">
        <v>1</v>
      </c>
      <c r="E9334" s="1">
        <v>10</v>
      </c>
      <c r="F9334" s="4" t="s">
        <v>47</v>
      </c>
      <c r="G9334" s="4" t="s">
        <v>1835</v>
      </c>
      <c r="H9334" s="4" t="s">
        <v>23</v>
      </c>
      <c r="I9334" s="4" t="s">
        <v>23</v>
      </c>
      <c r="J9334" s="4"/>
      <c r="K9334" s="40"/>
      <c r="L9334" s="58"/>
      <c r="M9334" s="58"/>
      <c r="N9334" s="58"/>
      <c r="O9334" s="58"/>
      <c r="P9334" s="40"/>
      <c r="Q9334" s="58"/>
      <c r="R9334" s="58"/>
      <c r="S9334" s="58"/>
      <c r="T9334" s="58"/>
      <c r="U9334" s="58"/>
      <c r="V9334" s="58"/>
      <c r="W9334" s="58"/>
      <c r="X9334" s="58"/>
      <c r="Y9334" s="58"/>
      <c r="Z9334" s="58"/>
      <c r="AA9334" s="58"/>
      <c r="AB9334" s="58"/>
      <c r="AC9334" s="58"/>
      <c r="AD9334" s="58"/>
      <c r="AE9334" s="58"/>
      <c r="AF9334" s="58"/>
      <c r="AG9334" s="58"/>
      <c r="AH9334" s="58"/>
      <c r="AI9334" s="58"/>
      <c r="AJ9334" s="58"/>
      <c r="AK9334" s="40" t="s">
        <v>2638</v>
      </c>
      <c r="AL9334" s="40"/>
      <c r="AM9334" s="1" t="s">
        <v>1328</v>
      </c>
    </row>
    <row r="9335" spans="1:39">
      <c r="A9335" s="1" t="s">
        <v>2966</v>
      </c>
      <c r="B9335" s="28">
        <v>42828</v>
      </c>
      <c r="C9335" s="30">
        <v>100</v>
      </c>
      <c r="D9335" s="4">
        <v>1</v>
      </c>
      <c r="E9335" s="1">
        <v>11</v>
      </c>
      <c r="F9335" s="4" t="s">
        <v>26</v>
      </c>
      <c r="G9335" s="4" t="s">
        <v>1812</v>
      </c>
      <c r="H9335" s="4" t="s">
        <v>23</v>
      </c>
      <c r="I9335" s="4" t="s">
        <v>23</v>
      </c>
      <c r="J9335" s="4"/>
      <c r="K9335" s="40"/>
      <c r="L9335" s="58"/>
      <c r="M9335" s="58"/>
      <c r="N9335" s="58"/>
      <c r="O9335" s="58"/>
      <c r="P9335" s="40"/>
      <c r="Q9335" s="58"/>
      <c r="R9335" s="58"/>
      <c r="S9335" s="58"/>
      <c r="T9335" s="58"/>
      <c r="U9335" s="58"/>
      <c r="V9335" s="58"/>
      <c r="W9335" s="58"/>
      <c r="X9335" s="58"/>
      <c r="Y9335" s="58"/>
      <c r="Z9335" s="58"/>
      <c r="AA9335" s="58"/>
      <c r="AB9335" s="58"/>
      <c r="AC9335" s="58"/>
      <c r="AD9335" s="58"/>
      <c r="AE9335" s="58"/>
      <c r="AF9335" s="58"/>
      <c r="AG9335" s="58"/>
      <c r="AH9335" s="58"/>
      <c r="AI9335" s="58"/>
      <c r="AJ9335" s="58"/>
      <c r="AK9335" s="40" t="s">
        <v>2638</v>
      </c>
      <c r="AL9335" s="40"/>
      <c r="AM9335" s="1" t="s">
        <v>1328</v>
      </c>
    </row>
    <row r="9336" spans="1:39">
      <c r="A9336" s="1" t="s">
        <v>2966</v>
      </c>
      <c r="B9336" s="28">
        <v>42828</v>
      </c>
      <c r="C9336" s="30">
        <v>100</v>
      </c>
      <c r="D9336" s="4">
        <v>1</v>
      </c>
      <c r="E9336" s="1">
        <v>11</v>
      </c>
      <c r="F9336" s="4" t="s">
        <v>47</v>
      </c>
      <c r="G9336" s="4" t="s">
        <v>1807</v>
      </c>
      <c r="H9336" s="4" t="s">
        <v>23</v>
      </c>
      <c r="I9336" s="4" t="s">
        <v>23</v>
      </c>
      <c r="J9336" s="4"/>
      <c r="K9336" s="40"/>
      <c r="L9336" s="58"/>
      <c r="M9336" s="58"/>
      <c r="N9336" s="58"/>
      <c r="O9336" s="58"/>
      <c r="P9336" s="40"/>
      <c r="Q9336" s="58"/>
      <c r="R9336" s="58"/>
      <c r="S9336" s="58"/>
      <c r="T9336" s="58"/>
      <c r="U9336" s="58"/>
      <c r="V9336" s="58"/>
      <c r="W9336" s="58"/>
      <c r="X9336" s="58"/>
      <c r="Y9336" s="58"/>
      <c r="Z9336" s="58"/>
      <c r="AA9336" s="58"/>
      <c r="AB9336" s="58"/>
      <c r="AC9336" s="58"/>
      <c r="AD9336" s="58"/>
      <c r="AE9336" s="58"/>
      <c r="AF9336" s="58"/>
      <c r="AG9336" s="58"/>
      <c r="AH9336" s="58"/>
      <c r="AI9336" s="58"/>
      <c r="AJ9336" s="58"/>
      <c r="AK9336" s="40" t="s">
        <v>2638</v>
      </c>
      <c r="AL9336" s="40"/>
      <c r="AM9336" s="1" t="s">
        <v>1328</v>
      </c>
    </row>
    <row r="9337" spans="1:39">
      <c r="A9337" s="1" t="s">
        <v>2966</v>
      </c>
      <c r="B9337" s="28">
        <v>42828</v>
      </c>
      <c r="C9337" s="30">
        <v>100</v>
      </c>
      <c r="D9337" s="4">
        <v>1</v>
      </c>
      <c r="E9337" s="1">
        <v>12</v>
      </c>
      <c r="F9337" s="4" t="s">
        <v>26</v>
      </c>
      <c r="G9337" s="4" t="s">
        <v>1818</v>
      </c>
      <c r="H9337" s="4" t="s">
        <v>23</v>
      </c>
      <c r="I9337" s="4" t="s">
        <v>23</v>
      </c>
      <c r="J9337" s="4"/>
      <c r="K9337" s="40"/>
      <c r="L9337" s="58"/>
      <c r="M9337" s="58"/>
      <c r="N9337" s="58"/>
      <c r="O9337" s="58"/>
      <c r="P9337" s="40"/>
      <c r="Q9337" s="58"/>
      <c r="R9337" s="58"/>
      <c r="S9337" s="58"/>
      <c r="T9337" s="58"/>
      <c r="U9337" s="58"/>
      <c r="V9337" s="58"/>
      <c r="W9337" s="58"/>
      <c r="X9337" s="58"/>
      <c r="Y9337" s="58"/>
      <c r="Z9337" s="58"/>
      <c r="AA9337" s="58"/>
      <c r="AB9337" s="58"/>
      <c r="AC9337" s="58"/>
      <c r="AD9337" s="58"/>
      <c r="AE9337" s="58"/>
      <c r="AF9337" s="58"/>
      <c r="AG9337" s="58"/>
      <c r="AH9337" s="58"/>
      <c r="AI9337" s="58"/>
      <c r="AJ9337" s="58"/>
      <c r="AK9337" s="40" t="s">
        <v>2638</v>
      </c>
      <c r="AL9337" s="40"/>
      <c r="AM9337" s="1" t="s">
        <v>1328</v>
      </c>
    </row>
    <row r="9338" spans="1:39">
      <c r="A9338" s="1" t="s">
        <v>2966</v>
      </c>
      <c r="B9338" s="28">
        <v>42828</v>
      </c>
      <c r="C9338" s="30">
        <v>100</v>
      </c>
      <c r="D9338" s="4">
        <v>1</v>
      </c>
      <c r="E9338" s="1">
        <v>12</v>
      </c>
      <c r="F9338" s="4" t="s">
        <v>47</v>
      </c>
      <c r="G9338" s="4" t="s">
        <v>1811</v>
      </c>
      <c r="H9338" s="4" t="s">
        <v>23</v>
      </c>
      <c r="I9338" s="4" t="s">
        <v>23</v>
      </c>
      <c r="J9338" s="4"/>
      <c r="K9338" s="40"/>
      <c r="L9338" s="58"/>
      <c r="M9338" s="58"/>
      <c r="N9338" s="58"/>
      <c r="O9338" s="58"/>
      <c r="P9338" s="40"/>
      <c r="Q9338" s="58"/>
      <c r="R9338" s="58"/>
      <c r="S9338" s="58"/>
      <c r="T9338" s="58"/>
      <c r="U9338" s="58"/>
      <c r="V9338" s="58"/>
      <c r="W9338" s="58"/>
      <c r="X9338" s="58"/>
      <c r="Y9338" s="58"/>
      <c r="Z9338" s="58"/>
      <c r="AA9338" s="58"/>
      <c r="AB9338" s="58"/>
      <c r="AC9338" s="58"/>
      <c r="AD9338" s="58"/>
      <c r="AE9338" s="58"/>
      <c r="AF9338" s="58"/>
      <c r="AG9338" s="58"/>
      <c r="AH9338" s="58"/>
      <c r="AI9338" s="58"/>
      <c r="AJ9338" s="58"/>
      <c r="AK9338" s="40" t="s">
        <v>2638</v>
      </c>
      <c r="AL9338" s="40"/>
      <c r="AM9338" s="1" t="s">
        <v>1328</v>
      </c>
    </row>
    <row r="9339" spans="1:39">
      <c r="A9339" s="1" t="s">
        <v>2966</v>
      </c>
      <c r="B9339" s="28">
        <v>42828</v>
      </c>
      <c r="C9339" s="30">
        <v>100</v>
      </c>
      <c r="D9339" s="4">
        <v>1</v>
      </c>
      <c r="E9339" s="1">
        <v>13</v>
      </c>
      <c r="F9339" s="4" t="s">
        <v>26</v>
      </c>
      <c r="G9339" s="4" t="s">
        <v>1827</v>
      </c>
      <c r="H9339" s="4" t="s">
        <v>23</v>
      </c>
      <c r="I9339" s="4" t="s">
        <v>23</v>
      </c>
      <c r="J9339" s="4"/>
      <c r="K9339" s="40"/>
      <c r="L9339" s="58"/>
      <c r="M9339" s="58"/>
      <c r="N9339" s="58"/>
      <c r="O9339" s="58"/>
      <c r="P9339" s="40"/>
      <c r="Q9339" s="58"/>
      <c r="R9339" s="58"/>
      <c r="S9339" s="58"/>
      <c r="T9339" s="58"/>
      <c r="U9339" s="58"/>
      <c r="V9339" s="58"/>
      <c r="W9339" s="58"/>
      <c r="X9339" s="58"/>
      <c r="Y9339" s="58"/>
      <c r="Z9339" s="58"/>
      <c r="AA9339" s="58"/>
      <c r="AB9339" s="58"/>
      <c r="AC9339" s="58"/>
      <c r="AD9339" s="58"/>
      <c r="AE9339" s="58"/>
      <c r="AF9339" s="58"/>
      <c r="AG9339" s="58"/>
      <c r="AH9339" s="58"/>
      <c r="AI9339" s="58"/>
      <c r="AJ9339" s="58"/>
      <c r="AK9339" s="40" t="s">
        <v>2638</v>
      </c>
      <c r="AL9339" s="40"/>
      <c r="AM9339" s="1" t="s">
        <v>1328</v>
      </c>
    </row>
    <row r="9340" spans="1:39">
      <c r="A9340" s="1" t="s">
        <v>2966</v>
      </c>
      <c r="B9340" s="28">
        <v>42828</v>
      </c>
      <c r="C9340" s="30">
        <v>100</v>
      </c>
      <c r="D9340" s="4">
        <v>1</v>
      </c>
      <c r="E9340" s="1">
        <v>13</v>
      </c>
      <c r="F9340" s="4" t="s">
        <v>47</v>
      </c>
      <c r="G9340" s="4" t="s">
        <v>1815</v>
      </c>
      <c r="H9340" s="4" t="s">
        <v>23</v>
      </c>
      <c r="I9340" s="4" t="s">
        <v>23</v>
      </c>
      <c r="J9340" s="4"/>
      <c r="K9340" s="40"/>
      <c r="L9340" s="58"/>
      <c r="M9340" s="58"/>
      <c r="N9340" s="58"/>
      <c r="O9340" s="58"/>
      <c r="P9340" s="40"/>
      <c r="Q9340" s="58"/>
      <c r="R9340" s="58"/>
      <c r="S9340" s="58"/>
      <c r="T9340" s="58"/>
      <c r="U9340" s="58"/>
      <c r="V9340" s="58"/>
      <c r="W9340" s="58"/>
      <c r="X9340" s="58"/>
      <c r="Y9340" s="58"/>
      <c r="Z9340" s="58"/>
      <c r="AA9340" s="58"/>
      <c r="AB9340" s="58"/>
      <c r="AC9340" s="58"/>
      <c r="AD9340" s="58"/>
      <c r="AE9340" s="58"/>
      <c r="AF9340" s="58"/>
      <c r="AG9340" s="58"/>
      <c r="AH9340" s="58"/>
      <c r="AI9340" s="58"/>
      <c r="AJ9340" s="58"/>
      <c r="AK9340" s="40" t="s">
        <v>2638</v>
      </c>
      <c r="AL9340" s="40"/>
      <c r="AM9340" s="1" t="s">
        <v>2638</v>
      </c>
    </row>
    <row r="9341" spans="1:39">
      <c r="A9341" s="1" t="s">
        <v>2966</v>
      </c>
      <c r="B9341" s="28">
        <v>42828</v>
      </c>
      <c r="C9341" s="30">
        <v>100</v>
      </c>
      <c r="D9341" s="4">
        <v>1</v>
      </c>
      <c r="E9341" s="1">
        <v>14</v>
      </c>
      <c r="F9341" s="4" t="s">
        <v>26</v>
      </c>
      <c r="G9341" s="4" t="s">
        <v>1819</v>
      </c>
      <c r="H9341" s="4" t="s">
        <v>23</v>
      </c>
      <c r="I9341" s="4" t="s">
        <v>23</v>
      </c>
      <c r="J9341" s="4"/>
      <c r="K9341" s="40"/>
      <c r="L9341" s="58"/>
      <c r="M9341" s="58"/>
      <c r="N9341" s="58"/>
      <c r="O9341" s="58"/>
      <c r="P9341" s="40"/>
      <c r="Q9341" s="58"/>
      <c r="R9341" s="58"/>
      <c r="S9341" s="58"/>
      <c r="T9341" s="58"/>
      <c r="U9341" s="58"/>
      <c r="V9341" s="58"/>
      <c r="W9341" s="58"/>
      <c r="X9341" s="58"/>
      <c r="Y9341" s="58"/>
      <c r="Z9341" s="58"/>
      <c r="AA9341" s="58"/>
      <c r="AB9341" s="58"/>
      <c r="AC9341" s="58"/>
      <c r="AD9341" s="58"/>
      <c r="AE9341" s="58"/>
      <c r="AF9341" s="58"/>
      <c r="AG9341" s="58"/>
      <c r="AH9341" s="58"/>
      <c r="AI9341" s="58"/>
      <c r="AJ9341" s="58"/>
      <c r="AK9341" s="40" t="s">
        <v>2638</v>
      </c>
      <c r="AL9341" s="40"/>
      <c r="AM9341" s="1" t="s">
        <v>2638</v>
      </c>
    </row>
    <row r="9342" spans="1:39">
      <c r="A9342" s="1" t="s">
        <v>2966</v>
      </c>
      <c r="B9342" s="28">
        <v>42828</v>
      </c>
      <c r="C9342" s="30">
        <v>100</v>
      </c>
      <c r="D9342" s="4">
        <v>1</v>
      </c>
      <c r="E9342" s="1">
        <v>14</v>
      </c>
      <c r="F9342" s="4" t="s">
        <v>47</v>
      </c>
      <c r="G9342" s="4" t="s">
        <v>1806</v>
      </c>
      <c r="H9342" s="4" t="s">
        <v>22</v>
      </c>
      <c r="I9342" s="4" t="s">
        <v>9</v>
      </c>
      <c r="J9342" s="4"/>
      <c r="K9342" s="40" t="s">
        <v>146</v>
      </c>
      <c r="L9342" s="40" t="s">
        <v>25</v>
      </c>
      <c r="M9342" s="40" t="s">
        <v>2968</v>
      </c>
      <c r="N9342" s="58" t="s">
        <v>26</v>
      </c>
      <c r="O9342" s="58" t="s">
        <v>33</v>
      </c>
      <c r="P9342" s="40"/>
      <c r="Q9342" s="58">
        <v>30.5</v>
      </c>
      <c r="R9342" s="58">
        <v>20.6</v>
      </c>
      <c r="S9342" s="58">
        <v>18.8</v>
      </c>
      <c r="T9342" s="40"/>
      <c r="U9342" s="40"/>
      <c r="V9342" s="40"/>
      <c r="W9342" s="40"/>
      <c r="X9342" s="58">
        <v>13</v>
      </c>
      <c r="Y9342" s="58">
        <v>120</v>
      </c>
      <c r="Z9342" s="58">
        <f>Y9342-X9342</f>
        <v>107</v>
      </c>
      <c r="AA9342" s="58"/>
      <c r="AB9342" s="58"/>
      <c r="AC9342" s="58"/>
      <c r="AD9342" s="58"/>
      <c r="AE9342" s="58">
        <v>642</v>
      </c>
      <c r="AF9342" s="58"/>
      <c r="AG9342" s="58"/>
      <c r="AH9342" s="58"/>
      <c r="AI9342" s="58"/>
      <c r="AJ9342" s="58" t="s">
        <v>2638</v>
      </c>
      <c r="AK9342" s="40" t="s">
        <v>2638</v>
      </c>
      <c r="AL9342" s="40"/>
      <c r="AM9342" s="1" t="s">
        <v>2638</v>
      </c>
    </row>
    <row r="9343" spans="1:39">
      <c r="A9343" s="1" t="s">
        <v>2966</v>
      </c>
      <c r="B9343" s="28">
        <v>42828</v>
      </c>
      <c r="C9343" s="30">
        <v>100</v>
      </c>
      <c r="D9343" s="4">
        <v>1</v>
      </c>
      <c r="E9343" s="1">
        <v>15</v>
      </c>
      <c r="F9343" s="4" t="s">
        <v>26</v>
      </c>
      <c r="G9343" s="4" t="s">
        <v>1836</v>
      </c>
      <c r="H9343" s="4" t="s">
        <v>23</v>
      </c>
      <c r="I9343" s="4" t="s">
        <v>23</v>
      </c>
      <c r="J9343" s="4"/>
      <c r="K9343" s="40"/>
      <c r="L9343" s="58"/>
      <c r="M9343" s="58"/>
      <c r="N9343" s="58"/>
      <c r="O9343" s="58"/>
      <c r="P9343" s="40"/>
      <c r="Q9343" s="58"/>
      <c r="R9343" s="58"/>
      <c r="S9343" s="58"/>
      <c r="T9343" s="58"/>
      <c r="U9343" s="58"/>
      <c r="V9343" s="58"/>
      <c r="W9343" s="58"/>
      <c r="X9343" s="58"/>
      <c r="Y9343" s="58"/>
      <c r="Z9343" s="58"/>
      <c r="AA9343" s="58"/>
      <c r="AB9343" s="58"/>
      <c r="AC9343" s="58"/>
      <c r="AD9343" s="58"/>
      <c r="AE9343" s="58"/>
      <c r="AF9343" s="58"/>
      <c r="AG9343" s="58"/>
      <c r="AH9343" s="58"/>
      <c r="AI9343" s="58"/>
      <c r="AJ9343" s="58"/>
      <c r="AK9343" s="40" t="s">
        <v>2638</v>
      </c>
      <c r="AL9343" s="40"/>
      <c r="AM9343" s="1" t="s">
        <v>2638</v>
      </c>
    </row>
    <row r="9344" spans="1:39">
      <c r="A9344" s="1" t="s">
        <v>2966</v>
      </c>
      <c r="B9344" s="28">
        <v>42828</v>
      </c>
      <c r="C9344" s="30">
        <v>100</v>
      </c>
      <c r="D9344" s="4">
        <v>1</v>
      </c>
      <c r="E9344" s="1">
        <v>15</v>
      </c>
      <c r="F9344" s="4" t="s">
        <v>47</v>
      </c>
      <c r="G9344" s="4" t="s">
        <v>1805</v>
      </c>
      <c r="H9344" s="4" t="s">
        <v>23</v>
      </c>
      <c r="I9344" s="4" t="s">
        <v>23</v>
      </c>
      <c r="J9344" s="4"/>
      <c r="K9344" s="40"/>
      <c r="L9344" s="58"/>
      <c r="M9344" s="58"/>
      <c r="N9344" s="58"/>
      <c r="O9344" s="58"/>
      <c r="P9344" s="40"/>
      <c r="Q9344" s="58"/>
      <c r="R9344" s="58"/>
      <c r="S9344" s="58"/>
      <c r="T9344" s="58"/>
      <c r="U9344" s="58"/>
      <c r="V9344" s="58"/>
      <c r="W9344" s="58"/>
      <c r="X9344" s="58"/>
      <c r="Y9344" s="58"/>
      <c r="Z9344" s="58"/>
      <c r="AA9344" s="58"/>
      <c r="AB9344" s="58"/>
      <c r="AC9344" s="58"/>
      <c r="AD9344" s="58"/>
      <c r="AE9344" s="58"/>
      <c r="AF9344" s="58"/>
      <c r="AG9344" s="58"/>
      <c r="AH9344" s="58"/>
      <c r="AI9344" s="58"/>
      <c r="AJ9344" s="58"/>
      <c r="AK9344" s="40" t="s">
        <v>2638</v>
      </c>
      <c r="AL9344" s="40"/>
      <c r="AM9344" s="1" t="s">
        <v>2638</v>
      </c>
    </row>
    <row r="9345" spans="1:40">
      <c r="A9345" s="1" t="s">
        <v>2966</v>
      </c>
      <c r="B9345" s="28">
        <v>42828</v>
      </c>
      <c r="C9345" s="30">
        <v>100</v>
      </c>
      <c r="D9345" s="4">
        <v>1</v>
      </c>
      <c r="E9345" s="1">
        <v>16</v>
      </c>
      <c r="F9345" s="4" t="s">
        <v>26</v>
      </c>
      <c r="G9345" s="4" t="s">
        <v>1814</v>
      </c>
      <c r="H9345" s="4" t="s">
        <v>23</v>
      </c>
      <c r="I9345" s="4" t="s">
        <v>23</v>
      </c>
      <c r="J9345" s="4"/>
      <c r="K9345" s="40"/>
      <c r="L9345" s="58"/>
      <c r="M9345" s="58"/>
      <c r="N9345" s="58"/>
      <c r="O9345" s="58"/>
      <c r="P9345" s="40"/>
      <c r="Q9345" s="58"/>
      <c r="R9345" s="58"/>
      <c r="S9345" s="58"/>
      <c r="T9345" s="58"/>
      <c r="U9345" s="58"/>
      <c r="V9345" s="58"/>
      <c r="W9345" s="58"/>
      <c r="X9345" s="58"/>
      <c r="Y9345" s="58"/>
      <c r="Z9345" s="58"/>
      <c r="AA9345" s="58"/>
      <c r="AB9345" s="58"/>
      <c r="AC9345" s="58"/>
      <c r="AD9345" s="58"/>
      <c r="AE9345" s="58"/>
      <c r="AF9345" s="58"/>
      <c r="AG9345" s="58"/>
      <c r="AH9345" s="58"/>
      <c r="AI9345" s="58"/>
      <c r="AJ9345" s="58"/>
      <c r="AK9345" s="40" t="s">
        <v>2638</v>
      </c>
      <c r="AL9345" s="40"/>
      <c r="AM9345" s="1" t="s">
        <v>2638</v>
      </c>
      <c r="AN9345" s="1" t="s">
        <v>2693</v>
      </c>
    </row>
    <row r="9346" spans="1:40">
      <c r="A9346" s="1" t="s">
        <v>2966</v>
      </c>
      <c r="B9346" s="28">
        <v>42828</v>
      </c>
      <c r="C9346" s="30">
        <v>100</v>
      </c>
      <c r="D9346" s="4">
        <v>1</v>
      </c>
      <c r="E9346" s="1">
        <v>16</v>
      </c>
      <c r="F9346" s="4" t="s">
        <v>47</v>
      </c>
      <c r="G9346" s="4" t="s">
        <v>1831</v>
      </c>
      <c r="H9346" s="4" t="s">
        <v>23</v>
      </c>
      <c r="I9346" s="4" t="s">
        <v>23</v>
      </c>
      <c r="J9346" s="4"/>
      <c r="K9346" s="40"/>
      <c r="L9346" s="58"/>
      <c r="M9346" s="58"/>
      <c r="N9346" s="58"/>
      <c r="O9346" s="58"/>
      <c r="P9346" s="40"/>
      <c r="Q9346" s="58"/>
      <c r="R9346" s="58"/>
      <c r="S9346" s="58"/>
      <c r="T9346" s="58"/>
      <c r="U9346" s="58"/>
      <c r="V9346" s="58"/>
      <c r="W9346" s="58"/>
      <c r="X9346" s="58"/>
      <c r="Y9346" s="58"/>
      <c r="Z9346" s="58"/>
      <c r="AA9346" s="58"/>
      <c r="AB9346" s="58"/>
      <c r="AC9346" s="58"/>
      <c r="AD9346" s="58"/>
      <c r="AE9346" s="58"/>
      <c r="AF9346" s="58"/>
      <c r="AG9346" s="58"/>
      <c r="AH9346" s="58"/>
      <c r="AI9346" s="58"/>
      <c r="AJ9346" s="58"/>
      <c r="AK9346" s="40" t="s">
        <v>2638</v>
      </c>
      <c r="AL9346" s="40"/>
      <c r="AM9346" s="1" t="s">
        <v>2638</v>
      </c>
    </row>
    <row r="9347" spans="1:40">
      <c r="A9347" s="1" t="s">
        <v>2966</v>
      </c>
      <c r="B9347" s="28">
        <v>42828</v>
      </c>
      <c r="C9347" s="30">
        <v>100</v>
      </c>
      <c r="D9347" s="4">
        <v>1</v>
      </c>
      <c r="E9347" s="1">
        <v>17</v>
      </c>
      <c r="F9347" s="4" t="s">
        <v>26</v>
      </c>
      <c r="G9347" s="4" t="s">
        <v>1451</v>
      </c>
      <c r="H9347" s="4" t="s">
        <v>23</v>
      </c>
      <c r="I9347" s="4" t="s">
        <v>23</v>
      </c>
      <c r="J9347" s="4"/>
      <c r="K9347" s="40"/>
      <c r="L9347" s="58"/>
      <c r="M9347" s="58"/>
      <c r="N9347" s="58"/>
      <c r="O9347" s="58"/>
      <c r="P9347" s="40"/>
      <c r="Q9347" s="58"/>
      <c r="R9347" s="58"/>
      <c r="S9347" s="58"/>
      <c r="T9347" s="58"/>
      <c r="U9347" s="58"/>
      <c r="V9347" s="58"/>
      <c r="W9347" s="58"/>
      <c r="X9347" s="58"/>
      <c r="Y9347" s="58"/>
      <c r="Z9347" s="58"/>
      <c r="AA9347" s="58"/>
      <c r="AB9347" s="58"/>
      <c r="AC9347" s="58"/>
      <c r="AD9347" s="58"/>
      <c r="AE9347" s="58"/>
      <c r="AF9347" s="58"/>
      <c r="AG9347" s="58"/>
      <c r="AH9347" s="58"/>
      <c r="AI9347" s="58"/>
      <c r="AJ9347" s="58"/>
      <c r="AK9347" s="40" t="s">
        <v>77</v>
      </c>
      <c r="AL9347" s="40"/>
      <c r="AM9347" s="1" t="s">
        <v>2638</v>
      </c>
      <c r="AN9347" s="1" t="s">
        <v>2686</v>
      </c>
    </row>
    <row r="9348" spans="1:40">
      <c r="A9348" s="1" t="s">
        <v>2966</v>
      </c>
      <c r="B9348" s="28">
        <v>42828</v>
      </c>
      <c r="C9348" s="30">
        <v>100</v>
      </c>
      <c r="D9348" s="4">
        <v>1</v>
      </c>
      <c r="E9348" s="1">
        <v>17</v>
      </c>
      <c r="F9348" s="4" t="s">
        <v>47</v>
      </c>
      <c r="G9348" s="4" t="s">
        <v>1452</v>
      </c>
      <c r="H9348" s="4" t="s">
        <v>23</v>
      </c>
      <c r="I9348" s="4" t="s">
        <v>23</v>
      </c>
      <c r="J9348" s="4"/>
      <c r="K9348" s="40"/>
      <c r="L9348" s="58"/>
      <c r="M9348" s="58"/>
      <c r="N9348" s="58"/>
      <c r="O9348" s="58"/>
      <c r="P9348" s="40"/>
      <c r="Q9348" s="58"/>
      <c r="R9348" s="58"/>
      <c r="S9348" s="58"/>
      <c r="T9348" s="58"/>
      <c r="U9348" s="58"/>
      <c r="V9348" s="58"/>
      <c r="W9348" s="58"/>
      <c r="X9348" s="58"/>
      <c r="Y9348" s="58"/>
      <c r="Z9348" s="58"/>
      <c r="AA9348" s="58"/>
      <c r="AB9348" s="58"/>
      <c r="AC9348" s="58"/>
      <c r="AD9348" s="58"/>
      <c r="AE9348" s="58"/>
      <c r="AF9348" s="58"/>
      <c r="AG9348" s="58"/>
      <c r="AH9348" s="58"/>
      <c r="AI9348" s="58"/>
      <c r="AJ9348" s="58"/>
      <c r="AK9348" s="40" t="s">
        <v>77</v>
      </c>
      <c r="AL9348" s="40"/>
      <c r="AM9348" s="1" t="s">
        <v>2638</v>
      </c>
    </row>
    <row r="9349" spans="1:40">
      <c r="A9349" s="1" t="s">
        <v>2966</v>
      </c>
      <c r="B9349" s="28">
        <v>42828</v>
      </c>
      <c r="C9349" s="30">
        <v>100</v>
      </c>
      <c r="D9349" s="4">
        <v>1</v>
      </c>
      <c r="E9349" s="1">
        <v>18</v>
      </c>
      <c r="F9349" s="4" t="s">
        <v>26</v>
      </c>
      <c r="G9349" s="4" t="s">
        <v>1453</v>
      </c>
      <c r="H9349" s="4" t="s">
        <v>23</v>
      </c>
      <c r="I9349" s="4" t="s">
        <v>23</v>
      </c>
      <c r="J9349" s="4"/>
      <c r="K9349" s="40"/>
      <c r="L9349" s="58"/>
      <c r="M9349" s="58"/>
      <c r="N9349" s="58"/>
      <c r="O9349" s="58"/>
      <c r="P9349" s="40"/>
      <c r="Q9349" s="58"/>
      <c r="R9349" s="58"/>
      <c r="S9349" s="58"/>
      <c r="T9349" s="58"/>
      <c r="U9349" s="58"/>
      <c r="V9349" s="58"/>
      <c r="W9349" s="58"/>
      <c r="X9349" s="58"/>
      <c r="Y9349" s="58"/>
      <c r="Z9349" s="58"/>
      <c r="AA9349" s="58"/>
      <c r="AB9349" s="58"/>
      <c r="AC9349" s="58"/>
      <c r="AD9349" s="58"/>
      <c r="AE9349" s="58"/>
      <c r="AF9349" s="58"/>
      <c r="AG9349" s="58"/>
      <c r="AH9349" s="58"/>
      <c r="AI9349" s="58"/>
      <c r="AJ9349" s="58"/>
      <c r="AK9349" s="40" t="s">
        <v>77</v>
      </c>
      <c r="AL9349" s="40"/>
      <c r="AM9349" s="1" t="s">
        <v>2638</v>
      </c>
    </row>
    <row r="9350" spans="1:40">
      <c r="A9350" s="1" t="s">
        <v>2966</v>
      </c>
      <c r="B9350" s="28">
        <v>42828</v>
      </c>
      <c r="C9350" s="30">
        <v>100</v>
      </c>
      <c r="D9350" s="4">
        <v>1</v>
      </c>
      <c r="E9350" s="1">
        <v>18</v>
      </c>
      <c r="F9350" s="4" t="s">
        <v>47</v>
      </c>
      <c r="G9350" s="4" t="s">
        <v>1454</v>
      </c>
      <c r="H9350" s="4" t="s">
        <v>23</v>
      </c>
      <c r="I9350" s="4" t="s">
        <v>23</v>
      </c>
      <c r="J9350" s="4"/>
      <c r="K9350" s="40"/>
      <c r="L9350" s="58"/>
      <c r="M9350" s="57"/>
      <c r="N9350" s="58"/>
      <c r="O9350" s="58"/>
      <c r="P9350" s="40"/>
      <c r="Q9350" s="58"/>
      <c r="R9350" s="58"/>
      <c r="S9350" s="58"/>
      <c r="T9350" s="58"/>
      <c r="U9350" s="58"/>
      <c r="V9350" s="58"/>
      <c r="W9350" s="58"/>
      <c r="X9350" s="58"/>
      <c r="Y9350" s="58"/>
      <c r="Z9350" s="58"/>
      <c r="AA9350" s="58"/>
      <c r="AB9350" s="58"/>
      <c r="AC9350" s="58"/>
      <c r="AD9350" s="58"/>
      <c r="AE9350" s="58"/>
      <c r="AF9350" s="58"/>
      <c r="AG9350" s="58"/>
      <c r="AH9350" s="58"/>
      <c r="AI9350" s="58"/>
      <c r="AJ9350" s="58"/>
      <c r="AK9350" s="40" t="s">
        <v>77</v>
      </c>
      <c r="AL9350" s="40"/>
      <c r="AM9350" s="1" t="s">
        <v>2638</v>
      </c>
    </row>
    <row r="9351" spans="1:40">
      <c r="A9351" s="1" t="s">
        <v>2966</v>
      </c>
      <c r="B9351" s="28">
        <v>42828</v>
      </c>
      <c r="C9351" s="30">
        <v>100</v>
      </c>
      <c r="D9351" s="4">
        <v>1</v>
      </c>
      <c r="E9351" s="1">
        <v>19</v>
      </c>
      <c r="F9351" s="4" t="s">
        <v>26</v>
      </c>
      <c r="G9351" s="4" t="s">
        <v>1455</v>
      </c>
      <c r="H9351" s="4" t="s">
        <v>23</v>
      </c>
      <c r="I9351" s="4" t="s">
        <v>23</v>
      </c>
      <c r="J9351" s="4"/>
      <c r="K9351" s="40"/>
      <c r="L9351" s="58"/>
      <c r="M9351" s="58"/>
      <c r="N9351" s="58"/>
      <c r="O9351" s="58"/>
      <c r="P9351" s="40"/>
      <c r="Q9351" s="58"/>
      <c r="R9351" s="58"/>
      <c r="S9351" s="58"/>
      <c r="T9351" s="58"/>
      <c r="U9351" s="58"/>
      <c r="V9351" s="58"/>
      <c r="W9351" s="58"/>
      <c r="X9351" s="58"/>
      <c r="Y9351" s="58"/>
      <c r="Z9351" s="58"/>
      <c r="AA9351" s="58"/>
      <c r="AB9351" s="58"/>
      <c r="AC9351" s="58"/>
      <c r="AD9351" s="58"/>
      <c r="AE9351" s="58"/>
      <c r="AF9351" s="58"/>
      <c r="AG9351" s="58"/>
      <c r="AH9351" s="58"/>
      <c r="AI9351" s="58"/>
      <c r="AJ9351" s="58"/>
      <c r="AK9351" s="40" t="s">
        <v>77</v>
      </c>
      <c r="AL9351" s="40"/>
      <c r="AM9351" s="1" t="s">
        <v>2638</v>
      </c>
    </row>
    <row r="9352" spans="1:40">
      <c r="A9352" s="1" t="s">
        <v>2966</v>
      </c>
      <c r="B9352" s="28">
        <v>42828</v>
      </c>
      <c r="C9352" s="30">
        <v>100</v>
      </c>
      <c r="D9352" s="4">
        <v>1</v>
      </c>
      <c r="E9352" s="1">
        <v>19</v>
      </c>
      <c r="F9352" s="4" t="s">
        <v>47</v>
      </c>
      <c r="G9352" s="4" t="s">
        <v>1456</v>
      </c>
      <c r="H9352" s="4" t="s">
        <v>23</v>
      </c>
      <c r="I9352" s="4" t="s">
        <v>23</v>
      </c>
      <c r="J9352" s="4"/>
      <c r="K9352" s="40"/>
      <c r="L9352" s="58"/>
      <c r="M9352" s="58"/>
      <c r="N9352" s="58"/>
      <c r="O9352" s="58"/>
      <c r="P9352" s="40"/>
      <c r="Q9352" s="58"/>
      <c r="R9352" s="58"/>
      <c r="S9352" s="58"/>
      <c r="T9352" s="58"/>
      <c r="U9352" s="58"/>
      <c r="V9352" s="58"/>
      <c r="W9352" s="58"/>
      <c r="X9352" s="58"/>
      <c r="Y9352" s="58"/>
      <c r="Z9352" s="58"/>
      <c r="AA9352" s="58"/>
      <c r="AB9352" s="58"/>
      <c r="AC9352" s="58"/>
      <c r="AD9352" s="58"/>
      <c r="AE9352" s="58"/>
      <c r="AF9352" s="58"/>
      <c r="AG9352" s="58"/>
      <c r="AH9352" s="58"/>
      <c r="AI9352" s="58"/>
      <c r="AJ9352" s="58"/>
      <c r="AK9352" s="40" t="s">
        <v>77</v>
      </c>
      <c r="AL9352" s="40"/>
      <c r="AM9352" s="1" t="s">
        <v>2638</v>
      </c>
    </row>
    <row r="9353" spans="1:40">
      <c r="A9353" s="1" t="s">
        <v>2966</v>
      </c>
      <c r="B9353" s="28">
        <v>42828</v>
      </c>
      <c r="C9353" s="30">
        <v>100</v>
      </c>
      <c r="D9353" s="4">
        <v>1</v>
      </c>
      <c r="E9353" s="1">
        <v>20</v>
      </c>
      <c r="F9353" s="4" t="s">
        <v>26</v>
      </c>
      <c r="G9353" s="4" t="s">
        <v>1457</v>
      </c>
      <c r="H9353" s="4" t="s">
        <v>23</v>
      </c>
      <c r="I9353" s="4" t="s">
        <v>23</v>
      </c>
      <c r="J9353" s="4"/>
      <c r="K9353" s="40"/>
      <c r="L9353" s="58"/>
      <c r="M9353" s="58"/>
      <c r="N9353" s="58"/>
      <c r="O9353" s="58"/>
      <c r="P9353" s="40"/>
      <c r="Q9353" s="58"/>
      <c r="R9353" s="58"/>
      <c r="S9353" s="58"/>
      <c r="T9353" s="58"/>
      <c r="U9353" s="58"/>
      <c r="V9353" s="58"/>
      <c r="W9353" s="58"/>
      <c r="X9353" s="58"/>
      <c r="Y9353" s="58"/>
      <c r="Z9353" s="58"/>
      <c r="AA9353" s="58"/>
      <c r="AB9353" s="58"/>
      <c r="AC9353" s="58"/>
      <c r="AD9353" s="58"/>
      <c r="AE9353" s="58"/>
      <c r="AF9353" s="58"/>
      <c r="AG9353" s="58"/>
      <c r="AH9353" s="58"/>
      <c r="AI9353" s="58"/>
      <c r="AJ9353" s="58"/>
      <c r="AK9353" s="40" t="s">
        <v>77</v>
      </c>
      <c r="AL9353" s="40"/>
      <c r="AM9353" s="1" t="s">
        <v>2638</v>
      </c>
    </row>
    <row r="9354" spans="1:40">
      <c r="A9354" s="1" t="s">
        <v>2966</v>
      </c>
      <c r="B9354" s="28">
        <v>42828</v>
      </c>
      <c r="C9354" s="30">
        <v>100</v>
      </c>
      <c r="D9354" s="4">
        <v>1</v>
      </c>
      <c r="E9354" s="1">
        <v>20</v>
      </c>
      <c r="F9354" s="4" t="s">
        <v>47</v>
      </c>
      <c r="G9354" s="4" t="s">
        <v>1458</v>
      </c>
      <c r="H9354" s="4" t="s">
        <v>22</v>
      </c>
      <c r="I9354" s="4" t="s">
        <v>9</v>
      </c>
      <c r="J9354" s="4"/>
      <c r="K9354" s="40" t="s">
        <v>29</v>
      </c>
      <c r="L9354" s="40" t="s">
        <v>25</v>
      </c>
      <c r="M9354" s="40"/>
      <c r="N9354" s="58" t="s">
        <v>26</v>
      </c>
      <c r="O9354" s="58" t="s">
        <v>33</v>
      </c>
      <c r="P9354" s="40"/>
      <c r="Q9354" s="58">
        <v>34.4</v>
      </c>
      <c r="R9354" s="58">
        <v>21.3</v>
      </c>
      <c r="S9354" s="58">
        <v>10.199999999999999</v>
      </c>
      <c r="T9354" s="40"/>
      <c r="U9354" s="40"/>
      <c r="V9354" s="40"/>
      <c r="W9354" s="40"/>
      <c r="X9354" s="58">
        <v>13</v>
      </c>
      <c r="Y9354" s="58">
        <v>152</v>
      </c>
      <c r="Z9354" s="58">
        <f>Y9354-X9354</f>
        <v>139</v>
      </c>
      <c r="AA9354" s="58"/>
      <c r="AB9354" s="58"/>
      <c r="AC9354" s="58"/>
      <c r="AD9354" s="58"/>
      <c r="AE9354" s="58">
        <v>641</v>
      </c>
      <c r="AF9354" s="58"/>
      <c r="AG9354" s="58"/>
      <c r="AH9354" s="58"/>
      <c r="AI9354" s="58"/>
      <c r="AJ9354" s="58" t="s">
        <v>2638</v>
      </c>
      <c r="AK9354" s="40" t="s">
        <v>77</v>
      </c>
      <c r="AL9354" s="40" t="s">
        <v>2969</v>
      </c>
      <c r="AM9354" s="1" t="s">
        <v>2638</v>
      </c>
    </row>
    <row r="9355" spans="1:40">
      <c r="A9355" s="1" t="s">
        <v>2966</v>
      </c>
      <c r="B9355" s="28">
        <v>42828</v>
      </c>
      <c r="C9355" s="30">
        <v>100</v>
      </c>
      <c r="D9355" s="4">
        <v>1</v>
      </c>
      <c r="E9355" s="51">
        <v>21</v>
      </c>
      <c r="F9355" s="4" t="s">
        <v>26</v>
      </c>
      <c r="G9355" s="4" t="s">
        <v>1463</v>
      </c>
      <c r="H9355" s="4" t="s">
        <v>23</v>
      </c>
      <c r="I9355" s="4" t="s">
        <v>23</v>
      </c>
      <c r="J9355" s="4"/>
      <c r="K9355" s="40"/>
      <c r="L9355" s="58"/>
      <c r="M9355" s="58"/>
      <c r="N9355" s="58"/>
      <c r="O9355" s="58"/>
      <c r="P9355" s="40"/>
      <c r="Q9355" s="58"/>
      <c r="R9355" s="58"/>
      <c r="S9355" s="58"/>
      <c r="T9355" s="58"/>
      <c r="U9355" s="58"/>
      <c r="V9355" s="58"/>
      <c r="W9355" s="58"/>
      <c r="X9355" s="58"/>
      <c r="Y9355" s="58"/>
      <c r="Z9355" s="58"/>
      <c r="AA9355" s="58"/>
      <c r="AB9355" s="58"/>
      <c r="AC9355" s="58"/>
      <c r="AD9355" s="58"/>
      <c r="AE9355" s="58"/>
      <c r="AF9355" s="58"/>
      <c r="AG9355" s="58"/>
      <c r="AH9355" s="58"/>
      <c r="AI9355" s="58"/>
      <c r="AJ9355" s="58"/>
      <c r="AK9355" s="40" t="s">
        <v>77</v>
      </c>
      <c r="AL9355" s="40"/>
      <c r="AM9355" s="1" t="s">
        <v>2638</v>
      </c>
    </row>
    <row r="9356" spans="1:40">
      <c r="A9356" s="1" t="s">
        <v>2966</v>
      </c>
      <c r="B9356" s="28">
        <v>42828</v>
      </c>
      <c r="C9356" s="30">
        <v>100</v>
      </c>
      <c r="D9356" s="4">
        <v>1</v>
      </c>
      <c r="E9356" s="1">
        <v>21</v>
      </c>
      <c r="F9356" s="4" t="s">
        <v>47</v>
      </c>
      <c r="G9356" s="4" t="s">
        <v>1464</v>
      </c>
      <c r="H9356" s="4" t="s">
        <v>23</v>
      </c>
      <c r="I9356" s="4" t="s">
        <v>23</v>
      </c>
      <c r="J9356" s="4"/>
      <c r="K9356" s="40"/>
      <c r="L9356" s="58"/>
      <c r="M9356" s="58"/>
      <c r="N9356" s="58"/>
      <c r="O9356" s="58"/>
      <c r="P9356" s="40"/>
      <c r="Q9356" s="58"/>
      <c r="R9356" s="58"/>
      <c r="S9356" s="58"/>
      <c r="T9356" s="58"/>
      <c r="U9356" s="58"/>
      <c r="V9356" s="58"/>
      <c r="W9356" s="58"/>
      <c r="X9356" s="58"/>
      <c r="Y9356" s="58"/>
      <c r="Z9356" s="58"/>
      <c r="AA9356" s="58"/>
      <c r="AB9356" s="58"/>
      <c r="AC9356" s="58"/>
      <c r="AD9356" s="58"/>
      <c r="AE9356" s="58"/>
      <c r="AF9356" s="58"/>
      <c r="AG9356" s="58"/>
      <c r="AH9356" s="58"/>
      <c r="AI9356" s="58"/>
      <c r="AJ9356" s="58"/>
      <c r="AK9356" s="40" t="s">
        <v>77</v>
      </c>
      <c r="AL9356" s="40"/>
      <c r="AM9356" s="1" t="s">
        <v>2638</v>
      </c>
    </row>
    <row r="9357" spans="1:40">
      <c r="A9357" s="1" t="s">
        <v>2966</v>
      </c>
      <c r="B9357" s="28">
        <v>42828</v>
      </c>
      <c r="C9357" s="30">
        <v>100</v>
      </c>
      <c r="D9357" s="4">
        <v>1</v>
      </c>
      <c r="E9357" s="1">
        <v>22</v>
      </c>
      <c r="F9357" s="4" t="s">
        <v>26</v>
      </c>
      <c r="G9357" s="4" t="s">
        <v>1465</v>
      </c>
      <c r="H9357" s="4" t="s">
        <v>22</v>
      </c>
      <c r="I9357" s="4" t="s">
        <v>9</v>
      </c>
      <c r="J9357" s="4"/>
      <c r="K9357" s="40" t="s">
        <v>36</v>
      </c>
      <c r="L9357" s="40" t="s">
        <v>25</v>
      </c>
      <c r="M9357" s="40" t="s">
        <v>2970</v>
      </c>
      <c r="N9357" s="58" t="s">
        <v>26</v>
      </c>
      <c r="O9357" s="58" t="s">
        <v>27</v>
      </c>
      <c r="P9357" s="40"/>
      <c r="Q9357" s="58">
        <v>31.7</v>
      </c>
      <c r="R9357" s="58"/>
      <c r="S9357" s="58"/>
      <c r="T9357" s="40">
        <v>135.9</v>
      </c>
      <c r="U9357" s="40">
        <v>97.7</v>
      </c>
      <c r="V9357" s="40">
        <v>72</v>
      </c>
      <c r="W9357" s="40"/>
      <c r="X9357" s="58">
        <v>13</v>
      </c>
      <c r="Y9357" s="58">
        <v>107</v>
      </c>
      <c r="Z9357" s="58">
        <f>Y9357-X9357</f>
        <v>94</v>
      </c>
      <c r="AA9357" s="58"/>
      <c r="AB9357" s="58"/>
      <c r="AC9357" s="58"/>
      <c r="AD9357" s="58"/>
      <c r="AE9357" s="58"/>
      <c r="AF9357" s="58"/>
      <c r="AG9357" s="58"/>
      <c r="AH9357" s="58"/>
      <c r="AI9357" s="58"/>
      <c r="AJ9357" s="58" t="s">
        <v>2638</v>
      </c>
      <c r="AK9357" s="40" t="s">
        <v>77</v>
      </c>
      <c r="AL9357" s="40"/>
      <c r="AM9357" s="1" t="s">
        <v>2638</v>
      </c>
    </row>
    <row r="9358" spans="1:40">
      <c r="A9358" s="1" t="s">
        <v>2966</v>
      </c>
      <c r="B9358" s="28">
        <v>42828</v>
      </c>
      <c r="C9358" s="30">
        <v>100</v>
      </c>
      <c r="D9358" s="4">
        <v>1</v>
      </c>
      <c r="E9358" s="1">
        <v>22</v>
      </c>
      <c r="F9358" s="4" t="s">
        <v>47</v>
      </c>
      <c r="G9358" s="4" t="s">
        <v>1466</v>
      </c>
      <c r="H9358" s="4" t="s">
        <v>23</v>
      </c>
      <c r="I9358" s="4" t="s">
        <v>23</v>
      </c>
      <c r="J9358" s="4"/>
      <c r="K9358" s="40"/>
      <c r="L9358" s="58"/>
      <c r="M9358" s="57"/>
      <c r="N9358" s="58"/>
      <c r="O9358" s="58"/>
      <c r="P9358" s="40"/>
      <c r="Q9358" s="58"/>
      <c r="R9358" s="58"/>
      <c r="S9358" s="58"/>
      <c r="T9358" s="58"/>
      <c r="U9358" s="58"/>
      <c r="V9358" s="58"/>
      <c r="W9358" s="58"/>
      <c r="X9358" s="58"/>
      <c r="Y9358" s="58"/>
      <c r="Z9358" s="58"/>
      <c r="AA9358" s="58"/>
      <c r="AB9358" s="58"/>
      <c r="AC9358" s="58"/>
      <c r="AD9358" s="58"/>
      <c r="AE9358" s="58"/>
      <c r="AF9358" s="58"/>
      <c r="AG9358" s="58"/>
      <c r="AH9358" s="58"/>
      <c r="AI9358" s="58"/>
      <c r="AJ9358" s="58"/>
      <c r="AK9358" s="40" t="s">
        <v>77</v>
      </c>
      <c r="AL9358" s="40"/>
      <c r="AM9358" s="1" t="s">
        <v>2638</v>
      </c>
    </row>
    <row r="9359" spans="1:40">
      <c r="A9359" s="1" t="s">
        <v>2966</v>
      </c>
      <c r="B9359" s="28">
        <v>42828</v>
      </c>
      <c r="C9359" s="30">
        <v>100</v>
      </c>
      <c r="D9359" s="4">
        <v>1</v>
      </c>
      <c r="E9359" s="1">
        <v>23</v>
      </c>
      <c r="F9359" s="4" t="s">
        <v>26</v>
      </c>
      <c r="G9359" s="4" t="s">
        <v>1467</v>
      </c>
      <c r="H9359" s="4" t="s">
        <v>23</v>
      </c>
      <c r="I9359" s="4" t="s">
        <v>23</v>
      </c>
      <c r="J9359" s="4"/>
      <c r="K9359" s="40"/>
      <c r="L9359" s="58"/>
      <c r="M9359" s="58"/>
      <c r="N9359" s="58"/>
      <c r="O9359" s="58"/>
      <c r="P9359" s="40"/>
      <c r="Q9359" s="58"/>
      <c r="R9359" s="58"/>
      <c r="S9359" s="58"/>
      <c r="T9359" s="58"/>
      <c r="U9359" s="58"/>
      <c r="V9359" s="58"/>
      <c r="W9359" s="58"/>
      <c r="X9359" s="58"/>
      <c r="Y9359" s="58"/>
      <c r="Z9359" s="58"/>
      <c r="AA9359" s="58"/>
      <c r="AB9359" s="58"/>
      <c r="AC9359" s="58"/>
      <c r="AD9359" s="58"/>
      <c r="AE9359" s="58"/>
      <c r="AF9359" s="58"/>
      <c r="AG9359" s="58"/>
      <c r="AH9359" s="58"/>
      <c r="AI9359" s="58"/>
      <c r="AJ9359" s="58"/>
      <c r="AK9359" s="40" t="s">
        <v>77</v>
      </c>
      <c r="AL9359" s="40"/>
      <c r="AM9359" s="1" t="s">
        <v>2638</v>
      </c>
      <c r="AN9359" s="1" t="s">
        <v>2699</v>
      </c>
    </row>
    <row r="9360" spans="1:40">
      <c r="A9360" s="1" t="s">
        <v>2966</v>
      </c>
      <c r="B9360" s="28">
        <v>42828</v>
      </c>
      <c r="C9360" s="30">
        <v>100</v>
      </c>
      <c r="D9360" s="4">
        <v>1</v>
      </c>
      <c r="E9360" s="1">
        <v>23</v>
      </c>
      <c r="F9360" s="4" t="s">
        <v>47</v>
      </c>
      <c r="G9360" s="4" t="s">
        <v>1468</v>
      </c>
      <c r="H9360" s="4" t="s">
        <v>23</v>
      </c>
      <c r="I9360" s="4" t="s">
        <v>23</v>
      </c>
      <c r="J9360" s="4"/>
      <c r="K9360" s="40"/>
      <c r="L9360" s="58"/>
      <c r="M9360" s="58"/>
      <c r="N9360" s="58"/>
      <c r="O9360" s="58"/>
      <c r="P9360" s="40"/>
      <c r="Q9360" s="58"/>
      <c r="R9360" s="58"/>
      <c r="S9360" s="58"/>
      <c r="T9360" s="58"/>
      <c r="U9360" s="58"/>
      <c r="V9360" s="58"/>
      <c r="W9360" s="58"/>
      <c r="X9360" s="58"/>
      <c r="Y9360" s="58"/>
      <c r="Z9360" s="58"/>
      <c r="AA9360" s="58"/>
      <c r="AB9360" s="58"/>
      <c r="AC9360" s="58"/>
      <c r="AD9360" s="58"/>
      <c r="AE9360" s="58"/>
      <c r="AF9360" s="58"/>
      <c r="AG9360" s="58"/>
      <c r="AH9360" s="58"/>
      <c r="AI9360" s="58"/>
      <c r="AJ9360" s="58"/>
      <c r="AK9360" s="40" t="s">
        <v>77</v>
      </c>
      <c r="AL9360" s="40"/>
      <c r="AM9360" s="1" t="s">
        <v>2638</v>
      </c>
    </row>
    <row r="9361" spans="1:40">
      <c r="A9361" s="1" t="s">
        <v>2966</v>
      </c>
      <c r="B9361" s="28">
        <v>42828</v>
      </c>
      <c r="C9361" s="30">
        <v>100</v>
      </c>
      <c r="D9361" s="4">
        <v>1</v>
      </c>
      <c r="E9361" s="1">
        <v>24</v>
      </c>
      <c r="F9361" s="4" t="s">
        <v>26</v>
      </c>
      <c r="G9361" s="4" t="s">
        <v>1469</v>
      </c>
      <c r="H9361" s="4" t="s">
        <v>22</v>
      </c>
      <c r="I9361" s="4" t="s">
        <v>9</v>
      </c>
      <c r="J9361" s="4"/>
      <c r="K9361" s="40" t="s">
        <v>30</v>
      </c>
      <c r="L9361" s="40" t="s">
        <v>53</v>
      </c>
      <c r="M9361" s="59" t="s">
        <v>2952</v>
      </c>
      <c r="N9361" s="58"/>
      <c r="O9361" s="58"/>
      <c r="P9361" s="40"/>
      <c r="Q9361" s="58"/>
      <c r="R9361" s="58"/>
      <c r="S9361" s="58"/>
      <c r="T9361" s="40"/>
      <c r="U9361" s="40"/>
      <c r="V9361" s="40"/>
      <c r="W9361" s="40"/>
      <c r="X9361" s="58">
        <v>13</v>
      </c>
      <c r="Y9361" s="58">
        <v>54</v>
      </c>
      <c r="Z9361" s="58">
        <f>Y9361-X9361</f>
        <v>41</v>
      </c>
      <c r="AA9361" s="58"/>
      <c r="AB9361" s="58"/>
      <c r="AC9361" s="58"/>
      <c r="AD9361" s="58"/>
      <c r="AE9361" s="58"/>
      <c r="AF9361" s="58"/>
      <c r="AG9361" s="58"/>
      <c r="AH9361" s="58"/>
      <c r="AI9361" s="58"/>
      <c r="AJ9361" s="58" t="s">
        <v>2638</v>
      </c>
      <c r="AK9361" s="40" t="s">
        <v>77</v>
      </c>
      <c r="AL9361" s="40"/>
      <c r="AM9361" s="1" t="s">
        <v>2638</v>
      </c>
    </row>
    <row r="9362" spans="1:40">
      <c r="A9362" s="1" t="s">
        <v>2966</v>
      </c>
      <c r="B9362" s="28">
        <v>42828</v>
      </c>
      <c r="C9362" s="30">
        <v>100</v>
      </c>
      <c r="D9362" s="4">
        <v>1</v>
      </c>
      <c r="E9362" s="1">
        <v>24</v>
      </c>
      <c r="F9362" s="4" t="s">
        <v>47</v>
      </c>
      <c r="G9362" s="4" t="s">
        <v>1472</v>
      </c>
      <c r="H9362" s="4" t="s">
        <v>22</v>
      </c>
      <c r="I9362" s="4" t="s">
        <v>9</v>
      </c>
      <c r="J9362" s="4"/>
      <c r="K9362" s="40" t="s">
        <v>2971</v>
      </c>
      <c r="L9362" s="40" t="s">
        <v>25</v>
      </c>
      <c r="M9362" s="57"/>
      <c r="N9362" s="58" t="s">
        <v>26</v>
      </c>
      <c r="O9362" s="58" t="s">
        <v>27</v>
      </c>
      <c r="P9362" s="40"/>
      <c r="Q9362" s="58">
        <v>39.4</v>
      </c>
      <c r="R9362" s="58"/>
      <c r="S9362" s="58"/>
      <c r="T9362" s="40">
        <v>190.2</v>
      </c>
      <c r="U9362" s="40">
        <v>165.6</v>
      </c>
      <c r="V9362" s="40">
        <v>87</v>
      </c>
      <c r="W9362" s="40">
        <v>29.2</v>
      </c>
      <c r="X9362" s="58">
        <v>13</v>
      </c>
      <c r="Y9362" s="58">
        <v>152</v>
      </c>
      <c r="Z9362" s="58">
        <f>Y9362-X9362</f>
        <v>139</v>
      </c>
      <c r="AA9362" s="58"/>
      <c r="AB9362" s="58"/>
      <c r="AC9362" s="58"/>
      <c r="AD9362" s="58"/>
      <c r="AE9362" s="58"/>
      <c r="AF9362" s="58"/>
      <c r="AG9362" s="58"/>
      <c r="AH9362" s="58"/>
      <c r="AI9362" s="58"/>
      <c r="AJ9362" s="58" t="s">
        <v>2638</v>
      </c>
      <c r="AK9362" s="40" t="s">
        <v>77</v>
      </c>
      <c r="AL9362" s="40" t="s">
        <v>2972</v>
      </c>
      <c r="AM9362" s="1" t="s">
        <v>2638</v>
      </c>
    </row>
    <row r="9363" spans="1:40">
      <c r="A9363" s="1" t="s">
        <v>2966</v>
      </c>
      <c r="B9363" s="28">
        <v>42828</v>
      </c>
      <c r="C9363" s="30">
        <v>100</v>
      </c>
      <c r="D9363" s="4">
        <v>1</v>
      </c>
      <c r="E9363" s="1">
        <v>25</v>
      </c>
      <c r="F9363" s="4" t="s">
        <v>26</v>
      </c>
      <c r="G9363" s="4" t="s">
        <v>1474</v>
      </c>
      <c r="H9363" s="4" t="s">
        <v>23</v>
      </c>
      <c r="I9363" s="4" t="s">
        <v>23</v>
      </c>
      <c r="J9363" s="4"/>
      <c r="K9363" s="40"/>
      <c r="L9363" s="58"/>
      <c r="M9363" s="58"/>
      <c r="N9363" s="58"/>
      <c r="O9363" s="58"/>
      <c r="P9363" s="40"/>
      <c r="Q9363" s="58"/>
      <c r="R9363" s="58"/>
      <c r="S9363" s="58"/>
      <c r="T9363" s="58"/>
      <c r="U9363" s="58"/>
      <c r="V9363" s="58"/>
      <c r="W9363" s="58"/>
      <c r="X9363" s="58"/>
      <c r="Y9363" s="58"/>
      <c r="Z9363" s="58"/>
      <c r="AA9363" s="58"/>
      <c r="AB9363" s="58"/>
      <c r="AC9363" s="58"/>
      <c r="AD9363" s="58"/>
      <c r="AE9363" s="58"/>
      <c r="AF9363" s="58"/>
      <c r="AG9363" s="58"/>
      <c r="AH9363" s="58"/>
      <c r="AI9363" s="58"/>
      <c r="AJ9363" s="58"/>
      <c r="AK9363" s="40" t="s">
        <v>77</v>
      </c>
      <c r="AL9363" s="40"/>
      <c r="AM9363" s="1" t="s">
        <v>2638</v>
      </c>
    </row>
    <row r="9364" spans="1:40">
      <c r="A9364" s="1" t="s">
        <v>2966</v>
      </c>
      <c r="B9364" s="28">
        <v>42828</v>
      </c>
      <c r="C9364" s="30">
        <v>100</v>
      </c>
      <c r="D9364" s="4">
        <v>1</v>
      </c>
      <c r="E9364" s="1">
        <v>25</v>
      </c>
      <c r="F9364" s="4" t="s">
        <v>47</v>
      </c>
      <c r="G9364" s="4" t="s">
        <v>1475</v>
      </c>
      <c r="H9364" s="4" t="s">
        <v>23</v>
      </c>
      <c r="I9364" s="4" t="s">
        <v>23</v>
      </c>
      <c r="J9364" s="4"/>
      <c r="K9364" s="40"/>
      <c r="L9364" s="58"/>
      <c r="M9364" s="58"/>
      <c r="N9364" s="58"/>
      <c r="O9364" s="58"/>
      <c r="P9364" s="40"/>
      <c r="Q9364" s="58"/>
      <c r="R9364" s="58"/>
      <c r="S9364" s="58"/>
      <c r="T9364" s="58"/>
      <c r="U9364" s="58"/>
      <c r="V9364" s="58"/>
      <c r="W9364" s="58"/>
      <c r="X9364" s="58"/>
      <c r="Y9364" s="58"/>
      <c r="Z9364" s="58"/>
      <c r="AA9364" s="58"/>
      <c r="AB9364" s="58"/>
      <c r="AC9364" s="58"/>
      <c r="AD9364" s="58"/>
      <c r="AE9364" s="58"/>
      <c r="AF9364" s="58"/>
      <c r="AG9364" s="58"/>
      <c r="AH9364" s="58"/>
      <c r="AI9364" s="58"/>
      <c r="AJ9364" s="58"/>
      <c r="AK9364" s="40" t="s">
        <v>77</v>
      </c>
      <c r="AL9364" s="40"/>
      <c r="AM9364" s="1" t="s">
        <v>70</v>
      </c>
    </row>
    <row r="9365" spans="1:40">
      <c r="A9365" s="1" t="s">
        <v>2966</v>
      </c>
      <c r="B9365" s="28">
        <v>42828</v>
      </c>
      <c r="C9365" s="30">
        <v>100</v>
      </c>
      <c r="D9365" s="4">
        <v>1</v>
      </c>
      <c r="E9365" s="1">
        <v>26</v>
      </c>
      <c r="F9365" s="4" t="s">
        <v>26</v>
      </c>
      <c r="G9365" s="4" t="s">
        <v>1476</v>
      </c>
      <c r="H9365" s="4" t="s">
        <v>23</v>
      </c>
      <c r="I9365" s="4" t="s">
        <v>23</v>
      </c>
      <c r="J9365" s="4"/>
      <c r="K9365" s="40"/>
      <c r="L9365" s="58"/>
      <c r="M9365" s="58"/>
      <c r="N9365" s="58"/>
      <c r="O9365" s="58"/>
      <c r="P9365" s="40"/>
      <c r="Q9365" s="58"/>
      <c r="R9365" s="58"/>
      <c r="S9365" s="58"/>
      <c r="T9365" s="58"/>
      <c r="U9365" s="58"/>
      <c r="V9365" s="58"/>
      <c r="W9365" s="58"/>
      <c r="X9365" s="58"/>
      <c r="Y9365" s="58"/>
      <c r="Z9365" s="58"/>
      <c r="AA9365" s="58"/>
      <c r="AB9365" s="58"/>
      <c r="AC9365" s="58"/>
      <c r="AD9365" s="58"/>
      <c r="AE9365" s="58"/>
      <c r="AF9365" s="58"/>
      <c r="AG9365" s="58"/>
      <c r="AH9365" s="58"/>
      <c r="AI9365" s="58"/>
      <c r="AJ9365" s="58"/>
      <c r="AK9365" s="40" t="s">
        <v>77</v>
      </c>
      <c r="AL9365" s="40"/>
      <c r="AM9365" s="1" t="s">
        <v>70</v>
      </c>
    </row>
    <row r="9366" spans="1:40">
      <c r="A9366" s="1" t="s">
        <v>2966</v>
      </c>
      <c r="B9366" s="28">
        <v>42828</v>
      </c>
      <c r="C9366" s="30">
        <v>100</v>
      </c>
      <c r="D9366" s="4">
        <v>1</v>
      </c>
      <c r="E9366" s="1">
        <v>26</v>
      </c>
      <c r="F9366" s="4" t="s">
        <v>47</v>
      </c>
      <c r="G9366" s="4" t="s">
        <v>1477</v>
      </c>
      <c r="H9366" s="4" t="s">
        <v>22</v>
      </c>
      <c r="I9366" s="4" t="s">
        <v>9</v>
      </c>
      <c r="J9366" s="4"/>
      <c r="K9366" s="40" t="s">
        <v>146</v>
      </c>
      <c r="L9366" s="40" t="s">
        <v>25</v>
      </c>
      <c r="M9366" s="40" t="s">
        <v>2973</v>
      </c>
      <c r="N9366" s="58" t="s">
        <v>26</v>
      </c>
      <c r="O9366" s="58" t="s">
        <v>33</v>
      </c>
      <c r="P9366" s="40"/>
      <c r="Q9366" s="58">
        <v>24.3</v>
      </c>
      <c r="R9366" s="58">
        <v>19.8</v>
      </c>
      <c r="S9366" s="58">
        <v>13.2</v>
      </c>
      <c r="T9366" s="40"/>
      <c r="U9366" s="40"/>
      <c r="V9366" s="40"/>
      <c r="W9366" s="40"/>
      <c r="X9366" s="58">
        <v>13</v>
      </c>
      <c r="Y9366" s="58">
        <v>76</v>
      </c>
      <c r="Z9366" s="58">
        <f>Y9366-X9366</f>
        <v>63</v>
      </c>
      <c r="AA9366" s="58"/>
      <c r="AB9366" s="58"/>
      <c r="AC9366" s="58"/>
      <c r="AD9366" s="58"/>
      <c r="AE9366" s="58">
        <v>642</v>
      </c>
      <c r="AF9366" s="58"/>
      <c r="AG9366" s="58"/>
      <c r="AH9366" s="58"/>
      <c r="AI9366" s="58"/>
      <c r="AJ9366" s="58" t="s">
        <v>2638</v>
      </c>
      <c r="AK9366" s="40" t="s">
        <v>77</v>
      </c>
      <c r="AL9366" s="40"/>
      <c r="AM9366" s="1" t="s">
        <v>70</v>
      </c>
    </row>
    <row r="9367" spans="1:40">
      <c r="A9367" s="1" t="s">
        <v>2966</v>
      </c>
      <c r="B9367" s="28">
        <v>42828</v>
      </c>
      <c r="C9367" s="30">
        <v>100</v>
      </c>
      <c r="D9367" s="4">
        <v>1</v>
      </c>
      <c r="E9367" s="1">
        <v>27</v>
      </c>
      <c r="F9367" s="4" t="s">
        <v>26</v>
      </c>
      <c r="G9367" s="4" t="s">
        <v>1478</v>
      </c>
      <c r="H9367" s="4" t="s">
        <v>23</v>
      </c>
      <c r="I9367" s="4" t="s">
        <v>23</v>
      </c>
      <c r="J9367" s="4"/>
      <c r="K9367" s="40"/>
      <c r="L9367" s="58"/>
      <c r="M9367" s="58"/>
      <c r="N9367" s="58"/>
      <c r="O9367" s="58"/>
      <c r="P9367" s="40"/>
      <c r="Q9367" s="58"/>
      <c r="R9367" s="58"/>
      <c r="S9367" s="58"/>
      <c r="T9367" s="58"/>
      <c r="U9367" s="58"/>
      <c r="V9367" s="58"/>
      <c r="W9367" s="58"/>
      <c r="X9367" s="58"/>
      <c r="Y9367" s="58"/>
      <c r="Z9367" s="58"/>
      <c r="AA9367" s="58"/>
      <c r="AB9367" s="58"/>
      <c r="AC9367" s="58"/>
      <c r="AD9367" s="58"/>
      <c r="AE9367" s="58"/>
      <c r="AF9367" s="58"/>
      <c r="AG9367" s="58"/>
      <c r="AH9367" s="58"/>
      <c r="AI9367" s="58"/>
      <c r="AJ9367" s="58"/>
      <c r="AK9367" s="40" t="s">
        <v>77</v>
      </c>
      <c r="AL9367" s="40"/>
      <c r="AM9367" s="1" t="s">
        <v>70</v>
      </c>
      <c r="AN9367" s="1" t="s">
        <v>2702</v>
      </c>
    </row>
    <row r="9368" spans="1:40">
      <c r="A9368" s="1" t="s">
        <v>2966</v>
      </c>
      <c r="B9368" s="28">
        <v>42828</v>
      </c>
      <c r="C9368" s="30">
        <v>100</v>
      </c>
      <c r="D9368" s="4">
        <v>1</v>
      </c>
      <c r="E9368" s="1">
        <v>27</v>
      </c>
      <c r="F9368" s="4" t="s">
        <v>47</v>
      </c>
      <c r="G9368" s="4" t="s">
        <v>1479</v>
      </c>
      <c r="H9368" s="4" t="s">
        <v>22</v>
      </c>
      <c r="I9368" s="4" t="s">
        <v>9</v>
      </c>
      <c r="J9368" s="4"/>
      <c r="K9368" s="40" t="s">
        <v>32</v>
      </c>
      <c r="L9368" s="40" t="s">
        <v>53</v>
      </c>
      <c r="M9368" s="40" t="s">
        <v>2934</v>
      </c>
      <c r="N9368" s="58"/>
      <c r="O9368" s="58"/>
      <c r="P9368" s="40"/>
      <c r="Q9368" s="58"/>
      <c r="R9368" s="58"/>
      <c r="S9368" s="58"/>
      <c r="T9368" s="40"/>
      <c r="U9368" s="40"/>
      <c r="V9368" s="40"/>
      <c r="W9368" s="40"/>
      <c r="X9368" s="58">
        <v>13</v>
      </c>
      <c r="Y9368" s="58">
        <v>78</v>
      </c>
      <c r="Z9368" s="58">
        <f>Y9368-X9368</f>
        <v>65</v>
      </c>
      <c r="AA9368" s="58"/>
      <c r="AB9368" s="58"/>
      <c r="AC9368" s="58"/>
      <c r="AD9368" s="58"/>
      <c r="AE9368" s="58"/>
      <c r="AF9368" s="58"/>
      <c r="AG9368" s="58"/>
      <c r="AH9368" s="58"/>
      <c r="AI9368" s="58"/>
      <c r="AJ9368" s="58" t="s">
        <v>2638</v>
      </c>
      <c r="AK9368" s="40" t="s">
        <v>77</v>
      </c>
      <c r="AL9368" s="40"/>
      <c r="AM9368" s="1" t="s">
        <v>70</v>
      </c>
    </row>
    <row r="9369" spans="1:40">
      <c r="A9369" s="1" t="s">
        <v>2966</v>
      </c>
      <c r="B9369" s="28">
        <v>42828</v>
      </c>
      <c r="C9369" s="30">
        <v>100</v>
      </c>
      <c r="D9369" s="4">
        <v>1</v>
      </c>
      <c r="E9369" s="1">
        <v>28</v>
      </c>
      <c r="F9369" s="4" t="s">
        <v>26</v>
      </c>
      <c r="G9369" s="4" t="s">
        <v>1480</v>
      </c>
      <c r="H9369" s="4" t="s">
        <v>23</v>
      </c>
      <c r="I9369" s="4" t="s">
        <v>23</v>
      </c>
      <c r="J9369" s="4"/>
      <c r="K9369" s="40"/>
      <c r="L9369" s="58"/>
      <c r="M9369" s="58"/>
      <c r="N9369" s="58"/>
      <c r="O9369" s="58"/>
      <c r="P9369" s="40"/>
      <c r="Q9369" s="58"/>
      <c r="R9369" s="58"/>
      <c r="S9369" s="58"/>
      <c r="T9369" s="58"/>
      <c r="U9369" s="58"/>
      <c r="V9369" s="58"/>
      <c r="W9369" s="58"/>
      <c r="X9369" s="58"/>
      <c r="Y9369" s="58"/>
      <c r="Z9369" s="58"/>
      <c r="AA9369" s="58"/>
      <c r="AB9369" s="58"/>
      <c r="AC9369" s="58"/>
      <c r="AD9369" s="58"/>
      <c r="AE9369" s="58"/>
      <c r="AF9369" s="58"/>
      <c r="AG9369" s="58"/>
      <c r="AH9369" s="58"/>
      <c r="AI9369" s="58"/>
      <c r="AJ9369" s="58"/>
      <c r="AK9369" s="40" t="s">
        <v>77</v>
      </c>
      <c r="AL9369" s="40"/>
      <c r="AM9369" s="1" t="s">
        <v>70</v>
      </c>
    </row>
    <row r="9370" spans="1:40">
      <c r="A9370" s="1" t="s">
        <v>2966</v>
      </c>
      <c r="B9370" s="28">
        <v>42828</v>
      </c>
      <c r="C9370" s="30">
        <v>100</v>
      </c>
      <c r="D9370" s="4">
        <v>1</v>
      </c>
      <c r="E9370" s="1">
        <v>28</v>
      </c>
      <c r="F9370" s="4" t="s">
        <v>47</v>
      </c>
      <c r="G9370" s="4" t="s">
        <v>1481</v>
      </c>
      <c r="H9370" s="4" t="s">
        <v>22</v>
      </c>
      <c r="I9370" s="4" t="s">
        <v>9</v>
      </c>
      <c r="J9370" s="4"/>
      <c r="K9370" s="40" t="s">
        <v>30</v>
      </c>
      <c r="L9370" s="40" t="s">
        <v>25</v>
      </c>
      <c r="M9370" s="40" t="s">
        <v>2974</v>
      </c>
      <c r="N9370" s="58" t="s">
        <v>224</v>
      </c>
      <c r="O9370" s="58" t="s">
        <v>33</v>
      </c>
      <c r="P9370" s="40"/>
      <c r="Q9370" s="58">
        <v>24.8</v>
      </c>
      <c r="R9370" s="58">
        <v>15.8</v>
      </c>
      <c r="S9370" s="58">
        <v>8.3000000000000007</v>
      </c>
      <c r="T9370" s="40"/>
      <c r="U9370" s="40"/>
      <c r="V9370" s="40"/>
      <c r="W9370" s="40"/>
      <c r="X9370" s="58">
        <v>13</v>
      </c>
      <c r="Y9370" s="58">
        <v>52</v>
      </c>
      <c r="Z9370" s="58">
        <f>Y9370-X9370</f>
        <v>39</v>
      </c>
      <c r="AA9370" s="58"/>
      <c r="AB9370" s="58"/>
      <c r="AC9370" s="58"/>
      <c r="AD9370" s="58"/>
      <c r="AE9370" s="58">
        <v>639</v>
      </c>
      <c r="AF9370" s="58"/>
      <c r="AG9370" s="58"/>
      <c r="AH9370" s="58"/>
      <c r="AI9370" s="58"/>
      <c r="AJ9370" s="58" t="s">
        <v>2638</v>
      </c>
      <c r="AK9370" s="40" t="s">
        <v>77</v>
      </c>
      <c r="AL9370" s="40"/>
      <c r="AM9370" s="1" t="s">
        <v>70</v>
      </c>
    </row>
    <row r="9371" spans="1:40">
      <c r="A9371" s="1" t="s">
        <v>2966</v>
      </c>
      <c r="B9371" s="28">
        <v>42828</v>
      </c>
      <c r="C9371" s="30">
        <v>100</v>
      </c>
      <c r="D9371" s="4">
        <v>1</v>
      </c>
      <c r="E9371" s="1">
        <v>29</v>
      </c>
      <c r="F9371" s="4" t="s">
        <v>26</v>
      </c>
      <c r="G9371" s="4" t="s">
        <v>1482</v>
      </c>
      <c r="H9371" s="4" t="s">
        <v>22</v>
      </c>
      <c r="I9371" s="4" t="s">
        <v>9</v>
      </c>
      <c r="J9371" s="4"/>
      <c r="K9371" s="40" t="s">
        <v>29</v>
      </c>
      <c r="L9371" s="40" t="s">
        <v>25</v>
      </c>
      <c r="M9371" s="40" t="s">
        <v>2975</v>
      </c>
      <c r="N9371" s="58" t="s">
        <v>26</v>
      </c>
      <c r="O9371" s="58" t="s">
        <v>33</v>
      </c>
      <c r="P9371" s="40"/>
      <c r="Q9371" s="58">
        <v>35.299999999999997</v>
      </c>
      <c r="R9371" s="58">
        <v>29.8</v>
      </c>
      <c r="S9371" s="58">
        <v>12.1</v>
      </c>
      <c r="T9371" s="40"/>
      <c r="U9371" s="40"/>
      <c r="V9371" s="40"/>
      <c r="W9371" s="40"/>
      <c r="X9371" s="58">
        <v>13</v>
      </c>
      <c r="Y9371" s="58">
        <v>104</v>
      </c>
      <c r="Z9371" s="58">
        <f>Y9371-X9371</f>
        <v>91</v>
      </c>
      <c r="AA9371" s="58"/>
      <c r="AB9371" s="58"/>
      <c r="AC9371" s="58"/>
      <c r="AD9371" s="58"/>
      <c r="AE9371" s="58">
        <v>644</v>
      </c>
      <c r="AF9371" s="58"/>
      <c r="AG9371" s="58"/>
      <c r="AH9371" s="58"/>
      <c r="AI9371" s="58"/>
      <c r="AJ9371" s="58" t="s">
        <v>2638</v>
      </c>
      <c r="AK9371" s="40" t="s">
        <v>77</v>
      </c>
      <c r="AL9371" s="40"/>
      <c r="AM9371" s="1" t="s">
        <v>70</v>
      </c>
    </row>
    <row r="9372" spans="1:40">
      <c r="A9372" s="1" t="s">
        <v>2966</v>
      </c>
      <c r="B9372" s="28">
        <v>42828</v>
      </c>
      <c r="C9372" s="30">
        <v>100</v>
      </c>
      <c r="D9372" s="4">
        <v>1</v>
      </c>
      <c r="E9372" s="62">
        <v>29</v>
      </c>
      <c r="F9372" s="63" t="s">
        <v>47</v>
      </c>
      <c r="G9372" s="63" t="s">
        <v>1483</v>
      </c>
      <c r="H9372" s="4" t="s">
        <v>23</v>
      </c>
      <c r="I9372" s="4" t="s">
        <v>23</v>
      </c>
      <c r="J9372" s="4"/>
      <c r="K9372" s="40"/>
      <c r="L9372" s="58"/>
      <c r="M9372" s="58"/>
      <c r="N9372" s="58"/>
      <c r="O9372" s="58"/>
      <c r="P9372" s="40"/>
      <c r="Q9372" s="58"/>
      <c r="R9372" s="58"/>
      <c r="S9372" s="58"/>
      <c r="T9372" s="58"/>
      <c r="U9372" s="58"/>
      <c r="V9372" s="58"/>
      <c r="W9372" s="58"/>
      <c r="X9372" s="58"/>
      <c r="Y9372" s="58"/>
      <c r="Z9372" s="58"/>
      <c r="AA9372" s="58"/>
      <c r="AB9372" s="58"/>
      <c r="AC9372" s="58"/>
      <c r="AD9372" s="58"/>
      <c r="AE9372" s="58"/>
      <c r="AF9372" s="58"/>
      <c r="AG9372" s="58"/>
      <c r="AH9372" s="58"/>
      <c r="AI9372" s="58"/>
      <c r="AJ9372" s="58"/>
      <c r="AK9372" s="40" t="s">
        <v>77</v>
      </c>
      <c r="AL9372" s="40"/>
      <c r="AM9372" s="1" t="s">
        <v>70</v>
      </c>
    </row>
    <row r="9373" spans="1:40">
      <c r="A9373" s="1" t="s">
        <v>2966</v>
      </c>
      <c r="B9373" s="28">
        <v>42828</v>
      </c>
      <c r="C9373" s="30">
        <v>100</v>
      </c>
      <c r="D9373" s="4">
        <v>1</v>
      </c>
      <c r="E9373" s="1">
        <v>30</v>
      </c>
      <c r="F9373" s="4" t="s">
        <v>26</v>
      </c>
      <c r="G9373" s="4" t="s">
        <v>1484</v>
      </c>
      <c r="H9373" s="4" t="s">
        <v>23</v>
      </c>
      <c r="I9373" s="4" t="s">
        <v>23</v>
      </c>
      <c r="J9373" s="4"/>
      <c r="K9373" s="40"/>
      <c r="L9373" s="58"/>
      <c r="M9373" s="58"/>
      <c r="N9373" s="58"/>
      <c r="O9373" s="58"/>
      <c r="P9373" s="40"/>
      <c r="Q9373" s="58"/>
      <c r="R9373" s="58"/>
      <c r="S9373" s="58"/>
      <c r="T9373" s="58"/>
      <c r="U9373" s="58"/>
      <c r="V9373" s="58"/>
      <c r="W9373" s="58"/>
      <c r="X9373" s="58"/>
      <c r="Y9373" s="58"/>
      <c r="Z9373" s="58"/>
      <c r="AA9373" s="58"/>
      <c r="AB9373" s="58"/>
      <c r="AC9373" s="58"/>
      <c r="AD9373" s="58"/>
      <c r="AE9373" s="58"/>
      <c r="AF9373" s="58"/>
      <c r="AG9373" s="58"/>
      <c r="AH9373" s="58"/>
      <c r="AI9373" s="58"/>
      <c r="AJ9373" s="58"/>
      <c r="AK9373" s="40" t="s">
        <v>77</v>
      </c>
      <c r="AL9373" s="40"/>
      <c r="AM9373" s="1" t="s">
        <v>70</v>
      </c>
    </row>
    <row r="9374" spans="1:40">
      <c r="A9374" s="1" t="s">
        <v>2966</v>
      </c>
      <c r="B9374" s="28">
        <v>42828</v>
      </c>
      <c r="C9374" s="30">
        <v>100</v>
      </c>
      <c r="D9374" s="4">
        <v>1</v>
      </c>
      <c r="E9374" s="1">
        <v>30</v>
      </c>
      <c r="F9374" s="4" t="s">
        <v>47</v>
      </c>
      <c r="G9374" s="4" t="s">
        <v>1485</v>
      </c>
      <c r="H9374" s="4" t="s">
        <v>23</v>
      </c>
      <c r="I9374" s="4" t="s">
        <v>23</v>
      </c>
      <c r="J9374" s="4"/>
      <c r="K9374" s="40"/>
      <c r="L9374" s="58"/>
      <c r="M9374" s="58"/>
      <c r="N9374" s="58"/>
      <c r="O9374" s="58"/>
      <c r="P9374" s="40"/>
      <c r="Q9374" s="58"/>
      <c r="R9374" s="58"/>
      <c r="S9374" s="58"/>
      <c r="T9374" s="58"/>
      <c r="U9374" s="58"/>
      <c r="V9374" s="58"/>
      <c r="W9374" s="58"/>
      <c r="X9374" s="58"/>
      <c r="Y9374" s="58"/>
      <c r="Z9374" s="58"/>
      <c r="AA9374" s="58"/>
      <c r="AB9374" s="58"/>
      <c r="AC9374" s="58"/>
      <c r="AD9374" s="58"/>
      <c r="AE9374" s="58"/>
      <c r="AF9374" s="58"/>
      <c r="AG9374" s="58"/>
      <c r="AH9374" s="58"/>
      <c r="AI9374" s="58"/>
      <c r="AJ9374" s="58"/>
      <c r="AK9374" s="40" t="s">
        <v>77</v>
      </c>
      <c r="AL9374" s="40"/>
      <c r="AM9374" s="1" t="s">
        <v>70</v>
      </c>
    </row>
    <row r="9375" spans="1:40">
      <c r="A9375" s="1" t="s">
        <v>2966</v>
      </c>
      <c r="B9375" s="28">
        <v>42828</v>
      </c>
      <c r="C9375" s="30">
        <v>100</v>
      </c>
      <c r="D9375" s="4">
        <v>1</v>
      </c>
      <c r="E9375" s="1">
        <v>31</v>
      </c>
      <c r="F9375" s="4" t="s">
        <v>26</v>
      </c>
      <c r="G9375" s="4" t="s">
        <v>1486</v>
      </c>
      <c r="H9375" s="4" t="s">
        <v>23</v>
      </c>
      <c r="I9375" s="4" t="s">
        <v>23</v>
      </c>
      <c r="J9375" s="4"/>
      <c r="K9375" s="40"/>
      <c r="L9375" s="58"/>
      <c r="M9375" s="58"/>
      <c r="N9375" s="58"/>
      <c r="O9375" s="58"/>
      <c r="P9375" s="40"/>
      <c r="Q9375" s="58"/>
      <c r="R9375" s="58"/>
      <c r="S9375" s="58"/>
      <c r="T9375" s="58"/>
      <c r="U9375" s="58"/>
      <c r="V9375" s="58"/>
      <c r="W9375" s="58"/>
      <c r="X9375" s="58"/>
      <c r="Y9375" s="58"/>
      <c r="Z9375" s="58"/>
      <c r="AA9375" s="58"/>
      <c r="AB9375" s="58"/>
      <c r="AC9375" s="58"/>
      <c r="AD9375" s="58"/>
      <c r="AE9375" s="58"/>
      <c r="AF9375" s="58"/>
      <c r="AG9375" s="58"/>
      <c r="AH9375" s="58"/>
      <c r="AI9375" s="58"/>
      <c r="AJ9375" s="58"/>
      <c r="AK9375" s="40" t="s">
        <v>77</v>
      </c>
      <c r="AL9375" s="40"/>
      <c r="AM9375" s="1" t="s">
        <v>70</v>
      </c>
    </row>
    <row r="9376" spans="1:40">
      <c r="A9376" s="1" t="s">
        <v>2966</v>
      </c>
      <c r="B9376" s="28">
        <v>42828</v>
      </c>
      <c r="C9376" s="30">
        <v>100</v>
      </c>
      <c r="D9376" s="4">
        <v>1</v>
      </c>
      <c r="E9376" s="1">
        <v>31</v>
      </c>
      <c r="F9376" s="4" t="s">
        <v>47</v>
      </c>
      <c r="G9376" s="4" t="s">
        <v>1487</v>
      </c>
      <c r="H9376" s="4" t="s">
        <v>23</v>
      </c>
      <c r="I9376" s="4" t="s">
        <v>23</v>
      </c>
      <c r="J9376" s="4"/>
      <c r="K9376" s="40"/>
      <c r="L9376" s="58"/>
      <c r="M9376" s="58"/>
      <c r="N9376" s="58"/>
      <c r="O9376" s="58"/>
      <c r="P9376" s="40"/>
      <c r="Q9376" s="58"/>
      <c r="R9376" s="58"/>
      <c r="S9376" s="58"/>
      <c r="T9376" s="58"/>
      <c r="U9376" s="58"/>
      <c r="V9376" s="58"/>
      <c r="W9376" s="58"/>
      <c r="X9376" s="58"/>
      <c r="Y9376" s="58"/>
      <c r="Z9376" s="58"/>
      <c r="AA9376" s="58"/>
      <c r="AB9376" s="58"/>
      <c r="AC9376" s="58"/>
      <c r="AD9376" s="58"/>
      <c r="AE9376" s="58"/>
      <c r="AF9376" s="58"/>
      <c r="AG9376" s="58"/>
      <c r="AH9376" s="58"/>
      <c r="AI9376" s="58"/>
      <c r="AJ9376" s="58"/>
      <c r="AK9376" s="40" t="s">
        <v>77</v>
      </c>
      <c r="AL9376" s="40"/>
      <c r="AM9376" s="1" t="s">
        <v>70</v>
      </c>
    </row>
    <row r="9377" spans="1:39">
      <c r="A9377" s="1" t="s">
        <v>2966</v>
      </c>
      <c r="B9377" s="28">
        <v>42828</v>
      </c>
      <c r="C9377" s="30">
        <v>100</v>
      </c>
      <c r="D9377" s="4">
        <v>1</v>
      </c>
      <c r="E9377" s="1">
        <v>32</v>
      </c>
      <c r="F9377" s="4" t="s">
        <v>26</v>
      </c>
      <c r="G9377" s="4" t="s">
        <v>1488</v>
      </c>
      <c r="H9377" s="4" t="s">
        <v>23</v>
      </c>
      <c r="I9377" s="4" t="s">
        <v>23</v>
      </c>
      <c r="J9377" s="4"/>
      <c r="K9377" s="40"/>
      <c r="L9377" s="58"/>
      <c r="M9377" s="57"/>
      <c r="N9377" s="58"/>
      <c r="O9377" s="58"/>
      <c r="P9377" s="40"/>
      <c r="Q9377" s="58"/>
      <c r="R9377" s="58"/>
      <c r="S9377" s="58"/>
      <c r="T9377" s="58"/>
      <c r="U9377" s="58"/>
      <c r="V9377" s="58"/>
      <c r="W9377" s="58"/>
      <c r="X9377" s="58"/>
      <c r="Y9377" s="58"/>
      <c r="Z9377" s="58"/>
      <c r="AA9377" s="58"/>
      <c r="AB9377" s="58"/>
      <c r="AC9377" s="58"/>
      <c r="AD9377" s="58"/>
      <c r="AE9377" s="58"/>
      <c r="AF9377" s="58"/>
      <c r="AG9377" s="58"/>
      <c r="AH9377" s="58"/>
      <c r="AI9377" s="58"/>
      <c r="AJ9377" s="58"/>
      <c r="AK9377" s="40" t="s">
        <v>77</v>
      </c>
      <c r="AL9377" s="40"/>
      <c r="AM9377" s="1" t="s">
        <v>70</v>
      </c>
    </row>
    <row r="9378" spans="1:39">
      <c r="A9378" s="1" t="s">
        <v>2966</v>
      </c>
      <c r="B9378" s="28">
        <v>42828</v>
      </c>
      <c r="C9378" s="30">
        <v>100</v>
      </c>
      <c r="D9378" s="4">
        <v>1</v>
      </c>
      <c r="E9378" s="1">
        <v>32</v>
      </c>
      <c r="F9378" s="4" t="s">
        <v>47</v>
      </c>
      <c r="G9378" s="4" t="s">
        <v>1489</v>
      </c>
      <c r="H9378" s="4" t="s">
        <v>22</v>
      </c>
      <c r="I9378" s="4" t="s">
        <v>9</v>
      </c>
      <c r="J9378" s="4"/>
      <c r="K9378" s="40" t="s">
        <v>29</v>
      </c>
      <c r="L9378" s="40" t="s">
        <v>25</v>
      </c>
      <c r="M9378" s="40" t="s">
        <v>2976</v>
      </c>
      <c r="N9378" s="58" t="s">
        <v>26</v>
      </c>
      <c r="O9378" s="58" t="s">
        <v>33</v>
      </c>
      <c r="P9378" s="40" t="s">
        <v>2977</v>
      </c>
      <c r="Q9378" s="58">
        <v>39.700000000000003</v>
      </c>
      <c r="R9378" s="58">
        <v>21.5</v>
      </c>
      <c r="S9378" s="58">
        <v>21.5</v>
      </c>
      <c r="T9378" s="40"/>
      <c r="U9378" s="40"/>
      <c r="V9378" s="40"/>
      <c r="W9378" s="40"/>
      <c r="X9378" s="58">
        <v>13</v>
      </c>
      <c r="Y9378" s="58">
        <v>119</v>
      </c>
      <c r="Z9378" s="58">
        <f>Y9378-X9378</f>
        <v>106</v>
      </c>
      <c r="AA9378" s="58"/>
      <c r="AB9378" s="58"/>
      <c r="AC9378" s="58"/>
      <c r="AD9378" s="58"/>
      <c r="AE9378" s="58">
        <v>640</v>
      </c>
      <c r="AF9378" s="58"/>
      <c r="AG9378" s="58"/>
      <c r="AH9378" s="58"/>
      <c r="AI9378" s="58"/>
      <c r="AJ9378" s="58" t="s">
        <v>2638</v>
      </c>
      <c r="AK9378" s="40" t="s">
        <v>1328</v>
      </c>
      <c r="AL9378" s="40"/>
      <c r="AM9378" s="1" t="s">
        <v>70</v>
      </c>
    </row>
    <row r="9379" spans="1:39">
      <c r="A9379" s="1" t="s">
        <v>2966</v>
      </c>
      <c r="B9379" s="28">
        <v>42828</v>
      </c>
      <c r="C9379" s="30">
        <v>100</v>
      </c>
      <c r="D9379" s="4">
        <v>1</v>
      </c>
      <c r="E9379" s="1">
        <v>33</v>
      </c>
      <c r="F9379" s="4" t="s">
        <v>26</v>
      </c>
      <c r="G9379" s="4" t="s">
        <v>532</v>
      </c>
      <c r="H9379" s="4" t="s">
        <v>23</v>
      </c>
      <c r="I9379" s="4" t="s">
        <v>23</v>
      </c>
      <c r="J9379" s="4"/>
      <c r="K9379" s="40"/>
      <c r="L9379" s="58"/>
      <c r="M9379" s="58"/>
      <c r="N9379" s="58"/>
      <c r="O9379" s="58"/>
      <c r="P9379" s="40"/>
      <c r="Q9379" s="58"/>
      <c r="R9379" s="58"/>
      <c r="S9379" s="58"/>
      <c r="T9379" s="58"/>
      <c r="U9379" s="58"/>
      <c r="V9379" s="58"/>
      <c r="W9379" s="58"/>
      <c r="X9379" s="58"/>
      <c r="Y9379" s="58"/>
      <c r="Z9379" s="58"/>
      <c r="AA9379" s="58"/>
      <c r="AB9379" s="58"/>
      <c r="AC9379" s="58"/>
      <c r="AD9379" s="58"/>
      <c r="AE9379" s="58"/>
      <c r="AF9379" s="58"/>
      <c r="AG9379" s="58"/>
      <c r="AH9379" s="58"/>
      <c r="AI9379" s="58"/>
      <c r="AJ9379" s="58"/>
      <c r="AK9379" s="40" t="s">
        <v>1328</v>
      </c>
      <c r="AL9379" s="40"/>
      <c r="AM9379" s="1" t="s">
        <v>70</v>
      </c>
    </row>
    <row r="9380" spans="1:39">
      <c r="A9380" s="1" t="s">
        <v>2966</v>
      </c>
      <c r="B9380" s="28">
        <v>42828</v>
      </c>
      <c r="C9380" s="30">
        <v>100</v>
      </c>
      <c r="D9380" s="4">
        <v>1</v>
      </c>
      <c r="E9380" s="1">
        <v>33</v>
      </c>
      <c r="F9380" s="4" t="s">
        <v>47</v>
      </c>
      <c r="G9380" s="4" t="s">
        <v>1490</v>
      </c>
      <c r="H9380" s="4" t="s">
        <v>23</v>
      </c>
      <c r="I9380" s="4" t="s">
        <v>23</v>
      </c>
      <c r="J9380" s="4"/>
      <c r="K9380" s="40"/>
      <c r="L9380" s="58"/>
      <c r="M9380" s="58"/>
      <c r="N9380" s="58"/>
      <c r="O9380" s="58"/>
      <c r="P9380" s="40"/>
      <c r="Q9380" s="58"/>
      <c r="R9380" s="58"/>
      <c r="S9380" s="58"/>
      <c r="T9380" s="58"/>
      <c r="U9380" s="58"/>
      <c r="V9380" s="58"/>
      <c r="W9380" s="58"/>
      <c r="X9380" s="58"/>
      <c r="Y9380" s="58"/>
      <c r="Z9380" s="58"/>
      <c r="AA9380" s="58"/>
      <c r="AB9380" s="58"/>
      <c r="AC9380" s="58"/>
      <c r="AD9380" s="58"/>
      <c r="AE9380" s="58"/>
      <c r="AF9380" s="58"/>
      <c r="AG9380" s="58"/>
      <c r="AH9380" s="58"/>
      <c r="AI9380" s="58"/>
      <c r="AJ9380" s="58"/>
      <c r="AK9380" s="40" t="s">
        <v>1328</v>
      </c>
      <c r="AL9380" s="40"/>
      <c r="AM9380" s="1" t="s">
        <v>70</v>
      </c>
    </row>
    <row r="9381" spans="1:39">
      <c r="A9381" s="1" t="s">
        <v>2966</v>
      </c>
      <c r="B9381" s="28">
        <v>42828</v>
      </c>
      <c r="C9381" s="30">
        <v>100</v>
      </c>
      <c r="D9381" s="4">
        <v>1</v>
      </c>
      <c r="E9381" s="1">
        <v>34</v>
      </c>
      <c r="F9381" s="4" t="s">
        <v>26</v>
      </c>
      <c r="G9381" s="4" t="s">
        <v>1491</v>
      </c>
      <c r="H9381" s="4" t="s">
        <v>23</v>
      </c>
      <c r="I9381" s="4" t="s">
        <v>23</v>
      </c>
      <c r="J9381" s="4"/>
      <c r="K9381" s="40"/>
      <c r="L9381" s="58"/>
      <c r="M9381" s="58"/>
      <c r="N9381" s="58"/>
      <c r="O9381" s="58"/>
      <c r="P9381" s="40"/>
      <c r="Q9381" s="58"/>
      <c r="R9381" s="58"/>
      <c r="S9381" s="58"/>
      <c r="T9381" s="58"/>
      <c r="U9381" s="58"/>
      <c r="V9381" s="58"/>
      <c r="W9381" s="58"/>
      <c r="X9381" s="58"/>
      <c r="Y9381" s="58"/>
      <c r="Z9381" s="58"/>
      <c r="AA9381" s="58"/>
      <c r="AB9381" s="58"/>
      <c r="AC9381" s="58"/>
      <c r="AD9381" s="58"/>
      <c r="AE9381" s="58"/>
      <c r="AF9381" s="58"/>
      <c r="AG9381" s="58"/>
      <c r="AH9381" s="58"/>
      <c r="AI9381" s="58"/>
      <c r="AJ9381" s="58"/>
      <c r="AK9381" s="40" t="s">
        <v>1328</v>
      </c>
      <c r="AL9381" s="40"/>
      <c r="AM9381" s="1" t="s">
        <v>70</v>
      </c>
    </row>
    <row r="9382" spans="1:39">
      <c r="A9382" s="1" t="s">
        <v>2966</v>
      </c>
      <c r="B9382" s="28">
        <v>42828</v>
      </c>
      <c r="C9382" s="30">
        <v>100</v>
      </c>
      <c r="D9382" s="4">
        <v>1</v>
      </c>
      <c r="E9382" s="1">
        <v>34</v>
      </c>
      <c r="F9382" s="4" t="s">
        <v>47</v>
      </c>
      <c r="G9382" s="4" t="s">
        <v>1492</v>
      </c>
      <c r="H9382" s="4" t="s">
        <v>23</v>
      </c>
      <c r="I9382" s="4" t="s">
        <v>23</v>
      </c>
      <c r="J9382" s="4"/>
      <c r="K9382" s="40"/>
      <c r="L9382" s="58"/>
      <c r="M9382" s="58"/>
      <c r="N9382" s="58"/>
      <c r="O9382" s="58"/>
      <c r="P9382" s="40"/>
      <c r="Q9382" s="58"/>
      <c r="R9382" s="58"/>
      <c r="S9382" s="58"/>
      <c r="T9382" s="58"/>
      <c r="U9382" s="58"/>
      <c r="V9382" s="58"/>
      <c r="W9382" s="58"/>
      <c r="X9382" s="58"/>
      <c r="Y9382" s="58"/>
      <c r="Z9382" s="58"/>
      <c r="AA9382" s="58"/>
      <c r="AB9382" s="58"/>
      <c r="AC9382" s="58"/>
      <c r="AD9382" s="58"/>
      <c r="AE9382" s="58"/>
      <c r="AF9382" s="58"/>
      <c r="AG9382" s="58"/>
      <c r="AH9382" s="58"/>
      <c r="AI9382" s="58"/>
      <c r="AJ9382" s="58"/>
      <c r="AK9382" s="40" t="s">
        <v>1328</v>
      </c>
      <c r="AL9382" s="40"/>
      <c r="AM9382" s="1" t="s">
        <v>70</v>
      </c>
    </row>
    <row r="9383" spans="1:39">
      <c r="A9383" s="1" t="s">
        <v>2966</v>
      </c>
      <c r="B9383" s="28">
        <v>42828</v>
      </c>
      <c r="C9383" s="30">
        <v>100</v>
      </c>
      <c r="D9383" s="4">
        <v>1</v>
      </c>
      <c r="E9383" s="1">
        <v>35</v>
      </c>
      <c r="F9383" s="4" t="s">
        <v>26</v>
      </c>
      <c r="G9383" s="4" t="s">
        <v>1493</v>
      </c>
      <c r="H9383" s="4" t="s">
        <v>22</v>
      </c>
      <c r="I9383" s="4" t="s">
        <v>9</v>
      </c>
      <c r="J9383" s="4"/>
      <c r="K9383" s="40" t="s">
        <v>239</v>
      </c>
      <c r="L9383" s="40" t="s">
        <v>25</v>
      </c>
      <c r="M9383" s="59" t="s">
        <v>2978</v>
      </c>
      <c r="N9383" s="58" t="s">
        <v>224</v>
      </c>
      <c r="O9383" s="58" t="s">
        <v>27</v>
      </c>
      <c r="P9383" s="40"/>
      <c r="Q9383" s="58"/>
      <c r="R9383" s="58"/>
      <c r="S9383" s="58"/>
      <c r="T9383" s="40"/>
      <c r="U9383" s="40"/>
      <c r="V9383" s="40"/>
      <c r="W9383" s="40"/>
      <c r="X9383" s="58"/>
      <c r="Y9383" s="58"/>
      <c r="Z9383" s="58"/>
      <c r="AA9383" s="58"/>
      <c r="AB9383" s="58"/>
      <c r="AC9383" s="58"/>
      <c r="AD9383" s="58"/>
      <c r="AE9383" s="58"/>
      <c r="AF9383" s="58"/>
      <c r="AG9383" s="58"/>
      <c r="AH9383" s="58"/>
      <c r="AI9383" s="58"/>
      <c r="AJ9383" s="58" t="s">
        <v>2638</v>
      </c>
      <c r="AK9383" s="40" t="s">
        <v>1328</v>
      </c>
      <c r="AL9383" s="40" t="s">
        <v>2686</v>
      </c>
      <c r="AM9383" s="1" t="s">
        <v>70</v>
      </c>
    </row>
    <row r="9384" spans="1:39">
      <c r="A9384" s="1" t="s">
        <v>2966</v>
      </c>
      <c r="B9384" s="28">
        <v>42828</v>
      </c>
      <c r="C9384" s="30">
        <v>100</v>
      </c>
      <c r="D9384" s="4">
        <v>1</v>
      </c>
      <c r="E9384" s="1">
        <v>35</v>
      </c>
      <c r="F9384" s="4" t="s">
        <v>47</v>
      </c>
      <c r="G9384" s="4" t="s">
        <v>1494</v>
      </c>
      <c r="H9384" s="4" t="s">
        <v>23</v>
      </c>
      <c r="I9384" s="4" t="s">
        <v>23</v>
      </c>
      <c r="J9384" s="4"/>
      <c r="K9384" s="40"/>
      <c r="L9384" s="58"/>
      <c r="M9384" s="58"/>
      <c r="N9384" s="58"/>
      <c r="O9384" s="58"/>
      <c r="P9384" s="40"/>
      <c r="Q9384" s="58"/>
      <c r="R9384" s="58"/>
      <c r="S9384" s="58"/>
      <c r="T9384" s="58"/>
      <c r="U9384" s="58"/>
      <c r="V9384" s="58"/>
      <c r="W9384" s="58"/>
      <c r="X9384" s="58"/>
      <c r="Y9384" s="58"/>
      <c r="Z9384" s="58"/>
      <c r="AA9384" s="58"/>
      <c r="AB9384" s="58"/>
      <c r="AC9384" s="58"/>
      <c r="AD9384" s="58"/>
      <c r="AE9384" s="58"/>
      <c r="AF9384" s="58"/>
      <c r="AG9384" s="58"/>
      <c r="AH9384" s="58"/>
      <c r="AI9384" s="58"/>
      <c r="AJ9384" s="58"/>
      <c r="AK9384" s="40" t="s">
        <v>1328</v>
      </c>
      <c r="AL9384" s="40"/>
      <c r="AM9384" s="1" t="s">
        <v>70</v>
      </c>
    </row>
    <row r="9385" spans="1:39">
      <c r="A9385" s="1" t="s">
        <v>2966</v>
      </c>
      <c r="B9385" s="28">
        <v>42828</v>
      </c>
      <c r="C9385" s="30">
        <v>100</v>
      </c>
      <c r="D9385" s="4">
        <v>1</v>
      </c>
      <c r="E9385" s="1">
        <v>36</v>
      </c>
      <c r="F9385" s="4" t="s">
        <v>26</v>
      </c>
      <c r="G9385" s="4" t="s">
        <v>1495</v>
      </c>
      <c r="H9385" s="4" t="s">
        <v>23</v>
      </c>
      <c r="I9385" s="4" t="s">
        <v>23</v>
      </c>
      <c r="J9385" s="4"/>
      <c r="K9385" s="40"/>
      <c r="L9385" s="58"/>
      <c r="M9385" s="58"/>
      <c r="N9385" s="58"/>
      <c r="O9385" s="58"/>
      <c r="P9385" s="40"/>
      <c r="Q9385" s="58"/>
      <c r="R9385" s="58"/>
      <c r="S9385" s="58"/>
      <c r="T9385" s="58"/>
      <c r="U9385" s="58"/>
      <c r="V9385" s="58"/>
      <c r="W9385" s="58"/>
      <c r="X9385" s="58"/>
      <c r="Y9385" s="58"/>
      <c r="Z9385" s="58"/>
      <c r="AA9385" s="58"/>
      <c r="AB9385" s="58"/>
      <c r="AC9385" s="58"/>
      <c r="AD9385" s="58"/>
      <c r="AE9385" s="58"/>
      <c r="AF9385" s="58"/>
      <c r="AG9385" s="58"/>
      <c r="AH9385" s="58"/>
      <c r="AI9385" s="58"/>
      <c r="AJ9385" s="58"/>
      <c r="AK9385" s="40" t="s">
        <v>1328</v>
      </c>
      <c r="AL9385" s="40"/>
      <c r="AM9385" s="1" t="s">
        <v>70</v>
      </c>
    </row>
    <row r="9386" spans="1:39">
      <c r="A9386" s="1" t="s">
        <v>2966</v>
      </c>
      <c r="B9386" s="28">
        <v>42828</v>
      </c>
      <c r="C9386" s="30">
        <v>100</v>
      </c>
      <c r="D9386" s="4">
        <v>1</v>
      </c>
      <c r="E9386" s="1">
        <v>36</v>
      </c>
      <c r="F9386" s="4" t="s">
        <v>47</v>
      </c>
      <c r="G9386" s="4" t="s">
        <v>1496</v>
      </c>
      <c r="H9386" s="4" t="s">
        <v>23</v>
      </c>
      <c r="I9386" s="4" t="s">
        <v>23</v>
      </c>
      <c r="J9386" s="4"/>
      <c r="K9386" s="40"/>
      <c r="L9386" s="58"/>
      <c r="M9386" s="58"/>
      <c r="N9386" s="58"/>
      <c r="O9386" s="58"/>
      <c r="P9386" s="40"/>
      <c r="Q9386" s="58"/>
      <c r="R9386" s="58"/>
      <c r="S9386" s="58"/>
      <c r="T9386" s="58"/>
      <c r="U9386" s="58"/>
      <c r="V9386" s="58"/>
      <c r="W9386" s="58"/>
      <c r="X9386" s="58"/>
      <c r="Y9386" s="58"/>
      <c r="Z9386" s="58"/>
      <c r="AA9386" s="58"/>
      <c r="AB9386" s="58"/>
      <c r="AC9386" s="58"/>
      <c r="AD9386" s="58"/>
      <c r="AE9386" s="58"/>
      <c r="AF9386" s="58"/>
      <c r="AG9386" s="58"/>
      <c r="AH9386" s="58"/>
      <c r="AI9386" s="58"/>
      <c r="AJ9386" s="58"/>
      <c r="AK9386" s="40" t="s">
        <v>1328</v>
      </c>
      <c r="AL9386" s="40"/>
      <c r="AM9386" s="1" t="s">
        <v>70</v>
      </c>
    </row>
    <row r="9387" spans="1:39">
      <c r="A9387" s="1" t="s">
        <v>2966</v>
      </c>
      <c r="B9387" s="28">
        <v>42828</v>
      </c>
      <c r="C9387" s="30">
        <v>100</v>
      </c>
      <c r="D9387" s="4">
        <v>1</v>
      </c>
      <c r="E9387" s="1">
        <v>37</v>
      </c>
      <c r="F9387" s="4" t="s">
        <v>26</v>
      </c>
      <c r="G9387" s="4" t="s">
        <v>534</v>
      </c>
      <c r="H9387" s="4" t="s">
        <v>23</v>
      </c>
      <c r="I9387" s="4" t="s">
        <v>23</v>
      </c>
      <c r="J9387" s="4"/>
      <c r="K9387" s="40"/>
      <c r="L9387" s="58"/>
      <c r="M9387" s="58"/>
      <c r="N9387" s="58"/>
      <c r="O9387" s="58"/>
      <c r="P9387" s="40"/>
      <c r="Q9387" s="58"/>
      <c r="R9387" s="58"/>
      <c r="S9387" s="58"/>
      <c r="T9387" s="58"/>
      <c r="U9387" s="58"/>
      <c r="V9387" s="58"/>
      <c r="W9387" s="58"/>
      <c r="X9387" s="58"/>
      <c r="Y9387" s="58"/>
      <c r="Z9387" s="58"/>
      <c r="AA9387" s="58"/>
      <c r="AB9387" s="58"/>
      <c r="AC9387" s="58"/>
      <c r="AD9387" s="58"/>
      <c r="AE9387" s="58"/>
      <c r="AF9387" s="58"/>
      <c r="AG9387" s="58"/>
      <c r="AH9387" s="58"/>
      <c r="AI9387" s="58"/>
      <c r="AJ9387" s="58"/>
      <c r="AK9387" s="40" t="s">
        <v>1328</v>
      </c>
      <c r="AL9387" s="40"/>
      <c r="AM9387" s="1" t="s">
        <v>70</v>
      </c>
    </row>
    <row r="9388" spans="1:39">
      <c r="A9388" s="1" t="s">
        <v>2966</v>
      </c>
      <c r="B9388" s="28">
        <v>42828</v>
      </c>
      <c r="C9388" s="30">
        <v>100</v>
      </c>
      <c r="D9388" s="4">
        <v>1</v>
      </c>
      <c r="E9388" s="1">
        <v>37</v>
      </c>
      <c r="F9388" s="4" t="s">
        <v>47</v>
      </c>
      <c r="G9388" s="4" t="s">
        <v>1498</v>
      </c>
      <c r="H9388" s="4" t="s">
        <v>23</v>
      </c>
      <c r="I9388" s="4" t="s">
        <v>23</v>
      </c>
      <c r="J9388" s="4"/>
      <c r="K9388" s="40"/>
      <c r="L9388" s="58"/>
      <c r="M9388" s="58"/>
      <c r="N9388" s="58"/>
      <c r="O9388" s="58"/>
      <c r="P9388" s="40"/>
      <c r="Q9388" s="58"/>
      <c r="R9388" s="58"/>
      <c r="S9388" s="58"/>
      <c r="T9388" s="58"/>
      <c r="U9388" s="58"/>
      <c r="V9388" s="58"/>
      <c r="W9388" s="58"/>
      <c r="X9388" s="58"/>
      <c r="Y9388" s="58"/>
      <c r="Z9388" s="58"/>
      <c r="AA9388" s="58"/>
      <c r="AB9388" s="58"/>
      <c r="AC9388" s="58"/>
      <c r="AD9388" s="58"/>
      <c r="AE9388" s="58"/>
      <c r="AF9388" s="58"/>
      <c r="AG9388" s="58"/>
      <c r="AH9388" s="58"/>
      <c r="AI9388" s="58"/>
      <c r="AJ9388" s="58"/>
      <c r="AK9388" s="40" t="s">
        <v>1328</v>
      </c>
      <c r="AL9388" s="40"/>
      <c r="AM9388" s="1" t="s">
        <v>70</v>
      </c>
    </row>
    <row r="9389" spans="1:39">
      <c r="A9389" s="1" t="s">
        <v>2966</v>
      </c>
      <c r="B9389" s="28">
        <v>42828</v>
      </c>
      <c r="C9389" s="30">
        <v>100</v>
      </c>
      <c r="D9389" s="4">
        <v>1</v>
      </c>
      <c r="E9389" s="1">
        <v>38</v>
      </c>
      <c r="F9389" s="4" t="s">
        <v>26</v>
      </c>
      <c r="G9389" s="4" t="s">
        <v>1499</v>
      </c>
      <c r="H9389" s="4" t="s">
        <v>22</v>
      </c>
      <c r="I9389" s="4" t="s">
        <v>9</v>
      </c>
      <c r="J9389" s="4"/>
      <c r="K9389" s="40" t="s">
        <v>35</v>
      </c>
      <c r="L9389" s="40" t="s">
        <v>53</v>
      </c>
      <c r="M9389" s="40" t="s">
        <v>2937</v>
      </c>
      <c r="N9389" s="58"/>
      <c r="O9389" s="58"/>
      <c r="P9389" s="40"/>
      <c r="Q9389" s="58"/>
      <c r="R9389" s="58"/>
      <c r="S9389" s="58"/>
      <c r="T9389" s="40"/>
      <c r="U9389" s="40"/>
      <c r="V9389" s="40"/>
      <c r="W9389" s="40"/>
      <c r="X9389" s="58">
        <v>13</v>
      </c>
      <c r="Y9389" s="58">
        <v>84</v>
      </c>
      <c r="Z9389" s="58">
        <f>Y9389-X9389</f>
        <v>71</v>
      </c>
      <c r="AA9389" s="58"/>
      <c r="AB9389" s="58"/>
      <c r="AC9389" s="58"/>
      <c r="AD9389" s="58"/>
      <c r="AE9389" s="58"/>
      <c r="AF9389" s="58"/>
      <c r="AG9389" s="58"/>
      <c r="AH9389" s="58"/>
      <c r="AI9389" s="58"/>
      <c r="AJ9389" s="58" t="s">
        <v>2638</v>
      </c>
      <c r="AK9389" s="40" t="s">
        <v>1328</v>
      </c>
      <c r="AL9389" s="40"/>
      <c r="AM9389" s="1" t="s">
        <v>70</v>
      </c>
    </row>
    <row r="9390" spans="1:39">
      <c r="A9390" s="1" t="s">
        <v>2966</v>
      </c>
      <c r="B9390" s="28">
        <v>42828</v>
      </c>
      <c r="C9390" s="30">
        <v>100</v>
      </c>
      <c r="D9390" s="4">
        <v>1</v>
      </c>
      <c r="E9390" s="1">
        <v>38</v>
      </c>
      <c r="F9390" s="4" t="s">
        <v>47</v>
      </c>
      <c r="G9390" s="4" t="s">
        <v>1500</v>
      </c>
      <c r="H9390" s="4" t="s">
        <v>23</v>
      </c>
      <c r="I9390" s="4" t="s">
        <v>23</v>
      </c>
      <c r="J9390" s="4"/>
      <c r="K9390" s="40"/>
      <c r="L9390" s="58"/>
      <c r="M9390" s="58"/>
      <c r="N9390" s="58"/>
      <c r="O9390" s="58"/>
      <c r="P9390" s="40"/>
      <c r="Q9390" s="58"/>
      <c r="R9390" s="58"/>
      <c r="S9390" s="58"/>
      <c r="T9390" s="58"/>
      <c r="U9390" s="58"/>
      <c r="V9390" s="58"/>
      <c r="W9390" s="58"/>
      <c r="X9390" s="58"/>
      <c r="Y9390" s="58"/>
      <c r="Z9390" s="58"/>
      <c r="AA9390" s="58"/>
      <c r="AB9390" s="58"/>
      <c r="AC9390" s="58"/>
      <c r="AD9390" s="58"/>
      <c r="AE9390" s="58"/>
      <c r="AF9390" s="58"/>
      <c r="AG9390" s="58"/>
      <c r="AH9390" s="58"/>
      <c r="AI9390" s="58"/>
      <c r="AJ9390" s="58"/>
      <c r="AK9390" s="40" t="s">
        <v>1328</v>
      </c>
      <c r="AL9390" s="40" t="s">
        <v>2686</v>
      </c>
      <c r="AM9390" s="1" t="s">
        <v>70</v>
      </c>
    </row>
    <row r="9391" spans="1:39">
      <c r="A9391" s="1" t="s">
        <v>2966</v>
      </c>
      <c r="B9391" s="28">
        <v>42828</v>
      </c>
      <c r="C9391" s="30">
        <v>100</v>
      </c>
      <c r="D9391" s="4">
        <v>1</v>
      </c>
      <c r="E9391" s="1">
        <v>39</v>
      </c>
      <c r="F9391" s="4" t="s">
        <v>26</v>
      </c>
      <c r="G9391" s="4" t="s">
        <v>1501</v>
      </c>
      <c r="H9391" s="4" t="s">
        <v>22</v>
      </c>
      <c r="I9391" s="4" t="s">
        <v>9</v>
      </c>
      <c r="J9391" s="4"/>
      <c r="K9391" s="40" t="s">
        <v>239</v>
      </c>
      <c r="L9391" s="40" t="s">
        <v>53</v>
      </c>
      <c r="M9391" s="40" t="s">
        <v>1276</v>
      </c>
      <c r="N9391" s="58"/>
      <c r="O9391" s="58"/>
      <c r="P9391" s="40"/>
      <c r="Q9391" s="58"/>
      <c r="R9391" s="58"/>
      <c r="S9391" s="58"/>
      <c r="T9391" s="40"/>
      <c r="U9391" s="40"/>
      <c r="V9391" s="40"/>
      <c r="W9391" s="40"/>
      <c r="X9391" s="58">
        <v>13</v>
      </c>
      <c r="Y9391" s="58">
        <v>194</v>
      </c>
      <c r="Z9391" s="58">
        <f>Y9391-X9391</f>
        <v>181</v>
      </c>
      <c r="AA9391" s="58"/>
      <c r="AB9391" s="58"/>
      <c r="AC9391" s="58"/>
      <c r="AD9391" s="58"/>
      <c r="AE9391" s="58"/>
      <c r="AF9391" s="58"/>
      <c r="AG9391" s="58"/>
      <c r="AH9391" s="58"/>
      <c r="AI9391" s="58"/>
      <c r="AJ9391" s="58" t="s">
        <v>2638</v>
      </c>
      <c r="AK9391" s="40" t="s">
        <v>1328</v>
      </c>
      <c r="AL9391" s="40"/>
      <c r="AM9391" s="1" t="s">
        <v>70</v>
      </c>
    </row>
    <row r="9392" spans="1:39">
      <c r="A9392" s="1" t="s">
        <v>2966</v>
      </c>
      <c r="B9392" s="28">
        <v>42828</v>
      </c>
      <c r="C9392" s="30">
        <v>100</v>
      </c>
      <c r="D9392" s="4">
        <v>1</v>
      </c>
      <c r="E9392" s="1">
        <v>39</v>
      </c>
      <c r="F9392" s="4" t="s">
        <v>47</v>
      </c>
      <c r="G9392" s="4" t="s">
        <v>1503</v>
      </c>
      <c r="H9392" s="4" t="s">
        <v>23</v>
      </c>
      <c r="I9392" s="4" t="s">
        <v>23</v>
      </c>
      <c r="J9392" s="4"/>
      <c r="K9392" s="40"/>
      <c r="L9392" s="58"/>
      <c r="M9392" s="58"/>
      <c r="N9392" s="58"/>
      <c r="O9392" s="58"/>
      <c r="P9392" s="40"/>
      <c r="Q9392" s="58"/>
      <c r="R9392" s="58"/>
      <c r="S9392" s="58"/>
      <c r="T9392" s="58"/>
      <c r="U9392" s="58"/>
      <c r="V9392" s="58"/>
      <c r="W9392" s="58"/>
      <c r="X9392" s="58"/>
      <c r="Y9392" s="58"/>
      <c r="Z9392" s="58"/>
      <c r="AA9392" s="58"/>
      <c r="AB9392" s="58"/>
      <c r="AC9392" s="58"/>
      <c r="AD9392" s="58"/>
      <c r="AE9392" s="58"/>
      <c r="AF9392" s="58"/>
      <c r="AG9392" s="58"/>
      <c r="AH9392" s="58"/>
      <c r="AI9392" s="58"/>
      <c r="AJ9392" s="58"/>
      <c r="AK9392" s="40" t="s">
        <v>1328</v>
      </c>
      <c r="AL9392" s="40"/>
      <c r="AM9392" s="1" t="s">
        <v>70</v>
      </c>
    </row>
    <row r="9393" spans="1:39">
      <c r="A9393" s="1" t="s">
        <v>2966</v>
      </c>
      <c r="B9393" s="28">
        <v>42828</v>
      </c>
      <c r="C9393" s="30">
        <v>100</v>
      </c>
      <c r="D9393" s="4">
        <v>1</v>
      </c>
      <c r="E9393" s="1">
        <v>40</v>
      </c>
      <c r="F9393" s="4" t="s">
        <v>26</v>
      </c>
      <c r="G9393" s="4" t="s">
        <v>1504</v>
      </c>
      <c r="H9393" s="4" t="s">
        <v>23</v>
      </c>
      <c r="I9393" s="4" t="s">
        <v>23</v>
      </c>
      <c r="J9393" s="4"/>
      <c r="K9393" s="40"/>
      <c r="L9393" s="58"/>
      <c r="M9393" s="58"/>
      <c r="N9393" s="58"/>
      <c r="O9393" s="58"/>
      <c r="P9393" s="40"/>
      <c r="Q9393" s="58"/>
      <c r="R9393" s="58"/>
      <c r="S9393" s="58"/>
      <c r="T9393" s="58"/>
      <c r="U9393" s="58"/>
      <c r="V9393" s="58"/>
      <c r="W9393" s="58"/>
      <c r="X9393" s="58"/>
      <c r="Y9393" s="58"/>
      <c r="Z9393" s="58"/>
      <c r="AA9393" s="58"/>
      <c r="AB9393" s="58"/>
      <c r="AC9393" s="58"/>
      <c r="AD9393" s="58"/>
      <c r="AE9393" s="58"/>
      <c r="AF9393" s="58"/>
      <c r="AG9393" s="58"/>
      <c r="AH9393" s="58"/>
      <c r="AI9393" s="58"/>
      <c r="AJ9393" s="58"/>
      <c r="AK9393" s="40" t="s">
        <v>1328</v>
      </c>
      <c r="AL9393" s="40"/>
      <c r="AM9393" s="1" t="s">
        <v>70</v>
      </c>
    </row>
    <row r="9394" spans="1:39">
      <c r="A9394" s="1" t="s">
        <v>2966</v>
      </c>
      <c r="B9394" s="28">
        <v>42828</v>
      </c>
      <c r="C9394" s="30">
        <v>100</v>
      </c>
      <c r="D9394" s="4">
        <v>1</v>
      </c>
      <c r="E9394" s="1">
        <v>40</v>
      </c>
      <c r="F9394" s="4" t="s">
        <v>47</v>
      </c>
      <c r="G9394" s="4" t="s">
        <v>1507</v>
      </c>
      <c r="H9394" s="4" t="s">
        <v>23</v>
      </c>
      <c r="I9394" s="4" t="s">
        <v>23</v>
      </c>
      <c r="J9394" s="4"/>
      <c r="K9394" s="40"/>
      <c r="L9394" s="58"/>
      <c r="M9394" s="58"/>
      <c r="N9394" s="58"/>
      <c r="O9394" s="58"/>
      <c r="P9394" s="40"/>
      <c r="Q9394" s="58"/>
      <c r="R9394" s="58"/>
      <c r="S9394" s="58"/>
      <c r="T9394" s="58"/>
      <c r="U9394" s="58"/>
      <c r="V9394" s="58"/>
      <c r="W9394" s="58"/>
      <c r="X9394" s="58"/>
      <c r="Y9394" s="58"/>
      <c r="Z9394" s="58"/>
      <c r="AA9394" s="58"/>
      <c r="AB9394" s="58"/>
      <c r="AC9394" s="58"/>
      <c r="AD9394" s="58"/>
      <c r="AE9394" s="58"/>
      <c r="AF9394" s="58"/>
      <c r="AG9394" s="58"/>
      <c r="AH9394" s="58"/>
      <c r="AI9394" s="58"/>
      <c r="AJ9394" s="58"/>
      <c r="AK9394" s="40" t="s">
        <v>1328</v>
      </c>
      <c r="AL9394" s="40"/>
      <c r="AM9394" s="1" t="s">
        <v>70</v>
      </c>
    </row>
    <row r="9395" spans="1:39">
      <c r="A9395" s="1" t="s">
        <v>2966</v>
      </c>
      <c r="B9395" s="28">
        <v>42828</v>
      </c>
      <c r="C9395" s="30">
        <v>100</v>
      </c>
      <c r="D9395" s="4">
        <v>1</v>
      </c>
      <c r="E9395" s="1">
        <v>41</v>
      </c>
      <c r="F9395" s="4" t="s">
        <v>26</v>
      </c>
      <c r="G9395" s="4" t="s">
        <v>1508</v>
      </c>
      <c r="H9395" s="4" t="s">
        <v>22</v>
      </c>
      <c r="I9395" s="4" t="s">
        <v>9</v>
      </c>
      <c r="J9395" s="4"/>
      <c r="K9395" s="40" t="s">
        <v>32</v>
      </c>
      <c r="L9395" s="40" t="s">
        <v>53</v>
      </c>
      <c r="M9395" s="40" t="s">
        <v>2963</v>
      </c>
      <c r="N9395" s="58"/>
      <c r="O9395" s="58"/>
      <c r="P9395" s="40"/>
      <c r="Q9395" s="58"/>
      <c r="R9395" s="58"/>
      <c r="S9395" s="58"/>
      <c r="T9395" s="40"/>
      <c r="U9395" s="40"/>
      <c r="V9395" s="40"/>
      <c r="W9395" s="40"/>
      <c r="X9395" s="58">
        <v>13</v>
      </c>
      <c r="Y9395" s="58">
        <v>60</v>
      </c>
      <c r="Z9395" s="58">
        <f>Y9395-X9395</f>
        <v>47</v>
      </c>
      <c r="AA9395" s="58"/>
      <c r="AB9395" s="58"/>
      <c r="AC9395" s="58"/>
      <c r="AD9395" s="58"/>
      <c r="AE9395" s="58"/>
      <c r="AF9395" s="58"/>
      <c r="AG9395" s="58"/>
      <c r="AH9395" s="58"/>
      <c r="AI9395" s="58"/>
      <c r="AJ9395" s="58" t="s">
        <v>2638</v>
      </c>
      <c r="AK9395" s="40" t="s">
        <v>1328</v>
      </c>
      <c r="AL9395" s="40"/>
      <c r="AM9395" s="1" t="s">
        <v>70</v>
      </c>
    </row>
    <row r="9396" spans="1:39">
      <c r="A9396" s="1" t="s">
        <v>2966</v>
      </c>
      <c r="B9396" s="28">
        <v>42828</v>
      </c>
      <c r="C9396" s="30">
        <v>100</v>
      </c>
      <c r="D9396" s="4">
        <v>1</v>
      </c>
      <c r="E9396" s="1">
        <v>41</v>
      </c>
      <c r="F9396" s="4" t="s">
        <v>47</v>
      </c>
      <c r="G9396" s="4" t="s">
        <v>1509</v>
      </c>
      <c r="H9396" s="4" t="s">
        <v>23</v>
      </c>
      <c r="I9396" s="4" t="s">
        <v>23</v>
      </c>
      <c r="J9396" s="4"/>
      <c r="K9396" s="40"/>
      <c r="L9396" s="58"/>
      <c r="M9396" s="58"/>
      <c r="N9396" s="58"/>
      <c r="O9396" s="58"/>
      <c r="P9396" s="40"/>
      <c r="Q9396" s="58"/>
      <c r="R9396" s="58"/>
      <c r="S9396" s="58"/>
      <c r="T9396" s="58"/>
      <c r="U9396" s="58"/>
      <c r="V9396" s="58"/>
      <c r="W9396" s="58"/>
      <c r="X9396" s="58"/>
      <c r="Y9396" s="58"/>
      <c r="Z9396" s="58"/>
      <c r="AA9396" s="58"/>
      <c r="AB9396" s="58"/>
      <c r="AC9396" s="58"/>
      <c r="AD9396" s="58"/>
      <c r="AE9396" s="58"/>
      <c r="AF9396" s="58"/>
      <c r="AG9396" s="58"/>
      <c r="AH9396" s="58"/>
      <c r="AI9396" s="58"/>
      <c r="AJ9396" s="58"/>
      <c r="AK9396" s="40" t="s">
        <v>1328</v>
      </c>
      <c r="AL9396" s="40"/>
      <c r="AM9396" s="1" t="s">
        <v>70</v>
      </c>
    </row>
    <row r="9397" spans="1:39">
      <c r="A9397" s="1" t="s">
        <v>2966</v>
      </c>
      <c r="B9397" s="28">
        <v>42828</v>
      </c>
      <c r="C9397" s="30">
        <v>100</v>
      </c>
      <c r="D9397" s="4">
        <v>1</v>
      </c>
      <c r="E9397" s="1">
        <v>42</v>
      </c>
      <c r="F9397" s="4" t="s">
        <v>26</v>
      </c>
      <c r="G9397" s="4" t="s">
        <v>1510</v>
      </c>
      <c r="H9397" s="4" t="s">
        <v>23</v>
      </c>
      <c r="I9397" s="4" t="s">
        <v>23</v>
      </c>
      <c r="J9397" s="4"/>
      <c r="K9397" s="40"/>
      <c r="L9397" s="58"/>
      <c r="M9397" s="58"/>
      <c r="N9397" s="58"/>
      <c r="O9397" s="58"/>
      <c r="P9397" s="40"/>
      <c r="Q9397" s="58"/>
      <c r="R9397" s="58"/>
      <c r="S9397" s="58"/>
      <c r="T9397" s="58"/>
      <c r="U9397" s="58"/>
      <c r="V9397" s="58"/>
      <c r="W9397" s="58"/>
      <c r="X9397" s="58"/>
      <c r="Y9397" s="58"/>
      <c r="Z9397" s="58"/>
      <c r="AA9397" s="58"/>
      <c r="AB9397" s="58"/>
      <c r="AC9397" s="58"/>
      <c r="AD9397" s="58"/>
      <c r="AE9397" s="58"/>
      <c r="AF9397" s="58"/>
      <c r="AG9397" s="58"/>
      <c r="AH9397" s="58"/>
      <c r="AI9397" s="58"/>
      <c r="AJ9397" s="58"/>
      <c r="AK9397" s="40" t="s">
        <v>1328</v>
      </c>
      <c r="AL9397" s="40"/>
      <c r="AM9397" s="1" t="s">
        <v>70</v>
      </c>
    </row>
    <row r="9398" spans="1:39">
      <c r="A9398" s="1" t="s">
        <v>2966</v>
      </c>
      <c r="B9398" s="28">
        <v>42828</v>
      </c>
      <c r="C9398" s="30">
        <v>100</v>
      </c>
      <c r="D9398" s="4">
        <v>1</v>
      </c>
      <c r="E9398" s="1">
        <v>42</v>
      </c>
      <c r="F9398" s="4" t="s">
        <v>47</v>
      </c>
      <c r="G9398" s="4" t="s">
        <v>1511</v>
      </c>
      <c r="H9398" s="4" t="s">
        <v>23</v>
      </c>
      <c r="I9398" s="4" t="s">
        <v>23</v>
      </c>
      <c r="J9398" s="4"/>
      <c r="K9398" s="40"/>
      <c r="L9398" s="58"/>
      <c r="M9398" s="58"/>
      <c r="N9398" s="58"/>
      <c r="O9398" s="58"/>
      <c r="P9398" s="40"/>
      <c r="Q9398" s="58"/>
      <c r="R9398" s="58"/>
      <c r="S9398" s="58"/>
      <c r="T9398" s="58"/>
      <c r="U9398" s="58"/>
      <c r="V9398" s="58"/>
      <c r="W9398" s="58"/>
      <c r="X9398" s="58"/>
      <c r="Y9398" s="58"/>
      <c r="Z9398" s="58"/>
      <c r="AA9398" s="58"/>
      <c r="AB9398" s="58"/>
      <c r="AC9398" s="58"/>
      <c r="AD9398" s="58"/>
      <c r="AE9398" s="58"/>
      <c r="AF9398" s="58"/>
      <c r="AG9398" s="58"/>
      <c r="AH9398" s="58"/>
      <c r="AI9398" s="58"/>
      <c r="AJ9398" s="58"/>
      <c r="AK9398" s="40" t="s">
        <v>1328</v>
      </c>
      <c r="AL9398" s="40"/>
      <c r="AM9398" s="1" t="s">
        <v>70</v>
      </c>
    </row>
    <row r="9399" spans="1:39">
      <c r="A9399" s="1" t="s">
        <v>2966</v>
      </c>
      <c r="B9399" s="28">
        <v>42828</v>
      </c>
      <c r="C9399" s="30">
        <v>100</v>
      </c>
      <c r="D9399" s="4">
        <v>1</v>
      </c>
      <c r="E9399" s="1">
        <v>43</v>
      </c>
      <c r="F9399" s="4" t="s">
        <v>26</v>
      </c>
      <c r="G9399" s="4" t="s">
        <v>1512</v>
      </c>
      <c r="H9399" s="4" t="s">
        <v>23</v>
      </c>
      <c r="I9399" s="4" t="s">
        <v>23</v>
      </c>
      <c r="J9399" s="4"/>
      <c r="K9399" s="40"/>
      <c r="L9399" s="58"/>
      <c r="M9399" s="58"/>
      <c r="N9399" s="58"/>
      <c r="O9399" s="58"/>
      <c r="P9399" s="40"/>
      <c r="Q9399" s="58"/>
      <c r="R9399" s="58"/>
      <c r="S9399" s="58"/>
      <c r="T9399" s="58"/>
      <c r="U9399" s="58"/>
      <c r="V9399" s="58"/>
      <c r="W9399" s="58"/>
      <c r="X9399" s="58"/>
      <c r="Y9399" s="58"/>
      <c r="Z9399" s="58"/>
      <c r="AA9399" s="58"/>
      <c r="AB9399" s="58"/>
      <c r="AC9399" s="58"/>
      <c r="AD9399" s="58"/>
      <c r="AE9399" s="58"/>
      <c r="AF9399" s="58"/>
      <c r="AG9399" s="58"/>
      <c r="AH9399" s="58"/>
      <c r="AI9399" s="58"/>
      <c r="AJ9399" s="58"/>
      <c r="AK9399" s="40" t="s">
        <v>1328</v>
      </c>
      <c r="AL9399" s="40"/>
      <c r="AM9399" s="1" t="s">
        <v>70</v>
      </c>
    </row>
    <row r="9400" spans="1:39">
      <c r="A9400" s="1" t="s">
        <v>2966</v>
      </c>
      <c r="B9400" s="28">
        <v>42828</v>
      </c>
      <c r="C9400" s="30">
        <v>100</v>
      </c>
      <c r="D9400" s="4">
        <v>1</v>
      </c>
      <c r="E9400" s="1">
        <v>43</v>
      </c>
      <c r="F9400" s="4" t="s">
        <v>47</v>
      </c>
      <c r="G9400" s="4" t="s">
        <v>1513</v>
      </c>
      <c r="H9400" s="4" t="s">
        <v>23</v>
      </c>
      <c r="I9400" s="4" t="s">
        <v>23</v>
      </c>
      <c r="J9400" s="4"/>
      <c r="K9400" s="40"/>
      <c r="L9400" s="58"/>
      <c r="M9400" s="58"/>
      <c r="N9400" s="58"/>
      <c r="O9400" s="58"/>
      <c r="P9400" s="40"/>
      <c r="Q9400" s="58"/>
      <c r="R9400" s="58"/>
      <c r="S9400" s="58"/>
      <c r="T9400" s="58"/>
      <c r="U9400" s="58"/>
      <c r="V9400" s="58"/>
      <c r="W9400" s="58"/>
      <c r="X9400" s="58"/>
      <c r="Y9400" s="58"/>
      <c r="Z9400" s="58"/>
      <c r="AA9400" s="58"/>
      <c r="AB9400" s="58"/>
      <c r="AC9400" s="58"/>
      <c r="AD9400" s="58"/>
      <c r="AE9400" s="58"/>
      <c r="AF9400" s="58"/>
      <c r="AG9400" s="58"/>
      <c r="AH9400" s="58"/>
      <c r="AI9400" s="58"/>
      <c r="AJ9400" s="58"/>
      <c r="AK9400" s="40" t="s">
        <v>1328</v>
      </c>
      <c r="AL9400" s="40"/>
      <c r="AM9400" s="1" t="s">
        <v>70</v>
      </c>
    </row>
    <row r="9401" spans="1:39">
      <c r="A9401" s="1" t="s">
        <v>2966</v>
      </c>
      <c r="B9401" s="28">
        <v>42828</v>
      </c>
      <c r="C9401" s="30">
        <v>100</v>
      </c>
      <c r="D9401" s="4">
        <v>1</v>
      </c>
      <c r="E9401" s="1">
        <v>44</v>
      </c>
      <c r="F9401" s="4" t="s">
        <v>26</v>
      </c>
      <c r="G9401" s="4" t="s">
        <v>1514</v>
      </c>
      <c r="H9401" s="4" t="s">
        <v>23</v>
      </c>
      <c r="I9401" s="4" t="s">
        <v>23</v>
      </c>
      <c r="J9401" s="4"/>
      <c r="K9401" s="40"/>
      <c r="L9401" s="58"/>
      <c r="M9401" s="58"/>
      <c r="N9401" s="58"/>
      <c r="O9401" s="58"/>
      <c r="P9401" s="40"/>
      <c r="Q9401" s="58"/>
      <c r="R9401" s="58"/>
      <c r="S9401" s="58"/>
      <c r="T9401" s="58"/>
      <c r="U9401" s="58"/>
      <c r="V9401" s="58"/>
      <c r="W9401" s="58"/>
      <c r="X9401" s="58"/>
      <c r="Y9401" s="58"/>
      <c r="Z9401" s="58"/>
      <c r="AA9401" s="58"/>
      <c r="AB9401" s="58"/>
      <c r="AC9401" s="58"/>
      <c r="AD9401" s="58"/>
      <c r="AE9401" s="58"/>
      <c r="AF9401" s="58"/>
      <c r="AG9401" s="58"/>
      <c r="AH9401" s="58"/>
      <c r="AI9401" s="58"/>
      <c r="AJ9401" s="58"/>
      <c r="AK9401" s="40" t="s">
        <v>1328</v>
      </c>
      <c r="AL9401" s="40"/>
      <c r="AM9401" s="1" t="s">
        <v>70</v>
      </c>
    </row>
    <row r="9402" spans="1:39">
      <c r="A9402" s="1" t="s">
        <v>2966</v>
      </c>
      <c r="B9402" s="28">
        <v>42828</v>
      </c>
      <c r="C9402" s="30">
        <v>100</v>
      </c>
      <c r="D9402" s="4">
        <v>1</v>
      </c>
      <c r="E9402" s="1">
        <v>44</v>
      </c>
      <c r="F9402" s="4" t="s">
        <v>47</v>
      </c>
      <c r="G9402" s="4" t="s">
        <v>1515</v>
      </c>
      <c r="H9402" s="4" t="s">
        <v>23</v>
      </c>
      <c r="I9402" s="4" t="s">
        <v>23</v>
      </c>
      <c r="J9402" s="4"/>
      <c r="K9402" s="40"/>
      <c r="L9402" s="58"/>
      <c r="M9402" s="58"/>
      <c r="N9402" s="58"/>
      <c r="O9402" s="58"/>
      <c r="P9402" s="40"/>
      <c r="Q9402" s="58"/>
      <c r="R9402" s="58"/>
      <c r="S9402" s="58"/>
      <c r="T9402" s="58"/>
      <c r="U9402" s="58"/>
      <c r="V9402" s="58"/>
      <c r="W9402" s="58"/>
      <c r="X9402" s="58"/>
      <c r="Y9402" s="58"/>
      <c r="Z9402" s="58"/>
      <c r="AA9402" s="58"/>
      <c r="AB9402" s="58"/>
      <c r="AC9402" s="58"/>
      <c r="AD9402" s="58"/>
      <c r="AE9402" s="58"/>
      <c r="AF9402" s="58"/>
      <c r="AG9402" s="58"/>
      <c r="AH9402" s="58"/>
      <c r="AI9402" s="58"/>
      <c r="AJ9402" s="58"/>
      <c r="AK9402" s="40" t="s">
        <v>1328</v>
      </c>
      <c r="AL9402" s="40"/>
      <c r="AM9402" s="1" t="s">
        <v>70</v>
      </c>
    </row>
    <row r="9403" spans="1:39">
      <c r="A9403" s="1" t="s">
        <v>2966</v>
      </c>
      <c r="B9403" s="28">
        <v>42828</v>
      </c>
      <c r="C9403" s="30">
        <v>100</v>
      </c>
      <c r="D9403" s="4">
        <v>1</v>
      </c>
      <c r="E9403" s="1">
        <v>45</v>
      </c>
      <c r="F9403" s="4" t="s">
        <v>26</v>
      </c>
      <c r="G9403" s="4" t="s">
        <v>1516</v>
      </c>
      <c r="H9403" s="4" t="s">
        <v>23</v>
      </c>
      <c r="I9403" s="4" t="s">
        <v>23</v>
      </c>
      <c r="J9403" s="4"/>
      <c r="K9403" s="40"/>
      <c r="L9403" s="58"/>
      <c r="M9403" s="58"/>
      <c r="N9403" s="58"/>
      <c r="O9403" s="58"/>
      <c r="P9403" s="40"/>
      <c r="Q9403" s="58"/>
      <c r="R9403" s="58"/>
      <c r="S9403" s="58"/>
      <c r="T9403" s="58"/>
      <c r="U9403" s="58"/>
      <c r="V9403" s="58"/>
      <c r="W9403" s="58"/>
      <c r="X9403" s="58"/>
      <c r="Y9403" s="58"/>
      <c r="Z9403" s="58"/>
      <c r="AA9403" s="58"/>
      <c r="AB9403" s="58"/>
      <c r="AC9403" s="58"/>
      <c r="AD9403" s="58"/>
      <c r="AE9403" s="58"/>
      <c r="AF9403" s="58"/>
      <c r="AG9403" s="58"/>
      <c r="AH9403" s="58"/>
      <c r="AI9403" s="58"/>
      <c r="AJ9403" s="58"/>
      <c r="AK9403" s="40" t="s">
        <v>1328</v>
      </c>
      <c r="AL9403" s="40"/>
      <c r="AM9403" s="1" t="s">
        <v>70</v>
      </c>
    </row>
    <row r="9404" spans="1:39">
      <c r="A9404" s="1" t="s">
        <v>2966</v>
      </c>
      <c r="B9404" s="28">
        <v>42828</v>
      </c>
      <c r="C9404" s="30">
        <v>100</v>
      </c>
      <c r="D9404" s="4">
        <v>1</v>
      </c>
      <c r="E9404" s="1">
        <v>45</v>
      </c>
      <c r="F9404" s="4" t="s">
        <v>47</v>
      </c>
      <c r="G9404" s="4" t="s">
        <v>1517</v>
      </c>
      <c r="H9404" s="4" t="s">
        <v>23</v>
      </c>
      <c r="I9404" s="4" t="s">
        <v>23</v>
      </c>
      <c r="J9404" s="4"/>
      <c r="K9404" s="40"/>
      <c r="L9404" s="58"/>
      <c r="M9404" s="58"/>
      <c r="N9404" s="58"/>
      <c r="O9404" s="58"/>
      <c r="P9404" s="40"/>
      <c r="Q9404" s="58"/>
      <c r="R9404" s="58"/>
      <c r="S9404" s="58"/>
      <c r="T9404" s="58"/>
      <c r="U9404" s="58"/>
      <c r="V9404" s="58"/>
      <c r="W9404" s="58"/>
      <c r="X9404" s="58"/>
      <c r="Y9404" s="58"/>
      <c r="Z9404" s="58"/>
      <c r="AA9404" s="58"/>
      <c r="AB9404" s="58"/>
      <c r="AC9404" s="58"/>
      <c r="AD9404" s="58"/>
      <c r="AE9404" s="58"/>
      <c r="AF9404" s="58"/>
      <c r="AG9404" s="58"/>
      <c r="AH9404" s="58"/>
      <c r="AI9404" s="58"/>
      <c r="AJ9404" s="58"/>
      <c r="AK9404" s="40" t="s">
        <v>1328</v>
      </c>
      <c r="AL9404" s="40"/>
      <c r="AM9404" s="1" t="s">
        <v>70</v>
      </c>
    </row>
    <row r="9405" spans="1:39">
      <c r="A9405" s="1" t="s">
        <v>2966</v>
      </c>
      <c r="B9405" s="28">
        <v>42828</v>
      </c>
      <c r="C9405" s="30">
        <v>100</v>
      </c>
      <c r="D9405" s="4">
        <v>1</v>
      </c>
      <c r="E9405" s="1">
        <v>46</v>
      </c>
      <c r="F9405" s="4" t="s">
        <v>26</v>
      </c>
      <c r="G9405" s="4" t="s">
        <v>1518</v>
      </c>
      <c r="H9405" s="4" t="s">
        <v>22</v>
      </c>
      <c r="I9405" s="4" t="s">
        <v>9</v>
      </c>
      <c r="J9405" s="4"/>
      <c r="K9405" s="40" t="s">
        <v>36</v>
      </c>
      <c r="L9405" s="40" t="s">
        <v>25</v>
      </c>
      <c r="M9405" s="40" t="s">
        <v>2979</v>
      </c>
      <c r="N9405" s="58" t="s">
        <v>224</v>
      </c>
      <c r="O9405" s="58" t="s">
        <v>33</v>
      </c>
      <c r="P9405" s="40"/>
      <c r="Q9405" s="58">
        <v>26.1</v>
      </c>
      <c r="R9405" s="58"/>
      <c r="S9405" s="58"/>
      <c r="T9405" s="40">
        <v>139.80000000000001</v>
      </c>
      <c r="U9405" s="40">
        <v>80.8</v>
      </c>
      <c r="V9405" s="40">
        <v>58</v>
      </c>
      <c r="W9405" s="40"/>
      <c r="X9405" s="58">
        <v>13</v>
      </c>
      <c r="Y9405" s="58">
        <v>109</v>
      </c>
      <c r="Z9405" s="58">
        <f>Y9405-X9405</f>
        <v>96</v>
      </c>
      <c r="AA9405" s="58"/>
      <c r="AB9405" s="58"/>
      <c r="AC9405" s="58"/>
      <c r="AD9405" s="58"/>
      <c r="AE9405" s="58"/>
      <c r="AF9405" s="58"/>
      <c r="AG9405" s="58"/>
      <c r="AH9405" s="58"/>
      <c r="AI9405" s="58"/>
      <c r="AJ9405" s="58" t="s">
        <v>2638</v>
      </c>
      <c r="AK9405" s="40" t="s">
        <v>1328</v>
      </c>
      <c r="AL9405" s="40"/>
      <c r="AM9405" s="1" t="s">
        <v>70</v>
      </c>
    </row>
    <row r="9406" spans="1:39">
      <c r="A9406" s="1" t="s">
        <v>2966</v>
      </c>
      <c r="B9406" s="28">
        <v>42828</v>
      </c>
      <c r="C9406" s="30">
        <v>100</v>
      </c>
      <c r="D9406" s="4">
        <v>1</v>
      </c>
      <c r="E9406" s="1">
        <v>46</v>
      </c>
      <c r="F9406" s="4" t="s">
        <v>47</v>
      </c>
      <c r="G9406" s="4" t="s">
        <v>1519</v>
      </c>
      <c r="H9406" s="4" t="s">
        <v>22</v>
      </c>
      <c r="I9406" s="4" t="s">
        <v>9</v>
      </c>
      <c r="J9406" s="4"/>
      <c r="K9406" s="40" t="s">
        <v>239</v>
      </c>
      <c r="L9406" s="40" t="s">
        <v>25</v>
      </c>
      <c r="M9406" s="59" t="s">
        <v>2980</v>
      </c>
      <c r="N9406" s="58" t="s">
        <v>26</v>
      </c>
      <c r="O9406" s="58" t="s">
        <v>27</v>
      </c>
      <c r="P9406" s="40"/>
      <c r="Q9406" s="58">
        <v>37.700000000000003</v>
      </c>
      <c r="R9406" s="58"/>
      <c r="S9406" s="58"/>
      <c r="T9406" s="40">
        <v>179.9</v>
      </c>
      <c r="U9406" s="40">
        <v>155.30000000000001</v>
      </c>
      <c r="V9406" s="40">
        <v>86</v>
      </c>
      <c r="W9406" s="40">
        <v>31.2</v>
      </c>
      <c r="X9406" s="58">
        <v>13</v>
      </c>
      <c r="Y9406" s="58">
        <v>158</v>
      </c>
      <c r="Z9406" s="58">
        <f>Y9406-X9406</f>
        <v>145</v>
      </c>
      <c r="AA9406" s="58"/>
      <c r="AB9406" s="58"/>
      <c r="AC9406" s="58"/>
      <c r="AD9406" s="58"/>
      <c r="AE9406" s="58"/>
      <c r="AF9406" s="58"/>
      <c r="AG9406" s="58"/>
      <c r="AH9406" s="58"/>
      <c r="AI9406" s="58"/>
      <c r="AJ9406" s="58" t="s">
        <v>2638</v>
      </c>
      <c r="AK9406" s="40" t="s">
        <v>1328</v>
      </c>
      <c r="AL9406" s="40"/>
      <c r="AM9406" s="1" t="s">
        <v>70</v>
      </c>
    </row>
    <row r="9407" spans="1:39">
      <c r="A9407" s="1" t="s">
        <v>2966</v>
      </c>
      <c r="B9407" s="28">
        <v>42828</v>
      </c>
      <c r="C9407" s="30">
        <v>100</v>
      </c>
      <c r="D9407" s="4">
        <v>1</v>
      </c>
      <c r="E9407" s="1">
        <v>47</v>
      </c>
      <c r="F9407" s="4" t="s">
        <v>26</v>
      </c>
      <c r="G9407" s="4" t="s">
        <v>1520</v>
      </c>
      <c r="H9407" s="4" t="s">
        <v>23</v>
      </c>
      <c r="I9407" s="4" t="s">
        <v>23</v>
      </c>
      <c r="J9407" s="4"/>
      <c r="K9407" s="40"/>
      <c r="L9407" s="58"/>
      <c r="M9407" s="58"/>
      <c r="N9407" s="58"/>
      <c r="O9407" s="58"/>
      <c r="P9407" s="40"/>
      <c r="Q9407" s="58"/>
      <c r="R9407" s="58"/>
      <c r="S9407" s="58"/>
      <c r="T9407" s="58"/>
      <c r="U9407" s="58"/>
      <c r="V9407" s="58"/>
      <c r="W9407" s="58"/>
      <c r="X9407" s="58"/>
      <c r="Y9407" s="58"/>
      <c r="Z9407" s="58"/>
      <c r="AA9407" s="58"/>
      <c r="AB9407" s="58"/>
      <c r="AC9407" s="58"/>
      <c r="AD9407" s="58"/>
      <c r="AE9407" s="58"/>
      <c r="AF9407" s="58"/>
      <c r="AG9407" s="58"/>
      <c r="AH9407" s="58"/>
      <c r="AI9407" s="58"/>
      <c r="AJ9407" s="58"/>
      <c r="AK9407" s="40" t="s">
        <v>1328</v>
      </c>
      <c r="AL9407" s="40"/>
      <c r="AM9407" s="1" t="s">
        <v>70</v>
      </c>
    </row>
    <row r="9408" spans="1:39">
      <c r="A9408" s="1" t="s">
        <v>2966</v>
      </c>
      <c r="B9408" s="28">
        <v>42828</v>
      </c>
      <c r="C9408" s="30">
        <v>100</v>
      </c>
      <c r="D9408" s="4">
        <v>1</v>
      </c>
      <c r="E9408" s="1">
        <v>47</v>
      </c>
      <c r="F9408" s="4" t="s">
        <v>47</v>
      </c>
      <c r="G9408" s="4" t="s">
        <v>1521</v>
      </c>
      <c r="H9408" s="4" t="s">
        <v>23</v>
      </c>
      <c r="I9408" s="4" t="s">
        <v>23</v>
      </c>
      <c r="J9408" s="4"/>
      <c r="K9408" s="40"/>
      <c r="L9408" s="58"/>
      <c r="M9408" s="58"/>
      <c r="N9408" s="58"/>
      <c r="O9408" s="58"/>
      <c r="P9408" s="40"/>
      <c r="Q9408" s="58"/>
      <c r="R9408" s="58"/>
      <c r="S9408" s="58"/>
      <c r="T9408" s="58"/>
      <c r="U9408" s="58"/>
      <c r="V9408" s="58"/>
      <c r="W9408" s="58"/>
      <c r="X9408" s="58"/>
      <c r="Y9408" s="58"/>
      <c r="Z9408" s="58"/>
      <c r="AA9408" s="58"/>
      <c r="AB9408" s="58"/>
      <c r="AC9408" s="58"/>
      <c r="AD9408" s="58"/>
      <c r="AE9408" s="58"/>
      <c r="AF9408" s="58"/>
      <c r="AG9408" s="58"/>
      <c r="AH9408" s="58"/>
      <c r="AI9408" s="58"/>
      <c r="AJ9408" s="58"/>
      <c r="AK9408" s="40" t="s">
        <v>1328</v>
      </c>
      <c r="AL9408" s="40"/>
      <c r="AM9408" s="1" t="s">
        <v>70</v>
      </c>
    </row>
    <row r="9409" spans="1:40">
      <c r="A9409" s="1" t="s">
        <v>2966</v>
      </c>
      <c r="B9409" s="28">
        <v>42828</v>
      </c>
      <c r="C9409" s="30">
        <v>100</v>
      </c>
      <c r="D9409" s="4">
        <v>1</v>
      </c>
      <c r="E9409" s="1">
        <v>48</v>
      </c>
      <c r="F9409" s="4" t="s">
        <v>26</v>
      </c>
      <c r="G9409" s="4" t="s">
        <v>1522</v>
      </c>
      <c r="H9409" s="4" t="s">
        <v>22</v>
      </c>
      <c r="I9409" s="4" t="s">
        <v>9</v>
      </c>
      <c r="J9409" s="4"/>
      <c r="K9409" s="40" t="s">
        <v>29</v>
      </c>
      <c r="L9409" s="40" t="s">
        <v>53</v>
      </c>
      <c r="M9409" s="40" t="s">
        <v>2944</v>
      </c>
      <c r="N9409" s="58"/>
      <c r="O9409" s="58"/>
      <c r="P9409" s="40"/>
      <c r="Q9409" s="58"/>
      <c r="R9409" s="58"/>
      <c r="S9409" s="58"/>
      <c r="T9409" s="40"/>
      <c r="U9409" s="40"/>
      <c r="V9409" s="40"/>
      <c r="W9409" s="40"/>
      <c r="X9409" s="58">
        <v>13</v>
      </c>
      <c r="Y9409" s="58">
        <v>110</v>
      </c>
      <c r="Z9409" s="58">
        <f>Y9409-X9409</f>
        <v>97</v>
      </c>
      <c r="AA9409" s="58"/>
      <c r="AB9409" s="58"/>
      <c r="AC9409" s="58"/>
      <c r="AD9409" s="58"/>
      <c r="AE9409" s="58"/>
      <c r="AF9409" s="58"/>
      <c r="AG9409" s="58"/>
      <c r="AH9409" s="58"/>
      <c r="AI9409" s="58"/>
      <c r="AJ9409" s="58" t="s">
        <v>2638</v>
      </c>
      <c r="AK9409" s="40" t="s">
        <v>1328</v>
      </c>
      <c r="AL9409" s="40"/>
      <c r="AM9409" s="1" t="s">
        <v>70</v>
      </c>
    </row>
    <row r="9410" spans="1:40">
      <c r="A9410" s="1" t="s">
        <v>2966</v>
      </c>
      <c r="B9410" s="28">
        <v>42828</v>
      </c>
      <c r="C9410" s="30">
        <v>100</v>
      </c>
      <c r="D9410" s="4">
        <v>1</v>
      </c>
      <c r="E9410" s="1">
        <v>48</v>
      </c>
      <c r="F9410" s="4" t="s">
        <v>47</v>
      </c>
      <c r="G9410" s="4" t="s">
        <v>1523</v>
      </c>
      <c r="H9410" s="4" t="s">
        <v>23</v>
      </c>
      <c r="I9410" s="4" t="s">
        <v>23</v>
      </c>
      <c r="J9410" s="4"/>
      <c r="K9410" s="40"/>
      <c r="L9410" s="58"/>
      <c r="M9410" s="58"/>
      <c r="N9410" s="58"/>
      <c r="O9410" s="58"/>
      <c r="P9410" s="40"/>
      <c r="Q9410" s="58"/>
      <c r="R9410" s="58"/>
      <c r="S9410" s="58"/>
      <c r="T9410" s="58"/>
      <c r="U9410" s="58"/>
      <c r="V9410" s="58"/>
      <c r="W9410" s="58"/>
      <c r="X9410" s="58"/>
      <c r="Y9410" s="58"/>
      <c r="Z9410" s="58"/>
      <c r="AA9410" s="58"/>
      <c r="AB9410" s="58"/>
      <c r="AC9410" s="58"/>
      <c r="AD9410" s="58"/>
      <c r="AE9410" s="58"/>
      <c r="AF9410" s="58"/>
      <c r="AG9410" s="58"/>
      <c r="AH9410" s="58"/>
      <c r="AI9410" s="58"/>
      <c r="AJ9410" s="58"/>
      <c r="AK9410" s="40" t="s">
        <v>1328</v>
      </c>
      <c r="AL9410" s="40"/>
      <c r="AM9410" s="1" t="s">
        <v>70</v>
      </c>
    </row>
    <row r="9411" spans="1:40">
      <c r="A9411" s="1" t="s">
        <v>2981</v>
      </c>
      <c r="B9411" s="28">
        <v>42829</v>
      </c>
      <c r="C9411" s="30">
        <v>100</v>
      </c>
      <c r="D9411" s="4">
        <v>1</v>
      </c>
      <c r="E9411" s="1">
        <v>1</v>
      </c>
      <c r="F9411" s="4" t="s">
        <v>26</v>
      </c>
      <c r="G9411" s="4" t="s">
        <v>1823</v>
      </c>
      <c r="H9411" s="4" t="s">
        <v>23</v>
      </c>
      <c r="I9411" s="4" t="s">
        <v>23</v>
      </c>
      <c r="J9411" s="4"/>
      <c r="K9411" s="40"/>
      <c r="L9411" s="58"/>
      <c r="M9411" s="58"/>
      <c r="N9411" s="58"/>
      <c r="O9411" s="58"/>
      <c r="P9411" s="40"/>
      <c r="Q9411" s="58"/>
      <c r="R9411" s="58"/>
      <c r="S9411" s="58"/>
      <c r="T9411" s="58"/>
      <c r="U9411" s="58"/>
      <c r="V9411" s="58"/>
      <c r="W9411" s="58"/>
      <c r="X9411" s="58"/>
      <c r="Y9411" s="58"/>
      <c r="Z9411" s="58"/>
      <c r="AA9411" s="58"/>
      <c r="AB9411" s="58"/>
      <c r="AC9411" s="58"/>
      <c r="AD9411" s="58"/>
      <c r="AE9411" s="58"/>
      <c r="AF9411" s="58"/>
      <c r="AG9411" s="58"/>
      <c r="AH9411" s="58"/>
      <c r="AI9411" s="58"/>
      <c r="AJ9411" s="58"/>
      <c r="AK9411" s="40" t="s">
        <v>2638</v>
      </c>
      <c r="AL9411" s="40"/>
      <c r="AM9411" s="1" t="s">
        <v>70</v>
      </c>
    </row>
    <row r="9412" spans="1:40">
      <c r="A9412" s="1" t="s">
        <v>2981</v>
      </c>
      <c r="B9412" s="28">
        <v>42829</v>
      </c>
      <c r="C9412" s="30">
        <v>100</v>
      </c>
      <c r="D9412" s="4">
        <v>1</v>
      </c>
      <c r="E9412" s="1">
        <v>1</v>
      </c>
      <c r="F9412" s="4" t="s">
        <v>47</v>
      </c>
      <c r="G9412" s="4" t="s">
        <v>1825</v>
      </c>
      <c r="H9412" s="4" t="s">
        <v>23</v>
      </c>
      <c r="I9412" s="4" t="s">
        <v>23</v>
      </c>
      <c r="J9412" s="4"/>
      <c r="K9412" s="40"/>
      <c r="L9412" s="58"/>
      <c r="M9412" s="58"/>
      <c r="N9412" s="58"/>
      <c r="O9412" s="58"/>
      <c r="P9412" s="40"/>
      <c r="Q9412" s="58"/>
      <c r="R9412" s="58"/>
      <c r="S9412" s="58"/>
      <c r="T9412" s="58"/>
      <c r="U9412" s="58"/>
      <c r="V9412" s="58"/>
      <c r="W9412" s="58"/>
      <c r="X9412" s="58"/>
      <c r="Y9412" s="58"/>
      <c r="Z9412" s="58"/>
      <c r="AA9412" s="58"/>
      <c r="AB9412" s="58"/>
      <c r="AC9412" s="58"/>
      <c r="AD9412" s="58"/>
      <c r="AE9412" s="58"/>
      <c r="AF9412" s="58"/>
      <c r="AG9412" s="58"/>
      <c r="AH9412" s="58"/>
      <c r="AI9412" s="58"/>
      <c r="AJ9412" s="58"/>
      <c r="AK9412" s="40" t="s">
        <v>2638</v>
      </c>
      <c r="AL9412" s="40"/>
      <c r="AM9412" s="1" t="s">
        <v>1328</v>
      </c>
    </row>
    <row r="9413" spans="1:40">
      <c r="A9413" s="1" t="s">
        <v>2981</v>
      </c>
      <c r="B9413" s="28">
        <v>42829</v>
      </c>
      <c r="C9413" s="30">
        <v>100</v>
      </c>
      <c r="D9413" s="4">
        <v>1</v>
      </c>
      <c r="E9413" s="1">
        <v>2</v>
      </c>
      <c r="F9413" s="4" t="s">
        <v>26</v>
      </c>
      <c r="G9413" s="4" t="s">
        <v>1833</v>
      </c>
      <c r="H9413" s="4" t="s">
        <v>22</v>
      </c>
      <c r="I9413" s="4" t="s">
        <v>9</v>
      </c>
      <c r="J9413" s="4"/>
      <c r="K9413" s="40" t="s">
        <v>265</v>
      </c>
      <c r="L9413" s="40" t="s">
        <v>25</v>
      </c>
      <c r="M9413" s="40" t="s">
        <v>2982</v>
      </c>
      <c r="N9413" s="58" t="s">
        <v>26</v>
      </c>
      <c r="O9413" s="58" t="s">
        <v>27</v>
      </c>
      <c r="P9413" s="40"/>
      <c r="Q9413" s="58">
        <v>33.4</v>
      </c>
      <c r="R9413" s="58"/>
      <c r="S9413" s="58"/>
      <c r="T9413" s="40">
        <v>140.6</v>
      </c>
      <c r="U9413" s="40">
        <v>144.1</v>
      </c>
      <c r="V9413" s="40">
        <v>102</v>
      </c>
      <c r="W9413" s="40">
        <v>21.2</v>
      </c>
      <c r="X9413" s="58">
        <v>13</v>
      </c>
      <c r="Y9413" s="58"/>
      <c r="Z9413" s="58"/>
      <c r="AA9413" s="58"/>
      <c r="AB9413" s="58"/>
      <c r="AC9413" s="58"/>
      <c r="AD9413" s="58"/>
      <c r="AE9413" s="58"/>
      <c r="AF9413" s="58"/>
      <c r="AG9413" s="58"/>
      <c r="AH9413" s="58"/>
      <c r="AI9413" s="58"/>
      <c r="AJ9413" s="58" t="s">
        <v>2638</v>
      </c>
      <c r="AK9413" s="40" t="s">
        <v>2638</v>
      </c>
      <c r="AL9413" s="40" t="s">
        <v>2686</v>
      </c>
      <c r="AM9413" s="1" t="s">
        <v>1328</v>
      </c>
    </row>
    <row r="9414" spans="1:40">
      <c r="A9414" s="1" t="s">
        <v>2981</v>
      </c>
      <c r="B9414" s="28">
        <v>42829</v>
      </c>
      <c r="C9414" s="30">
        <v>100</v>
      </c>
      <c r="D9414" s="4">
        <v>1</v>
      </c>
      <c r="E9414" s="1">
        <v>2</v>
      </c>
      <c r="F9414" s="4" t="s">
        <v>47</v>
      </c>
      <c r="G9414" s="4" t="s">
        <v>1829</v>
      </c>
      <c r="H9414" s="4" t="s">
        <v>23</v>
      </c>
      <c r="I9414" s="4" t="s">
        <v>23</v>
      </c>
      <c r="J9414" s="4"/>
      <c r="K9414" s="40"/>
      <c r="L9414" s="58"/>
      <c r="M9414" s="57"/>
      <c r="N9414" s="58"/>
      <c r="O9414" s="58"/>
      <c r="P9414" s="40"/>
      <c r="Q9414" s="58"/>
      <c r="R9414" s="58"/>
      <c r="S9414" s="58"/>
      <c r="T9414" s="58"/>
      <c r="U9414" s="58"/>
      <c r="V9414" s="58"/>
      <c r="W9414" s="58"/>
      <c r="X9414" s="58"/>
      <c r="Y9414" s="58"/>
      <c r="Z9414" s="58"/>
      <c r="AA9414" s="58"/>
      <c r="AB9414" s="58"/>
      <c r="AC9414" s="58"/>
      <c r="AD9414" s="58"/>
      <c r="AE9414" s="58"/>
      <c r="AF9414" s="58"/>
      <c r="AG9414" s="58"/>
      <c r="AH9414" s="58"/>
      <c r="AI9414" s="58"/>
      <c r="AJ9414" s="58"/>
      <c r="AK9414" s="40" t="s">
        <v>2638</v>
      </c>
      <c r="AL9414" s="40"/>
      <c r="AM9414" s="1" t="s">
        <v>1328</v>
      </c>
    </row>
    <row r="9415" spans="1:40">
      <c r="A9415" s="1" t="s">
        <v>2981</v>
      </c>
      <c r="B9415" s="28">
        <v>42829</v>
      </c>
      <c r="C9415" s="30">
        <v>100</v>
      </c>
      <c r="D9415" s="4">
        <v>1</v>
      </c>
      <c r="E9415" s="1">
        <v>3</v>
      </c>
      <c r="F9415" s="4" t="s">
        <v>26</v>
      </c>
      <c r="G9415" s="4" t="s">
        <v>1813</v>
      </c>
      <c r="H9415" s="4" t="s">
        <v>23</v>
      </c>
      <c r="I9415" s="4" t="s">
        <v>23</v>
      </c>
      <c r="J9415" s="4"/>
      <c r="K9415" s="40"/>
      <c r="L9415" s="58"/>
      <c r="M9415" s="58"/>
      <c r="N9415" s="58"/>
      <c r="O9415" s="58"/>
      <c r="P9415" s="40"/>
      <c r="Q9415" s="58"/>
      <c r="R9415" s="58"/>
      <c r="S9415" s="58"/>
      <c r="T9415" s="58"/>
      <c r="U9415" s="58"/>
      <c r="V9415" s="58"/>
      <c r="W9415" s="58"/>
      <c r="X9415" s="58"/>
      <c r="Y9415" s="58"/>
      <c r="Z9415" s="58"/>
      <c r="AA9415" s="58"/>
      <c r="AB9415" s="58"/>
      <c r="AC9415" s="58"/>
      <c r="AD9415" s="58"/>
      <c r="AE9415" s="58"/>
      <c r="AF9415" s="58"/>
      <c r="AG9415" s="58"/>
      <c r="AH9415" s="58"/>
      <c r="AI9415" s="58"/>
      <c r="AJ9415" s="58"/>
      <c r="AK9415" s="40" t="s">
        <v>2638</v>
      </c>
      <c r="AL9415" s="40"/>
      <c r="AM9415" s="1" t="s">
        <v>1328</v>
      </c>
      <c r="AN9415" s="1" t="s">
        <v>2714</v>
      </c>
    </row>
    <row r="9416" spans="1:40">
      <c r="A9416" s="1" t="s">
        <v>2981</v>
      </c>
      <c r="B9416" s="28">
        <v>42829</v>
      </c>
      <c r="C9416" s="30">
        <v>100</v>
      </c>
      <c r="D9416" s="4">
        <v>1</v>
      </c>
      <c r="E9416" s="1">
        <v>3</v>
      </c>
      <c r="F9416" s="4" t="s">
        <v>47</v>
      </c>
      <c r="G9416" s="4" t="s">
        <v>1824</v>
      </c>
      <c r="H9416" s="4" t="s">
        <v>23</v>
      </c>
      <c r="I9416" s="4" t="s">
        <v>23</v>
      </c>
      <c r="J9416" s="4"/>
      <c r="K9416" s="40"/>
      <c r="L9416" s="58"/>
      <c r="M9416" s="58"/>
      <c r="N9416" s="58"/>
      <c r="O9416" s="58"/>
      <c r="P9416" s="40"/>
      <c r="Q9416" s="58"/>
      <c r="R9416" s="58"/>
      <c r="S9416" s="58"/>
      <c r="T9416" s="58"/>
      <c r="U9416" s="58"/>
      <c r="V9416" s="58"/>
      <c r="W9416" s="58"/>
      <c r="X9416" s="58"/>
      <c r="Y9416" s="58"/>
      <c r="Z9416" s="58"/>
      <c r="AA9416" s="58"/>
      <c r="AB9416" s="58"/>
      <c r="AC9416" s="58"/>
      <c r="AD9416" s="58"/>
      <c r="AE9416" s="58"/>
      <c r="AF9416" s="58"/>
      <c r="AG9416" s="58"/>
      <c r="AH9416" s="58"/>
      <c r="AI9416" s="58"/>
      <c r="AJ9416" s="58"/>
      <c r="AK9416" s="40" t="s">
        <v>2638</v>
      </c>
      <c r="AL9416" s="40"/>
      <c r="AM9416" s="1" t="s">
        <v>1328</v>
      </c>
    </row>
    <row r="9417" spans="1:40">
      <c r="A9417" s="1" t="s">
        <v>2981</v>
      </c>
      <c r="B9417" s="28">
        <v>42829</v>
      </c>
      <c r="C9417" s="30">
        <v>100</v>
      </c>
      <c r="D9417" s="4">
        <v>1</v>
      </c>
      <c r="E9417" s="1">
        <v>4</v>
      </c>
      <c r="F9417" s="4" t="s">
        <v>26</v>
      </c>
      <c r="G9417" s="4" t="s">
        <v>1821</v>
      </c>
      <c r="H9417" s="4" t="s">
        <v>23</v>
      </c>
      <c r="I9417" s="4" t="s">
        <v>23</v>
      </c>
      <c r="J9417" s="4"/>
      <c r="K9417" s="40"/>
      <c r="L9417" s="58"/>
      <c r="M9417" s="58"/>
      <c r="N9417" s="58"/>
      <c r="O9417" s="58"/>
      <c r="P9417" s="40"/>
      <c r="Q9417" s="58"/>
      <c r="R9417" s="58"/>
      <c r="S9417" s="58"/>
      <c r="T9417" s="58"/>
      <c r="U9417" s="58"/>
      <c r="V9417" s="58"/>
      <c r="W9417" s="58"/>
      <c r="X9417" s="58"/>
      <c r="Y9417" s="58"/>
      <c r="Z9417" s="58"/>
      <c r="AA9417" s="58"/>
      <c r="AB9417" s="58"/>
      <c r="AC9417" s="58"/>
      <c r="AD9417" s="58"/>
      <c r="AE9417" s="58"/>
      <c r="AF9417" s="58"/>
      <c r="AG9417" s="58"/>
      <c r="AH9417" s="58"/>
      <c r="AI9417" s="58"/>
      <c r="AJ9417" s="58"/>
      <c r="AK9417" s="40" t="s">
        <v>2638</v>
      </c>
      <c r="AL9417" s="40"/>
      <c r="AM9417" s="1" t="s">
        <v>1328</v>
      </c>
      <c r="AN9417" s="1" t="s">
        <v>2719</v>
      </c>
    </row>
    <row r="9418" spans="1:40">
      <c r="A9418" s="1" t="s">
        <v>2981</v>
      </c>
      <c r="B9418" s="28">
        <v>42829</v>
      </c>
      <c r="C9418" s="30">
        <v>100</v>
      </c>
      <c r="D9418" s="4">
        <v>1</v>
      </c>
      <c r="E9418" s="1">
        <v>4</v>
      </c>
      <c r="F9418" s="4" t="s">
        <v>47</v>
      </c>
      <c r="G9418" s="4" t="s">
        <v>1832</v>
      </c>
      <c r="H9418" s="4" t="s">
        <v>23</v>
      </c>
      <c r="I9418" s="4" t="s">
        <v>23</v>
      </c>
      <c r="J9418" s="4"/>
      <c r="K9418" s="40"/>
      <c r="L9418" s="58"/>
      <c r="M9418" s="58"/>
      <c r="N9418" s="58"/>
      <c r="O9418" s="58"/>
      <c r="P9418" s="40"/>
      <c r="Q9418" s="58"/>
      <c r="R9418" s="58"/>
      <c r="S9418" s="58"/>
      <c r="T9418" s="58"/>
      <c r="U9418" s="58"/>
      <c r="V9418" s="58"/>
      <c r="W9418" s="58"/>
      <c r="X9418" s="58"/>
      <c r="Y9418" s="58"/>
      <c r="Z9418" s="58"/>
      <c r="AA9418" s="58"/>
      <c r="AB9418" s="58"/>
      <c r="AC9418" s="58"/>
      <c r="AD9418" s="58"/>
      <c r="AE9418" s="58"/>
      <c r="AF9418" s="58"/>
      <c r="AG9418" s="58"/>
      <c r="AH9418" s="58"/>
      <c r="AI9418" s="58"/>
      <c r="AJ9418" s="58"/>
      <c r="AK9418" s="40" t="s">
        <v>2638</v>
      </c>
      <c r="AL9418" s="40"/>
      <c r="AM9418" s="1" t="s">
        <v>1328</v>
      </c>
    </row>
    <row r="9419" spans="1:40">
      <c r="A9419" s="1" t="s">
        <v>2981</v>
      </c>
      <c r="B9419" s="28">
        <v>42829</v>
      </c>
      <c r="C9419" s="30">
        <v>100</v>
      </c>
      <c r="D9419" s="4">
        <v>1</v>
      </c>
      <c r="E9419" s="1">
        <v>5</v>
      </c>
      <c r="F9419" s="4" t="s">
        <v>26</v>
      </c>
      <c r="G9419" s="4" t="s">
        <v>1828</v>
      </c>
      <c r="H9419" s="4" t="s">
        <v>23</v>
      </c>
      <c r="I9419" s="4" t="s">
        <v>23</v>
      </c>
      <c r="J9419" s="4"/>
      <c r="K9419" s="40"/>
      <c r="L9419" s="58"/>
      <c r="M9419" s="58"/>
      <c r="N9419" s="58"/>
      <c r="O9419" s="58"/>
      <c r="P9419" s="40"/>
      <c r="Q9419" s="58"/>
      <c r="R9419" s="58"/>
      <c r="S9419" s="58"/>
      <c r="T9419" s="58"/>
      <c r="U9419" s="58"/>
      <c r="V9419" s="58"/>
      <c r="W9419" s="58"/>
      <c r="X9419" s="58"/>
      <c r="Y9419" s="58"/>
      <c r="Z9419" s="58"/>
      <c r="AA9419" s="58"/>
      <c r="AB9419" s="58"/>
      <c r="AC9419" s="58"/>
      <c r="AD9419" s="58"/>
      <c r="AE9419" s="58"/>
      <c r="AF9419" s="58"/>
      <c r="AG9419" s="58"/>
      <c r="AH9419" s="58"/>
      <c r="AI9419" s="58"/>
      <c r="AJ9419" s="58"/>
      <c r="AK9419" s="40" t="s">
        <v>2638</v>
      </c>
      <c r="AL9419" s="40"/>
      <c r="AM9419" s="1" t="s">
        <v>1328</v>
      </c>
    </row>
    <row r="9420" spans="1:40">
      <c r="A9420" s="1" t="s">
        <v>2981</v>
      </c>
      <c r="B9420" s="28">
        <v>42829</v>
      </c>
      <c r="C9420" s="30">
        <v>100</v>
      </c>
      <c r="D9420" s="4">
        <v>1</v>
      </c>
      <c r="E9420" s="1">
        <v>5</v>
      </c>
      <c r="F9420" s="4" t="s">
        <v>47</v>
      </c>
      <c r="G9420" s="4" t="s">
        <v>1826</v>
      </c>
      <c r="H9420" s="4" t="s">
        <v>22</v>
      </c>
      <c r="I9420" s="4" t="s">
        <v>9</v>
      </c>
      <c r="J9420" s="4"/>
      <c r="K9420" s="40" t="s">
        <v>146</v>
      </c>
      <c r="L9420" s="40" t="s">
        <v>53</v>
      </c>
      <c r="M9420" s="58"/>
      <c r="N9420" s="58" t="s">
        <v>26</v>
      </c>
      <c r="O9420" s="58" t="s">
        <v>27</v>
      </c>
      <c r="P9420" s="40"/>
      <c r="Q9420" s="58"/>
      <c r="R9420" s="58"/>
      <c r="S9420" s="58"/>
      <c r="T9420" s="40"/>
      <c r="U9420" s="40"/>
      <c r="V9420" s="40"/>
      <c r="W9420" s="40"/>
      <c r="X9420" s="58">
        <v>13</v>
      </c>
      <c r="Y9420" s="58">
        <v>64</v>
      </c>
      <c r="Z9420" s="58">
        <f>Y9420-X9420</f>
        <v>51</v>
      </c>
      <c r="AA9420" s="58"/>
      <c r="AB9420" s="58"/>
      <c r="AC9420" s="58"/>
      <c r="AD9420" s="58"/>
      <c r="AE9420" s="58"/>
      <c r="AF9420" s="58"/>
      <c r="AG9420" s="58"/>
      <c r="AH9420" s="58"/>
      <c r="AI9420" s="58"/>
      <c r="AJ9420" s="58" t="s">
        <v>2638</v>
      </c>
      <c r="AK9420" s="40" t="s">
        <v>2638</v>
      </c>
      <c r="AL9420" s="40" t="s">
        <v>2983</v>
      </c>
      <c r="AM9420" s="1" t="s">
        <v>1328</v>
      </c>
    </row>
    <row r="9421" spans="1:40">
      <c r="A9421" s="1" t="s">
        <v>2981</v>
      </c>
      <c r="B9421" s="28">
        <v>42829</v>
      </c>
      <c r="C9421" s="30">
        <v>100</v>
      </c>
      <c r="D9421" s="4">
        <v>1</v>
      </c>
      <c r="E9421" s="1">
        <v>6</v>
      </c>
      <c r="F9421" s="4" t="s">
        <v>26</v>
      </c>
      <c r="G9421" s="4" t="s">
        <v>1834</v>
      </c>
      <c r="H9421" s="4" t="s">
        <v>23</v>
      </c>
      <c r="I9421" s="4" t="s">
        <v>23</v>
      </c>
      <c r="J9421" s="4"/>
      <c r="K9421" s="40"/>
      <c r="L9421" s="58"/>
      <c r="M9421" s="58"/>
      <c r="N9421" s="58"/>
      <c r="O9421" s="58"/>
      <c r="P9421" s="40"/>
      <c r="Q9421" s="58"/>
      <c r="R9421" s="58"/>
      <c r="S9421" s="58"/>
      <c r="T9421" s="58"/>
      <c r="U9421" s="58"/>
      <c r="V9421" s="58"/>
      <c r="W9421" s="58"/>
      <c r="X9421" s="58"/>
      <c r="Y9421" s="58"/>
      <c r="Z9421" s="58"/>
      <c r="AA9421" s="58"/>
      <c r="AB9421" s="58"/>
      <c r="AC9421" s="58"/>
      <c r="AD9421" s="58"/>
      <c r="AE9421" s="58"/>
      <c r="AF9421" s="58"/>
      <c r="AG9421" s="58"/>
      <c r="AH9421" s="58"/>
      <c r="AI9421" s="58"/>
      <c r="AJ9421" s="58"/>
      <c r="AK9421" s="40" t="s">
        <v>2638</v>
      </c>
      <c r="AL9421" s="40"/>
      <c r="AM9421" s="1" t="s">
        <v>1328</v>
      </c>
    </row>
    <row r="9422" spans="1:40">
      <c r="A9422" s="1" t="s">
        <v>2981</v>
      </c>
      <c r="B9422" s="28">
        <v>42829</v>
      </c>
      <c r="C9422" s="30">
        <v>100</v>
      </c>
      <c r="D9422" s="4">
        <v>1</v>
      </c>
      <c r="E9422" s="1">
        <v>6</v>
      </c>
      <c r="F9422" s="4" t="s">
        <v>47</v>
      </c>
      <c r="G9422" s="4" t="s">
        <v>1816</v>
      </c>
      <c r="H9422" s="4" t="s">
        <v>22</v>
      </c>
      <c r="I9422" s="4" t="s">
        <v>9</v>
      </c>
      <c r="J9422" s="4"/>
      <c r="K9422" s="40" t="s">
        <v>36</v>
      </c>
      <c r="L9422" s="40" t="s">
        <v>25</v>
      </c>
      <c r="M9422" s="59" t="s">
        <v>2984</v>
      </c>
      <c r="N9422" s="58" t="s">
        <v>26</v>
      </c>
      <c r="O9422" s="58" t="s">
        <v>27</v>
      </c>
      <c r="P9422" s="40"/>
      <c r="Q9422" s="58">
        <v>31.3</v>
      </c>
      <c r="R9422" s="58"/>
      <c r="S9422" s="58"/>
      <c r="T9422" s="40">
        <v>136.30000000000001</v>
      </c>
      <c r="U9422" s="40">
        <v>79.7</v>
      </c>
      <c r="V9422" s="40">
        <v>58</v>
      </c>
      <c r="W9422" s="40"/>
      <c r="X9422" s="58">
        <v>13</v>
      </c>
      <c r="Y9422" s="58">
        <v>121</v>
      </c>
      <c r="Z9422" s="58">
        <f>Y9422-X9422</f>
        <v>108</v>
      </c>
      <c r="AA9422" s="58"/>
      <c r="AB9422" s="58"/>
      <c r="AC9422" s="58"/>
      <c r="AD9422" s="58"/>
      <c r="AE9422" s="58">
        <v>647</v>
      </c>
      <c r="AF9422" s="58"/>
      <c r="AG9422" s="58"/>
      <c r="AH9422" s="58"/>
      <c r="AI9422" s="58"/>
      <c r="AJ9422" s="58" t="s">
        <v>2638</v>
      </c>
      <c r="AK9422" s="40" t="s">
        <v>2638</v>
      </c>
      <c r="AL9422" s="40"/>
      <c r="AM9422" s="1" t="s">
        <v>1328</v>
      </c>
    </row>
    <row r="9423" spans="1:40">
      <c r="A9423" s="1" t="s">
        <v>2981</v>
      </c>
      <c r="B9423" s="28">
        <v>42829</v>
      </c>
      <c r="C9423" s="30">
        <v>100</v>
      </c>
      <c r="D9423" s="4">
        <v>1</v>
      </c>
      <c r="E9423" s="1">
        <v>7</v>
      </c>
      <c r="F9423" s="4" t="s">
        <v>26</v>
      </c>
      <c r="G9423" s="4" t="s">
        <v>1809</v>
      </c>
      <c r="H9423" s="4" t="s">
        <v>23</v>
      </c>
      <c r="I9423" s="4" t="s">
        <v>23</v>
      </c>
      <c r="J9423" s="4"/>
      <c r="K9423" s="40"/>
      <c r="L9423" s="58"/>
      <c r="M9423" s="58"/>
      <c r="N9423" s="58"/>
      <c r="O9423" s="58"/>
      <c r="P9423" s="40"/>
      <c r="Q9423" s="58"/>
      <c r="R9423" s="58"/>
      <c r="S9423" s="58"/>
      <c r="T9423" s="58"/>
      <c r="U9423" s="58"/>
      <c r="V9423" s="58"/>
      <c r="W9423" s="58"/>
      <c r="X9423" s="58"/>
      <c r="Y9423" s="58"/>
      <c r="Z9423" s="58"/>
      <c r="AA9423" s="58"/>
      <c r="AB9423" s="58"/>
      <c r="AC9423" s="58"/>
      <c r="AD9423" s="58"/>
      <c r="AE9423" s="58"/>
      <c r="AF9423" s="58"/>
      <c r="AG9423" s="58"/>
      <c r="AH9423" s="58"/>
      <c r="AI9423" s="58"/>
      <c r="AJ9423" s="58"/>
      <c r="AK9423" s="40" t="s">
        <v>2638</v>
      </c>
      <c r="AL9423" s="40"/>
      <c r="AM9423" s="1" t="s">
        <v>1328</v>
      </c>
    </row>
    <row r="9424" spans="1:40">
      <c r="A9424" s="1" t="s">
        <v>2981</v>
      </c>
      <c r="B9424" s="28">
        <v>42829</v>
      </c>
      <c r="C9424" s="30">
        <v>100</v>
      </c>
      <c r="D9424" s="4">
        <v>1</v>
      </c>
      <c r="E9424" s="1">
        <v>7</v>
      </c>
      <c r="F9424" s="4" t="s">
        <v>47</v>
      </c>
      <c r="G9424" s="4" t="s">
        <v>1822</v>
      </c>
      <c r="H9424" s="4" t="s">
        <v>23</v>
      </c>
      <c r="I9424" s="4" t="s">
        <v>23</v>
      </c>
      <c r="J9424" s="4"/>
      <c r="K9424" s="40"/>
      <c r="L9424" s="58"/>
      <c r="M9424" s="58"/>
      <c r="N9424" s="58"/>
      <c r="O9424" s="58"/>
      <c r="P9424" s="40"/>
      <c r="Q9424" s="58"/>
      <c r="R9424" s="58"/>
      <c r="S9424" s="58"/>
      <c r="T9424" s="58"/>
      <c r="U9424" s="58"/>
      <c r="V9424" s="58"/>
      <c r="W9424" s="58"/>
      <c r="X9424" s="58"/>
      <c r="Y9424" s="58"/>
      <c r="Z9424" s="58"/>
      <c r="AA9424" s="58"/>
      <c r="AB9424" s="58"/>
      <c r="AC9424" s="58"/>
      <c r="AD9424" s="58"/>
      <c r="AE9424" s="58"/>
      <c r="AF9424" s="58"/>
      <c r="AG9424" s="58"/>
      <c r="AH9424" s="58"/>
      <c r="AI9424" s="58"/>
      <c r="AJ9424" s="58"/>
      <c r="AK9424" s="40" t="s">
        <v>2638</v>
      </c>
      <c r="AL9424" s="40"/>
      <c r="AM9424" s="1" t="s">
        <v>1328</v>
      </c>
    </row>
    <row r="9425" spans="1:39">
      <c r="A9425" s="1" t="s">
        <v>2981</v>
      </c>
      <c r="B9425" s="28">
        <v>42829</v>
      </c>
      <c r="C9425" s="30">
        <v>100</v>
      </c>
      <c r="D9425" s="4">
        <v>1</v>
      </c>
      <c r="E9425" s="1">
        <v>8</v>
      </c>
      <c r="F9425" s="4" t="s">
        <v>26</v>
      </c>
      <c r="G9425" s="4" t="s">
        <v>1808</v>
      </c>
      <c r="H9425" s="4" t="s">
        <v>23</v>
      </c>
      <c r="I9425" s="4" t="s">
        <v>23</v>
      </c>
      <c r="J9425" s="4"/>
      <c r="K9425" s="40"/>
      <c r="L9425" s="58"/>
      <c r="M9425" s="58"/>
      <c r="N9425" s="58"/>
      <c r="O9425" s="58"/>
      <c r="P9425" s="40"/>
      <c r="Q9425" s="58"/>
      <c r="R9425" s="58"/>
      <c r="S9425" s="58"/>
      <c r="T9425" s="58"/>
      <c r="U9425" s="58"/>
      <c r="V9425" s="58"/>
      <c r="W9425" s="58"/>
      <c r="X9425" s="58"/>
      <c r="Y9425" s="58"/>
      <c r="Z9425" s="58"/>
      <c r="AA9425" s="58"/>
      <c r="AB9425" s="58"/>
      <c r="AC9425" s="58"/>
      <c r="AD9425" s="58"/>
      <c r="AE9425" s="58"/>
      <c r="AF9425" s="58"/>
      <c r="AG9425" s="58"/>
      <c r="AH9425" s="58"/>
      <c r="AI9425" s="58"/>
      <c r="AJ9425" s="58"/>
      <c r="AK9425" s="40" t="s">
        <v>2638</v>
      </c>
      <c r="AL9425" s="40"/>
      <c r="AM9425" s="1" t="s">
        <v>1328</v>
      </c>
    </row>
    <row r="9426" spans="1:39">
      <c r="A9426" s="1" t="s">
        <v>2981</v>
      </c>
      <c r="B9426" s="28">
        <v>42829</v>
      </c>
      <c r="C9426" s="30">
        <v>100</v>
      </c>
      <c r="D9426" s="4">
        <v>1</v>
      </c>
      <c r="E9426" s="1">
        <v>8</v>
      </c>
      <c r="F9426" s="4" t="s">
        <v>47</v>
      </c>
      <c r="G9426" s="4" t="s">
        <v>1820</v>
      </c>
      <c r="H9426" s="4" t="s">
        <v>23</v>
      </c>
      <c r="I9426" s="4" t="s">
        <v>23</v>
      </c>
      <c r="J9426" s="4"/>
      <c r="K9426" s="40"/>
      <c r="L9426" s="58"/>
      <c r="M9426" s="58"/>
      <c r="N9426" s="58"/>
      <c r="O9426" s="58"/>
      <c r="P9426" s="40"/>
      <c r="Q9426" s="58"/>
      <c r="R9426" s="58"/>
      <c r="S9426" s="58"/>
      <c r="T9426" s="58"/>
      <c r="U9426" s="58"/>
      <c r="V9426" s="58"/>
      <c r="W9426" s="58"/>
      <c r="X9426" s="58"/>
      <c r="Y9426" s="58"/>
      <c r="Z9426" s="58"/>
      <c r="AA9426" s="58"/>
      <c r="AB9426" s="58"/>
      <c r="AC9426" s="58"/>
      <c r="AD9426" s="58"/>
      <c r="AE9426" s="58"/>
      <c r="AF9426" s="58"/>
      <c r="AG9426" s="58"/>
      <c r="AH9426" s="58"/>
      <c r="AI9426" s="58"/>
      <c r="AJ9426" s="58"/>
      <c r="AK9426" s="40" t="s">
        <v>2638</v>
      </c>
      <c r="AL9426" s="40"/>
      <c r="AM9426" s="1" t="s">
        <v>1328</v>
      </c>
    </row>
    <row r="9427" spans="1:39">
      <c r="A9427" s="1" t="s">
        <v>2981</v>
      </c>
      <c r="B9427" s="28">
        <v>42829</v>
      </c>
      <c r="C9427" s="30">
        <v>100</v>
      </c>
      <c r="D9427" s="4">
        <v>1</v>
      </c>
      <c r="E9427" s="1">
        <v>9</v>
      </c>
      <c r="F9427" s="4" t="s">
        <v>26</v>
      </c>
      <c r="G9427" s="4" t="s">
        <v>1830</v>
      </c>
      <c r="H9427" s="4" t="s">
        <v>23</v>
      </c>
      <c r="I9427" s="4" t="s">
        <v>23</v>
      </c>
      <c r="J9427" s="4"/>
      <c r="K9427" s="40"/>
      <c r="L9427" s="58"/>
      <c r="M9427" s="58"/>
      <c r="N9427" s="58"/>
      <c r="O9427" s="58"/>
      <c r="P9427" s="40"/>
      <c r="Q9427" s="58"/>
      <c r="R9427" s="58"/>
      <c r="S9427" s="58"/>
      <c r="T9427" s="58"/>
      <c r="U9427" s="58"/>
      <c r="V9427" s="58"/>
      <c r="W9427" s="58"/>
      <c r="X9427" s="58"/>
      <c r="Y9427" s="58"/>
      <c r="Z9427" s="58"/>
      <c r="AA9427" s="58"/>
      <c r="AB9427" s="58"/>
      <c r="AC9427" s="58"/>
      <c r="AD9427" s="58"/>
      <c r="AE9427" s="58"/>
      <c r="AF9427" s="58"/>
      <c r="AG9427" s="58"/>
      <c r="AH9427" s="58"/>
      <c r="AI9427" s="58"/>
      <c r="AJ9427" s="58"/>
      <c r="AK9427" s="40" t="s">
        <v>2638</v>
      </c>
      <c r="AL9427" s="40"/>
      <c r="AM9427" s="1" t="s">
        <v>1328</v>
      </c>
    </row>
    <row r="9428" spans="1:39">
      <c r="A9428" s="1" t="s">
        <v>2981</v>
      </c>
      <c r="B9428" s="28">
        <v>42829</v>
      </c>
      <c r="C9428" s="30">
        <v>100</v>
      </c>
      <c r="D9428" s="4">
        <v>1</v>
      </c>
      <c r="E9428" s="1">
        <v>9</v>
      </c>
      <c r="F9428" s="4" t="s">
        <v>47</v>
      </c>
      <c r="G9428" s="4" t="s">
        <v>1810</v>
      </c>
      <c r="H9428" s="4" t="s">
        <v>23</v>
      </c>
      <c r="I9428" s="4" t="s">
        <v>23</v>
      </c>
      <c r="J9428" s="4"/>
      <c r="K9428" s="40" t="s">
        <v>36</v>
      </c>
      <c r="L9428" s="58"/>
      <c r="M9428" s="58"/>
      <c r="N9428" s="58"/>
      <c r="O9428" s="58"/>
      <c r="P9428" s="40"/>
      <c r="Q9428" s="58"/>
      <c r="R9428" s="58"/>
      <c r="S9428" s="58"/>
      <c r="T9428" s="58"/>
      <c r="U9428" s="58"/>
      <c r="V9428" s="58"/>
      <c r="W9428" s="58"/>
      <c r="X9428" s="58"/>
      <c r="Y9428" s="58"/>
      <c r="Z9428" s="58"/>
      <c r="AA9428" s="58"/>
      <c r="AB9428" s="58"/>
      <c r="AC9428" s="58"/>
      <c r="AD9428" s="58"/>
      <c r="AE9428" s="58"/>
      <c r="AF9428" s="58"/>
      <c r="AG9428" s="58"/>
      <c r="AH9428" s="58"/>
      <c r="AI9428" s="58"/>
      <c r="AJ9428" s="58" t="s">
        <v>2638</v>
      </c>
      <c r="AK9428" s="40" t="s">
        <v>2638</v>
      </c>
      <c r="AL9428" s="40" t="s">
        <v>2686</v>
      </c>
      <c r="AM9428" s="1" t="s">
        <v>1328</v>
      </c>
    </row>
    <row r="9429" spans="1:39">
      <c r="A9429" s="1" t="s">
        <v>2981</v>
      </c>
      <c r="B9429" s="28">
        <v>42829</v>
      </c>
      <c r="C9429" s="30">
        <v>100</v>
      </c>
      <c r="D9429" s="4">
        <v>1</v>
      </c>
      <c r="E9429" s="1">
        <v>10</v>
      </c>
      <c r="F9429" s="4" t="s">
        <v>26</v>
      </c>
      <c r="G9429" s="4" t="s">
        <v>1817</v>
      </c>
      <c r="H9429" s="4" t="s">
        <v>23</v>
      </c>
      <c r="I9429" s="4" t="s">
        <v>23</v>
      </c>
      <c r="J9429" s="4"/>
      <c r="K9429" s="40"/>
      <c r="L9429" s="58"/>
      <c r="M9429" s="58"/>
      <c r="N9429" s="58"/>
      <c r="O9429" s="58"/>
      <c r="P9429" s="40"/>
      <c r="Q9429" s="58"/>
      <c r="R9429" s="58"/>
      <c r="S9429" s="58"/>
      <c r="T9429" s="58"/>
      <c r="U9429" s="58"/>
      <c r="V9429" s="58"/>
      <c r="W9429" s="58"/>
      <c r="X9429" s="58"/>
      <c r="Y9429" s="58"/>
      <c r="Z9429" s="58"/>
      <c r="AA9429" s="58"/>
      <c r="AB9429" s="58"/>
      <c r="AC9429" s="58"/>
      <c r="AD9429" s="58"/>
      <c r="AE9429" s="58"/>
      <c r="AF9429" s="58"/>
      <c r="AG9429" s="58"/>
      <c r="AH9429" s="58"/>
      <c r="AI9429" s="58"/>
      <c r="AJ9429" s="58"/>
      <c r="AK9429" s="40" t="s">
        <v>2638</v>
      </c>
      <c r="AL9429" s="40"/>
      <c r="AM9429" s="1" t="s">
        <v>1328</v>
      </c>
    </row>
    <row r="9430" spans="1:39">
      <c r="A9430" s="1" t="s">
        <v>2981</v>
      </c>
      <c r="B9430" s="28">
        <v>42829</v>
      </c>
      <c r="C9430" s="30">
        <v>100</v>
      </c>
      <c r="D9430" s="4">
        <v>1</v>
      </c>
      <c r="E9430" s="1">
        <v>10</v>
      </c>
      <c r="F9430" s="4" t="s">
        <v>47</v>
      </c>
      <c r="G9430" s="4" t="s">
        <v>1835</v>
      </c>
      <c r="H9430" s="4" t="s">
        <v>23</v>
      </c>
      <c r="I9430" s="4" t="s">
        <v>23</v>
      </c>
      <c r="J9430" s="4"/>
      <c r="K9430" s="40"/>
      <c r="L9430" s="58"/>
      <c r="M9430" s="58"/>
      <c r="N9430" s="58"/>
      <c r="O9430" s="58"/>
      <c r="P9430" s="40"/>
      <c r="Q9430" s="58"/>
      <c r="R9430" s="58"/>
      <c r="S9430" s="58"/>
      <c r="T9430" s="58"/>
      <c r="U9430" s="58"/>
      <c r="V9430" s="58"/>
      <c r="W9430" s="58"/>
      <c r="X9430" s="58"/>
      <c r="Y9430" s="58"/>
      <c r="Z9430" s="58"/>
      <c r="AA9430" s="58"/>
      <c r="AB9430" s="58"/>
      <c r="AC9430" s="58"/>
      <c r="AD9430" s="58"/>
      <c r="AE9430" s="58"/>
      <c r="AF9430" s="58"/>
      <c r="AG9430" s="58"/>
      <c r="AH9430" s="58"/>
      <c r="AI9430" s="58"/>
      <c r="AJ9430" s="58"/>
      <c r="AK9430" s="40" t="s">
        <v>2638</v>
      </c>
      <c r="AL9430" s="40"/>
      <c r="AM9430" s="1" t="s">
        <v>1328</v>
      </c>
    </row>
    <row r="9431" spans="1:39">
      <c r="A9431" s="1" t="s">
        <v>2981</v>
      </c>
      <c r="B9431" s="28">
        <v>42829</v>
      </c>
      <c r="C9431" s="30">
        <v>100</v>
      </c>
      <c r="D9431" s="4">
        <v>1</v>
      </c>
      <c r="E9431" s="1">
        <v>11</v>
      </c>
      <c r="F9431" s="4" t="s">
        <v>26</v>
      </c>
      <c r="G9431" s="4" t="s">
        <v>1812</v>
      </c>
      <c r="H9431" s="4" t="s">
        <v>22</v>
      </c>
      <c r="I9431" s="4" t="s">
        <v>9</v>
      </c>
      <c r="J9431" s="4"/>
      <c r="K9431" s="40" t="s">
        <v>29</v>
      </c>
      <c r="L9431" s="40" t="s">
        <v>53</v>
      </c>
      <c r="M9431" s="40" t="s">
        <v>2926</v>
      </c>
      <c r="N9431" s="58"/>
      <c r="O9431" s="58"/>
      <c r="P9431" s="40"/>
      <c r="Q9431" s="58"/>
      <c r="R9431" s="58"/>
      <c r="S9431" s="58"/>
      <c r="T9431" s="40"/>
      <c r="U9431" s="40"/>
      <c r="V9431" s="40"/>
      <c r="W9431" s="40"/>
      <c r="X9431" s="58">
        <v>13</v>
      </c>
      <c r="Y9431" s="58">
        <v>98</v>
      </c>
      <c r="Z9431" s="58">
        <f>Y9431-X9431</f>
        <v>85</v>
      </c>
      <c r="AA9431" s="58"/>
      <c r="AB9431" s="58"/>
      <c r="AC9431" s="58"/>
      <c r="AD9431" s="58"/>
      <c r="AE9431" s="58"/>
      <c r="AF9431" s="58"/>
      <c r="AG9431" s="58"/>
      <c r="AH9431" s="58"/>
      <c r="AI9431" s="58"/>
      <c r="AJ9431" s="58" t="s">
        <v>2638</v>
      </c>
      <c r="AK9431" s="40" t="s">
        <v>2638</v>
      </c>
      <c r="AL9431" s="40"/>
      <c r="AM9431" s="1" t="s">
        <v>1328</v>
      </c>
    </row>
    <row r="9432" spans="1:39">
      <c r="A9432" s="1" t="s">
        <v>2981</v>
      </c>
      <c r="B9432" s="28">
        <v>42829</v>
      </c>
      <c r="C9432" s="30">
        <v>100</v>
      </c>
      <c r="D9432" s="4">
        <v>1</v>
      </c>
      <c r="E9432" s="1">
        <v>11</v>
      </c>
      <c r="F9432" s="4" t="s">
        <v>47</v>
      </c>
      <c r="G9432" s="4" t="s">
        <v>1807</v>
      </c>
      <c r="H9432" s="4" t="s">
        <v>22</v>
      </c>
      <c r="I9432" s="4" t="s">
        <v>9</v>
      </c>
      <c r="J9432" s="4"/>
      <c r="K9432" s="40" t="s">
        <v>30</v>
      </c>
      <c r="L9432" s="40" t="s">
        <v>25</v>
      </c>
      <c r="M9432" s="59" t="s">
        <v>2985</v>
      </c>
      <c r="N9432" s="58" t="s">
        <v>26</v>
      </c>
      <c r="O9432" s="58" t="s">
        <v>33</v>
      </c>
      <c r="P9432" s="40"/>
      <c r="Q9432" s="58">
        <v>20.3</v>
      </c>
      <c r="R9432" s="58">
        <v>16.600000000000001</v>
      </c>
      <c r="S9432" s="58">
        <v>9.1999999999999993</v>
      </c>
      <c r="T9432" s="40"/>
      <c r="U9432" s="40"/>
      <c r="V9432" s="40"/>
      <c r="W9432" s="40"/>
      <c r="X9432" s="58"/>
      <c r="Y9432" s="58"/>
      <c r="Z9432" s="58"/>
      <c r="AA9432" s="58"/>
      <c r="AB9432" s="58"/>
      <c r="AC9432" s="58"/>
      <c r="AD9432" s="58"/>
      <c r="AE9432" s="58"/>
      <c r="AF9432" s="58"/>
      <c r="AG9432" s="58"/>
      <c r="AH9432" s="58"/>
      <c r="AI9432" s="58"/>
      <c r="AJ9432" s="58" t="s">
        <v>2638</v>
      </c>
      <c r="AK9432" s="40" t="s">
        <v>2638</v>
      </c>
      <c r="AL9432" s="40" t="s">
        <v>2986</v>
      </c>
      <c r="AM9432" s="1" t="s">
        <v>1328</v>
      </c>
    </row>
    <row r="9433" spans="1:39">
      <c r="A9433" s="1" t="s">
        <v>2981</v>
      </c>
      <c r="B9433" s="28">
        <v>42829</v>
      </c>
      <c r="C9433" s="30">
        <v>100</v>
      </c>
      <c r="D9433" s="4">
        <v>1</v>
      </c>
      <c r="E9433" s="1">
        <v>12</v>
      </c>
      <c r="F9433" s="4" t="s">
        <v>26</v>
      </c>
      <c r="G9433" s="4" t="s">
        <v>1818</v>
      </c>
      <c r="H9433" s="4" t="s">
        <v>23</v>
      </c>
      <c r="I9433" s="4" t="s">
        <v>23</v>
      </c>
      <c r="J9433" s="4"/>
      <c r="K9433" s="40"/>
      <c r="L9433" s="58"/>
      <c r="M9433" s="58"/>
      <c r="N9433" s="58"/>
      <c r="O9433" s="58"/>
      <c r="P9433" s="40"/>
      <c r="Q9433" s="58"/>
      <c r="R9433" s="58"/>
      <c r="S9433" s="58"/>
      <c r="T9433" s="58"/>
      <c r="U9433" s="58"/>
      <c r="V9433" s="58"/>
      <c r="W9433" s="58"/>
      <c r="X9433" s="58"/>
      <c r="Y9433" s="58"/>
      <c r="Z9433" s="58"/>
      <c r="AA9433" s="58"/>
      <c r="AB9433" s="58"/>
      <c r="AC9433" s="58"/>
      <c r="AD9433" s="58"/>
      <c r="AE9433" s="58"/>
      <c r="AF9433" s="58"/>
      <c r="AG9433" s="58"/>
      <c r="AH9433" s="58"/>
      <c r="AI9433" s="58"/>
      <c r="AJ9433" s="58"/>
      <c r="AK9433" s="40" t="s">
        <v>2638</v>
      </c>
      <c r="AL9433" s="40"/>
      <c r="AM9433" s="1" t="s">
        <v>1328</v>
      </c>
    </row>
    <row r="9434" spans="1:39">
      <c r="A9434" s="1" t="s">
        <v>2981</v>
      </c>
      <c r="B9434" s="28">
        <v>42829</v>
      </c>
      <c r="C9434" s="30">
        <v>100</v>
      </c>
      <c r="D9434" s="4">
        <v>1</v>
      </c>
      <c r="E9434" s="1">
        <v>12</v>
      </c>
      <c r="F9434" s="4" t="s">
        <v>47</v>
      </c>
      <c r="G9434" s="4" t="s">
        <v>1811</v>
      </c>
      <c r="H9434" s="4" t="s">
        <v>23</v>
      </c>
      <c r="I9434" s="4" t="s">
        <v>23</v>
      </c>
      <c r="J9434" s="4"/>
      <c r="K9434" s="40"/>
      <c r="L9434" s="58"/>
      <c r="M9434" s="58"/>
      <c r="N9434" s="58"/>
      <c r="O9434" s="58"/>
      <c r="P9434" s="40"/>
      <c r="Q9434" s="58"/>
      <c r="R9434" s="58"/>
      <c r="S9434" s="58"/>
      <c r="T9434" s="58"/>
      <c r="U9434" s="58"/>
      <c r="V9434" s="58"/>
      <c r="W9434" s="58"/>
      <c r="X9434" s="58"/>
      <c r="Y9434" s="58"/>
      <c r="Z9434" s="58"/>
      <c r="AA9434" s="58"/>
      <c r="AB9434" s="58"/>
      <c r="AC9434" s="58"/>
      <c r="AD9434" s="58"/>
      <c r="AE9434" s="58"/>
      <c r="AF9434" s="58"/>
      <c r="AG9434" s="58"/>
      <c r="AH9434" s="58"/>
      <c r="AI9434" s="58"/>
      <c r="AJ9434" s="58"/>
      <c r="AK9434" s="40" t="s">
        <v>2638</v>
      </c>
      <c r="AL9434" s="40"/>
      <c r="AM9434" s="1" t="s">
        <v>1328</v>
      </c>
    </row>
    <row r="9435" spans="1:39">
      <c r="A9435" s="1" t="s">
        <v>2981</v>
      </c>
      <c r="B9435" s="28">
        <v>42829</v>
      </c>
      <c r="C9435" s="30">
        <v>100</v>
      </c>
      <c r="D9435" s="4">
        <v>1</v>
      </c>
      <c r="E9435" s="1">
        <v>13</v>
      </c>
      <c r="F9435" s="4" t="s">
        <v>26</v>
      </c>
      <c r="G9435" s="4" t="s">
        <v>1827</v>
      </c>
      <c r="H9435" s="4" t="s">
        <v>23</v>
      </c>
      <c r="I9435" s="4" t="s">
        <v>23</v>
      </c>
      <c r="J9435" s="4"/>
      <c r="K9435" s="40"/>
      <c r="L9435" s="58"/>
      <c r="M9435" s="58"/>
      <c r="N9435" s="58"/>
      <c r="O9435" s="58"/>
      <c r="P9435" s="40"/>
      <c r="Q9435" s="58"/>
      <c r="R9435" s="58"/>
      <c r="S9435" s="58"/>
      <c r="T9435" s="58"/>
      <c r="U9435" s="58"/>
      <c r="V9435" s="58"/>
      <c r="W9435" s="58"/>
      <c r="X9435" s="58"/>
      <c r="Y9435" s="58"/>
      <c r="Z9435" s="58"/>
      <c r="AA9435" s="58"/>
      <c r="AB9435" s="58"/>
      <c r="AC9435" s="58"/>
      <c r="AD9435" s="58"/>
      <c r="AE9435" s="58"/>
      <c r="AF9435" s="58"/>
      <c r="AG9435" s="58"/>
      <c r="AH9435" s="58"/>
      <c r="AI9435" s="58"/>
      <c r="AJ9435" s="58"/>
      <c r="AK9435" s="40" t="s">
        <v>70</v>
      </c>
      <c r="AL9435" s="40"/>
      <c r="AM9435" s="1" t="s">
        <v>1328</v>
      </c>
    </row>
    <row r="9436" spans="1:39">
      <c r="A9436" s="1" t="s">
        <v>2981</v>
      </c>
      <c r="B9436" s="28">
        <v>42829</v>
      </c>
      <c r="C9436" s="30">
        <v>100</v>
      </c>
      <c r="D9436" s="4">
        <v>1</v>
      </c>
      <c r="E9436" s="1">
        <v>13</v>
      </c>
      <c r="F9436" s="4" t="s">
        <v>47</v>
      </c>
      <c r="G9436" s="4" t="s">
        <v>1815</v>
      </c>
      <c r="H9436" s="4" t="s">
        <v>23</v>
      </c>
      <c r="I9436" s="4" t="s">
        <v>23</v>
      </c>
      <c r="J9436" s="4"/>
      <c r="K9436" s="40"/>
      <c r="L9436" s="58"/>
      <c r="M9436" s="58"/>
      <c r="N9436" s="58"/>
      <c r="O9436" s="58"/>
      <c r="P9436" s="40"/>
      <c r="Q9436" s="58"/>
      <c r="R9436" s="58"/>
      <c r="S9436" s="58"/>
      <c r="T9436" s="58"/>
      <c r="U9436" s="58"/>
      <c r="V9436" s="58"/>
      <c r="W9436" s="58"/>
      <c r="X9436" s="58"/>
      <c r="Y9436" s="58"/>
      <c r="Z9436" s="58"/>
      <c r="AA9436" s="58"/>
      <c r="AB9436" s="58"/>
      <c r="AC9436" s="58"/>
      <c r="AD9436" s="58"/>
      <c r="AE9436" s="58"/>
      <c r="AF9436" s="58"/>
      <c r="AG9436" s="58"/>
      <c r="AH9436" s="58"/>
      <c r="AI9436" s="58"/>
      <c r="AJ9436" s="58"/>
      <c r="AK9436" s="40" t="s">
        <v>70</v>
      </c>
      <c r="AL9436" s="40"/>
      <c r="AM9436" s="1" t="s">
        <v>2638</v>
      </c>
    </row>
    <row r="9437" spans="1:39">
      <c r="A9437" s="1" t="s">
        <v>2981</v>
      </c>
      <c r="B9437" s="28">
        <v>42829</v>
      </c>
      <c r="C9437" s="30">
        <v>100</v>
      </c>
      <c r="D9437" s="4">
        <v>1</v>
      </c>
      <c r="E9437" s="1">
        <v>14</v>
      </c>
      <c r="F9437" s="4" t="s">
        <v>26</v>
      </c>
      <c r="G9437" s="4" t="s">
        <v>1819</v>
      </c>
      <c r="H9437" s="4" t="s">
        <v>23</v>
      </c>
      <c r="I9437" s="4" t="s">
        <v>23</v>
      </c>
      <c r="J9437" s="4"/>
      <c r="K9437" s="40"/>
      <c r="L9437" s="58"/>
      <c r="M9437" s="58"/>
      <c r="N9437" s="58"/>
      <c r="O9437" s="58"/>
      <c r="P9437" s="40"/>
      <c r="Q9437" s="58"/>
      <c r="R9437" s="58"/>
      <c r="S9437" s="58"/>
      <c r="T9437" s="58"/>
      <c r="U9437" s="58"/>
      <c r="V9437" s="58"/>
      <c r="W9437" s="58"/>
      <c r="X9437" s="58"/>
      <c r="Y9437" s="58"/>
      <c r="Z9437" s="58"/>
      <c r="AA9437" s="58"/>
      <c r="AB9437" s="58"/>
      <c r="AC9437" s="58"/>
      <c r="AD9437" s="58"/>
      <c r="AE9437" s="58"/>
      <c r="AF9437" s="58"/>
      <c r="AG9437" s="58"/>
      <c r="AH9437" s="58"/>
      <c r="AI9437" s="58"/>
      <c r="AJ9437" s="58"/>
      <c r="AK9437" s="40" t="s">
        <v>70</v>
      </c>
      <c r="AL9437" s="40"/>
      <c r="AM9437" s="1" t="s">
        <v>2638</v>
      </c>
    </row>
    <row r="9438" spans="1:39">
      <c r="A9438" s="1" t="s">
        <v>2981</v>
      </c>
      <c r="B9438" s="28">
        <v>42829</v>
      </c>
      <c r="C9438" s="30">
        <v>100</v>
      </c>
      <c r="D9438" s="4">
        <v>1</v>
      </c>
      <c r="E9438" s="1">
        <v>14</v>
      </c>
      <c r="F9438" s="4" t="s">
        <v>47</v>
      </c>
      <c r="G9438" s="4" t="s">
        <v>1806</v>
      </c>
      <c r="H9438" s="4" t="s">
        <v>23</v>
      </c>
      <c r="I9438" s="4" t="s">
        <v>23</v>
      </c>
      <c r="J9438" s="4"/>
      <c r="K9438" s="40"/>
      <c r="L9438" s="58"/>
      <c r="M9438" s="58"/>
      <c r="N9438" s="58"/>
      <c r="O9438" s="58"/>
      <c r="P9438" s="40"/>
      <c r="Q9438" s="58"/>
      <c r="R9438" s="58"/>
      <c r="S9438" s="58"/>
      <c r="T9438" s="58"/>
      <c r="U9438" s="58"/>
      <c r="V9438" s="58"/>
      <c r="W9438" s="58"/>
      <c r="X9438" s="58"/>
      <c r="Y9438" s="58"/>
      <c r="Z9438" s="58"/>
      <c r="AA9438" s="58"/>
      <c r="AB9438" s="58"/>
      <c r="AC9438" s="58"/>
      <c r="AD9438" s="58"/>
      <c r="AE9438" s="58"/>
      <c r="AF9438" s="58"/>
      <c r="AG9438" s="58"/>
      <c r="AH9438" s="58"/>
      <c r="AI9438" s="58"/>
      <c r="AJ9438" s="58"/>
      <c r="AK9438" s="40" t="s">
        <v>70</v>
      </c>
      <c r="AL9438" s="40"/>
      <c r="AM9438" s="1" t="s">
        <v>2638</v>
      </c>
    </row>
    <row r="9439" spans="1:39">
      <c r="A9439" s="1" t="s">
        <v>2981</v>
      </c>
      <c r="B9439" s="28">
        <v>42829</v>
      </c>
      <c r="C9439" s="30">
        <v>100</v>
      </c>
      <c r="D9439" s="4">
        <v>1</v>
      </c>
      <c r="E9439" s="1">
        <v>15</v>
      </c>
      <c r="F9439" s="4" t="s">
        <v>26</v>
      </c>
      <c r="G9439" s="4" t="s">
        <v>1836</v>
      </c>
      <c r="H9439" s="4" t="s">
        <v>22</v>
      </c>
      <c r="I9439" s="4" t="s">
        <v>9</v>
      </c>
      <c r="J9439" s="4"/>
      <c r="K9439" s="40"/>
      <c r="L9439" s="58"/>
      <c r="M9439" s="58"/>
      <c r="N9439" s="58"/>
      <c r="O9439" s="58"/>
      <c r="P9439" s="40"/>
      <c r="Q9439" s="58"/>
      <c r="R9439" s="58"/>
      <c r="S9439" s="58"/>
      <c r="T9439" s="58"/>
      <c r="U9439" s="58"/>
      <c r="V9439" s="58"/>
      <c r="W9439" s="58"/>
      <c r="X9439" s="58"/>
      <c r="Y9439" s="58"/>
      <c r="Z9439" s="58"/>
      <c r="AA9439" s="58"/>
      <c r="AB9439" s="58"/>
      <c r="AC9439" s="58"/>
      <c r="AD9439" s="58"/>
      <c r="AE9439" s="58"/>
      <c r="AF9439" s="58"/>
      <c r="AG9439" s="58"/>
      <c r="AH9439" s="58"/>
      <c r="AI9439" s="58"/>
      <c r="AJ9439" s="58"/>
      <c r="AK9439" s="40" t="s">
        <v>70</v>
      </c>
      <c r="AL9439" s="40"/>
      <c r="AM9439" s="1" t="s">
        <v>2638</v>
      </c>
    </row>
    <row r="9440" spans="1:39">
      <c r="A9440" s="1" t="s">
        <v>2981</v>
      </c>
      <c r="B9440" s="28">
        <v>42829</v>
      </c>
      <c r="C9440" s="30">
        <v>100</v>
      </c>
      <c r="D9440" s="4">
        <v>1</v>
      </c>
      <c r="E9440" s="1">
        <v>15</v>
      </c>
      <c r="F9440" s="4" t="s">
        <v>47</v>
      </c>
      <c r="G9440" s="4" t="s">
        <v>1805</v>
      </c>
      <c r="H9440" s="4" t="s">
        <v>23</v>
      </c>
      <c r="I9440" s="4" t="s">
        <v>23</v>
      </c>
      <c r="J9440" s="4"/>
      <c r="K9440" s="40"/>
      <c r="L9440" s="58"/>
      <c r="M9440" s="58"/>
      <c r="N9440" s="58"/>
      <c r="O9440" s="58"/>
      <c r="P9440" s="40"/>
      <c r="Q9440" s="58"/>
      <c r="R9440" s="58"/>
      <c r="S9440" s="58"/>
      <c r="T9440" s="58"/>
      <c r="U9440" s="58"/>
      <c r="V9440" s="58"/>
      <c r="W9440" s="58"/>
      <c r="X9440" s="58"/>
      <c r="Y9440" s="58"/>
      <c r="Z9440" s="58"/>
      <c r="AA9440" s="58"/>
      <c r="AB9440" s="58"/>
      <c r="AC9440" s="58"/>
      <c r="AD9440" s="58"/>
      <c r="AE9440" s="58"/>
      <c r="AF9440" s="58"/>
      <c r="AG9440" s="58"/>
      <c r="AH9440" s="58"/>
      <c r="AI9440" s="58"/>
      <c r="AJ9440" s="58"/>
      <c r="AK9440" s="40" t="s">
        <v>70</v>
      </c>
      <c r="AL9440" s="40"/>
      <c r="AM9440" s="1" t="s">
        <v>2638</v>
      </c>
    </row>
    <row r="9441" spans="1:39">
      <c r="A9441" s="1" t="s">
        <v>2981</v>
      </c>
      <c r="B9441" s="28">
        <v>42829</v>
      </c>
      <c r="C9441" s="30">
        <v>100</v>
      </c>
      <c r="D9441" s="4">
        <v>1</v>
      </c>
      <c r="E9441" s="1">
        <v>16</v>
      </c>
      <c r="F9441" s="4" t="s">
        <v>26</v>
      </c>
      <c r="G9441" s="4" t="s">
        <v>1814</v>
      </c>
      <c r="H9441" s="4" t="s">
        <v>23</v>
      </c>
      <c r="I9441" s="4" t="s">
        <v>23</v>
      </c>
      <c r="J9441" s="4"/>
      <c r="K9441" s="40"/>
      <c r="L9441" s="58"/>
      <c r="M9441" s="58"/>
      <c r="N9441" s="58"/>
      <c r="O9441" s="58"/>
      <c r="P9441" s="40"/>
      <c r="Q9441" s="58"/>
      <c r="R9441" s="58"/>
      <c r="S9441" s="58"/>
      <c r="T9441" s="58"/>
      <c r="U9441" s="58"/>
      <c r="V9441" s="58"/>
      <c r="W9441" s="58"/>
      <c r="X9441" s="58"/>
      <c r="Y9441" s="58"/>
      <c r="Z9441" s="58"/>
      <c r="AA9441" s="58"/>
      <c r="AB9441" s="58"/>
      <c r="AC9441" s="58"/>
      <c r="AD9441" s="58"/>
      <c r="AE9441" s="58"/>
      <c r="AF9441" s="58"/>
      <c r="AG9441" s="58"/>
      <c r="AH9441" s="58"/>
      <c r="AI9441" s="58"/>
      <c r="AJ9441" s="58"/>
      <c r="AK9441" s="40" t="s">
        <v>70</v>
      </c>
      <c r="AL9441" s="40"/>
      <c r="AM9441" s="1" t="s">
        <v>2638</v>
      </c>
    </row>
    <row r="9442" spans="1:39">
      <c r="A9442" s="1" t="s">
        <v>2981</v>
      </c>
      <c r="B9442" s="28">
        <v>42829</v>
      </c>
      <c r="C9442" s="30">
        <v>100</v>
      </c>
      <c r="D9442" s="4">
        <v>1</v>
      </c>
      <c r="E9442" s="1">
        <v>16</v>
      </c>
      <c r="F9442" s="4" t="s">
        <v>47</v>
      </c>
      <c r="G9442" s="4" t="s">
        <v>1831</v>
      </c>
      <c r="H9442" s="4" t="s">
        <v>23</v>
      </c>
      <c r="I9442" s="4" t="s">
        <v>23</v>
      </c>
      <c r="J9442" s="4"/>
      <c r="K9442" s="40"/>
      <c r="L9442" s="58"/>
      <c r="M9442" s="58"/>
      <c r="N9442" s="58"/>
      <c r="O9442" s="58"/>
      <c r="P9442" s="40"/>
      <c r="Q9442" s="58"/>
      <c r="R9442" s="58"/>
      <c r="S9442" s="58"/>
      <c r="T9442" s="58"/>
      <c r="U9442" s="58"/>
      <c r="V9442" s="58"/>
      <c r="W9442" s="58"/>
      <c r="X9442" s="58"/>
      <c r="Y9442" s="58"/>
      <c r="Z9442" s="58"/>
      <c r="AA9442" s="58"/>
      <c r="AB9442" s="58"/>
      <c r="AC9442" s="58"/>
      <c r="AD9442" s="58"/>
      <c r="AE9442" s="58"/>
      <c r="AF9442" s="58"/>
      <c r="AG9442" s="58"/>
      <c r="AH9442" s="58"/>
      <c r="AI9442" s="58"/>
      <c r="AJ9442" s="58"/>
      <c r="AK9442" s="40" t="s">
        <v>70</v>
      </c>
      <c r="AL9442" s="40"/>
      <c r="AM9442" s="1" t="s">
        <v>2638</v>
      </c>
    </row>
    <row r="9443" spans="1:39">
      <c r="A9443" s="1" t="s">
        <v>2981</v>
      </c>
      <c r="B9443" s="28">
        <v>42829</v>
      </c>
      <c r="C9443" s="30">
        <v>100</v>
      </c>
      <c r="D9443" s="4">
        <v>1</v>
      </c>
      <c r="E9443" s="1">
        <v>17</v>
      </c>
      <c r="F9443" s="4" t="s">
        <v>26</v>
      </c>
      <c r="G9443" s="4" t="s">
        <v>1451</v>
      </c>
      <c r="H9443" s="4" t="s">
        <v>23</v>
      </c>
      <c r="I9443" s="4" t="s">
        <v>23</v>
      </c>
      <c r="J9443" s="4"/>
      <c r="K9443" s="40"/>
      <c r="L9443" s="58"/>
      <c r="M9443" s="58"/>
      <c r="N9443" s="58"/>
      <c r="O9443" s="58"/>
      <c r="P9443" s="40"/>
      <c r="Q9443" s="58"/>
      <c r="R9443" s="58"/>
      <c r="S9443" s="58"/>
      <c r="T9443" s="58"/>
      <c r="U9443" s="58"/>
      <c r="V9443" s="58"/>
      <c r="W9443" s="58"/>
      <c r="X9443" s="58"/>
      <c r="Y9443" s="58"/>
      <c r="Z9443" s="58"/>
      <c r="AA9443" s="58"/>
      <c r="AB9443" s="58"/>
      <c r="AC9443" s="58"/>
      <c r="AD9443" s="58"/>
      <c r="AE9443" s="58"/>
      <c r="AF9443" s="58"/>
      <c r="AG9443" s="58"/>
      <c r="AH9443" s="58"/>
      <c r="AI9443" s="58"/>
      <c r="AJ9443" s="58"/>
      <c r="AK9443" s="40" t="s">
        <v>70</v>
      </c>
      <c r="AL9443" s="40"/>
      <c r="AM9443" s="1" t="s">
        <v>2638</v>
      </c>
    </row>
    <row r="9444" spans="1:39">
      <c r="A9444" s="1" t="s">
        <v>2981</v>
      </c>
      <c r="B9444" s="28">
        <v>42829</v>
      </c>
      <c r="C9444" s="30">
        <v>100</v>
      </c>
      <c r="D9444" s="4">
        <v>1</v>
      </c>
      <c r="E9444" s="1">
        <v>17</v>
      </c>
      <c r="F9444" s="4" t="s">
        <v>47</v>
      </c>
      <c r="G9444" s="4" t="s">
        <v>1452</v>
      </c>
      <c r="H9444" s="4" t="s">
        <v>23</v>
      </c>
      <c r="I9444" s="4" t="s">
        <v>23</v>
      </c>
      <c r="J9444" s="4"/>
      <c r="K9444" s="40"/>
      <c r="L9444" s="58"/>
      <c r="M9444" s="58"/>
      <c r="N9444" s="58"/>
      <c r="O9444" s="58"/>
      <c r="P9444" s="40"/>
      <c r="Q9444" s="58"/>
      <c r="R9444" s="58"/>
      <c r="S9444" s="58"/>
      <c r="T9444" s="58"/>
      <c r="U9444" s="58"/>
      <c r="V9444" s="58"/>
      <c r="W9444" s="58"/>
      <c r="X9444" s="58"/>
      <c r="Y9444" s="58"/>
      <c r="Z9444" s="58"/>
      <c r="AA9444" s="58"/>
      <c r="AB9444" s="58"/>
      <c r="AC9444" s="58"/>
      <c r="AD9444" s="58"/>
      <c r="AE9444" s="58"/>
      <c r="AF9444" s="58"/>
      <c r="AG9444" s="58"/>
      <c r="AH9444" s="58"/>
      <c r="AI9444" s="58"/>
      <c r="AJ9444" s="58"/>
      <c r="AK9444" s="40" t="s">
        <v>70</v>
      </c>
      <c r="AL9444" s="40"/>
      <c r="AM9444" s="1" t="s">
        <v>2638</v>
      </c>
    </row>
    <row r="9445" spans="1:39">
      <c r="A9445" s="1" t="s">
        <v>2981</v>
      </c>
      <c r="B9445" s="28">
        <v>42829</v>
      </c>
      <c r="C9445" s="30">
        <v>100</v>
      </c>
      <c r="D9445" s="4">
        <v>1</v>
      </c>
      <c r="E9445" s="1">
        <v>18</v>
      </c>
      <c r="F9445" s="4" t="s">
        <v>26</v>
      </c>
      <c r="G9445" s="4" t="s">
        <v>1453</v>
      </c>
      <c r="H9445" s="4" t="s">
        <v>22</v>
      </c>
      <c r="I9445" s="4" t="s">
        <v>53</v>
      </c>
      <c r="J9445" s="4"/>
      <c r="K9445" s="40"/>
      <c r="L9445" s="58"/>
      <c r="M9445" s="58"/>
      <c r="N9445" s="58"/>
      <c r="O9445" s="58"/>
      <c r="P9445" s="40"/>
      <c r="Q9445" s="58"/>
      <c r="R9445" s="58"/>
      <c r="S9445" s="58"/>
      <c r="T9445" s="58"/>
      <c r="U9445" s="58"/>
      <c r="V9445" s="58"/>
      <c r="W9445" s="58"/>
      <c r="X9445" s="58"/>
      <c r="Y9445" s="58"/>
      <c r="Z9445" s="58"/>
      <c r="AA9445" s="58"/>
      <c r="AB9445" s="58"/>
      <c r="AC9445" s="58"/>
      <c r="AD9445" s="58"/>
      <c r="AE9445" s="58"/>
      <c r="AF9445" s="58"/>
      <c r="AG9445" s="58"/>
      <c r="AH9445" s="58"/>
      <c r="AI9445" s="58"/>
      <c r="AJ9445" s="58"/>
      <c r="AK9445" s="40" t="s">
        <v>70</v>
      </c>
      <c r="AL9445" s="40"/>
      <c r="AM9445" s="1" t="s">
        <v>2638</v>
      </c>
    </row>
    <row r="9446" spans="1:39">
      <c r="A9446" s="1" t="s">
        <v>2981</v>
      </c>
      <c r="B9446" s="28">
        <v>42829</v>
      </c>
      <c r="C9446" s="30">
        <v>100</v>
      </c>
      <c r="D9446" s="4">
        <v>1</v>
      </c>
      <c r="E9446" s="1">
        <v>18</v>
      </c>
      <c r="F9446" s="4" t="s">
        <v>47</v>
      </c>
      <c r="G9446" s="4" t="s">
        <v>1454</v>
      </c>
      <c r="H9446" s="4" t="s">
        <v>22</v>
      </c>
      <c r="I9446" s="4" t="s">
        <v>53</v>
      </c>
      <c r="J9446" s="4"/>
      <c r="K9446" s="40"/>
      <c r="L9446" s="58"/>
      <c r="M9446" s="58"/>
      <c r="N9446" s="58"/>
      <c r="O9446" s="58"/>
      <c r="P9446" s="40"/>
      <c r="Q9446" s="58"/>
      <c r="R9446" s="58"/>
      <c r="S9446" s="58"/>
      <c r="T9446" s="58"/>
      <c r="U9446" s="58"/>
      <c r="V9446" s="58"/>
      <c r="W9446" s="58"/>
      <c r="X9446" s="58"/>
      <c r="Y9446" s="58"/>
      <c r="Z9446" s="58"/>
      <c r="AA9446" s="58"/>
      <c r="AB9446" s="58"/>
      <c r="AC9446" s="58"/>
      <c r="AD9446" s="58"/>
      <c r="AE9446" s="58"/>
      <c r="AF9446" s="58"/>
      <c r="AG9446" s="58"/>
      <c r="AH9446" s="58"/>
      <c r="AI9446" s="58"/>
      <c r="AJ9446" s="58"/>
      <c r="AK9446" s="40" t="s">
        <v>70</v>
      </c>
      <c r="AL9446" s="40"/>
      <c r="AM9446" s="1" t="s">
        <v>2638</v>
      </c>
    </row>
    <row r="9447" spans="1:39">
      <c r="A9447" s="1" t="s">
        <v>2981</v>
      </c>
      <c r="B9447" s="28">
        <v>42829</v>
      </c>
      <c r="C9447" s="30">
        <v>100</v>
      </c>
      <c r="D9447" s="4">
        <v>1</v>
      </c>
      <c r="E9447" s="1">
        <v>19</v>
      </c>
      <c r="F9447" s="4" t="s">
        <v>26</v>
      </c>
      <c r="G9447" s="4" t="s">
        <v>1455</v>
      </c>
      <c r="H9447" s="4" t="s">
        <v>23</v>
      </c>
      <c r="I9447" s="4" t="s">
        <v>23</v>
      </c>
      <c r="J9447" s="4"/>
      <c r="K9447" s="40"/>
      <c r="L9447" s="58"/>
      <c r="M9447" s="58"/>
      <c r="N9447" s="58"/>
      <c r="O9447" s="58"/>
      <c r="P9447" s="40"/>
      <c r="Q9447" s="58"/>
      <c r="R9447" s="58"/>
      <c r="S9447" s="58"/>
      <c r="T9447" s="58"/>
      <c r="U9447" s="58"/>
      <c r="V9447" s="58"/>
      <c r="W9447" s="58"/>
      <c r="X9447" s="58"/>
      <c r="Y9447" s="58"/>
      <c r="Z9447" s="58"/>
      <c r="AA9447" s="58"/>
      <c r="AB9447" s="58"/>
      <c r="AC9447" s="58"/>
      <c r="AD9447" s="58"/>
      <c r="AE9447" s="58"/>
      <c r="AF9447" s="58"/>
      <c r="AG9447" s="58"/>
      <c r="AH9447" s="58"/>
      <c r="AI9447" s="58"/>
      <c r="AJ9447" s="58"/>
      <c r="AK9447" s="40" t="s">
        <v>70</v>
      </c>
      <c r="AL9447" s="40"/>
      <c r="AM9447" s="1" t="s">
        <v>2638</v>
      </c>
    </row>
    <row r="9448" spans="1:39">
      <c r="A9448" s="1" t="s">
        <v>2981</v>
      </c>
      <c r="B9448" s="28">
        <v>42829</v>
      </c>
      <c r="C9448" s="30">
        <v>100</v>
      </c>
      <c r="D9448" s="4">
        <v>1</v>
      </c>
      <c r="E9448" s="1">
        <v>19</v>
      </c>
      <c r="F9448" s="4" t="s">
        <v>47</v>
      </c>
      <c r="G9448" s="4" t="s">
        <v>1456</v>
      </c>
      <c r="H9448" s="4" t="s">
        <v>22</v>
      </c>
      <c r="I9448" s="4" t="s">
        <v>9</v>
      </c>
      <c r="J9448" s="4" t="s">
        <v>55</v>
      </c>
      <c r="K9448" s="40"/>
      <c r="L9448" s="58"/>
      <c r="M9448" s="58"/>
      <c r="N9448" s="58"/>
      <c r="O9448" s="58"/>
      <c r="P9448" s="40"/>
      <c r="Q9448" s="58"/>
      <c r="R9448" s="58"/>
      <c r="S9448" s="58"/>
      <c r="T9448" s="58"/>
      <c r="U9448" s="58"/>
      <c r="V9448" s="58"/>
      <c r="W9448" s="58"/>
      <c r="X9448" s="58"/>
      <c r="Y9448" s="58"/>
      <c r="Z9448" s="58"/>
      <c r="AA9448" s="58"/>
      <c r="AB9448" s="58"/>
      <c r="AC9448" s="58"/>
      <c r="AD9448" s="58"/>
      <c r="AE9448" s="58"/>
      <c r="AF9448" s="58"/>
      <c r="AG9448" s="58"/>
      <c r="AH9448" s="58"/>
      <c r="AI9448" s="58"/>
      <c r="AJ9448" s="58"/>
      <c r="AK9448" s="40" t="s">
        <v>70</v>
      </c>
      <c r="AL9448" s="40"/>
      <c r="AM9448" s="1" t="s">
        <v>2638</v>
      </c>
    </row>
    <row r="9449" spans="1:39">
      <c r="A9449" s="1" t="s">
        <v>2981</v>
      </c>
      <c r="B9449" s="28">
        <v>42829</v>
      </c>
      <c r="C9449" s="30">
        <v>100</v>
      </c>
      <c r="D9449" s="4">
        <v>1</v>
      </c>
      <c r="E9449" s="1">
        <v>20</v>
      </c>
      <c r="F9449" s="4" t="s">
        <v>26</v>
      </c>
      <c r="G9449" s="4" t="s">
        <v>1457</v>
      </c>
      <c r="H9449" s="4" t="s">
        <v>23</v>
      </c>
      <c r="I9449" s="4" t="s">
        <v>23</v>
      </c>
      <c r="J9449" s="4"/>
      <c r="K9449" s="40"/>
      <c r="L9449" s="58"/>
      <c r="M9449" s="58"/>
      <c r="N9449" s="58"/>
      <c r="O9449" s="58"/>
      <c r="P9449" s="40"/>
      <c r="Q9449" s="58"/>
      <c r="R9449" s="58"/>
      <c r="S9449" s="58"/>
      <c r="T9449" s="58"/>
      <c r="U9449" s="58"/>
      <c r="V9449" s="58"/>
      <c r="W9449" s="58"/>
      <c r="X9449" s="58"/>
      <c r="Y9449" s="58"/>
      <c r="Z9449" s="58"/>
      <c r="AA9449" s="58"/>
      <c r="AB9449" s="58"/>
      <c r="AC9449" s="58"/>
      <c r="AD9449" s="58"/>
      <c r="AE9449" s="58"/>
      <c r="AF9449" s="58"/>
      <c r="AG9449" s="58"/>
      <c r="AH9449" s="58"/>
      <c r="AI9449" s="58"/>
      <c r="AJ9449" s="58"/>
      <c r="AK9449" s="40" t="s">
        <v>70</v>
      </c>
      <c r="AL9449" s="40"/>
      <c r="AM9449" s="1" t="s">
        <v>2638</v>
      </c>
    </row>
    <row r="9450" spans="1:39">
      <c r="A9450" s="1" t="s">
        <v>2981</v>
      </c>
      <c r="B9450" s="28">
        <v>42829</v>
      </c>
      <c r="C9450" s="30">
        <v>100</v>
      </c>
      <c r="D9450" s="4">
        <v>1</v>
      </c>
      <c r="E9450" s="1">
        <v>20</v>
      </c>
      <c r="F9450" s="4" t="s">
        <v>47</v>
      </c>
      <c r="G9450" s="4" t="s">
        <v>1458</v>
      </c>
      <c r="H9450" s="4" t="s">
        <v>22</v>
      </c>
      <c r="I9450" s="4" t="s">
        <v>23</v>
      </c>
      <c r="J9450" s="4"/>
      <c r="K9450" s="40"/>
      <c r="L9450" s="58"/>
      <c r="M9450" s="58"/>
      <c r="N9450" s="58"/>
      <c r="O9450" s="58"/>
      <c r="P9450" s="40"/>
      <c r="Q9450" s="58"/>
      <c r="R9450" s="58"/>
      <c r="S9450" s="58"/>
      <c r="T9450" s="58"/>
      <c r="U9450" s="58"/>
      <c r="V9450" s="58"/>
      <c r="W9450" s="58"/>
      <c r="X9450" s="58"/>
      <c r="Y9450" s="58"/>
      <c r="Z9450" s="58"/>
      <c r="AA9450" s="58"/>
      <c r="AB9450" s="58"/>
      <c r="AC9450" s="58"/>
      <c r="AD9450" s="58"/>
      <c r="AE9450" s="58"/>
      <c r="AF9450" s="58"/>
      <c r="AG9450" s="58"/>
      <c r="AH9450" s="58"/>
      <c r="AI9450" s="58"/>
      <c r="AJ9450" s="58"/>
      <c r="AK9450" s="40" t="s">
        <v>70</v>
      </c>
      <c r="AL9450" s="40"/>
      <c r="AM9450" s="1" t="s">
        <v>2638</v>
      </c>
    </row>
    <row r="9451" spans="1:39">
      <c r="A9451" s="1" t="s">
        <v>2981</v>
      </c>
      <c r="B9451" s="28">
        <v>42829</v>
      </c>
      <c r="C9451" s="30">
        <v>100</v>
      </c>
      <c r="D9451" s="4">
        <v>1</v>
      </c>
      <c r="E9451" s="51">
        <v>21</v>
      </c>
      <c r="F9451" s="4" t="s">
        <v>26</v>
      </c>
      <c r="G9451" s="4" t="s">
        <v>1463</v>
      </c>
      <c r="H9451" s="4" t="s">
        <v>22</v>
      </c>
      <c r="I9451" s="4" t="s">
        <v>23</v>
      </c>
      <c r="J9451" s="4" t="s">
        <v>55</v>
      </c>
      <c r="K9451" s="40"/>
      <c r="L9451" s="58"/>
      <c r="M9451" s="58"/>
      <c r="N9451" s="58"/>
      <c r="O9451" s="58"/>
      <c r="P9451" s="40"/>
      <c r="Q9451" s="58"/>
      <c r="R9451" s="58"/>
      <c r="S9451" s="58"/>
      <c r="T9451" s="58"/>
      <c r="U9451" s="58"/>
      <c r="V9451" s="58"/>
      <c r="W9451" s="58"/>
      <c r="X9451" s="58"/>
      <c r="Y9451" s="58"/>
      <c r="Z9451" s="58"/>
      <c r="AA9451" s="58"/>
      <c r="AB9451" s="58"/>
      <c r="AC9451" s="58"/>
      <c r="AD9451" s="58"/>
      <c r="AE9451" s="58"/>
      <c r="AF9451" s="58"/>
      <c r="AG9451" s="58"/>
      <c r="AH9451" s="58"/>
      <c r="AI9451" s="58"/>
      <c r="AJ9451" s="58"/>
      <c r="AK9451" s="40" t="s">
        <v>70</v>
      </c>
      <c r="AL9451" s="40"/>
      <c r="AM9451" s="1" t="s">
        <v>2638</v>
      </c>
    </row>
    <row r="9452" spans="1:39">
      <c r="A9452" s="1" t="s">
        <v>2981</v>
      </c>
      <c r="B9452" s="28">
        <v>42829</v>
      </c>
      <c r="C9452" s="30">
        <v>100</v>
      </c>
      <c r="D9452" s="4">
        <v>1</v>
      </c>
      <c r="E9452" s="1">
        <v>21</v>
      </c>
      <c r="F9452" s="4" t="s">
        <v>47</v>
      </c>
      <c r="G9452" s="4" t="s">
        <v>1464</v>
      </c>
      <c r="H9452" s="4" t="s">
        <v>22</v>
      </c>
      <c r="I9452" s="4" t="s">
        <v>9</v>
      </c>
      <c r="J9452" s="4"/>
      <c r="K9452" s="40"/>
      <c r="L9452" s="58"/>
      <c r="M9452" s="58"/>
      <c r="N9452" s="58"/>
      <c r="O9452" s="58"/>
      <c r="P9452" s="40"/>
      <c r="Q9452" s="58"/>
      <c r="R9452" s="58"/>
      <c r="S9452" s="58"/>
      <c r="T9452" s="58"/>
      <c r="U9452" s="58"/>
      <c r="V9452" s="58"/>
      <c r="W9452" s="58"/>
      <c r="X9452" s="58"/>
      <c r="Y9452" s="58"/>
      <c r="Z9452" s="58"/>
      <c r="AA9452" s="58"/>
      <c r="AB9452" s="58"/>
      <c r="AC9452" s="58"/>
      <c r="AD9452" s="58"/>
      <c r="AE9452" s="58"/>
      <c r="AF9452" s="58"/>
      <c r="AG9452" s="58"/>
      <c r="AH9452" s="58"/>
      <c r="AI9452" s="58"/>
      <c r="AJ9452" s="58"/>
      <c r="AK9452" s="40" t="s">
        <v>70</v>
      </c>
      <c r="AL9452" s="40"/>
      <c r="AM9452" s="1" t="s">
        <v>2638</v>
      </c>
    </row>
    <row r="9453" spans="1:39">
      <c r="A9453" s="1" t="s">
        <v>2981</v>
      </c>
      <c r="B9453" s="28">
        <v>42829</v>
      </c>
      <c r="C9453" s="30">
        <v>100</v>
      </c>
      <c r="D9453" s="4">
        <v>1</v>
      </c>
      <c r="E9453" s="1">
        <v>22</v>
      </c>
      <c r="F9453" s="4" t="s">
        <v>26</v>
      </c>
      <c r="G9453" s="4" t="s">
        <v>1465</v>
      </c>
      <c r="H9453" s="4" t="s">
        <v>23</v>
      </c>
      <c r="I9453" s="4" t="s">
        <v>53</v>
      </c>
      <c r="J9453" s="4"/>
      <c r="K9453" s="40"/>
      <c r="L9453" s="58"/>
      <c r="M9453" s="58"/>
      <c r="N9453" s="58"/>
      <c r="O9453" s="58"/>
      <c r="P9453" s="40"/>
      <c r="Q9453" s="58"/>
      <c r="R9453" s="58"/>
      <c r="S9453" s="58"/>
      <c r="T9453" s="58"/>
      <c r="U9453" s="58"/>
      <c r="V9453" s="58"/>
      <c r="W9453" s="58"/>
      <c r="X9453" s="58"/>
      <c r="Y9453" s="58"/>
      <c r="Z9453" s="58"/>
      <c r="AA9453" s="58"/>
      <c r="AB9453" s="58"/>
      <c r="AC9453" s="58"/>
      <c r="AD9453" s="58"/>
      <c r="AE9453" s="58"/>
      <c r="AF9453" s="58"/>
      <c r="AG9453" s="58"/>
      <c r="AH9453" s="58"/>
      <c r="AI9453" s="58"/>
      <c r="AJ9453" s="58"/>
      <c r="AK9453" s="40" t="s">
        <v>70</v>
      </c>
      <c r="AL9453" s="40"/>
      <c r="AM9453" s="1" t="s">
        <v>2638</v>
      </c>
    </row>
    <row r="9454" spans="1:39">
      <c r="A9454" s="1" t="s">
        <v>2981</v>
      </c>
      <c r="B9454" s="28">
        <v>42829</v>
      </c>
      <c r="C9454" s="30">
        <v>100</v>
      </c>
      <c r="D9454" s="4">
        <v>1</v>
      </c>
      <c r="E9454" s="1">
        <v>22</v>
      </c>
      <c r="F9454" s="4" t="s">
        <v>47</v>
      </c>
      <c r="G9454" s="4" t="s">
        <v>1466</v>
      </c>
      <c r="H9454" s="4" t="s">
        <v>23</v>
      </c>
      <c r="I9454" s="4" t="s">
        <v>53</v>
      </c>
      <c r="J9454" s="4"/>
      <c r="K9454" s="40"/>
      <c r="L9454" s="58"/>
      <c r="M9454" s="58"/>
      <c r="N9454" s="58"/>
      <c r="O9454" s="58"/>
      <c r="P9454" s="40"/>
      <c r="Q9454" s="58"/>
      <c r="R9454" s="58"/>
      <c r="S9454" s="58"/>
      <c r="T9454" s="58"/>
      <c r="U9454" s="58"/>
      <c r="V9454" s="58"/>
      <c r="W9454" s="58"/>
      <c r="X9454" s="58"/>
      <c r="Y9454" s="58"/>
      <c r="Z9454" s="58"/>
      <c r="AA9454" s="58"/>
      <c r="AB9454" s="58"/>
      <c r="AC9454" s="58"/>
      <c r="AD9454" s="58"/>
      <c r="AE9454" s="58"/>
      <c r="AF9454" s="58"/>
      <c r="AG9454" s="58"/>
      <c r="AH9454" s="58"/>
      <c r="AI9454" s="58"/>
      <c r="AJ9454" s="58"/>
      <c r="AK9454" s="40" t="s">
        <v>70</v>
      </c>
      <c r="AL9454" s="40"/>
      <c r="AM9454" s="1" t="s">
        <v>2638</v>
      </c>
    </row>
    <row r="9455" spans="1:39">
      <c r="A9455" s="1" t="s">
        <v>2981</v>
      </c>
      <c r="B9455" s="28">
        <v>42829</v>
      </c>
      <c r="C9455" s="30">
        <v>100</v>
      </c>
      <c r="D9455" s="4">
        <v>1</v>
      </c>
      <c r="E9455" s="1">
        <v>23</v>
      </c>
      <c r="F9455" s="4" t="s">
        <v>26</v>
      </c>
      <c r="G9455" s="4" t="s">
        <v>1467</v>
      </c>
      <c r="H9455" s="4" t="s">
        <v>23</v>
      </c>
      <c r="I9455" s="4" t="s">
        <v>23</v>
      </c>
      <c r="J9455" s="4"/>
      <c r="K9455" s="40"/>
      <c r="L9455" s="58"/>
      <c r="M9455" s="58"/>
      <c r="N9455" s="58"/>
      <c r="O9455" s="58"/>
      <c r="P9455" s="40"/>
      <c r="Q9455" s="58"/>
      <c r="R9455" s="58"/>
      <c r="S9455" s="58"/>
      <c r="T9455" s="58"/>
      <c r="U9455" s="58"/>
      <c r="V9455" s="58"/>
      <c r="W9455" s="58"/>
      <c r="X9455" s="58"/>
      <c r="Y9455" s="58"/>
      <c r="Z9455" s="58"/>
      <c r="AA9455" s="58"/>
      <c r="AB9455" s="58"/>
      <c r="AC9455" s="58"/>
      <c r="AD9455" s="58"/>
      <c r="AE9455" s="58"/>
      <c r="AF9455" s="58"/>
      <c r="AG9455" s="58"/>
      <c r="AH9455" s="58"/>
      <c r="AI9455" s="58"/>
      <c r="AJ9455" s="58"/>
      <c r="AK9455" s="40" t="s">
        <v>70</v>
      </c>
      <c r="AL9455" s="40"/>
      <c r="AM9455" s="1" t="s">
        <v>2638</v>
      </c>
    </row>
    <row r="9456" spans="1:39">
      <c r="A9456" s="1" t="s">
        <v>2981</v>
      </c>
      <c r="B9456" s="28">
        <v>42829</v>
      </c>
      <c r="C9456" s="30">
        <v>100</v>
      </c>
      <c r="D9456" s="4">
        <v>1</v>
      </c>
      <c r="E9456" s="1">
        <v>23</v>
      </c>
      <c r="F9456" s="4" t="s">
        <v>47</v>
      </c>
      <c r="G9456" s="4" t="s">
        <v>1468</v>
      </c>
      <c r="H9456" s="4" t="s">
        <v>22</v>
      </c>
      <c r="I9456" s="4" t="s">
        <v>9</v>
      </c>
      <c r="J9456" s="4" t="s">
        <v>55</v>
      </c>
      <c r="K9456" s="40" t="s">
        <v>121</v>
      </c>
      <c r="L9456" s="40" t="s">
        <v>53</v>
      </c>
      <c r="M9456" s="40" t="s">
        <v>1438</v>
      </c>
      <c r="N9456" s="58"/>
      <c r="O9456" s="58"/>
      <c r="P9456" s="40"/>
      <c r="Q9456" s="58"/>
      <c r="R9456" s="58"/>
      <c r="S9456" s="58"/>
      <c r="T9456" s="40"/>
      <c r="U9456" s="40"/>
      <c r="V9456" s="40"/>
      <c r="W9456" s="40"/>
      <c r="X9456" s="58">
        <v>13</v>
      </c>
      <c r="Y9456" s="58">
        <v>206</v>
      </c>
      <c r="Z9456" s="58">
        <f>Y9456-X9456</f>
        <v>193</v>
      </c>
      <c r="AA9456" s="58"/>
      <c r="AB9456" s="58"/>
      <c r="AC9456" s="58"/>
      <c r="AD9456" s="58"/>
      <c r="AE9456" s="58"/>
      <c r="AF9456" s="58"/>
      <c r="AG9456" s="58"/>
      <c r="AH9456" s="58"/>
      <c r="AI9456" s="58"/>
      <c r="AJ9456" s="58" t="s">
        <v>2638</v>
      </c>
      <c r="AK9456" s="40" t="s">
        <v>70</v>
      </c>
      <c r="AL9456" s="40"/>
      <c r="AM9456" s="1" t="s">
        <v>2638</v>
      </c>
    </row>
    <row r="9457" spans="1:39">
      <c r="A9457" s="1" t="s">
        <v>2981</v>
      </c>
      <c r="B9457" s="28">
        <v>42829</v>
      </c>
      <c r="C9457" s="30">
        <v>100</v>
      </c>
      <c r="D9457" s="4">
        <v>1</v>
      </c>
      <c r="E9457" s="1">
        <v>24</v>
      </c>
      <c r="F9457" s="4" t="s">
        <v>26</v>
      </c>
      <c r="G9457" s="4" t="s">
        <v>1469</v>
      </c>
      <c r="H9457" s="4" t="s">
        <v>23</v>
      </c>
      <c r="I9457" s="4" t="s">
        <v>23</v>
      </c>
      <c r="J9457" s="4"/>
      <c r="K9457" s="40"/>
      <c r="L9457" s="58"/>
      <c r="M9457" s="57"/>
      <c r="N9457" s="58"/>
      <c r="O9457" s="58"/>
      <c r="P9457" s="40"/>
      <c r="Q9457" s="58"/>
      <c r="R9457" s="58"/>
      <c r="S9457" s="58"/>
      <c r="T9457" s="58"/>
      <c r="U9457" s="58"/>
      <c r="V9457" s="58"/>
      <c r="W9457" s="58"/>
      <c r="X9457" s="58"/>
      <c r="Y9457" s="58"/>
      <c r="Z9457" s="58"/>
      <c r="AA9457" s="58"/>
      <c r="AB9457" s="58"/>
      <c r="AC9457" s="58"/>
      <c r="AD9457" s="58"/>
      <c r="AE9457" s="58"/>
      <c r="AF9457" s="58"/>
      <c r="AG9457" s="58"/>
      <c r="AH9457" s="58"/>
      <c r="AI9457" s="58"/>
      <c r="AJ9457" s="58"/>
      <c r="AK9457" s="40" t="s">
        <v>70</v>
      </c>
      <c r="AL9457" s="40"/>
      <c r="AM9457" s="1" t="s">
        <v>2638</v>
      </c>
    </row>
    <row r="9458" spans="1:39">
      <c r="A9458" s="1" t="s">
        <v>2981</v>
      </c>
      <c r="B9458" s="28">
        <v>42829</v>
      </c>
      <c r="C9458" s="30">
        <v>100</v>
      </c>
      <c r="D9458" s="4">
        <v>1</v>
      </c>
      <c r="E9458" s="1">
        <v>24</v>
      </c>
      <c r="F9458" s="4" t="s">
        <v>47</v>
      </c>
      <c r="G9458" s="4" t="s">
        <v>1472</v>
      </c>
      <c r="H9458" s="4" t="s">
        <v>23</v>
      </c>
      <c r="I9458" s="4" t="s">
        <v>23</v>
      </c>
      <c r="J9458" s="4"/>
      <c r="K9458" s="40"/>
      <c r="L9458" s="58"/>
      <c r="M9458" s="58"/>
      <c r="N9458" s="58"/>
      <c r="O9458" s="58"/>
      <c r="P9458" s="40"/>
      <c r="Q9458" s="58"/>
      <c r="R9458" s="58"/>
      <c r="S9458" s="58"/>
      <c r="T9458" s="58"/>
      <c r="U9458" s="58"/>
      <c r="V9458" s="58"/>
      <c r="W9458" s="58"/>
      <c r="X9458" s="58"/>
      <c r="Y9458" s="58"/>
      <c r="Z9458" s="58"/>
      <c r="AA9458" s="58"/>
      <c r="AB9458" s="58"/>
      <c r="AC9458" s="58"/>
      <c r="AD9458" s="58"/>
      <c r="AE9458" s="58"/>
      <c r="AF9458" s="58"/>
      <c r="AG9458" s="58"/>
      <c r="AH9458" s="58"/>
      <c r="AI9458" s="58"/>
      <c r="AJ9458" s="58"/>
      <c r="AK9458" s="40" t="s">
        <v>70</v>
      </c>
      <c r="AL9458" s="40"/>
      <c r="AM9458" s="1" t="s">
        <v>2638</v>
      </c>
    </row>
    <row r="9459" spans="1:39">
      <c r="A9459" s="1" t="s">
        <v>2981</v>
      </c>
      <c r="B9459" s="28">
        <v>42829</v>
      </c>
      <c r="C9459" s="30">
        <v>100</v>
      </c>
      <c r="D9459" s="4">
        <v>1</v>
      </c>
      <c r="E9459" s="1">
        <v>25</v>
      </c>
      <c r="F9459" s="4" t="s">
        <v>26</v>
      </c>
      <c r="G9459" s="4" t="s">
        <v>1474</v>
      </c>
      <c r="H9459" s="4" t="s">
        <v>22</v>
      </c>
      <c r="I9459" s="4" t="s">
        <v>9</v>
      </c>
      <c r="J9459" s="4" t="s">
        <v>55</v>
      </c>
      <c r="K9459" s="40" t="s">
        <v>32</v>
      </c>
      <c r="L9459" s="40" t="s">
        <v>53</v>
      </c>
      <c r="M9459" s="40" t="s">
        <v>2934</v>
      </c>
      <c r="N9459" s="58"/>
      <c r="O9459" s="58"/>
      <c r="P9459" s="40"/>
      <c r="Q9459" s="58"/>
      <c r="R9459" s="58"/>
      <c r="S9459" s="58"/>
      <c r="T9459" s="40"/>
      <c r="U9459" s="40"/>
      <c r="V9459" s="40"/>
      <c r="W9459" s="40"/>
      <c r="X9459" s="58">
        <v>13</v>
      </c>
      <c r="Y9459" s="58">
        <v>79</v>
      </c>
      <c r="Z9459" s="58">
        <f>Y9459-X9459</f>
        <v>66</v>
      </c>
      <c r="AA9459" s="58"/>
      <c r="AB9459" s="58"/>
      <c r="AC9459" s="58"/>
      <c r="AD9459" s="58"/>
      <c r="AE9459" s="58"/>
      <c r="AF9459" s="58"/>
      <c r="AG9459" s="58"/>
      <c r="AH9459" s="58"/>
      <c r="AI9459" s="58"/>
      <c r="AJ9459" s="58" t="s">
        <v>2638</v>
      </c>
      <c r="AK9459" s="40" t="s">
        <v>71</v>
      </c>
      <c r="AL9459" s="40"/>
      <c r="AM9459" s="1" t="s">
        <v>2638</v>
      </c>
    </row>
    <row r="9460" spans="1:39">
      <c r="A9460" s="1" t="s">
        <v>2981</v>
      </c>
      <c r="B9460" s="28">
        <v>42829</v>
      </c>
      <c r="C9460" s="30">
        <v>100</v>
      </c>
      <c r="D9460" s="4">
        <v>1</v>
      </c>
      <c r="E9460" s="1">
        <v>25</v>
      </c>
      <c r="F9460" s="4" t="s">
        <v>47</v>
      </c>
      <c r="G9460" s="4" t="s">
        <v>1475</v>
      </c>
      <c r="H9460" s="4" t="s">
        <v>23</v>
      </c>
      <c r="I9460" s="4" t="s">
        <v>23</v>
      </c>
      <c r="J9460" s="4"/>
      <c r="K9460" s="40"/>
      <c r="L9460" s="58"/>
      <c r="M9460" s="58"/>
      <c r="N9460" s="58"/>
      <c r="O9460" s="58"/>
      <c r="P9460" s="40"/>
      <c r="Q9460" s="58"/>
      <c r="R9460" s="58"/>
      <c r="S9460" s="58"/>
      <c r="T9460" s="58"/>
      <c r="U9460" s="58"/>
      <c r="V9460" s="58"/>
      <c r="W9460" s="58"/>
      <c r="X9460" s="58"/>
      <c r="Y9460" s="58"/>
      <c r="Z9460" s="58"/>
      <c r="AA9460" s="58"/>
      <c r="AB9460" s="58"/>
      <c r="AC9460" s="58"/>
      <c r="AD9460" s="58"/>
      <c r="AE9460" s="58"/>
      <c r="AF9460" s="58"/>
      <c r="AG9460" s="58"/>
      <c r="AH9460" s="58"/>
      <c r="AI9460" s="58"/>
      <c r="AJ9460" s="58"/>
      <c r="AK9460" s="40" t="s">
        <v>71</v>
      </c>
      <c r="AL9460" s="40"/>
      <c r="AM9460" s="1" t="s">
        <v>216</v>
      </c>
    </row>
    <row r="9461" spans="1:39">
      <c r="A9461" s="1" t="s">
        <v>2981</v>
      </c>
      <c r="B9461" s="28">
        <v>42829</v>
      </c>
      <c r="C9461" s="30">
        <v>100</v>
      </c>
      <c r="D9461" s="4">
        <v>1</v>
      </c>
      <c r="E9461" s="1">
        <v>26</v>
      </c>
      <c r="F9461" s="4" t="s">
        <v>26</v>
      </c>
      <c r="G9461" s="4" t="s">
        <v>1476</v>
      </c>
      <c r="H9461" s="4" t="s">
        <v>22</v>
      </c>
      <c r="I9461" s="4" t="s">
        <v>53</v>
      </c>
      <c r="J9461" s="4"/>
      <c r="K9461" s="40"/>
      <c r="L9461" s="58"/>
      <c r="M9461" s="58"/>
      <c r="N9461" s="58"/>
      <c r="O9461" s="58"/>
      <c r="P9461" s="40"/>
      <c r="Q9461" s="58"/>
      <c r="R9461" s="58"/>
      <c r="S9461" s="58"/>
      <c r="T9461" s="58"/>
      <c r="U9461" s="58"/>
      <c r="V9461" s="58"/>
      <c r="W9461" s="58"/>
      <c r="X9461" s="58"/>
      <c r="Y9461" s="58"/>
      <c r="Z9461" s="58"/>
      <c r="AA9461" s="58"/>
      <c r="AB9461" s="58"/>
      <c r="AC9461" s="58"/>
      <c r="AD9461" s="58"/>
      <c r="AE9461" s="58"/>
      <c r="AF9461" s="58"/>
      <c r="AG9461" s="58"/>
      <c r="AH9461" s="58"/>
      <c r="AI9461" s="58"/>
      <c r="AJ9461" s="58"/>
      <c r="AK9461" s="40" t="s">
        <v>71</v>
      </c>
      <c r="AL9461" s="40"/>
      <c r="AM9461" s="1" t="s">
        <v>216</v>
      </c>
    </row>
    <row r="9462" spans="1:39">
      <c r="A9462" s="1" t="s">
        <v>2981</v>
      </c>
      <c r="B9462" s="28">
        <v>42829</v>
      </c>
      <c r="C9462" s="30">
        <v>100</v>
      </c>
      <c r="D9462" s="4">
        <v>1</v>
      </c>
      <c r="E9462" s="1">
        <v>26</v>
      </c>
      <c r="F9462" s="4" t="s">
        <v>47</v>
      </c>
      <c r="G9462" s="4" t="s">
        <v>1477</v>
      </c>
      <c r="H9462" s="4" t="s">
        <v>23</v>
      </c>
      <c r="I9462" s="4" t="s">
        <v>23</v>
      </c>
      <c r="J9462" s="4"/>
      <c r="K9462" s="40"/>
      <c r="L9462" s="58"/>
      <c r="M9462" s="58"/>
      <c r="N9462" s="58"/>
      <c r="O9462" s="58"/>
      <c r="P9462" s="40"/>
      <c r="Q9462" s="58"/>
      <c r="R9462" s="58"/>
      <c r="S9462" s="58"/>
      <c r="T9462" s="58"/>
      <c r="U9462" s="58"/>
      <c r="V9462" s="58"/>
      <c r="W9462" s="58"/>
      <c r="X9462" s="58"/>
      <c r="Y9462" s="58"/>
      <c r="Z9462" s="58"/>
      <c r="AA9462" s="58"/>
      <c r="AB9462" s="58"/>
      <c r="AC9462" s="58"/>
      <c r="AD9462" s="58"/>
      <c r="AE9462" s="58"/>
      <c r="AF9462" s="58"/>
      <c r="AG9462" s="58"/>
      <c r="AH9462" s="58"/>
      <c r="AI9462" s="58"/>
      <c r="AJ9462" s="58"/>
      <c r="AK9462" s="40" t="s">
        <v>71</v>
      </c>
      <c r="AL9462" s="40"/>
      <c r="AM9462" s="1" t="s">
        <v>216</v>
      </c>
    </row>
    <row r="9463" spans="1:39">
      <c r="A9463" s="1" t="s">
        <v>2981</v>
      </c>
      <c r="B9463" s="28">
        <v>42829</v>
      </c>
      <c r="C9463" s="30">
        <v>100</v>
      </c>
      <c r="D9463" s="4">
        <v>1</v>
      </c>
      <c r="E9463" s="1">
        <v>27</v>
      </c>
      <c r="F9463" s="4" t="s">
        <v>26</v>
      </c>
      <c r="G9463" s="4" t="s">
        <v>1478</v>
      </c>
      <c r="H9463" s="4" t="s">
        <v>22</v>
      </c>
      <c r="I9463" s="4" t="s">
        <v>23</v>
      </c>
      <c r="J9463" s="4" t="s">
        <v>55</v>
      </c>
      <c r="K9463" s="40"/>
      <c r="L9463" s="58"/>
      <c r="M9463" s="58"/>
      <c r="N9463" s="58"/>
      <c r="O9463" s="58"/>
      <c r="P9463" s="40"/>
      <c r="Q9463" s="58"/>
      <c r="R9463" s="58"/>
      <c r="S9463" s="58"/>
      <c r="T9463" s="58"/>
      <c r="U9463" s="58"/>
      <c r="V9463" s="58"/>
      <c r="W9463" s="58"/>
      <c r="X9463" s="58"/>
      <c r="Y9463" s="58"/>
      <c r="Z9463" s="58"/>
      <c r="AA9463" s="58"/>
      <c r="AB9463" s="58"/>
      <c r="AC9463" s="58"/>
      <c r="AD9463" s="58"/>
      <c r="AE9463" s="58"/>
      <c r="AF9463" s="58"/>
      <c r="AG9463" s="58"/>
      <c r="AH9463" s="58"/>
      <c r="AI9463" s="58"/>
      <c r="AJ9463" s="58"/>
      <c r="AK9463" s="40" t="s">
        <v>71</v>
      </c>
      <c r="AL9463" s="40"/>
      <c r="AM9463" s="1" t="s">
        <v>216</v>
      </c>
    </row>
    <row r="9464" spans="1:39">
      <c r="A9464" s="1" t="s">
        <v>2981</v>
      </c>
      <c r="B9464" s="28">
        <v>42829</v>
      </c>
      <c r="C9464" s="30">
        <v>100</v>
      </c>
      <c r="D9464" s="4">
        <v>1</v>
      </c>
      <c r="E9464" s="1">
        <v>27</v>
      </c>
      <c r="F9464" s="4" t="s">
        <v>47</v>
      </c>
      <c r="G9464" s="4" t="s">
        <v>1479</v>
      </c>
      <c r="H9464" s="4" t="s">
        <v>23</v>
      </c>
      <c r="I9464" s="4" t="s">
        <v>23</v>
      </c>
      <c r="J9464" s="4"/>
      <c r="K9464" s="40"/>
      <c r="L9464" s="58"/>
      <c r="M9464" s="58"/>
      <c r="N9464" s="58"/>
      <c r="O9464" s="58"/>
      <c r="P9464" s="40"/>
      <c r="Q9464" s="58"/>
      <c r="R9464" s="58"/>
      <c r="S9464" s="58"/>
      <c r="T9464" s="58"/>
      <c r="U9464" s="58"/>
      <c r="V9464" s="58"/>
      <c r="W9464" s="58"/>
      <c r="X9464" s="58"/>
      <c r="Y9464" s="58"/>
      <c r="Z9464" s="58"/>
      <c r="AA9464" s="58"/>
      <c r="AB9464" s="58"/>
      <c r="AC9464" s="58"/>
      <c r="AD9464" s="58"/>
      <c r="AE9464" s="58"/>
      <c r="AF9464" s="58"/>
      <c r="AG9464" s="58"/>
      <c r="AH9464" s="58"/>
      <c r="AI9464" s="58"/>
      <c r="AJ9464" s="58"/>
      <c r="AK9464" s="40" t="s">
        <v>71</v>
      </c>
      <c r="AL9464" s="40"/>
      <c r="AM9464" s="1" t="s">
        <v>216</v>
      </c>
    </row>
    <row r="9465" spans="1:39">
      <c r="A9465" s="1" t="s">
        <v>2981</v>
      </c>
      <c r="B9465" s="28">
        <v>42829</v>
      </c>
      <c r="C9465" s="30">
        <v>100</v>
      </c>
      <c r="D9465" s="4">
        <v>1</v>
      </c>
      <c r="E9465" s="1">
        <v>28</v>
      </c>
      <c r="F9465" s="4" t="s">
        <v>26</v>
      </c>
      <c r="G9465" s="4" t="s">
        <v>1480</v>
      </c>
      <c r="H9465" s="4" t="s">
        <v>22</v>
      </c>
      <c r="I9465" s="4" t="s">
        <v>23</v>
      </c>
      <c r="J9465" s="4"/>
      <c r="K9465" s="40"/>
      <c r="L9465" s="58"/>
      <c r="M9465" s="58"/>
      <c r="N9465" s="58"/>
      <c r="O9465" s="58"/>
      <c r="P9465" s="40"/>
      <c r="Q9465" s="58"/>
      <c r="R9465" s="58"/>
      <c r="S9465" s="58"/>
      <c r="T9465" s="58"/>
      <c r="U9465" s="58"/>
      <c r="V9465" s="58"/>
      <c r="W9465" s="58"/>
      <c r="X9465" s="58"/>
      <c r="Y9465" s="58"/>
      <c r="Z9465" s="58"/>
      <c r="AA9465" s="58"/>
      <c r="AB9465" s="58"/>
      <c r="AC9465" s="58"/>
      <c r="AD9465" s="58"/>
      <c r="AE9465" s="58"/>
      <c r="AF9465" s="58"/>
      <c r="AG9465" s="58"/>
      <c r="AH9465" s="58"/>
      <c r="AI9465" s="58"/>
      <c r="AJ9465" s="58"/>
      <c r="AK9465" s="40" t="s">
        <v>71</v>
      </c>
      <c r="AL9465" s="40"/>
      <c r="AM9465" s="1" t="s">
        <v>216</v>
      </c>
    </row>
    <row r="9466" spans="1:39">
      <c r="A9466" s="1" t="s">
        <v>2981</v>
      </c>
      <c r="B9466" s="28">
        <v>42829</v>
      </c>
      <c r="C9466" s="30">
        <v>100</v>
      </c>
      <c r="D9466" s="4">
        <v>1</v>
      </c>
      <c r="E9466" s="1">
        <v>28</v>
      </c>
      <c r="F9466" s="4" t="s">
        <v>47</v>
      </c>
      <c r="G9466" s="4" t="s">
        <v>1481</v>
      </c>
      <c r="H9466" s="4" t="s">
        <v>23</v>
      </c>
      <c r="I9466" s="4" t="s">
        <v>23</v>
      </c>
      <c r="J9466" s="4"/>
      <c r="K9466" s="40"/>
      <c r="L9466" s="40"/>
      <c r="M9466" s="59"/>
      <c r="N9466" s="58"/>
      <c r="O9466" s="58"/>
      <c r="P9466" s="40"/>
      <c r="Q9466" s="58"/>
      <c r="R9466" s="58"/>
      <c r="S9466" s="58"/>
      <c r="T9466" s="58"/>
      <c r="U9466" s="58"/>
      <c r="V9466" s="58"/>
      <c r="W9466" s="58"/>
      <c r="X9466" s="58"/>
      <c r="Y9466" s="58"/>
      <c r="Z9466" s="58"/>
      <c r="AA9466" s="58"/>
      <c r="AB9466" s="58"/>
      <c r="AC9466" s="58"/>
      <c r="AD9466" s="58"/>
      <c r="AE9466" s="58"/>
      <c r="AF9466" s="58"/>
      <c r="AG9466" s="58"/>
      <c r="AH9466" s="58"/>
      <c r="AI9466" s="58"/>
      <c r="AJ9466" s="58"/>
      <c r="AK9466" s="40" t="s">
        <v>71</v>
      </c>
      <c r="AL9466" s="40"/>
      <c r="AM9466" s="1" t="s">
        <v>216</v>
      </c>
    </row>
    <row r="9467" spans="1:39">
      <c r="A9467" s="1" t="s">
        <v>2981</v>
      </c>
      <c r="B9467" s="28">
        <v>42829</v>
      </c>
      <c r="C9467" s="30">
        <v>100</v>
      </c>
      <c r="D9467" s="4">
        <v>1</v>
      </c>
      <c r="E9467" s="1">
        <v>29</v>
      </c>
      <c r="F9467" s="4" t="s">
        <v>26</v>
      </c>
      <c r="G9467" s="4" t="s">
        <v>1482</v>
      </c>
      <c r="H9467" s="4" t="s">
        <v>22</v>
      </c>
      <c r="I9467" s="4" t="s">
        <v>23</v>
      </c>
      <c r="J9467" s="4"/>
      <c r="K9467" s="40" t="s">
        <v>35</v>
      </c>
      <c r="L9467" s="40" t="s">
        <v>25</v>
      </c>
      <c r="M9467" s="40" t="s">
        <v>2987</v>
      </c>
      <c r="N9467" s="58" t="s">
        <v>26</v>
      </c>
      <c r="O9467" s="58" t="s">
        <v>33</v>
      </c>
      <c r="P9467" s="40"/>
      <c r="Q9467" s="58">
        <v>23.5</v>
      </c>
      <c r="R9467" s="58">
        <v>16.5</v>
      </c>
      <c r="S9467" s="58">
        <v>11.1</v>
      </c>
      <c r="T9467" s="40"/>
      <c r="U9467" s="40"/>
      <c r="V9467" s="40"/>
      <c r="W9467" s="40"/>
      <c r="X9467" s="58">
        <v>13</v>
      </c>
      <c r="Y9467" s="58">
        <v>82</v>
      </c>
      <c r="Z9467" s="58">
        <f>Y9467-X9467</f>
        <v>69</v>
      </c>
      <c r="AA9467" s="58"/>
      <c r="AB9467" s="58"/>
      <c r="AC9467" s="58"/>
      <c r="AD9467" s="58"/>
      <c r="AE9467" s="58">
        <v>646</v>
      </c>
      <c r="AF9467" s="58"/>
      <c r="AG9467" s="58"/>
      <c r="AH9467" s="58"/>
      <c r="AI9467" s="58"/>
      <c r="AJ9467" s="58" t="s">
        <v>2638</v>
      </c>
      <c r="AK9467" s="40" t="s">
        <v>71</v>
      </c>
      <c r="AL9467" s="40"/>
      <c r="AM9467" s="1" t="s">
        <v>216</v>
      </c>
    </row>
    <row r="9468" spans="1:39">
      <c r="A9468" s="1" t="s">
        <v>2981</v>
      </c>
      <c r="B9468" s="61">
        <v>42829</v>
      </c>
      <c r="C9468" s="30">
        <v>100</v>
      </c>
      <c r="D9468" s="4">
        <v>1</v>
      </c>
      <c r="E9468" s="62">
        <v>29</v>
      </c>
      <c r="F9468" s="63" t="s">
        <v>47</v>
      </c>
      <c r="G9468" s="63" t="s">
        <v>1483</v>
      </c>
      <c r="H9468" s="4" t="s">
        <v>22</v>
      </c>
      <c r="I9468" s="4" t="s">
        <v>23</v>
      </c>
      <c r="J9468" s="4"/>
      <c r="K9468" s="40"/>
      <c r="L9468" s="58"/>
      <c r="M9468" s="58"/>
      <c r="N9468" s="58"/>
      <c r="O9468" s="58"/>
      <c r="P9468" s="40"/>
      <c r="Q9468" s="58"/>
      <c r="R9468" s="58"/>
      <c r="S9468" s="58"/>
      <c r="T9468" s="58"/>
      <c r="U9468" s="58"/>
      <c r="V9468" s="58"/>
      <c r="W9468" s="58"/>
      <c r="X9468" s="58"/>
      <c r="Y9468" s="58"/>
      <c r="Z9468" s="58"/>
      <c r="AA9468" s="58"/>
      <c r="AB9468" s="58"/>
      <c r="AC9468" s="58"/>
      <c r="AD9468" s="58"/>
      <c r="AE9468" s="58"/>
      <c r="AF9468" s="58"/>
      <c r="AG9468" s="58"/>
      <c r="AH9468" s="58"/>
      <c r="AI9468" s="58"/>
      <c r="AJ9468" s="58"/>
      <c r="AK9468" s="40" t="s">
        <v>71</v>
      </c>
      <c r="AL9468" s="40"/>
      <c r="AM9468" s="1" t="s">
        <v>216</v>
      </c>
    </row>
    <row r="9469" spans="1:39">
      <c r="A9469" s="1" t="s">
        <v>2981</v>
      </c>
      <c r="B9469" s="28">
        <v>42829</v>
      </c>
      <c r="C9469" s="30">
        <v>100</v>
      </c>
      <c r="D9469" s="4">
        <v>1</v>
      </c>
      <c r="E9469" s="1">
        <v>30</v>
      </c>
      <c r="F9469" s="4" t="s">
        <v>26</v>
      </c>
      <c r="G9469" s="4" t="s">
        <v>1484</v>
      </c>
      <c r="H9469" s="4" t="s">
        <v>22</v>
      </c>
      <c r="I9469" s="4" t="s">
        <v>23</v>
      </c>
      <c r="J9469" s="4" t="s">
        <v>55</v>
      </c>
      <c r="K9469" s="40"/>
      <c r="L9469" s="58"/>
      <c r="M9469" s="58"/>
      <c r="N9469" s="58"/>
      <c r="O9469" s="58"/>
      <c r="P9469" s="40"/>
      <c r="Q9469" s="58"/>
      <c r="R9469" s="58"/>
      <c r="S9469" s="58"/>
      <c r="T9469" s="58"/>
      <c r="U9469" s="58"/>
      <c r="V9469" s="58"/>
      <c r="W9469" s="58"/>
      <c r="X9469" s="58"/>
      <c r="Y9469" s="58"/>
      <c r="Z9469" s="58"/>
      <c r="AA9469" s="58"/>
      <c r="AB9469" s="58"/>
      <c r="AC9469" s="58"/>
      <c r="AD9469" s="58"/>
      <c r="AE9469" s="58"/>
      <c r="AF9469" s="58"/>
      <c r="AG9469" s="58"/>
      <c r="AH9469" s="58"/>
      <c r="AI9469" s="58"/>
      <c r="AJ9469" s="58"/>
      <c r="AK9469" s="40" t="s">
        <v>71</v>
      </c>
      <c r="AL9469" s="40"/>
      <c r="AM9469" s="1" t="s">
        <v>216</v>
      </c>
    </row>
    <row r="9470" spans="1:39">
      <c r="A9470" s="1" t="s">
        <v>2981</v>
      </c>
      <c r="B9470" s="28">
        <v>42829</v>
      </c>
      <c r="C9470" s="30">
        <v>100</v>
      </c>
      <c r="D9470" s="4">
        <v>1</v>
      </c>
      <c r="E9470" s="1">
        <v>30</v>
      </c>
      <c r="F9470" s="4" t="s">
        <v>47</v>
      </c>
      <c r="G9470" s="4" t="s">
        <v>1485</v>
      </c>
      <c r="H9470" s="4" t="s">
        <v>22</v>
      </c>
      <c r="I9470" s="4" t="s">
        <v>9</v>
      </c>
      <c r="J9470" s="4" t="s">
        <v>55</v>
      </c>
      <c r="K9470" s="40"/>
      <c r="L9470" s="58"/>
      <c r="M9470" s="58"/>
      <c r="N9470" s="58"/>
      <c r="O9470" s="58"/>
      <c r="P9470" s="40"/>
      <c r="Q9470" s="58"/>
      <c r="R9470" s="58"/>
      <c r="S9470" s="58"/>
      <c r="T9470" s="58"/>
      <c r="U9470" s="58"/>
      <c r="V9470" s="58"/>
      <c r="W9470" s="58"/>
      <c r="X9470" s="58"/>
      <c r="Y9470" s="58"/>
      <c r="Z9470" s="58"/>
      <c r="AA9470" s="58"/>
      <c r="AB9470" s="58"/>
      <c r="AC9470" s="58"/>
      <c r="AD9470" s="58"/>
      <c r="AE9470" s="58"/>
      <c r="AF9470" s="58"/>
      <c r="AG9470" s="58"/>
      <c r="AH9470" s="58"/>
      <c r="AI9470" s="58"/>
      <c r="AJ9470" s="58"/>
      <c r="AK9470" s="40" t="s">
        <v>71</v>
      </c>
      <c r="AL9470" s="40"/>
      <c r="AM9470" s="1" t="s">
        <v>216</v>
      </c>
    </row>
    <row r="9471" spans="1:39">
      <c r="A9471" s="1" t="s">
        <v>2981</v>
      </c>
      <c r="B9471" s="28">
        <v>42829</v>
      </c>
      <c r="C9471" s="30">
        <v>100</v>
      </c>
      <c r="D9471" s="4">
        <v>1</v>
      </c>
      <c r="E9471" s="1">
        <v>31</v>
      </c>
      <c r="F9471" s="4" t="s">
        <v>26</v>
      </c>
      <c r="G9471" s="4" t="s">
        <v>1486</v>
      </c>
      <c r="H9471" s="4" t="s">
        <v>22</v>
      </c>
      <c r="I9471" s="4" t="s">
        <v>53</v>
      </c>
      <c r="J9471" s="4"/>
      <c r="K9471" s="40"/>
      <c r="L9471" s="58"/>
      <c r="M9471" s="58"/>
      <c r="N9471" s="58"/>
      <c r="O9471" s="58"/>
      <c r="P9471" s="40"/>
      <c r="Q9471" s="58"/>
      <c r="R9471" s="58"/>
      <c r="S9471" s="58"/>
      <c r="T9471" s="58"/>
      <c r="U9471" s="58"/>
      <c r="V9471" s="58"/>
      <c r="W9471" s="58"/>
      <c r="X9471" s="58"/>
      <c r="Y9471" s="58"/>
      <c r="Z9471" s="58"/>
      <c r="AA9471" s="58"/>
      <c r="AB9471" s="58"/>
      <c r="AC9471" s="58"/>
      <c r="AD9471" s="58"/>
      <c r="AE9471" s="58"/>
      <c r="AF9471" s="58"/>
      <c r="AG9471" s="58"/>
      <c r="AH9471" s="58"/>
      <c r="AI9471" s="58"/>
      <c r="AJ9471" s="58"/>
      <c r="AK9471" s="40" t="s">
        <v>71</v>
      </c>
      <c r="AL9471" s="40"/>
      <c r="AM9471" s="1" t="s">
        <v>216</v>
      </c>
    </row>
    <row r="9472" spans="1:39">
      <c r="A9472" s="1" t="s">
        <v>2981</v>
      </c>
      <c r="B9472" s="28">
        <v>42829</v>
      </c>
      <c r="C9472" s="30">
        <v>100</v>
      </c>
      <c r="D9472" s="4">
        <v>1</v>
      </c>
      <c r="E9472" s="1">
        <v>31</v>
      </c>
      <c r="F9472" s="4" t="s">
        <v>47</v>
      </c>
      <c r="G9472" s="4" t="s">
        <v>1487</v>
      </c>
      <c r="H9472" s="4" t="s">
        <v>23</v>
      </c>
      <c r="I9472" s="4" t="s">
        <v>23</v>
      </c>
      <c r="J9472" s="4" t="s">
        <v>55</v>
      </c>
      <c r="K9472" s="40"/>
      <c r="L9472" s="58"/>
      <c r="M9472" s="58"/>
      <c r="N9472" s="58"/>
      <c r="O9472" s="58"/>
      <c r="P9472" s="40"/>
      <c r="Q9472" s="58"/>
      <c r="R9472" s="58"/>
      <c r="S9472" s="58"/>
      <c r="T9472" s="58"/>
      <c r="U9472" s="58"/>
      <c r="V9472" s="58"/>
      <c r="W9472" s="58"/>
      <c r="X9472" s="58"/>
      <c r="Y9472" s="58"/>
      <c r="Z9472" s="58"/>
      <c r="AA9472" s="58"/>
      <c r="AB9472" s="58"/>
      <c r="AC9472" s="58"/>
      <c r="AD9472" s="58"/>
      <c r="AE9472" s="58"/>
      <c r="AF9472" s="58"/>
      <c r="AG9472" s="58"/>
      <c r="AH9472" s="58"/>
      <c r="AI9472" s="58"/>
      <c r="AJ9472" s="58"/>
      <c r="AK9472" s="40" t="s">
        <v>71</v>
      </c>
      <c r="AL9472" s="40"/>
      <c r="AM9472" s="1" t="s">
        <v>216</v>
      </c>
    </row>
    <row r="9473" spans="1:39">
      <c r="A9473" s="1" t="s">
        <v>2981</v>
      </c>
      <c r="B9473" s="28">
        <v>42829</v>
      </c>
      <c r="C9473" s="30">
        <v>100</v>
      </c>
      <c r="D9473" s="4">
        <v>1</v>
      </c>
      <c r="E9473" s="1">
        <v>32</v>
      </c>
      <c r="F9473" s="4" t="s">
        <v>26</v>
      </c>
      <c r="G9473" s="4" t="s">
        <v>1488</v>
      </c>
      <c r="H9473" s="4" t="s">
        <v>23</v>
      </c>
      <c r="I9473" s="4" t="s">
        <v>23</v>
      </c>
      <c r="J9473" s="4" t="s">
        <v>55</v>
      </c>
      <c r="K9473" s="40"/>
      <c r="L9473" s="58"/>
      <c r="M9473" s="57"/>
      <c r="N9473" s="58"/>
      <c r="O9473" s="58"/>
      <c r="P9473" s="40"/>
      <c r="Q9473" s="58"/>
      <c r="R9473" s="58"/>
      <c r="S9473" s="58"/>
      <c r="T9473" s="58"/>
      <c r="U9473" s="58"/>
      <c r="V9473" s="58"/>
      <c r="W9473" s="58"/>
      <c r="X9473" s="58"/>
      <c r="Y9473" s="58"/>
      <c r="Z9473" s="58"/>
      <c r="AA9473" s="58"/>
      <c r="AB9473" s="58"/>
      <c r="AC9473" s="58"/>
      <c r="AD9473" s="58"/>
      <c r="AE9473" s="58"/>
      <c r="AF9473" s="58"/>
      <c r="AG9473" s="58"/>
      <c r="AH9473" s="58"/>
      <c r="AI9473" s="58"/>
      <c r="AJ9473" s="58"/>
      <c r="AK9473" s="40" t="s">
        <v>71</v>
      </c>
      <c r="AL9473" s="40"/>
      <c r="AM9473" s="1" t="s">
        <v>216</v>
      </c>
    </row>
    <row r="9474" spans="1:39">
      <c r="A9474" s="1" t="s">
        <v>2981</v>
      </c>
      <c r="B9474" s="28">
        <v>42829</v>
      </c>
      <c r="C9474" s="30">
        <v>100</v>
      </c>
      <c r="D9474" s="4">
        <v>1</v>
      </c>
      <c r="E9474" s="1">
        <v>32</v>
      </c>
      <c r="F9474" s="4" t="s">
        <v>47</v>
      </c>
      <c r="G9474" s="4" t="s">
        <v>1489</v>
      </c>
      <c r="H9474" s="4" t="s">
        <v>23</v>
      </c>
      <c r="I9474" s="4" t="s">
        <v>23</v>
      </c>
      <c r="J9474" s="4"/>
      <c r="K9474" s="40"/>
      <c r="L9474" s="58"/>
      <c r="M9474" s="58"/>
      <c r="N9474" s="58"/>
      <c r="O9474" s="58"/>
      <c r="P9474" s="40"/>
      <c r="Q9474" s="58"/>
      <c r="R9474" s="58"/>
      <c r="S9474" s="58"/>
      <c r="T9474" s="58"/>
      <c r="U9474" s="58"/>
      <c r="V9474" s="58"/>
      <c r="W9474" s="58"/>
      <c r="X9474" s="58"/>
      <c r="Y9474" s="58"/>
      <c r="Z9474" s="58"/>
      <c r="AA9474" s="58"/>
      <c r="AB9474" s="58"/>
      <c r="AC9474" s="58"/>
      <c r="AD9474" s="58"/>
      <c r="AE9474" s="58"/>
      <c r="AF9474" s="58"/>
      <c r="AG9474" s="58"/>
      <c r="AH9474" s="58"/>
      <c r="AI9474" s="58"/>
      <c r="AJ9474" s="58"/>
      <c r="AK9474" s="40" t="s">
        <v>71</v>
      </c>
      <c r="AL9474" s="40"/>
      <c r="AM9474" s="1" t="s">
        <v>216</v>
      </c>
    </row>
    <row r="9475" spans="1:39">
      <c r="A9475" s="1" t="s">
        <v>2981</v>
      </c>
      <c r="B9475" s="28">
        <v>42829</v>
      </c>
      <c r="C9475" s="30">
        <v>100</v>
      </c>
      <c r="D9475" s="4">
        <v>1</v>
      </c>
      <c r="E9475" s="1">
        <v>33</v>
      </c>
      <c r="F9475" s="4" t="s">
        <v>26</v>
      </c>
      <c r="G9475" s="4" t="s">
        <v>532</v>
      </c>
      <c r="H9475" s="4" t="s">
        <v>23</v>
      </c>
      <c r="I9475" s="4" t="s">
        <v>23</v>
      </c>
      <c r="J9475" s="4"/>
      <c r="K9475" s="40"/>
      <c r="L9475" s="58"/>
      <c r="M9475" s="58"/>
      <c r="N9475" s="58"/>
      <c r="O9475" s="58"/>
      <c r="P9475" s="40"/>
      <c r="Q9475" s="58"/>
      <c r="R9475" s="58"/>
      <c r="S9475" s="58"/>
      <c r="T9475" s="58"/>
      <c r="U9475" s="58"/>
      <c r="V9475" s="58"/>
      <c r="W9475" s="58"/>
      <c r="X9475" s="58"/>
      <c r="Y9475" s="58"/>
      <c r="Z9475" s="58"/>
      <c r="AA9475" s="58"/>
      <c r="AB9475" s="58"/>
      <c r="AC9475" s="58"/>
      <c r="AD9475" s="58"/>
      <c r="AE9475" s="58"/>
      <c r="AF9475" s="58"/>
      <c r="AG9475" s="58"/>
      <c r="AH9475" s="58"/>
      <c r="AI9475" s="58"/>
      <c r="AJ9475" s="58"/>
      <c r="AK9475" s="40" t="s">
        <v>71</v>
      </c>
      <c r="AL9475" s="40"/>
      <c r="AM9475" s="1" t="s">
        <v>216</v>
      </c>
    </row>
    <row r="9476" spans="1:39">
      <c r="A9476" s="1" t="s">
        <v>2981</v>
      </c>
      <c r="B9476" s="28">
        <v>42829</v>
      </c>
      <c r="C9476" s="30">
        <v>100</v>
      </c>
      <c r="D9476" s="4">
        <v>1</v>
      </c>
      <c r="E9476" s="1">
        <v>33</v>
      </c>
      <c r="F9476" s="4" t="s">
        <v>47</v>
      </c>
      <c r="G9476" s="4" t="s">
        <v>1490</v>
      </c>
      <c r="H9476" s="4" t="s">
        <v>23</v>
      </c>
      <c r="I9476" s="4" t="s">
        <v>23</v>
      </c>
      <c r="J9476" s="4"/>
      <c r="K9476" s="40"/>
      <c r="L9476" s="58"/>
      <c r="M9476" s="58"/>
      <c r="N9476" s="58"/>
      <c r="O9476" s="58"/>
      <c r="P9476" s="40"/>
      <c r="Q9476" s="58"/>
      <c r="R9476" s="58"/>
      <c r="S9476" s="58"/>
      <c r="T9476" s="58"/>
      <c r="U9476" s="58"/>
      <c r="V9476" s="58"/>
      <c r="W9476" s="58"/>
      <c r="X9476" s="58"/>
      <c r="Y9476" s="58"/>
      <c r="Z9476" s="58"/>
      <c r="AA9476" s="58"/>
      <c r="AB9476" s="58"/>
      <c r="AC9476" s="58"/>
      <c r="AD9476" s="58"/>
      <c r="AE9476" s="58"/>
      <c r="AF9476" s="58"/>
      <c r="AG9476" s="58"/>
      <c r="AH9476" s="58"/>
      <c r="AI9476" s="58"/>
      <c r="AJ9476" s="58"/>
      <c r="AK9476" s="40" t="s">
        <v>71</v>
      </c>
      <c r="AL9476" s="40"/>
      <c r="AM9476" s="1" t="s">
        <v>216</v>
      </c>
    </row>
    <row r="9477" spans="1:39">
      <c r="A9477" s="1" t="s">
        <v>2981</v>
      </c>
      <c r="B9477" s="28">
        <v>42829</v>
      </c>
      <c r="C9477" s="30">
        <v>100</v>
      </c>
      <c r="D9477" s="4">
        <v>1</v>
      </c>
      <c r="E9477" s="1">
        <v>34</v>
      </c>
      <c r="F9477" s="4" t="s">
        <v>26</v>
      </c>
      <c r="G9477" s="4" t="s">
        <v>1491</v>
      </c>
      <c r="H9477" s="4" t="s">
        <v>23</v>
      </c>
      <c r="I9477" s="4" t="s">
        <v>23</v>
      </c>
      <c r="J9477" s="4"/>
      <c r="K9477" s="40"/>
      <c r="L9477" s="58"/>
      <c r="M9477" s="58"/>
      <c r="N9477" s="58"/>
      <c r="O9477" s="58"/>
      <c r="P9477" s="40"/>
      <c r="Q9477" s="58"/>
      <c r="R9477" s="58"/>
      <c r="S9477" s="58"/>
      <c r="T9477" s="58"/>
      <c r="U9477" s="58"/>
      <c r="V9477" s="58"/>
      <c r="W9477" s="58"/>
      <c r="X9477" s="58"/>
      <c r="Y9477" s="58"/>
      <c r="Z9477" s="58"/>
      <c r="AA9477" s="58"/>
      <c r="AB9477" s="58"/>
      <c r="AC9477" s="58"/>
      <c r="AD9477" s="58"/>
      <c r="AE9477" s="58"/>
      <c r="AF9477" s="58"/>
      <c r="AG9477" s="58"/>
      <c r="AH9477" s="58"/>
      <c r="AI9477" s="58"/>
      <c r="AJ9477" s="58"/>
      <c r="AK9477" s="40" t="s">
        <v>71</v>
      </c>
      <c r="AL9477" s="40"/>
      <c r="AM9477" s="1" t="s">
        <v>216</v>
      </c>
    </row>
    <row r="9478" spans="1:39">
      <c r="A9478" s="1" t="s">
        <v>2981</v>
      </c>
      <c r="B9478" s="28">
        <v>42829</v>
      </c>
      <c r="C9478" s="30">
        <v>100</v>
      </c>
      <c r="D9478" s="4">
        <v>1</v>
      </c>
      <c r="E9478" s="1">
        <v>34</v>
      </c>
      <c r="F9478" s="4" t="s">
        <v>47</v>
      </c>
      <c r="G9478" s="4" t="s">
        <v>1492</v>
      </c>
      <c r="H9478" s="4" t="s">
        <v>23</v>
      </c>
      <c r="I9478" s="4" t="s">
        <v>23</v>
      </c>
      <c r="J9478" s="4"/>
      <c r="K9478" s="40"/>
      <c r="L9478" s="58"/>
      <c r="M9478" s="58"/>
      <c r="N9478" s="58"/>
      <c r="O9478" s="58"/>
      <c r="P9478" s="40"/>
      <c r="Q9478" s="58"/>
      <c r="R9478" s="58"/>
      <c r="S9478" s="58"/>
      <c r="T9478" s="58"/>
      <c r="U9478" s="58"/>
      <c r="V9478" s="58"/>
      <c r="W9478" s="58"/>
      <c r="X9478" s="58"/>
      <c r="Y9478" s="58"/>
      <c r="Z9478" s="58"/>
      <c r="AA9478" s="58"/>
      <c r="AB9478" s="58"/>
      <c r="AC9478" s="58"/>
      <c r="AD9478" s="58"/>
      <c r="AE9478" s="58"/>
      <c r="AF9478" s="58"/>
      <c r="AG9478" s="58"/>
      <c r="AH9478" s="58"/>
      <c r="AI9478" s="58"/>
      <c r="AJ9478" s="58"/>
      <c r="AK9478" s="40" t="s">
        <v>71</v>
      </c>
      <c r="AL9478" s="40"/>
      <c r="AM9478" s="1" t="s">
        <v>216</v>
      </c>
    </row>
    <row r="9479" spans="1:39">
      <c r="A9479" s="1" t="s">
        <v>2981</v>
      </c>
      <c r="B9479" s="28">
        <v>42829</v>
      </c>
      <c r="C9479" s="30">
        <v>100</v>
      </c>
      <c r="D9479" s="4">
        <v>1</v>
      </c>
      <c r="E9479" s="1">
        <v>35</v>
      </c>
      <c r="F9479" s="4" t="s">
        <v>26</v>
      </c>
      <c r="G9479" s="4" t="s">
        <v>1493</v>
      </c>
      <c r="H9479" s="4" t="s">
        <v>23</v>
      </c>
      <c r="I9479" s="4" t="s">
        <v>23</v>
      </c>
      <c r="J9479" s="4"/>
      <c r="K9479" s="40"/>
      <c r="L9479" s="58"/>
      <c r="M9479" s="58"/>
      <c r="N9479" s="58"/>
      <c r="O9479" s="58"/>
      <c r="P9479" s="40"/>
      <c r="Q9479" s="58"/>
      <c r="R9479" s="58"/>
      <c r="S9479" s="58"/>
      <c r="T9479" s="58"/>
      <c r="U9479" s="58"/>
      <c r="V9479" s="58"/>
      <c r="W9479" s="58"/>
      <c r="X9479" s="58"/>
      <c r="Y9479" s="58"/>
      <c r="Z9479" s="58"/>
      <c r="AA9479" s="58"/>
      <c r="AB9479" s="58"/>
      <c r="AC9479" s="58"/>
      <c r="AD9479" s="58"/>
      <c r="AE9479" s="58"/>
      <c r="AF9479" s="58"/>
      <c r="AG9479" s="58"/>
      <c r="AH9479" s="58"/>
      <c r="AI9479" s="58"/>
      <c r="AJ9479" s="58"/>
      <c r="AK9479" s="40" t="s">
        <v>71</v>
      </c>
      <c r="AL9479" s="40"/>
      <c r="AM9479" s="1" t="s">
        <v>216</v>
      </c>
    </row>
    <row r="9480" spans="1:39">
      <c r="A9480" s="1" t="s">
        <v>2981</v>
      </c>
      <c r="B9480" s="28">
        <v>42829</v>
      </c>
      <c r="C9480" s="30">
        <v>100</v>
      </c>
      <c r="D9480" s="4">
        <v>1</v>
      </c>
      <c r="E9480" s="1">
        <v>35</v>
      </c>
      <c r="F9480" s="4" t="s">
        <v>47</v>
      </c>
      <c r="G9480" s="4" t="s">
        <v>1494</v>
      </c>
      <c r="H9480" s="4" t="s">
        <v>23</v>
      </c>
      <c r="I9480" s="4" t="s">
        <v>53</v>
      </c>
      <c r="J9480" s="4"/>
      <c r="K9480" s="40"/>
      <c r="L9480" s="58"/>
      <c r="M9480" s="57"/>
      <c r="N9480" s="58"/>
      <c r="O9480" s="58"/>
      <c r="P9480" s="40"/>
      <c r="Q9480" s="58"/>
      <c r="R9480" s="58"/>
      <c r="S9480" s="58"/>
      <c r="T9480" s="58"/>
      <c r="U9480" s="58"/>
      <c r="V9480" s="58"/>
      <c r="W9480" s="58"/>
      <c r="X9480" s="58"/>
      <c r="Y9480" s="58"/>
      <c r="Z9480" s="58"/>
      <c r="AA9480" s="58"/>
      <c r="AB9480" s="58"/>
      <c r="AC9480" s="58"/>
      <c r="AD9480" s="58"/>
      <c r="AE9480" s="58"/>
      <c r="AF9480" s="58"/>
      <c r="AG9480" s="58"/>
      <c r="AH9480" s="58"/>
      <c r="AI9480" s="58"/>
      <c r="AJ9480" s="58"/>
      <c r="AK9480" s="40" t="s">
        <v>71</v>
      </c>
      <c r="AL9480" s="40"/>
      <c r="AM9480" s="1" t="s">
        <v>216</v>
      </c>
    </row>
    <row r="9481" spans="1:39">
      <c r="A9481" s="1" t="s">
        <v>2981</v>
      </c>
      <c r="B9481" s="28">
        <v>42829</v>
      </c>
      <c r="C9481" s="30">
        <v>100</v>
      </c>
      <c r="D9481" s="4">
        <v>1</v>
      </c>
      <c r="E9481" s="1">
        <v>36</v>
      </c>
      <c r="F9481" s="4" t="s">
        <v>26</v>
      </c>
      <c r="G9481" s="4" t="s">
        <v>1495</v>
      </c>
      <c r="H9481" s="4" t="s">
        <v>23</v>
      </c>
      <c r="I9481" s="4" t="s">
        <v>23</v>
      </c>
      <c r="J9481" s="4"/>
      <c r="K9481" s="40"/>
      <c r="L9481" s="58"/>
      <c r="M9481" s="58"/>
      <c r="N9481" s="58"/>
      <c r="O9481" s="58"/>
      <c r="P9481" s="40"/>
      <c r="Q9481" s="58"/>
      <c r="R9481" s="58"/>
      <c r="S9481" s="58"/>
      <c r="T9481" s="58"/>
      <c r="U9481" s="58"/>
      <c r="V9481" s="58"/>
      <c r="W9481" s="58"/>
      <c r="X9481" s="58"/>
      <c r="Y9481" s="58"/>
      <c r="Z9481" s="58"/>
      <c r="AA9481" s="58"/>
      <c r="AB9481" s="58"/>
      <c r="AC9481" s="58"/>
      <c r="AD9481" s="58"/>
      <c r="AE9481" s="58"/>
      <c r="AF9481" s="58"/>
      <c r="AG9481" s="58"/>
      <c r="AH9481" s="58"/>
      <c r="AI9481" s="58"/>
      <c r="AJ9481" s="58"/>
      <c r="AK9481" s="40" t="s">
        <v>1328</v>
      </c>
      <c r="AL9481" s="40"/>
      <c r="AM9481" s="1" t="s">
        <v>216</v>
      </c>
    </row>
    <row r="9482" spans="1:39">
      <c r="A9482" s="1" t="s">
        <v>2981</v>
      </c>
      <c r="B9482" s="28">
        <v>42829</v>
      </c>
      <c r="C9482" s="30">
        <v>100</v>
      </c>
      <c r="D9482" s="4">
        <v>1</v>
      </c>
      <c r="E9482" s="1">
        <v>36</v>
      </c>
      <c r="F9482" s="4" t="s">
        <v>47</v>
      </c>
      <c r="G9482" s="4" t="s">
        <v>1496</v>
      </c>
      <c r="H9482" s="4" t="s">
        <v>23</v>
      </c>
      <c r="I9482" s="4" t="s">
        <v>23</v>
      </c>
      <c r="J9482" s="4"/>
      <c r="K9482" s="40"/>
      <c r="L9482" s="58"/>
      <c r="M9482" s="58"/>
      <c r="N9482" s="58"/>
      <c r="O9482" s="58"/>
      <c r="P9482" s="40"/>
      <c r="Q9482" s="58"/>
      <c r="R9482" s="58"/>
      <c r="S9482" s="58"/>
      <c r="T9482" s="58"/>
      <c r="U9482" s="58"/>
      <c r="V9482" s="58"/>
      <c r="W9482" s="58"/>
      <c r="X9482" s="58"/>
      <c r="Y9482" s="58"/>
      <c r="Z9482" s="58"/>
      <c r="AA9482" s="58"/>
      <c r="AB9482" s="58"/>
      <c r="AC9482" s="58"/>
      <c r="AD9482" s="58"/>
      <c r="AE9482" s="58"/>
      <c r="AF9482" s="58"/>
      <c r="AG9482" s="58"/>
      <c r="AH9482" s="58"/>
      <c r="AI9482" s="58"/>
      <c r="AJ9482" s="58"/>
      <c r="AK9482" s="40" t="s">
        <v>1328</v>
      </c>
      <c r="AL9482" s="40"/>
      <c r="AM9482" s="1" t="s">
        <v>216</v>
      </c>
    </row>
    <row r="9483" spans="1:39">
      <c r="A9483" s="1" t="s">
        <v>2981</v>
      </c>
      <c r="B9483" s="28">
        <v>42829</v>
      </c>
      <c r="C9483" s="30">
        <v>100</v>
      </c>
      <c r="D9483" s="4">
        <v>1</v>
      </c>
      <c r="E9483" s="1">
        <v>37</v>
      </c>
      <c r="F9483" s="4" t="s">
        <v>26</v>
      </c>
      <c r="G9483" s="4" t="s">
        <v>534</v>
      </c>
      <c r="H9483" s="4" t="s">
        <v>23</v>
      </c>
      <c r="I9483" s="4" t="s">
        <v>23</v>
      </c>
      <c r="J9483" s="4"/>
      <c r="K9483" s="40"/>
      <c r="L9483" s="58"/>
      <c r="M9483" s="58"/>
      <c r="N9483" s="58"/>
      <c r="O9483" s="58"/>
      <c r="P9483" s="40"/>
      <c r="Q9483" s="58"/>
      <c r="R9483" s="58"/>
      <c r="S9483" s="58"/>
      <c r="T9483" s="58"/>
      <c r="U9483" s="58"/>
      <c r="V9483" s="58"/>
      <c r="W9483" s="58"/>
      <c r="X9483" s="58"/>
      <c r="Y9483" s="58"/>
      <c r="Z9483" s="58"/>
      <c r="AA9483" s="58"/>
      <c r="AB9483" s="58"/>
      <c r="AC9483" s="58"/>
      <c r="AD9483" s="58"/>
      <c r="AE9483" s="58"/>
      <c r="AF9483" s="58"/>
      <c r="AG9483" s="58"/>
      <c r="AH9483" s="58"/>
      <c r="AI9483" s="58"/>
      <c r="AJ9483" s="58"/>
      <c r="AK9483" s="40" t="s">
        <v>1328</v>
      </c>
      <c r="AL9483" s="40"/>
      <c r="AM9483" s="1" t="s">
        <v>216</v>
      </c>
    </row>
    <row r="9484" spans="1:39">
      <c r="A9484" s="1" t="s">
        <v>2981</v>
      </c>
      <c r="B9484" s="28">
        <v>42829</v>
      </c>
      <c r="C9484" s="30">
        <v>100</v>
      </c>
      <c r="D9484" s="4">
        <v>1</v>
      </c>
      <c r="E9484" s="1">
        <v>37</v>
      </c>
      <c r="F9484" s="4" t="s">
        <v>47</v>
      </c>
      <c r="G9484" s="4" t="s">
        <v>1498</v>
      </c>
      <c r="H9484" s="4" t="s">
        <v>23</v>
      </c>
      <c r="I9484" s="4" t="s">
        <v>23</v>
      </c>
      <c r="J9484" s="4"/>
      <c r="K9484" s="40"/>
      <c r="L9484" s="58"/>
      <c r="M9484" s="58"/>
      <c r="N9484" s="58"/>
      <c r="O9484" s="58"/>
      <c r="P9484" s="40"/>
      <c r="Q9484" s="58"/>
      <c r="R9484" s="58"/>
      <c r="S9484" s="58"/>
      <c r="T9484" s="58"/>
      <c r="U9484" s="58"/>
      <c r="V9484" s="58"/>
      <c r="W9484" s="58"/>
      <c r="X9484" s="58"/>
      <c r="Y9484" s="58"/>
      <c r="Z9484" s="58"/>
      <c r="AA9484" s="58"/>
      <c r="AB9484" s="58"/>
      <c r="AC9484" s="58"/>
      <c r="AD9484" s="58"/>
      <c r="AE9484" s="58"/>
      <c r="AF9484" s="58"/>
      <c r="AG9484" s="58"/>
      <c r="AH9484" s="58"/>
      <c r="AI9484" s="58"/>
      <c r="AJ9484" s="58"/>
      <c r="AK9484" s="40" t="s">
        <v>1328</v>
      </c>
      <c r="AL9484" s="40"/>
      <c r="AM9484" s="1" t="s">
        <v>216</v>
      </c>
    </row>
    <row r="9485" spans="1:39">
      <c r="A9485" s="1" t="s">
        <v>2981</v>
      </c>
      <c r="B9485" s="28">
        <v>42829</v>
      </c>
      <c r="C9485" s="30">
        <v>100</v>
      </c>
      <c r="D9485" s="4">
        <v>1</v>
      </c>
      <c r="E9485" s="1">
        <v>38</v>
      </c>
      <c r="F9485" s="4" t="s">
        <v>26</v>
      </c>
      <c r="G9485" s="4" t="s">
        <v>1499</v>
      </c>
      <c r="H9485" s="4" t="s">
        <v>23</v>
      </c>
      <c r="I9485" s="4" t="s">
        <v>23</v>
      </c>
      <c r="J9485" s="4"/>
      <c r="K9485" s="40"/>
      <c r="L9485" s="58"/>
      <c r="M9485" s="58"/>
      <c r="N9485" s="58"/>
      <c r="O9485" s="58"/>
      <c r="P9485" s="40"/>
      <c r="Q9485" s="58"/>
      <c r="R9485" s="58"/>
      <c r="S9485" s="58"/>
      <c r="T9485" s="58"/>
      <c r="U9485" s="58"/>
      <c r="V9485" s="58"/>
      <c r="W9485" s="58"/>
      <c r="X9485" s="58"/>
      <c r="Y9485" s="58"/>
      <c r="Z9485" s="58"/>
      <c r="AA9485" s="58"/>
      <c r="AB9485" s="58"/>
      <c r="AC9485" s="58"/>
      <c r="AD9485" s="58"/>
      <c r="AE9485" s="58"/>
      <c r="AF9485" s="58"/>
      <c r="AG9485" s="58"/>
      <c r="AH9485" s="58"/>
      <c r="AI9485" s="58"/>
      <c r="AJ9485" s="58"/>
      <c r="AK9485" s="40" t="s">
        <v>1328</v>
      </c>
      <c r="AL9485" s="40"/>
      <c r="AM9485" s="1" t="s">
        <v>216</v>
      </c>
    </row>
    <row r="9486" spans="1:39">
      <c r="A9486" s="1" t="s">
        <v>2981</v>
      </c>
      <c r="B9486" s="28">
        <v>42829</v>
      </c>
      <c r="C9486" s="30">
        <v>100</v>
      </c>
      <c r="D9486" s="4">
        <v>1</v>
      </c>
      <c r="E9486" s="1">
        <v>38</v>
      </c>
      <c r="F9486" s="4" t="s">
        <v>47</v>
      </c>
      <c r="G9486" s="4" t="s">
        <v>1500</v>
      </c>
      <c r="H9486" s="4" t="s">
        <v>23</v>
      </c>
      <c r="I9486" s="4" t="s">
        <v>23</v>
      </c>
      <c r="J9486" s="4"/>
      <c r="K9486" s="40"/>
      <c r="L9486" s="58"/>
      <c r="M9486" s="58"/>
      <c r="N9486" s="58"/>
      <c r="O9486" s="58"/>
      <c r="P9486" s="40"/>
      <c r="Q9486" s="58"/>
      <c r="R9486" s="58"/>
      <c r="S9486" s="58"/>
      <c r="T9486" s="58"/>
      <c r="U9486" s="58"/>
      <c r="V9486" s="58"/>
      <c r="W9486" s="58"/>
      <c r="X9486" s="58"/>
      <c r="Y9486" s="58"/>
      <c r="Z9486" s="58"/>
      <c r="AA9486" s="58"/>
      <c r="AB9486" s="58"/>
      <c r="AC9486" s="58"/>
      <c r="AD9486" s="58"/>
      <c r="AE9486" s="58"/>
      <c r="AF9486" s="58"/>
      <c r="AG9486" s="58"/>
      <c r="AH9486" s="58"/>
      <c r="AI9486" s="58"/>
      <c r="AJ9486" s="58"/>
      <c r="AK9486" s="40" t="s">
        <v>1328</v>
      </c>
      <c r="AL9486" s="40"/>
      <c r="AM9486" s="1" t="s">
        <v>216</v>
      </c>
    </row>
    <row r="9487" spans="1:39">
      <c r="A9487" s="1" t="s">
        <v>2981</v>
      </c>
      <c r="B9487" s="28">
        <v>42829</v>
      </c>
      <c r="C9487" s="30">
        <v>100</v>
      </c>
      <c r="D9487" s="4">
        <v>1</v>
      </c>
      <c r="E9487" s="1">
        <v>39</v>
      </c>
      <c r="F9487" s="4" t="s">
        <v>26</v>
      </c>
      <c r="G9487" s="4" t="s">
        <v>1501</v>
      </c>
      <c r="H9487" s="4" t="s">
        <v>23</v>
      </c>
      <c r="I9487" s="4" t="s">
        <v>53</v>
      </c>
      <c r="J9487" s="4"/>
      <c r="K9487" s="40"/>
      <c r="L9487" s="58"/>
      <c r="M9487" s="58"/>
      <c r="N9487" s="58"/>
      <c r="O9487" s="58"/>
      <c r="P9487" s="40"/>
      <c r="Q9487" s="58"/>
      <c r="R9487" s="58"/>
      <c r="S9487" s="58"/>
      <c r="T9487" s="58"/>
      <c r="U9487" s="58"/>
      <c r="V9487" s="58"/>
      <c r="W9487" s="58"/>
      <c r="X9487" s="58"/>
      <c r="Y9487" s="58"/>
      <c r="Z9487" s="58"/>
      <c r="AA9487" s="58"/>
      <c r="AB9487" s="58"/>
      <c r="AC9487" s="58"/>
      <c r="AD9487" s="58"/>
      <c r="AE9487" s="58"/>
      <c r="AF9487" s="58"/>
      <c r="AG9487" s="58"/>
      <c r="AH9487" s="58"/>
      <c r="AI9487" s="58"/>
      <c r="AJ9487" s="58"/>
      <c r="AK9487" s="40" t="s">
        <v>1328</v>
      </c>
      <c r="AL9487" s="40"/>
      <c r="AM9487" s="1" t="s">
        <v>216</v>
      </c>
    </row>
    <row r="9488" spans="1:39">
      <c r="A9488" s="1" t="s">
        <v>2981</v>
      </c>
      <c r="B9488" s="28">
        <v>42829</v>
      </c>
      <c r="C9488" s="30">
        <v>100</v>
      </c>
      <c r="D9488" s="4">
        <v>1</v>
      </c>
      <c r="E9488" s="1">
        <v>39</v>
      </c>
      <c r="F9488" s="4" t="s">
        <v>47</v>
      </c>
      <c r="G9488" s="4" t="s">
        <v>1503</v>
      </c>
      <c r="H9488" s="4" t="s">
        <v>23</v>
      </c>
      <c r="I9488" s="4" t="s">
        <v>23</v>
      </c>
      <c r="J9488" s="4"/>
      <c r="K9488" s="40"/>
      <c r="L9488" s="58"/>
      <c r="M9488" s="58"/>
      <c r="N9488" s="58"/>
      <c r="O9488" s="58"/>
      <c r="P9488" s="40"/>
      <c r="Q9488" s="58"/>
      <c r="R9488" s="58"/>
      <c r="S9488" s="58"/>
      <c r="T9488" s="58"/>
      <c r="U9488" s="58"/>
      <c r="V9488" s="58"/>
      <c r="W9488" s="58"/>
      <c r="X9488" s="58"/>
      <c r="Y9488" s="58"/>
      <c r="Z9488" s="58"/>
      <c r="AA9488" s="58"/>
      <c r="AB9488" s="58"/>
      <c r="AC9488" s="58"/>
      <c r="AD9488" s="58"/>
      <c r="AE9488" s="58"/>
      <c r="AF9488" s="58"/>
      <c r="AG9488" s="58"/>
      <c r="AH9488" s="58"/>
      <c r="AI9488" s="58"/>
      <c r="AJ9488" s="58"/>
      <c r="AK9488" s="40" t="s">
        <v>1328</v>
      </c>
      <c r="AL9488" s="40"/>
      <c r="AM9488" s="1" t="s">
        <v>216</v>
      </c>
    </row>
    <row r="9489" spans="1:39">
      <c r="A9489" s="1" t="s">
        <v>2981</v>
      </c>
      <c r="B9489" s="28">
        <v>42829</v>
      </c>
      <c r="C9489" s="30">
        <v>100</v>
      </c>
      <c r="D9489" s="4">
        <v>1</v>
      </c>
      <c r="E9489" s="1">
        <v>40</v>
      </c>
      <c r="F9489" s="4" t="s">
        <v>26</v>
      </c>
      <c r="G9489" s="4" t="s">
        <v>1504</v>
      </c>
      <c r="H9489" s="4" t="s">
        <v>23</v>
      </c>
      <c r="I9489" s="4" t="s">
        <v>23</v>
      </c>
      <c r="J9489" s="4"/>
      <c r="K9489" s="40"/>
      <c r="L9489" s="58"/>
      <c r="M9489" s="58"/>
      <c r="N9489" s="58"/>
      <c r="O9489" s="58"/>
      <c r="P9489" s="40"/>
      <c r="Q9489" s="58"/>
      <c r="R9489" s="58"/>
      <c r="S9489" s="58"/>
      <c r="T9489" s="58"/>
      <c r="U9489" s="58"/>
      <c r="V9489" s="58"/>
      <c r="W9489" s="58"/>
      <c r="X9489" s="58"/>
      <c r="Y9489" s="58"/>
      <c r="Z9489" s="58"/>
      <c r="AA9489" s="58"/>
      <c r="AB9489" s="58"/>
      <c r="AC9489" s="58"/>
      <c r="AD9489" s="58"/>
      <c r="AE9489" s="58"/>
      <c r="AF9489" s="58"/>
      <c r="AG9489" s="58"/>
      <c r="AH9489" s="58"/>
      <c r="AI9489" s="58"/>
      <c r="AJ9489" s="58"/>
      <c r="AK9489" s="40" t="s">
        <v>1328</v>
      </c>
      <c r="AL9489" s="40"/>
      <c r="AM9489" s="1" t="s">
        <v>216</v>
      </c>
    </row>
    <row r="9490" spans="1:39">
      <c r="A9490" s="1" t="s">
        <v>2981</v>
      </c>
      <c r="B9490" s="28">
        <v>42829</v>
      </c>
      <c r="C9490" s="30">
        <v>100</v>
      </c>
      <c r="D9490" s="4">
        <v>1</v>
      </c>
      <c r="E9490" s="1">
        <v>40</v>
      </c>
      <c r="F9490" s="4" t="s">
        <v>47</v>
      </c>
      <c r="G9490" s="4" t="s">
        <v>1507</v>
      </c>
      <c r="H9490" s="4" t="s">
        <v>23</v>
      </c>
      <c r="I9490" s="4" t="s">
        <v>23</v>
      </c>
      <c r="J9490" s="4"/>
      <c r="K9490" s="40"/>
      <c r="L9490" s="58"/>
      <c r="M9490" s="58"/>
      <c r="N9490" s="58"/>
      <c r="O9490" s="58"/>
      <c r="P9490" s="40"/>
      <c r="Q9490" s="58"/>
      <c r="R9490" s="58"/>
      <c r="S9490" s="58"/>
      <c r="T9490" s="58"/>
      <c r="U9490" s="58"/>
      <c r="V9490" s="58"/>
      <c r="W9490" s="58"/>
      <c r="X9490" s="58"/>
      <c r="Y9490" s="58"/>
      <c r="Z9490" s="58"/>
      <c r="AA9490" s="58"/>
      <c r="AB9490" s="58"/>
      <c r="AC9490" s="58"/>
      <c r="AD9490" s="58"/>
      <c r="AE9490" s="58"/>
      <c r="AF9490" s="58"/>
      <c r="AG9490" s="58"/>
      <c r="AH9490" s="58"/>
      <c r="AI9490" s="58"/>
      <c r="AJ9490" s="58"/>
      <c r="AK9490" s="40" t="s">
        <v>1328</v>
      </c>
      <c r="AL9490" s="40"/>
      <c r="AM9490" s="1" t="s">
        <v>216</v>
      </c>
    </row>
    <row r="9491" spans="1:39">
      <c r="A9491" s="1" t="s">
        <v>2981</v>
      </c>
      <c r="B9491" s="28">
        <v>42829</v>
      </c>
      <c r="C9491" s="30">
        <v>100</v>
      </c>
      <c r="D9491" s="4">
        <v>1</v>
      </c>
      <c r="E9491" s="1">
        <v>41</v>
      </c>
      <c r="F9491" s="4" t="s">
        <v>26</v>
      </c>
      <c r="G9491" s="4" t="s">
        <v>1508</v>
      </c>
      <c r="H9491" s="4" t="s">
        <v>23</v>
      </c>
      <c r="I9491" s="4" t="s">
        <v>53</v>
      </c>
      <c r="J9491" s="4"/>
      <c r="K9491" s="40"/>
      <c r="L9491" s="58"/>
      <c r="M9491" s="58"/>
      <c r="N9491" s="58"/>
      <c r="O9491" s="58"/>
      <c r="P9491" s="40"/>
      <c r="Q9491" s="58"/>
      <c r="R9491" s="58"/>
      <c r="S9491" s="58"/>
      <c r="T9491" s="58"/>
      <c r="U9491" s="58"/>
      <c r="V9491" s="58"/>
      <c r="W9491" s="58"/>
      <c r="X9491" s="58"/>
      <c r="Y9491" s="58"/>
      <c r="Z9491" s="58"/>
      <c r="AA9491" s="58"/>
      <c r="AB9491" s="58"/>
      <c r="AC9491" s="58"/>
      <c r="AD9491" s="58"/>
      <c r="AE9491" s="58"/>
      <c r="AF9491" s="58"/>
      <c r="AG9491" s="58"/>
      <c r="AH9491" s="58"/>
      <c r="AI9491" s="58"/>
      <c r="AJ9491" s="58"/>
      <c r="AK9491" s="40" t="s">
        <v>1328</v>
      </c>
      <c r="AL9491" s="40"/>
      <c r="AM9491" s="1" t="s">
        <v>216</v>
      </c>
    </row>
    <row r="9492" spans="1:39">
      <c r="A9492" s="1" t="s">
        <v>2981</v>
      </c>
      <c r="B9492" s="28">
        <v>42829</v>
      </c>
      <c r="C9492" s="30">
        <v>100</v>
      </c>
      <c r="D9492" s="4">
        <v>1</v>
      </c>
      <c r="E9492" s="1">
        <v>41</v>
      </c>
      <c r="F9492" s="4" t="s">
        <v>47</v>
      </c>
      <c r="G9492" s="4" t="s">
        <v>1509</v>
      </c>
      <c r="H9492" s="4" t="s">
        <v>23</v>
      </c>
      <c r="I9492" s="4" t="s">
        <v>23</v>
      </c>
      <c r="J9492" s="4"/>
      <c r="K9492" s="40"/>
      <c r="L9492" s="58"/>
      <c r="M9492" s="58"/>
      <c r="N9492" s="58"/>
      <c r="O9492" s="58"/>
      <c r="P9492" s="40"/>
      <c r="Q9492" s="58"/>
      <c r="R9492" s="58"/>
      <c r="S9492" s="58"/>
      <c r="T9492" s="58"/>
      <c r="U9492" s="58"/>
      <c r="V9492" s="58"/>
      <c r="W9492" s="58"/>
      <c r="X9492" s="58"/>
      <c r="Y9492" s="58"/>
      <c r="Z9492" s="58"/>
      <c r="AA9492" s="58"/>
      <c r="AB9492" s="58"/>
      <c r="AC9492" s="58"/>
      <c r="AD9492" s="58"/>
      <c r="AE9492" s="58"/>
      <c r="AF9492" s="58"/>
      <c r="AG9492" s="58"/>
      <c r="AH9492" s="58"/>
      <c r="AI9492" s="58"/>
      <c r="AJ9492" s="58"/>
      <c r="AK9492" s="40" t="s">
        <v>1328</v>
      </c>
      <c r="AL9492" s="40"/>
      <c r="AM9492" s="1" t="s">
        <v>216</v>
      </c>
    </row>
    <row r="9493" spans="1:39">
      <c r="A9493" s="1" t="s">
        <v>2981</v>
      </c>
      <c r="B9493" s="28">
        <v>42829</v>
      </c>
      <c r="C9493" s="30">
        <v>100</v>
      </c>
      <c r="D9493" s="4">
        <v>1</v>
      </c>
      <c r="E9493" s="1">
        <v>42</v>
      </c>
      <c r="F9493" s="4" t="s">
        <v>26</v>
      </c>
      <c r="G9493" s="4" t="s">
        <v>1510</v>
      </c>
      <c r="H9493" s="4" t="s">
        <v>23</v>
      </c>
      <c r="I9493" s="4" t="s">
        <v>23</v>
      </c>
      <c r="J9493" s="4"/>
      <c r="K9493" s="40"/>
      <c r="L9493" s="58"/>
      <c r="M9493" s="58"/>
      <c r="N9493" s="58"/>
      <c r="O9493" s="58"/>
      <c r="P9493" s="40"/>
      <c r="Q9493" s="58"/>
      <c r="R9493" s="58"/>
      <c r="S9493" s="58"/>
      <c r="T9493" s="58"/>
      <c r="U9493" s="58"/>
      <c r="V9493" s="58"/>
      <c r="W9493" s="58"/>
      <c r="X9493" s="58"/>
      <c r="Y9493" s="58"/>
      <c r="Z9493" s="58"/>
      <c r="AA9493" s="58"/>
      <c r="AB9493" s="58"/>
      <c r="AC9493" s="58"/>
      <c r="AD9493" s="58"/>
      <c r="AE9493" s="58"/>
      <c r="AF9493" s="58"/>
      <c r="AG9493" s="58"/>
      <c r="AH9493" s="58"/>
      <c r="AI9493" s="58"/>
      <c r="AJ9493" s="58"/>
      <c r="AK9493" s="40" t="s">
        <v>1328</v>
      </c>
      <c r="AL9493" s="40"/>
      <c r="AM9493" s="1" t="s">
        <v>216</v>
      </c>
    </row>
    <row r="9494" spans="1:39">
      <c r="A9494" s="1" t="s">
        <v>2981</v>
      </c>
      <c r="B9494" s="28">
        <v>42829</v>
      </c>
      <c r="C9494" s="30">
        <v>100</v>
      </c>
      <c r="D9494" s="4">
        <v>1</v>
      </c>
      <c r="E9494" s="1">
        <v>42</v>
      </c>
      <c r="F9494" s="4" t="s">
        <v>47</v>
      </c>
      <c r="G9494" s="4" t="s">
        <v>1511</v>
      </c>
      <c r="H9494" s="4" t="s">
        <v>23</v>
      </c>
      <c r="I9494" s="4" t="s">
        <v>23</v>
      </c>
      <c r="J9494" s="4"/>
      <c r="K9494" s="40"/>
      <c r="L9494" s="58"/>
      <c r="M9494" s="58"/>
      <c r="N9494" s="58"/>
      <c r="O9494" s="58"/>
      <c r="P9494" s="40"/>
      <c r="Q9494" s="58"/>
      <c r="R9494" s="58"/>
      <c r="S9494" s="58"/>
      <c r="T9494" s="58"/>
      <c r="U9494" s="58"/>
      <c r="V9494" s="58"/>
      <c r="W9494" s="58"/>
      <c r="X9494" s="58"/>
      <c r="Y9494" s="58"/>
      <c r="Z9494" s="58"/>
      <c r="AA9494" s="58"/>
      <c r="AB9494" s="58"/>
      <c r="AC9494" s="58"/>
      <c r="AD9494" s="58"/>
      <c r="AE9494" s="58"/>
      <c r="AF9494" s="58"/>
      <c r="AG9494" s="58"/>
      <c r="AH9494" s="58"/>
      <c r="AI9494" s="58"/>
      <c r="AJ9494" s="58"/>
      <c r="AK9494" s="40" t="s">
        <v>1328</v>
      </c>
      <c r="AL9494" s="40"/>
      <c r="AM9494" s="1" t="s">
        <v>216</v>
      </c>
    </row>
    <row r="9495" spans="1:39">
      <c r="A9495" s="1" t="s">
        <v>2981</v>
      </c>
      <c r="B9495" s="28">
        <v>42829</v>
      </c>
      <c r="C9495" s="30">
        <v>100</v>
      </c>
      <c r="D9495" s="4">
        <v>1</v>
      </c>
      <c r="E9495" s="1">
        <v>43</v>
      </c>
      <c r="F9495" s="4" t="s">
        <v>26</v>
      </c>
      <c r="G9495" s="4" t="s">
        <v>1512</v>
      </c>
      <c r="H9495" s="4" t="s">
        <v>23</v>
      </c>
      <c r="I9495" s="4" t="s">
        <v>23</v>
      </c>
      <c r="J9495" s="4"/>
      <c r="K9495" s="40"/>
      <c r="L9495" s="58"/>
      <c r="M9495" s="58"/>
      <c r="N9495" s="58"/>
      <c r="O9495" s="58"/>
      <c r="P9495" s="40"/>
      <c r="Q9495" s="58"/>
      <c r="R9495" s="58"/>
      <c r="S9495" s="58"/>
      <c r="T9495" s="58"/>
      <c r="U9495" s="58"/>
      <c r="V9495" s="58"/>
      <c r="W9495" s="58"/>
      <c r="X9495" s="58"/>
      <c r="Y9495" s="58"/>
      <c r="Z9495" s="58"/>
      <c r="AA9495" s="58"/>
      <c r="AB9495" s="58"/>
      <c r="AC9495" s="58"/>
      <c r="AD9495" s="58"/>
      <c r="AE9495" s="58"/>
      <c r="AF9495" s="58"/>
      <c r="AG9495" s="58"/>
      <c r="AH9495" s="58"/>
      <c r="AI9495" s="58"/>
      <c r="AJ9495" s="58"/>
      <c r="AK9495" s="40" t="s">
        <v>1328</v>
      </c>
      <c r="AL9495" s="40"/>
      <c r="AM9495" s="1" t="s">
        <v>216</v>
      </c>
    </row>
    <row r="9496" spans="1:39">
      <c r="A9496" s="1" t="s">
        <v>2981</v>
      </c>
      <c r="B9496" s="28">
        <v>42829</v>
      </c>
      <c r="C9496" s="30">
        <v>100</v>
      </c>
      <c r="D9496" s="4">
        <v>1</v>
      </c>
      <c r="E9496" s="1">
        <v>43</v>
      </c>
      <c r="F9496" s="4" t="s">
        <v>47</v>
      </c>
      <c r="G9496" s="4" t="s">
        <v>1513</v>
      </c>
      <c r="H9496" s="4" t="s">
        <v>23</v>
      </c>
      <c r="I9496" s="4" t="s">
        <v>23</v>
      </c>
      <c r="J9496" s="4"/>
      <c r="K9496" s="40"/>
      <c r="L9496" s="58"/>
      <c r="M9496" s="58"/>
      <c r="N9496" s="58"/>
      <c r="O9496" s="58"/>
      <c r="P9496" s="40"/>
      <c r="Q9496" s="58"/>
      <c r="R9496" s="58"/>
      <c r="S9496" s="58"/>
      <c r="T9496" s="58"/>
      <c r="U9496" s="58"/>
      <c r="V9496" s="58"/>
      <c r="W9496" s="58"/>
      <c r="X9496" s="58"/>
      <c r="Y9496" s="58"/>
      <c r="Z9496" s="58"/>
      <c r="AA9496" s="58"/>
      <c r="AB9496" s="58"/>
      <c r="AC9496" s="58"/>
      <c r="AD9496" s="58"/>
      <c r="AE9496" s="58"/>
      <c r="AF9496" s="58"/>
      <c r="AG9496" s="58"/>
      <c r="AH9496" s="58"/>
      <c r="AI9496" s="58"/>
      <c r="AJ9496" s="58"/>
      <c r="AK9496" s="40" t="s">
        <v>1328</v>
      </c>
      <c r="AL9496" s="40"/>
      <c r="AM9496" s="1" t="s">
        <v>216</v>
      </c>
    </row>
    <row r="9497" spans="1:39">
      <c r="A9497" s="1" t="s">
        <v>2981</v>
      </c>
      <c r="B9497" s="28">
        <v>42829</v>
      </c>
      <c r="C9497" s="30">
        <v>100</v>
      </c>
      <c r="D9497" s="4">
        <v>1</v>
      </c>
      <c r="E9497" s="1">
        <v>44</v>
      </c>
      <c r="F9497" s="4" t="s">
        <v>26</v>
      </c>
      <c r="G9497" s="4" t="s">
        <v>1514</v>
      </c>
      <c r="H9497" s="4" t="s">
        <v>23</v>
      </c>
      <c r="I9497" s="4" t="s">
        <v>23</v>
      </c>
      <c r="J9497" s="4"/>
      <c r="K9497" s="40"/>
      <c r="L9497" s="58"/>
      <c r="M9497" s="58"/>
      <c r="N9497" s="58"/>
      <c r="O9497" s="58"/>
      <c r="P9497" s="40"/>
      <c r="Q9497" s="58"/>
      <c r="R9497" s="58"/>
      <c r="S9497" s="58"/>
      <c r="T9497" s="58"/>
      <c r="U9497" s="58"/>
      <c r="V9497" s="58"/>
      <c r="W9497" s="58"/>
      <c r="X9497" s="58"/>
      <c r="Y9497" s="58"/>
      <c r="Z9497" s="58"/>
      <c r="AA9497" s="58"/>
      <c r="AB9497" s="58"/>
      <c r="AC9497" s="58"/>
      <c r="AD9497" s="58"/>
      <c r="AE9497" s="58"/>
      <c r="AF9497" s="58"/>
      <c r="AG9497" s="58"/>
      <c r="AH9497" s="58"/>
      <c r="AI9497" s="58"/>
      <c r="AJ9497" s="58"/>
      <c r="AK9497" s="40" t="s">
        <v>1328</v>
      </c>
      <c r="AL9497" s="40"/>
      <c r="AM9497" s="1" t="s">
        <v>216</v>
      </c>
    </row>
    <row r="9498" spans="1:39">
      <c r="A9498" s="1" t="s">
        <v>2981</v>
      </c>
      <c r="B9498" s="28">
        <v>42829</v>
      </c>
      <c r="C9498" s="30">
        <v>100</v>
      </c>
      <c r="D9498" s="4">
        <v>1</v>
      </c>
      <c r="E9498" s="1">
        <v>44</v>
      </c>
      <c r="F9498" s="4" t="s">
        <v>47</v>
      </c>
      <c r="G9498" s="4" t="s">
        <v>1515</v>
      </c>
      <c r="H9498" s="4" t="s">
        <v>23</v>
      </c>
      <c r="I9498" s="4" t="s">
        <v>23</v>
      </c>
      <c r="J9498" s="4"/>
      <c r="K9498" s="40"/>
      <c r="L9498" s="58"/>
      <c r="M9498" s="58"/>
      <c r="N9498" s="58"/>
      <c r="O9498" s="58"/>
      <c r="P9498" s="40"/>
      <c r="Q9498" s="58"/>
      <c r="R9498" s="58"/>
      <c r="S9498" s="58"/>
      <c r="T9498" s="58"/>
      <c r="U9498" s="58"/>
      <c r="V9498" s="58"/>
      <c r="W9498" s="58"/>
      <c r="X9498" s="58"/>
      <c r="Y9498" s="58"/>
      <c r="Z9498" s="58"/>
      <c r="AA9498" s="58"/>
      <c r="AB9498" s="58"/>
      <c r="AC9498" s="58"/>
      <c r="AD9498" s="58"/>
      <c r="AE9498" s="58"/>
      <c r="AF9498" s="58"/>
      <c r="AG9498" s="58"/>
      <c r="AH9498" s="58"/>
      <c r="AI9498" s="58"/>
      <c r="AJ9498" s="58"/>
      <c r="AK9498" s="40" t="s">
        <v>1328</v>
      </c>
      <c r="AL9498" s="40"/>
      <c r="AM9498" s="1" t="s">
        <v>216</v>
      </c>
    </row>
    <row r="9499" spans="1:39">
      <c r="A9499" s="1" t="s">
        <v>2981</v>
      </c>
      <c r="B9499" s="28">
        <v>42829</v>
      </c>
      <c r="C9499" s="30">
        <v>100</v>
      </c>
      <c r="D9499" s="4">
        <v>1</v>
      </c>
      <c r="E9499" s="1">
        <v>45</v>
      </c>
      <c r="F9499" s="4" t="s">
        <v>26</v>
      </c>
      <c r="G9499" s="4" t="s">
        <v>1516</v>
      </c>
      <c r="H9499" s="4" t="s">
        <v>23</v>
      </c>
      <c r="I9499" s="4" t="s">
        <v>23</v>
      </c>
      <c r="J9499" s="4"/>
      <c r="K9499" s="40"/>
      <c r="L9499" s="58"/>
      <c r="M9499" s="58"/>
      <c r="N9499" s="58"/>
      <c r="O9499" s="58"/>
      <c r="P9499" s="40"/>
      <c r="Q9499" s="58"/>
      <c r="R9499" s="58"/>
      <c r="S9499" s="58"/>
      <c r="T9499" s="58"/>
      <c r="U9499" s="58"/>
      <c r="V9499" s="58"/>
      <c r="W9499" s="58"/>
      <c r="X9499" s="58"/>
      <c r="Y9499" s="58"/>
      <c r="Z9499" s="58"/>
      <c r="AA9499" s="58"/>
      <c r="AB9499" s="58"/>
      <c r="AC9499" s="58"/>
      <c r="AD9499" s="58"/>
      <c r="AE9499" s="58"/>
      <c r="AF9499" s="58"/>
      <c r="AG9499" s="58"/>
      <c r="AH9499" s="58"/>
      <c r="AI9499" s="58"/>
      <c r="AJ9499" s="58"/>
      <c r="AK9499" s="40" t="s">
        <v>1328</v>
      </c>
      <c r="AL9499" s="40"/>
      <c r="AM9499" s="1" t="s">
        <v>216</v>
      </c>
    </row>
    <row r="9500" spans="1:39">
      <c r="A9500" s="1" t="s">
        <v>2981</v>
      </c>
      <c r="B9500" s="28">
        <v>42829</v>
      </c>
      <c r="C9500" s="30">
        <v>100</v>
      </c>
      <c r="D9500" s="4">
        <v>1</v>
      </c>
      <c r="E9500" s="1">
        <v>45</v>
      </c>
      <c r="F9500" s="4" t="s">
        <v>47</v>
      </c>
      <c r="G9500" s="4" t="s">
        <v>1517</v>
      </c>
      <c r="H9500" s="4" t="s">
        <v>23</v>
      </c>
      <c r="I9500" s="4" t="s">
        <v>23</v>
      </c>
      <c r="J9500" s="4"/>
      <c r="K9500" s="40"/>
      <c r="L9500" s="58"/>
      <c r="M9500" s="58"/>
      <c r="N9500" s="58"/>
      <c r="O9500" s="58"/>
      <c r="P9500" s="40"/>
      <c r="Q9500" s="58"/>
      <c r="R9500" s="58"/>
      <c r="S9500" s="58"/>
      <c r="T9500" s="58"/>
      <c r="U9500" s="58"/>
      <c r="V9500" s="58"/>
      <c r="W9500" s="58"/>
      <c r="X9500" s="58"/>
      <c r="Y9500" s="58"/>
      <c r="Z9500" s="58"/>
      <c r="AA9500" s="58"/>
      <c r="AB9500" s="58"/>
      <c r="AC9500" s="58"/>
      <c r="AD9500" s="58"/>
      <c r="AE9500" s="58"/>
      <c r="AF9500" s="58"/>
      <c r="AG9500" s="58"/>
      <c r="AH9500" s="58"/>
      <c r="AI9500" s="58"/>
      <c r="AJ9500" s="58"/>
      <c r="AK9500" s="40" t="s">
        <v>1328</v>
      </c>
      <c r="AL9500" s="40"/>
      <c r="AM9500" s="1" t="s">
        <v>216</v>
      </c>
    </row>
    <row r="9501" spans="1:39">
      <c r="A9501" s="1" t="s">
        <v>2981</v>
      </c>
      <c r="B9501" s="28">
        <v>42829</v>
      </c>
      <c r="C9501" s="30">
        <v>100</v>
      </c>
      <c r="D9501" s="4">
        <v>1</v>
      </c>
      <c r="E9501" s="1">
        <v>46</v>
      </c>
      <c r="F9501" s="4" t="s">
        <v>26</v>
      </c>
      <c r="G9501" s="4" t="s">
        <v>1518</v>
      </c>
      <c r="H9501" s="4" t="s">
        <v>23</v>
      </c>
      <c r="I9501" s="4" t="s">
        <v>23</v>
      </c>
      <c r="J9501" s="4"/>
      <c r="K9501" s="40"/>
      <c r="L9501" s="58"/>
      <c r="M9501" s="58"/>
      <c r="N9501" s="58"/>
      <c r="O9501" s="58"/>
      <c r="P9501" s="40"/>
      <c r="Q9501" s="58"/>
      <c r="R9501" s="58"/>
      <c r="S9501" s="58"/>
      <c r="T9501" s="58"/>
      <c r="U9501" s="58"/>
      <c r="V9501" s="58"/>
      <c r="W9501" s="58"/>
      <c r="X9501" s="58"/>
      <c r="Y9501" s="58"/>
      <c r="Z9501" s="58"/>
      <c r="AA9501" s="58"/>
      <c r="AB9501" s="58"/>
      <c r="AC9501" s="58"/>
      <c r="AD9501" s="58"/>
      <c r="AE9501" s="58"/>
      <c r="AF9501" s="58"/>
      <c r="AG9501" s="58"/>
      <c r="AH9501" s="58"/>
      <c r="AI9501" s="58"/>
      <c r="AJ9501" s="58"/>
      <c r="AK9501" s="40" t="s">
        <v>1328</v>
      </c>
      <c r="AL9501" s="40"/>
      <c r="AM9501" s="1" t="s">
        <v>216</v>
      </c>
    </row>
    <row r="9502" spans="1:39">
      <c r="A9502" s="1" t="s">
        <v>2981</v>
      </c>
      <c r="B9502" s="28">
        <v>42829</v>
      </c>
      <c r="C9502" s="30">
        <v>100</v>
      </c>
      <c r="D9502" s="4">
        <v>1</v>
      </c>
      <c r="E9502" s="1">
        <v>46</v>
      </c>
      <c r="F9502" s="4" t="s">
        <v>47</v>
      </c>
      <c r="G9502" s="4" t="s">
        <v>1519</v>
      </c>
      <c r="H9502" s="4" t="s">
        <v>23</v>
      </c>
      <c r="I9502" s="4" t="s">
        <v>23</v>
      </c>
      <c r="J9502" s="4"/>
      <c r="K9502" s="40"/>
      <c r="L9502" s="58"/>
      <c r="M9502" s="58"/>
      <c r="N9502" s="58"/>
      <c r="O9502" s="58"/>
      <c r="P9502" s="40"/>
      <c r="Q9502" s="58"/>
      <c r="R9502" s="58"/>
      <c r="S9502" s="58"/>
      <c r="T9502" s="58"/>
      <c r="U9502" s="58"/>
      <c r="V9502" s="58"/>
      <c r="W9502" s="58"/>
      <c r="X9502" s="58"/>
      <c r="Y9502" s="58"/>
      <c r="Z9502" s="58"/>
      <c r="AA9502" s="58"/>
      <c r="AB9502" s="58"/>
      <c r="AC9502" s="58"/>
      <c r="AD9502" s="58"/>
      <c r="AE9502" s="58"/>
      <c r="AF9502" s="58"/>
      <c r="AG9502" s="58"/>
      <c r="AH9502" s="58"/>
      <c r="AI9502" s="58"/>
      <c r="AJ9502" s="58"/>
      <c r="AK9502" s="40" t="s">
        <v>1328</v>
      </c>
      <c r="AL9502" s="40"/>
      <c r="AM9502" s="1" t="s">
        <v>216</v>
      </c>
    </row>
    <row r="9503" spans="1:39">
      <c r="A9503" s="1" t="s">
        <v>2981</v>
      </c>
      <c r="B9503" s="28">
        <v>42829</v>
      </c>
      <c r="C9503" s="30">
        <v>100</v>
      </c>
      <c r="D9503" s="4">
        <v>1</v>
      </c>
      <c r="E9503" s="1">
        <v>47</v>
      </c>
      <c r="F9503" s="4" t="s">
        <v>26</v>
      </c>
      <c r="G9503" s="4" t="s">
        <v>1520</v>
      </c>
      <c r="H9503" s="4" t="s">
        <v>23</v>
      </c>
      <c r="I9503" s="4" t="s">
        <v>23</v>
      </c>
      <c r="J9503" s="4"/>
      <c r="K9503" s="40"/>
      <c r="L9503" s="58"/>
      <c r="M9503" s="58"/>
      <c r="N9503" s="58"/>
      <c r="O9503" s="58"/>
      <c r="P9503" s="40"/>
      <c r="Q9503" s="58"/>
      <c r="R9503" s="58"/>
      <c r="S9503" s="58"/>
      <c r="T9503" s="58"/>
      <c r="U9503" s="58"/>
      <c r="V9503" s="58"/>
      <c r="W9503" s="58"/>
      <c r="X9503" s="58"/>
      <c r="Y9503" s="58"/>
      <c r="Z9503" s="58"/>
      <c r="AA9503" s="58"/>
      <c r="AB9503" s="58"/>
      <c r="AC9503" s="58"/>
      <c r="AD9503" s="58"/>
      <c r="AE9503" s="58"/>
      <c r="AF9503" s="58"/>
      <c r="AG9503" s="58"/>
      <c r="AH9503" s="58"/>
      <c r="AI9503" s="58"/>
      <c r="AJ9503" s="58"/>
      <c r="AK9503" s="40" t="s">
        <v>1328</v>
      </c>
      <c r="AL9503" s="40"/>
      <c r="AM9503" s="1" t="s">
        <v>216</v>
      </c>
    </row>
    <row r="9504" spans="1:39">
      <c r="A9504" s="1" t="s">
        <v>2981</v>
      </c>
      <c r="B9504" s="28">
        <v>42829</v>
      </c>
      <c r="C9504" s="30">
        <v>100</v>
      </c>
      <c r="D9504" s="4">
        <v>1</v>
      </c>
      <c r="E9504" s="1">
        <v>47</v>
      </c>
      <c r="F9504" s="4" t="s">
        <v>47</v>
      </c>
      <c r="G9504" s="4" t="s">
        <v>1521</v>
      </c>
      <c r="H9504" s="4" t="s">
        <v>23</v>
      </c>
      <c r="I9504" s="4" t="s">
        <v>23</v>
      </c>
      <c r="J9504" s="4"/>
      <c r="K9504" s="40"/>
      <c r="L9504" s="58"/>
      <c r="M9504" s="58"/>
      <c r="N9504" s="58"/>
      <c r="O9504" s="58"/>
      <c r="P9504" s="40"/>
      <c r="Q9504" s="58"/>
      <c r="R9504" s="58"/>
      <c r="S9504" s="58"/>
      <c r="T9504" s="58"/>
      <c r="U9504" s="58"/>
      <c r="V9504" s="58"/>
      <c r="W9504" s="58"/>
      <c r="X9504" s="58"/>
      <c r="Y9504" s="58"/>
      <c r="Z9504" s="58"/>
      <c r="AA9504" s="58"/>
      <c r="AB9504" s="58"/>
      <c r="AC9504" s="58"/>
      <c r="AD9504" s="58"/>
      <c r="AE9504" s="58"/>
      <c r="AF9504" s="58"/>
      <c r="AG9504" s="58"/>
      <c r="AH9504" s="58"/>
      <c r="AI9504" s="58"/>
      <c r="AJ9504" s="58"/>
      <c r="AK9504" s="40" t="s">
        <v>1328</v>
      </c>
      <c r="AL9504" s="40"/>
      <c r="AM9504" s="1" t="s">
        <v>216</v>
      </c>
    </row>
    <row r="9505" spans="1:40">
      <c r="A9505" s="1" t="s">
        <v>2981</v>
      </c>
      <c r="B9505" s="28">
        <v>42829</v>
      </c>
      <c r="C9505" s="30">
        <v>100</v>
      </c>
      <c r="D9505" s="4">
        <v>1</v>
      </c>
      <c r="E9505" s="1">
        <v>48</v>
      </c>
      <c r="F9505" s="4" t="s">
        <v>26</v>
      </c>
      <c r="G9505" s="4" t="s">
        <v>1522</v>
      </c>
      <c r="H9505" s="4" t="s">
        <v>23</v>
      </c>
      <c r="I9505" s="4" t="s">
        <v>23</v>
      </c>
      <c r="J9505" s="4"/>
      <c r="K9505" s="40"/>
      <c r="L9505" s="58"/>
      <c r="M9505" s="58"/>
      <c r="N9505" s="58"/>
      <c r="O9505" s="58"/>
      <c r="P9505" s="40"/>
      <c r="Q9505" s="58"/>
      <c r="R9505" s="58"/>
      <c r="S9505" s="58"/>
      <c r="T9505" s="58"/>
      <c r="U9505" s="58"/>
      <c r="V9505" s="58"/>
      <c r="W9505" s="58"/>
      <c r="X9505" s="58"/>
      <c r="Y9505" s="58"/>
      <c r="Z9505" s="58"/>
      <c r="AA9505" s="58"/>
      <c r="AB9505" s="58"/>
      <c r="AC9505" s="58"/>
      <c r="AD9505" s="58"/>
      <c r="AE9505" s="58"/>
      <c r="AF9505" s="58"/>
      <c r="AG9505" s="58"/>
      <c r="AH9505" s="58"/>
      <c r="AI9505" s="58"/>
      <c r="AJ9505" s="58"/>
      <c r="AK9505" s="40" t="s">
        <v>1328</v>
      </c>
      <c r="AL9505" s="40"/>
      <c r="AM9505" s="1" t="s">
        <v>216</v>
      </c>
    </row>
    <row r="9506" spans="1:40">
      <c r="A9506" s="1" t="s">
        <v>2981</v>
      </c>
      <c r="B9506" s="28">
        <v>42829</v>
      </c>
      <c r="C9506" s="30">
        <v>100</v>
      </c>
      <c r="D9506" s="4">
        <v>1</v>
      </c>
      <c r="E9506" s="1">
        <v>48</v>
      </c>
      <c r="F9506" s="4" t="s">
        <v>47</v>
      </c>
      <c r="G9506" s="4" t="s">
        <v>1523</v>
      </c>
      <c r="H9506" s="4" t="s">
        <v>23</v>
      </c>
      <c r="I9506" s="4" t="s">
        <v>23</v>
      </c>
      <c r="J9506" s="4"/>
      <c r="K9506" s="40"/>
      <c r="L9506" s="58"/>
      <c r="M9506" s="58"/>
      <c r="N9506" s="58"/>
      <c r="O9506" s="58"/>
      <c r="P9506" s="40"/>
      <c r="Q9506" s="58"/>
      <c r="R9506" s="58"/>
      <c r="S9506" s="58"/>
      <c r="T9506" s="58"/>
      <c r="U9506" s="58"/>
      <c r="V9506" s="58"/>
      <c r="W9506" s="58"/>
      <c r="X9506" s="58"/>
      <c r="Y9506" s="58"/>
      <c r="Z9506" s="58"/>
      <c r="AA9506" s="58"/>
      <c r="AB9506" s="58"/>
      <c r="AC9506" s="58"/>
      <c r="AD9506" s="58"/>
      <c r="AE9506" s="58"/>
      <c r="AF9506" s="58"/>
      <c r="AG9506" s="58"/>
      <c r="AH9506" s="58"/>
      <c r="AI9506" s="58"/>
      <c r="AJ9506" s="58"/>
      <c r="AK9506" s="40" t="s">
        <v>1328</v>
      </c>
      <c r="AL9506" s="40"/>
      <c r="AM9506" s="1" t="s">
        <v>216</v>
      </c>
    </row>
    <row r="9507" spans="1:40">
      <c r="A9507" s="1" t="s">
        <v>2988</v>
      </c>
      <c r="B9507" s="28">
        <v>42830</v>
      </c>
      <c r="C9507" s="30">
        <v>100</v>
      </c>
      <c r="D9507" s="4">
        <v>1</v>
      </c>
      <c r="E9507" s="1">
        <v>1</v>
      </c>
      <c r="F9507" s="4" t="s">
        <v>26</v>
      </c>
      <c r="G9507" s="4" t="s">
        <v>1823</v>
      </c>
      <c r="H9507" s="4" t="s">
        <v>22</v>
      </c>
      <c r="I9507" s="4" t="s">
        <v>53</v>
      </c>
      <c r="J9507" s="4"/>
      <c r="K9507" s="40"/>
      <c r="L9507" s="58"/>
      <c r="M9507" s="58"/>
      <c r="N9507" s="58"/>
      <c r="O9507" s="58"/>
      <c r="P9507" s="40"/>
      <c r="Q9507" s="58"/>
      <c r="R9507" s="58"/>
      <c r="S9507" s="58"/>
      <c r="T9507" s="58"/>
      <c r="U9507" s="58"/>
      <c r="V9507" s="58"/>
      <c r="W9507" s="58"/>
      <c r="X9507" s="58"/>
      <c r="Y9507" s="58"/>
      <c r="Z9507" s="58"/>
      <c r="AA9507" s="58"/>
      <c r="AB9507" s="58"/>
      <c r="AC9507" s="58"/>
      <c r="AD9507" s="58"/>
      <c r="AE9507" s="58"/>
      <c r="AF9507" s="58"/>
      <c r="AG9507" s="58"/>
      <c r="AH9507" s="58"/>
      <c r="AI9507" s="58"/>
      <c r="AJ9507" s="58"/>
      <c r="AK9507" s="40" t="s">
        <v>2638</v>
      </c>
      <c r="AL9507" s="40"/>
      <c r="AM9507" s="1" t="s">
        <v>216</v>
      </c>
    </row>
    <row r="9508" spans="1:40">
      <c r="A9508" s="1" t="s">
        <v>2988</v>
      </c>
      <c r="B9508" s="28">
        <v>42830</v>
      </c>
      <c r="C9508" s="30">
        <v>100</v>
      </c>
      <c r="D9508" s="4">
        <v>1</v>
      </c>
      <c r="E9508" s="1">
        <v>1</v>
      </c>
      <c r="F9508" s="4" t="s">
        <v>47</v>
      </c>
      <c r="G9508" s="4" t="s">
        <v>1825</v>
      </c>
      <c r="H9508" s="4" t="s">
        <v>22</v>
      </c>
      <c r="I9508" s="4" t="s">
        <v>53</v>
      </c>
      <c r="J9508" s="4"/>
      <c r="K9508" s="40"/>
      <c r="L9508" s="58"/>
      <c r="M9508" s="58"/>
      <c r="N9508" s="58"/>
      <c r="O9508" s="58"/>
      <c r="P9508" s="40"/>
      <c r="Q9508" s="58"/>
      <c r="R9508" s="58"/>
      <c r="S9508" s="58"/>
      <c r="T9508" s="58"/>
      <c r="U9508" s="58"/>
      <c r="V9508" s="58"/>
      <c r="W9508" s="58"/>
      <c r="X9508" s="58"/>
      <c r="Y9508" s="58"/>
      <c r="Z9508" s="58"/>
      <c r="AA9508" s="58"/>
      <c r="AB9508" s="58"/>
      <c r="AC9508" s="58"/>
      <c r="AD9508" s="58"/>
      <c r="AE9508" s="58"/>
      <c r="AF9508" s="58"/>
      <c r="AG9508" s="58"/>
      <c r="AH9508" s="58"/>
      <c r="AI9508" s="58"/>
      <c r="AJ9508" s="58"/>
      <c r="AK9508" s="40" t="s">
        <v>2638</v>
      </c>
      <c r="AL9508" s="40"/>
      <c r="AM9508" s="1" t="s">
        <v>1328</v>
      </c>
    </row>
    <row r="9509" spans="1:40">
      <c r="A9509" s="1" t="s">
        <v>2988</v>
      </c>
      <c r="B9509" s="28">
        <v>42830</v>
      </c>
      <c r="C9509" s="30">
        <v>100</v>
      </c>
      <c r="D9509" s="4">
        <v>1</v>
      </c>
      <c r="E9509" s="1">
        <v>2</v>
      </c>
      <c r="F9509" s="4" t="s">
        <v>26</v>
      </c>
      <c r="G9509" s="4" t="s">
        <v>1833</v>
      </c>
      <c r="H9509" s="4" t="s">
        <v>23</v>
      </c>
      <c r="I9509" s="4" t="s">
        <v>53</v>
      </c>
      <c r="J9509" s="4"/>
      <c r="K9509" s="40"/>
      <c r="L9509" s="58"/>
      <c r="M9509" s="58"/>
      <c r="N9509" s="58"/>
      <c r="O9509" s="58"/>
      <c r="P9509" s="40"/>
      <c r="Q9509" s="58"/>
      <c r="R9509" s="58"/>
      <c r="S9509" s="58"/>
      <c r="T9509" s="58"/>
      <c r="U9509" s="58"/>
      <c r="V9509" s="58"/>
      <c r="W9509" s="58"/>
      <c r="X9509" s="58"/>
      <c r="Y9509" s="58"/>
      <c r="Z9509" s="58"/>
      <c r="AA9509" s="58"/>
      <c r="AB9509" s="58"/>
      <c r="AC9509" s="58"/>
      <c r="AD9509" s="58"/>
      <c r="AE9509" s="58"/>
      <c r="AF9509" s="58"/>
      <c r="AG9509" s="58"/>
      <c r="AH9509" s="58"/>
      <c r="AI9509" s="58"/>
      <c r="AJ9509" s="58"/>
      <c r="AK9509" s="40" t="s">
        <v>2638</v>
      </c>
      <c r="AL9509" s="40"/>
      <c r="AM9509" s="1" t="s">
        <v>1328</v>
      </c>
    </row>
    <row r="9510" spans="1:40">
      <c r="A9510" s="1" t="s">
        <v>2988</v>
      </c>
      <c r="B9510" s="28">
        <v>42830</v>
      </c>
      <c r="C9510" s="30">
        <v>100</v>
      </c>
      <c r="D9510" s="4">
        <v>1</v>
      </c>
      <c r="E9510" s="1">
        <v>2</v>
      </c>
      <c r="F9510" s="4" t="s">
        <v>47</v>
      </c>
      <c r="G9510" s="4" t="s">
        <v>1829</v>
      </c>
      <c r="H9510" s="4" t="s">
        <v>23</v>
      </c>
      <c r="I9510" s="4" t="s">
        <v>9</v>
      </c>
      <c r="J9510" s="4"/>
      <c r="K9510" s="40"/>
      <c r="L9510" s="58"/>
      <c r="M9510" s="58"/>
      <c r="N9510" s="58"/>
      <c r="O9510" s="58"/>
      <c r="P9510" s="40"/>
      <c r="Q9510" s="58"/>
      <c r="R9510" s="58"/>
      <c r="S9510" s="58"/>
      <c r="T9510" s="58"/>
      <c r="U9510" s="58"/>
      <c r="V9510" s="58"/>
      <c r="W9510" s="58"/>
      <c r="X9510" s="58"/>
      <c r="Y9510" s="58"/>
      <c r="Z9510" s="58"/>
      <c r="AA9510" s="58"/>
      <c r="AB9510" s="58"/>
      <c r="AC9510" s="58"/>
      <c r="AD9510" s="58"/>
      <c r="AE9510" s="58"/>
      <c r="AF9510" s="58"/>
      <c r="AG9510" s="58"/>
      <c r="AH9510" s="58"/>
      <c r="AI9510" s="58"/>
      <c r="AJ9510" s="58"/>
      <c r="AK9510" s="40" t="s">
        <v>2638</v>
      </c>
      <c r="AL9510" s="40"/>
      <c r="AM9510" s="1" t="s">
        <v>1328</v>
      </c>
    </row>
    <row r="9511" spans="1:40">
      <c r="A9511" s="1" t="s">
        <v>2988</v>
      </c>
      <c r="B9511" s="28">
        <v>42830</v>
      </c>
      <c r="C9511" s="30">
        <v>100</v>
      </c>
      <c r="D9511" s="4">
        <v>1</v>
      </c>
      <c r="E9511" s="1">
        <v>3</v>
      </c>
      <c r="F9511" s="4" t="s">
        <v>26</v>
      </c>
      <c r="G9511" s="4" t="s">
        <v>1813</v>
      </c>
      <c r="H9511" s="4" t="s">
        <v>22</v>
      </c>
      <c r="I9511" s="4" t="s">
        <v>9</v>
      </c>
      <c r="J9511" s="4"/>
      <c r="K9511" s="40"/>
      <c r="L9511" s="58"/>
      <c r="M9511" s="58"/>
      <c r="N9511" s="58"/>
      <c r="O9511" s="58"/>
      <c r="P9511" s="40"/>
      <c r="Q9511" s="58"/>
      <c r="R9511" s="58"/>
      <c r="S9511" s="58"/>
      <c r="T9511" s="58"/>
      <c r="U9511" s="58"/>
      <c r="V9511" s="58"/>
      <c r="W9511" s="58"/>
      <c r="X9511" s="58"/>
      <c r="Y9511" s="58"/>
      <c r="Z9511" s="58"/>
      <c r="AA9511" s="58"/>
      <c r="AB9511" s="58"/>
      <c r="AC9511" s="58"/>
      <c r="AD9511" s="58"/>
      <c r="AE9511" s="58"/>
      <c r="AF9511" s="58"/>
      <c r="AG9511" s="58"/>
      <c r="AH9511" s="58"/>
      <c r="AI9511" s="58"/>
      <c r="AJ9511" s="58"/>
      <c r="AK9511" s="40" t="s">
        <v>2638</v>
      </c>
      <c r="AL9511" s="40"/>
      <c r="AM9511" s="1" t="s">
        <v>1328</v>
      </c>
    </row>
    <row r="9512" spans="1:40">
      <c r="A9512" s="1" t="s">
        <v>2988</v>
      </c>
      <c r="B9512" s="28">
        <v>42830</v>
      </c>
      <c r="C9512" s="30">
        <v>100</v>
      </c>
      <c r="D9512" s="4">
        <v>1</v>
      </c>
      <c r="E9512" s="1">
        <v>3</v>
      </c>
      <c r="F9512" s="4" t="s">
        <v>47</v>
      </c>
      <c r="G9512" s="4" t="s">
        <v>1824</v>
      </c>
      <c r="H9512" s="4" t="s">
        <v>22</v>
      </c>
      <c r="I9512" s="4" t="s">
        <v>53</v>
      </c>
      <c r="J9512" s="4"/>
      <c r="K9512" s="40"/>
      <c r="L9512" s="58"/>
      <c r="M9512" s="58"/>
      <c r="N9512" s="58"/>
      <c r="O9512" s="58"/>
      <c r="P9512" s="40"/>
      <c r="Q9512" s="58"/>
      <c r="R9512" s="58"/>
      <c r="S9512" s="58"/>
      <c r="T9512" s="58"/>
      <c r="U9512" s="58"/>
      <c r="V9512" s="58"/>
      <c r="W9512" s="58"/>
      <c r="X9512" s="58"/>
      <c r="Y9512" s="58"/>
      <c r="Z9512" s="58"/>
      <c r="AA9512" s="58"/>
      <c r="AB9512" s="58"/>
      <c r="AC9512" s="58"/>
      <c r="AD9512" s="58"/>
      <c r="AE9512" s="58"/>
      <c r="AF9512" s="58"/>
      <c r="AG9512" s="58"/>
      <c r="AH9512" s="58"/>
      <c r="AI9512" s="58"/>
      <c r="AJ9512" s="58"/>
      <c r="AK9512" s="40" t="s">
        <v>2638</v>
      </c>
      <c r="AL9512" s="40"/>
      <c r="AM9512" s="1" t="s">
        <v>1328</v>
      </c>
    </row>
    <row r="9513" spans="1:40">
      <c r="A9513" s="1" t="s">
        <v>2988</v>
      </c>
      <c r="B9513" s="28">
        <v>42830</v>
      </c>
      <c r="C9513" s="30">
        <v>100</v>
      </c>
      <c r="D9513" s="4">
        <v>1</v>
      </c>
      <c r="E9513" s="1">
        <v>4</v>
      </c>
      <c r="F9513" s="4" t="s">
        <v>26</v>
      </c>
      <c r="G9513" s="4" t="s">
        <v>1821</v>
      </c>
      <c r="H9513" s="4" t="s">
        <v>23</v>
      </c>
      <c r="I9513" s="4" t="s">
        <v>23</v>
      </c>
      <c r="J9513" s="4"/>
      <c r="K9513" s="40"/>
      <c r="L9513" s="58"/>
      <c r="M9513" s="57"/>
      <c r="N9513" s="58"/>
      <c r="O9513" s="58"/>
      <c r="P9513" s="40"/>
      <c r="Q9513" s="58"/>
      <c r="R9513" s="58"/>
      <c r="S9513" s="58"/>
      <c r="T9513" s="58"/>
      <c r="U9513" s="58"/>
      <c r="V9513" s="58"/>
      <c r="W9513" s="58"/>
      <c r="X9513" s="58"/>
      <c r="Y9513" s="58"/>
      <c r="Z9513" s="58"/>
      <c r="AA9513" s="58"/>
      <c r="AB9513" s="58"/>
      <c r="AC9513" s="58"/>
      <c r="AD9513" s="58"/>
      <c r="AE9513" s="58"/>
      <c r="AF9513" s="58"/>
      <c r="AG9513" s="58"/>
      <c r="AH9513" s="58"/>
      <c r="AI9513" s="58"/>
      <c r="AJ9513" s="58"/>
      <c r="AK9513" s="40" t="s">
        <v>2638</v>
      </c>
      <c r="AL9513" s="40"/>
      <c r="AM9513" s="1" t="s">
        <v>1328</v>
      </c>
    </row>
    <row r="9514" spans="1:40">
      <c r="A9514" s="1" t="s">
        <v>2988</v>
      </c>
      <c r="B9514" s="28">
        <v>42830</v>
      </c>
      <c r="C9514" s="30">
        <v>100</v>
      </c>
      <c r="D9514" s="4">
        <v>1</v>
      </c>
      <c r="E9514" s="1">
        <v>4</v>
      </c>
      <c r="F9514" s="4" t="s">
        <v>47</v>
      </c>
      <c r="G9514" s="4" t="s">
        <v>1832</v>
      </c>
      <c r="H9514" s="4" t="s">
        <v>23</v>
      </c>
      <c r="I9514" s="4" t="s">
        <v>53</v>
      </c>
      <c r="J9514" s="4"/>
      <c r="K9514" s="40"/>
      <c r="L9514" s="58"/>
      <c r="M9514" s="58"/>
      <c r="N9514" s="58"/>
      <c r="O9514" s="58"/>
      <c r="P9514" s="40"/>
      <c r="Q9514" s="58"/>
      <c r="R9514" s="58"/>
      <c r="S9514" s="58"/>
      <c r="T9514" s="58"/>
      <c r="U9514" s="58"/>
      <c r="V9514" s="58"/>
      <c r="W9514" s="58"/>
      <c r="X9514" s="58"/>
      <c r="Y9514" s="58"/>
      <c r="Z9514" s="58"/>
      <c r="AA9514" s="58"/>
      <c r="AB9514" s="58"/>
      <c r="AC9514" s="58"/>
      <c r="AD9514" s="58"/>
      <c r="AE9514" s="58"/>
      <c r="AF9514" s="58"/>
      <c r="AG9514" s="58"/>
      <c r="AH9514" s="58"/>
      <c r="AI9514" s="58"/>
      <c r="AJ9514" s="58"/>
      <c r="AK9514" s="40" t="s">
        <v>2638</v>
      </c>
      <c r="AL9514" s="40"/>
      <c r="AM9514" s="1" t="s">
        <v>1328</v>
      </c>
      <c r="AN9514" s="1" t="s">
        <v>2727</v>
      </c>
    </row>
    <row r="9515" spans="1:40">
      <c r="A9515" s="1" t="s">
        <v>2988</v>
      </c>
      <c r="B9515" s="28">
        <v>42830</v>
      </c>
      <c r="C9515" s="30">
        <v>100</v>
      </c>
      <c r="D9515" s="4">
        <v>1</v>
      </c>
      <c r="E9515" s="1">
        <v>5</v>
      </c>
      <c r="F9515" s="4" t="s">
        <v>26</v>
      </c>
      <c r="G9515" s="4" t="s">
        <v>1828</v>
      </c>
      <c r="H9515" s="4" t="s">
        <v>23</v>
      </c>
      <c r="I9515" s="4" t="s">
        <v>23</v>
      </c>
      <c r="J9515" s="4"/>
      <c r="K9515" s="40"/>
      <c r="L9515" s="58"/>
      <c r="M9515" s="58"/>
      <c r="N9515" s="58"/>
      <c r="O9515" s="58"/>
      <c r="P9515" s="40"/>
      <c r="Q9515" s="58"/>
      <c r="R9515" s="58"/>
      <c r="S9515" s="58"/>
      <c r="T9515" s="58"/>
      <c r="U9515" s="58"/>
      <c r="V9515" s="58"/>
      <c r="W9515" s="58"/>
      <c r="X9515" s="58"/>
      <c r="Y9515" s="58"/>
      <c r="Z9515" s="58"/>
      <c r="AA9515" s="58"/>
      <c r="AB9515" s="58"/>
      <c r="AC9515" s="58"/>
      <c r="AD9515" s="58"/>
      <c r="AE9515" s="58"/>
      <c r="AF9515" s="58"/>
      <c r="AG9515" s="58"/>
      <c r="AH9515" s="58"/>
      <c r="AI9515" s="58"/>
      <c r="AJ9515" s="58"/>
      <c r="AK9515" s="40" t="s">
        <v>2638</v>
      </c>
      <c r="AL9515" s="40"/>
      <c r="AM9515" s="1" t="s">
        <v>1328</v>
      </c>
    </row>
    <row r="9516" spans="1:40">
      <c r="A9516" s="1" t="s">
        <v>2988</v>
      </c>
      <c r="B9516" s="28">
        <v>42830</v>
      </c>
      <c r="C9516" s="30">
        <v>100</v>
      </c>
      <c r="D9516" s="4">
        <v>1</v>
      </c>
      <c r="E9516" s="1">
        <v>5</v>
      </c>
      <c r="F9516" s="4" t="s">
        <v>47</v>
      </c>
      <c r="G9516" s="4" t="s">
        <v>1826</v>
      </c>
      <c r="H9516" s="4" t="s">
        <v>22</v>
      </c>
      <c r="I9516" s="4" t="s">
        <v>23</v>
      </c>
      <c r="J9516" s="4"/>
      <c r="K9516" s="40"/>
      <c r="L9516" s="58"/>
      <c r="M9516" s="58"/>
      <c r="N9516" s="58"/>
      <c r="O9516" s="58"/>
      <c r="P9516" s="40"/>
      <c r="Q9516" s="58"/>
      <c r="R9516" s="58"/>
      <c r="S9516" s="58"/>
      <c r="T9516" s="58"/>
      <c r="U9516" s="58"/>
      <c r="V9516" s="58"/>
      <c r="W9516" s="58"/>
      <c r="X9516" s="58"/>
      <c r="Y9516" s="58"/>
      <c r="Z9516" s="58"/>
      <c r="AA9516" s="58"/>
      <c r="AB9516" s="58"/>
      <c r="AC9516" s="58"/>
      <c r="AD9516" s="58"/>
      <c r="AE9516" s="58"/>
      <c r="AF9516" s="58"/>
      <c r="AG9516" s="58"/>
      <c r="AH9516" s="58"/>
      <c r="AI9516" s="58"/>
      <c r="AJ9516" s="58"/>
      <c r="AK9516" s="40" t="s">
        <v>2638</v>
      </c>
      <c r="AL9516" s="40"/>
      <c r="AM9516" s="1" t="s">
        <v>1328</v>
      </c>
    </row>
    <row r="9517" spans="1:40">
      <c r="A9517" s="1" t="s">
        <v>2988</v>
      </c>
      <c r="B9517" s="28">
        <v>42830</v>
      </c>
      <c r="C9517" s="30">
        <v>100</v>
      </c>
      <c r="D9517" s="4">
        <v>1</v>
      </c>
      <c r="E9517" s="1">
        <v>6</v>
      </c>
      <c r="F9517" s="4" t="s">
        <v>26</v>
      </c>
      <c r="G9517" s="4" t="s">
        <v>1834</v>
      </c>
      <c r="H9517" s="4" t="s">
        <v>22</v>
      </c>
      <c r="I9517" s="4" t="s">
        <v>53</v>
      </c>
      <c r="J9517" s="4"/>
      <c r="K9517" s="40"/>
      <c r="L9517" s="58"/>
      <c r="M9517" s="58"/>
      <c r="N9517" s="58"/>
      <c r="O9517" s="58"/>
      <c r="P9517" s="40"/>
      <c r="Q9517" s="58"/>
      <c r="R9517" s="58"/>
      <c r="S9517" s="58"/>
      <c r="T9517" s="58"/>
      <c r="U9517" s="58"/>
      <c r="V9517" s="58"/>
      <c r="W9517" s="58"/>
      <c r="X9517" s="58"/>
      <c r="Y9517" s="58"/>
      <c r="Z9517" s="58"/>
      <c r="AA9517" s="58"/>
      <c r="AB9517" s="58"/>
      <c r="AC9517" s="58"/>
      <c r="AD9517" s="58"/>
      <c r="AE9517" s="58"/>
      <c r="AF9517" s="58"/>
      <c r="AG9517" s="58"/>
      <c r="AH9517" s="58"/>
      <c r="AI9517" s="58"/>
      <c r="AJ9517" s="58"/>
      <c r="AK9517" s="40" t="s">
        <v>2638</v>
      </c>
      <c r="AL9517" s="40"/>
      <c r="AM9517" s="1" t="s">
        <v>1328</v>
      </c>
    </row>
    <row r="9518" spans="1:40">
      <c r="A9518" s="1" t="s">
        <v>2988</v>
      </c>
      <c r="B9518" s="28">
        <v>42830</v>
      </c>
      <c r="C9518" s="30">
        <v>100</v>
      </c>
      <c r="D9518" s="4">
        <v>1</v>
      </c>
      <c r="E9518" s="1">
        <v>6</v>
      </c>
      <c r="F9518" s="4" t="s">
        <v>47</v>
      </c>
      <c r="G9518" s="4" t="s">
        <v>1816</v>
      </c>
      <c r="H9518" s="4" t="s">
        <v>23</v>
      </c>
      <c r="I9518" s="4" t="s">
        <v>53</v>
      </c>
      <c r="J9518" s="4"/>
      <c r="K9518" s="40"/>
      <c r="L9518" s="58"/>
      <c r="M9518" s="57"/>
      <c r="N9518" s="58"/>
      <c r="O9518" s="58"/>
      <c r="P9518" s="40"/>
      <c r="Q9518" s="58"/>
      <c r="R9518" s="58"/>
      <c r="S9518" s="58"/>
      <c r="T9518" s="58"/>
      <c r="U9518" s="58"/>
      <c r="V9518" s="58"/>
      <c r="W9518" s="58"/>
      <c r="X9518" s="58"/>
      <c r="Y9518" s="58"/>
      <c r="Z9518" s="58"/>
      <c r="AA9518" s="58"/>
      <c r="AB9518" s="58"/>
      <c r="AC9518" s="58"/>
      <c r="AD9518" s="58"/>
      <c r="AE9518" s="58"/>
      <c r="AF9518" s="58"/>
      <c r="AG9518" s="58"/>
      <c r="AH9518" s="58"/>
      <c r="AI9518" s="58"/>
      <c r="AJ9518" s="58"/>
      <c r="AK9518" s="40" t="s">
        <v>2638</v>
      </c>
      <c r="AL9518" s="40"/>
      <c r="AM9518" s="1" t="s">
        <v>1328</v>
      </c>
    </row>
    <row r="9519" spans="1:40">
      <c r="A9519" s="1" t="s">
        <v>2988</v>
      </c>
      <c r="B9519" s="28">
        <v>42830</v>
      </c>
      <c r="C9519" s="30">
        <v>100</v>
      </c>
      <c r="D9519" s="4">
        <v>1</v>
      </c>
      <c r="E9519" s="1">
        <v>7</v>
      </c>
      <c r="F9519" s="4" t="s">
        <v>26</v>
      </c>
      <c r="G9519" s="4" t="s">
        <v>1809</v>
      </c>
      <c r="H9519" s="4" t="s">
        <v>22</v>
      </c>
      <c r="I9519" s="4" t="s">
        <v>9</v>
      </c>
      <c r="J9519" s="4"/>
      <c r="K9519" s="40"/>
      <c r="L9519" s="58"/>
      <c r="M9519" s="58"/>
      <c r="N9519" s="58"/>
      <c r="O9519" s="58"/>
      <c r="P9519" s="40"/>
      <c r="Q9519" s="58"/>
      <c r="R9519" s="58"/>
      <c r="S9519" s="58"/>
      <c r="T9519" s="58"/>
      <c r="U9519" s="58"/>
      <c r="V9519" s="58"/>
      <c r="W9519" s="58"/>
      <c r="X9519" s="58"/>
      <c r="Y9519" s="58"/>
      <c r="Z9519" s="58"/>
      <c r="AA9519" s="58"/>
      <c r="AB9519" s="58"/>
      <c r="AC9519" s="58"/>
      <c r="AD9519" s="58"/>
      <c r="AE9519" s="58"/>
      <c r="AF9519" s="58"/>
      <c r="AG9519" s="58"/>
      <c r="AH9519" s="58"/>
      <c r="AI9519" s="58"/>
      <c r="AJ9519" s="58"/>
      <c r="AK9519" s="40" t="s">
        <v>2638</v>
      </c>
      <c r="AL9519" s="40"/>
      <c r="AM9519" s="1" t="s">
        <v>1328</v>
      </c>
    </row>
    <row r="9520" spans="1:40">
      <c r="A9520" s="1" t="s">
        <v>2988</v>
      </c>
      <c r="B9520" s="28">
        <v>42830</v>
      </c>
      <c r="C9520" s="30">
        <v>100</v>
      </c>
      <c r="D9520" s="4">
        <v>1</v>
      </c>
      <c r="E9520" s="1">
        <v>7</v>
      </c>
      <c r="F9520" s="4" t="s">
        <v>47</v>
      </c>
      <c r="G9520" s="4" t="s">
        <v>1822</v>
      </c>
      <c r="H9520" s="4" t="s">
        <v>22</v>
      </c>
      <c r="I9520" s="4" t="s">
        <v>9</v>
      </c>
      <c r="J9520" s="4"/>
      <c r="K9520" s="40"/>
      <c r="L9520" s="58"/>
      <c r="M9520" s="58"/>
      <c r="N9520" s="58"/>
      <c r="O9520" s="58"/>
      <c r="P9520" s="40"/>
      <c r="Q9520" s="58"/>
      <c r="R9520" s="58"/>
      <c r="S9520" s="58"/>
      <c r="T9520" s="58"/>
      <c r="U9520" s="58"/>
      <c r="V9520" s="58"/>
      <c r="W9520" s="58"/>
      <c r="X9520" s="58"/>
      <c r="Y9520" s="58"/>
      <c r="Z9520" s="58"/>
      <c r="AA9520" s="58"/>
      <c r="AB9520" s="58"/>
      <c r="AC9520" s="58"/>
      <c r="AD9520" s="58"/>
      <c r="AE9520" s="58"/>
      <c r="AF9520" s="58"/>
      <c r="AG9520" s="58"/>
      <c r="AH9520" s="58"/>
      <c r="AI9520" s="58"/>
      <c r="AJ9520" s="58"/>
      <c r="AK9520" s="40" t="s">
        <v>2638</v>
      </c>
      <c r="AL9520" s="40"/>
      <c r="AM9520" s="1" t="s">
        <v>1328</v>
      </c>
    </row>
    <row r="9521" spans="1:40">
      <c r="A9521" s="1" t="s">
        <v>2988</v>
      </c>
      <c r="B9521" s="28">
        <v>42830</v>
      </c>
      <c r="C9521" s="30">
        <v>100</v>
      </c>
      <c r="D9521" s="4">
        <v>1</v>
      </c>
      <c r="E9521" s="1">
        <v>8</v>
      </c>
      <c r="F9521" s="4" t="s">
        <v>26</v>
      </c>
      <c r="G9521" s="4" t="s">
        <v>1808</v>
      </c>
      <c r="H9521" s="4" t="s">
        <v>22</v>
      </c>
      <c r="I9521" s="4" t="s">
        <v>9</v>
      </c>
      <c r="J9521" s="4"/>
      <c r="K9521" s="40"/>
      <c r="L9521" s="58"/>
      <c r="M9521" s="58"/>
      <c r="N9521" s="58"/>
      <c r="O9521" s="58"/>
      <c r="P9521" s="40"/>
      <c r="Q9521" s="58"/>
      <c r="R9521" s="58"/>
      <c r="S9521" s="58"/>
      <c r="T9521" s="58"/>
      <c r="U9521" s="58"/>
      <c r="V9521" s="58"/>
      <c r="W9521" s="58"/>
      <c r="X9521" s="58"/>
      <c r="Y9521" s="58"/>
      <c r="Z9521" s="58"/>
      <c r="AA9521" s="58"/>
      <c r="AB9521" s="58"/>
      <c r="AC9521" s="58"/>
      <c r="AD9521" s="58"/>
      <c r="AE9521" s="58"/>
      <c r="AF9521" s="58"/>
      <c r="AG9521" s="58"/>
      <c r="AH9521" s="58"/>
      <c r="AI9521" s="58"/>
      <c r="AJ9521" s="58"/>
      <c r="AK9521" s="40" t="s">
        <v>2638</v>
      </c>
      <c r="AL9521" s="40"/>
      <c r="AM9521" s="1" t="s">
        <v>1328</v>
      </c>
    </row>
    <row r="9522" spans="1:40">
      <c r="A9522" s="1" t="s">
        <v>2988</v>
      </c>
      <c r="B9522" s="28">
        <v>42830</v>
      </c>
      <c r="C9522" s="30">
        <v>100</v>
      </c>
      <c r="D9522" s="4">
        <v>1</v>
      </c>
      <c r="E9522" s="1">
        <v>8</v>
      </c>
      <c r="F9522" s="4" t="s">
        <v>47</v>
      </c>
      <c r="G9522" s="4" t="s">
        <v>1820</v>
      </c>
      <c r="H9522" s="4" t="s">
        <v>23</v>
      </c>
      <c r="I9522" s="4" t="s">
        <v>53</v>
      </c>
      <c r="J9522" s="4"/>
      <c r="K9522" s="40"/>
      <c r="L9522" s="58"/>
      <c r="M9522" s="58"/>
      <c r="N9522" s="58"/>
      <c r="O9522" s="58"/>
      <c r="P9522" s="40"/>
      <c r="Q9522" s="58"/>
      <c r="R9522" s="58"/>
      <c r="S9522" s="58"/>
      <c r="T9522" s="58"/>
      <c r="U9522" s="58"/>
      <c r="V9522" s="58"/>
      <c r="W9522" s="58"/>
      <c r="X9522" s="58"/>
      <c r="Y9522" s="58"/>
      <c r="Z9522" s="58"/>
      <c r="AA9522" s="58"/>
      <c r="AB9522" s="58"/>
      <c r="AC9522" s="58"/>
      <c r="AD9522" s="58"/>
      <c r="AE9522" s="58"/>
      <c r="AF9522" s="58"/>
      <c r="AG9522" s="58"/>
      <c r="AH9522" s="58"/>
      <c r="AI9522" s="58"/>
      <c r="AJ9522" s="58"/>
      <c r="AK9522" s="40" t="s">
        <v>2638</v>
      </c>
      <c r="AL9522" s="40"/>
      <c r="AM9522" s="1" t="s">
        <v>1328</v>
      </c>
    </row>
    <row r="9523" spans="1:40">
      <c r="A9523" s="1" t="s">
        <v>2988</v>
      </c>
      <c r="B9523" s="28">
        <v>42830</v>
      </c>
      <c r="C9523" s="30">
        <v>100</v>
      </c>
      <c r="D9523" s="4">
        <v>1</v>
      </c>
      <c r="E9523" s="1">
        <v>9</v>
      </c>
      <c r="F9523" s="4" t="s">
        <v>26</v>
      </c>
      <c r="G9523" s="4" t="s">
        <v>1830</v>
      </c>
      <c r="H9523" s="4" t="s">
        <v>22</v>
      </c>
      <c r="I9523" s="4" t="s">
        <v>9</v>
      </c>
      <c r="J9523" s="4"/>
      <c r="K9523" s="40"/>
      <c r="L9523" s="58"/>
      <c r="M9523" s="57"/>
      <c r="N9523" s="58"/>
      <c r="O9523" s="58"/>
      <c r="P9523" s="40"/>
      <c r="Q9523" s="58"/>
      <c r="R9523" s="58"/>
      <c r="S9523" s="58"/>
      <c r="T9523" s="58"/>
      <c r="U9523" s="58"/>
      <c r="V9523" s="58"/>
      <c r="W9523" s="58"/>
      <c r="X9523" s="58"/>
      <c r="Y9523" s="58"/>
      <c r="Z9523" s="58"/>
      <c r="AA9523" s="58"/>
      <c r="AB9523" s="58"/>
      <c r="AC9523" s="58"/>
      <c r="AD9523" s="58"/>
      <c r="AE9523" s="58"/>
      <c r="AF9523" s="58"/>
      <c r="AG9523" s="58"/>
      <c r="AH9523" s="58"/>
      <c r="AI9523" s="58"/>
      <c r="AJ9523" s="58"/>
      <c r="AK9523" s="40" t="s">
        <v>2638</v>
      </c>
      <c r="AL9523" s="40"/>
      <c r="AM9523" s="1" t="s">
        <v>1328</v>
      </c>
    </row>
    <row r="9524" spans="1:40">
      <c r="A9524" s="1" t="s">
        <v>2988</v>
      </c>
      <c r="B9524" s="28">
        <v>42830</v>
      </c>
      <c r="C9524" s="30">
        <v>100</v>
      </c>
      <c r="D9524" s="4">
        <v>1</v>
      </c>
      <c r="E9524" s="1">
        <v>9</v>
      </c>
      <c r="F9524" s="4" t="s">
        <v>47</v>
      </c>
      <c r="G9524" s="4" t="s">
        <v>1810</v>
      </c>
      <c r="H9524" s="4" t="s">
        <v>23</v>
      </c>
      <c r="I9524" s="4" t="s">
        <v>53</v>
      </c>
      <c r="J9524" s="4"/>
      <c r="K9524" s="40"/>
      <c r="L9524" s="58"/>
      <c r="M9524" s="58"/>
      <c r="N9524" s="58"/>
      <c r="O9524" s="58"/>
      <c r="P9524" s="40"/>
      <c r="Q9524" s="58"/>
      <c r="R9524" s="58"/>
      <c r="S9524" s="58"/>
      <c r="T9524" s="58"/>
      <c r="U9524" s="58"/>
      <c r="V9524" s="58"/>
      <c r="W9524" s="58"/>
      <c r="X9524" s="58"/>
      <c r="Y9524" s="58"/>
      <c r="Z9524" s="58"/>
      <c r="AA9524" s="58"/>
      <c r="AB9524" s="58"/>
      <c r="AC9524" s="58"/>
      <c r="AD9524" s="58"/>
      <c r="AE9524" s="58"/>
      <c r="AF9524" s="58"/>
      <c r="AG9524" s="58"/>
      <c r="AH9524" s="58"/>
      <c r="AI9524" s="58"/>
      <c r="AJ9524" s="58"/>
      <c r="AK9524" s="40" t="s">
        <v>2638</v>
      </c>
      <c r="AL9524" s="40"/>
      <c r="AM9524" s="1" t="s">
        <v>1328</v>
      </c>
    </row>
    <row r="9525" spans="1:40">
      <c r="A9525" s="1" t="s">
        <v>2988</v>
      </c>
      <c r="B9525" s="28">
        <v>42830</v>
      </c>
      <c r="C9525" s="30">
        <v>100</v>
      </c>
      <c r="D9525" s="4">
        <v>1</v>
      </c>
      <c r="E9525" s="1">
        <v>10</v>
      </c>
      <c r="F9525" s="4" t="s">
        <v>26</v>
      </c>
      <c r="G9525" s="4" t="s">
        <v>1817</v>
      </c>
      <c r="H9525" s="4" t="s">
        <v>23</v>
      </c>
      <c r="I9525" s="4" t="s">
        <v>53</v>
      </c>
      <c r="J9525" s="4"/>
      <c r="K9525" s="40"/>
      <c r="L9525" s="58"/>
      <c r="M9525" s="58"/>
      <c r="N9525" s="58"/>
      <c r="O9525" s="58"/>
      <c r="P9525" s="40"/>
      <c r="Q9525" s="58"/>
      <c r="R9525" s="58"/>
      <c r="S9525" s="58"/>
      <c r="T9525" s="58"/>
      <c r="U9525" s="58"/>
      <c r="V9525" s="58"/>
      <c r="W9525" s="58"/>
      <c r="X9525" s="58"/>
      <c r="Y9525" s="58"/>
      <c r="Z9525" s="58"/>
      <c r="AA9525" s="58"/>
      <c r="AB9525" s="58"/>
      <c r="AC9525" s="58"/>
      <c r="AD9525" s="58"/>
      <c r="AE9525" s="58"/>
      <c r="AF9525" s="58"/>
      <c r="AG9525" s="58"/>
      <c r="AH9525" s="58"/>
      <c r="AI9525" s="58"/>
      <c r="AJ9525" s="58"/>
      <c r="AK9525" s="40" t="s">
        <v>2638</v>
      </c>
      <c r="AL9525" s="40"/>
      <c r="AM9525" s="1" t="s">
        <v>1328</v>
      </c>
    </row>
    <row r="9526" spans="1:40">
      <c r="A9526" s="1" t="s">
        <v>2988</v>
      </c>
      <c r="B9526" s="28">
        <v>42830</v>
      </c>
      <c r="C9526" s="30">
        <v>100</v>
      </c>
      <c r="D9526" s="4">
        <v>1</v>
      </c>
      <c r="E9526" s="1">
        <v>10</v>
      </c>
      <c r="F9526" s="4" t="s">
        <v>47</v>
      </c>
      <c r="G9526" s="4" t="s">
        <v>1835</v>
      </c>
      <c r="H9526" s="4" t="s">
        <v>22</v>
      </c>
      <c r="I9526" s="4" t="s">
        <v>53</v>
      </c>
      <c r="J9526" s="4"/>
      <c r="K9526" s="40"/>
      <c r="L9526" s="58"/>
      <c r="M9526" s="58"/>
      <c r="N9526" s="58"/>
      <c r="O9526" s="58"/>
      <c r="P9526" s="40"/>
      <c r="Q9526" s="58"/>
      <c r="R9526" s="58"/>
      <c r="S9526" s="58"/>
      <c r="T9526" s="58"/>
      <c r="U9526" s="58"/>
      <c r="V9526" s="58"/>
      <c r="W9526" s="58"/>
      <c r="X9526" s="58"/>
      <c r="Y9526" s="58"/>
      <c r="Z9526" s="58"/>
      <c r="AA9526" s="58"/>
      <c r="AB9526" s="58"/>
      <c r="AC9526" s="58"/>
      <c r="AD9526" s="58"/>
      <c r="AE9526" s="58"/>
      <c r="AF9526" s="58"/>
      <c r="AG9526" s="58"/>
      <c r="AH9526" s="58"/>
      <c r="AI9526" s="58"/>
      <c r="AJ9526" s="58"/>
      <c r="AK9526" s="40" t="s">
        <v>2638</v>
      </c>
      <c r="AL9526" s="40"/>
      <c r="AM9526" s="1" t="s">
        <v>1328</v>
      </c>
    </row>
    <row r="9527" spans="1:40">
      <c r="A9527" s="1" t="s">
        <v>2988</v>
      </c>
      <c r="B9527" s="28">
        <v>42830</v>
      </c>
      <c r="C9527" s="30">
        <v>100</v>
      </c>
      <c r="D9527" s="4">
        <v>1</v>
      </c>
      <c r="E9527" s="1">
        <v>11</v>
      </c>
      <c r="F9527" s="4" t="s">
        <v>26</v>
      </c>
      <c r="G9527" s="4" t="s">
        <v>1812</v>
      </c>
      <c r="H9527" s="4" t="s">
        <v>22</v>
      </c>
      <c r="I9527" s="4" t="s">
        <v>53</v>
      </c>
      <c r="J9527" s="4"/>
      <c r="K9527" s="40"/>
      <c r="L9527" s="58"/>
      <c r="M9527" s="58"/>
      <c r="N9527" s="58"/>
      <c r="O9527" s="58"/>
      <c r="P9527" s="40"/>
      <c r="Q9527" s="58"/>
      <c r="R9527" s="58"/>
      <c r="S9527" s="58"/>
      <c r="T9527" s="58"/>
      <c r="U9527" s="58"/>
      <c r="V9527" s="58"/>
      <c r="W9527" s="58"/>
      <c r="X9527" s="58"/>
      <c r="Y9527" s="58"/>
      <c r="Z9527" s="58"/>
      <c r="AA9527" s="58"/>
      <c r="AB9527" s="58"/>
      <c r="AC9527" s="58"/>
      <c r="AD9527" s="58"/>
      <c r="AE9527" s="58"/>
      <c r="AF9527" s="58"/>
      <c r="AG9527" s="58"/>
      <c r="AH9527" s="58"/>
      <c r="AI9527" s="58"/>
      <c r="AJ9527" s="58"/>
      <c r="AK9527" s="40" t="s">
        <v>2638</v>
      </c>
      <c r="AL9527" s="40"/>
      <c r="AM9527" s="1" t="s">
        <v>1328</v>
      </c>
    </row>
    <row r="9528" spans="1:40">
      <c r="A9528" s="1" t="s">
        <v>2988</v>
      </c>
      <c r="B9528" s="28">
        <v>42830</v>
      </c>
      <c r="C9528" s="30">
        <v>100</v>
      </c>
      <c r="D9528" s="4">
        <v>1</v>
      </c>
      <c r="E9528" s="1">
        <v>11</v>
      </c>
      <c r="F9528" s="4" t="s">
        <v>47</v>
      </c>
      <c r="G9528" s="4" t="s">
        <v>1807</v>
      </c>
      <c r="H9528" s="4" t="s">
        <v>22</v>
      </c>
      <c r="I9528" s="4" t="s">
        <v>53</v>
      </c>
      <c r="J9528" s="4"/>
      <c r="K9528" s="40"/>
      <c r="L9528" s="58"/>
      <c r="M9528" s="58"/>
      <c r="N9528" s="58"/>
      <c r="O9528" s="58"/>
      <c r="P9528" s="40"/>
      <c r="Q9528" s="58"/>
      <c r="R9528" s="58"/>
      <c r="S9528" s="58"/>
      <c r="T9528" s="58"/>
      <c r="U9528" s="58"/>
      <c r="V9528" s="58"/>
      <c r="W9528" s="58"/>
      <c r="X9528" s="58"/>
      <c r="Y9528" s="58"/>
      <c r="Z9528" s="58"/>
      <c r="AA9528" s="58"/>
      <c r="AB9528" s="58"/>
      <c r="AC9528" s="58"/>
      <c r="AD9528" s="58"/>
      <c r="AE9528" s="58"/>
      <c r="AF9528" s="58"/>
      <c r="AG9528" s="58"/>
      <c r="AH9528" s="58"/>
      <c r="AI9528" s="58"/>
      <c r="AJ9528" s="58"/>
      <c r="AK9528" s="40" t="s">
        <v>2638</v>
      </c>
      <c r="AL9528" s="40"/>
      <c r="AM9528" s="1" t="s">
        <v>1328</v>
      </c>
    </row>
    <row r="9529" spans="1:40">
      <c r="A9529" s="1" t="s">
        <v>2988</v>
      </c>
      <c r="B9529" s="28">
        <v>42830</v>
      </c>
      <c r="C9529" s="30">
        <v>100</v>
      </c>
      <c r="D9529" s="4">
        <v>1</v>
      </c>
      <c r="E9529" s="1">
        <v>12</v>
      </c>
      <c r="F9529" s="4" t="s">
        <v>26</v>
      </c>
      <c r="G9529" s="4" t="s">
        <v>1818</v>
      </c>
      <c r="H9529" s="4" t="s">
        <v>23</v>
      </c>
      <c r="I9529" s="4" t="s">
        <v>9</v>
      </c>
      <c r="J9529" s="4"/>
      <c r="K9529" s="40"/>
      <c r="L9529" s="58"/>
      <c r="M9529" s="58"/>
      <c r="N9529" s="58"/>
      <c r="O9529" s="58"/>
      <c r="P9529" s="40"/>
      <c r="Q9529" s="58"/>
      <c r="R9529" s="58"/>
      <c r="S9529" s="58"/>
      <c r="T9529" s="58"/>
      <c r="U9529" s="58"/>
      <c r="V9529" s="58"/>
      <c r="W9529" s="58"/>
      <c r="X9529" s="58"/>
      <c r="Y9529" s="58"/>
      <c r="Z9529" s="58"/>
      <c r="AA9529" s="58"/>
      <c r="AB9529" s="58"/>
      <c r="AC9529" s="58"/>
      <c r="AD9529" s="58"/>
      <c r="AE9529" s="58"/>
      <c r="AF9529" s="58"/>
      <c r="AG9529" s="58"/>
      <c r="AH9529" s="58"/>
      <c r="AI9529" s="58"/>
      <c r="AJ9529" s="58"/>
      <c r="AK9529" s="40" t="s">
        <v>2638</v>
      </c>
      <c r="AL9529" s="40"/>
      <c r="AM9529" s="1" t="s">
        <v>1328</v>
      </c>
    </row>
    <row r="9530" spans="1:40">
      <c r="A9530" s="1" t="s">
        <v>2988</v>
      </c>
      <c r="B9530" s="28">
        <v>42830</v>
      </c>
      <c r="C9530" s="30">
        <v>100</v>
      </c>
      <c r="D9530" s="4">
        <v>1</v>
      </c>
      <c r="E9530" s="1">
        <v>12</v>
      </c>
      <c r="F9530" s="4" t="s">
        <v>47</v>
      </c>
      <c r="G9530" s="4" t="s">
        <v>1811</v>
      </c>
      <c r="H9530" s="4" t="s">
        <v>22</v>
      </c>
      <c r="I9530" s="4" t="s">
        <v>53</v>
      </c>
      <c r="J9530" s="4"/>
      <c r="K9530" s="40"/>
      <c r="L9530" s="58"/>
      <c r="M9530" s="58"/>
      <c r="N9530" s="58"/>
      <c r="O9530" s="58"/>
      <c r="P9530" s="40"/>
      <c r="Q9530" s="58"/>
      <c r="R9530" s="58"/>
      <c r="S9530" s="58"/>
      <c r="T9530" s="58"/>
      <c r="U9530" s="58"/>
      <c r="V9530" s="58"/>
      <c r="W9530" s="58"/>
      <c r="X9530" s="58"/>
      <c r="Y9530" s="58"/>
      <c r="Z9530" s="58"/>
      <c r="AA9530" s="58"/>
      <c r="AB9530" s="58"/>
      <c r="AC9530" s="58"/>
      <c r="AD9530" s="58"/>
      <c r="AE9530" s="58"/>
      <c r="AF9530" s="58"/>
      <c r="AG9530" s="58"/>
      <c r="AH9530" s="58"/>
      <c r="AI9530" s="58"/>
      <c r="AJ9530" s="58"/>
      <c r="AK9530" s="40" t="s">
        <v>2638</v>
      </c>
      <c r="AL9530" s="40"/>
      <c r="AM9530" s="1" t="s">
        <v>1328</v>
      </c>
    </row>
    <row r="9531" spans="1:40">
      <c r="A9531" s="1" t="s">
        <v>2988</v>
      </c>
      <c r="B9531" s="28">
        <v>42830</v>
      </c>
      <c r="C9531" s="30">
        <v>100</v>
      </c>
      <c r="D9531" s="4">
        <v>1</v>
      </c>
      <c r="E9531" s="1">
        <v>13</v>
      </c>
      <c r="F9531" s="4" t="s">
        <v>26</v>
      </c>
      <c r="G9531" s="4" t="s">
        <v>1827</v>
      </c>
      <c r="H9531" s="4" t="s">
        <v>23</v>
      </c>
      <c r="I9531" s="4" t="s">
        <v>9</v>
      </c>
      <c r="J9531" s="4" t="s">
        <v>55</v>
      </c>
      <c r="K9531" s="40"/>
      <c r="L9531" s="58"/>
      <c r="M9531" s="58"/>
      <c r="N9531" s="58"/>
      <c r="O9531" s="58"/>
      <c r="P9531" s="40"/>
      <c r="Q9531" s="58"/>
      <c r="R9531" s="58"/>
      <c r="S9531" s="58"/>
      <c r="T9531" s="58"/>
      <c r="U9531" s="58"/>
      <c r="V9531" s="58"/>
      <c r="W9531" s="58"/>
      <c r="X9531" s="58"/>
      <c r="Y9531" s="58"/>
      <c r="Z9531" s="58"/>
      <c r="AA9531" s="58"/>
      <c r="AB9531" s="58"/>
      <c r="AC9531" s="58"/>
      <c r="AD9531" s="58"/>
      <c r="AE9531" s="58"/>
      <c r="AF9531" s="58"/>
      <c r="AG9531" s="58"/>
      <c r="AH9531" s="58"/>
      <c r="AI9531" s="58"/>
      <c r="AJ9531" s="58"/>
      <c r="AK9531" s="40" t="s">
        <v>72</v>
      </c>
      <c r="AL9531" s="40"/>
      <c r="AM9531" s="1" t="s">
        <v>1328</v>
      </c>
      <c r="AN9531" s="1" t="s">
        <v>2731</v>
      </c>
    </row>
    <row r="9532" spans="1:40">
      <c r="A9532" s="1" t="s">
        <v>2988</v>
      </c>
      <c r="B9532" s="28">
        <v>42830</v>
      </c>
      <c r="C9532" s="30">
        <v>100</v>
      </c>
      <c r="D9532" s="4">
        <v>1</v>
      </c>
      <c r="E9532" s="1">
        <v>13</v>
      </c>
      <c r="F9532" s="4" t="s">
        <v>47</v>
      </c>
      <c r="G9532" s="4" t="s">
        <v>1815</v>
      </c>
      <c r="H9532" s="4" t="s">
        <v>22</v>
      </c>
      <c r="I9532" s="4" t="s">
        <v>23</v>
      </c>
      <c r="J9532" s="4" t="s">
        <v>55</v>
      </c>
      <c r="K9532" s="40"/>
      <c r="L9532" s="58"/>
      <c r="M9532" s="58"/>
      <c r="N9532" s="58"/>
      <c r="O9532" s="58"/>
      <c r="P9532" s="40"/>
      <c r="Q9532" s="58"/>
      <c r="R9532" s="58"/>
      <c r="S9532" s="58"/>
      <c r="T9532" s="58"/>
      <c r="U9532" s="58"/>
      <c r="V9532" s="58"/>
      <c r="W9532" s="58"/>
      <c r="X9532" s="58"/>
      <c r="Y9532" s="58"/>
      <c r="Z9532" s="58"/>
      <c r="AA9532" s="58"/>
      <c r="AB9532" s="58"/>
      <c r="AC9532" s="58"/>
      <c r="AD9532" s="58"/>
      <c r="AE9532" s="58"/>
      <c r="AF9532" s="58"/>
      <c r="AG9532" s="58"/>
      <c r="AH9532" s="58"/>
      <c r="AI9532" s="58"/>
      <c r="AJ9532" s="58"/>
      <c r="AK9532" s="40" t="s">
        <v>72</v>
      </c>
      <c r="AL9532" s="40"/>
      <c r="AM9532" s="1" t="s">
        <v>2638</v>
      </c>
    </row>
    <row r="9533" spans="1:40">
      <c r="A9533" s="1" t="s">
        <v>2988</v>
      </c>
      <c r="B9533" s="28">
        <v>42830</v>
      </c>
      <c r="C9533" s="30">
        <v>100</v>
      </c>
      <c r="D9533" s="4">
        <v>1</v>
      </c>
      <c r="E9533" s="1">
        <v>14</v>
      </c>
      <c r="F9533" s="4" t="s">
        <v>26</v>
      </c>
      <c r="G9533" s="4" t="s">
        <v>1819</v>
      </c>
      <c r="H9533" s="4" t="s">
        <v>22</v>
      </c>
      <c r="I9533" s="4" t="s">
        <v>9</v>
      </c>
      <c r="J9533" s="4"/>
      <c r="K9533" s="40"/>
      <c r="L9533" s="58"/>
      <c r="M9533" s="58"/>
      <c r="N9533" s="58"/>
      <c r="O9533" s="58"/>
      <c r="P9533" s="40"/>
      <c r="Q9533" s="58"/>
      <c r="R9533" s="58"/>
      <c r="S9533" s="58"/>
      <c r="T9533" s="58"/>
      <c r="U9533" s="58"/>
      <c r="V9533" s="58"/>
      <c r="W9533" s="58"/>
      <c r="X9533" s="58"/>
      <c r="Y9533" s="58"/>
      <c r="Z9533" s="58"/>
      <c r="AA9533" s="58"/>
      <c r="AB9533" s="58"/>
      <c r="AC9533" s="58"/>
      <c r="AD9533" s="58"/>
      <c r="AE9533" s="58"/>
      <c r="AF9533" s="58"/>
      <c r="AG9533" s="58"/>
      <c r="AH9533" s="58"/>
      <c r="AI9533" s="58"/>
      <c r="AJ9533" s="58"/>
      <c r="AK9533" s="40" t="s">
        <v>72</v>
      </c>
      <c r="AL9533" s="40"/>
      <c r="AM9533" s="1" t="s">
        <v>2638</v>
      </c>
    </row>
    <row r="9534" spans="1:40">
      <c r="A9534" s="1" t="s">
        <v>2988</v>
      </c>
      <c r="B9534" s="28">
        <v>42830</v>
      </c>
      <c r="C9534" s="30">
        <v>100</v>
      </c>
      <c r="D9534" s="4">
        <v>1</v>
      </c>
      <c r="E9534" s="1">
        <v>14</v>
      </c>
      <c r="F9534" s="4" t="s">
        <v>47</v>
      </c>
      <c r="G9534" s="4" t="s">
        <v>1806</v>
      </c>
      <c r="H9534" s="4" t="s">
        <v>22</v>
      </c>
      <c r="I9534" s="4" t="s">
        <v>23</v>
      </c>
      <c r="J9534" s="4"/>
      <c r="K9534" s="40"/>
      <c r="L9534" s="58"/>
      <c r="M9534" s="58"/>
      <c r="N9534" s="58"/>
      <c r="O9534" s="58"/>
      <c r="P9534" s="40"/>
      <c r="Q9534" s="58"/>
      <c r="R9534" s="58"/>
      <c r="S9534" s="58"/>
      <c r="T9534" s="58"/>
      <c r="U9534" s="58"/>
      <c r="V9534" s="58"/>
      <c r="W9534" s="58"/>
      <c r="X9534" s="58"/>
      <c r="Y9534" s="58"/>
      <c r="Z9534" s="58"/>
      <c r="AA9534" s="58"/>
      <c r="AB9534" s="58"/>
      <c r="AC9534" s="58"/>
      <c r="AD9534" s="58"/>
      <c r="AE9534" s="58"/>
      <c r="AF9534" s="58"/>
      <c r="AG9534" s="58"/>
      <c r="AH9534" s="58"/>
      <c r="AI9534" s="58"/>
      <c r="AJ9534" s="58"/>
      <c r="AK9534" s="40" t="s">
        <v>72</v>
      </c>
      <c r="AL9534" s="40"/>
      <c r="AM9534" s="1" t="s">
        <v>2638</v>
      </c>
    </row>
    <row r="9535" spans="1:40">
      <c r="A9535" s="1" t="s">
        <v>2988</v>
      </c>
      <c r="B9535" s="28">
        <v>42830</v>
      </c>
      <c r="C9535" s="30">
        <v>100</v>
      </c>
      <c r="D9535" s="4">
        <v>1</v>
      </c>
      <c r="E9535" s="1">
        <v>15</v>
      </c>
      <c r="F9535" s="4" t="s">
        <v>26</v>
      </c>
      <c r="G9535" s="4" t="s">
        <v>1836</v>
      </c>
      <c r="H9535" s="4" t="s">
        <v>22</v>
      </c>
      <c r="I9535" s="4" t="s">
        <v>23</v>
      </c>
      <c r="J9535" s="4"/>
      <c r="K9535" s="40"/>
      <c r="L9535" s="58"/>
      <c r="M9535" s="58"/>
      <c r="N9535" s="58"/>
      <c r="O9535" s="58"/>
      <c r="P9535" s="40"/>
      <c r="Q9535" s="58"/>
      <c r="R9535" s="58"/>
      <c r="S9535" s="58"/>
      <c r="T9535" s="58"/>
      <c r="U9535" s="58"/>
      <c r="V9535" s="58"/>
      <c r="W9535" s="58"/>
      <c r="X9535" s="58"/>
      <c r="Y9535" s="58"/>
      <c r="Z9535" s="58"/>
      <c r="AA9535" s="58"/>
      <c r="AB9535" s="58"/>
      <c r="AC9535" s="58"/>
      <c r="AD9535" s="58"/>
      <c r="AE9535" s="58"/>
      <c r="AF9535" s="58"/>
      <c r="AG9535" s="58"/>
      <c r="AH9535" s="58"/>
      <c r="AI9535" s="58"/>
      <c r="AJ9535" s="58"/>
      <c r="AK9535" s="40" t="s">
        <v>72</v>
      </c>
      <c r="AL9535" s="40"/>
      <c r="AM9535" s="1" t="s">
        <v>2638</v>
      </c>
    </row>
    <row r="9536" spans="1:40">
      <c r="A9536" s="1" t="s">
        <v>2988</v>
      </c>
      <c r="B9536" s="28">
        <v>42830</v>
      </c>
      <c r="C9536" s="30">
        <v>100</v>
      </c>
      <c r="D9536" s="4">
        <v>1</v>
      </c>
      <c r="E9536" s="1">
        <v>15</v>
      </c>
      <c r="F9536" s="4" t="s">
        <v>47</v>
      </c>
      <c r="G9536" s="4" t="s">
        <v>1805</v>
      </c>
      <c r="H9536" s="4" t="s">
        <v>23</v>
      </c>
      <c r="I9536" s="4" t="s">
        <v>23</v>
      </c>
      <c r="J9536" s="4"/>
      <c r="K9536" s="40"/>
      <c r="L9536" s="58"/>
      <c r="M9536" s="58"/>
      <c r="N9536" s="58"/>
      <c r="O9536" s="58"/>
      <c r="P9536" s="40"/>
      <c r="Q9536" s="58"/>
      <c r="R9536" s="58"/>
      <c r="S9536" s="58"/>
      <c r="T9536" s="58"/>
      <c r="U9536" s="58"/>
      <c r="V9536" s="58"/>
      <c r="W9536" s="58"/>
      <c r="X9536" s="58"/>
      <c r="Y9536" s="58"/>
      <c r="Z9536" s="58"/>
      <c r="AA9536" s="58"/>
      <c r="AB9536" s="58"/>
      <c r="AC9536" s="58"/>
      <c r="AD9536" s="58"/>
      <c r="AE9536" s="58"/>
      <c r="AF9536" s="58"/>
      <c r="AG9536" s="58"/>
      <c r="AH9536" s="58"/>
      <c r="AI9536" s="58"/>
      <c r="AJ9536" s="58"/>
      <c r="AK9536" s="40" t="s">
        <v>72</v>
      </c>
      <c r="AL9536" s="40"/>
      <c r="AM9536" s="1" t="s">
        <v>2638</v>
      </c>
    </row>
    <row r="9537" spans="1:39">
      <c r="A9537" s="1" t="s">
        <v>2988</v>
      </c>
      <c r="B9537" s="28">
        <v>42830</v>
      </c>
      <c r="C9537" s="30">
        <v>100</v>
      </c>
      <c r="D9537" s="4">
        <v>1</v>
      </c>
      <c r="E9537" s="1">
        <v>16</v>
      </c>
      <c r="F9537" s="4" t="s">
        <v>26</v>
      </c>
      <c r="G9537" s="4" t="s">
        <v>1814</v>
      </c>
      <c r="H9537" s="4" t="s">
        <v>23</v>
      </c>
      <c r="I9537" s="4" t="s">
        <v>23</v>
      </c>
      <c r="J9537" s="4" t="s">
        <v>55</v>
      </c>
      <c r="K9537" s="40"/>
      <c r="L9537" s="58"/>
      <c r="M9537" s="58"/>
      <c r="N9537" s="58"/>
      <c r="O9537" s="58"/>
      <c r="P9537" s="40"/>
      <c r="Q9537" s="58"/>
      <c r="R9537" s="58"/>
      <c r="S9537" s="58"/>
      <c r="T9537" s="58"/>
      <c r="U9537" s="58"/>
      <c r="V9537" s="58"/>
      <c r="W9537" s="58"/>
      <c r="X9537" s="58"/>
      <c r="Y9537" s="58"/>
      <c r="Z9537" s="58"/>
      <c r="AA9537" s="58"/>
      <c r="AB9537" s="58"/>
      <c r="AC9537" s="58"/>
      <c r="AD9537" s="58"/>
      <c r="AE9537" s="58"/>
      <c r="AF9537" s="58"/>
      <c r="AG9537" s="58"/>
      <c r="AH9537" s="58"/>
      <c r="AI9537" s="58"/>
      <c r="AJ9537" s="58"/>
      <c r="AK9537" s="40" t="s">
        <v>72</v>
      </c>
      <c r="AL9537" s="40"/>
      <c r="AM9537" s="1" t="s">
        <v>2638</v>
      </c>
    </row>
    <row r="9538" spans="1:39">
      <c r="A9538" s="1" t="s">
        <v>2988</v>
      </c>
      <c r="B9538" s="28">
        <v>42830</v>
      </c>
      <c r="C9538" s="30">
        <v>100</v>
      </c>
      <c r="D9538" s="4">
        <v>1</v>
      </c>
      <c r="E9538" s="1">
        <v>16</v>
      </c>
      <c r="F9538" s="4" t="s">
        <v>47</v>
      </c>
      <c r="G9538" s="4" t="s">
        <v>1831</v>
      </c>
      <c r="H9538" s="4" t="s">
        <v>22</v>
      </c>
      <c r="I9538" s="4" t="s">
        <v>9</v>
      </c>
      <c r="J9538" s="4" t="s">
        <v>55</v>
      </c>
      <c r="K9538" s="40"/>
      <c r="L9538" s="58"/>
      <c r="M9538" s="58"/>
      <c r="N9538" s="58"/>
      <c r="O9538" s="58"/>
      <c r="P9538" s="40"/>
      <c r="Q9538" s="58"/>
      <c r="R9538" s="58"/>
      <c r="S9538" s="58"/>
      <c r="T9538" s="58"/>
      <c r="U9538" s="58"/>
      <c r="V9538" s="58"/>
      <c r="W9538" s="58"/>
      <c r="X9538" s="58"/>
      <c r="Y9538" s="58"/>
      <c r="Z9538" s="58"/>
      <c r="AA9538" s="58"/>
      <c r="AB9538" s="58"/>
      <c r="AC9538" s="58"/>
      <c r="AD9538" s="58"/>
      <c r="AE9538" s="58"/>
      <c r="AF9538" s="58"/>
      <c r="AG9538" s="58"/>
      <c r="AH9538" s="58"/>
      <c r="AI9538" s="58"/>
      <c r="AJ9538" s="58"/>
      <c r="AK9538" s="40" t="s">
        <v>72</v>
      </c>
      <c r="AL9538" s="40"/>
      <c r="AM9538" s="1" t="s">
        <v>2638</v>
      </c>
    </row>
    <row r="9539" spans="1:39">
      <c r="A9539" s="1" t="s">
        <v>2988</v>
      </c>
      <c r="B9539" s="28">
        <v>42830</v>
      </c>
      <c r="C9539" s="30">
        <v>100</v>
      </c>
      <c r="D9539" s="4">
        <v>1</v>
      </c>
      <c r="E9539" s="1">
        <v>17</v>
      </c>
      <c r="F9539" s="4" t="s">
        <v>26</v>
      </c>
      <c r="G9539" s="4" t="s">
        <v>1451</v>
      </c>
      <c r="H9539" s="4" t="s">
        <v>22</v>
      </c>
      <c r="I9539" s="4" t="s">
        <v>9</v>
      </c>
      <c r="J9539" s="4"/>
      <c r="K9539" s="40" t="s">
        <v>35</v>
      </c>
      <c r="L9539" s="40" t="s">
        <v>25</v>
      </c>
      <c r="M9539" s="59" t="s">
        <v>2989</v>
      </c>
      <c r="N9539" s="58" t="s">
        <v>26</v>
      </c>
      <c r="O9539" s="58" t="s">
        <v>33</v>
      </c>
      <c r="P9539" s="40"/>
      <c r="Q9539" s="58">
        <v>24</v>
      </c>
      <c r="R9539" s="58">
        <v>15.5</v>
      </c>
      <c r="S9539" s="58">
        <v>13.1</v>
      </c>
      <c r="T9539" s="40"/>
      <c r="U9539" s="40"/>
      <c r="V9539" s="40"/>
      <c r="W9539" s="40"/>
      <c r="X9539" s="58">
        <v>13</v>
      </c>
      <c r="Y9539" s="58">
        <v>88</v>
      </c>
      <c r="Z9539" s="58">
        <f>Y9539-X9539</f>
        <v>75</v>
      </c>
      <c r="AA9539" s="58"/>
      <c r="AB9539" s="58"/>
      <c r="AC9539" s="58"/>
      <c r="AD9539" s="58"/>
      <c r="AE9539" s="58">
        <v>646</v>
      </c>
      <c r="AF9539" s="58"/>
      <c r="AG9539" s="58"/>
      <c r="AH9539" s="58"/>
      <c r="AI9539" s="58"/>
      <c r="AJ9539" s="58" t="s">
        <v>2638</v>
      </c>
      <c r="AK9539" s="40" t="s">
        <v>72</v>
      </c>
      <c r="AL9539" s="40"/>
      <c r="AM9539" s="1" t="s">
        <v>2638</v>
      </c>
    </row>
    <row r="9540" spans="1:39">
      <c r="A9540" s="1" t="s">
        <v>2988</v>
      </c>
      <c r="B9540" s="28">
        <v>42830</v>
      </c>
      <c r="C9540" s="30">
        <v>100</v>
      </c>
      <c r="D9540" s="4">
        <v>1</v>
      </c>
      <c r="E9540" s="1">
        <v>17</v>
      </c>
      <c r="F9540" s="4" t="s">
        <v>47</v>
      </c>
      <c r="G9540" s="4" t="s">
        <v>1452</v>
      </c>
      <c r="H9540" s="4" t="s">
        <v>22</v>
      </c>
      <c r="I9540" s="4" t="s">
        <v>9</v>
      </c>
      <c r="J9540" s="4"/>
      <c r="K9540" s="40" t="s">
        <v>30</v>
      </c>
      <c r="L9540" s="40" t="s">
        <v>53</v>
      </c>
      <c r="M9540" s="59" t="s">
        <v>2952</v>
      </c>
      <c r="N9540" s="58"/>
      <c r="O9540" s="58"/>
      <c r="P9540" s="40"/>
      <c r="Q9540" s="58"/>
      <c r="R9540" s="58"/>
      <c r="S9540" s="58"/>
      <c r="T9540" s="40"/>
      <c r="U9540" s="40"/>
      <c r="V9540" s="40"/>
      <c r="W9540" s="40"/>
      <c r="X9540" s="58">
        <v>13</v>
      </c>
      <c r="Y9540" s="58">
        <v>54</v>
      </c>
      <c r="Z9540" s="58">
        <f>Y9540-X9540</f>
        <v>41</v>
      </c>
      <c r="AA9540" s="58"/>
      <c r="AB9540" s="58"/>
      <c r="AC9540" s="58"/>
      <c r="AD9540" s="58"/>
      <c r="AE9540" s="58"/>
      <c r="AF9540" s="58"/>
      <c r="AG9540" s="58"/>
      <c r="AH9540" s="58"/>
      <c r="AI9540" s="58"/>
      <c r="AJ9540" s="58" t="s">
        <v>2638</v>
      </c>
      <c r="AK9540" s="40" t="s">
        <v>72</v>
      </c>
      <c r="AL9540" s="40"/>
      <c r="AM9540" s="1" t="s">
        <v>2638</v>
      </c>
    </row>
    <row r="9541" spans="1:39">
      <c r="A9541" s="1" t="s">
        <v>2988</v>
      </c>
      <c r="B9541" s="28">
        <v>42830</v>
      </c>
      <c r="C9541" s="30">
        <v>100</v>
      </c>
      <c r="D9541" s="4">
        <v>1</v>
      </c>
      <c r="E9541" s="1">
        <v>18</v>
      </c>
      <c r="F9541" s="4" t="s">
        <v>26</v>
      </c>
      <c r="G9541" s="4" t="s">
        <v>1453</v>
      </c>
      <c r="H9541" s="4" t="s">
        <v>22</v>
      </c>
      <c r="I9541" s="4" t="s">
        <v>23</v>
      </c>
      <c r="J9541" s="4"/>
      <c r="K9541" s="40"/>
      <c r="L9541" s="58"/>
      <c r="M9541" s="58"/>
      <c r="N9541" s="58"/>
      <c r="O9541" s="58"/>
      <c r="P9541" s="40"/>
      <c r="Q9541" s="58"/>
      <c r="R9541" s="58"/>
      <c r="S9541" s="58"/>
      <c r="T9541" s="58"/>
      <c r="U9541" s="58"/>
      <c r="V9541" s="58"/>
      <c r="W9541" s="58"/>
      <c r="X9541" s="58"/>
      <c r="Y9541" s="58"/>
      <c r="Z9541" s="58"/>
      <c r="AA9541" s="58"/>
      <c r="AB9541" s="58"/>
      <c r="AC9541" s="58"/>
      <c r="AD9541" s="58"/>
      <c r="AE9541" s="58"/>
      <c r="AF9541" s="58"/>
      <c r="AG9541" s="58"/>
      <c r="AH9541" s="58"/>
      <c r="AI9541" s="58"/>
      <c r="AJ9541" s="58"/>
      <c r="AK9541" s="40" t="s">
        <v>72</v>
      </c>
      <c r="AL9541" s="40"/>
      <c r="AM9541" s="1" t="s">
        <v>2638</v>
      </c>
    </row>
    <row r="9542" spans="1:39">
      <c r="A9542" s="1" t="s">
        <v>2988</v>
      </c>
      <c r="B9542" s="28">
        <v>42830</v>
      </c>
      <c r="C9542" s="30">
        <v>100</v>
      </c>
      <c r="D9542" s="4">
        <v>1</v>
      </c>
      <c r="E9542" s="1">
        <v>18</v>
      </c>
      <c r="F9542" s="4" t="s">
        <v>47</v>
      </c>
      <c r="G9542" s="4" t="s">
        <v>1454</v>
      </c>
      <c r="H9542" s="4" t="s">
        <v>22</v>
      </c>
      <c r="I9542" s="4" t="s">
        <v>23</v>
      </c>
      <c r="J9542" s="4"/>
      <c r="K9542" s="40"/>
      <c r="L9542" s="58"/>
      <c r="M9542" s="58"/>
      <c r="N9542" s="58"/>
      <c r="O9542" s="58"/>
      <c r="P9542" s="40"/>
      <c r="Q9542" s="58"/>
      <c r="R9542" s="58"/>
      <c r="S9542" s="58"/>
      <c r="T9542" s="58"/>
      <c r="U9542" s="58"/>
      <c r="V9542" s="58"/>
      <c r="W9542" s="58"/>
      <c r="X9542" s="58"/>
      <c r="Y9542" s="58"/>
      <c r="Z9542" s="58"/>
      <c r="AA9542" s="58"/>
      <c r="AB9542" s="58"/>
      <c r="AC9542" s="58"/>
      <c r="AD9542" s="58"/>
      <c r="AE9542" s="58"/>
      <c r="AF9542" s="58"/>
      <c r="AG9542" s="58"/>
      <c r="AH9542" s="58"/>
      <c r="AI9542" s="58"/>
      <c r="AJ9542" s="58"/>
      <c r="AK9542" s="40" t="s">
        <v>72</v>
      </c>
      <c r="AL9542" s="40"/>
      <c r="AM9542" s="1" t="s">
        <v>2638</v>
      </c>
    </row>
    <row r="9543" spans="1:39">
      <c r="A9543" s="1" t="s">
        <v>2988</v>
      </c>
      <c r="B9543" s="28">
        <v>42830</v>
      </c>
      <c r="C9543" s="30">
        <v>100</v>
      </c>
      <c r="D9543" s="4">
        <v>1</v>
      </c>
      <c r="E9543" s="1">
        <v>19</v>
      </c>
      <c r="F9543" s="4" t="s">
        <v>26</v>
      </c>
      <c r="G9543" s="4" t="s">
        <v>1455</v>
      </c>
      <c r="H9543" s="4" t="s">
        <v>22</v>
      </c>
      <c r="I9543" s="4" t="s">
        <v>9</v>
      </c>
      <c r="J9543" s="4"/>
      <c r="K9543" s="40" t="s">
        <v>30</v>
      </c>
      <c r="L9543" s="40" t="s">
        <v>53</v>
      </c>
      <c r="M9543" s="40" t="s">
        <v>2933</v>
      </c>
      <c r="N9543" s="58"/>
      <c r="O9543" s="58"/>
      <c r="P9543" s="40"/>
      <c r="Q9543" s="58"/>
      <c r="R9543" s="58"/>
      <c r="S9543" s="58"/>
      <c r="T9543" s="40"/>
      <c r="U9543" s="40"/>
      <c r="V9543" s="40"/>
      <c r="W9543" s="40"/>
      <c r="X9543" s="58">
        <v>13</v>
      </c>
      <c r="Y9543" s="58">
        <v>58</v>
      </c>
      <c r="Z9543" s="58">
        <f>Y9543-X9543</f>
        <v>45</v>
      </c>
      <c r="AA9543" s="58"/>
      <c r="AB9543" s="58"/>
      <c r="AC9543" s="58"/>
      <c r="AD9543" s="58"/>
      <c r="AE9543" s="58"/>
      <c r="AF9543" s="58"/>
      <c r="AG9543" s="58"/>
      <c r="AH9543" s="58"/>
      <c r="AI9543" s="58"/>
      <c r="AJ9543" s="58" t="s">
        <v>2638</v>
      </c>
      <c r="AK9543" s="40" t="s">
        <v>72</v>
      </c>
      <c r="AL9543" s="40"/>
      <c r="AM9543" s="1" t="s">
        <v>2638</v>
      </c>
    </row>
    <row r="9544" spans="1:39">
      <c r="A9544" s="1" t="s">
        <v>2988</v>
      </c>
      <c r="B9544" s="28">
        <v>42830</v>
      </c>
      <c r="C9544" s="30">
        <v>100</v>
      </c>
      <c r="D9544" s="4">
        <v>1</v>
      </c>
      <c r="E9544" s="1">
        <v>19</v>
      </c>
      <c r="F9544" s="4" t="s">
        <v>47</v>
      </c>
      <c r="G9544" s="4" t="s">
        <v>1456</v>
      </c>
      <c r="H9544" s="4" t="s">
        <v>23</v>
      </c>
      <c r="I9544" s="4" t="s">
        <v>23</v>
      </c>
      <c r="J9544" s="4"/>
      <c r="K9544" s="40"/>
      <c r="L9544" s="58"/>
      <c r="M9544" s="57"/>
      <c r="N9544" s="58"/>
      <c r="O9544" s="58"/>
      <c r="P9544" s="40"/>
      <c r="Q9544" s="58"/>
      <c r="R9544" s="58"/>
      <c r="S9544" s="58"/>
      <c r="T9544" s="58"/>
      <c r="U9544" s="58"/>
      <c r="V9544" s="58"/>
      <c r="W9544" s="58"/>
      <c r="X9544" s="58"/>
      <c r="Y9544" s="58"/>
      <c r="Z9544" s="58"/>
      <c r="AA9544" s="58"/>
      <c r="AB9544" s="58"/>
      <c r="AC9544" s="58"/>
      <c r="AD9544" s="58"/>
      <c r="AE9544" s="58"/>
      <c r="AF9544" s="58"/>
      <c r="AG9544" s="58"/>
      <c r="AH9544" s="58"/>
      <c r="AI9544" s="58"/>
      <c r="AJ9544" s="58"/>
      <c r="AK9544" s="40" t="s">
        <v>72</v>
      </c>
      <c r="AL9544" s="40"/>
      <c r="AM9544" s="1" t="s">
        <v>2638</v>
      </c>
    </row>
    <row r="9545" spans="1:39">
      <c r="A9545" s="1" t="s">
        <v>2988</v>
      </c>
      <c r="B9545" s="28">
        <v>42830</v>
      </c>
      <c r="C9545" s="30">
        <v>100</v>
      </c>
      <c r="D9545" s="4">
        <v>1</v>
      </c>
      <c r="E9545" s="1">
        <v>20</v>
      </c>
      <c r="F9545" s="4" t="s">
        <v>26</v>
      </c>
      <c r="G9545" s="4" t="s">
        <v>1457</v>
      </c>
      <c r="H9545" s="4" t="s">
        <v>23</v>
      </c>
      <c r="I9545" s="4" t="s">
        <v>23</v>
      </c>
      <c r="J9545" s="4"/>
      <c r="K9545" s="40"/>
      <c r="L9545" s="58"/>
      <c r="M9545" s="58"/>
      <c r="N9545" s="58"/>
      <c r="O9545" s="58"/>
      <c r="P9545" s="40"/>
      <c r="Q9545" s="58"/>
      <c r="R9545" s="58"/>
      <c r="S9545" s="58"/>
      <c r="T9545" s="58"/>
      <c r="U9545" s="58"/>
      <c r="V9545" s="58"/>
      <c r="W9545" s="58"/>
      <c r="X9545" s="58"/>
      <c r="Y9545" s="58"/>
      <c r="Z9545" s="58"/>
      <c r="AA9545" s="58"/>
      <c r="AB9545" s="58"/>
      <c r="AC9545" s="58"/>
      <c r="AD9545" s="58"/>
      <c r="AE9545" s="58"/>
      <c r="AF9545" s="58"/>
      <c r="AG9545" s="58"/>
      <c r="AH9545" s="58"/>
      <c r="AI9545" s="58"/>
      <c r="AJ9545" s="58"/>
      <c r="AK9545" s="40" t="s">
        <v>72</v>
      </c>
      <c r="AL9545" s="40"/>
      <c r="AM9545" s="1" t="s">
        <v>2638</v>
      </c>
    </row>
    <row r="9546" spans="1:39">
      <c r="A9546" s="1" t="s">
        <v>2988</v>
      </c>
      <c r="B9546" s="28">
        <v>42830</v>
      </c>
      <c r="C9546" s="30">
        <v>100</v>
      </c>
      <c r="D9546" s="4">
        <v>1</v>
      </c>
      <c r="E9546" s="1">
        <v>20</v>
      </c>
      <c r="F9546" s="4" t="s">
        <v>47</v>
      </c>
      <c r="G9546" s="4" t="s">
        <v>1458</v>
      </c>
      <c r="H9546" s="4" t="s">
        <v>22</v>
      </c>
      <c r="I9546" s="4" t="s">
        <v>9</v>
      </c>
      <c r="J9546" s="4"/>
      <c r="K9546" s="40"/>
      <c r="L9546" s="58"/>
      <c r="M9546" s="58"/>
      <c r="N9546" s="58"/>
      <c r="O9546" s="58"/>
      <c r="P9546" s="40"/>
      <c r="Q9546" s="58"/>
      <c r="R9546" s="58"/>
      <c r="S9546" s="58"/>
      <c r="T9546" s="58"/>
      <c r="U9546" s="58"/>
      <c r="V9546" s="58"/>
      <c r="W9546" s="58"/>
      <c r="X9546" s="58"/>
      <c r="Y9546" s="58"/>
      <c r="Z9546" s="58"/>
      <c r="AA9546" s="58"/>
      <c r="AB9546" s="58"/>
      <c r="AC9546" s="58"/>
      <c r="AD9546" s="58"/>
      <c r="AE9546" s="58"/>
      <c r="AF9546" s="58"/>
      <c r="AG9546" s="58"/>
      <c r="AH9546" s="58"/>
      <c r="AI9546" s="58"/>
      <c r="AJ9546" s="58"/>
      <c r="AK9546" s="40" t="s">
        <v>72</v>
      </c>
      <c r="AL9546" s="40"/>
      <c r="AM9546" s="1" t="s">
        <v>2638</v>
      </c>
    </row>
    <row r="9547" spans="1:39">
      <c r="A9547" s="1" t="s">
        <v>2988</v>
      </c>
      <c r="B9547" s="28">
        <v>42830</v>
      </c>
      <c r="C9547" s="30">
        <v>100</v>
      </c>
      <c r="D9547" s="4">
        <v>1</v>
      </c>
      <c r="E9547" s="51">
        <v>21</v>
      </c>
      <c r="F9547" s="4" t="s">
        <v>26</v>
      </c>
      <c r="G9547" s="4" t="s">
        <v>1463</v>
      </c>
      <c r="H9547" s="4" t="s">
        <v>23</v>
      </c>
      <c r="I9547" s="4" t="s">
        <v>23</v>
      </c>
      <c r="J9547" s="4" t="s">
        <v>55</v>
      </c>
      <c r="K9547" s="40"/>
      <c r="L9547" s="58"/>
      <c r="M9547" s="58"/>
      <c r="N9547" s="58"/>
      <c r="O9547" s="58"/>
      <c r="P9547" s="40"/>
      <c r="Q9547" s="58"/>
      <c r="R9547" s="58"/>
      <c r="S9547" s="58"/>
      <c r="T9547" s="58"/>
      <c r="U9547" s="58"/>
      <c r="V9547" s="58"/>
      <c r="W9547" s="58"/>
      <c r="X9547" s="58"/>
      <c r="Y9547" s="58"/>
      <c r="Z9547" s="58"/>
      <c r="AA9547" s="58"/>
      <c r="AB9547" s="58"/>
      <c r="AC9547" s="58"/>
      <c r="AD9547" s="58"/>
      <c r="AE9547" s="58"/>
      <c r="AF9547" s="58"/>
      <c r="AG9547" s="58"/>
      <c r="AH9547" s="58"/>
      <c r="AI9547" s="58"/>
      <c r="AJ9547" s="58"/>
      <c r="AK9547" s="40" t="s">
        <v>72</v>
      </c>
      <c r="AL9547" s="40"/>
      <c r="AM9547" s="1" t="s">
        <v>2638</v>
      </c>
    </row>
    <row r="9548" spans="1:39">
      <c r="A9548" s="1" t="s">
        <v>2988</v>
      </c>
      <c r="B9548" s="28">
        <v>42830</v>
      </c>
      <c r="C9548" s="30">
        <v>100</v>
      </c>
      <c r="D9548" s="4">
        <v>1</v>
      </c>
      <c r="E9548" s="1">
        <v>21</v>
      </c>
      <c r="F9548" s="4" t="s">
        <v>47</v>
      </c>
      <c r="G9548" s="4" t="s">
        <v>1464</v>
      </c>
      <c r="H9548" s="4" t="s">
        <v>23</v>
      </c>
      <c r="I9548" s="4" t="s">
        <v>23</v>
      </c>
      <c r="J9548" s="4" t="s">
        <v>55</v>
      </c>
      <c r="K9548" s="40"/>
      <c r="L9548" s="58"/>
      <c r="M9548" s="58"/>
      <c r="N9548" s="58"/>
      <c r="O9548" s="58"/>
      <c r="P9548" s="40"/>
      <c r="Q9548" s="58"/>
      <c r="R9548" s="58"/>
      <c r="S9548" s="58"/>
      <c r="T9548" s="58"/>
      <c r="U9548" s="58"/>
      <c r="V9548" s="58"/>
      <c r="W9548" s="58"/>
      <c r="X9548" s="58"/>
      <c r="Y9548" s="58"/>
      <c r="Z9548" s="58"/>
      <c r="AA9548" s="58"/>
      <c r="AB9548" s="58"/>
      <c r="AC9548" s="58"/>
      <c r="AD9548" s="58"/>
      <c r="AE9548" s="58"/>
      <c r="AF9548" s="58"/>
      <c r="AG9548" s="58"/>
      <c r="AH9548" s="58"/>
      <c r="AI9548" s="58"/>
      <c r="AJ9548" s="58"/>
      <c r="AK9548" s="40" t="s">
        <v>72</v>
      </c>
      <c r="AL9548" s="40"/>
      <c r="AM9548" s="1" t="s">
        <v>2638</v>
      </c>
    </row>
    <row r="9549" spans="1:39">
      <c r="A9549" s="1" t="s">
        <v>2988</v>
      </c>
      <c r="B9549" s="28">
        <v>42830</v>
      </c>
      <c r="C9549" s="30">
        <v>100</v>
      </c>
      <c r="D9549" s="4">
        <v>1</v>
      </c>
      <c r="E9549" s="1">
        <v>22</v>
      </c>
      <c r="F9549" s="4" t="s">
        <v>26</v>
      </c>
      <c r="G9549" s="4" t="s">
        <v>1465</v>
      </c>
      <c r="H9549" s="4" t="s">
        <v>22</v>
      </c>
      <c r="I9549" s="4" t="s">
        <v>9</v>
      </c>
      <c r="J9549" s="4"/>
      <c r="K9549" s="40"/>
      <c r="L9549" s="58"/>
      <c r="M9549" s="58"/>
      <c r="N9549" s="58"/>
      <c r="O9549" s="58"/>
      <c r="P9549" s="40"/>
      <c r="Q9549" s="58"/>
      <c r="R9549" s="58"/>
      <c r="S9549" s="58"/>
      <c r="T9549" s="58"/>
      <c r="U9549" s="58"/>
      <c r="V9549" s="58"/>
      <c r="W9549" s="58"/>
      <c r="X9549" s="58"/>
      <c r="Y9549" s="58"/>
      <c r="Z9549" s="58"/>
      <c r="AA9549" s="58"/>
      <c r="AB9549" s="58"/>
      <c r="AC9549" s="58"/>
      <c r="AD9549" s="58"/>
      <c r="AE9549" s="58"/>
      <c r="AF9549" s="58"/>
      <c r="AG9549" s="58"/>
      <c r="AH9549" s="58"/>
      <c r="AI9549" s="58"/>
      <c r="AJ9549" s="58"/>
      <c r="AK9549" s="40" t="s">
        <v>72</v>
      </c>
      <c r="AL9549" s="40"/>
      <c r="AM9549" s="1" t="s">
        <v>2638</v>
      </c>
    </row>
    <row r="9550" spans="1:39">
      <c r="A9550" s="1" t="s">
        <v>2988</v>
      </c>
      <c r="B9550" s="28">
        <v>42830</v>
      </c>
      <c r="C9550" s="30">
        <v>100</v>
      </c>
      <c r="D9550" s="4">
        <v>1</v>
      </c>
      <c r="E9550" s="1">
        <v>22</v>
      </c>
      <c r="F9550" s="4" t="s">
        <v>47</v>
      </c>
      <c r="G9550" s="4" t="s">
        <v>1466</v>
      </c>
      <c r="H9550" s="4" t="s">
        <v>22</v>
      </c>
      <c r="I9550" s="4" t="s">
        <v>9</v>
      </c>
      <c r="J9550" s="4" t="s">
        <v>55</v>
      </c>
      <c r="K9550" s="40"/>
      <c r="L9550" s="58"/>
      <c r="M9550" s="58"/>
      <c r="N9550" s="58"/>
      <c r="O9550" s="58"/>
      <c r="P9550" s="40"/>
      <c r="Q9550" s="58"/>
      <c r="R9550" s="58"/>
      <c r="S9550" s="58"/>
      <c r="T9550" s="58"/>
      <c r="U9550" s="58"/>
      <c r="V9550" s="58"/>
      <c r="W9550" s="58"/>
      <c r="X9550" s="58"/>
      <c r="Y9550" s="58"/>
      <c r="Z9550" s="58"/>
      <c r="AA9550" s="58"/>
      <c r="AB9550" s="58"/>
      <c r="AC9550" s="58"/>
      <c r="AD9550" s="58"/>
      <c r="AE9550" s="58"/>
      <c r="AF9550" s="58"/>
      <c r="AG9550" s="58"/>
      <c r="AH9550" s="58"/>
      <c r="AI9550" s="58"/>
      <c r="AJ9550" s="58"/>
      <c r="AK9550" s="40" t="s">
        <v>72</v>
      </c>
      <c r="AL9550" s="40"/>
      <c r="AM9550" s="1" t="s">
        <v>2638</v>
      </c>
    </row>
    <row r="9551" spans="1:39">
      <c r="A9551" s="1" t="s">
        <v>2988</v>
      </c>
      <c r="B9551" s="28">
        <v>42830</v>
      </c>
      <c r="C9551" s="30">
        <v>100</v>
      </c>
      <c r="D9551" s="4">
        <v>1</v>
      </c>
      <c r="E9551" s="1">
        <v>23</v>
      </c>
      <c r="F9551" s="4" t="s">
        <v>26</v>
      </c>
      <c r="G9551" s="4" t="s">
        <v>1467</v>
      </c>
      <c r="H9551" s="4" t="s">
        <v>22</v>
      </c>
      <c r="I9551" s="4" t="s">
        <v>23</v>
      </c>
      <c r="J9551" s="4"/>
      <c r="K9551" s="40"/>
      <c r="L9551" s="58"/>
      <c r="M9551" s="58"/>
      <c r="N9551" s="58"/>
      <c r="O9551" s="58"/>
      <c r="P9551" s="40"/>
      <c r="Q9551" s="58"/>
      <c r="R9551" s="58"/>
      <c r="S9551" s="58"/>
      <c r="T9551" s="58"/>
      <c r="U9551" s="58"/>
      <c r="V9551" s="58"/>
      <c r="W9551" s="58"/>
      <c r="X9551" s="58"/>
      <c r="Y9551" s="58"/>
      <c r="Z9551" s="58"/>
      <c r="AA9551" s="58"/>
      <c r="AB9551" s="58"/>
      <c r="AC9551" s="58"/>
      <c r="AD9551" s="58"/>
      <c r="AE9551" s="58"/>
      <c r="AF9551" s="58"/>
      <c r="AG9551" s="58"/>
      <c r="AH9551" s="58"/>
      <c r="AI9551" s="58"/>
      <c r="AJ9551" s="58"/>
      <c r="AK9551" s="40" t="s">
        <v>72</v>
      </c>
      <c r="AL9551" s="40"/>
      <c r="AM9551" s="1" t="s">
        <v>2638</v>
      </c>
    </row>
    <row r="9552" spans="1:39">
      <c r="A9552" s="1" t="s">
        <v>2988</v>
      </c>
      <c r="B9552" s="28">
        <v>42830</v>
      </c>
      <c r="C9552" s="30">
        <v>100</v>
      </c>
      <c r="D9552" s="4">
        <v>1</v>
      </c>
      <c r="E9552" s="1">
        <v>23</v>
      </c>
      <c r="F9552" s="4" t="s">
        <v>47</v>
      </c>
      <c r="G9552" s="4" t="s">
        <v>1468</v>
      </c>
      <c r="H9552" s="4" t="s">
        <v>22</v>
      </c>
      <c r="I9552" s="4" t="s">
        <v>9</v>
      </c>
      <c r="J9552" s="4"/>
      <c r="K9552" s="40"/>
      <c r="L9552" s="58"/>
      <c r="M9552" s="58"/>
      <c r="N9552" s="58"/>
      <c r="O9552" s="58"/>
      <c r="P9552" s="40"/>
      <c r="Q9552" s="58"/>
      <c r="R9552" s="58"/>
      <c r="S9552" s="58"/>
      <c r="T9552" s="58"/>
      <c r="U9552" s="58"/>
      <c r="V9552" s="58"/>
      <c r="W9552" s="58"/>
      <c r="X9552" s="58"/>
      <c r="Y9552" s="58"/>
      <c r="Z9552" s="58"/>
      <c r="AA9552" s="58"/>
      <c r="AB9552" s="58"/>
      <c r="AC9552" s="58"/>
      <c r="AD9552" s="58" t="s">
        <v>73</v>
      </c>
      <c r="AE9552" s="58"/>
      <c r="AF9552" s="58"/>
      <c r="AG9552" s="58"/>
      <c r="AH9552" s="58"/>
      <c r="AI9552" s="58"/>
      <c r="AJ9552" s="58" t="s">
        <v>2638</v>
      </c>
      <c r="AK9552" s="40" t="s">
        <v>72</v>
      </c>
      <c r="AL9552" s="40" t="s">
        <v>2990</v>
      </c>
      <c r="AM9552" s="1" t="s">
        <v>2638</v>
      </c>
    </row>
    <row r="9553" spans="1:39">
      <c r="A9553" s="1" t="s">
        <v>2988</v>
      </c>
      <c r="B9553" s="28">
        <v>42830</v>
      </c>
      <c r="C9553" s="30">
        <v>100</v>
      </c>
      <c r="D9553" s="4">
        <v>1</v>
      </c>
      <c r="E9553" s="1">
        <v>24</v>
      </c>
      <c r="F9553" s="4" t="s">
        <v>26</v>
      </c>
      <c r="G9553" s="4" t="s">
        <v>1469</v>
      </c>
      <c r="H9553" s="4" t="s">
        <v>22</v>
      </c>
      <c r="I9553" s="4" t="s">
        <v>9</v>
      </c>
      <c r="J9553" s="4"/>
      <c r="K9553" s="40" t="s">
        <v>265</v>
      </c>
      <c r="L9553" s="40" t="s">
        <v>25</v>
      </c>
      <c r="M9553" s="59" t="s">
        <v>2991</v>
      </c>
      <c r="N9553" s="58" t="s">
        <v>224</v>
      </c>
      <c r="O9553" s="58" t="s">
        <v>27</v>
      </c>
      <c r="P9553" s="40"/>
      <c r="Q9553" s="58">
        <v>34.6</v>
      </c>
      <c r="R9553" s="58"/>
      <c r="S9553" s="58"/>
      <c r="T9553" s="40">
        <v>129.1</v>
      </c>
      <c r="U9553" s="40">
        <v>140.5</v>
      </c>
      <c r="V9553" s="40">
        <v>109</v>
      </c>
      <c r="W9553" s="40">
        <v>21.5</v>
      </c>
      <c r="X9553" s="58">
        <v>13</v>
      </c>
      <c r="Y9553" s="58">
        <v>86</v>
      </c>
      <c r="Z9553" s="58">
        <f>Y9553-X9553</f>
        <v>73</v>
      </c>
      <c r="AA9553" s="58"/>
      <c r="AB9553" s="58"/>
      <c r="AC9553" s="58"/>
      <c r="AD9553" s="58"/>
      <c r="AE9553" s="58"/>
      <c r="AF9553" s="58"/>
      <c r="AG9553" s="58"/>
      <c r="AH9553" s="58"/>
      <c r="AI9553" s="58"/>
      <c r="AJ9553" s="58" t="s">
        <v>2638</v>
      </c>
      <c r="AK9553" s="40" t="s">
        <v>72</v>
      </c>
      <c r="AL9553" s="40"/>
      <c r="AM9553" s="1" t="s">
        <v>2638</v>
      </c>
    </row>
    <row r="9554" spans="1:39">
      <c r="A9554" s="1" t="s">
        <v>2988</v>
      </c>
      <c r="B9554" s="28">
        <v>42830</v>
      </c>
      <c r="C9554" s="30">
        <v>100</v>
      </c>
      <c r="D9554" s="4">
        <v>1</v>
      </c>
      <c r="E9554" s="1">
        <v>24</v>
      </c>
      <c r="F9554" s="4" t="s">
        <v>47</v>
      </c>
      <c r="G9554" s="4" t="s">
        <v>1472</v>
      </c>
      <c r="H9554" s="4" t="s">
        <v>23</v>
      </c>
      <c r="I9554" s="4" t="s">
        <v>23</v>
      </c>
      <c r="J9554" s="4" t="s">
        <v>55</v>
      </c>
      <c r="K9554" s="40"/>
      <c r="L9554" s="58"/>
      <c r="M9554" s="58"/>
      <c r="N9554" s="58"/>
      <c r="O9554" s="58"/>
      <c r="P9554" s="40"/>
      <c r="Q9554" s="58"/>
      <c r="R9554" s="58"/>
      <c r="S9554" s="58"/>
      <c r="T9554" s="58"/>
      <c r="U9554" s="58"/>
      <c r="V9554" s="58"/>
      <c r="W9554" s="58"/>
      <c r="X9554" s="58"/>
      <c r="Y9554" s="58"/>
      <c r="Z9554" s="58"/>
      <c r="AA9554" s="58"/>
      <c r="AB9554" s="58"/>
      <c r="AC9554" s="58"/>
      <c r="AD9554" s="58"/>
      <c r="AE9554" s="58"/>
      <c r="AF9554" s="58"/>
      <c r="AG9554" s="58"/>
      <c r="AH9554" s="58"/>
      <c r="AI9554" s="58"/>
      <c r="AJ9554" s="58"/>
      <c r="AK9554" s="40" t="s">
        <v>72</v>
      </c>
      <c r="AL9554" s="40"/>
      <c r="AM9554" s="1" t="s">
        <v>2638</v>
      </c>
    </row>
    <row r="9555" spans="1:39">
      <c r="A9555" s="1" t="s">
        <v>2988</v>
      </c>
      <c r="B9555" s="28">
        <v>42830</v>
      </c>
      <c r="C9555" s="30">
        <v>100</v>
      </c>
      <c r="D9555" s="4">
        <v>1</v>
      </c>
      <c r="E9555" s="1">
        <v>25</v>
      </c>
      <c r="F9555" s="4" t="s">
        <v>26</v>
      </c>
      <c r="G9555" s="4" t="s">
        <v>1474</v>
      </c>
      <c r="H9555" s="4" t="s">
        <v>22</v>
      </c>
      <c r="I9555" s="4" t="s">
        <v>23</v>
      </c>
      <c r="J9555" s="4"/>
      <c r="K9555" s="40" t="s">
        <v>30</v>
      </c>
      <c r="L9555" s="40" t="s">
        <v>25</v>
      </c>
      <c r="M9555" s="40" t="s">
        <v>2992</v>
      </c>
      <c r="N9555" s="58" t="s">
        <v>224</v>
      </c>
      <c r="O9555" s="58" t="s">
        <v>27</v>
      </c>
      <c r="P9555" s="40"/>
      <c r="Q9555" s="58">
        <v>24.9</v>
      </c>
      <c r="R9555" s="58">
        <v>16.3</v>
      </c>
      <c r="S9555" s="58">
        <v>16.3</v>
      </c>
      <c r="T9555" s="40"/>
      <c r="U9555" s="40"/>
      <c r="V9555" s="40"/>
      <c r="W9555" s="40"/>
      <c r="X9555" s="58">
        <v>13</v>
      </c>
      <c r="Y9555" s="58">
        <v>64</v>
      </c>
      <c r="Z9555" s="58">
        <f>Y9555-X9555</f>
        <v>51</v>
      </c>
      <c r="AA9555" s="58"/>
      <c r="AB9555" s="58"/>
      <c r="AC9555" s="58"/>
      <c r="AD9555" s="58"/>
      <c r="AE9555" s="58">
        <v>647</v>
      </c>
      <c r="AF9555" s="58"/>
      <c r="AG9555" s="58"/>
      <c r="AH9555" s="58"/>
      <c r="AI9555" s="58"/>
      <c r="AJ9555" s="58" t="s">
        <v>2638</v>
      </c>
      <c r="AK9555" s="40" t="s">
        <v>117</v>
      </c>
      <c r="AL9555" s="40"/>
      <c r="AM9555" s="1" t="s">
        <v>2638</v>
      </c>
    </row>
    <row r="9556" spans="1:39">
      <c r="A9556" s="1" t="s">
        <v>2988</v>
      </c>
      <c r="B9556" s="28">
        <v>42830</v>
      </c>
      <c r="C9556" s="30">
        <v>100</v>
      </c>
      <c r="D9556" s="4">
        <v>1</v>
      </c>
      <c r="E9556" s="1">
        <v>25</v>
      </c>
      <c r="F9556" s="4" t="s">
        <v>47</v>
      </c>
      <c r="G9556" s="4" t="s">
        <v>1475</v>
      </c>
      <c r="H9556" s="4" t="s">
        <v>23</v>
      </c>
      <c r="I9556" s="4" t="s">
        <v>23</v>
      </c>
      <c r="J9556" s="4"/>
      <c r="K9556" s="40"/>
      <c r="L9556" s="58"/>
      <c r="M9556" s="58"/>
      <c r="N9556" s="58"/>
      <c r="O9556" s="58"/>
      <c r="P9556" s="40"/>
      <c r="Q9556" s="58"/>
      <c r="R9556" s="58"/>
      <c r="S9556" s="58"/>
      <c r="T9556" s="58"/>
      <c r="U9556" s="58"/>
      <c r="V9556" s="58"/>
      <c r="W9556" s="58"/>
      <c r="X9556" s="58"/>
      <c r="Y9556" s="58"/>
      <c r="Z9556" s="58"/>
      <c r="AA9556" s="58"/>
      <c r="AB9556" s="58"/>
      <c r="AC9556" s="58"/>
      <c r="AD9556" s="58"/>
      <c r="AE9556" s="58"/>
      <c r="AF9556" s="58"/>
      <c r="AG9556" s="58"/>
      <c r="AH9556" s="58"/>
      <c r="AI9556" s="58"/>
      <c r="AJ9556" s="58"/>
      <c r="AK9556" s="40" t="s">
        <v>117</v>
      </c>
      <c r="AL9556" s="40"/>
      <c r="AM9556" s="1" t="s">
        <v>70</v>
      </c>
    </row>
    <row r="9557" spans="1:39">
      <c r="A9557" s="1" t="s">
        <v>2988</v>
      </c>
      <c r="B9557" s="28">
        <v>42830</v>
      </c>
      <c r="C9557" s="30">
        <v>100</v>
      </c>
      <c r="D9557" s="4">
        <v>1</v>
      </c>
      <c r="E9557" s="1">
        <v>26</v>
      </c>
      <c r="F9557" s="4" t="s">
        <v>26</v>
      </c>
      <c r="G9557" s="4" t="s">
        <v>1476</v>
      </c>
      <c r="H9557" s="4" t="s">
        <v>22</v>
      </c>
      <c r="I9557" s="4" t="s">
        <v>9</v>
      </c>
      <c r="J9557" s="4"/>
      <c r="K9557" s="40"/>
      <c r="L9557" s="58"/>
      <c r="M9557" s="58"/>
      <c r="N9557" s="58"/>
      <c r="O9557" s="58"/>
      <c r="P9557" s="40"/>
      <c r="Q9557" s="58"/>
      <c r="R9557" s="58"/>
      <c r="S9557" s="58"/>
      <c r="T9557" s="58"/>
      <c r="U9557" s="58"/>
      <c r="V9557" s="58"/>
      <c r="W9557" s="58"/>
      <c r="X9557" s="58"/>
      <c r="Y9557" s="58"/>
      <c r="Z9557" s="58"/>
      <c r="AA9557" s="58"/>
      <c r="AB9557" s="58"/>
      <c r="AC9557" s="58"/>
      <c r="AD9557" s="58"/>
      <c r="AE9557" s="58"/>
      <c r="AF9557" s="58"/>
      <c r="AG9557" s="58"/>
      <c r="AH9557" s="58"/>
      <c r="AI9557" s="58"/>
      <c r="AJ9557" s="58"/>
      <c r="AK9557" s="40" t="s">
        <v>117</v>
      </c>
      <c r="AL9557" s="40"/>
      <c r="AM9557" s="1" t="s">
        <v>70</v>
      </c>
    </row>
    <row r="9558" spans="1:39">
      <c r="A9558" s="1" t="s">
        <v>2988</v>
      </c>
      <c r="B9558" s="28">
        <v>42830</v>
      </c>
      <c r="C9558" s="30">
        <v>100</v>
      </c>
      <c r="D9558" s="4">
        <v>1</v>
      </c>
      <c r="E9558" s="1">
        <v>26</v>
      </c>
      <c r="F9558" s="4" t="s">
        <v>47</v>
      </c>
      <c r="G9558" s="4" t="s">
        <v>1477</v>
      </c>
      <c r="H9558" s="4" t="s">
        <v>22</v>
      </c>
      <c r="I9558" s="4" t="s">
        <v>53</v>
      </c>
      <c r="J9558" s="4"/>
      <c r="K9558" s="40"/>
      <c r="L9558" s="58"/>
      <c r="M9558" s="58"/>
      <c r="N9558" s="58"/>
      <c r="O9558" s="58"/>
      <c r="P9558" s="40"/>
      <c r="Q9558" s="58"/>
      <c r="R9558" s="58"/>
      <c r="S9558" s="58"/>
      <c r="T9558" s="58"/>
      <c r="U9558" s="58"/>
      <c r="V9558" s="58"/>
      <c r="W9558" s="58"/>
      <c r="X9558" s="58"/>
      <c r="Y9558" s="58"/>
      <c r="Z9558" s="58"/>
      <c r="AA9558" s="58"/>
      <c r="AB9558" s="58"/>
      <c r="AC9558" s="58"/>
      <c r="AD9558" s="58"/>
      <c r="AE9558" s="58"/>
      <c r="AF9558" s="58"/>
      <c r="AG9558" s="58"/>
      <c r="AH9558" s="58"/>
      <c r="AI9558" s="58"/>
      <c r="AJ9558" s="58"/>
      <c r="AK9558" s="40" t="s">
        <v>117</v>
      </c>
      <c r="AL9558" s="40"/>
      <c r="AM9558" s="1" t="s">
        <v>70</v>
      </c>
    </row>
    <row r="9559" spans="1:39">
      <c r="A9559" s="1" t="s">
        <v>2988</v>
      </c>
      <c r="B9559" s="28">
        <v>42830</v>
      </c>
      <c r="C9559" s="30">
        <v>100</v>
      </c>
      <c r="D9559" s="4">
        <v>1</v>
      </c>
      <c r="E9559" s="1">
        <v>27</v>
      </c>
      <c r="F9559" s="4" t="s">
        <v>26</v>
      </c>
      <c r="G9559" s="4" t="s">
        <v>1478</v>
      </c>
      <c r="H9559" s="4" t="s">
        <v>22</v>
      </c>
      <c r="I9559" s="4" t="s">
        <v>9</v>
      </c>
      <c r="J9559" s="4"/>
      <c r="K9559" s="40"/>
      <c r="L9559" s="58"/>
      <c r="M9559" s="58"/>
      <c r="N9559" s="58"/>
      <c r="O9559" s="58"/>
      <c r="P9559" s="40"/>
      <c r="Q9559" s="58"/>
      <c r="R9559" s="58"/>
      <c r="S9559" s="58"/>
      <c r="T9559" s="58"/>
      <c r="U9559" s="58"/>
      <c r="V9559" s="58"/>
      <c r="W9559" s="58"/>
      <c r="X9559" s="58"/>
      <c r="Y9559" s="58"/>
      <c r="Z9559" s="58"/>
      <c r="AA9559" s="58"/>
      <c r="AB9559" s="58"/>
      <c r="AC9559" s="58"/>
      <c r="AD9559" s="58"/>
      <c r="AE9559" s="58"/>
      <c r="AF9559" s="58"/>
      <c r="AG9559" s="58"/>
      <c r="AH9559" s="58"/>
      <c r="AI9559" s="58"/>
      <c r="AJ9559" s="58"/>
      <c r="AK9559" s="40" t="s">
        <v>117</v>
      </c>
      <c r="AL9559" s="40"/>
      <c r="AM9559" s="1" t="s">
        <v>70</v>
      </c>
    </row>
    <row r="9560" spans="1:39">
      <c r="A9560" s="1" t="s">
        <v>2988</v>
      </c>
      <c r="B9560" s="28">
        <v>42830</v>
      </c>
      <c r="C9560" s="30">
        <v>100</v>
      </c>
      <c r="D9560" s="4">
        <v>1</v>
      </c>
      <c r="E9560" s="1">
        <v>27</v>
      </c>
      <c r="F9560" s="4" t="s">
        <v>47</v>
      </c>
      <c r="G9560" s="4" t="s">
        <v>1479</v>
      </c>
      <c r="H9560" s="4" t="s">
        <v>22</v>
      </c>
      <c r="I9560" s="4" t="s">
        <v>9</v>
      </c>
      <c r="J9560" s="4"/>
      <c r="K9560" s="40"/>
      <c r="L9560" s="58"/>
      <c r="M9560" s="58"/>
      <c r="N9560" s="58"/>
      <c r="O9560" s="58"/>
      <c r="P9560" s="40"/>
      <c r="Q9560" s="58"/>
      <c r="R9560" s="58"/>
      <c r="S9560" s="58"/>
      <c r="T9560" s="58"/>
      <c r="U9560" s="58"/>
      <c r="V9560" s="58"/>
      <c r="W9560" s="58"/>
      <c r="X9560" s="58"/>
      <c r="Y9560" s="58"/>
      <c r="Z9560" s="58"/>
      <c r="AA9560" s="58"/>
      <c r="AB9560" s="58"/>
      <c r="AC9560" s="58"/>
      <c r="AD9560" s="58"/>
      <c r="AE9560" s="58"/>
      <c r="AF9560" s="58"/>
      <c r="AG9560" s="58"/>
      <c r="AH9560" s="58"/>
      <c r="AI9560" s="58"/>
      <c r="AJ9560" s="58"/>
      <c r="AK9560" s="40" t="s">
        <v>117</v>
      </c>
      <c r="AL9560" s="40"/>
      <c r="AM9560" s="1" t="s">
        <v>70</v>
      </c>
    </row>
    <row r="9561" spans="1:39">
      <c r="A9561" s="1" t="s">
        <v>2988</v>
      </c>
      <c r="B9561" s="28">
        <v>42830</v>
      </c>
      <c r="C9561" s="30">
        <v>100</v>
      </c>
      <c r="D9561" s="4">
        <v>1</v>
      </c>
      <c r="E9561" s="1">
        <v>28</v>
      </c>
      <c r="F9561" s="4" t="s">
        <v>26</v>
      </c>
      <c r="G9561" s="4" t="s">
        <v>1480</v>
      </c>
      <c r="H9561" s="4" t="s">
        <v>23</v>
      </c>
      <c r="I9561" s="4" t="s">
        <v>23</v>
      </c>
      <c r="J9561" s="4"/>
      <c r="K9561" s="40"/>
      <c r="L9561" s="58"/>
      <c r="M9561" s="58"/>
      <c r="N9561" s="58"/>
      <c r="O9561" s="58"/>
      <c r="P9561" s="40"/>
      <c r="Q9561" s="58"/>
      <c r="R9561" s="58"/>
      <c r="S9561" s="58"/>
      <c r="T9561" s="58"/>
      <c r="U9561" s="58"/>
      <c r="V9561" s="58"/>
      <c r="W9561" s="58"/>
      <c r="X9561" s="58"/>
      <c r="Y9561" s="58"/>
      <c r="Z9561" s="58"/>
      <c r="AA9561" s="58"/>
      <c r="AB9561" s="58"/>
      <c r="AC9561" s="58"/>
      <c r="AD9561" s="58"/>
      <c r="AE9561" s="58"/>
      <c r="AF9561" s="58"/>
      <c r="AG9561" s="58"/>
      <c r="AH9561" s="58"/>
      <c r="AI9561" s="58"/>
      <c r="AJ9561" s="58"/>
      <c r="AK9561" s="40" t="s">
        <v>117</v>
      </c>
      <c r="AL9561" s="40"/>
      <c r="AM9561" s="1" t="s">
        <v>70</v>
      </c>
    </row>
    <row r="9562" spans="1:39">
      <c r="A9562" s="1" t="s">
        <v>2988</v>
      </c>
      <c r="B9562" s="28">
        <v>42830</v>
      </c>
      <c r="C9562" s="30">
        <v>100</v>
      </c>
      <c r="D9562" s="4">
        <v>1</v>
      </c>
      <c r="E9562" s="1">
        <v>28</v>
      </c>
      <c r="F9562" s="4" t="s">
        <v>47</v>
      </c>
      <c r="G9562" s="4" t="s">
        <v>1481</v>
      </c>
      <c r="H9562" s="4" t="s">
        <v>22</v>
      </c>
      <c r="I9562" s="4" t="s">
        <v>9</v>
      </c>
      <c r="J9562" s="4"/>
      <c r="K9562" s="40" t="s">
        <v>31</v>
      </c>
      <c r="L9562" s="40" t="s">
        <v>25</v>
      </c>
      <c r="M9562" s="40" t="s">
        <v>2993</v>
      </c>
      <c r="N9562" s="58" t="s">
        <v>26</v>
      </c>
      <c r="O9562" s="58" t="s">
        <v>27</v>
      </c>
      <c r="P9562" s="40"/>
      <c r="Q9562" s="58">
        <v>37.6</v>
      </c>
      <c r="R9562" s="58">
        <v>13.3</v>
      </c>
      <c r="S9562" s="58">
        <v>25.8</v>
      </c>
      <c r="T9562" s="40">
        <v>150.1</v>
      </c>
      <c r="U9562" s="40">
        <v>210.5</v>
      </c>
      <c r="V9562" s="40"/>
      <c r="W9562" s="40"/>
      <c r="X9562" s="58">
        <v>13</v>
      </c>
      <c r="Y9562" s="58">
        <v>185</v>
      </c>
      <c r="Z9562" s="58">
        <f>Y9562-X9562</f>
        <v>172</v>
      </c>
      <c r="AA9562" s="58"/>
      <c r="AB9562" s="58"/>
      <c r="AC9562" s="58"/>
      <c r="AD9562" s="58"/>
      <c r="AE9562" s="58">
        <v>645</v>
      </c>
      <c r="AF9562" s="58"/>
      <c r="AG9562" s="58"/>
      <c r="AH9562" s="58"/>
      <c r="AI9562" s="58"/>
      <c r="AJ9562" s="58" t="s">
        <v>2638</v>
      </c>
      <c r="AK9562" s="40" t="s">
        <v>117</v>
      </c>
      <c r="AL9562" s="40"/>
      <c r="AM9562" s="1" t="s">
        <v>70</v>
      </c>
    </row>
    <row r="9563" spans="1:39">
      <c r="A9563" s="1" t="s">
        <v>2988</v>
      </c>
      <c r="B9563" s="28">
        <v>42830</v>
      </c>
      <c r="C9563" s="30">
        <v>100</v>
      </c>
      <c r="D9563" s="4">
        <v>1</v>
      </c>
      <c r="E9563" s="1">
        <v>29</v>
      </c>
      <c r="F9563" s="4" t="s">
        <v>26</v>
      </c>
      <c r="G9563" s="4" t="s">
        <v>1482</v>
      </c>
      <c r="H9563" s="4" t="s">
        <v>22</v>
      </c>
      <c r="I9563" s="4" t="s">
        <v>9</v>
      </c>
      <c r="J9563" s="4"/>
      <c r="K9563" s="40" t="s">
        <v>35</v>
      </c>
      <c r="L9563" s="40" t="s">
        <v>53</v>
      </c>
      <c r="M9563" s="40" t="s">
        <v>2937</v>
      </c>
      <c r="N9563" s="58"/>
      <c r="O9563" s="58"/>
      <c r="P9563" s="40"/>
      <c r="Q9563" s="58"/>
      <c r="R9563" s="58"/>
      <c r="S9563" s="58"/>
      <c r="T9563" s="40"/>
      <c r="U9563" s="40"/>
      <c r="V9563" s="40"/>
      <c r="W9563" s="40"/>
      <c r="X9563" s="58">
        <v>13</v>
      </c>
      <c r="Y9563" s="58">
        <v>70</v>
      </c>
      <c r="Z9563" s="58">
        <f>Y9563-X9563</f>
        <v>57</v>
      </c>
      <c r="AA9563" s="58"/>
      <c r="AB9563" s="58"/>
      <c r="AC9563" s="58"/>
      <c r="AD9563" s="58"/>
      <c r="AE9563" s="58"/>
      <c r="AF9563" s="58"/>
      <c r="AG9563" s="58"/>
      <c r="AH9563" s="58"/>
      <c r="AI9563" s="58"/>
      <c r="AJ9563" s="58" t="s">
        <v>2638</v>
      </c>
      <c r="AK9563" s="40" t="s">
        <v>117</v>
      </c>
      <c r="AL9563" s="40"/>
      <c r="AM9563" s="1" t="s">
        <v>70</v>
      </c>
    </row>
    <row r="9564" spans="1:39">
      <c r="A9564" s="1" t="s">
        <v>2988</v>
      </c>
      <c r="B9564" s="61">
        <v>42830</v>
      </c>
      <c r="C9564" s="30">
        <v>100</v>
      </c>
      <c r="D9564" s="4">
        <v>1</v>
      </c>
      <c r="E9564" s="62">
        <v>29</v>
      </c>
      <c r="F9564" s="63" t="s">
        <v>47</v>
      </c>
      <c r="G9564" s="63" t="s">
        <v>1483</v>
      </c>
      <c r="H9564" s="4" t="s">
        <v>22</v>
      </c>
      <c r="I9564" s="4" t="s">
        <v>9</v>
      </c>
      <c r="J9564" s="4"/>
      <c r="K9564" s="40"/>
      <c r="L9564" s="58"/>
      <c r="M9564" s="58"/>
      <c r="N9564" s="58"/>
      <c r="O9564" s="58"/>
      <c r="P9564" s="40"/>
      <c r="Q9564" s="58"/>
      <c r="R9564" s="58"/>
      <c r="S9564" s="58"/>
      <c r="T9564" s="58"/>
      <c r="U9564" s="58"/>
      <c r="V9564" s="58"/>
      <c r="W9564" s="58"/>
      <c r="X9564" s="58"/>
      <c r="Y9564" s="58"/>
      <c r="Z9564" s="58"/>
      <c r="AA9564" s="58"/>
      <c r="AB9564" s="58"/>
      <c r="AC9564" s="58"/>
      <c r="AD9564" s="58"/>
      <c r="AE9564" s="58"/>
      <c r="AF9564" s="58"/>
      <c r="AG9564" s="58"/>
      <c r="AH9564" s="58"/>
      <c r="AI9564" s="58"/>
      <c r="AJ9564" s="58"/>
      <c r="AK9564" s="40" t="s">
        <v>117</v>
      </c>
      <c r="AL9564" s="40"/>
      <c r="AM9564" s="1" t="s">
        <v>70</v>
      </c>
    </row>
    <row r="9565" spans="1:39">
      <c r="A9565" s="1" t="s">
        <v>2988</v>
      </c>
      <c r="B9565" s="28">
        <v>42830</v>
      </c>
      <c r="C9565" s="30">
        <v>100</v>
      </c>
      <c r="D9565" s="4">
        <v>1</v>
      </c>
      <c r="E9565" s="1">
        <v>30</v>
      </c>
      <c r="F9565" s="4" t="s">
        <v>26</v>
      </c>
      <c r="G9565" s="4" t="s">
        <v>1484</v>
      </c>
      <c r="H9565" s="4" t="s">
        <v>22</v>
      </c>
      <c r="I9565" s="4" t="s">
        <v>53</v>
      </c>
      <c r="J9565" s="4"/>
      <c r="K9565" s="40"/>
      <c r="L9565" s="58"/>
      <c r="M9565" s="58"/>
      <c r="N9565" s="58"/>
      <c r="O9565" s="58"/>
      <c r="P9565" s="40"/>
      <c r="Q9565" s="58"/>
      <c r="R9565" s="58"/>
      <c r="S9565" s="58"/>
      <c r="T9565" s="58"/>
      <c r="U9565" s="58"/>
      <c r="V9565" s="58"/>
      <c r="W9565" s="58"/>
      <c r="X9565" s="58"/>
      <c r="Y9565" s="58"/>
      <c r="Z9565" s="58"/>
      <c r="AA9565" s="58"/>
      <c r="AB9565" s="58"/>
      <c r="AC9565" s="58"/>
      <c r="AD9565" s="58"/>
      <c r="AE9565" s="58"/>
      <c r="AF9565" s="58"/>
      <c r="AG9565" s="58"/>
      <c r="AH9565" s="58"/>
      <c r="AI9565" s="58"/>
      <c r="AJ9565" s="58"/>
      <c r="AK9565" s="40" t="s">
        <v>117</v>
      </c>
      <c r="AL9565" s="40"/>
      <c r="AM9565" s="1" t="s">
        <v>70</v>
      </c>
    </row>
    <row r="9566" spans="1:39">
      <c r="A9566" s="1" t="s">
        <v>2988</v>
      </c>
      <c r="B9566" s="28">
        <v>42830</v>
      </c>
      <c r="C9566" s="30">
        <v>100</v>
      </c>
      <c r="D9566" s="4">
        <v>1</v>
      </c>
      <c r="E9566" s="1">
        <v>30</v>
      </c>
      <c r="F9566" s="4" t="s">
        <v>47</v>
      </c>
      <c r="G9566" s="4" t="s">
        <v>1485</v>
      </c>
      <c r="H9566" s="4" t="s">
        <v>23</v>
      </c>
      <c r="I9566" s="4" t="s">
        <v>53</v>
      </c>
      <c r="J9566" s="4"/>
      <c r="K9566" s="40"/>
      <c r="L9566" s="58"/>
      <c r="M9566" s="58"/>
      <c r="N9566" s="58"/>
      <c r="O9566" s="58"/>
      <c r="P9566" s="40"/>
      <c r="Q9566" s="58"/>
      <c r="R9566" s="58"/>
      <c r="S9566" s="58"/>
      <c r="T9566" s="58"/>
      <c r="U9566" s="58"/>
      <c r="V9566" s="58"/>
      <c r="W9566" s="58"/>
      <c r="X9566" s="58"/>
      <c r="Y9566" s="58"/>
      <c r="Z9566" s="58"/>
      <c r="AA9566" s="58"/>
      <c r="AB9566" s="58"/>
      <c r="AC9566" s="58"/>
      <c r="AD9566" s="58"/>
      <c r="AE9566" s="58"/>
      <c r="AF9566" s="58"/>
      <c r="AG9566" s="58"/>
      <c r="AH9566" s="58"/>
      <c r="AI9566" s="58"/>
      <c r="AJ9566" s="58"/>
      <c r="AK9566" s="40" t="s">
        <v>117</v>
      </c>
      <c r="AL9566" s="40"/>
      <c r="AM9566" s="1" t="s">
        <v>70</v>
      </c>
    </row>
    <row r="9567" spans="1:39">
      <c r="A9567" s="1" t="s">
        <v>2988</v>
      </c>
      <c r="B9567" s="28">
        <v>42830</v>
      </c>
      <c r="C9567" s="30">
        <v>100</v>
      </c>
      <c r="D9567" s="4">
        <v>1</v>
      </c>
      <c r="E9567" s="1">
        <v>31</v>
      </c>
      <c r="F9567" s="4" t="s">
        <v>26</v>
      </c>
      <c r="G9567" s="4" t="s">
        <v>1486</v>
      </c>
      <c r="H9567" s="4" t="s">
        <v>22</v>
      </c>
      <c r="I9567" s="4" t="s">
        <v>9</v>
      </c>
      <c r="J9567" s="4"/>
      <c r="K9567" s="40"/>
      <c r="L9567" s="58"/>
      <c r="M9567" s="58"/>
      <c r="N9567" s="58"/>
      <c r="O9567" s="58"/>
      <c r="P9567" s="40"/>
      <c r="Q9567" s="58"/>
      <c r="R9567" s="58"/>
      <c r="S9567" s="58"/>
      <c r="T9567" s="58"/>
      <c r="U9567" s="58"/>
      <c r="V9567" s="58"/>
      <c r="W9567" s="58"/>
      <c r="X9567" s="58"/>
      <c r="Y9567" s="58"/>
      <c r="Z9567" s="58"/>
      <c r="AA9567" s="58"/>
      <c r="AB9567" s="58"/>
      <c r="AC9567" s="58"/>
      <c r="AD9567" s="58"/>
      <c r="AE9567" s="58"/>
      <c r="AF9567" s="58"/>
      <c r="AG9567" s="58"/>
      <c r="AH9567" s="58"/>
      <c r="AI9567" s="58"/>
      <c r="AJ9567" s="58"/>
      <c r="AK9567" s="40" t="s">
        <v>117</v>
      </c>
      <c r="AL9567" s="40"/>
      <c r="AM9567" s="1" t="s">
        <v>70</v>
      </c>
    </row>
    <row r="9568" spans="1:39">
      <c r="A9568" s="1" t="s">
        <v>2988</v>
      </c>
      <c r="B9568" s="28">
        <v>42830</v>
      </c>
      <c r="C9568" s="30">
        <v>100</v>
      </c>
      <c r="D9568" s="4">
        <v>1</v>
      </c>
      <c r="E9568" s="1">
        <v>31</v>
      </c>
      <c r="F9568" s="4" t="s">
        <v>47</v>
      </c>
      <c r="G9568" s="4" t="s">
        <v>1487</v>
      </c>
      <c r="H9568" s="4" t="s">
        <v>22</v>
      </c>
      <c r="I9568" s="4" t="s">
        <v>9</v>
      </c>
      <c r="J9568" s="4"/>
      <c r="K9568" s="40"/>
      <c r="L9568" s="58"/>
      <c r="M9568" s="58"/>
      <c r="N9568" s="58"/>
      <c r="O9568" s="58"/>
      <c r="P9568" s="40"/>
      <c r="Q9568" s="58"/>
      <c r="R9568" s="58"/>
      <c r="S9568" s="58"/>
      <c r="T9568" s="58"/>
      <c r="U9568" s="58"/>
      <c r="V9568" s="58"/>
      <c r="W9568" s="58"/>
      <c r="X9568" s="58"/>
      <c r="Y9568" s="58"/>
      <c r="Z9568" s="58"/>
      <c r="AA9568" s="58"/>
      <c r="AB9568" s="58"/>
      <c r="AC9568" s="58"/>
      <c r="AD9568" s="58"/>
      <c r="AE9568" s="58"/>
      <c r="AF9568" s="58"/>
      <c r="AG9568" s="58"/>
      <c r="AH9568" s="58"/>
      <c r="AI9568" s="58"/>
      <c r="AJ9568" s="58"/>
      <c r="AK9568" s="40" t="s">
        <v>117</v>
      </c>
      <c r="AL9568" s="40"/>
      <c r="AM9568" s="1" t="s">
        <v>70</v>
      </c>
    </row>
    <row r="9569" spans="1:40">
      <c r="A9569" s="1" t="s">
        <v>2988</v>
      </c>
      <c r="B9569" s="28">
        <v>42830</v>
      </c>
      <c r="C9569" s="30">
        <v>100</v>
      </c>
      <c r="D9569" s="4">
        <v>1</v>
      </c>
      <c r="E9569" s="1">
        <v>32</v>
      </c>
      <c r="F9569" s="4" t="s">
        <v>26</v>
      </c>
      <c r="G9569" s="4" t="s">
        <v>1488</v>
      </c>
      <c r="H9569" s="4" t="s">
        <v>22</v>
      </c>
      <c r="I9569" s="4" t="s">
        <v>9</v>
      </c>
      <c r="J9569" s="4"/>
      <c r="K9569" s="40" t="s">
        <v>36</v>
      </c>
      <c r="L9569" s="40" t="s">
        <v>25</v>
      </c>
      <c r="M9569" s="40" t="s">
        <v>2994</v>
      </c>
      <c r="N9569" s="58"/>
      <c r="O9569" s="58"/>
      <c r="P9569" s="40"/>
      <c r="Q9569" s="58">
        <v>27.4</v>
      </c>
      <c r="R9569" s="58"/>
      <c r="S9569" s="58"/>
      <c r="T9569" s="40">
        <v>141.19999999999999</v>
      </c>
      <c r="U9569" s="40">
        <v>70.5</v>
      </c>
      <c r="V9569" s="40">
        <v>50</v>
      </c>
      <c r="W9569" s="40">
        <v>24.5</v>
      </c>
      <c r="X9569" s="58">
        <v>13</v>
      </c>
      <c r="Y9569" s="58"/>
      <c r="Z9569" s="58"/>
      <c r="AA9569" s="58"/>
      <c r="AB9569" s="58"/>
      <c r="AC9569" s="58"/>
      <c r="AD9569" s="58"/>
      <c r="AE9569" s="58"/>
      <c r="AF9569" s="58"/>
      <c r="AG9569" s="58"/>
      <c r="AH9569" s="58"/>
      <c r="AI9569" s="58"/>
      <c r="AJ9569" s="58" t="s">
        <v>2638</v>
      </c>
      <c r="AK9569" s="40" t="s">
        <v>117</v>
      </c>
      <c r="AL9569" s="40" t="s">
        <v>2686</v>
      </c>
      <c r="AM9569" s="1" t="s">
        <v>70</v>
      </c>
    </row>
    <row r="9570" spans="1:40">
      <c r="A9570" s="1" t="s">
        <v>2988</v>
      </c>
      <c r="B9570" s="28">
        <v>42830</v>
      </c>
      <c r="C9570" s="30">
        <v>100</v>
      </c>
      <c r="D9570" s="4">
        <v>1</v>
      </c>
      <c r="E9570" s="1">
        <v>32</v>
      </c>
      <c r="F9570" s="4" t="s">
        <v>47</v>
      </c>
      <c r="G9570" s="4" t="s">
        <v>1489</v>
      </c>
      <c r="H9570" s="4" t="s">
        <v>23</v>
      </c>
      <c r="I9570" s="4" t="s">
        <v>53</v>
      </c>
      <c r="J9570" s="4"/>
      <c r="K9570" s="40"/>
      <c r="L9570" s="58"/>
      <c r="M9570" s="58"/>
      <c r="N9570" s="58"/>
      <c r="O9570" s="58"/>
      <c r="P9570" s="40"/>
      <c r="Q9570" s="58"/>
      <c r="R9570" s="58"/>
      <c r="S9570" s="58"/>
      <c r="T9570" s="58"/>
      <c r="U9570" s="58"/>
      <c r="V9570" s="58"/>
      <c r="W9570" s="58"/>
      <c r="X9570" s="58"/>
      <c r="Y9570" s="58"/>
      <c r="Z9570" s="58"/>
      <c r="AA9570" s="58"/>
      <c r="AB9570" s="58"/>
      <c r="AC9570" s="58"/>
      <c r="AD9570" s="58"/>
      <c r="AE9570" s="58"/>
      <c r="AF9570" s="58"/>
      <c r="AG9570" s="58"/>
      <c r="AH9570" s="58"/>
      <c r="AI9570" s="58"/>
      <c r="AJ9570" s="58"/>
      <c r="AK9570" s="40" t="s">
        <v>117</v>
      </c>
      <c r="AL9570" s="40"/>
      <c r="AM9570" s="1" t="s">
        <v>70</v>
      </c>
    </row>
    <row r="9571" spans="1:40">
      <c r="A9571" s="1" t="s">
        <v>2988</v>
      </c>
      <c r="B9571" s="28">
        <v>42830</v>
      </c>
      <c r="C9571" s="30">
        <v>100</v>
      </c>
      <c r="D9571" s="4">
        <v>1</v>
      </c>
      <c r="E9571" s="1">
        <v>33</v>
      </c>
      <c r="F9571" s="4" t="s">
        <v>26</v>
      </c>
      <c r="G9571" s="4" t="s">
        <v>532</v>
      </c>
      <c r="H9571" s="4" t="s">
        <v>23</v>
      </c>
      <c r="I9571" s="4" t="s">
        <v>9</v>
      </c>
      <c r="J9571" s="4" t="s">
        <v>55</v>
      </c>
      <c r="K9571" s="40"/>
      <c r="L9571" s="58"/>
      <c r="M9571" s="58"/>
      <c r="N9571" s="58"/>
      <c r="O9571" s="58"/>
      <c r="P9571" s="40"/>
      <c r="Q9571" s="58"/>
      <c r="R9571" s="58"/>
      <c r="S9571" s="58"/>
      <c r="T9571" s="58"/>
      <c r="U9571" s="58"/>
      <c r="V9571" s="58"/>
      <c r="W9571" s="58"/>
      <c r="X9571" s="58"/>
      <c r="Y9571" s="58"/>
      <c r="Z9571" s="58"/>
      <c r="AA9571" s="58"/>
      <c r="AB9571" s="58"/>
      <c r="AC9571" s="58"/>
      <c r="AD9571" s="58"/>
      <c r="AE9571" s="58"/>
      <c r="AF9571" s="58"/>
      <c r="AG9571" s="58"/>
      <c r="AH9571" s="58"/>
      <c r="AI9571" s="58"/>
      <c r="AJ9571" s="58"/>
      <c r="AK9571" s="40" t="s">
        <v>117</v>
      </c>
      <c r="AL9571" s="40"/>
      <c r="AM9571" s="1" t="s">
        <v>70</v>
      </c>
    </row>
    <row r="9572" spans="1:40">
      <c r="A9572" s="1" t="s">
        <v>2988</v>
      </c>
      <c r="B9572" s="28">
        <v>42830</v>
      </c>
      <c r="C9572" s="30">
        <v>100</v>
      </c>
      <c r="D9572" s="4">
        <v>1</v>
      </c>
      <c r="E9572" s="1">
        <v>33</v>
      </c>
      <c r="F9572" s="4" t="s">
        <v>47</v>
      </c>
      <c r="G9572" s="4" t="s">
        <v>1490</v>
      </c>
      <c r="H9572" s="4" t="s">
        <v>23</v>
      </c>
      <c r="I9572" s="4" t="s">
        <v>23</v>
      </c>
      <c r="J9572" s="4"/>
      <c r="K9572" s="40"/>
      <c r="L9572" s="58"/>
      <c r="M9572" s="58"/>
      <c r="N9572" s="58"/>
      <c r="O9572" s="58"/>
      <c r="P9572" s="40"/>
      <c r="Q9572" s="58"/>
      <c r="R9572" s="58"/>
      <c r="S9572" s="58"/>
      <c r="T9572" s="58"/>
      <c r="U9572" s="58"/>
      <c r="V9572" s="58"/>
      <c r="W9572" s="58"/>
      <c r="X9572" s="58"/>
      <c r="Y9572" s="58"/>
      <c r="Z9572" s="58"/>
      <c r="AA9572" s="58"/>
      <c r="AB9572" s="58"/>
      <c r="AC9572" s="58"/>
      <c r="AD9572" s="58"/>
      <c r="AE9572" s="58"/>
      <c r="AF9572" s="58"/>
      <c r="AG9572" s="58"/>
      <c r="AH9572" s="58"/>
      <c r="AI9572" s="58"/>
      <c r="AJ9572" s="58"/>
      <c r="AK9572" s="40" t="s">
        <v>117</v>
      </c>
      <c r="AL9572" s="40"/>
      <c r="AM9572" s="1" t="s">
        <v>70</v>
      </c>
    </row>
    <row r="9573" spans="1:40">
      <c r="A9573" s="1" t="s">
        <v>2988</v>
      </c>
      <c r="B9573" s="28">
        <v>42830</v>
      </c>
      <c r="C9573" s="30">
        <v>100</v>
      </c>
      <c r="D9573" s="4">
        <v>1</v>
      </c>
      <c r="E9573" s="1">
        <v>34</v>
      </c>
      <c r="F9573" s="4" t="s">
        <v>26</v>
      </c>
      <c r="G9573" s="4" t="s">
        <v>1491</v>
      </c>
      <c r="H9573" s="4" t="s">
        <v>23</v>
      </c>
      <c r="I9573" s="4" t="s">
        <v>23</v>
      </c>
      <c r="J9573" s="4"/>
      <c r="K9573" s="40"/>
      <c r="L9573" s="58"/>
      <c r="M9573" s="58"/>
      <c r="N9573" s="58"/>
      <c r="O9573" s="58"/>
      <c r="P9573" s="40"/>
      <c r="Q9573" s="58"/>
      <c r="R9573" s="58"/>
      <c r="S9573" s="58"/>
      <c r="T9573" s="58"/>
      <c r="U9573" s="58"/>
      <c r="V9573" s="58"/>
      <c r="W9573" s="58"/>
      <c r="X9573" s="58"/>
      <c r="Y9573" s="58"/>
      <c r="Z9573" s="58"/>
      <c r="AA9573" s="58"/>
      <c r="AB9573" s="58"/>
      <c r="AC9573" s="58"/>
      <c r="AD9573" s="58"/>
      <c r="AE9573" s="58"/>
      <c r="AF9573" s="58"/>
      <c r="AG9573" s="58"/>
      <c r="AH9573" s="58"/>
      <c r="AI9573" s="58"/>
      <c r="AJ9573" s="58"/>
      <c r="AK9573" s="40" t="s">
        <v>117</v>
      </c>
      <c r="AL9573" s="40"/>
      <c r="AM9573" s="1" t="s">
        <v>70</v>
      </c>
    </row>
    <row r="9574" spans="1:40">
      <c r="A9574" s="1" t="s">
        <v>2988</v>
      </c>
      <c r="B9574" s="28">
        <v>42830</v>
      </c>
      <c r="C9574" s="30">
        <v>100</v>
      </c>
      <c r="D9574" s="4">
        <v>1</v>
      </c>
      <c r="E9574" s="1">
        <v>34</v>
      </c>
      <c r="F9574" s="4" t="s">
        <v>47</v>
      </c>
      <c r="G9574" s="4" t="s">
        <v>1492</v>
      </c>
      <c r="H9574" s="4" t="s">
        <v>23</v>
      </c>
      <c r="I9574" s="4" t="s">
        <v>23</v>
      </c>
      <c r="J9574" s="4"/>
      <c r="K9574" s="40"/>
      <c r="L9574" s="58"/>
      <c r="M9574" s="58"/>
      <c r="N9574" s="58"/>
      <c r="O9574" s="58"/>
      <c r="P9574" s="40"/>
      <c r="Q9574" s="58"/>
      <c r="R9574" s="58"/>
      <c r="S9574" s="58"/>
      <c r="T9574" s="58"/>
      <c r="U9574" s="58"/>
      <c r="V9574" s="58"/>
      <c r="W9574" s="58"/>
      <c r="X9574" s="58"/>
      <c r="Y9574" s="58"/>
      <c r="Z9574" s="58"/>
      <c r="AA9574" s="58"/>
      <c r="AB9574" s="58"/>
      <c r="AC9574" s="58"/>
      <c r="AD9574" s="58"/>
      <c r="AE9574" s="58"/>
      <c r="AF9574" s="58"/>
      <c r="AG9574" s="58"/>
      <c r="AH9574" s="58"/>
      <c r="AI9574" s="58"/>
      <c r="AJ9574" s="58"/>
      <c r="AK9574" s="40" t="s">
        <v>117</v>
      </c>
      <c r="AL9574" s="40"/>
      <c r="AM9574" s="1" t="s">
        <v>70</v>
      </c>
    </row>
    <row r="9575" spans="1:40">
      <c r="A9575" s="1" t="s">
        <v>2988</v>
      </c>
      <c r="B9575" s="28">
        <v>42830</v>
      </c>
      <c r="C9575" s="30">
        <v>100</v>
      </c>
      <c r="D9575" s="4">
        <v>1</v>
      </c>
      <c r="E9575" s="1">
        <v>35</v>
      </c>
      <c r="F9575" s="4" t="s">
        <v>26</v>
      </c>
      <c r="G9575" s="4" t="s">
        <v>1493</v>
      </c>
      <c r="H9575" s="4" t="s">
        <v>23</v>
      </c>
      <c r="I9575" s="4" t="s">
        <v>23</v>
      </c>
      <c r="J9575" s="4"/>
      <c r="K9575" s="40"/>
      <c r="L9575" s="58"/>
      <c r="M9575" s="58"/>
      <c r="N9575" s="58"/>
      <c r="O9575" s="58"/>
      <c r="P9575" s="40"/>
      <c r="Q9575" s="58"/>
      <c r="R9575" s="58"/>
      <c r="S9575" s="58"/>
      <c r="T9575" s="58"/>
      <c r="U9575" s="58"/>
      <c r="V9575" s="58"/>
      <c r="W9575" s="58"/>
      <c r="X9575" s="58"/>
      <c r="Y9575" s="58"/>
      <c r="Z9575" s="58"/>
      <c r="AA9575" s="58"/>
      <c r="AB9575" s="58"/>
      <c r="AC9575" s="58"/>
      <c r="AD9575" s="58"/>
      <c r="AE9575" s="58"/>
      <c r="AF9575" s="58"/>
      <c r="AG9575" s="58"/>
      <c r="AH9575" s="58"/>
      <c r="AI9575" s="58"/>
      <c r="AJ9575" s="58"/>
      <c r="AK9575" s="40" t="s">
        <v>117</v>
      </c>
      <c r="AL9575" s="40"/>
      <c r="AM9575" s="1" t="s">
        <v>70</v>
      </c>
    </row>
    <row r="9576" spans="1:40">
      <c r="A9576" s="1" t="s">
        <v>2988</v>
      </c>
      <c r="B9576" s="28">
        <v>42830</v>
      </c>
      <c r="C9576" s="30">
        <v>100</v>
      </c>
      <c r="D9576" s="4">
        <v>1</v>
      </c>
      <c r="E9576" s="1">
        <v>35</v>
      </c>
      <c r="F9576" s="4" t="s">
        <v>47</v>
      </c>
      <c r="G9576" s="4" t="s">
        <v>1494</v>
      </c>
      <c r="H9576" s="4" t="s">
        <v>23</v>
      </c>
      <c r="I9576" s="4" t="s">
        <v>23</v>
      </c>
      <c r="J9576" s="4"/>
      <c r="K9576" s="40"/>
      <c r="L9576" s="58"/>
      <c r="M9576" s="58"/>
      <c r="N9576" s="58"/>
      <c r="O9576" s="58"/>
      <c r="P9576" s="40"/>
      <c r="Q9576" s="58"/>
      <c r="R9576" s="58"/>
      <c r="S9576" s="58"/>
      <c r="T9576" s="58"/>
      <c r="U9576" s="58"/>
      <c r="V9576" s="58"/>
      <c r="W9576" s="58"/>
      <c r="X9576" s="58"/>
      <c r="Y9576" s="58"/>
      <c r="Z9576" s="58"/>
      <c r="AA9576" s="58"/>
      <c r="AB9576" s="58"/>
      <c r="AC9576" s="58"/>
      <c r="AD9576" s="58"/>
      <c r="AE9576" s="58"/>
      <c r="AF9576" s="58"/>
      <c r="AG9576" s="58"/>
      <c r="AH9576" s="58"/>
      <c r="AI9576" s="58"/>
      <c r="AJ9576" s="58"/>
      <c r="AK9576" s="40" t="s">
        <v>117</v>
      </c>
      <c r="AL9576" s="40"/>
      <c r="AM9576" s="1" t="s">
        <v>70</v>
      </c>
    </row>
    <row r="9577" spans="1:40">
      <c r="A9577" s="1" t="s">
        <v>2988</v>
      </c>
      <c r="B9577" s="28">
        <v>42830</v>
      </c>
      <c r="C9577" s="30">
        <v>100</v>
      </c>
      <c r="D9577" s="4">
        <v>1</v>
      </c>
      <c r="E9577" s="1">
        <v>36</v>
      </c>
      <c r="F9577" s="4" t="s">
        <v>26</v>
      </c>
      <c r="G9577" s="4" t="s">
        <v>1495</v>
      </c>
      <c r="H9577" s="4" t="s">
        <v>22</v>
      </c>
      <c r="I9577" s="4" t="s">
        <v>9</v>
      </c>
      <c r="J9577" s="4"/>
      <c r="K9577" s="40"/>
      <c r="L9577" s="58"/>
      <c r="M9577" s="58"/>
      <c r="N9577" s="58"/>
      <c r="O9577" s="58"/>
      <c r="P9577" s="40"/>
      <c r="Q9577" s="58"/>
      <c r="R9577" s="58"/>
      <c r="S9577" s="58"/>
      <c r="T9577" s="58"/>
      <c r="U9577" s="58"/>
      <c r="V9577" s="58"/>
      <c r="W9577" s="58"/>
      <c r="X9577" s="58"/>
      <c r="Y9577" s="58"/>
      <c r="Z9577" s="58"/>
      <c r="AA9577" s="58"/>
      <c r="AB9577" s="58"/>
      <c r="AC9577" s="58"/>
      <c r="AD9577" s="58"/>
      <c r="AE9577" s="58"/>
      <c r="AF9577" s="58"/>
      <c r="AG9577" s="58"/>
      <c r="AH9577" s="58"/>
      <c r="AI9577" s="58"/>
      <c r="AJ9577" s="58"/>
      <c r="AK9577" s="40" t="s">
        <v>1328</v>
      </c>
      <c r="AL9577" s="40"/>
      <c r="AM9577" s="1" t="s">
        <v>70</v>
      </c>
    </row>
    <row r="9578" spans="1:40">
      <c r="A9578" s="1" t="s">
        <v>2988</v>
      </c>
      <c r="B9578" s="28">
        <v>42830</v>
      </c>
      <c r="C9578" s="30">
        <v>100</v>
      </c>
      <c r="D9578" s="4">
        <v>1</v>
      </c>
      <c r="E9578" s="1">
        <v>36</v>
      </c>
      <c r="F9578" s="4" t="s">
        <v>47</v>
      </c>
      <c r="G9578" s="4" t="s">
        <v>1496</v>
      </c>
      <c r="H9578" s="4" t="s">
        <v>23</v>
      </c>
      <c r="I9578" s="4" t="s">
        <v>23</v>
      </c>
      <c r="J9578" s="4"/>
      <c r="K9578" s="40"/>
      <c r="L9578" s="58"/>
      <c r="M9578" s="58"/>
      <c r="N9578" s="58"/>
      <c r="O9578" s="58"/>
      <c r="P9578" s="40"/>
      <c r="Q9578" s="58"/>
      <c r="R9578" s="58"/>
      <c r="S9578" s="58"/>
      <c r="T9578" s="58"/>
      <c r="U9578" s="58"/>
      <c r="V9578" s="58"/>
      <c r="W9578" s="58"/>
      <c r="X9578" s="58"/>
      <c r="Y9578" s="58"/>
      <c r="Z9578" s="58"/>
      <c r="AA9578" s="58"/>
      <c r="AB9578" s="58"/>
      <c r="AC9578" s="58"/>
      <c r="AD9578" s="58"/>
      <c r="AE9578" s="58"/>
      <c r="AF9578" s="58"/>
      <c r="AG9578" s="58"/>
      <c r="AH9578" s="58"/>
      <c r="AI9578" s="58"/>
      <c r="AJ9578" s="58"/>
      <c r="AK9578" s="40" t="s">
        <v>1328</v>
      </c>
      <c r="AL9578" s="40"/>
      <c r="AM9578" s="1" t="s">
        <v>70</v>
      </c>
      <c r="AN9578" s="1" t="s">
        <v>2735</v>
      </c>
    </row>
    <row r="9579" spans="1:40">
      <c r="A9579" s="1" t="s">
        <v>2988</v>
      </c>
      <c r="B9579" s="28">
        <v>42830</v>
      </c>
      <c r="C9579" s="30">
        <v>100</v>
      </c>
      <c r="D9579" s="4">
        <v>1</v>
      </c>
      <c r="E9579" s="1">
        <v>37</v>
      </c>
      <c r="F9579" s="4" t="s">
        <v>26</v>
      </c>
      <c r="G9579" s="4" t="s">
        <v>534</v>
      </c>
      <c r="H9579" s="4" t="s">
        <v>22</v>
      </c>
      <c r="I9579" s="4" t="s">
        <v>53</v>
      </c>
      <c r="J9579" s="4"/>
      <c r="K9579" s="40"/>
      <c r="L9579" s="58"/>
      <c r="M9579" s="58"/>
      <c r="N9579" s="58"/>
      <c r="O9579" s="58"/>
      <c r="P9579" s="40"/>
      <c r="Q9579" s="58"/>
      <c r="R9579" s="58"/>
      <c r="S9579" s="58"/>
      <c r="T9579" s="58"/>
      <c r="U9579" s="58"/>
      <c r="V9579" s="58"/>
      <c r="W9579" s="58"/>
      <c r="X9579" s="58"/>
      <c r="Y9579" s="58"/>
      <c r="Z9579" s="58"/>
      <c r="AA9579" s="58"/>
      <c r="AB9579" s="58"/>
      <c r="AC9579" s="58"/>
      <c r="AD9579" s="58"/>
      <c r="AE9579" s="58"/>
      <c r="AF9579" s="58"/>
      <c r="AG9579" s="58"/>
      <c r="AH9579" s="58"/>
      <c r="AI9579" s="58"/>
      <c r="AJ9579" s="58"/>
      <c r="AK9579" s="40" t="s">
        <v>1328</v>
      </c>
      <c r="AL9579" s="40"/>
      <c r="AM9579" s="1" t="s">
        <v>70</v>
      </c>
    </row>
    <row r="9580" spans="1:40">
      <c r="A9580" s="1" t="s">
        <v>2988</v>
      </c>
      <c r="B9580" s="28">
        <v>42830</v>
      </c>
      <c r="C9580" s="30">
        <v>100</v>
      </c>
      <c r="D9580" s="4">
        <v>1</v>
      </c>
      <c r="E9580" s="1">
        <v>37</v>
      </c>
      <c r="F9580" s="4" t="s">
        <v>47</v>
      </c>
      <c r="G9580" s="4" t="s">
        <v>1498</v>
      </c>
      <c r="H9580" s="4" t="s">
        <v>22</v>
      </c>
      <c r="I9580" s="4" t="s">
        <v>23</v>
      </c>
      <c r="J9580" s="4"/>
      <c r="K9580" s="40" t="s">
        <v>31</v>
      </c>
      <c r="L9580" s="40" t="s">
        <v>25</v>
      </c>
      <c r="M9580" s="59" t="s">
        <v>2995</v>
      </c>
      <c r="N9580" s="58" t="s">
        <v>26</v>
      </c>
      <c r="O9580" s="58" t="s">
        <v>33</v>
      </c>
      <c r="P9580" s="40"/>
      <c r="Q9580" s="58">
        <v>35.4</v>
      </c>
      <c r="R9580" s="58">
        <v>17.7</v>
      </c>
      <c r="S9580" s="58">
        <v>13</v>
      </c>
      <c r="T9580" s="40"/>
      <c r="U9580" s="40"/>
      <c r="V9580" s="40"/>
      <c r="W9580" s="40"/>
      <c r="X9580" s="58">
        <v>13</v>
      </c>
      <c r="Y9580" s="58">
        <v>120</v>
      </c>
      <c r="Z9580" s="58">
        <f>Y9580-X9580</f>
        <v>107</v>
      </c>
      <c r="AA9580" s="58"/>
      <c r="AB9580" s="58"/>
      <c r="AC9580" s="58"/>
      <c r="AD9580" s="58"/>
      <c r="AE9580" s="58">
        <v>644</v>
      </c>
      <c r="AF9580" s="58"/>
      <c r="AG9580" s="58"/>
      <c r="AH9580" s="58"/>
      <c r="AI9580" s="58"/>
      <c r="AJ9580" s="58" t="s">
        <v>2638</v>
      </c>
      <c r="AK9580" s="40" t="s">
        <v>1328</v>
      </c>
      <c r="AL9580" s="40" t="s">
        <v>2996</v>
      </c>
      <c r="AM9580" s="1" t="s">
        <v>70</v>
      </c>
    </row>
    <row r="9581" spans="1:40">
      <c r="A9581" s="1" t="s">
        <v>2988</v>
      </c>
      <c r="B9581" s="28">
        <v>42830</v>
      </c>
      <c r="C9581" s="30">
        <v>100</v>
      </c>
      <c r="D9581" s="4">
        <v>1</v>
      </c>
      <c r="E9581" s="1">
        <v>38</v>
      </c>
      <c r="F9581" s="4" t="s">
        <v>26</v>
      </c>
      <c r="G9581" s="4" t="s">
        <v>1499</v>
      </c>
      <c r="H9581" s="4" t="s">
        <v>22</v>
      </c>
      <c r="I9581" s="4" t="s">
        <v>53</v>
      </c>
      <c r="J9581" s="4"/>
      <c r="K9581" s="40"/>
      <c r="L9581" s="58"/>
      <c r="M9581" s="58"/>
      <c r="N9581" s="58"/>
      <c r="O9581" s="58"/>
      <c r="P9581" s="40"/>
      <c r="Q9581" s="58"/>
      <c r="R9581" s="58"/>
      <c r="S9581" s="58"/>
      <c r="T9581" s="58"/>
      <c r="U9581" s="58"/>
      <c r="V9581" s="58"/>
      <c r="W9581" s="58"/>
      <c r="X9581" s="58"/>
      <c r="Y9581" s="58"/>
      <c r="Z9581" s="58"/>
      <c r="AA9581" s="58"/>
      <c r="AB9581" s="58"/>
      <c r="AC9581" s="58"/>
      <c r="AD9581" s="58"/>
      <c r="AE9581" s="58"/>
      <c r="AF9581" s="58"/>
      <c r="AG9581" s="58"/>
      <c r="AH9581" s="58"/>
      <c r="AI9581" s="58"/>
      <c r="AJ9581" s="58"/>
      <c r="AK9581" s="40" t="s">
        <v>1328</v>
      </c>
      <c r="AL9581" s="40"/>
      <c r="AM9581" s="1" t="s">
        <v>70</v>
      </c>
    </row>
    <row r="9582" spans="1:40">
      <c r="A9582" s="1" t="s">
        <v>2988</v>
      </c>
      <c r="B9582" s="28">
        <v>42830</v>
      </c>
      <c r="C9582" s="30">
        <v>100</v>
      </c>
      <c r="D9582" s="4">
        <v>1</v>
      </c>
      <c r="E9582" s="1">
        <v>38</v>
      </c>
      <c r="F9582" s="4" t="s">
        <v>47</v>
      </c>
      <c r="G9582" s="4" t="s">
        <v>1500</v>
      </c>
      <c r="H9582" s="4" t="s">
        <v>22</v>
      </c>
      <c r="I9582" s="4" t="s">
        <v>53</v>
      </c>
      <c r="J9582" s="4"/>
      <c r="K9582" s="40"/>
      <c r="L9582" s="58"/>
      <c r="M9582" s="58"/>
      <c r="N9582" s="58"/>
      <c r="O9582" s="58"/>
      <c r="P9582" s="40"/>
      <c r="Q9582" s="58"/>
      <c r="R9582" s="58"/>
      <c r="S9582" s="58"/>
      <c r="T9582" s="58"/>
      <c r="U9582" s="58"/>
      <c r="V9582" s="58"/>
      <c r="W9582" s="58"/>
      <c r="X9582" s="58"/>
      <c r="Y9582" s="58"/>
      <c r="Z9582" s="58"/>
      <c r="AA9582" s="58"/>
      <c r="AB9582" s="58"/>
      <c r="AC9582" s="58"/>
      <c r="AD9582" s="58"/>
      <c r="AE9582" s="58"/>
      <c r="AF9582" s="58"/>
      <c r="AG9582" s="58"/>
      <c r="AH9582" s="58"/>
      <c r="AI9582" s="58"/>
      <c r="AJ9582" s="58"/>
      <c r="AK9582" s="40" t="s">
        <v>1328</v>
      </c>
      <c r="AL9582" s="40"/>
      <c r="AM9582" s="1" t="s">
        <v>70</v>
      </c>
    </row>
    <row r="9583" spans="1:40">
      <c r="A9583" s="1" t="s">
        <v>2988</v>
      </c>
      <c r="B9583" s="28">
        <v>42830</v>
      </c>
      <c r="C9583" s="30">
        <v>100</v>
      </c>
      <c r="D9583" s="4">
        <v>1</v>
      </c>
      <c r="E9583" s="1">
        <v>39</v>
      </c>
      <c r="F9583" s="4" t="s">
        <v>26</v>
      </c>
      <c r="G9583" s="4" t="s">
        <v>1501</v>
      </c>
      <c r="H9583" s="4" t="s">
        <v>23</v>
      </c>
      <c r="I9583" s="4" t="s">
        <v>53</v>
      </c>
      <c r="J9583" s="4"/>
      <c r="K9583" s="40"/>
      <c r="L9583" s="58"/>
      <c r="M9583" s="58"/>
      <c r="N9583" s="58"/>
      <c r="O9583" s="58"/>
      <c r="P9583" s="40"/>
      <c r="Q9583" s="58"/>
      <c r="R9583" s="58"/>
      <c r="S9583" s="58"/>
      <c r="T9583" s="58"/>
      <c r="U9583" s="58"/>
      <c r="V9583" s="58"/>
      <c r="W9583" s="58"/>
      <c r="X9583" s="58"/>
      <c r="Y9583" s="58"/>
      <c r="Z9583" s="58"/>
      <c r="AA9583" s="58"/>
      <c r="AB9583" s="58"/>
      <c r="AC9583" s="58"/>
      <c r="AD9583" s="58"/>
      <c r="AE9583" s="58"/>
      <c r="AF9583" s="58"/>
      <c r="AG9583" s="58"/>
      <c r="AH9583" s="58"/>
      <c r="AI9583" s="58"/>
      <c r="AJ9583" s="58"/>
      <c r="AK9583" s="40" t="s">
        <v>1328</v>
      </c>
      <c r="AL9583" s="40"/>
      <c r="AM9583" s="1" t="s">
        <v>70</v>
      </c>
    </row>
    <row r="9584" spans="1:40">
      <c r="A9584" s="1" t="s">
        <v>2988</v>
      </c>
      <c r="B9584" s="28">
        <v>42830</v>
      </c>
      <c r="C9584" s="30">
        <v>100</v>
      </c>
      <c r="D9584" s="4">
        <v>1</v>
      </c>
      <c r="E9584" s="1">
        <v>39</v>
      </c>
      <c r="F9584" s="4" t="s">
        <v>47</v>
      </c>
      <c r="G9584" s="4" t="s">
        <v>1503</v>
      </c>
      <c r="H9584" s="4" t="s">
        <v>23</v>
      </c>
      <c r="I9584" s="4" t="s">
        <v>53</v>
      </c>
      <c r="J9584" s="4"/>
      <c r="K9584" s="40"/>
      <c r="L9584" s="58"/>
      <c r="M9584" s="58"/>
      <c r="N9584" s="58"/>
      <c r="O9584" s="58"/>
      <c r="P9584" s="40"/>
      <c r="Q9584" s="58"/>
      <c r="R9584" s="58"/>
      <c r="S9584" s="58"/>
      <c r="T9584" s="58"/>
      <c r="U9584" s="58"/>
      <c r="V9584" s="58"/>
      <c r="W9584" s="58"/>
      <c r="X9584" s="58"/>
      <c r="Y9584" s="58"/>
      <c r="Z9584" s="58"/>
      <c r="AA9584" s="58"/>
      <c r="AB9584" s="58"/>
      <c r="AC9584" s="58"/>
      <c r="AD9584" s="58"/>
      <c r="AE9584" s="58"/>
      <c r="AF9584" s="58"/>
      <c r="AG9584" s="58"/>
      <c r="AH9584" s="58"/>
      <c r="AI9584" s="58"/>
      <c r="AJ9584" s="58"/>
      <c r="AK9584" s="40" t="s">
        <v>1328</v>
      </c>
      <c r="AL9584" s="40"/>
      <c r="AM9584" s="1" t="s">
        <v>70</v>
      </c>
    </row>
    <row r="9585" spans="1:39">
      <c r="A9585" s="1" t="s">
        <v>2988</v>
      </c>
      <c r="B9585" s="28">
        <v>42830</v>
      </c>
      <c r="C9585" s="30">
        <v>100</v>
      </c>
      <c r="D9585" s="4">
        <v>1</v>
      </c>
      <c r="E9585" s="1">
        <v>40</v>
      </c>
      <c r="F9585" s="4" t="s">
        <v>26</v>
      </c>
      <c r="G9585" s="4" t="s">
        <v>1504</v>
      </c>
      <c r="H9585" s="4" t="s">
        <v>23</v>
      </c>
      <c r="I9585" s="4" t="s">
        <v>53</v>
      </c>
      <c r="J9585" s="4"/>
      <c r="K9585" s="40"/>
      <c r="L9585" s="58"/>
      <c r="M9585" s="58"/>
      <c r="N9585" s="58"/>
      <c r="O9585" s="58"/>
      <c r="P9585" s="40"/>
      <c r="Q9585" s="58"/>
      <c r="R9585" s="58"/>
      <c r="S9585" s="58"/>
      <c r="T9585" s="58"/>
      <c r="U9585" s="58"/>
      <c r="V9585" s="58"/>
      <c r="W9585" s="58"/>
      <c r="X9585" s="58"/>
      <c r="Y9585" s="58"/>
      <c r="Z9585" s="58"/>
      <c r="AA9585" s="58"/>
      <c r="AB9585" s="58"/>
      <c r="AC9585" s="58"/>
      <c r="AD9585" s="58"/>
      <c r="AE9585" s="58"/>
      <c r="AF9585" s="58"/>
      <c r="AG9585" s="58"/>
      <c r="AH9585" s="58"/>
      <c r="AI9585" s="58"/>
      <c r="AJ9585" s="58"/>
      <c r="AK9585" s="40" t="s">
        <v>1328</v>
      </c>
      <c r="AL9585" s="40"/>
      <c r="AM9585" s="1" t="s">
        <v>70</v>
      </c>
    </row>
    <row r="9586" spans="1:39">
      <c r="A9586" s="1" t="s">
        <v>2988</v>
      </c>
      <c r="B9586" s="28">
        <v>42830</v>
      </c>
      <c r="C9586" s="30">
        <v>100</v>
      </c>
      <c r="D9586" s="4">
        <v>1</v>
      </c>
      <c r="E9586" s="1">
        <v>40</v>
      </c>
      <c r="F9586" s="4" t="s">
        <v>47</v>
      </c>
      <c r="G9586" s="4" t="s">
        <v>1507</v>
      </c>
      <c r="H9586" s="4" t="s">
        <v>22</v>
      </c>
      <c r="I9586" s="4" t="s">
        <v>23</v>
      </c>
      <c r="J9586" s="4"/>
      <c r="K9586" s="40" t="s">
        <v>30</v>
      </c>
      <c r="L9586" s="40" t="s">
        <v>53</v>
      </c>
      <c r="M9586" s="59" t="s">
        <v>2961</v>
      </c>
      <c r="N9586" s="58"/>
      <c r="O9586" s="58"/>
      <c r="P9586" s="40"/>
      <c r="Q9586" s="58"/>
      <c r="R9586" s="58"/>
      <c r="S9586" s="58"/>
      <c r="T9586" s="40"/>
      <c r="U9586" s="40"/>
      <c r="V9586" s="40"/>
      <c r="W9586" s="40"/>
      <c r="X9586" s="58">
        <v>13</v>
      </c>
      <c r="Y9586" s="58">
        <v>65</v>
      </c>
      <c r="Z9586" s="58">
        <f>Y9586-X9586</f>
        <v>52</v>
      </c>
      <c r="AA9586" s="58"/>
      <c r="AB9586" s="58"/>
      <c r="AC9586" s="58"/>
      <c r="AD9586" s="58"/>
      <c r="AE9586" s="58"/>
      <c r="AF9586" s="58"/>
      <c r="AG9586" s="58"/>
      <c r="AH9586" s="58"/>
      <c r="AI9586" s="58"/>
      <c r="AJ9586" s="58" t="s">
        <v>2638</v>
      </c>
      <c r="AK9586" s="40" t="s">
        <v>1328</v>
      </c>
      <c r="AL9586" s="40"/>
      <c r="AM9586" s="1" t="s">
        <v>70</v>
      </c>
    </row>
    <row r="9587" spans="1:39">
      <c r="A9587" s="1" t="s">
        <v>2988</v>
      </c>
      <c r="B9587" s="28">
        <v>42830</v>
      </c>
      <c r="C9587" s="30">
        <v>100</v>
      </c>
      <c r="D9587" s="4">
        <v>1</v>
      </c>
      <c r="E9587" s="1">
        <v>41</v>
      </c>
      <c r="F9587" s="4" t="s">
        <v>26</v>
      </c>
      <c r="G9587" s="4" t="s">
        <v>1508</v>
      </c>
      <c r="H9587" s="4" t="s">
        <v>22</v>
      </c>
      <c r="I9587" s="4" t="s">
        <v>9</v>
      </c>
      <c r="J9587" s="4"/>
      <c r="K9587" s="40" t="s">
        <v>29</v>
      </c>
      <c r="L9587" s="40" t="s">
        <v>53</v>
      </c>
      <c r="M9587" s="59" t="s">
        <v>2976</v>
      </c>
      <c r="N9587" s="58"/>
      <c r="O9587" s="58"/>
      <c r="P9587" s="40"/>
      <c r="Q9587" s="58"/>
      <c r="R9587" s="58"/>
      <c r="S9587" s="58"/>
      <c r="T9587" s="40"/>
      <c r="U9587" s="40"/>
      <c r="V9587" s="40"/>
      <c r="W9587" s="40"/>
      <c r="X9587" s="58">
        <v>13</v>
      </c>
      <c r="Y9587" s="58">
        <v>124</v>
      </c>
      <c r="Z9587" s="58">
        <f>Y9587-X9587</f>
        <v>111</v>
      </c>
      <c r="AA9587" s="58"/>
      <c r="AB9587" s="58"/>
      <c r="AC9587" s="58"/>
      <c r="AD9587" s="58"/>
      <c r="AE9587" s="58"/>
      <c r="AF9587" s="58"/>
      <c r="AG9587" s="58"/>
      <c r="AH9587" s="58"/>
      <c r="AI9587" s="58"/>
      <c r="AJ9587" s="58" t="s">
        <v>2638</v>
      </c>
      <c r="AK9587" s="40" t="s">
        <v>1328</v>
      </c>
      <c r="AL9587" s="40"/>
      <c r="AM9587" s="1" t="s">
        <v>70</v>
      </c>
    </row>
    <row r="9588" spans="1:39">
      <c r="A9588" s="1" t="s">
        <v>2988</v>
      </c>
      <c r="B9588" s="28">
        <v>42830</v>
      </c>
      <c r="C9588" s="30">
        <v>100</v>
      </c>
      <c r="D9588" s="4">
        <v>1</v>
      </c>
      <c r="E9588" s="1">
        <v>41</v>
      </c>
      <c r="F9588" s="4" t="s">
        <v>47</v>
      </c>
      <c r="G9588" s="4" t="s">
        <v>1509</v>
      </c>
      <c r="H9588" s="4" t="s">
        <v>22</v>
      </c>
      <c r="I9588" s="4" t="s">
        <v>23</v>
      </c>
      <c r="J9588" s="4" t="s">
        <v>55</v>
      </c>
      <c r="K9588" s="40" t="s">
        <v>29</v>
      </c>
      <c r="L9588" s="40" t="s">
        <v>53</v>
      </c>
      <c r="M9588" s="59" t="s">
        <v>2962</v>
      </c>
      <c r="N9588" s="58"/>
      <c r="O9588" s="58"/>
      <c r="P9588" s="40"/>
      <c r="Q9588" s="58"/>
      <c r="R9588" s="58"/>
      <c r="S9588" s="58"/>
      <c r="T9588" s="40"/>
      <c r="U9588" s="40"/>
      <c r="V9588" s="40"/>
      <c r="W9588" s="40"/>
      <c r="X9588" s="58">
        <v>13</v>
      </c>
      <c r="Y9588" s="58">
        <v>140</v>
      </c>
      <c r="Z9588" s="58">
        <f>Y9588-X9588</f>
        <v>127</v>
      </c>
      <c r="AA9588" s="58"/>
      <c r="AB9588" s="58"/>
      <c r="AC9588" s="58"/>
      <c r="AD9588" s="58"/>
      <c r="AE9588" s="58"/>
      <c r="AF9588" s="58"/>
      <c r="AG9588" s="58"/>
      <c r="AH9588" s="58"/>
      <c r="AI9588" s="58"/>
      <c r="AJ9588" s="58" t="s">
        <v>2638</v>
      </c>
      <c r="AK9588" s="40" t="s">
        <v>1328</v>
      </c>
      <c r="AL9588" s="40" t="s">
        <v>2997</v>
      </c>
      <c r="AM9588" s="1" t="s">
        <v>70</v>
      </c>
    </row>
    <row r="9589" spans="1:39">
      <c r="A9589" s="1" t="s">
        <v>2988</v>
      </c>
      <c r="B9589" s="28">
        <v>42830</v>
      </c>
      <c r="C9589" s="30">
        <v>100</v>
      </c>
      <c r="D9589" s="4">
        <v>1</v>
      </c>
      <c r="E9589" s="1">
        <v>42</v>
      </c>
      <c r="F9589" s="4" t="s">
        <v>26</v>
      </c>
      <c r="G9589" s="4" t="s">
        <v>1510</v>
      </c>
      <c r="H9589" s="4" t="s">
        <v>23</v>
      </c>
      <c r="I9589" s="4" t="s">
        <v>53</v>
      </c>
      <c r="J9589" s="4"/>
      <c r="K9589" s="40"/>
      <c r="L9589" s="58"/>
      <c r="M9589" s="58"/>
      <c r="N9589" s="58"/>
      <c r="O9589" s="58"/>
      <c r="P9589" s="40"/>
      <c r="Q9589" s="58"/>
      <c r="R9589" s="58"/>
      <c r="S9589" s="58"/>
      <c r="T9589" s="58"/>
      <c r="U9589" s="58"/>
      <c r="V9589" s="58"/>
      <c r="W9589" s="58"/>
      <c r="X9589" s="58"/>
      <c r="Y9589" s="58"/>
      <c r="Z9589" s="58"/>
      <c r="AA9589" s="58"/>
      <c r="AB9589" s="58"/>
      <c r="AC9589" s="58"/>
      <c r="AD9589" s="58"/>
      <c r="AE9589" s="58"/>
      <c r="AF9589" s="58"/>
      <c r="AG9589" s="58"/>
      <c r="AH9589" s="58"/>
      <c r="AI9589" s="58"/>
      <c r="AJ9589" s="58"/>
      <c r="AK9589" s="40" t="s">
        <v>1328</v>
      </c>
      <c r="AL9589" s="40"/>
      <c r="AM9589" s="1" t="s">
        <v>70</v>
      </c>
    </row>
    <row r="9590" spans="1:39">
      <c r="A9590" s="1" t="s">
        <v>2988</v>
      </c>
      <c r="B9590" s="28">
        <v>42830</v>
      </c>
      <c r="C9590" s="30">
        <v>100</v>
      </c>
      <c r="D9590" s="4">
        <v>1</v>
      </c>
      <c r="E9590" s="1">
        <v>42</v>
      </c>
      <c r="F9590" s="4" t="s">
        <v>47</v>
      </c>
      <c r="G9590" s="4" t="s">
        <v>1511</v>
      </c>
      <c r="H9590" s="4" t="s">
        <v>23</v>
      </c>
      <c r="I9590" s="4" t="s">
        <v>9</v>
      </c>
      <c r="J9590" s="4"/>
      <c r="K9590" s="40"/>
      <c r="L9590" s="58"/>
      <c r="M9590" s="58"/>
      <c r="N9590" s="58"/>
      <c r="O9590" s="58"/>
      <c r="P9590" s="40"/>
      <c r="Q9590" s="58"/>
      <c r="R9590" s="58"/>
      <c r="S9590" s="58"/>
      <c r="T9590" s="58"/>
      <c r="U9590" s="58"/>
      <c r="V9590" s="58"/>
      <c r="W9590" s="58"/>
      <c r="X9590" s="58"/>
      <c r="Y9590" s="58"/>
      <c r="Z9590" s="58"/>
      <c r="AA9590" s="58"/>
      <c r="AB9590" s="58"/>
      <c r="AC9590" s="58"/>
      <c r="AD9590" s="58"/>
      <c r="AE9590" s="58"/>
      <c r="AF9590" s="58"/>
      <c r="AG9590" s="58"/>
      <c r="AH9590" s="58"/>
      <c r="AI9590" s="58"/>
      <c r="AJ9590" s="58"/>
      <c r="AK9590" s="40" t="s">
        <v>1328</v>
      </c>
      <c r="AL9590" s="40"/>
      <c r="AM9590" s="1" t="s">
        <v>70</v>
      </c>
    </row>
    <row r="9591" spans="1:39">
      <c r="A9591" s="1" t="s">
        <v>2988</v>
      </c>
      <c r="B9591" s="28">
        <v>42830</v>
      </c>
      <c r="C9591" s="30">
        <v>100</v>
      </c>
      <c r="D9591" s="4">
        <v>1</v>
      </c>
      <c r="E9591" s="1">
        <v>43</v>
      </c>
      <c r="F9591" s="4" t="s">
        <v>26</v>
      </c>
      <c r="G9591" s="4" t="s">
        <v>1512</v>
      </c>
      <c r="H9591" s="4" t="s">
        <v>23</v>
      </c>
      <c r="I9591" s="4" t="s">
        <v>23</v>
      </c>
      <c r="J9591" s="4" t="s">
        <v>55</v>
      </c>
      <c r="K9591" s="40"/>
      <c r="L9591" s="58"/>
      <c r="M9591" s="58"/>
      <c r="N9591" s="58"/>
      <c r="O9591" s="58"/>
      <c r="P9591" s="40"/>
      <c r="Q9591" s="58"/>
      <c r="R9591" s="58"/>
      <c r="S9591" s="58"/>
      <c r="T9591" s="58"/>
      <c r="U9591" s="58"/>
      <c r="V9591" s="58"/>
      <c r="W9591" s="58"/>
      <c r="X9591" s="58"/>
      <c r="Y9591" s="58"/>
      <c r="Z9591" s="58"/>
      <c r="AA9591" s="58"/>
      <c r="AB9591" s="58"/>
      <c r="AC9591" s="58"/>
      <c r="AD9591" s="58"/>
      <c r="AE9591" s="58"/>
      <c r="AF9591" s="58"/>
      <c r="AG9591" s="58"/>
      <c r="AH9591" s="58"/>
      <c r="AI9591" s="58"/>
      <c r="AJ9591" s="58"/>
      <c r="AK9591" s="40" t="s">
        <v>1328</v>
      </c>
      <c r="AL9591" s="40"/>
      <c r="AM9591" s="1" t="s">
        <v>70</v>
      </c>
    </row>
    <row r="9592" spans="1:39">
      <c r="A9592" s="1" t="s">
        <v>2988</v>
      </c>
      <c r="B9592" s="28">
        <v>42830</v>
      </c>
      <c r="C9592" s="30">
        <v>100</v>
      </c>
      <c r="D9592" s="4">
        <v>1</v>
      </c>
      <c r="E9592" s="1">
        <v>43</v>
      </c>
      <c r="F9592" s="4" t="s">
        <v>47</v>
      </c>
      <c r="G9592" s="4" t="s">
        <v>1513</v>
      </c>
      <c r="H9592" s="4" t="s">
        <v>23</v>
      </c>
      <c r="I9592" s="4" t="s">
        <v>23</v>
      </c>
      <c r="J9592" s="4" t="s">
        <v>55</v>
      </c>
      <c r="K9592" s="40"/>
      <c r="L9592" s="58"/>
      <c r="M9592" s="58"/>
      <c r="N9592" s="58"/>
      <c r="O9592" s="58"/>
      <c r="P9592" s="40"/>
      <c r="Q9592" s="58"/>
      <c r="R9592" s="58"/>
      <c r="S9592" s="58"/>
      <c r="T9592" s="58"/>
      <c r="U9592" s="58"/>
      <c r="V9592" s="58"/>
      <c r="W9592" s="58"/>
      <c r="X9592" s="58"/>
      <c r="Y9592" s="58"/>
      <c r="Z9592" s="58"/>
      <c r="AA9592" s="58"/>
      <c r="AB9592" s="58"/>
      <c r="AC9592" s="58"/>
      <c r="AD9592" s="58"/>
      <c r="AE9592" s="58"/>
      <c r="AF9592" s="58"/>
      <c r="AG9592" s="58"/>
      <c r="AH9592" s="58"/>
      <c r="AI9592" s="58"/>
      <c r="AJ9592" s="58"/>
      <c r="AK9592" s="40" t="s">
        <v>1328</v>
      </c>
      <c r="AL9592" s="40"/>
      <c r="AM9592" s="1" t="s">
        <v>70</v>
      </c>
    </row>
    <row r="9593" spans="1:39">
      <c r="A9593" s="1" t="s">
        <v>2988</v>
      </c>
      <c r="B9593" s="28">
        <v>42830</v>
      </c>
      <c r="C9593" s="30">
        <v>100</v>
      </c>
      <c r="D9593" s="4">
        <v>1</v>
      </c>
      <c r="E9593" s="1">
        <v>44</v>
      </c>
      <c r="F9593" s="4" t="s">
        <v>26</v>
      </c>
      <c r="G9593" s="4" t="s">
        <v>1514</v>
      </c>
      <c r="H9593" s="4" t="s">
        <v>23</v>
      </c>
      <c r="I9593" s="4" t="s">
        <v>23</v>
      </c>
      <c r="J9593" s="4"/>
      <c r="K9593" s="40"/>
      <c r="L9593" s="58"/>
      <c r="M9593" s="58"/>
      <c r="N9593" s="58"/>
      <c r="O9593" s="58"/>
      <c r="P9593" s="40"/>
      <c r="Q9593" s="58"/>
      <c r="R9593" s="58"/>
      <c r="S9593" s="58"/>
      <c r="T9593" s="58"/>
      <c r="U9593" s="58"/>
      <c r="V9593" s="58"/>
      <c r="W9593" s="58"/>
      <c r="X9593" s="58"/>
      <c r="Y9593" s="58"/>
      <c r="Z9593" s="58"/>
      <c r="AA9593" s="58"/>
      <c r="AB9593" s="58"/>
      <c r="AC9593" s="58"/>
      <c r="AD9593" s="58"/>
      <c r="AE9593" s="58"/>
      <c r="AF9593" s="58"/>
      <c r="AG9593" s="58"/>
      <c r="AH9593" s="58"/>
      <c r="AI9593" s="58"/>
      <c r="AJ9593" s="58"/>
      <c r="AK9593" s="40" t="s">
        <v>1328</v>
      </c>
      <c r="AL9593" s="40"/>
      <c r="AM9593" s="1" t="s">
        <v>70</v>
      </c>
    </row>
    <row r="9594" spans="1:39">
      <c r="A9594" s="1" t="s">
        <v>2988</v>
      </c>
      <c r="B9594" s="28">
        <v>42830</v>
      </c>
      <c r="C9594" s="30">
        <v>100</v>
      </c>
      <c r="D9594" s="4">
        <v>1</v>
      </c>
      <c r="E9594" s="1">
        <v>44</v>
      </c>
      <c r="F9594" s="4" t="s">
        <v>47</v>
      </c>
      <c r="G9594" s="4" t="s">
        <v>1515</v>
      </c>
      <c r="H9594" s="4" t="s">
        <v>23</v>
      </c>
      <c r="I9594" s="4" t="s">
        <v>23</v>
      </c>
      <c r="J9594" s="4" t="s">
        <v>55</v>
      </c>
      <c r="K9594" s="40"/>
      <c r="L9594" s="58"/>
      <c r="M9594" s="58"/>
      <c r="N9594" s="58"/>
      <c r="O9594" s="58"/>
      <c r="P9594" s="40"/>
      <c r="Q9594" s="58"/>
      <c r="R9594" s="58"/>
      <c r="S9594" s="58"/>
      <c r="T9594" s="58"/>
      <c r="U9594" s="58"/>
      <c r="V9594" s="58"/>
      <c r="W9594" s="58"/>
      <c r="X9594" s="58"/>
      <c r="Y9594" s="58"/>
      <c r="Z9594" s="58"/>
      <c r="AA9594" s="58"/>
      <c r="AB9594" s="58"/>
      <c r="AC9594" s="58"/>
      <c r="AD9594" s="58"/>
      <c r="AE9594" s="58"/>
      <c r="AF9594" s="58"/>
      <c r="AG9594" s="58"/>
      <c r="AH9594" s="58"/>
      <c r="AI9594" s="58"/>
      <c r="AJ9594" s="58"/>
      <c r="AK9594" s="40" t="s">
        <v>1328</v>
      </c>
      <c r="AL9594" s="40"/>
      <c r="AM9594" s="1" t="s">
        <v>70</v>
      </c>
    </row>
    <row r="9595" spans="1:39">
      <c r="A9595" s="1" t="s">
        <v>2988</v>
      </c>
      <c r="B9595" s="28">
        <v>42830</v>
      </c>
      <c r="C9595" s="30">
        <v>100</v>
      </c>
      <c r="D9595" s="4">
        <v>1</v>
      </c>
      <c r="E9595" s="1">
        <v>45</v>
      </c>
      <c r="F9595" s="4" t="s">
        <v>26</v>
      </c>
      <c r="G9595" s="4" t="s">
        <v>1516</v>
      </c>
      <c r="H9595" s="4" t="s">
        <v>22</v>
      </c>
      <c r="I9595" s="4" t="s">
        <v>23</v>
      </c>
      <c r="J9595" s="4"/>
      <c r="K9595" s="40"/>
      <c r="L9595" s="58"/>
      <c r="M9595" s="58"/>
      <c r="N9595" s="58"/>
      <c r="O9595" s="58"/>
      <c r="P9595" s="40"/>
      <c r="Q9595" s="58"/>
      <c r="R9595" s="58"/>
      <c r="S9595" s="58"/>
      <c r="T9595" s="58"/>
      <c r="U9595" s="58"/>
      <c r="V9595" s="58"/>
      <c r="W9595" s="58"/>
      <c r="X9595" s="58"/>
      <c r="Y9595" s="58"/>
      <c r="Z9595" s="58"/>
      <c r="AA9595" s="58"/>
      <c r="AB9595" s="58"/>
      <c r="AC9595" s="58"/>
      <c r="AD9595" s="58"/>
      <c r="AE9595" s="58"/>
      <c r="AF9595" s="58"/>
      <c r="AG9595" s="58"/>
      <c r="AH9595" s="58"/>
      <c r="AI9595" s="58"/>
      <c r="AJ9595" s="58"/>
      <c r="AK9595" s="40" t="s">
        <v>1328</v>
      </c>
      <c r="AL9595" s="40"/>
      <c r="AM9595" s="1" t="s">
        <v>70</v>
      </c>
    </row>
    <row r="9596" spans="1:39">
      <c r="A9596" s="1" t="s">
        <v>2988</v>
      </c>
      <c r="B9596" s="28">
        <v>42830</v>
      </c>
      <c r="C9596" s="30">
        <v>100</v>
      </c>
      <c r="D9596" s="4">
        <v>1</v>
      </c>
      <c r="E9596" s="1">
        <v>45</v>
      </c>
      <c r="F9596" s="4" t="s">
        <v>47</v>
      </c>
      <c r="G9596" s="4" t="s">
        <v>1517</v>
      </c>
      <c r="H9596" s="4" t="s">
        <v>23</v>
      </c>
      <c r="I9596" s="4" t="s">
        <v>23</v>
      </c>
      <c r="J9596" s="4"/>
      <c r="K9596" s="40"/>
      <c r="L9596" s="58"/>
      <c r="M9596" s="58"/>
      <c r="N9596" s="58"/>
      <c r="O9596" s="58"/>
      <c r="P9596" s="40"/>
      <c r="Q9596" s="58"/>
      <c r="R9596" s="58"/>
      <c r="S9596" s="58"/>
      <c r="T9596" s="58"/>
      <c r="U9596" s="58"/>
      <c r="V9596" s="58"/>
      <c r="W9596" s="58"/>
      <c r="X9596" s="58"/>
      <c r="Y9596" s="58"/>
      <c r="Z9596" s="58"/>
      <c r="AA9596" s="58"/>
      <c r="AB9596" s="58"/>
      <c r="AC9596" s="58"/>
      <c r="AD9596" s="58"/>
      <c r="AE9596" s="58"/>
      <c r="AF9596" s="58"/>
      <c r="AG9596" s="58"/>
      <c r="AH9596" s="58"/>
      <c r="AI9596" s="58"/>
      <c r="AJ9596" s="58"/>
      <c r="AK9596" s="40" t="s">
        <v>1328</v>
      </c>
      <c r="AL9596" s="40"/>
      <c r="AM9596" s="1" t="s">
        <v>70</v>
      </c>
    </row>
    <row r="9597" spans="1:39">
      <c r="A9597" s="1" t="s">
        <v>2988</v>
      </c>
      <c r="B9597" s="28">
        <v>42830</v>
      </c>
      <c r="C9597" s="30">
        <v>100</v>
      </c>
      <c r="D9597" s="4">
        <v>1</v>
      </c>
      <c r="E9597" s="1">
        <v>46</v>
      </c>
      <c r="F9597" s="4" t="s">
        <v>26</v>
      </c>
      <c r="G9597" s="4" t="s">
        <v>1518</v>
      </c>
      <c r="H9597" s="4" t="s">
        <v>23</v>
      </c>
      <c r="I9597" s="4" t="s">
        <v>23</v>
      </c>
      <c r="J9597" s="4"/>
      <c r="K9597" s="40"/>
      <c r="L9597" s="58"/>
      <c r="M9597" s="58"/>
      <c r="N9597" s="58"/>
      <c r="O9597" s="58"/>
      <c r="P9597" s="40"/>
      <c r="Q9597" s="58"/>
      <c r="R9597" s="58"/>
      <c r="S9597" s="58"/>
      <c r="T9597" s="58"/>
      <c r="U9597" s="58"/>
      <c r="V9597" s="58"/>
      <c r="W9597" s="58"/>
      <c r="X9597" s="58"/>
      <c r="Y9597" s="58"/>
      <c r="Z9597" s="58"/>
      <c r="AA9597" s="58"/>
      <c r="AB9597" s="58"/>
      <c r="AC9597" s="58"/>
      <c r="AD9597" s="58"/>
      <c r="AE9597" s="58"/>
      <c r="AF9597" s="58"/>
      <c r="AG9597" s="58"/>
      <c r="AH9597" s="58"/>
      <c r="AI9597" s="58"/>
      <c r="AJ9597" s="58"/>
      <c r="AK9597" s="40" t="s">
        <v>1328</v>
      </c>
      <c r="AL9597" s="40"/>
      <c r="AM9597" s="1" t="s">
        <v>70</v>
      </c>
    </row>
    <row r="9598" spans="1:39">
      <c r="A9598" s="1" t="s">
        <v>2988</v>
      </c>
      <c r="B9598" s="28">
        <v>42830</v>
      </c>
      <c r="C9598" s="30">
        <v>100</v>
      </c>
      <c r="D9598" s="4">
        <v>1</v>
      </c>
      <c r="E9598" s="1">
        <v>46</v>
      </c>
      <c r="F9598" s="4" t="s">
        <v>47</v>
      </c>
      <c r="G9598" s="4" t="s">
        <v>1519</v>
      </c>
      <c r="H9598" s="4" t="s">
        <v>22</v>
      </c>
      <c r="I9598" s="4" t="s">
        <v>53</v>
      </c>
      <c r="J9598" s="4"/>
      <c r="K9598" s="40" t="s">
        <v>30</v>
      </c>
      <c r="L9598" s="40" t="s">
        <v>25</v>
      </c>
      <c r="M9598" s="40" t="s">
        <v>2998</v>
      </c>
      <c r="N9598" s="58" t="s">
        <v>26</v>
      </c>
      <c r="O9598" s="58" t="s">
        <v>27</v>
      </c>
      <c r="P9598" s="40"/>
      <c r="Q9598" s="58">
        <v>22.3</v>
      </c>
      <c r="R9598" s="58">
        <v>15.3</v>
      </c>
      <c r="S9598" s="58">
        <v>15</v>
      </c>
      <c r="T9598" s="40"/>
      <c r="U9598" s="40"/>
      <c r="V9598" s="40"/>
      <c r="W9598" s="40"/>
      <c r="X9598" s="58">
        <v>13</v>
      </c>
      <c r="Y9598" s="58">
        <v>55</v>
      </c>
      <c r="Z9598" s="58">
        <f>Y9598-X9598</f>
        <v>42</v>
      </c>
      <c r="AA9598" s="58"/>
      <c r="AB9598" s="58"/>
      <c r="AC9598" s="58"/>
      <c r="AD9598" s="58"/>
      <c r="AE9598" s="58">
        <v>643</v>
      </c>
      <c r="AF9598" s="58"/>
      <c r="AG9598" s="58"/>
      <c r="AH9598" s="58"/>
      <c r="AI9598" s="58"/>
      <c r="AJ9598" s="58" t="s">
        <v>2638</v>
      </c>
      <c r="AK9598" s="40" t="s">
        <v>1328</v>
      </c>
      <c r="AL9598" s="40"/>
      <c r="AM9598" s="1" t="s">
        <v>70</v>
      </c>
    </row>
    <row r="9599" spans="1:39">
      <c r="A9599" s="1" t="s">
        <v>2988</v>
      </c>
      <c r="B9599" s="28">
        <v>42830</v>
      </c>
      <c r="C9599" s="30">
        <v>100</v>
      </c>
      <c r="D9599" s="4">
        <v>1</v>
      </c>
      <c r="E9599" s="1">
        <v>47</v>
      </c>
      <c r="F9599" s="4" t="s">
        <v>26</v>
      </c>
      <c r="G9599" s="4" t="s">
        <v>1520</v>
      </c>
      <c r="H9599" s="4" t="s">
        <v>23</v>
      </c>
      <c r="I9599" s="4" t="s">
        <v>53</v>
      </c>
      <c r="J9599" s="4"/>
      <c r="K9599" s="40"/>
      <c r="L9599" s="58"/>
      <c r="M9599" s="58"/>
      <c r="N9599" s="58"/>
      <c r="O9599" s="58"/>
      <c r="P9599" s="40"/>
      <c r="Q9599" s="58"/>
      <c r="R9599" s="58"/>
      <c r="S9599" s="58"/>
      <c r="T9599" s="58"/>
      <c r="U9599" s="58"/>
      <c r="V9599" s="58"/>
      <c r="W9599" s="58"/>
      <c r="X9599" s="58"/>
      <c r="Y9599" s="58"/>
      <c r="Z9599" s="58"/>
      <c r="AA9599" s="58"/>
      <c r="AB9599" s="58"/>
      <c r="AC9599" s="58"/>
      <c r="AD9599" s="58"/>
      <c r="AE9599" s="58"/>
      <c r="AF9599" s="58"/>
      <c r="AG9599" s="58"/>
      <c r="AH9599" s="58"/>
      <c r="AI9599" s="58"/>
      <c r="AJ9599" s="58"/>
      <c r="AK9599" s="40" t="s">
        <v>1328</v>
      </c>
      <c r="AL9599" s="40"/>
      <c r="AM9599" s="1" t="s">
        <v>70</v>
      </c>
    </row>
    <row r="9600" spans="1:39">
      <c r="A9600" s="1" t="s">
        <v>2988</v>
      </c>
      <c r="B9600" s="28">
        <v>42830</v>
      </c>
      <c r="C9600" s="30">
        <v>100</v>
      </c>
      <c r="D9600" s="4">
        <v>1</v>
      </c>
      <c r="E9600" s="1">
        <v>47</v>
      </c>
      <c r="F9600" s="4" t="s">
        <v>47</v>
      </c>
      <c r="G9600" s="4" t="s">
        <v>1521</v>
      </c>
      <c r="H9600" s="4" t="s">
        <v>23</v>
      </c>
      <c r="I9600" s="4" t="s">
        <v>53</v>
      </c>
      <c r="J9600" s="4"/>
      <c r="K9600" s="40"/>
      <c r="L9600" s="58"/>
      <c r="M9600" s="58"/>
      <c r="N9600" s="58"/>
      <c r="O9600" s="58"/>
      <c r="P9600" s="40"/>
      <c r="Q9600" s="58"/>
      <c r="R9600" s="58"/>
      <c r="S9600" s="58"/>
      <c r="T9600" s="58"/>
      <c r="U9600" s="58"/>
      <c r="V9600" s="58"/>
      <c r="W9600" s="58"/>
      <c r="X9600" s="58"/>
      <c r="Y9600" s="58"/>
      <c r="Z9600" s="58"/>
      <c r="AA9600" s="58"/>
      <c r="AB9600" s="58"/>
      <c r="AC9600" s="58"/>
      <c r="AD9600" s="58"/>
      <c r="AE9600" s="58"/>
      <c r="AF9600" s="58"/>
      <c r="AG9600" s="58"/>
      <c r="AH9600" s="58"/>
      <c r="AI9600" s="58"/>
      <c r="AJ9600" s="58"/>
      <c r="AK9600" s="40" t="s">
        <v>1328</v>
      </c>
      <c r="AL9600" s="40"/>
      <c r="AM9600" s="1" t="s">
        <v>70</v>
      </c>
    </row>
    <row r="9601" spans="1:39">
      <c r="A9601" s="1" t="s">
        <v>2988</v>
      </c>
      <c r="B9601" s="28">
        <v>42830</v>
      </c>
      <c r="C9601" s="30">
        <v>100</v>
      </c>
      <c r="D9601" s="4">
        <v>1</v>
      </c>
      <c r="E9601" s="1">
        <v>48</v>
      </c>
      <c r="F9601" s="4" t="s">
        <v>26</v>
      </c>
      <c r="G9601" s="4" t="s">
        <v>1522</v>
      </c>
      <c r="H9601" s="4" t="s">
        <v>23</v>
      </c>
      <c r="I9601" s="4" t="s">
        <v>23</v>
      </c>
      <c r="J9601" s="4"/>
      <c r="K9601" s="40"/>
      <c r="L9601" s="58"/>
      <c r="M9601" s="58"/>
      <c r="N9601" s="58"/>
      <c r="O9601" s="58"/>
      <c r="P9601" s="40"/>
      <c r="Q9601" s="58"/>
      <c r="R9601" s="58"/>
      <c r="S9601" s="58"/>
      <c r="T9601" s="58"/>
      <c r="U9601" s="58"/>
      <c r="V9601" s="58"/>
      <c r="W9601" s="58"/>
      <c r="X9601" s="58"/>
      <c r="Y9601" s="58"/>
      <c r="Z9601" s="58"/>
      <c r="AA9601" s="58"/>
      <c r="AB9601" s="58"/>
      <c r="AC9601" s="58"/>
      <c r="AD9601" s="58"/>
      <c r="AE9601" s="58"/>
      <c r="AF9601" s="58"/>
      <c r="AG9601" s="58"/>
      <c r="AH9601" s="58"/>
      <c r="AI9601" s="58"/>
      <c r="AJ9601" s="58"/>
      <c r="AK9601" s="40" t="s">
        <v>1328</v>
      </c>
      <c r="AL9601" s="40"/>
      <c r="AM9601" s="1" t="s">
        <v>70</v>
      </c>
    </row>
    <row r="9602" spans="1:39">
      <c r="A9602" s="1" t="s">
        <v>2988</v>
      </c>
      <c r="B9602" s="28">
        <v>42830</v>
      </c>
      <c r="C9602" s="30">
        <v>100</v>
      </c>
      <c r="D9602" s="4">
        <v>1</v>
      </c>
      <c r="E9602" s="1">
        <v>48</v>
      </c>
      <c r="F9602" s="4" t="s">
        <v>47</v>
      </c>
      <c r="G9602" s="4" t="s">
        <v>1523</v>
      </c>
      <c r="H9602" s="4" t="s">
        <v>23</v>
      </c>
      <c r="I9602" s="4" t="s">
        <v>23</v>
      </c>
      <c r="J9602" s="4" t="s">
        <v>55</v>
      </c>
      <c r="K9602" s="40"/>
      <c r="L9602" s="58"/>
      <c r="M9602" s="58"/>
      <c r="N9602" s="58"/>
      <c r="O9602" s="58"/>
      <c r="P9602" s="40"/>
      <c r="Q9602" s="58"/>
      <c r="R9602" s="58"/>
      <c r="S9602" s="58"/>
      <c r="T9602" s="58"/>
      <c r="U9602" s="58"/>
      <c r="V9602" s="58"/>
      <c r="W9602" s="58"/>
      <c r="X9602" s="58"/>
      <c r="Y9602" s="58"/>
      <c r="Z9602" s="58"/>
      <c r="AA9602" s="58"/>
      <c r="AB9602" s="58"/>
      <c r="AC9602" s="58"/>
      <c r="AD9602" s="58"/>
      <c r="AE9602" s="58"/>
      <c r="AF9602" s="58"/>
      <c r="AG9602" s="58"/>
      <c r="AH9602" s="58"/>
      <c r="AI9602" s="58"/>
      <c r="AJ9602" s="58"/>
      <c r="AK9602" s="40" t="s">
        <v>1328</v>
      </c>
      <c r="AL9602" s="40"/>
      <c r="AM9602" s="1" t="s">
        <v>70</v>
      </c>
    </row>
    <row r="9603" spans="1:39">
      <c r="A9603" s="1" t="s">
        <v>2999</v>
      </c>
      <c r="B9603" s="28">
        <v>42831</v>
      </c>
      <c r="C9603" s="30">
        <v>100</v>
      </c>
      <c r="D9603" s="4">
        <v>1</v>
      </c>
      <c r="E9603" s="1">
        <v>1</v>
      </c>
      <c r="F9603" s="4" t="s">
        <v>26</v>
      </c>
      <c r="G9603" s="4" t="s">
        <v>1823</v>
      </c>
      <c r="H9603" s="4" t="s">
        <v>23</v>
      </c>
      <c r="I9603" s="4" t="s">
        <v>23</v>
      </c>
      <c r="J9603" s="4"/>
      <c r="K9603" s="40"/>
      <c r="L9603" s="58"/>
      <c r="M9603" s="58"/>
      <c r="N9603" s="58"/>
      <c r="O9603" s="58"/>
      <c r="P9603" s="40"/>
      <c r="Q9603" s="58"/>
      <c r="R9603" s="58"/>
      <c r="S9603" s="58"/>
      <c r="T9603" s="58"/>
      <c r="U9603" s="58"/>
      <c r="V9603" s="58"/>
      <c r="W9603" s="58"/>
      <c r="X9603" s="58"/>
      <c r="Y9603" s="58"/>
      <c r="Z9603" s="58"/>
      <c r="AA9603" s="58"/>
      <c r="AB9603" s="58"/>
      <c r="AC9603" s="58"/>
      <c r="AD9603" s="58"/>
      <c r="AE9603" s="58"/>
      <c r="AF9603" s="58"/>
      <c r="AG9603" s="58"/>
      <c r="AH9603" s="58"/>
      <c r="AI9603" s="58"/>
      <c r="AJ9603" s="58"/>
      <c r="AK9603" s="40" t="s">
        <v>2638</v>
      </c>
      <c r="AL9603" s="40"/>
      <c r="AM9603" s="1" t="s">
        <v>70</v>
      </c>
    </row>
    <row r="9604" spans="1:39">
      <c r="A9604" s="1" t="s">
        <v>2999</v>
      </c>
      <c r="B9604" s="28">
        <v>42831</v>
      </c>
      <c r="C9604" s="30">
        <v>100</v>
      </c>
      <c r="D9604" s="4">
        <v>1</v>
      </c>
      <c r="E9604" s="1">
        <v>1</v>
      </c>
      <c r="F9604" s="4" t="s">
        <v>47</v>
      </c>
      <c r="G9604" s="4" t="s">
        <v>1825</v>
      </c>
      <c r="H9604" s="4" t="s">
        <v>23</v>
      </c>
      <c r="I9604" s="4" t="s">
        <v>23</v>
      </c>
      <c r="J9604" s="4"/>
      <c r="K9604" s="40"/>
      <c r="L9604" s="58"/>
      <c r="M9604" s="58"/>
      <c r="N9604" s="58"/>
      <c r="O9604" s="58"/>
      <c r="P9604" s="40"/>
      <c r="Q9604" s="58"/>
      <c r="R9604" s="58"/>
      <c r="S9604" s="58"/>
      <c r="T9604" s="58"/>
      <c r="U9604" s="58"/>
      <c r="V9604" s="58"/>
      <c r="W9604" s="58"/>
      <c r="X9604" s="58"/>
      <c r="Y9604" s="58"/>
      <c r="Z9604" s="58"/>
      <c r="AA9604" s="58"/>
      <c r="AB9604" s="58"/>
      <c r="AC9604" s="58"/>
      <c r="AD9604" s="58"/>
      <c r="AE9604" s="58"/>
      <c r="AF9604" s="58"/>
      <c r="AG9604" s="58"/>
      <c r="AH9604" s="58"/>
      <c r="AI9604" s="58"/>
      <c r="AJ9604" s="58"/>
      <c r="AK9604" s="40" t="s">
        <v>2638</v>
      </c>
      <c r="AL9604" s="40"/>
      <c r="AM9604" s="1" t="s">
        <v>1328</v>
      </c>
    </row>
    <row r="9605" spans="1:39">
      <c r="A9605" s="1" t="s">
        <v>2999</v>
      </c>
      <c r="B9605" s="28">
        <v>42831</v>
      </c>
      <c r="C9605" s="30">
        <v>100</v>
      </c>
      <c r="D9605" s="4">
        <v>1</v>
      </c>
      <c r="E9605" s="1">
        <v>2</v>
      </c>
      <c r="F9605" s="4" t="s">
        <v>26</v>
      </c>
      <c r="G9605" s="4" t="s">
        <v>1833</v>
      </c>
      <c r="H9605" s="4" t="s">
        <v>22</v>
      </c>
      <c r="I9605" s="4" t="s">
        <v>9</v>
      </c>
      <c r="J9605" s="4"/>
      <c r="K9605" s="40" t="s">
        <v>36</v>
      </c>
      <c r="L9605" s="40" t="s">
        <v>25</v>
      </c>
      <c r="M9605" s="40" t="s">
        <v>3000</v>
      </c>
      <c r="N9605" s="58" t="s">
        <v>26</v>
      </c>
      <c r="O9605" s="58" t="s">
        <v>33</v>
      </c>
      <c r="P9605" s="40"/>
      <c r="Q9605" s="58">
        <v>31.7</v>
      </c>
      <c r="R9605" s="58"/>
      <c r="S9605" s="58"/>
      <c r="T9605" s="40">
        <v>135.71</v>
      </c>
      <c r="U9605" s="40">
        <v>96</v>
      </c>
      <c r="V9605" s="40">
        <v>71</v>
      </c>
      <c r="W9605" s="40"/>
      <c r="X9605" s="58">
        <v>13</v>
      </c>
      <c r="Y9605" s="58">
        <v>115</v>
      </c>
      <c r="Z9605" s="58">
        <f>Y9605-X9605</f>
        <v>102</v>
      </c>
      <c r="AA9605" s="58"/>
      <c r="AB9605" s="58"/>
      <c r="AC9605" s="58"/>
      <c r="AD9605" s="58"/>
      <c r="AE9605" s="58"/>
      <c r="AF9605" s="58"/>
      <c r="AG9605" s="58"/>
      <c r="AH9605" s="58"/>
      <c r="AI9605" s="58"/>
      <c r="AJ9605" s="58" t="s">
        <v>2638</v>
      </c>
      <c r="AK9605" s="40" t="s">
        <v>2638</v>
      </c>
      <c r="AL9605" s="40"/>
      <c r="AM9605" s="1" t="s">
        <v>1328</v>
      </c>
    </row>
    <row r="9606" spans="1:39">
      <c r="A9606" s="1" t="s">
        <v>2999</v>
      </c>
      <c r="B9606" s="28">
        <v>42831</v>
      </c>
      <c r="C9606" s="30">
        <v>100</v>
      </c>
      <c r="D9606" s="4">
        <v>1</v>
      </c>
      <c r="E9606" s="1">
        <v>2</v>
      </c>
      <c r="F9606" s="4" t="s">
        <v>47</v>
      </c>
      <c r="G9606" s="4" t="s">
        <v>1829</v>
      </c>
      <c r="H9606" s="4" t="s">
        <v>23</v>
      </c>
      <c r="I9606" s="4" t="s">
        <v>23</v>
      </c>
      <c r="J9606" s="4"/>
      <c r="K9606" s="40"/>
      <c r="L9606" s="58"/>
      <c r="M9606" s="58"/>
      <c r="N9606" s="58"/>
      <c r="O9606" s="58"/>
      <c r="P9606" s="40"/>
      <c r="Q9606" s="58"/>
      <c r="R9606" s="58"/>
      <c r="S9606" s="58"/>
      <c r="T9606" s="58"/>
      <c r="U9606" s="58"/>
      <c r="V9606" s="58"/>
      <c r="W9606" s="58"/>
      <c r="X9606" s="58"/>
      <c r="Y9606" s="58"/>
      <c r="Z9606" s="58"/>
      <c r="AA9606" s="58"/>
      <c r="AB9606" s="58"/>
      <c r="AC9606" s="58"/>
      <c r="AD9606" s="58"/>
      <c r="AE9606" s="58"/>
      <c r="AF9606" s="58"/>
      <c r="AG9606" s="58"/>
      <c r="AH9606" s="58"/>
      <c r="AI9606" s="58"/>
      <c r="AJ9606" s="58"/>
      <c r="AK9606" s="40" t="s">
        <v>2638</v>
      </c>
      <c r="AL9606" s="40"/>
      <c r="AM9606" s="1" t="s">
        <v>1328</v>
      </c>
    </row>
    <row r="9607" spans="1:39">
      <c r="A9607" s="1" t="s">
        <v>2999</v>
      </c>
      <c r="B9607" s="28">
        <v>42831</v>
      </c>
      <c r="C9607" s="30">
        <v>100</v>
      </c>
      <c r="D9607" s="4">
        <v>1</v>
      </c>
      <c r="E9607" s="1">
        <v>3</v>
      </c>
      <c r="F9607" s="4" t="s">
        <v>26</v>
      </c>
      <c r="G9607" s="4" t="s">
        <v>1813</v>
      </c>
      <c r="H9607" s="4" t="s">
        <v>23</v>
      </c>
      <c r="I9607" s="4" t="s">
        <v>23</v>
      </c>
      <c r="J9607" s="4"/>
      <c r="K9607" s="40"/>
      <c r="L9607" s="58"/>
      <c r="M9607" s="58"/>
      <c r="N9607" s="58"/>
      <c r="O9607" s="58"/>
      <c r="P9607" s="40"/>
      <c r="Q9607" s="58"/>
      <c r="R9607" s="58"/>
      <c r="S9607" s="58"/>
      <c r="T9607" s="58"/>
      <c r="U9607" s="58"/>
      <c r="V9607" s="58"/>
      <c r="W9607" s="58"/>
      <c r="X9607" s="58"/>
      <c r="Y9607" s="58"/>
      <c r="Z9607" s="58"/>
      <c r="AA9607" s="58"/>
      <c r="AB9607" s="58"/>
      <c r="AC9607" s="58"/>
      <c r="AD9607" s="58"/>
      <c r="AE9607" s="58"/>
      <c r="AF9607" s="58"/>
      <c r="AG9607" s="58"/>
      <c r="AH9607" s="58"/>
      <c r="AI9607" s="58"/>
      <c r="AJ9607" s="58"/>
      <c r="AK9607" s="40" t="s">
        <v>2638</v>
      </c>
      <c r="AL9607" s="40"/>
      <c r="AM9607" s="1" t="s">
        <v>1328</v>
      </c>
    </row>
    <row r="9608" spans="1:39">
      <c r="A9608" s="1" t="s">
        <v>2999</v>
      </c>
      <c r="B9608" s="28">
        <v>42831</v>
      </c>
      <c r="C9608" s="30">
        <v>100</v>
      </c>
      <c r="D9608" s="4">
        <v>1</v>
      </c>
      <c r="E9608" s="1">
        <v>3</v>
      </c>
      <c r="F9608" s="4" t="s">
        <v>47</v>
      </c>
      <c r="G9608" s="4" t="s">
        <v>1824</v>
      </c>
      <c r="H9608" s="4" t="s">
        <v>23</v>
      </c>
      <c r="I9608" s="4" t="s">
        <v>23</v>
      </c>
      <c r="J9608" s="4"/>
      <c r="K9608" s="40"/>
      <c r="L9608" s="58"/>
      <c r="M9608" s="58"/>
      <c r="N9608" s="58"/>
      <c r="O9608" s="58"/>
      <c r="P9608" s="40"/>
      <c r="Q9608" s="58"/>
      <c r="R9608" s="58"/>
      <c r="S9608" s="58"/>
      <c r="T9608" s="58"/>
      <c r="U9608" s="58"/>
      <c r="V9608" s="58"/>
      <c r="W9608" s="58"/>
      <c r="X9608" s="58"/>
      <c r="Y9608" s="58"/>
      <c r="Z9608" s="58"/>
      <c r="AA9608" s="58"/>
      <c r="AB9608" s="58"/>
      <c r="AC9608" s="58"/>
      <c r="AD9608" s="58"/>
      <c r="AE9608" s="58"/>
      <c r="AF9608" s="58"/>
      <c r="AG9608" s="58"/>
      <c r="AH9608" s="58"/>
      <c r="AI9608" s="58"/>
      <c r="AJ9608" s="58"/>
      <c r="AK9608" s="40" t="s">
        <v>2638</v>
      </c>
      <c r="AL9608" s="40"/>
      <c r="AM9608" s="1" t="s">
        <v>1328</v>
      </c>
    </row>
    <row r="9609" spans="1:39">
      <c r="A9609" s="1" t="s">
        <v>2999</v>
      </c>
      <c r="B9609" s="28">
        <v>42831</v>
      </c>
      <c r="C9609" s="30">
        <v>100</v>
      </c>
      <c r="D9609" s="4">
        <v>1</v>
      </c>
      <c r="E9609" s="1">
        <v>4</v>
      </c>
      <c r="F9609" s="4" t="s">
        <v>26</v>
      </c>
      <c r="G9609" s="4" t="s">
        <v>1821</v>
      </c>
      <c r="H9609" s="4" t="s">
        <v>22</v>
      </c>
      <c r="I9609" s="4" t="s">
        <v>9</v>
      </c>
      <c r="J9609" s="4"/>
      <c r="K9609" s="40" t="s">
        <v>35</v>
      </c>
      <c r="L9609" s="40" t="s">
        <v>25</v>
      </c>
      <c r="M9609" s="59" t="s">
        <v>3001</v>
      </c>
      <c r="N9609" s="58" t="s">
        <v>26</v>
      </c>
      <c r="O9609" s="58" t="s">
        <v>27</v>
      </c>
      <c r="P9609" s="40"/>
      <c r="Q9609" s="58">
        <v>24.2</v>
      </c>
      <c r="R9609" s="58">
        <v>15.7</v>
      </c>
      <c r="S9609" s="58">
        <v>30.4</v>
      </c>
      <c r="T9609" s="40"/>
      <c r="U9609" s="40"/>
      <c r="V9609" s="40"/>
      <c r="W9609" s="40"/>
      <c r="X9609" s="58">
        <v>13</v>
      </c>
      <c r="Y9609" s="58">
        <v>138</v>
      </c>
      <c r="Z9609" s="58">
        <f>Y9609-X9609</f>
        <v>125</v>
      </c>
      <c r="AA9609" s="58"/>
      <c r="AB9609" s="58"/>
      <c r="AC9609" s="58"/>
      <c r="AD9609" s="58"/>
      <c r="AE9609" s="58">
        <v>646</v>
      </c>
      <c r="AF9609" s="58"/>
      <c r="AG9609" s="58"/>
      <c r="AH9609" s="58"/>
      <c r="AI9609" s="58"/>
      <c r="AJ9609" s="58" t="s">
        <v>2638</v>
      </c>
      <c r="AK9609" s="40" t="s">
        <v>2638</v>
      </c>
      <c r="AL9609" s="40" t="s">
        <v>3002</v>
      </c>
      <c r="AM9609" s="1" t="s">
        <v>1328</v>
      </c>
    </row>
    <row r="9610" spans="1:39">
      <c r="A9610" s="1" t="s">
        <v>2999</v>
      </c>
      <c r="B9610" s="28">
        <v>42831</v>
      </c>
      <c r="C9610" s="30">
        <v>100</v>
      </c>
      <c r="D9610" s="4">
        <v>1</v>
      </c>
      <c r="E9610" s="1">
        <v>4</v>
      </c>
      <c r="F9610" s="4" t="s">
        <v>47</v>
      </c>
      <c r="G9610" s="4" t="s">
        <v>1832</v>
      </c>
      <c r="H9610" s="4" t="s">
        <v>23</v>
      </c>
      <c r="I9610" s="4" t="s">
        <v>23</v>
      </c>
      <c r="J9610" s="4"/>
      <c r="K9610" s="40"/>
      <c r="L9610" s="58"/>
      <c r="M9610" s="58"/>
      <c r="N9610" s="58"/>
      <c r="O9610" s="58"/>
      <c r="P9610" s="40"/>
      <c r="Q9610" s="58"/>
      <c r="R9610" s="58"/>
      <c r="S9610" s="58"/>
      <c r="T9610" s="58"/>
      <c r="U9610" s="58"/>
      <c r="V9610" s="58"/>
      <c r="W9610" s="58"/>
      <c r="X9610" s="58"/>
      <c r="Y9610" s="58"/>
      <c r="Z9610" s="58"/>
      <c r="AA9610" s="58"/>
      <c r="AB9610" s="58"/>
      <c r="AC9610" s="58"/>
      <c r="AD9610" s="58"/>
      <c r="AE9610" s="58"/>
      <c r="AF9610" s="58"/>
      <c r="AG9610" s="58"/>
      <c r="AH9610" s="58"/>
      <c r="AI9610" s="58"/>
      <c r="AJ9610" s="58"/>
      <c r="AK9610" s="40" t="s">
        <v>2638</v>
      </c>
      <c r="AL9610" s="40"/>
      <c r="AM9610" s="1" t="s">
        <v>1328</v>
      </c>
    </row>
    <row r="9611" spans="1:39">
      <c r="A9611" s="1" t="s">
        <v>2999</v>
      </c>
      <c r="B9611" s="28">
        <v>42831</v>
      </c>
      <c r="C9611" s="30">
        <v>100</v>
      </c>
      <c r="D9611" s="4">
        <v>1</v>
      </c>
      <c r="E9611" s="1">
        <v>5</v>
      </c>
      <c r="F9611" s="4" t="s">
        <v>26</v>
      </c>
      <c r="G9611" s="4" t="s">
        <v>1828</v>
      </c>
      <c r="H9611" s="4" t="s">
        <v>23</v>
      </c>
      <c r="I9611" s="4" t="s">
        <v>23</v>
      </c>
      <c r="J9611" s="4"/>
      <c r="K9611" s="40"/>
      <c r="L9611" s="58"/>
      <c r="M9611" s="58"/>
      <c r="N9611" s="58"/>
      <c r="O9611" s="58"/>
      <c r="P9611" s="40"/>
      <c r="Q9611" s="58"/>
      <c r="R9611" s="58"/>
      <c r="S9611" s="58"/>
      <c r="T9611" s="58"/>
      <c r="U9611" s="58"/>
      <c r="V9611" s="58"/>
      <c r="W9611" s="58"/>
      <c r="X9611" s="58"/>
      <c r="Y9611" s="58"/>
      <c r="Z9611" s="58"/>
      <c r="AA9611" s="58"/>
      <c r="AB9611" s="58"/>
      <c r="AC9611" s="58"/>
      <c r="AD9611" s="58"/>
      <c r="AE9611" s="58"/>
      <c r="AF9611" s="58"/>
      <c r="AG9611" s="58"/>
      <c r="AH9611" s="58"/>
      <c r="AI9611" s="58"/>
      <c r="AJ9611" s="58"/>
      <c r="AK9611" s="40" t="s">
        <v>2638</v>
      </c>
      <c r="AL9611" s="40"/>
      <c r="AM9611" s="1" t="s">
        <v>1328</v>
      </c>
    </row>
    <row r="9612" spans="1:39">
      <c r="A9612" s="1" t="s">
        <v>2999</v>
      </c>
      <c r="B9612" s="28">
        <v>42831</v>
      </c>
      <c r="C9612" s="30">
        <v>100</v>
      </c>
      <c r="D9612" s="4">
        <v>1</v>
      </c>
      <c r="E9612" s="1">
        <v>5</v>
      </c>
      <c r="F9612" s="4" t="s">
        <v>47</v>
      </c>
      <c r="G9612" s="4" t="s">
        <v>1826</v>
      </c>
      <c r="H9612" s="4" t="s">
        <v>23</v>
      </c>
      <c r="I9612" s="4" t="s">
        <v>23</v>
      </c>
      <c r="J9612" s="4"/>
      <c r="K9612" s="40"/>
      <c r="L9612" s="58"/>
      <c r="M9612" s="58"/>
      <c r="N9612" s="58"/>
      <c r="O9612" s="58"/>
      <c r="P9612" s="40"/>
      <c r="Q9612" s="58"/>
      <c r="R9612" s="58"/>
      <c r="S9612" s="58"/>
      <c r="T9612" s="58"/>
      <c r="U9612" s="58"/>
      <c r="V9612" s="58"/>
      <c r="W9612" s="58"/>
      <c r="X9612" s="58"/>
      <c r="Y9612" s="58"/>
      <c r="Z9612" s="58"/>
      <c r="AA9612" s="58"/>
      <c r="AB9612" s="58"/>
      <c r="AC9612" s="58"/>
      <c r="AD9612" s="58"/>
      <c r="AE9612" s="58"/>
      <c r="AF9612" s="58"/>
      <c r="AG9612" s="58"/>
      <c r="AH9612" s="58"/>
      <c r="AI9612" s="58"/>
      <c r="AJ9612" s="58"/>
      <c r="AK9612" s="40" t="s">
        <v>2638</v>
      </c>
      <c r="AL9612" s="40"/>
      <c r="AM9612" s="1" t="s">
        <v>1328</v>
      </c>
    </row>
    <row r="9613" spans="1:39">
      <c r="A9613" s="1" t="s">
        <v>2999</v>
      </c>
      <c r="B9613" s="28">
        <v>42831</v>
      </c>
      <c r="C9613" s="30">
        <v>100</v>
      </c>
      <c r="D9613" s="4">
        <v>1</v>
      </c>
      <c r="E9613" s="1">
        <v>6</v>
      </c>
      <c r="F9613" s="4" t="s">
        <v>26</v>
      </c>
      <c r="G9613" s="4" t="s">
        <v>1834</v>
      </c>
      <c r="H9613" s="4" t="s">
        <v>23</v>
      </c>
      <c r="I9613" s="4" t="s">
        <v>23</v>
      </c>
      <c r="J9613" s="4"/>
      <c r="K9613" s="40"/>
      <c r="L9613" s="58"/>
      <c r="M9613" s="58"/>
      <c r="N9613" s="58"/>
      <c r="O9613" s="58"/>
      <c r="P9613" s="40"/>
      <c r="Q9613" s="58"/>
      <c r="R9613" s="58"/>
      <c r="S9613" s="58"/>
      <c r="T9613" s="58"/>
      <c r="U9613" s="58"/>
      <c r="V9613" s="58"/>
      <c r="W9613" s="58"/>
      <c r="X9613" s="58"/>
      <c r="Y9613" s="58"/>
      <c r="Z9613" s="58"/>
      <c r="AA9613" s="58"/>
      <c r="AB9613" s="58"/>
      <c r="AC9613" s="58"/>
      <c r="AD9613" s="58"/>
      <c r="AE9613" s="58"/>
      <c r="AF9613" s="58"/>
      <c r="AG9613" s="58"/>
      <c r="AH9613" s="58"/>
      <c r="AI9613" s="58"/>
      <c r="AJ9613" s="58"/>
      <c r="AK9613" s="40" t="s">
        <v>2638</v>
      </c>
      <c r="AL9613" s="40"/>
      <c r="AM9613" s="1" t="s">
        <v>1328</v>
      </c>
    </row>
    <row r="9614" spans="1:39">
      <c r="A9614" s="1" t="s">
        <v>2999</v>
      </c>
      <c r="B9614" s="28">
        <v>42831</v>
      </c>
      <c r="C9614" s="30">
        <v>100</v>
      </c>
      <c r="D9614" s="4">
        <v>1</v>
      </c>
      <c r="E9614" s="1">
        <v>6</v>
      </c>
      <c r="F9614" s="4" t="s">
        <v>47</v>
      </c>
      <c r="G9614" s="4" t="s">
        <v>1816</v>
      </c>
      <c r="H9614" s="4" t="s">
        <v>23</v>
      </c>
      <c r="I9614" s="4" t="s">
        <v>23</v>
      </c>
      <c r="J9614" s="4"/>
      <c r="K9614" s="40"/>
      <c r="L9614" s="58"/>
      <c r="M9614" s="58"/>
      <c r="N9614" s="58"/>
      <c r="O9614" s="58"/>
      <c r="P9614" s="40"/>
      <c r="Q9614" s="58"/>
      <c r="R9614" s="58"/>
      <c r="S9614" s="58"/>
      <c r="T9614" s="58"/>
      <c r="U9614" s="58"/>
      <c r="V9614" s="58"/>
      <c r="W9614" s="58"/>
      <c r="X9614" s="58"/>
      <c r="Y9614" s="58"/>
      <c r="Z9614" s="58"/>
      <c r="AA9614" s="58"/>
      <c r="AB9614" s="58"/>
      <c r="AC9614" s="58"/>
      <c r="AD9614" s="58"/>
      <c r="AE9614" s="58"/>
      <c r="AF9614" s="58"/>
      <c r="AG9614" s="58"/>
      <c r="AH9614" s="58"/>
      <c r="AI9614" s="58"/>
      <c r="AJ9614" s="58"/>
      <c r="AK9614" s="40" t="s">
        <v>2638</v>
      </c>
      <c r="AL9614" s="40"/>
      <c r="AM9614" s="1" t="s">
        <v>1328</v>
      </c>
    </row>
    <row r="9615" spans="1:39">
      <c r="A9615" s="1" t="s">
        <v>2999</v>
      </c>
      <c r="B9615" s="28">
        <v>42831</v>
      </c>
      <c r="C9615" s="30">
        <v>100</v>
      </c>
      <c r="D9615" s="4">
        <v>1</v>
      </c>
      <c r="E9615" s="1">
        <v>7</v>
      </c>
      <c r="F9615" s="4" t="s">
        <v>26</v>
      </c>
      <c r="G9615" s="4" t="s">
        <v>1809</v>
      </c>
      <c r="H9615" s="4" t="s">
        <v>23</v>
      </c>
      <c r="I9615" s="4" t="s">
        <v>23</v>
      </c>
      <c r="J9615" s="4"/>
      <c r="K9615" s="40"/>
      <c r="L9615" s="58"/>
      <c r="M9615" s="58"/>
      <c r="N9615" s="58"/>
      <c r="O9615" s="58"/>
      <c r="P9615" s="40"/>
      <c r="Q9615" s="58"/>
      <c r="R9615" s="58"/>
      <c r="S9615" s="58"/>
      <c r="T9615" s="58"/>
      <c r="U9615" s="58"/>
      <c r="V9615" s="58"/>
      <c r="W9615" s="58"/>
      <c r="X9615" s="58"/>
      <c r="Y9615" s="58"/>
      <c r="Z9615" s="58"/>
      <c r="AA9615" s="58"/>
      <c r="AB9615" s="58"/>
      <c r="AC9615" s="58"/>
      <c r="AD9615" s="58"/>
      <c r="AE9615" s="58"/>
      <c r="AF9615" s="58"/>
      <c r="AG9615" s="58"/>
      <c r="AH9615" s="58"/>
      <c r="AI9615" s="58"/>
      <c r="AJ9615" s="58"/>
      <c r="AK9615" s="40" t="s">
        <v>2638</v>
      </c>
      <c r="AL9615" s="40"/>
      <c r="AM9615" s="1" t="s">
        <v>1328</v>
      </c>
    </row>
    <row r="9616" spans="1:39">
      <c r="A9616" s="1" t="s">
        <v>2999</v>
      </c>
      <c r="B9616" s="28">
        <v>42831</v>
      </c>
      <c r="C9616" s="30">
        <v>100</v>
      </c>
      <c r="D9616" s="4">
        <v>1</v>
      </c>
      <c r="E9616" s="1">
        <v>7</v>
      </c>
      <c r="F9616" s="4" t="s">
        <v>47</v>
      </c>
      <c r="G9616" s="4" t="s">
        <v>1822</v>
      </c>
      <c r="H9616" s="4" t="s">
        <v>23</v>
      </c>
      <c r="I9616" s="4" t="s">
        <v>23</v>
      </c>
      <c r="J9616" s="4"/>
      <c r="K9616" s="40"/>
      <c r="L9616" s="58"/>
      <c r="M9616" s="58"/>
      <c r="N9616" s="58"/>
      <c r="O9616" s="58"/>
      <c r="P9616" s="40"/>
      <c r="Q9616" s="58"/>
      <c r="R9616" s="58"/>
      <c r="S9616" s="58"/>
      <c r="T9616" s="58"/>
      <c r="U9616" s="58"/>
      <c r="V9616" s="58"/>
      <c r="W9616" s="58"/>
      <c r="X9616" s="58"/>
      <c r="Y9616" s="58"/>
      <c r="Z9616" s="58"/>
      <c r="AA9616" s="58"/>
      <c r="AB9616" s="58"/>
      <c r="AC9616" s="58"/>
      <c r="AD9616" s="58"/>
      <c r="AE9616" s="58"/>
      <c r="AF9616" s="58"/>
      <c r="AG9616" s="58"/>
      <c r="AH9616" s="58"/>
      <c r="AI9616" s="58"/>
      <c r="AJ9616" s="58"/>
      <c r="AK9616" s="40" t="s">
        <v>2638</v>
      </c>
      <c r="AL9616" s="40"/>
      <c r="AM9616" s="1" t="s">
        <v>1328</v>
      </c>
    </row>
    <row r="9617" spans="1:39">
      <c r="A9617" s="1" t="s">
        <v>2999</v>
      </c>
      <c r="B9617" s="28">
        <v>42831</v>
      </c>
      <c r="C9617" s="30">
        <v>100</v>
      </c>
      <c r="D9617" s="4">
        <v>1</v>
      </c>
      <c r="E9617" s="1">
        <v>8</v>
      </c>
      <c r="F9617" s="4" t="s">
        <v>26</v>
      </c>
      <c r="G9617" s="4" t="s">
        <v>1808</v>
      </c>
      <c r="H9617" s="4" t="s">
        <v>23</v>
      </c>
      <c r="I9617" s="4" t="s">
        <v>23</v>
      </c>
      <c r="J9617" s="4"/>
      <c r="K9617" s="40"/>
      <c r="L9617" s="58"/>
      <c r="M9617" s="58"/>
      <c r="N9617" s="58"/>
      <c r="O9617" s="58"/>
      <c r="P9617" s="40"/>
      <c r="Q9617" s="58"/>
      <c r="R9617" s="58"/>
      <c r="S9617" s="58"/>
      <c r="T9617" s="58"/>
      <c r="U9617" s="58"/>
      <c r="V9617" s="58"/>
      <c r="W9617" s="58"/>
      <c r="X9617" s="58"/>
      <c r="Y9617" s="58"/>
      <c r="Z9617" s="58"/>
      <c r="AA9617" s="58"/>
      <c r="AB9617" s="58"/>
      <c r="AC9617" s="58"/>
      <c r="AD9617" s="58"/>
      <c r="AE9617" s="58"/>
      <c r="AF9617" s="58"/>
      <c r="AG9617" s="58"/>
      <c r="AH9617" s="58"/>
      <c r="AI9617" s="58"/>
      <c r="AJ9617" s="58"/>
      <c r="AK9617" s="40" t="s">
        <v>2638</v>
      </c>
      <c r="AL9617" s="40"/>
      <c r="AM9617" s="1" t="s">
        <v>1328</v>
      </c>
    </row>
    <row r="9618" spans="1:39">
      <c r="A9618" s="1" t="s">
        <v>2999</v>
      </c>
      <c r="B9618" s="28">
        <v>42831</v>
      </c>
      <c r="C9618" s="30">
        <v>100</v>
      </c>
      <c r="D9618" s="4">
        <v>1</v>
      </c>
      <c r="E9618" s="1">
        <v>8</v>
      </c>
      <c r="F9618" s="4" t="s">
        <v>47</v>
      </c>
      <c r="G9618" s="4" t="s">
        <v>1820</v>
      </c>
      <c r="H9618" s="4" t="s">
        <v>23</v>
      </c>
      <c r="I9618" s="4" t="s">
        <v>23</v>
      </c>
      <c r="J9618" s="4"/>
      <c r="K9618" s="40"/>
      <c r="L9618" s="58"/>
      <c r="M9618" s="58"/>
      <c r="N9618" s="58"/>
      <c r="O9618" s="58"/>
      <c r="P9618" s="40"/>
      <c r="Q9618" s="58"/>
      <c r="R9618" s="58"/>
      <c r="S9618" s="58"/>
      <c r="T9618" s="58"/>
      <c r="U9618" s="58"/>
      <c r="V9618" s="58"/>
      <c r="W9618" s="58"/>
      <c r="X9618" s="58"/>
      <c r="Y9618" s="58"/>
      <c r="Z9618" s="58"/>
      <c r="AA9618" s="58"/>
      <c r="AB9618" s="58"/>
      <c r="AC9618" s="58"/>
      <c r="AD9618" s="58"/>
      <c r="AE9618" s="58"/>
      <c r="AF9618" s="58"/>
      <c r="AG9618" s="58"/>
      <c r="AH9618" s="58"/>
      <c r="AI9618" s="58"/>
      <c r="AJ9618" s="58"/>
      <c r="AK9618" s="40" t="s">
        <v>2638</v>
      </c>
      <c r="AL9618" s="40"/>
      <c r="AM9618" s="1" t="s">
        <v>1328</v>
      </c>
    </row>
    <row r="9619" spans="1:39">
      <c r="A9619" s="1" t="s">
        <v>2999</v>
      </c>
      <c r="B9619" s="28">
        <v>42831</v>
      </c>
      <c r="C9619" s="30">
        <v>100</v>
      </c>
      <c r="D9619" s="4">
        <v>1</v>
      </c>
      <c r="E9619" s="1">
        <v>9</v>
      </c>
      <c r="F9619" s="4" t="s">
        <v>26</v>
      </c>
      <c r="G9619" s="4" t="s">
        <v>1830</v>
      </c>
      <c r="H9619" s="4" t="s">
        <v>23</v>
      </c>
      <c r="I9619" s="4" t="s">
        <v>23</v>
      </c>
      <c r="J9619" s="4"/>
      <c r="K9619" s="40"/>
      <c r="L9619" s="58"/>
      <c r="M9619" s="58"/>
      <c r="N9619" s="58"/>
      <c r="O9619" s="58"/>
      <c r="P9619" s="40"/>
      <c r="Q9619" s="58"/>
      <c r="R9619" s="58"/>
      <c r="S9619" s="58"/>
      <c r="T9619" s="58"/>
      <c r="U9619" s="58"/>
      <c r="V9619" s="58"/>
      <c r="W9619" s="58"/>
      <c r="X9619" s="58"/>
      <c r="Y9619" s="58"/>
      <c r="Z9619" s="58"/>
      <c r="AA9619" s="58"/>
      <c r="AB9619" s="58"/>
      <c r="AC9619" s="58"/>
      <c r="AD9619" s="58"/>
      <c r="AE9619" s="58"/>
      <c r="AF9619" s="58"/>
      <c r="AG9619" s="58"/>
      <c r="AH9619" s="58"/>
      <c r="AI9619" s="58"/>
      <c r="AJ9619" s="58"/>
      <c r="AK9619" s="40" t="s">
        <v>2638</v>
      </c>
      <c r="AL9619" s="40"/>
      <c r="AM9619" s="1" t="s">
        <v>1328</v>
      </c>
    </row>
    <row r="9620" spans="1:39">
      <c r="A9620" s="1" t="s">
        <v>2999</v>
      </c>
      <c r="B9620" s="28">
        <v>42831</v>
      </c>
      <c r="C9620" s="30">
        <v>100</v>
      </c>
      <c r="D9620" s="4">
        <v>1</v>
      </c>
      <c r="E9620" s="1">
        <v>9</v>
      </c>
      <c r="F9620" s="4" t="s">
        <v>47</v>
      </c>
      <c r="G9620" s="4" t="s">
        <v>1810</v>
      </c>
      <c r="H9620" s="4" t="s">
        <v>23</v>
      </c>
      <c r="I9620" s="4" t="s">
        <v>23</v>
      </c>
      <c r="J9620" s="4"/>
      <c r="K9620" s="40"/>
      <c r="L9620" s="58"/>
      <c r="M9620" s="58"/>
      <c r="N9620" s="58"/>
      <c r="O9620" s="58"/>
      <c r="P9620" s="40"/>
      <c r="Q9620" s="58"/>
      <c r="R9620" s="58"/>
      <c r="S9620" s="58"/>
      <c r="T9620" s="58"/>
      <c r="U9620" s="58"/>
      <c r="V9620" s="58"/>
      <c r="W9620" s="58"/>
      <c r="X9620" s="58"/>
      <c r="Y9620" s="58"/>
      <c r="Z9620" s="58"/>
      <c r="AA9620" s="58"/>
      <c r="AB9620" s="58"/>
      <c r="AC9620" s="58"/>
      <c r="AD9620" s="58"/>
      <c r="AE9620" s="58"/>
      <c r="AF9620" s="58"/>
      <c r="AG9620" s="58"/>
      <c r="AH9620" s="58"/>
      <c r="AI9620" s="58"/>
      <c r="AJ9620" s="58"/>
      <c r="AK9620" s="40" t="s">
        <v>2638</v>
      </c>
      <c r="AL9620" s="40"/>
      <c r="AM9620" s="1" t="s">
        <v>1328</v>
      </c>
    </row>
    <row r="9621" spans="1:39">
      <c r="A9621" s="1" t="s">
        <v>2999</v>
      </c>
      <c r="B9621" s="28">
        <v>42831</v>
      </c>
      <c r="C9621" s="30">
        <v>100</v>
      </c>
      <c r="D9621" s="4">
        <v>1</v>
      </c>
      <c r="E9621" s="1">
        <v>10</v>
      </c>
      <c r="F9621" s="4" t="s">
        <v>26</v>
      </c>
      <c r="G9621" s="4" t="s">
        <v>1817</v>
      </c>
      <c r="H9621" s="4" t="s">
        <v>23</v>
      </c>
      <c r="I9621" s="4" t="s">
        <v>23</v>
      </c>
      <c r="J9621" s="4"/>
      <c r="K9621" s="40"/>
      <c r="L9621" s="58"/>
      <c r="M9621" s="58"/>
      <c r="N9621" s="58"/>
      <c r="O9621" s="58"/>
      <c r="P9621" s="40"/>
      <c r="Q9621" s="58"/>
      <c r="R9621" s="58"/>
      <c r="S9621" s="58"/>
      <c r="T9621" s="58"/>
      <c r="U9621" s="58"/>
      <c r="V9621" s="58"/>
      <c r="W9621" s="58"/>
      <c r="X9621" s="58"/>
      <c r="Y9621" s="58"/>
      <c r="Z9621" s="58"/>
      <c r="AA9621" s="58"/>
      <c r="AB9621" s="58"/>
      <c r="AC9621" s="58"/>
      <c r="AD9621" s="58"/>
      <c r="AE9621" s="58"/>
      <c r="AF9621" s="58"/>
      <c r="AG9621" s="58"/>
      <c r="AH9621" s="58"/>
      <c r="AI9621" s="58"/>
      <c r="AJ9621" s="58"/>
      <c r="AK9621" s="40" t="s">
        <v>2638</v>
      </c>
      <c r="AL9621" s="40"/>
      <c r="AM9621" s="1" t="s">
        <v>1328</v>
      </c>
    </row>
    <row r="9622" spans="1:39">
      <c r="A9622" s="1" t="s">
        <v>2999</v>
      </c>
      <c r="B9622" s="28">
        <v>42831</v>
      </c>
      <c r="C9622" s="30">
        <v>100</v>
      </c>
      <c r="D9622" s="4">
        <v>1</v>
      </c>
      <c r="E9622" s="1">
        <v>10</v>
      </c>
      <c r="F9622" s="4" t="s">
        <v>47</v>
      </c>
      <c r="G9622" s="4" t="s">
        <v>1835</v>
      </c>
      <c r="H9622" s="4" t="s">
        <v>23</v>
      </c>
      <c r="I9622" s="4" t="s">
        <v>23</v>
      </c>
      <c r="J9622" s="4"/>
      <c r="K9622" s="40"/>
      <c r="L9622" s="58"/>
      <c r="M9622" s="58"/>
      <c r="N9622" s="58"/>
      <c r="O9622" s="58"/>
      <c r="P9622" s="40"/>
      <c r="Q9622" s="58"/>
      <c r="R9622" s="58"/>
      <c r="S9622" s="58"/>
      <c r="T9622" s="58"/>
      <c r="U9622" s="58"/>
      <c r="V9622" s="58"/>
      <c r="W9622" s="58"/>
      <c r="X9622" s="58"/>
      <c r="Y9622" s="58"/>
      <c r="Z9622" s="58"/>
      <c r="AA9622" s="58"/>
      <c r="AB9622" s="58"/>
      <c r="AC9622" s="58"/>
      <c r="AD9622" s="58"/>
      <c r="AE9622" s="58"/>
      <c r="AF9622" s="58"/>
      <c r="AG9622" s="58"/>
      <c r="AH9622" s="58"/>
      <c r="AI9622" s="58"/>
      <c r="AJ9622" s="58"/>
      <c r="AK9622" s="40" t="s">
        <v>2638</v>
      </c>
      <c r="AL9622" s="40"/>
      <c r="AM9622" s="1" t="s">
        <v>1328</v>
      </c>
    </row>
    <row r="9623" spans="1:39">
      <c r="A9623" s="1" t="s">
        <v>2999</v>
      </c>
      <c r="B9623" s="28">
        <v>42831</v>
      </c>
      <c r="C9623" s="30">
        <v>100</v>
      </c>
      <c r="D9623" s="4">
        <v>1</v>
      </c>
      <c r="E9623" s="1">
        <v>11</v>
      </c>
      <c r="F9623" s="4" t="s">
        <v>26</v>
      </c>
      <c r="G9623" s="4" t="s">
        <v>1812</v>
      </c>
      <c r="H9623" s="4" t="s">
        <v>23</v>
      </c>
      <c r="I9623" s="4" t="s">
        <v>23</v>
      </c>
      <c r="J9623" s="4"/>
      <c r="K9623" s="40"/>
      <c r="L9623" s="58"/>
      <c r="M9623" s="58"/>
      <c r="N9623" s="58"/>
      <c r="O9623" s="58"/>
      <c r="P9623" s="40"/>
      <c r="Q9623" s="58"/>
      <c r="R9623" s="58"/>
      <c r="S9623" s="58"/>
      <c r="T9623" s="58"/>
      <c r="U9623" s="58"/>
      <c r="V9623" s="58"/>
      <c r="W9623" s="58"/>
      <c r="X9623" s="58"/>
      <c r="Y9623" s="58"/>
      <c r="Z9623" s="58"/>
      <c r="AA9623" s="58"/>
      <c r="AB9623" s="58"/>
      <c r="AC9623" s="58"/>
      <c r="AD9623" s="58"/>
      <c r="AE9623" s="58"/>
      <c r="AF9623" s="58"/>
      <c r="AG9623" s="58"/>
      <c r="AH9623" s="58"/>
      <c r="AI9623" s="58"/>
      <c r="AJ9623" s="58"/>
      <c r="AK9623" s="40" t="s">
        <v>2638</v>
      </c>
      <c r="AL9623" s="40"/>
      <c r="AM9623" s="1" t="s">
        <v>1328</v>
      </c>
    </row>
    <row r="9624" spans="1:39">
      <c r="A9624" s="1" t="s">
        <v>2999</v>
      </c>
      <c r="B9624" s="28">
        <v>42831</v>
      </c>
      <c r="C9624" s="30">
        <v>100</v>
      </c>
      <c r="D9624" s="4">
        <v>1</v>
      </c>
      <c r="E9624" s="1">
        <v>11</v>
      </c>
      <c r="F9624" s="4" t="s">
        <v>47</v>
      </c>
      <c r="G9624" s="4" t="s">
        <v>1807</v>
      </c>
      <c r="H9624" s="4" t="s">
        <v>23</v>
      </c>
      <c r="I9624" s="4" t="s">
        <v>23</v>
      </c>
      <c r="J9624" s="4"/>
      <c r="K9624" s="40"/>
      <c r="L9624" s="58"/>
      <c r="M9624" s="58"/>
      <c r="N9624" s="58"/>
      <c r="O9624" s="58"/>
      <c r="P9624" s="40"/>
      <c r="Q9624" s="58"/>
      <c r="R9624" s="58"/>
      <c r="S9624" s="58"/>
      <c r="T9624" s="58"/>
      <c r="U9624" s="58"/>
      <c r="V9624" s="58"/>
      <c r="W9624" s="58"/>
      <c r="X9624" s="58"/>
      <c r="Y9624" s="58"/>
      <c r="Z9624" s="58"/>
      <c r="AA9624" s="58"/>
      <c r="AB9624" s="58"/>
      <c r="AC9624" s="58"/>
      <c r="AD9624" s="58"/>
      <c r="AE9624" s="58"/>
      <c r="AF9624" s="58"/>
      <c r="AG9624" s="58"/>
      <c r="AH9624" s="58"/>
      <c r="AI9624" s="58"/>
      <c r="AJ9624" s="58"/>
      <c r="AK9624" s="40" t="s">
        <v>2638</v>
      </c>
      <c r="AL9624" s="40"/>
      <c r="AM9624" s="1" t="s">
        <v>1328</v>
      </c>
    </row>
    <row r="9625" spans="1:39">
      <c r="A9625" s="1" t="s">
        <v>2999</v>
      </c>
      <c r="B9625" s="28">
        <v>42831</v>
      </c>
      <c r="C9625" s="30">
        <v>100</v>
      </c>
      <c r="D9625" s="4">
        <v>1</v>
      </c>
      <c r="E9625" s="1">
        <v>12</v>
      </c>
      <c r="F9625" s="4" t="s">
        <v>26</v>
      </c>
      <c r="G9625" s="4" t="s">
        <v>1818</v>
      </c>
      <c r="H9625" s="4" t="s">
        <v>23</v>
      </c>
      <c r="I9625" s="4" t="s">
        <v>23</v>
      </c>
      <c r="J9625" s="4"/>
      <c r="K9625" s="40"/>
      <c r="L9625" s="58"/>
      <c r="M9625" s="58"/>
      <c r="N9625" s="58"/>
      <c r="O9625" s="58"/>
      <c r="P9625" s="40"/>
      <c r="Q9625" s="58"/>
      <c r="R9625" s="58"/>
      <c r="S9625" s="58"/>
      <c r="T9625" s="58"/>
      <c r="U9625" s="58"/>
      <c r="V9625" s="58"/>
      <c r="W9625" s="58"/>
      <c r="X9625" s="58"/>
      <c r="Y9625" s="58"/>
      <c r="Z9625" s="58"/>
      <c r="AA9625" s="58"/>
      <c r="AB9625" s="58"/>
      <c r="AC9625" s="58"/>
      <c r="AD9625" s="58"/>
      <c r="AE9625" s="58"/>
      <c r="AF9625" s="58"/>
      <c r="AG9625" s="58"/>
      <c r="AH9625" s="58"/>
      <c r="AI9625" s="58"/>
      <c r="AJ9625" s="58"/>
      <c r="AK9625" s="40" t="s">
        <v>2638</v>
      </c>
      <c r="AL9625" s="40"/>
      <c r="AM9625" s="1" t="s">
        <v>1328</v>
      </c>
    </row>
    <row r="9626" spans="1:39">
      <c r="A9626" s="1" t="s">
        <v>2999</v>
      </c>
      <c r="B9626" s="28">
        <v>42831</v>
      </c>
      <c r="C9626" s="30">
        <v>100</v>
      </c>
      <c r="D9626" s="4">
        <v>1</v>
      </c>
      <c r="E9626" s="1">
        <v>12</v>
      </c>
      <c r="F9626" s="4" t="s">
        <v>47</v>
      </c>
      <c r="G9626" s="4" t="s">
        <v>1811</v>
      </c>
      <c r="H9626" s="4" t="s">
        <v>23</v>
      </c>
      <c r="I9626" s="4" t="s">
        <v>23</v>
      </c>
      <c r="J9626" s="4"/>
      <c r="K9626" s="40"/>
      <c r="L9626" s="58"/>
      <c r="M9626" s="58"/>
      <c r="N9626" s="58"/>
      <c r="O9626" s="58"/>
      <c r="P9626" s="40"/>
      <c r="Q9626" s="58"/>
      <c r="R9626" s="58"/>
      <c r="S9626" s="58"/>
      <c r="T9626" s="58"/>
      <c r="U9626" s="58"/>
      <c r="V9626" s="58"/>
      <c r="W9626" s="58"/>
      <c r="X9626" s="58"/>
      <c r="Y9626" s="58"/>
      <c r="Z9626" s="58"/>
      <c r="AA9626" s="58"/>
      <c r="AB9626" s="58"/>
      <c r="AC9626" s="58"/>
      <c r="AD9626" s="58"/>
      <c r="AE9626" s="58"/>
      <c r="AF9626" s="58"/>
      <c r="AG9626" s="58"/>
      <c r="AH9626" s="58"/>
      <c r="AI9626" s="58"/>
      <c r="AJ9626" s="58"/>
      <c r="AK9626" s="40" t="s">
        <v>2638</v>
      </c>
      <c r="AL9626" s="40"/>
      <c r="AM9626" s="1" t="s">
        <v>1328</v>
      </c>
    </row>
    <row r="9627" spans="1:39">
      <c r="A9627" s="1" t="s">
        <v>2999</v>
      </c>
      <c r="B9627" s="28">
        <v>42831</v>
      </c>
      <c r="C9627" s="30">
        <v>100</v>
      </c>
      <c r="D9627" s="4">
        <v>1</v>
      </c>
      <c r="E9627" s="1">
        <v>13</v>
      </c>
      <c r="F9627" s="4" t="s">
        <v>26</v>
      </c>
      <c r="G9627" s="4" t="s">
        <v>1827</v>
      </c>
      <c r="H9627" s="4" t="s">
        <v>23</v>
      </c>
      <c r="I9627" s="4" t="s">
        <v>23</v>
      </c>
      <c r="J9627" s="4"/>
      <c r="K9627" s="40"/>
      <c r="L9627" s="58"/>
      <c r="M9627" s="58"/>
      <c r="N9627" s="58"/>
      <c r="O9627" s="58"/>
      <c r="P9627" s="40"/>
      <c r="Q9627" s="58"/>
      <c r="R9627" s="58"/>
      <c r="S9627" s="58"/>
      <c r="T9627" s="58"/>
      <c r="U9627" s="58"/>
      <c r="V9627" s="58"/>
      <c r="W9627" s="58"/>
      <c r="X9627" s="58"/>
      <c r="Y9627" s="58"/>
      <c r="Z9627" s="58"/>
      <c r="AA9627" s="58"/>
      <c r="AB9627" s="58"/>
      <c r="AC9627" s="58"/>
      <c r="AD9627" s="58"/>
      <c r="AE9627" s="58"/>
      <c r="AF9627" s="58"/>
      <c r="AG9627" s="58"/>
      <c r="AH9627" s="58"/>
      <c r="AI9627" s="58"/>
      <c r="AJ9627" s="58"/>
      <c r="AK9627" s="40" t="s">
        <v>2638</v>
      </c>
      <c r="AL9627" s="40"/>
      <c r="AM9627" s="1" t="s">
        <v>1328</v>
      </c>
    </row>
    <row r="9628" spans="1:39">
      <c r="A9628" s="1" t="s">
        <v>2999</v>
      </c>
      <c r="B9628" s="28">
        <v>42831</v>
      </c>
      <c r="C9628" s="30">
        <v>100</v>
      </c>
      <c r="D9628" s="4">
        <v>1</v>
      </c>
      <c r="E9628" s="1">
        <v>13</v>
      </c>
      <c r="F9628" s="4" t="s">
        <v>47</v>
      </c>
      <c r="G9628" s="4" t="s">
        <v>1815</v>
      </c>
      <c r="H9628" s="4" t="s">
        <v>23</v>
      </c>
      <c r="I9628" s="4" t="s">
        <v>23</v>
      </c>
      <c r="J9628" s="4"/>
      <c r="K9628" s="40"/>
      <c r="L9628" s="58"/>
      <c r="M9628" s="58"/>
      <c r="N9628" s="58"/>
      <c r="O9628" s="58"/>
      <c r="P9628" s="40"/>
      <c r="Q9628" s="58"/>
      <c r="R9628" s="58"/>
      <c r="S9628" s="58"/>
      <c r="T9628" s="58"/>
      <c r="U9628" s="58"/>
      <c r="V9628" s="58"/>
      <c r="W9628" s="58"/>
      <c r="X9628" s="58"/>
      <c r="Y9628" s="58"/>
      <c r="Z9628" s="58"/>
      <c r="AA9628" s="58"/>
      <c r="AB9628" s="58"/>
      <c r="AC9628" s="58"/>
      <c r="AD9628" s="58"/>
      <c r="AE9628" s="58"/>
      <c r="AF9628" s="58"/>
      <c r="AG9628" s="58"/>
      <c r="AH9628" s="58"/>
      <c r="AI9628" s="58"/>
      <c r="AJ9628" s="58"/>
      <c r="AK9628" s="40" t="s">
        <v>2638</v>
      </c>
      <c r="AL9628" s="40"/>
      <c r="AM9628" s="1" t="s">
        <v>2638</v>
      </c>
    </row>
    <row r="9629" spans="1:39">
      <c r="A9629" s="1" t="s">
        <v>2999</v>
      </c>
      <c r="B9629" s="28">
        <v>42831</v>
      </c>
      <c r="C9629" s="30">
        <v>100</v>
      </c>
      <c r="D9629" s="4">
        <v>1</v>
      </c>
      <c r="E9629" s="1">
        <v>14</v>
      </c>
      <c r="F9629" s="4" t="s">
        <v>26</v>
      </c>
      <c r="G9629" s="4" t="s">
        <v>1819</v>
      </c>
      <c r="H9629" s="4" t="s">
        <v>23</v>
      </c>
      <c r="I9629" s="4" t="s">
        <v>23</v>
      </c>
      <c r="J9629" s="4"/>
      <c r="K9629" s="40"/>
      <c r="L9629" s="58"/>
      <c r="M9629" s="58"/>
      <c r="N9629" s="58"/>
      <c r="O9629" s="58"/>
      <c r="P9629" s="40"/>
      <c r="Q9629" s="58"/>
      <c r="R9629" s="58"/>
      <c r="S9629" s="58"/>
      <c r="T9629" s="58"/>
      <c r="U9629" s="58"/>
      <c r="V9629" s="58"/>
      <c r="W9629" s="58"/>
      <c r="X9629" s="58"/>
      <c r="Y9629" s="58"/>
      <c r="Z9629" s="58"/>
      <c r="AA9629" s="58"/>
      <c r="AB9629" s="58"/>
      <c r="AC9629" s="58"/>
      <c r="AD9629" s="58"/>
      <c r="AE9629" s="58"/>
      <c r="AF9629" s="58"/>
      <c r="AG9629" s="58"/>
      <c r="AH9629" s="58"/>
      <c r="AI9629" s="58"/>
      <c r="AJ9629" s="58"/>
      <c r="AK9629" s="40" t="s">
        <v>2638</v>
      </c>
      <c r="AL9629" s="40"/>
      <c r="AM9629" s="1" t="s">
        <v>2638</v>
      </c>
    </row>
    <row r="9630" spans="1:39">
      <c r="A9630" s="1" t="s">
        <v>2999</v>
      </c>
      <c r="B9630" s="28">
        <v>42831</v>
      </c>
      <c r="C9630" s="30">
        <v>100</v>
      </c>
      <c r="D9630" s="4">
        <v>1</v>
      </c>
      <c r="E9630" s="1">
        <v>14</v>
      </c>
      <c r="F9630" s="4" t="s">
        <v>47</v>
      </c>
      <c r="G9630" s="4" t="s">
        <v>1806</v>
      </c>
      <c r="H9630" s="4" t="s">
        <v>23</v>
      </c>
      <c r="I9630" s="4" t="s">
        <v>23</v>
      </c>
      <c r="J9630" s="4"/>
      <c r="K9630" s="40"/>
      <c r="L9630" s="58"/>
      <c r="M9630" s="58"/>
      <c r="N9630" s="58"/>
      <c r="O9630" s="58"/>
      <c r="P9630" s="40"/>
      <c r="Q9630" s="58"/>
      <c r="R9630" s="58"/>
      <c r="S9630" s="58"/>
      <c r="T9630" s="58"/>
      <c r="U9630" s="58"/>
      <c r="V9630" s="58"/>
      <c r="W9630" s="58"/>
      <c r="X9630" s="58"/>
      <c r="Y9630" s="58"/>
      <c r="Z9630" s="58"/>
      <c r="AA9630" s="58"/>
      <c r="AB9630" s="58"/>
      <c r="AC9630" s="58"/>
      <c r="AD9630" s="58"/>
      <c r="AE9630" s="58"/>
      <c r="AF9630" s="58"/>
      <c r="AG9630" s="58"/>
      <c r="AH9630" s="58"/>
      <c r="AI9630" s="58"/>
      <c r="AJ9630" s="58"/>
      <c r="AK9630" s="40" t="s">
        <v>2638</v>
      </c>
      <c r="AL9630" s="40"/>
      <c r="AM9630" s="1" t="s">
        <v>2638</v>
      </c>
    </row>
    <row r="9631" spans="1:39">
      <c r="A9631" s="1" t="s">
        <v>2999</v>
      </c>
      <c r="B9631" s="28">
        <v>42831</v>
      </c>
      <c r="C9631" s="30">
        <v>100</v>
      </c>
      <c r="D9631" s="4">
        <v>1</v>
      </c>
      <c r="E9631" s="1">
        <v>15</v>
      </c>
      <c r="F9631" s="4" t="s">
        <v>26</v>
      </c>
      <c r="G9631" s="4" t="s">
        <v>1836</v>
      </c>
      <c r="H9631" s="4" t="s">
        <v>23</v>
      </c>
      <c r="I9631" s="4" t="s">
        <v>23</v>
      </c>
      <c r="J9631" s="4"/>
      <c r="K9631" s="40"/>
      <c r="L9631" s="58"/>
      <c r="M9631" s="58"/>
      <c r="N9631" s="58"/>
      <c r="O9631" s="58"/>
      <c r="P9631" s="40"/>
      <c r="Q9631" s="58"/>
      <c r="R9631" s="58"/>
      <c r="S9631" s="58"/>
      <c r="T9631" s="58"/>
      <c r="U9631" s="58"/>
      <c r="V9631" s="58"/>
      <c r="W9631" s="58"/>
      <c r="X9631" s="58"/>
      <c r="Y9631" s="58"/>
      <c r="Z9631" s="58"/>
      <c r="AA9631" s="58"/>
      <c r="AB9631" s="58"/>
      <c r="AC9631" s="58"/>
      <c r="AD9631" s="58"/>
      <c r="AE9631" s="58"/>
      <c r="AF9631" s="58"/>
      <c r="AG9631" s="58"/>
      <c r="AH9631" s="58"/>
      <c r="AI9631" s="58"/>
      <c r="AJ9631" s="58"/>
      <c r="AK9631" s="40" t="s">
        <v>2638</v>
      </c>
      <c r="AL9631" s="40"/>
      <c r="AM9631" s="1" t="s">
        <v>2638</v>
      </c>
    </row>
    <row r="9632" spans="1:39">
      <c r="A9632" s="1" t="s">
        <v>2999</v>
      </c>
      <c r="B9632" s="28">
        <v>42831</v>
      </c>
      <c r="C9632" s="30">
        <v>100</v>
      </c>
      <c r="D9632" s="4">
        <v>1</v>
      </c>
      <c r="E9632" s="1">
        <v>15</v>
      </c>
      <c r="F9632" s="4" t="s">
        <v>47</v>
      </c>
      <c r="G9632" s="4" t="s">
        <v>1805</v>
      </c>
      <c r="H9632" s="4" t="s">
        <v>23</v>
      </c>
      <c r="I9632" s="4" t="s">
        <v>23</v>
      </c>
      <c r="J9632" s="4"/>
      <c r="K9632" s="40"/>
      <c r="L9632" s="58"/>
      <c r="M9632" s="58"/>
      <c r="N9632" s="58"/>
      <c r="O9632" s="58"/>
      <c r="P9632" s="40"/>
      <c r="Q9632" s="58"/>
      <c r="R9632" s="58"/>
      <c r="S9632" s="58"/>
      <c r="T9632" s="58"/>
      <c r="U9632" s="58"/>
      <c r="V9632" s="58"/>
      <c r="W9632" s="58"/>
      <c r="X9632" s="58"/>
      <c r="Y9632" s="58"/>
      <c r="Z9632" s="58"/>
      <c r="AA9632" s="58"/>
      <c r="AB9632" s="58"/>
      <c r="AC9632" s="58"/>
      <c r="AD9632" s="58"/>
      <c r="AE9632" s="58"/>
      <c r="AF9632" s="58"/>
      <c r="AG9632" s="58"/>
      <c r="AH9632" s="58"/>
      <c r="AI9632" s="58"/>
      <c r="AJ9632" s="58"/>
      <c r="AK9632" s="40" t="s">
        <v>2638</v>
      </c>
      <c r="AL9632" s="40"/>
      <c r="AM9632" s="1" t="s">
        <v>2638</v>
      </c>
    </row>
    <row r="9633" spans="1:40">
      <c r="A9633" s="1" t="s">
        <v>2999</v>
      </c>
      <c r="B9633" s="28">
        <v>42831</v>
      </c>
      <c r="C9633" s="30">
        <v>100</v>
      </c>
      <c r="D9633" s="4">
        <v>1</v>
      </c>
      <c r="E9633" s="1">
        <v>16</v>
      </c>
      <c r="F9633" s="4" t="s">
        <v>26</v>
      </c>
      <c r="G9633" s="4" t="s">
        <v>1814</v>
      </c>
      <c r="H9633" s="4" t="s">
        <v>23</v>
      </c>
      <c r="I9633" s="4" t="s">
        <v>23</v>
      </c>
      <c r="J9633" s="4"/>
      <c r="K9633" s="40"/>
      <c r="L9633" s="58"/>
      <c r="M9633" s="58"/>
      <c r="N9633" s="58"/>
      <c r="O9633" s="58"/>
      <c r="P9633" s="40"/>
      <c r="Q9633" s="58"/>
      <c r="R9633" s="58"/>
      <c r="S9633" s="58"/>
      <c r="T9633" s="58"/>
      <c r="U9633" s="58"/>
      <c r="V9633" s="58"/>
      <c r="W9633" s="58"/>
      <c r="X9633" s="58"/>
      <c r="Y9633" s="58"/>
      <c r="Z9633" s="58"/>
      <c r="AA9633" s="58"/>
      <c r="AB9633" s="58"/>
      <c r="AC9633" s="58"/>
      <c r="AD9633" s="58"/>
      <c r="AE9633" s="58"/>
      <c r="AF9633" s="58"/>
      <c r="AG9633" s="58"/>
      <c r="AH9633" s="58"/>
      <c r="AI9633" s="58"/>
      <c r="AJ9633" s="58"/>
      <c r="AK9633" s="40" t="s">
        <v>2638</v>
      </c>
      <c r="AL9633" s="40"/>
      <c r="AM9633" s="1" t="s">
        <v>2638</v>
      </c>
    </row>
    <row r="9634" spans="1:40">
      <c r="A9634" s="1" t="s">
        <v>2999</v>
      </c>
      <c r="B9634" s="28">
        <v>42831</v>
      </c>
      <c r="C9634" s="30">
        <v>100</v>
      </c>
      <c r="D9634" s="4">
        <v>1</v>
      </c>
      <c r="E9634" s="1">
        <v>16</v>
      </c>
      <c r="F9634" s="4" t="s">
        <v>47</v>
      </c>
      <c r="G9634" s="4" t="s">
        <v>1831</v>
      </c>
      <c r="H9634" s="4" t="s">
        <v>23</v>
      </c>
      <c r="I9634" s="4" t="s">
        <v>23</v>
      </c>
      <c r="J9634" s="4"/>
      <c r="K9634" s="40"/>
      <c r="L9634" s="58"/>
      <c r="M9634" s="58"/>
      <c r="N9634" s="58"/>
      <c r="O9634" s="58"/>
      <c r="P9634" s="40"/>
      <c r="Q9634" s="58"/>
      <c r="R9634" s="58"/>
      <c r="S9634" s="58"/>
      <c r="T9634" s="58"/>
      <c r="U9634" s="58"/>
      <c r="V9634" s="58"/>
      <c r="W9634" s="58"/>
      <c r="X9634" s="58"/>
      <c r="Y9634" s="58"/>
      <c r="Z9634" s="58"/>
      <c r="AA9634" s="58"/>
      <c r="AB9634" s="58"/>
      <c r="AC9634" s="58"/>
      <c r="AD9634" s="58"/>
      <c r="AE9634" s="58"/>
      <c r="AF9634" s="58"/>
      <c r="AG9634" s="58"/>
      <c r="AH9634" s="58"/>
      <c r="AI9634" s="58"/>
      <c r="AJ9634" s="58"/>
      <c r="AK9634" s="40" t="s">
        <v>2638</v>
      </c>
      <c r="AL9634" s="40"/>
      <c r="AM9634" s="1" t="s">
        <v>2638</v>
      </c>
    </row>
    <row r="9635" spans="1:40">
      <c r="A9635" s="1" t="s">
        <v>2999</v>
      </c>
      <c r="B9635" s="28">
        <v>42831</v>
      </c>
      <c r="C9635" s="30">
        <v>100</v>
      </c>
      <c r="D9635" s="4">
        <v>1</v>
      </c>
      <c r="E9635" s="1">
        <v>17</v>
      </c>
      <c r="F9635" s="4" t="s">
        <v>26</v>
      </c>
      <c r="G9635" s="4" t="s">
        <v>1451</v>
      </c>
      <c r="H9635" s="4" t="s">
        <v>23</v>
      </c>
      <c r="I9635" s="4" t="s">
        <v>23</v>
      </c>
      <c r="J9635" s="4"/>
      <c r="K9635" s="40"/>
      <c r="L9635" s="58"/>
      <c r="M9635" s="58"/>
      <c r="N9635" s="58"/>
      <c r="O9635" s="58"/>
      <c r="P9635" s="40"/>
      <c r="Q9635" s="58"/>
      <c r="R9635" s="58"/>
      <c r="S9635" s="58"/>
      <c r="T9635" s="58"/>
      <c r="U9635" s="58"/>
      <c r="V9635" s="58"/>
      <c r="W9635" s="58"/>
      <c r="X9635" s="58"/>
      <c r="Y9635" s="58"/>
      <c r="Z9635" s="58"/>
      <c r="AA9635" s="58"/>
      <c r="AB9635" s="58"/>
      <c r="AC9635" s="58"/>
      <c r="AD9635" s="58"/>
      <c r="AE9635" s="58"/>
      <c r="AF9635" s="58"/>
      <c r="AG9635" s="58"/>
      <c r="AH9635" s="58"/>
      <c r="AI9635" s="58"/>
      <c r="AJ9635" s="58"/>
      <c r="AK9635" s="40" t="s">
        <v>72</v>
      </c>
      <c r="AL9635" s="40"/>
      <c r="AM9635" s="1" t="s">
        <v>2638</v>
      </c>
      <c r="AN9635" s="1" t="s">
        <v>2736</v>
      </c>
    </row>
    <row r="9636" spans="1:40">
      <c r="A9636" s="1" t="s">
        <v>2999</v>
      </c>
      <c r="B9636" s="28">
        <v>42831</v>
      </c>
      <c r="C9636" s="30">
        <v>100</v>
      </c>
      <c r="D9636" s="4">
        <v>1</v>
      </c>
      <c r="E9636" s="1">
        <v>17</v>
      </c>
      <c r="F9636" s="4" t="s">
        <v>47</v>
      </c>
      <c r="G9636" s="4" t="s">
        <v>1452</v>
      </c>
      <c r="H9636" s="4" t="s">
        <v>23</v>
      </c>
      <c r="I9636" s="4" t="s">
        <v>23</v>
      </c>
      <c r="J9636" s="4"/>
      <c r="K9636" s="40"/>
      <c r="L9636" s="58"/>
      <c r="M9636" s="58"/>
      <c r="N9636" s="58"/>
      <c r="O9636" s="58"/>
      <c r="P9636" s="40"/>
      <c r="Q9636" s="58"/>
      <c r="R9636" s="58"/>
      <c r="S9636" s="58"/>
      <c r="T9636" s="58"/>
      <c r="U9636" s="58"/>
      <c r="V9636" s="58"/>
      <c r="W9636" s="58"/>
      <c r="X9636" s="58"/>
      <c r="Y9636" s="58"/>
      <c r="Z9636" s="58"/>
      <c r="AA9636" s="58"/>
      <c r="AB9636" s="58"/>
      <c r="AC9636" s="58"/>
      <c r="AD9636" s="58"/>
      <c r="AE9636" s="58"/>
      <c r="AF9636" s="58"/>
      <c r="AG9636" s="58"/>
      <c r="AH9636" s="58"/>
      <c r="AI9636" s="58"/>
      <c r="AJ9636" s="58"/>
      <c r="AK9636" s="40" t="s">
        <v>72</v>
      </c>
      <c r="AL9636" s="40"/>
      <c r="AM9636" s="1" t="s">
        <v>2638</v>
      </c>
    </row>
    <row r="9637" spans="1:40">
      <c r="A9637" s="1" t="s">
        <v>2999</v>
      </c>
      <c r="B9637" s="28">
        <v>42831</v>
      </c>
      <c r="C9637" s="30">
        <v>100</v>
      </c>
      <c r="D9637" s="4">
        <v>1</v>
      </c>
      <c r="E9637" s="1">
        <v>18</v>
      </c>
      <c r="F9637" s="4" t="s">
        <v>26</v>
      </c>
      <c r="G9637" s="4" t="s">
        <v>1453</v>
      </c>
      <c r="H9637" s="4" t="s">
        <v>23</v>
      </c>
      <c r="I9637" s="4" t="s">
        <v>23</v>
      </c>
      <c r="J9637" s="4"/>
      <c r="K9637" s="40"/>
      <c r="L9637" s="58"/>
      <c r="M9637" s="58"/>
      <c r="N9637" s="58"/>
      <c r="O9637" s="58"/>
      <c r="P9637" s="40"/>
      <c r="Q9637" s="58"/>
      <c r="R9637" s="58"/>
      <c r="S9637" s="58"/>
      <c r="T9637" s="58"/>
      <c r="U9637" s="58"/>
      <c r="V9637" s="58"/>
      <c r="W9637" s="58"/>
      <c r="X9637" s="58"/>
      <c r="Y9637" s="58"/>
      <c r="Z9637" s="58"/>
      <c r="AA9637" s="58"/>
      <c r="AB9637" s="58"/>
      <c r="AC9637" s="58"/>
      <c r="AD9637" s="58"/>
      <c r="AE9637" s="58"/>
      <c r="AF9637" s="58"/>
      <c r="AG9637" s="58"/>
      <c r="AH9637" s="58"/>
      <c r="AI9637" s="58"/>
      <c r="AJ9637" s="58"/>
      <c r="AK9637" s="40" t="s">
        <v>72</v>
      </c>
      <c r="AL9637" s="40"/>
      <c r="AM9637" s="1" t="s">
        <v>2638</v>
      </c>
    </row>
    <row r="9638" spans="1:40">
      <c r="A9638" s="1" t="s">
        <v>2999</v>
      </c>
      <c r="B9638" s="28">
        <v>42831</v>
      </c>
      <c r="C9638" s="30">
        <v>100</v>
      </c>
      <c r="D9638" s="4">
        <v>1</v>
      </c>
      <c r="E9638" s="1">
        <v>18</v>
      </c>
      <c r="F9638" s="4" t="s">
        <v>47</v>
      </c>
      <c r="G9638" s="4" t="s">
        <v>1454</v>
      </c>
      <c r="H9638" s="4" t="s">
        <v>23</v>
      </c>
      <c r="I9638" s="4" t="s">
        <v>23</v>
      </c>
      <c r="J9638" s="4"/>
      <c r="K9638" s="40"/>
      <c r="L9638" s="58"/>
      <c r="M9638" s="58"/>
      <c r="N9638" s="58"/>
      <c r="O9638" s="58"/>
      <c r="P9638" s="40"/>
      <c r="Q9638" s="58"/>
      <c r="R9638" s="58"/>
      <c r="S9638" s="58"/>
      <c r="T9638" s="58"/>
      <c r="U9638" s="58"/>
      <c r="V9638" s="58"/>
      <c r="W9638" s="58"/>
      <c r="X9638" s="58"/>
      <c r="Y9638" s="58"/>
      <c r="Z9638" s="58"/>
      <c r="AA9638" s="58"/>
      <c r="AB9638" s="58"/>
      <c r="AC9638" s="58"/>
      <c r="AD9638" s="58"/>
      <c r="AE9638" s="58"/>
      <c r="AF9638" s="58"/>
      <c r="AG9638" s="58"/>
      <c r="AH9638" s="58"/>
      <c r="AI9638" s="58"/>
      <c r="AJ9638" s="58"/>
      <c r="AK9638" s="40" t="s">
        <v>72</v>
      </c>
      <c r="AL9638" s="40"/>
      <c r="AM9638" s="1" t="s">
        <v>2638</v>
      </c>
    </row>
    <row r="9639" spans="1:40">
      <c r="A9639" s="1" t="s">
        <v>2999</v>
      </c>
      <c r="B9639" s="28">
        <v>42831</v>
      </c>
      <c r="C9639" s="30">
        <v>100</v>
      </c>
      <c r="D9639" s="4">
        <v>1</v>
      </c>
      <c r="E9639" s="1">
        <v>19</v>
      </c>
      <c r="F9639" s="4" t="s">
        <v>26</v>
      </c>
      <c r="G9639" s="4" t="s">
        <v>1455</v>
      </c>
      <c r="H9639" s="4" t="s">
        <v>23</v>
      </c>
      <c r="I9639" s="4" t="s">
        <v>23</v>
      </c>
      <c r="J9639" s="4"/>
      <c r="K9639" s="40"/>
      <c r="L9639" s="58"/>
      <c r="M9639" s="58"/>
      <c r="N9639" s="58"/>
      <c r="O9639" s="58"/>
      <c r="P9639" s="40"/>
      <c r="Q9639" s="58"/>
      <c r="R9639" s="58"/>
      <c r="S9639" s="58"/>
      <c r="T9639" s="58"/>
      <c r="U9639" s="58"/>
      <c r="V9639" s="58"/>
      <c r="W9639" s="58"/>
      <c r="X9639" s="58"/>
      <c r="Y9639" s="58"/>
      <c r="Z9639" s="58"/>
      <c r="AA9639" s="58"/>
      <c r="AB9639" s="58"/>
      <c r="AC9639" s="58"/>
      <c r="AD9639" s="58"/>
      <c r="AE9639" s="58"/>
      <c r="AF9639" s="58"/>
      <c r="AG9639" s="58"/>
      <c r="AH9639" s="58"/>
      <c r="AI9639" s="58"/>
      <c r="AJ9639" s="58"/>
      <c r="AK9639" s="40" t="s">
        <v>72</v>
      </c>
      <c r="AL9639" s="40"/>
      <c r="AM9639" s="1" t="s">
        <v>2638</v>
      </c>
    </row>
    <row r="9640" spans="1:40">
      <c r="A9640" s="1" t="s">
        <v>2999</v>
      </c>
      <c r="B9640" s="28">
        <v>42831</v>
      </c>
      <c r="C9640" s="30">
        <v>100</v>
      </c>
      <c r="D9640" s="4">
        <v>1</v>
      </c>
      <c r="E9640" s="1">
        <v>19</v>
      </c>
      <c r="F9640" s="4" t="s">
        <v>47</v>
      </c>
      <c r="G9640" s="4" t="s">
        <v>1456</v>
      </c>
      <c r="H9640" s="4" t="s">
        <v>23</v>
      </c>
      <c r="I9640" s="4" t="s">
        <v>23</v>
      </c>
      <c r="J9640" s="4"/>
      <c r="K9640" s="40"/>
      <c r="L9640" s="58"/>
      <c r="M9640" s="58"/>
      <c r="N9640" s="58"/>
      <c r="O9640" s="58"/>
      <c r="P9640" s="40"/>
      <c r="Q9640" s="58"/>
      <c r="R9640" s="58"/>
      <c r="S9640" s="58"/>
      <c r="T9640" s="58"/>
      <c r="U9640" s="58"/>
      <c r="V9640" s="58"/>
      <c r="W9640" s="58"/>
      <c r="X9640" s="58"/>
      <c r="Y9640" s="58"/>
      <c r="Z9640" s="58"/>
      <c r="AA9640" s="58"/>
      <c r="AB9640" s="58"/>
      <c r="AC9640" s="58"/>
      <c r="AD9640" s="58"/>
      <c r="AE9640" s="58"/>
      <c r="AF9640" s="58"/>
      <c r="AG9640" s="58"/>
      <c r="AH9640" s="58"/>
      <c r="AI9640" s="58"/>
      <c r="AJ9640" s="58"/>
      <c r="AK9640" s="40" t="s">
        <v>72</v>
      </c>
      <c r="AL9640" s="40"/>
      <c r="AM9640" s="1" t="s">
        <v>2638</v>
      </c>
    </row>
    <row r="9641" spans="1:40">
      <c r="A9641" s="1" t="s">
        <v>2999</v>
      </c>
      <c r="B9641" s="28">
        <v>42831</v>
      </c>
      <c r="C9641" s="30">
        <v>100</v>
      </c>
      <c r="D9641" s="4">
        <v>1</v>
      </c>
      <c r="E9641" s="1">
        <v>20</v>
      </c>
      <c r="F9641" s="4" t="s">
        <v>26</v>
      </c>
      <c r="G9641" s="4" t="s">
        <v>1457</v>
      </c>
      <c r="H9641" s="4" t="s">
        <v>23</v>
      </c>
      <c r="I9641" s="4" t="s">
        <v>23</v>
      </c>
      <c r="J9641" s="4"/>
      <c r="K9641" s="40"/>
      <c r="L9641" s="58"/>
      <c r="M9641" s="58"/>
      <c r="N9641" s="58"/>
      <c r="O9641" s="58"/>
      <c r="P9641" s="40"/>
      <c r="Q9641" s="58"/>
      <c r="R9641" s="58"/>
      <c r="S9641" s="58"/>
      <c r="T9641" s="58"/>
      <c r="U9641" s="58"/>
      <c r="V9641" s="58"/>
      <c r="W9641" s="58"/>
      <c r="X9641" s="58"/>
      <c r="Y9641" s="58"/>
      <c r="Z9641" s="58"/>
      <c r="AA9641" s="58"/>
      <c r="AB9641" s="58"/>
      <c r="AC9641" s="58"/>
      <c r="AD9641" s="58"/>
      <c r="AE9641" s="58"/>
      <c r="AF9641" s="58"/>
      <c r="AG9641" s="58"/>
      <c r="AH9641" s="58"/>
      <c r="AI9641" s="58"/>
      <c r="AJ9641" s="58"/>
      <c r="AK9641" s="40" t="s">
        <v>72</v>
      </c>
      <c r="AL9641" s="40"/>
      <c r="AM9641" s="1" t="s">
        <v>2638</v>
      </c>
    </row>
    <row r="9642" spans="1:40">
      <c r="A9642" s="1" t="s">
        <v>2999</v>
      </c>
      <c r="B9642" s="28">
        <v>42831</v>
      </c>
      <c r="C9642" s="30">
        <v>100</v>
      </c>
      <c r="D9642" s="4">
        <v>1</v>
      </c>
      <c r="E9642" s="1">
        <v>20</v>
      </c>
      <c r="F9642" s="4" t="s">
        <v>47</v>
      </c>
      <c r="G9642" s="4" t="s">
        <v>1458</v>
      </c>
      <c r="H9642" s="4" t="s">
        <v>23</v>
      </c>
      <c r="I9642" s="4" t="s">
        <v>23</v>
      </c>
      <c r="J9642" s="4"/>
      <c r="K9642" s="40"/>
      <c r="L9642" s="58"/>
      <c r="M9642" s="58"/>
      <c r="N9642" s="58"/>
      <c r="O9642" s="58"/>
      <c r="P9642" s="40"/>
      <c r="Q9642" s="58"/>
      <c r="R9642" s="58"/>
      <c r="S9642" s="58"/>
      <c r="T9642" s="58"/>
      <c r="U9642" s="58"/>
      <c r="V9642" s="58"/>
      <c r="W9642" s="58"/>
      <c r="X9642" s="58"/>
      <c r="Y9642" s="58"/>
      <c r="Z9642" s="58"/>
      <c r="AA9642" s="58"/>
      <c r="AB9642" s="58"/>
      <c r="AC9642" s="58"/>
      <c r="AD9642" s="58"/>
      <c r="AE9642" s="58"/>
      <c r="AF9642" s="58"/>
      <c r="AG9642" s="58"/>
      <c r="AH9642" s="58"/>
      <c r="AI9642" s="58"/>
      <c r="AJ9642" s="58"/>
      <c r="AK9642" s="40" t="s">
        <v>72</v>
      </c>
      <c r="AL9642" s="40"/>
      <c r="AM9642" s="1" t="s">
        <v>2638</v>
      </c>
    </row>
    <row r="9643" spans="1:40">
      <c r="A9643" s="1" t="s">
        <v>2999</v>
      </c>
      <c r="B9643" s="28">
        <v>42831</v>
      </c>
      <c r="C9643" s="30">
        <v>100</v>
      </c>
      <c r="D9643" s="4">
        <v>1</v>
      </c>
      <c r="E9643" s="51">
        <v>21</v>
      </c>
      <c r="F9643" s="4" t="s">
        <v>26</v>
      </c>
      <c r="G9643" s="4" t="s">
        <v>1463</v>
      </c>
      <c r="H9643" s="4" t="s">
        <v>23</v>
      </c>
      <c r="I9643" s="4" t="s">
        <v>23</v>
      </c>
      <c r="J9643" s="4"/>
      <c r="K9643" s="40"/>
      <c r="L9643" s="58"/>
      <c r="M9643" s="58"/>
      <c r="N9643" s="58"/>
      <c r="O9643" s="58"/>
      <c r="P9643" s="40"/>
      <c r="Q9643" s="58"/>
      <c r="R9643" s="58"/>
      <c r="S9643" s="58"/>
      <c r="T9643" s="58"/>
      <c r="U9643" s="58"/>
      <c r="V9643" s="58"/>
      <c r="W9643" s="58"/>
      <c r="X9643" s="58"/>
      <c r="Y9643" s="58"/>
      <c r="Z9643" s="58"/>
      <c r="AA9643" s="58"/>
      <c r="AB9643" s="58"/>
      <c r="AC9643" s="58"/>
      <c r="AD9643" s="58"/>
      <c r="AE9643" s="58"/>
      <c r="AF9643" s="58"/>
      <c r="AG9643" s="58"/>
      <c r="AH9643" s="58"/>
      <c r="AI9643" s="58"/>
      <c r="AJ9643" s="58"/>
      <c r="AK9643" s="40" t="s">
        <v>72</v>
      </c>
      <c r="AL9643" s="40"/>
      <c r="AM9643" s="1" t="s">
        <v>2638</v>
      </c>
    </row>
    <row r="9644" spans="1:40">
      <c r="A9644" s="1" t="s">
        <v>2999</v>
      </c>
      <c r="B9644" s="28">
        <v>42831</v>
      </c>
      <c r="C9644" s="30">
        <v>100</v>
      </c>
      <c r="D9644" s="4">
        <v>1</v>
      </c>
      <c r="E9644" s="1">
        <v>21</v>
      </c>
      <c r="F9644" s="4" t="s">
        <v>47</v>
      </c>
      <c r="G9644" s="4" t="s">
        <v>1464</v>
      </c>
      <c r="H9644" s="4" t="s">
        <v>23</v>
      </c>
      <c r="I9644" s="4" t="s">
        <v>23</v>
      </c>
      <c r="J9644" s="4"/>
      <c r="K9644" s="40"/>
      <c r="L9644" s="58"/>
      <c r="M9644" s="58"/>
      <c r="N9644" s="58"/>
      <c r="O9644" s="58"/>
      <c r="P9644" s="40"/>
      <c r="Q9644" s="58"/>
      <c r="R9644" s="58"/>
      <c r="S9644" s="58"/>
      <c r="T9644" s="58"/>
      <c r="U9644" s="58"/>
      <c r="V9644" s="58"/>
      <c r="W9644" s="58"/>
      <c r="X9644" s="58"/>
      <c r="Y9644" s="58"/>
      <c r="Z9644" s="58"/>
      <c r="AA9644" s="58"/>
      <c r="AB9644" s="58"/>
      <c r="AC9644" s="58"/>
      <c r="AD9644" s="58"/>
      <c r="AE9644" s="58"/>
      <c r="AF9644" s="58"/>
      <c r="AG9644" s="58"/>
      <c r="AH9644" s="58"/>
      <c r="AI9644" s="58"/>
      <c r="AJ9644" s="58"/>
      <c r="AK9644" s="40" t="s">
        <v>72</v>
      </c>
      <c r="AL9644" s="40"/>
      <c r="AM9644" s="1" t="s">
        <v>2638</v>
      </c>
    </row>
    <row r="9645" spans="1:40">
      <c r="A9645" s="1" t="s">
        <v>2999</v>
      </c>
      <c r="B9645" s="28">
        <v>42831</v>
      </c>
      <c r="C9645" s="30">
        <v>100</v>
      </c>
      <c r="D9645" s="4">
        <v>1</v>
      </c>
      <c r="E9645" s="1">
        <v>22</v>
      </c>
      <c r="F9645" s="4" t="s">
        <v>26</v>
      </c>
      <c r="G9645" s="4" t="s">
        <v>1465</v>
      </c>
      <c r="H9645" s="4" t="s">
        <v>23</v>
      </c>
      <c r="I9645" s="4" t="s">
        <v>23</v>
      </c>
      <c r="J9645" s="4"/>
      <c r="K9645" s="40"/>
      <c r="L9645" s="58"/>
      <c r="M9645" s="58"/>
      <c r="N9645" s="58"/>
      <c r="O9645" s="58"/>
      <c r="P9645" s="40"/>
      <c r="Q9645" s="58"/>
      <c r="R9645" s="58"/>
      <c r="S9645" s="58"/>
      <c r="T9645" s="58"/>
      <c r="U9645" s="58"/>
      <c r="V9645" s="58"/>
      <c r="W9645" s="58"/>
      <c r="X9645" s="58"/>
      <c r="Y9645" s="58"/>
      <c r="Z9645" s="58"/>
      <c r="AA9645" s="58"/>
      <c r="AB9645" s="58"/>
      <c r="AC9645" s="58"/>
      <c r="AD9645" s="58"/>
      <c r="AE9645" s="58"/>
      <c r="AF9645" s="58"/>
      <c r="AG9645" s="58"/>
      <c r="AH9645" s="58"/>
      <c r="AI9645" s="58"/>
      <c r="AJ9645" s="58"/>
      <c r="AK9645" s="40" t="s">
        <v>72</v>
      </c>
      <c r="AL9645" s="40"/>
      <c r="AM9645" s="1" t="s">
        <v>2638</v>
      </c>
    </row>
    <row r="9646" spans="1:40">
      <c r="A9646" s="1" t="s">
        <v>2999</v>
      </c>
      <c r="B9646" s="28">
        <v>42831</v>
      </c>
      <c r="C9646" s="30">
        <v>100</v>
      </c>
      <c r="D9646" s="4">
        <v>1</v>
      </c>
      <c r="E9646" s="1">
        <v>22</v>
      </c>
      <c r="F9646" s="4" t="s">
        <v>47</v>
      </c>
      <c r="G9646" s="4" t="s">
        <v>1466</v>
      </c>
      <c r="H9646" s="4" t="s">
        <v>23</v>
      </c>
      <c r="I9646" s="4" t="s">
        <v>23</v>
      </c>
      <c r="J9646" s="4"/>
      <c r="K9646" s="40"/>
      <c r="L9646" s="58"/>
      <c r="M9646" s="58"/>
      <c r="N9646" s="58"/>
      <c r="O9646" s="58"/>
      <c r="P9646" s="40"/>
      <c r="Q9646" s="58"/>
      <c r="R9646" s="58"/>
      <c r="S9646" s="58"/>
      <c r="T9646" s="58"/>
      <c r="U9646" s="58"/>
      <c r="V9646" s="58"/>
      <c r="W9646" s="58"/>
      <c r="X9646" s="58"/>
      <c r="Y9646" s="58"/>
      <c r="Z9646" s="58"/>
      <c r="AA9646" s="58"/>
      <c r="AB9646" s="58"/>
      <c r="AC9646" s="58"/>
      <c r="AD9646" s="58"/>
      <c r="AE9646" s="58"/>
      <c r="AF9646" s="58"/>
      <c r="AG9646" s="58"/>
      <c r="AH9646" s="58"/>
      <c r="AI9646" s="58"/>
      <c r="AJ9646" s="58"/>
      <c r="AK9646" s="40" t="s">
        <v>72</v>
      </c>
      <c r="AL9646" s="40"/>
      <c r="AM9646" s="1" t="s">
        <v>2638</v>
      </c>
    </row>
    <row r="9647" spans="1:40">
      <c r="A9647" s="1" t="s">
        <v>2999</v>
      </c>
      <c r="B9647" s="28">
        <v>42831</v>
      </c>
      <c r="C9647" s="30">
        <v>100</v>
      </c>
      <c r="D9647" s="4">
        <v>1</v>
      </c>
      <c r="E9647" s="1">
        <v>23</v>
      </c>
      <c r="F9647" s="4" t="s">
        <v>26</v>
      </c>
      <c r="G9647" s="4" t="s">
        <v>1467</v>
      </c>
      <c r="H9647" s="4" t="s">
        <v>23</v>
      </c>
      <c r="I9647" s="4" t="s">
        <v>23</v>
      </c>
      <c r="J9647" s="4"/>
      <c r="K9647" s="40"/>
      <c r="L9647" s="58"/>
      <c r="M9647" s="58"/>
      <c r="N9647" s="58"/>
      <c r="O9647" s="58"/>
      <c r="P9647" s="40"/>
      <c r="Q9647" s="58"/>
      <c r="R9647" s="58"/>
      <c r="S9647" s="58"/>
      <c r="T9647" s="58"/>
      <c r="U9647" s="58"/>
      <c r="V9647" s="58"/>
      <c r="W9647" s="58"/>
      <c r="X9647" s="58"/>
      <c r="Y9647" s="58"/>
      <c r="Z9647" s="58"/>
      <c r="AA9647" s="58"/>
      <c r="AB9647" s="58"/>
      <c r="AC9647" s="58"/>
      <c r="AD9647" s="58"/>
      <c r="AE9647" s="58"/>
      <c r="AF9647" s="58"/>
      <c r="AG9647" s="58"/>
      <c r="AH9647" s="58"/>
      <c r="AI9647" s="58"/>
      <c r="AJ9647" s="58"/>
      <c r="AK9647" s="40" t="s">
        <v>72</v>
      </c>
      <c r="AL9647" s="40"/>
      <c r="AM9647" s="1" t="s">
        <v>2638</v>
      </c>
    </row>
    <row r="9648" spans="1:40">
      <c r="A9648" s="1" t="s">
        <v>2999</v>
      </c>
      <c r="B9648" s="28">
        <v>42831</v>
      </c>
      <c r="C9648" s="30">
        <v>100</v>
      </c>
      <c r="D9648" s="4">
        <v>1</v>
      </c>
      <c r="E9648" s="1">
        <v>23</v>
      </c>
      <c r="F9648" s="4" t="s">
        <v>47</v>
      </c>
      <c r="G9648" s="4" t="s">
        <v>1468</v>
      </c>
      <c r="H9648" s="4" t="s">
        <v>23</v>
      </c>
      <c r="I9648" s="4" t="s">
        <v>23</v>
      </c>
      <c r="J9648" s="4"/>
      <c r="K9648" s="40"/>
      <c r="L9648" s="58"/>
      <c r="M9648" s="58"/>
      <c r="N9648" s="58"/>
      <c r="O9648" s="58"/>
      <c r="P9648" s="40"/>
      <c r="Q9648" s="58"/>
      <c r="R9648" s="58"/>
      <c r="S9648" s="58"/>
      <c r="T9648" s="58"/>
      <c r="U9648" s="58"/>
      <c r="V9648" s="58"/>
      <c r="W9648" s="58"/>
      <c r="X9648" s="58"/>
      <c r="Y9648" s="58"/>
      <c r="Z9648" s="58"/>
      <c r="AA9648" s="58"/>
      <c r="AB9648" s="58"/>
      <c r="AC9648" s="58"/>
      <c r="AD9648" s="58"/>
      <c r="AE9648" s="58"/>
      <c r="AF9648" s="58"/>
      <c r="AG9648" s="58"/>
      <c r="AH9648" s="58"/>
      <c r="AI9648" s="58"/>
      <c r="AJ9648" s="58"/>
      <c r="AK9648" s="40" t="s">
        <v>72</v>
      </c>
      <c r="AL9648" s="40"/>
      <c r="AM9648" s="1" t="s">
        <v>2638</v>
      </c>
    </row>
    <row r="9649" spans="1:40">
      <c r="A9649" s="1" t="s">
        <v>2999</v>
      </c>
      <c r="B9649" s="28">
        <v>42831</v>
      </c>
      <c r="C9649" s="30">
        <v>100</v>
      </c>
      <c r="D9649" s="4">
        <v>1</v>
      </c>
      <c r="E9649" s="1">
        <v>24</v>
      </c>
      <c r="F9649" s="4" t="s">
        <v>26</v>
      </c>
      <c r="G9649" s="4" t="s">
        <v>1469</v>
      </c>
      <c r="H9649" s="4" t="s">
        <v>23</v>
      </c>
      <c r="I9649" s="4" t="s">
        <v>23</v>
      </c>
      <c r="J9649" s="4"/>
      <c r="K9649" s="40"/>
      <c r="L9649" s="58"/>
      <c r="M9649" s="58"/>
      <c r="N9649" s="58"/>
      <c r="O9649" s="58"/>
      <c r="P9649" s="40"/>
      <c r="Q9649" s="58"/>
      <c r="R9649" s="58"/>
      <c r="S9649" s="58"/>
      <c r="T9649" s="58"/>
      <c r="U9649" s="58"/>
      <c r="V9649" s="58"/>
      <c r="W9649" s="58"/>
      <c r="X9649" s="58"/>
      <c r="Y9649" s="58"/>
      <c r="Z9649" s="58"/>
      <c r="AA9649" s="58"/>
      <c r="AB9649" s="58"/>
      <c r="AC9649" s="58"/>
      <c r="AD9649" s="58"/>
      <c r="AE9649" s="58"/>
      <c r="AF9649" s="58"/>
      <c r="AG9649" s="58"/>
      <c r="AH9649" s="58"/>
      <c r="AI9649" s="58"/>
      <c r="AJ9649" s="58"/>
      <c r="AK9649" s="40" t="s">
        <v>72</v>
      </c>
      <c r="AL9649" s="40"/>
      <c r="AM9649" s="1" t="s">
        <v>2638</v>
      </c>
    </row>
    <row r="9650" spans="1:40">
      <c r="A9650" s="1" t="s">
        <v>2999</v>
      </c>
      <c r="B9650" s="28">
        <v>42831</v>
      </c>
      <c r="C9650" s="30">
        <v>100</v>
      </c>
      <c r="D9650" s="4">
        <v>1</v>
      </c>
      <c r="E9650" s="1">
        <v>24</v>
      </c>
      <c r="F9650" s="4" t="s">
        <v>47</v>
      </c>
      <c r="G9650" s="4" t="s">
        <v>1472</v>
      </c>
      <c r="H9650" s="4" t="s">
        <v>23</v>
      </c>
      <c r="I9650" s="4" t="s">
        <v>23</v>
      </c>
      <c r="J9650" s="4"/>
      <c r="K9650" s="40"/>
      <c r="L9650" s="58"/>
      <c r="M9650" s="58"/>
      <c r="N9650" s="58"/>
      <c r="O9650" s="58"/>
      <c r="P9650" s="40"/>
      <c r="Q9650" s="58"/>
      <c r="R9650" s="58"/>
      <c r="S9650" s="58"/>
      <c r="T9650" s="58"/>
      <c r="U9650" s="58"/>
      <c r="V9650" s="58"/>
      <c r="W9650" s="58"/>
      <c r="X9650" s="58"/>
      <c r="Y9650" s="58"/>
      <c r="Z9650" s="58"/>
      <c r="AA9650" s="58"/>
      <c r="AB9650" s="58"/>
      <c r="AC9650" s="58"/>
      <c r="AD9650" s="58"/>
      <c r="AE9650" s="58"/>
      <c r="AF9650" s="58"/>
      <c r="AG9650" s="58"/>
      <c r="AH9650" s="58"/>
      <c r="AI9650" s="58"/>
      <c r="AJ9650" s="58"/>
      <c r="AK9650" s="40" t="s">
        <v>72</v>
      </c>
      <c r="AL9650" s="40"/>
      <c r="AM9650" s="1" t="s">
        <v>2638</v>
      </c>
    </row>
    <row r="9651" spans="1:40">
      <c r="A9651" s="1" t="s">
        <v>2999</v>
      </c>
      <c r="B9651" s="28">
        <v>42831</v>
      </c>
      <c r="C9651" s="30">
        <v>100</v>
      </c>
      <c r="D9651" s="4">
        <v>1</v>
      </c>
      <c r="E9651" s="1">
        <v>25</v>
      </c>
      <c r="F9651" s="4" t="s">
        <v>26</v>
      </c>
      <c r="G9651" s="4" t="s">
        <v>1474</v>
      </c>
      <c r="H9651" s="4" t="s">
        <v>23</v>
      </c>
      <c r="I9651" s="4" t="s">
        <v>23</v>
      </c>
      <c r="J9651" s="4"/>
      <c r="K9651" s="40"/>
      <c r="L9651" s="58"/>
      <c r="M9651" s="58"/>
      <c r="N9651" s="58"/>
      <c r="O9651" s="58"/>
      <c r="P9651" s="40"/>
      <c r="Q9651" s="58"/>
      <c r="R9651" s="58"/>
      <c r="S9651" s="58"/>
      <c r="T9651" s="58"/>
      <c r="U9651" s="58"/>
      <c r="V9651" s="58"/>
      <c r="W9651" s="58"/>
      <c r="X9651" s="58"/>
      <c r="Y9651" s="58"/>
      <c r="Z9651" s="58"/>
      <c r="AA9651" s="58"/>
      <c r="AB9651" s="58"/>
      <c r="AC9651" s="58"/>
      <c r="AD9651" s="58"/>
      <c r="AE9651" s="58"/>
      <c r="AF9651" s="58"/>
      <c r="AG9651" s="58"/>
      <c r="AH9651" s="58"/>
      <c r="AI9651" s="58"/>
      <c r="AJ9651" s="58"/>
      <c r="AK9651" s="40" t="s">
        <v>72</v>
      </c>
      <c r="AL9651" s="40"/>
      <c r="AM9651" s="1" t="s">
        <v>2638</v>
      </c>
    </row>
    <row r="9652" spans="1:40">
      <c r="A9652" s="1" t="s">
        <v>2999</v>
      </c>
      <c r="B9652" s="28">
        <v>42831</v>
      </c>
      <c r="C9652" s="30">
        <v>100</v>
      </c>
      <c r="D9652" s="4">
        <v>1</v>
      </c>
      <c r="E9652" s="1">
        <v>25</v>
      </c>
      <c r="F9652" s="4" t="s">
        <v>47</v>
      </c>
      <c r="G9652" s="4" t="s">
        <v>1475</v>
      </c>
      <c r="H9652" s="4" t="s">
        <v>23</v>
      </c>
      <c r="I9652" s="4" t="s">
        <v>23</v>
      </c>
      <c r="J9652" s="4"/>
      <c r="K9652" s="40"/>
      <c r="L9652" s="58"/>
      <c r="M9652" s="58"/>
      <c r="N9652" s="58"/>
      <c r="O9652" s="58"/>
      <c r="P9652" s="40"/>
      <c r="Q9652" s="58"/>
      <c r="R9652" s="58"/>
      <c r="S9652" s="58"/>
      <c r="T9652" s="58"/>
      <c r="U9652" s="58"/>
      <c r="V9652" s="58"/>
      <c r="W9652" s="58"/>
      <c r="X9652" s="58"/>
      <c r="Y9652" s="58"/>
      <c r="Z9652" s="58"/>
      <c r="AA9652" s="58"/>
      <c r="AB9652" s="58"/>
      <c r="AC9652" s="58"/>
      <c r="AD9652" s="58"/>
      <c r="AE9652" s="58"/>
      <c r="AF9652" s="58"/>
      <c r="AG9652" s="58"/>
      <c r="AH9652" s="58"/>
      <c r="AI9652" s="58"/>
      <c r="AJ9652" s="58"/>
      <c r="AK9652" s="40" t="s">
        <v>72</v>
      </c>
      <c r="AL9652" s="40"/>
      <c r="AM9652" s="1" t="s">
        <v>216</v>
      </c>
      <c r="AN9652" s="1" t="s">
        <v>2739</v>
      </c>
    </row>
    <row r="9653" spans="1:40">
      <c r="A9653" s="1" t="s">
        <v>2999</v>
      </c>
      <c r="B9653" s="28">
        <v>42831</v>
      </c>
      <c r="C9653" s="30">
        <v>100</v>
      </c>
      <c r="D9653" s="4">
        <v>1</v>
      </c>
      <c r="E9653" s="1">
        <v>26</v>
      </c>
      <c r="F9653" s="4" t="s">
        <v>26</v>
      </c>
      <c r="G9653" s="4" t="s">
        <v>1476</v>
      </c>
      <c r="H9653" s="4" t="s">
        <v>23</v>
      </c>
      <c r="I9653" s="4" t="s">
        <v>23</v>
      </c>
      <c r="J9653" s="4"/>
      <c r="K9653" s="40"/>
      <c r="L9653" s="58"/>
      <c r="M9653" s="58"/>
      <c r="N9653" s="58"/>
      <c r="O9653" s="58"/>
      <c r="P9653" s="40"/>
      <c r="Q9653" s="58"/>
      <c r="R9653" s="58"/>
      <c r="S9653" s="58"/>
      <c r="T9653" s="58"/>
      <c r="U9653" s="58"/>
      <c r="V9653" s="58"/>
      <c r="W9653" s="58"/>
      <c r="X9653" s="58"/>
      <c r="Y9653" s="58"/>
      <c r="Z9653" s="58"/>
      <c r="AA9653" s="58"/>
      <c r="AB9653" s="58"/>
      <c r="AC9653" s="58"/>
      <c r="AD9653" s="58"/>
      <c r="AE9653" s="58"/>
      <c r="AF9653" s="58"/>
      <c r="AG9653" s="58"/>
      <c r="AH9653" s="58"/>
      <c r="AI9653" s="58"/>
      <c r="AJ9653" s="58"/>
      <c r="AK9653" s="40" t="s">
        <v>72</v>
      </c>
      <c r="AL9653" s="40"/>
      <c r="AM9653" s="1" t="s">
        <v>216</v>
      </c>
    </row>
    <row r="9654" spans="1:40">
      <c r="A9654" s="1" t="s">
        <v>2999</v>
      </c>
      <c r="B9654" s="28">
        <v>42831</v>
      </c>
      <c r="C9654" s="30">
        <v>100</v>
      </c>
      <c r="D9654" s="4">
        <v>1</v>
      </c>
      <c r="E9654" s="1">
        <v>26</v>
      </c>
      <c r="F9654" s="4" t="s">
        <v>47</v>
      </c>
      <c r="G9654" s="4" t="s">
        <v>1477</v>
      </c>
      <c r="H9654" s="4" t="s">
        <v>23</v>
      </c>
      <c r="I9654" s="4" t="s">
        <v>23</v>
      </c>
      <c r="J9654" s="4"/>
      <c r="K9654" s="40"/>
      <c r="L9654" s="58"/>
      <c r="M9654" s="58"/>
      <c r="N9654" s="58"/>
      <c r="O9654" s="58"/>
      <c r="P9654" s="40"/>
      <c r="Q9654" s="58"/>
      <c r="R9654" s="58"/>
      <c r="S9654" s="58"/>
      <c r="T9654" s="58"/>
      <c r="U9654" s="58"/>
      <c r="V9654" s="58"/>
      <c r="W9654" s="58"/>
      <c r="X9654" s="58"/>
      <c r="Y9654" s="58"/>
      <c r="Z9654" s="58"/>
      <c r="AA9654" s="58"/>
      <c r="AB9654" s="58"/>
      <c r="AC9654" s="58"/>
      <c r="AD9654" s="58"/>
      <c r="AE9654" s="58"/>
      <c r="AF9654" s="58"/>
      <c r="AG9654" s="58"/>
      <c r="AH9654" s="58"/>
      <c r="AI9654" s="58"/>
      <c r="AJ9654" s="58"/>
      <c r="AK9654" s="40" t="s">
        <v>72</v>
      </c>
      <c r="AL9654" s="40"/>
      <c r="AM9654" s="1" t="s">
        <v>216</v>
      </c>
    </row>
    <row r="9655" spans="1:40">
      <c r="A9655" s="1" t="s">
        <v>2999</v>
      </c>
      <c r="B9655" s="28">
        <v>42831</v>
      </c>
      <c r="C9655" s="30">
        <v>100</v>
      </c>
      <c r="D9655" s="4">
        <v>1</v>
      </c>
      <c r="E9655" s="1">
        <v>27</v>
      </c>
      <c r="F9655" s="4" t="s">
        <v>26</v>
      </c>
      <c r="G9655" s="4" t="s">
        <v>1478</v>
      </c>
      <c r="H9655" s="4" t="s">
        <v>23</v>
      </c>
      <c r="I9655" s="4" t="s">
        <v>23</v>
      </c>
      <c r="J9655" s="4"/>
      <c r="K9655" s="40"/>
      <c r="L9655" s="58"/>
      <c r="M9655" s="58"/>
      <c r="N9655" s="58"/>
      <c r="O9655" s="58"/>
      <c r="P9655" s="40"/>
      <c r="Q9655" s="58"/>
      <c r="R9655" s="58"/>
      <c r="S9655" s="58"/>
      <c r="T9655" s="58"/>
      <c r="U9655" s="58"/>
      <c r="V9655" s="58"/>
      <c r="W9655" s="58"/>
      <c r="X9655" s="58"/>
      <c r="Y9655" s="58"/>
      <c r="Z9655" s="58"/>
      <c r="AA9655" s="58"/>
      <c r="AB9655" s="58"/>
      <c r="AC9655" s="58"/>
      <c r="AD9655" s="58"/>
      <c r="AE9655" s="58"/>
      <c r="AF9655" s="58"/>
      <c r="AG9655" s="58"/>
      <c r="AH9655" s="58"/>
      <c r="AI9655" s="58"/>
      <c r="AJ9655" s="58"/>
      <c r="AK9655" s="40" t="s">
        <v>72</v>
      </c>
      <c r="AL9655" s="40"/>
      <c r="AM9655" s="1" t="s">
        <v>216</v>
      </c>
    </row>
    <row r="9656" spans="1:40">
      <c r="A9656" s="1" t="s">
        <v>2999</v>
      </c>
      <c r="B9656" s="28">
        <v>42831</v>
      </c>
      <c r="C9656" s="30">
        <v>100</v>
      </c>
      <c r="D9656" s="4">
        <v>1</v>
      </c>
      <c r="E9656" s="1">
        <v>27</v>
      </c>
      <c r="F9656" s="4" t="s">
        <v>47</v>
      </c>
      <c r="G9656" s="4" t="s">
        <v>1479</v>
      </c>
      <c r="H9656" s="4" t="s">
        <v>23</v>
      </c>
      <c r="I9656" s="4" t="s">
        <v>23</v>
      </c>
      <c r="J9656" s="4"/>
      <c r="K9656" s="40"/>
      <c r="L9656" s="58"/>
      <c r="M9656" s="58"/>
      <c r="N9656" s="58"/>
      <c r="O9656" s="58"/>
      <c r="P9656" s="40"/>
      <c r="Q9656" s="58"/>
      <c r="R9656" s="58"/>
      <c r="S9656" s="58"/>
      <c r="T9656" s="58"/>
      <c r="U9656" s="58"/>
      <c r="V9656" s="58"/>
      <c r="W9656" s="58"/>
      <c r="X9656" s="58"/>
      <c r="Y9656" s="58"/>
      <c r="Z9656" s="58"/>
      <c r="AA9656" s="58"/>
      <c r="AB9656" s="58"/>
      <c r="AC9656" s="58"/>
      <c r="AD9656" s="58"/>
      <c r="AE9656" s="58"/>
      <c r="AF9656" s="58"/>
      <c r="AG9656" s="58"/>
      <c r="AH9656" s="58"/>
      <c r="AI9656" s="58"/>
      <c r="AJ9656" s="58"/>
      <c r="AK9656" s="40" t="s">
        <v>72</v>
      </c>
      <c r="AL9656" s="40"/>
      <c r="AM9656" s="1" t="s">
        <v>216</v>
      </c>
    </row>
    <row r="9657" spans="1:40">
      <c r="A9657" s="1" t="s">
        <v>2999</v>
      </c>
      <c r="B9657" s="28">
        <v>42831</v>
      </c>
      <c r="C9657" s="30">
        <v>100</v>
      </c>
      <c r="D9657" s="4">
        <v>1</v>
      </c>
      <c r="E9657" s="1">
        <v>28</v>
      </c>
      <c r="F9657" s="4" t="s">
        <v>26</v>
      </c>
      <c r="G9657" s="4" t="s">
        <v>1480</v>
      </c>
      <c r="H9657" s="4" t="s">
        <v>23</v>
      </c>
      <c r="I9657" s="4" t="s">
        <v>23</v>
      </c>
      <c r="J9657" s="4"/>
      <c r="K9657" s="40"/>
      <c r="L9657" s="58"/>
      <c r="M9657" s="58"/>
      <c r="N9657" s="58"/>
      <c r="O9657" s="58"/>
      <c r="P9657" s="40"/>
      <c r="Q9657" s="58"/>
      <c r="R9657" s="58"/>
      <c r="S9657" s="58"/>
      <c r="T9657" s="58"/>
      <c r="U9657" s="58"/>
      <c r="V9657" s="58"/>
      <c r="W9657" s="58"/>
      <c r="X9657" s="58"/>
      <c r="Y9657" s="58"/>
      <c r="Z9657" s="58"/>
      <c r="AA9657" s="58"/>
      <c r="AB9657" s="58"/>
      <c r="AC9657" s="58"/>
      <c r="AD9657" s="58"/>
      <c r="AE9657" s="58"/>
      <c r="AF9657" s="58"/>
      <c r="AG9657" s="58"/>
      <c r="AH9657" s="58"/>
      <c r="AI9657" s="58"/>
      <c r="AJ9657" s="58"/>
      <c r="AK9657" s="40" t="s">
        <v>72</v>
      </c>
      <c r="AL9657" s="40"/>
      <c r="AM9657" s="1" t="s">
        <v>216</v>
      </c>
    </row>
    <row r="9658" spans="1:40">
      <c r="A9658" s="1" t="s">
        <v>2999</v>
      </c>
      <c r="B9658" s="28">
        <v>42831</v>
      </c>
      <c r="C9658" s="30">
        <v>100</v>
      </c>
      <c r="D9658" s="4">
        <v>1</v>
      </c>
      <c r="E9658" s="1">
        <v>28</v>
      </c>
      <c r="F9658" s="4" t="s">
        <v>47</v>
      </c>
      <c r="G9658" s="4" t="s">
        <v>1481</v>
      </c>
      <c r="H9658" s="4" t="s">
        <v>23</v>
      </c>
      <c r="I9658" s="4" t="s">
        <v>23</v>
      </c>
      <c r="J9658" s="4"/>
      <c r="K9658" s="40"/>
      <c r="L9658" s="58"/>
      <c r="M9658" s="58"/>
      <c r="N9658" s="58"/>
      <c r="O9658" s="58"/>
      <c r="P9658" s="40"/>
      <c r="Q9658" s="58"/>
      <c r="R9658" s="58"/>
      <c r="S9658" s="58"/>
      <c r="T9658" s="58"/>
      <c r="U9658" s="58"/>
      <c r="V9658" s="58"/>
      <c r="W9658" s="58"/>
      <c r="X9658" s="58"/>
      <c r="Y9658" s="58"/>
      <c r="Z9658" s="58"/>
      <c r="AA9658" s="58"/>
      <c r="AB9658" s="58"/>
      <c r="AC9658" s="58"/>
      <c r="AD9658" s="58"/>
      <c r="AE9658" s="58"/>
      <c r="AF9658" s="58"/>
      <c r="AG9658" s="58"/>
      <c r="AH9658" s="58"/>
      <c r="AI9658" s="58"/>
      <c r="AJ9658" s="58"/>
      <c r="AK9658" s="40" t="s">
        <v>72</v>
      </c>
      <c r="AL9658" s="40"/>
      <c r="AM9658" s="1" t="s">
        <v>216</v>
      </c>
    </row>
    <row r="9659" spans="1:40">
      <c r="A9659" s="1" t="s">
        <v>2999</v>
      </c>
      <c r="B9659" s="61">
        <v>42831</v>
      </c>
      <c r="C9659" s="30">
        <v>100</v>
      </c>
      <c r="D9659" s="4">
        <v>1</v>
      </c>
      <c r="E9659" s="64">
        <v>29</v>
      </c>
      <c r="F9659" s="60" t="s">
        <v>26</v>
      </c>
      <c r="G9659" s="60" t="s">
        <v>1482</v>
      </c>
      <c r="H9659" s="4" t="s">
        <v>23</v>
      </c>
      <c r="I9659" s="4" t="s">
        <v>23</v>
      </c>
      <c r="J9659" s="4"/>
      <c r="K9659" s="40"/>
      <c r="L9659" s="58"/>
      <c r="M9659" s="58"/>
      <c r="N9659" s="58"/>
      <c r="O9659" s="58"/>
      <c r="P9659" s="40"/>
      <c r="Q9659" s="58"/>
      <c r="R9659" s="58"/>
      <c r="S9659" s="58"/>
      <c r="T9659" s="58"/>
      <c r="U9659" s="58"/>
      <c r="V9659" s="58"/>
      <c r="W9659" s="58"/>
      <c r="X9659" s="58"/>
      <c r="Y9659" s="58"/>
      <c r="Z9659" s="58"/>
      <c r="AA9659" s="58"/>
      <c r="AB9659" s="58"/>
      <c r="AC9659" s="58"/>
      <c r="AD9659" s="58"/>
      <c r="AE9659" s="58"/>
      <c r="AF9659" s="58"/>
      <c r="AG9659" s="58"/>
      <c r="AH9659" s="58"/>
      <c r="AI9659" s="58"/>
      <c r="AJ9659" s="58"/>
      <c r="AK9659" s="40" t="s">
        <v>72</v>
      </c>
      <c r="AL9659" s="40"/>
      <c r="AM9659" s="1" t="s">
        <v>216</v>
      </c>
    </row>
    <row r="9660" spans="1:40">
      <c r="A9660" s="1" t="s">
        <v>2999</v>
      </c>
      <c r="B9660" s="61">
        <v>42831</v>
      </c>
      <c r="C9660" s="30">
        <v>100</v>
      </c>
      <c r="D9660" s="4">
        <v>1</v>
      </c>
      <c r="E9660" s="62">
        <v>29</v>
      </c>
      <c r="F9660" s="63" t="s">
        <v>47</v>
      </c>
      <c r="G9660" s="63" t="s">
        <v>1483</v>
      </c>
      <c r="H9660" s="4" t="s">
        <v>23</v>
      </c>
      <c r="I9660" s="4" t="s">
        <v>23</v>
      </c>
      <c r="J9660" s="4"/>
      <c r="K9660" s="40"/>
      <c r="L9660" s="58"/>
      <c r="M9660" s="58"/>
      <c r="N9660" s="58"/>
      <c r="O9660" s="58"/>
      <c r="P9660" s="40"/>
      <c r="Q9660" s="58"/>
      <c r="R9660" s="58"/>
      <c r="S9660" s="58"/>
      <c r="T9660" s="58"/>
      <c r="U9660" s="58"/>
      <c r="V9660" s="58"/>
      <c r="W9660" s="58"/>
      <c r="X9660" s="58"/>
      <c r="Y9660" s="58"/>
      <c r="Z9660" s="58"/>
      <c r="AA9660" s="58"/>
      <c r="AB9660" s="58"/>
      <c r="AC9660" s="58"/>
      <c r="AD9660" s="58"/>
      <c r="AE9660" s="58"/>
      <c r="AF9660" s="58"/>
      <c r="AG9660" s="58"/>
      <c r="AH9660" s="58"/>
      <c r="AI9660" s="58"/>
      <c r="AJ9660" s="58"/>
      <c r="AK9660" s="40" t="s">
        <v>72</v>
      </c>
      <c r="AL9660" s="40"/>
      <c r="AM9660" s="1" t="s">
        <v>216</v>
      </c>
      <c r="AN9660" s="1" t="s">
        <v>2742</v>
      </c>
    </row>
    <row r="9661" spans="1:40">
      <c r="A9661" s="1" t="s">
        <v>2999</v>
      </c>
      <c r="B9661" s="28">
        <v>42831</v>
      </c>
      <c r="C9661" s="30">
        <v>100</v>
      </c>
      <c r="D9661" s="4">
        <v>1</v>
      </c>
      <c r="E9661" s="1">
        <v>30</v>
      </c>
      <c r="F9661" s="4" t="s">
        <v>26</v>
      </c>
      <c r="G9661" s="4" t="s">
        <v>1484</v>
      </c>
      <c r="H9661" s="4" t="s">
        <v>23</v>
      </c>
      <c r="I9661" s="4" t="s">
        <v>23</v>
      </c>
      <c r="J9661" s="4"/>
      <c r="K9661" s="40"/>
      <c r="L9661" s="58"/>
      <c r="M9661" s="58"/>
      <c r="N9661" s="58"/>
      <c r="O9661" s="58"/>
      <c r="P9661" s="40"/>
      <c r="Q9661" s="58"/>
      <c r="R9661" s="58"/>
      <c r="S9661" s="58"/>
      <c r="T9661" s="58"/>
      <c r="U9661" s="58"/>
      <c r="V9661" s="58"/>
      <c r="W9661" s="58"/>
      <c r="X9661" s="58"/>
      <c r="Y9661" s="58"/>
      <c r="Z9661" s="58"/>
      <c r="AA9661" s="58"/>
      <c r="AB9661" s="58"/>
      <c r="AC9661" s="58"/>
      <c r="AD9661" s="58"/>
      <c r="AE9661" s="58"/>
      <c r="AF9661" s="58"/>
      <c r="AG9661" s="58"/>
      <c r="AH9661" s="58"/>
      <c r="AI9661" s="58"/>
      <c r="AJ9661" s="58"/>
      <c r="AK9661" s="40" t="s">
        <v>72</v>
      </c>
      <c r="AL9661" s="40"/>
      <c r="AM9661" s="1" t="s">
        <v>216</v>
      </c>
    </row>
    <row r="9662" spans="1:40">
      <c r="A9662" s="1" t="s">
        <v>2999</v>
      </c>
      <c r="B9662" s="28">
        <v>42831</v>
      </c>
      <c r="C9662" s="30">
        <v>100</v>
      </c>
      <c r="D9662" s="4">
        <v>1</v>
      </c>
      <c r="E9662" s="1">
        <v>30</v>
      </c>
      <c r="F9662" s="4" t="s">
        <v>47</v>
      </c>
      <c r="G9662" s="4" t="s">
        <v>1485</v>
      </c>
      <c r="H9662" s="4" t="s">
        <v>23</v>
      </c>
      <c r="I9662" s="4" t="s">
        <v>23</v>
      </c>
      <c r="J9662" s="4"/>
      <c r="K9662" s="40"/>
      <c r="L9662" s="58"/>
      <c r="M9662" s="58"/>
      <c r="N9662" s="58"/>
      <c r="O9662" s="58"/>
      <c r="P9662" s="40"/>
      <c r="Q9662" s="58"/>
      <c r="R9662" s="58"/>
      <c r="S9662" s="58"/>
      <c r="T9662" s="58"/>
      <c r="U9662" s="58"/>
      <c r="V9662" s="58"/>
      <c r="W9662" s="58"/>
      <c r="X9662" s="58"/>
      <c r="Y9662" s="58"/>
      <c r="Z9662" s="58"/>
      <c r="AA9662" s="58"/>
      <c r="AB9662" s="58"/>
      <c r="AC9662" s="58"/>
      <c r="AD9662" s="58"/>
      <c r="AE9662" s="58"/>
      <c r="AF9662" s="58"/>
      <c r="AG9662" s="58"/>
      <c r="AH9662" s="58"/>
      <c r="AI9662" s="58"/>
      <c r="AJ9662" s="58"/>
      <c r="AK9662" s="40" t="s">
        <v>72</v>
      </c>
      <c r="AL9662" s="40"/>
      <c r="AM9662" s="1" t="s">
        <v>216</v>
      </c>
    </row>
    <row r="9663" spans="1:40">
      <c r="A9663" s="1" t="s">
        <v>2999</v>
      </c>
      <c r="B9663" s="28">
        <v>42831</v>
      </c>
      <c r="C9663" s="30">
        <v>100</v>
      </c>
      <c r="D9663" s="4">
        <v>1</v>
      </c>
      <c r="E9663" s="1">
        <v>31</v>
      </c>
      <c r="F9663" s="4" t="s">
        <v>26</v>
      </c>
      <c r="G9663" s="4" t="s">
        <v>1486</v>
      </c>
      <c r="H9663" s="4" t="s">
        <v>23</v>
      </c>
      <c r="I9663" s="4" t="s">
        <v>23</v>
      </c>
      <c r="J9663" s="4"/>
      <c r="K9663" s="40"/>
      <c r="L9663" s="58"/>
      <c r="M9663" s="58"/>
      <c r="N9663" s="58"/>
      <c r="O9663" s="58"/>
      <c r="P9663" s="40"/>
      <c r="Q9663" s="58"/>
      <c r="R9663" s="58"/>
      <c r="S9663" s="58"/>
      <c r="T9663" s="58"/>
      <c r="U9663" s="58"/>
      <c r="V9663" s="58"/>
      <c r="W9663" s="58"/>
      <c r="X9663" s="58"/>
      <c r="Y9663" s="58"/>
      <c r="Z9663" s="58"/>
      <c r="AA9663" s="58"/>
      <c r="AB9663" s="58"/>
      <c r="AC9663" s="58"/>
      <c r="AD9663" s="58"/>
      <c r="AE9663" s="58"/>
      <c r="AF9663" s="58"/>
      <c r="AG9663" s="58"/>
      <c r="AH9663" s="58"/>
      <c r="AI9663" s="58"/>
      <c r="AJ9663" s="58"/>
      <c r="AK9663" s="40" t="s">
        <v>72</v>
      </c>
      <c r="AL9663" s="40"/>
      <c r="AM9663" s="1" t="s">
        <v>216</v>
      </c>
    </row>
    <row r="9664" spans="1:40">
      <c r="A9664" s="1" t="s">
        <v>2999</v>
      </c>
      <c r="B9664" s="28">
        <v>42831</v>
      </c>
      <c r="C9664" s="30">
        <v>100</v>
      </c>
      <c r="D9664" s="4">
        <v>1</v>
      </c>
      <c r="E9664" s="1">
        <v>31</v>
      </c>
      <c r="F9664" s="4" t="s">
        <v>47</v>
      </c>
      <c r="G9664" s="4" t="s">
        <v>1487</v>
      </c>
      <c r="H9664" s="4" t="s">
        <v>23</v>
      </c>
      <c r="I9664" s="4" t="s">
        <v>23</v>
      </c>
      <c r="J9664" s="4"/>
      <c r="K9664" s="40"/>
      <c r="L9664" s="58"/>
      <c r="M9664" s="58"/>
      <c r="N9664" s="58"/>
      <c r="O9664" s="58"/>
      <c r="P9664" s="40"/>
      <c r="Q9664" s="58"/>
      <c r="R9664" s="58"/>
      <c r="S9664" s="58"/>
      <c r="T9664" s="58"/>
      <c r="U9664" s="58"/>
      <c r="V9664" s="58"/>
      <c r="W9664" s="58"/>
      <c r="X9664" s="58"/>
      <c r="Y9664" s="58"/>
      <c r="Z9664" s="58"/>
      <c r="AA9664" s="58"/>
      <c r="AB9664" s="58"/>
      <c r="AC9664" s="58"/>
      <c r="AD9664" s="58"/>
      <c r="AE9664" s="58"/>
      <c r="AF9664" s="58"/>
      <c r="AG9664" s="58"/>
      <c r="AH9664" s="58"/>
      <c r="AI9664" s="58"/>
      <c r="AJ9664" s="58"/>
      <c r="AK9664" s="40" t="s">
        <v>72</v>
      </c>
      <c r="AL9664" s="40"/>
      <c r="AM9664" s="1" t="s">
        <v>216</v>
      </c>
    </row>
    <row r="9665" spans="1:39">
      <c r="A9665" s="1" t="s">
        <v>2999</v>
      </c>
      <c r="B9665" s="28">
        <v>42831</v>
      </c>
      <c r="C9665" s="30">
        <v>100</v>
      </c>
      <c r="D9665" s="4">
        <v>1</v>
      </c>
      <c r="E9665" s="1">
        <v>32</v>
      </c>
      <c r="F9665" s="4" t="s">
        <v>26</v>
      </c>
      <c r="G9665" s="4" t="s">
        <v>1488</v>
      </c>
      <c r="H9665" s="4" t="s">
        <v>23</v>
      </c>
      <c r="I9665" s="4" t="s">
        <v>23</v>
      </c>
      <c r="J9665" s="4"/>
      <c r="K9665" s="40"/>
      <c r="L9665" s="58"/>
      <c r="M9665" s="58"/>
      <c r="N9665" s="58"/>
      <c r="O9665" s="58"/>
      <c r="P9665" s="40"/>
      <c r="Q9665" s="58"/>
      <c r="R9665" s="58"/>
      <c r="S9665" s="58"/>
      <c r="T9665" s="58"/>
      <c r="U9665" s="58"/>
      <c r="V9665" s="58"/>
      <c r="W9665" s="58"/>
      <c r="X9665" s="58"/>
      <c r="Y9665" s="58"/>
      <c r="Z9665" s="58"/>
      <c r="AA9665" s="58"/>
      <c r="AB9665" s="58"/>
      <c r="AC9665" s="58"/>
      <c r="AD9665" s="58"/>
      <c r="AE9665" s="58"/>
      <c r="AF9665" s="58"/>
      <c r="AG9665" s="58"/>
      <c r="AH9665" s="58"/>
      <c r="AI9665" s="58"/>
      <c r="AJ9665" s="58"/>
      <c r="AK9665" s="40" t="s">
        <v>1328</v>
      </c>
      <c r="AL9665" s="40"/>
      <c r="AM9665" s="1" t="s">
        <v>216</v>
      </c>
    </row>
    <row r="9666" spans="1:39">
      <c r="A9666" s="1" t="s">
        <v>2999</v>
      </c>
      <c r="B9666" s="28">
        <v>42831</v>
      </c>
      <c r="C9666" s="30">
        <v>100</v>
      </c>
      <c r="D9666" s="4">
        <v>1</v>
      </c>
      <c r="E9666" s="1">
        <v>32</v>
      </c>
      <c r="F9666" s="4" t="s">
        <v>47</v>
      </c>
      <c r="G9666" s="4" t="s">
        <v>1489</v>
      </c>
      <c r="H9666" s="4" t="s">
        <v>23</v>
      </c>
      <c r="I9666" s="4" t="s">
        <v>23</v>
      </c>
      <c r="J9666" s="4"/>
      <c r="K9666" s="40"/>
      <c r="L9666" s="58"/>
      <c r="M9666" s="58"/>
      <c r="N9666" s="58"/>
      <c r="O9666" s="58"/>
      <c r="P9666" s="40"/>
      <c r="Q9666" s="58"/>
      <c r="R9666" s="58"/>
      <c r="S9666" s="58"/>
      <c r="T9666" s="58"/>
      <c r="U9666" s="58"/>
      <c r="V9666" s="58"/>
      <c r="W9666" s="58"/>
      <c r="X9666" s="58"/>
      <c r="Y9666" s="58"/>
      <c r="Z9666" s="58"/>
      <c r="AA9666" s="58"/>
      <c r="AB9666" s="58"/>
      <c r="AC9666" s="58"/>
      <c r="AD9666" s="58"/>
      <c r="AE9666" s="58"/>
      <c r="AF9666" s="58"/>
      <c r="AG9666" s="58"/>
      <c r="AH9666" s="58"/>
      <c r="AI9666" s="58"/>
      <c r="AJ9666" s="58"/>
      <c r="AK9666" s="40" t="s">
        <v>1328</v>
      </c>
      <c r="AL9666" s="40"/>
      <c r="AM9666" s="1" t="s">
        <v>216</v>
      </c>
    </row>
    <row r="9667" spans="1:39">
      <c r="A9667" s="1" t="s">
        <v>2999</v>
      </c>
      <c r="B9667" s="28">
        <v>42831</v>
      </c>
      <c r="C9667" s="30">
        <v>100</v>
      </c>
      <c r="D9667" s="4">
        <v>1</v>
      </c>
      <c r="E9667" s="1">
        <v>33</v>
      </c>
      <c r="F9667" s="4" t="s">
        <v>26</v>
      </c>
      <c r="G9667" s="4" t="s">
        <v>532</v>
      </c>
      <c r="H9667" s="4" t="s">
        <v>23</v>
      </c>
      <c r="I9667" s="4" t="s">
        <v>53</v>
      </c>
      <c r="J9667" s="4"/>
      <c r="K9667" s="40"/>
      <c r="L9667" s="58"/>
      <c r="M9667" s="58"/>
      <c r="N9667" s="58"/>
      <c r="O9667" s="58"/>
      <c r="P9667" s="40"/>
      <c r="Q9667" s="58"/>
      <c r="R9667" s="58"/>
      <c r="S9667" s="58"/>
      <c r="T9667" s="58"/>
      <c r="U9667" s="58"/>
      <c r="V9667" s="58"/>
      <c r="W9667" s="58"/>
      <c r="X9667" s="58"/>
      <c r="Y9667" s="58"/>
      <c r="Z9667" s="58"/>
      <c r="AA9667" s="58"/>
      <c r="AB9667" s="58"/>
      <c r="AC9667" s="58"/>
      <c r="AD9667" s="58"/>
      <c r="AE9667" s="58"/>
      <c r="AF9667" s="58"/>
      <c r="AG9667" s="58"/>
      <c r="AH9667" s="58"/>
      <c r="AI9667" s="58"/>
      <c r="AJ9667" s="58"/>
      <c r="AK9667" s="40" t="s">
        <v>1328</v>
      </c>
      <c r="AL9667" s="40"/>
      <c r="AM9667" s="1" t="s">
        <v>216</v>
      </c>
    </row>
    <row r="9668" spans="1:39">
      <c r="A9668" s="1" t="s">
        <v>2999</v>
      </c>
      <c r="B9668" s="28">
        <v>42831</v>
      </c>
      <c r="C9668" s="30">
        <v>100</v>
      </c>
      <c r="D9668" s="4">
        <v>1</v>
      </c>
      <c r="E9668" s="1">
        <v>33</v>
      </c>
      <c r="F9668" s="4" t="s">
        <v>47</v>
      </c>
      <c r="G9668" s="4" t="s">
        <v>1490</v>
      </c>
      <c r="H9668" s="4" t="s">
        <v>22</v>
      </c>
      <c r="I9668" s="4" t="s">
        <v>53</v>
      </c>
      <c r="J9668" s="4"/>
      <c r="K9668" s="40"/>
      <c r="L9668" s="58"/>
      <c r="M9668" s="58"/>
      <c r="N9668" s="58"/>
      <c r="O9668" s="58"/>
      <c r="P9668" s="40"/>
      <c r="Q9668" s="58"/>
      <c r="R9668" s="58"/>
      <c r="S9668" s="58"/>
      <c r="T9668" s="58"/>
      <c r="U9668" s="58"/>
      <c r="V9668" s="58"/>
      <c r="W9668" s="58"/>
      <c r="X9668" s="58"/>
      <c r="Y9668" s="58"/>
      <c r="Z9668" s="58"/>
      <c r="AA9668" s="58"/>
      <c r="AB9668" s="58"/>
      <c r="AC9668" s="58"/>
      <c r="AD9668" s="58"/>
      <c r="AE9668" s="58"/>
      <c r="AF9668" s="58"/>
      <c r="AG9668" s="58"/>
      <c r="AH9668" s="58"/>
      <c r="AI9668" s="58"/>
      <c r="AJ9668" s="58"/>
      <c r="AK9668" s="40" t="s">
        <v>1328</v>
      </c>
      <c r="AL9668" s="40"/>
      <c r="AM9668" s="1" t="s">
        <v>216</v>
      </c>
    </row>
    <row r="9669" spans="1:39">
      <c r="A9669" s="1" t="s">
        <v>2999</v>
      </c>
      <c r="B9669" s="28">
        <v>42831</v>
      </c>
      <c r="C9669" s="30">
        <v>100</v>
      </c>
      <c r="D9669" s="4">
        <v>1</v>
      </c>
      <c r="E9669" s="1">
        <v>34</v>
      </c>
      <c r="F9669" s="4" t="s">
        <v>26</v>
      </c>
      <c r="G9669" s="4" t="s">
        <v>1491</v>
      </c>
      <c r="H9669" s="4" t="s">
        <v>22</v>
      </c>
      <c r="I9669" s="4" t="s">
        <v>53</v>
      </c>
      <c r="J9669" s="4"/>
      <c r="K9669" s="40"/>
      <c r="L9669" s="58"/>
      <c r="M9669" s="58"/>
      <c r="N9669" s="58"/>
      <c r="O9669" s="58"/>
      <c r="P9669" s="40"/>
      <c r="Q9669" s="58"/>
      <c r="R9669" s="58"/>
      <c r="S9669" s="58"/>
      <c r="T9669" s="58"/>
      <c r="U9669" s="58"/>
      <c r="V9669" s="58"/>
      <c r="W9669" s="58"/>
      <c r="X9669" s="58"/>
      <c r="Y9669" s="58"/>
      <c r="Z9669" s="58"/>
      <c r="AA9669" s="58"/>
      <c r="AB9669" s="58"/>
      <c r="AC9669" s="58"/>
      <c r="AD9669" s="58"/>
      <c r="AE9669" s="58"/>
      <c r="AF9669" s="58"/>
      <c r="AG9669" s="58"/>
      <c r="AH9669" s="58"/>
      <c r="AI9669" s="58"/>
      <c r="AJ9669" s="58"/>
      <c r="AK9669" s="40" t="s">
        <v>1328</v>
      </c>
      <c r="AL9669" s="40"/>
      <c r="AM9669" s="1" t="s">
        <v>216</v>
      </c>
    </row>
    <row r="9670" spans="1:39">
      <c r="A9670" s="1" t="s">
        <v>2999</v>
      </c>
      <c r="B9670" s="28">
        <v>42831</v>
      </c>
      <c r="C9670" s="30">
        <v>100</v>
      </c>
      <c r="D9670" s="4">
        <v>1</v>
      </c>
      <c r="E9670" s="1">
        <v>34</v>
      </c>
      <c r="F9670" s="4" t="s">
        <v>47</v>
      </c>
      <c r="G9670" s="4" t="s">
        <v>1492</v>
      </c>
      <c r="H9670" s="4" t="s">
        <v>22</v>
      </c>
      <c r="I9670" s="4" t="s">
        <v>53</v>
      </c>
      <c r="J9670" s="4"/>
      <c r="K9670" s="40"/>
      <c r="L9670" s="58"/>
      <c r="M9670" s="58"/>
      <c r="N9670" s="58"/>
      <c r="O9670" s="58"/>
      <c r="P9670" s="40"/>
      <c r="Q9670" s="58"/>
      <c r="R9670" s="58"/>
      <c r="S9670" s="58"/>
      <c r="T9670" s="58"/>
      <c r="U9670" s="58"/>
      <c r="V9670" s="58"/>
      <c r="W9670" s="58"/>
      <c r="X9670" s="58"/>
      <c r="Y9670" s="58"/>
      <c r="Z9670" s="58"/>
      <c r="AA9670" s="58"/>
      <c r="AB9670" s="58"/>
      <c r="AC9670" s="58"/>
      <c r="AD9670" s="58"/>
      <c r="AE9670" s="58"/>
      <c r="AF9670" s="58"/>
      <c r="AG9670" s="58"/>
      <c r="AH9670" s="58"/>
      <c r="AI9670" s="58"/>
      <c r="AJ9670" s="58"/>
      <c r="AK9670" s="40" t="s">
        <v>1328</v>
      </c>
      <c r="AL9670" s="40"/>
      <c r="AM9670" s="1" t="s">
        <v>216</v>
      </c>
    </row>
    <row r="9671" spans="1:39">
      <c r="A9671" s="1" t="s">
        <v>2999</v>
      </c>
      <c r="B9671" s="28">
        <v>42831</v>
      </c>
      <c r="C9671" s="30">
        <v>100</v>
      </c>
      <c r="D9671" s="4">
        <v>1</v>
      </c>
      <c r="E9671" s="1">
        <v>35</v>
      </c>
      <c r="F9671" s="4" t="s">
        <v>26</v>
      </c>
      <c r="G9671" s="4" t="s">
        <v>1493</v>
      </c>
      <c r="H9671" s="4" t="s">
        <v>22</v>
      </c>
      <c r="I9671" s="4" t="s">
        <v>23</v>
      </c>
      <c r="J9671" s="4"/>
      <c r="K9671" s="40"/>
      <c r="L9671" s="58"/>
      <c r="M9671" s="58"/>
      <c r="N9671" s="58"/>
      <c r="O9671" s="58"/>
      <c r="P9671" s="40"/>
      <c r="Q9671" s="58"/>
      <c r="R9671" s="58"/>
      <c r="S9671" s="58"/>
      <c r="T9671" s="58"/>
      <c r="U9671" s="58"/>
      <c r="V9671" s="58"/>
      <c r="W9671" s="58"/>
      <c r="X9671" s="58"/>
      <c r="Y9671" s="58"/>
      <c r="Z9671" s="58"/>
      <c r="AA9671" s="58"/>
      <c r="AB9671" s="58"/>
      <c r="AC9671" s="58"/>
      <c r="AD9671" s="58"/>
      <c r="AE9671" s="58"/>
      <c r="AF9671" s="58"/>
      <c r="AG9671" s="58"/>
      <c r="AH9671" s="58"/>
      <c r="AI9671" s="58"/>
      <c r="AJ9671" s="58"/>
      <c r="AK9671" s="40" t="s">
        <v>1328</v>
      </c>
      <c r="AL9671" s="40"/>
      <c r="AM9671" s="1" t="s">
        <v>216</v>
      </c>
    </row>
    <row r="9672" spans="1:39">
      <c r="A9672" s="1" t="s">
        <v>2999</v>
      </c>
      <c r="B9672" s="28">
        <v>42831</v>
      </c>
      <c r="C9672" s="30">
        <v>100</v>
      </c>
      <c r="D9672" s="4">
        <v>1</v>
      </c>
      <c r="E9672" s="1">
        <v>35</v>
      </c>
      <c r="F9672" s="4" t="s">
        <v>47</v>
      </c>
      <c r="G9672" s="4" t="s">
        <v>1494</v>
      </c>
      <c r="H9672" s="4" t="s">
        <v>22</v>
      </c>
      <c r="I9672" s="4" t="s">
        <v>53</v>
      </c>
      <c r="J9672" s="4" t="s">
        <v>55</v>
      </c>
      <c r="K9672" s="40"/>
      <c r="L9672" s="58"/>
      <c r="M9672" s="57"/>
      <c r="N9672" s="58"/>
      <c r="O9672" s="58"/>
      <c r="P9672" s="40"/>
      <c r="Q9672" s="58"/>
      <c r="R9672" s="58"/>
      <c r="S9672" s="58"/>
      <c r="T9672" s="58"/>
      <c r="U9672" s="58"/>
      <c r="V9672" s="58"/>
      <c r="W9672" s="58"/>
      <c r="X9672" s="58"/>
      <c r="Y9672" s="58"/>
      <c r="Z9672" s="58"/>
      <c r="AA9672" s="58"/>
      <c r="AB9672" s="58"/>
      <c r="AC9672" s="58"/>
      <c r="AD9672" s="58"/>
      <c r="AE9672" s="58"/>
      <c r="AF9672" s="58"/>
      <c r="AG9672" s="58"/>
      <c r="AH9672" s="58"/>
      <c r="AI9672" s="58"/>
      <c r="AJ9672" s="58"/>
      <c r="AK9672" s="40" t="s">
        <v>1328</v>
      </c>
      <c r="AL9672" s="40"/>
      <c r="AM9672" s="1" t="s">
        <v>216</v>
      </c>
    </row>
    <row r="9673" spans="1:39">
      <c r="A9673" s="1" t="s">
        <v>2999</v>
      </c>
      <c r="B9673" s="28">
        <v>42831</v>
      </c>
      <c r="C9673" s="30">
        <v>100</v>
      </c>
      <c r="D9673" s="4">
        <v>1</v>
      </c>
      <c r="E9673" s="1">
        <v>36</v>
      </c>
      <c r="F9673" s="4" t="s">
        <v>26</v>
      </c>
      <c r="G9673" s="4" t="s">
        <v>1495</v>
      </c>
      <c r="H9673" s="4" t="s">
        <v>23</v>
      </c>
      <c r="I9673" s="4" t="s">
        <v>53</v>
      </c>
      <c r="J9673" s="4"/>
      <c r="K9673" s="40"/>
      <c r="L9673" s="58"/>
      <c r="M9673" s="58"/>
      <c r="N9673" s="58"/>
      <c r="O9673" s="58"/>
      <c r="P9673" s="40"/>
      <c r="Q9673" s="58"/>
      <c r="R9673" s="58"/>
      <c r="S9673" s="58"/>
      <c r="T9673" s="58"/>
      <c r="U9673" s="58"/>
      <c r="V9673" s="58"/>
      <c r="W9673" s="58"/>
      <c r="X9673" s="58"/>
      <c r="Y9673" s="58"/>
      <c r="Z9673" s="58"/>
      <c r="AA9673" s="58"/>
      <c r="AB9673" s="58"/>
      <c r="AC9673" s="58"/>
      <c r="AD9673" s="58"/>
      <c r="AE9673" s="58"/>
      <c r="AF9673" s="58"/>
      <c r="AG9673" s="58"/>
      <c r="AH9673" s="58"/>
      <c r="AI9673" s="58"/>
      <c r="AJ9673" s="58"/>
      <c r="AK9673" s="40" t="s">
        <v>1328</v>
      </c>
      <c r="AL9673" s="40"/>
      <c r="AM9673" s="1" t="s">
        <v>216</v>
      </c>
    </row>
    <row r="9674" spans="1:39">
      <c r="A9674" s="1" t="s">
        <v>2999</v>
      </c>
      <c r="B9674" s="28">
        <v>42831</v>
      </c>
      <c r="C9674" s="30">
        <v>100</v>
      </c>
      <c r="D9674" s="4">
        <v>1</v>
      </c>
      <c r="E9674" s="1">
        <v>36</v>
      </c>
      <c r="F9674" s="4" t="s">
        <v>47</v>
      </c>
      <c r="G9674" s="4" t="s">
        <v>1496</v>
      </c>
      <c r="H9674" s="4" t="s">
        <v>23</v>
      </c>
      <c r="I9674" s="4" t="s">
        <v>9</v>
      </c>
      <c r="J9674" s="4" t="s">
        <v>55</v>
      </c>
      <c r="K9674" s="40"/>
      <c r="L9674" s="58"/>
      <c r="M9674" s="58"/>
      <c r="N9674" s="58"/>
      <c r="O9674" s="58"/>
      <c r="P9674" s="40"/>
      <c r="Q9674" s="58"/>
      <c r="R9674" s="58"/>
      <c r="S9674" s="58"/>
      <c r="T9674" s="58"/>
      <c r="U9674" s="58"/>
      <c r="V9674" s="58"/>
      <c r="W9674" s="58"/>
      <c r="X9674" s="58"/>
      <c r="Y9674" s="58"/>
      <c r="Z9674" s="58"/>
      <c r="AA9674" s="58"/>
      <c r="AB9674" s="58"/>
      <c r="AC9674" s="58"/>
      <c r="AD9674" s="58"/>
      <c r="AE9674" s="58"/>
      <c r="AF9674" s="58"/>
      <c r="AG9674" s="58"/>
      <c r="AH9674" s="58"/>
      <c r="AI9674" s="58"/>
      <c r="AJ9674" s="58"/>
      <c r="AK9674" s="40" t="s">
        <v>1328</v>
      </c>
      <c r="AL9674" s="40"/>
      <c r="AM9674" s="1" t="s">
        <v>216</v>
      </c>
    </row>
    <row r="9675" spans="1:39">
      <c r="A9675" s="1" t="s">
        <v>2999</v>
      </c>
      <c r="B9675" s="28">
        <v>42831</v>
      </c>
      <c r="C9675" s="30">
        <v>100</v>
      </c>
      <c r="D9675" s="4">
        <v>1</v>
      </c>
      <c r="E9675" s="1">
        <v>37</v>
      </c>
      <c r="F9675" s="4" t="s">
        <v>26</v>
      </c>
      <c r="G9675" s="4" t="s">
        <v>534</v>
      </c>
      <c r="H9675" s="4" t="s">
        <v>22</v>
      </c>
      <c r="I9675" s="4" t="s">
        <v>53</v>
      </c>
      <c r="J9675" s="4"/>
      <c r="K9675" s="40"/>
      <c r="L9675" s="58"/>
      <c r="M9675" s="58"/>
      <c r="N9675" s="58"/>
      <c r="O9675" s="58"/>
      <c r="P9675" s="40"/>
      <c r="Q9675" s="58"/>
      <c r="R9675" s="58"/>
      <c r="S9675" s="58"/>
      <c r="T9675" s="58"/>
      <c r="U9675" s="58"/>
      <c r="V9675" s="58"/>
      <c r="W9675" s="58"/>
      <c r="X9675" s="58"/>
      <c r="Y9675" s="58"/>
      <c r="Z9675" s="58"/>
      <c r="AA9675" s="58"/>
      <c r="AB9675" s="58"/>
      <c r="AC9675" s="58"/>
      <c r="AD9675" s="58"/>
      <c r="AE9675" s="58"/>
      <c r="AF9675" s="58"/>
      <c r="AG9675" s="58"/>
      <c r="AH9675" s="58"/>
      <c r="AI9675" s="58"/>
      <c r="AJ9675" s="58"/>
      <c r="AK9675" s="40" t="s">
        <v>1328</v>
      </c>
      <c r="AL9675" s="40"/>
      <c r="AM9675" s="1" t="s">
        <v>216</v>
      </c>
    </row>
    <row r="9676" spans="1:39">
      <c r="A9676" s="1" t="s">
        <v>2999</v>
      </c>
      <c r="B9676" s="28">
        <v>42831</v>
      </c>
      <c r="C9676" s="30">
        <v>100</v>
      </c>
      <c r="D9676" s="4">
        <v>1</v>
      </c>
      <c r="E9676" s="1">
        <v>37</v>
      </c>
      <c r="F9676" s="4" t="s">
        <v>47</v>
      </c>
      <c r="G9676" s="4" t="s">
        <v>1498</v>
      </c>
      <c r="H9676" s="4" t="s">
        <v>22</v>
      </c>
      <c r="I9676" s="4" t="s">
        <v>9</v>
      </c>
      <c r="J9676" s="4"/>
      <c r="K9676" s="40"/>
      <c r="L9676" s="58"/>
      <c r="M9676" s="58"/>
      <c r="N9676" s="58"/>
      <c r="O9676" s="58"/>
      <c r="P9676" s="40"/>
      <c r="Q9676" s="58"/>
      <c r="R9676" s="58"/>
      <c r="S9676" s="58"/>
      <c r="T9676" s="58"/>
      <c r="U9676" s="58"/>
      <c r="V9676" s="58"/>
      <c r="W9676" s="58"/>
      <c r="X9676" s="58"/>
      <c r="Y9676" s="58"/>
      <c r="Z9676" s="58"/>
      <c r="AA9676" s="58"/>
      <c r="AB9676" s="58"/>
      <c r="AC9676" s="58"/>
      <c r="AD9676" s="58"/>
      <c r="AE9676" s="58"/>
      <c r="AF9676" s="58"/>
      <c r="AG9676" s="58"/>
      <c r="AH9676" s="58"/>
      <c r="AI9676" s="58"/>
      <c r="AJ9676" s="58"/>
      <c r="AK9676" s="40" t="s">
        <v>1328</v>
      </c>
      <c r="AL9676" s="40"/>
      <c r="AM9676" s="1" t="s">
        <v>216</v>
      </c>
    </row>
    <row r="9677" spans="1:39">
      <c r="A9677" s="1" t="s">
        <v>2999</v>
      </c>
      <c r="B9677" s="28">
        <v>42831</v>
      </c>
      <c r="C9677" s="30">
        <v>100</v>
      </c>
      <c r="D9677" s="4">
        <v>1</v>
      </c>
      <c r="E9677" s="1">
        <v>38</v>
      </c>
      <c r="F9677" s="4" t="s">
        <v>26</v>
      </c>
      <c r="G9677" s="4" t="s">
        <v>1499</v>
      </c>
      <c r="H9677" s="4" t="s">
        <v>22</v>
      </c>
      <c r="I9677" s="4" t="s">
        <v>53</v>
      </c>
      <c r="J9677" s="4"/>
      <c r="K9677" s="40"/>
      <c r="L9677" s="58"/>
      <c r="M9677" s="58"/>
      <c r="N9677" s="58"/>
      <c r="O9677" s="58"/>
      <c r="P9677" s="40"/>
      <c r="Q9677" s="58"/>
      <c r="R9677" s="58"/>
      <c r="S9677" s="58"/>
      <c r="T9677" s="58"/>
      <c r="U9677" s="58"/>
      <c r="V9677" s="58"/>
      <c r="W9677" s="58"/>
      <c r="X9677" s="58"/>
      <c r="Y9677" s="58"/>
      <c r="Z9677" s="58"/>
      <c r="AA9677" s="58"/>
      <c r="AB9677" s="58"/>
      <c r="AC9677" s="58"/>
      <c r="AD9677" s="58"/>
      <c r="AE9677" s="58"/>
      <c r="AF9677" s="58"/>
      <c r="AG9677" s="58"/>
      <c r="AH9677" s="58"/>
      <c r="AI9677" s="58"/>
      <c r="AJ9677" s="58"/>
      <c r="AK9677" s="40" t="s">
        <v>1328</v>
      </c>
      <c r="AL9677" s="40"/>
      <c r="AM9677" s="1" t="s">
        <v>216</v>
      </c>
    </row>
    <row r="9678" spans="1:39">
      <c r="A9678" s="1" t="s">
        <v>2999</v>
      </c>
      <c r="B9678" s="28">
        <v>42831</v>
      </c>
      <c r="C9678" s="30">
        <v>100</v>
      </c>
      <c r="D9678" s="4">
        <v>1</v>
      </c>
      <c r="E9678" s="1">
        <v>38</v>
      </c>
      <c r="F9678" s="4" t="s">
        <v>47</v>
      </c>
      <c r="G9678" s="4" t="s">
        <v>1500</v>
      </c>
      <c r="H9678" s="4" t="s">
        <v>22</v>
      </c>
      <c r="I9678" s="4" t="s">
        <v>53</v>
      </c>
      <c r="J9678" s="4"/>
      <c r="K9678" s="40"/>
      <c r="L9678" s="58"/>
      <c r="M9678" s="58"/>
      <c r="N9678" s="58"/>
      <c r="O9678" s="58"/>
      <c r="P9678" s="40"/>
      <c r="Q9678" s="58"/>
      <c r="R9678" s="58"/>
      <c r="S9678" s="58"/>
      <c r="T9678" s="58"/>
      <c r="U9678" s="58"/>
      <c r="V9678" s="58"/>
      <c r="W9678" s="58"/>
      <c r="X9678" s="58"/>
      <c r="Y9678" s="58"/>
      <c r="Z9678" s="58"/>
      <c r="AA9678" s="58"/>
      <c r="AB9678" s="58"/>
      <c r="AC9678" s="58"/>
      <c r="AD9678" s="58"/>
      <c r="AE9678" s="58"/>
      <c r="AF9678" s="58"/>
      <c r="AG9678" s="58"/>
      <c r="AH9678" s="58"/>
      <c r="AI9678" s="58"/>
      <c r="AJ9678" s="58"/>
      <c r="AK9678" s="40" t="s">
        <v>1328</v>
      </c>
      <c r="AL9678" s="40"/>
      <c r="AM9678" s="1" t="s">
        <v>216</v>
      </c>
    </row>
    <row r="9679" spans="1:39">
      <c r="A9679" s="1" t="s">
        <v>2999</v>
      </c>
      <c r="B9679" s="28">
        <v>42831</v>
      </c>
      <c r="C9679" s="30">
        <v>100</v>
      </c>
      <c r="D9679" s="4">
        <v>1</v>
      </c>
      <c r="E9679" s="1">
        <v>39</v>
      </c>
      <c r="F9679" s="4" t="s">
        <v>26</v>
      </c>
      <c r="G9679" s="4" t="s">
        <v>1501</v>
      </c>
      <c r="H9679" s="4" t="s">
        <v>23</v>
      </c>
      <c r="I9679" s="4" t="s">
        <v>23</v>
      </c>
      <c r="J9679" s="4"/>
      <c r="K9679" s="40"/>
      <c r="L9679" s="58"/>
      <c r="M9679" s="58"/>
      <c r="N9679" s="58"/>
      <c r="O9679" s="58"/>
      <c r="P9679" s="40"/>
      <c r="Q9679" s="58"/>
      <c r="R9679" s="58"/>
      <c r="S9679" s="58"/>
      <c r="T9679" s="58"/>
      <c r="U9679" s="58"/>
      <c r="V9679" s="58"/>
      <c r="W9679" s="58"/>
      <c r="X9679" s="58"/>
      <c r="Y9679" s="58"/>
      <c r="Z9679" s="58"/>
      <c r="AA9679" s="58"/>
      <c r="AB9679" s="58"/>
      <c r="AC9679" s="58"/>
      <c r="AD9679" s="58"/>
      <c r="AE9679" s="58"/>
      <c r="AF9679" s="58"/>
      <c r="AG9679" s="58"/>
      <c r="AH9679" s="58"/>
      <c r="AI9679" s="58"/>
      <c r="AJ9679" s="58"/>
      <c r="AK9679" s="40" t="s">
        <v>1328</v>
      </c>
      <c r="AL9679" s="40"/>
      <c r="AM9679" s="1" t="s">
        <v>216</v>
      </c>
    </row>
    <row r="9680" spans="1:39">
      <c r="A9680" s="1" t="s">
        <v>2999</v>
      </c>
      <c r="B9680" s="28">
        <v>42831</v>
      </c>
      <c r="C9680" s="30">
        <v>100</v>
      </c>
      <c r="D9680" s="4">
        <v>1</v>
      </c>
      <c r="E9680" s="1">
        <v>39</v>
      </c>
      <c r="F9680" s="4" t="s">
        <v>47</v>
      </c>
      <c r="G9680" s="4" t="s">
        <v>1503</v>
      </c>
      <c r="H9680" s="4" t="s">
        <v>22</v>
      </c>
      <c r="I9680" s="4" t="s">
        <v>23</v>
      </c>
      <c r="J9680" s="4"/>
      <c r="K9680" s="40"/>
      <c r="L9680" s="58"/>
      <c r="M9680" s="58"/>
      <c r="N9680" s="58"/>
      <c r="O9680" s="58"/>
      <c r="P9680" s="40"/>
      <c r="Q9680" s="58"/>
      <c r="R9680" s="58"/>
      <c r="S9680" s="58"/>
      <c r="T9680" s="58"/>
      <c r="U9680" s="58"/>
      <c r="V9680" s="58"/>
      <c r="W9680" s="58"/>
      <c r="X9680" s="58"/>
      <c r="Y9680" s="58"/>
      <c r="Z9680" s="58"/>
      <c r="AA9680" s="58"/>
      <c r="AB9680" s="58"/>
      <c r="AC9680" s="58"/>
      <c r="AD9680" s="58"/>
      <c r="AE9680" s="58"/>
      <c r="AF9680" s="58"/>
      <c r="AG9680" s="58"/>
      <c r="AH9680" s="58"/>
      <c r="AI9680" s="58"/>
      <c r="AJ9680" s="58"/>
      <c r="AK9680" s="40" t="s">
        <v>1328</v>
      </c>
      <c r="AL9680" s="40"/>
      <c r="AM9680" s="1" t="s">
        <v>216</v>
      </c>
    </row>
    <row r="9681" spans="1:40">
      <c r="A9681" s="1" t="s">
        <v>2999</v>
      </c>
      <c r="B9681" s="28">
        <v>42831</v>
      </c>
      <c r="C9681" s="30">
        <v>100</v>
      </c>
      <c r="D9681" s="4">
        <v>1</v>
      </c>
      <c r="E9681" s="1">
        <v>40</v>
      </c>
      <c r="F9681" s="4" t="s">
        <v>26</v>
      </c>
      <c r="G9681" s="4" t="s">
        <v>1504</v>
      </c>
      <c r="H9681" s="4" t="s">
        <v>23</v>
      </c>
      <c r="I9681" s="4" t="s">
        <v>53</v>
      </c>
      <c r="J9681" s="4"/>
      <c r="K9681" s="40"/>
      <c r="L9681" s="58"/>
      <c r="M9681" s="58"/>
      <c r="N9681" s="58"/>
      <c r="O9681" s="58"/>
      <c r="P9681" s="40"/>
      <c r="Q9681" s="58"/>
      <c r="R9681" s="58"/>
      <c r="S9681" s="58"/>
      <c r="T9681" s="58"/>
      <c r="U9681" s="58"/>
      <c r="V9681" s="58"/>
      <c r="W9681" s="58"/>
      <c r="X9681" s="58"/>
      <c r="Y9681" s="58"/>
      <c r="Z9681" s="58"/>
      <c r="AA9681" s="58"/>
      <c r="AB9681" s="58"/>
      <c r="AC9681" s="58"/>
      <c r="AD9681" s="58"/>
      <c r="AE9681" s="58"/>
      <c r="AF9681" s="58"/>
      <c r="AG9681" s="58"/>
      <c r="AH9681" s="58"/>
      <c r="AI9681" s="58"/>
      <c r="AJ9681" s="58"/>
      <c r="AK9681" s="40" t="s">
        <v>1328</v>
      </c>
      <c r="AL9681" s="40"/>
      <c r="AM9681" s="1" t="s">
        <v>216</v>
      </c>
    </row>
    <row r="9682" spans="1:40">
      <c r="A9682" s="1" t="s">
        <v>2999</v>
      </c>
      <c r="B9682" s="28">
        <v>42831</v>
      </c>
      <c r="C9682" s="30">
        <v>100</v>
      </c>
      <c r="D9682" s="4">
        <v>1</v>
      </c>
      <c r="E9682" s="1">
        <v>40</v>
      </c>
      <c r="F9682" s="4" t="s">
        <v>47</v>
      </c>
      <c r="G9682" s="4" t="s">
        <v>1507</v>
      </c>
      <c r="H9682" s="4" t="s">
        <v>22</v>
      </c>
      <c r="I9682" s="4" t="s">
        <v>9</v>
      </c>
      <c r="J9682" s="4"/>
      <c r="K9682" s="40"/>
      <c r="L9682" s="58"/>
      <c r="M9682" s="58"/>
      <c r="N9682" s="58"/>
      <c r="O9682" s="58"/>
      <c r="P9682" s="40"/>
      <c r="Q9682" s="58"/>
      <c r="R9682" s="58"/>
      <c r="S9682" s="58"/>
      <c r="T9682" s="58"/>
      <c r="U9682" s="58"/>
      <c r="V9682" s="58"/>
      <c r="W9682" s="58"/>
      <c r="X9682" s="58"/>
      <c r="Y9682" s="58"/>
      <c r="Z9682" s="58"/>
      <c r="AA9682" s="58"/>
      <c r="AB9682" s="58"/>
      <c r="AC9682" s="58"/>
      <c r="AD9682" s="58"/>
      <c r="AE9682" s="58"/>
      <c r="AF9682" s="58"/>
      <c r="AG9682" s="58"/>
      <c r="AH9682" s="58"/>
      <c r="AI9682" s="58"/>
      <c r="AJ9682" s="58"/>
      <c r="AK9682" s="40" t="s">
        <v>1328</v>
      </c>
      <c r="AL9682" s="40"/>
      <c r="AM9682" s="1" t="s">
        <v>216</v>
      </c>
    </row>
    <row r="9683" spans="1:40">
      <c r="A9683" s="1" t="s">
        <v>2999</v>
      </c>
      <c r="B9683" s="28">
        <v>42831</v>
      </c>
      <c r="C9683" s="30">
        <v>100</v>
      </c>
      <c r="D9683" s="4">
        <v>1</v>
      </c>
      <c r="E9683" s="1">
        <v>41</v>
      </c>
      <c r="F9683" s="4" t="s">
        <v>26</v>
      </c>
      <c r="G9683" s="4" t="s">
        <v>1508</v>
      </c>
      <c r="H9683" s="4" t="s">
        <v>22</v>
      </c>
      <c r="I9683" s="4" t="s">
        <v>9</v>
      </c>
      <c r="J9683" s="4"/>
      <c r="K9683" s="40"/>
      <c r="L9683" s="58"/>
      <c r="M9683" s="58"/>
      <c r="N9683" s="58"/>
      <c r="O9683" s="58"/>
      <c r="P9683" s="40"/>
      <c r="Q9683" s="58"/>
      <c r="R9683" s="58"/>
      <c r="S9683" s="58"/>
      <c r="T9683" s="58"/>
      <c r="U9683" s="58"/>
      <c r="V9683" s="58"/>
      <c r="W9683" s="58"/>
      <c r="X9683" s="58"/>
      <c r="Y9683" s="58"/>
      <c r="Z9683" s="58"/>
      <c r="AA9683" s="58"/>
      <c r="AB9683" s="58"/>
      <c r="AC9683" s="58"/>
      <c r="AD9683" s="58"/>
      <c r="AE9683" s="58"/>
      <c r="AF9683" s="58"/>
      <c r="AG9683" s="58"/>
      <c r="AH9683" s="58"/>
      <c r="AI9683" s="58"/>
      <c r="AJ9683" s="58"/>
      <c r="AK9683" s="40" t="s">
        <v>1328</v>
      </c>
      <c r="AL9683" s="40"/>
      <c r="AM9683" s="1" t="s">
        <v>216</v>
      </c>
    </row>
    <row r="9684" spans="1:40">
      <c r="A9684" s="1" t="s">
        <v>2999</v>
      </c>
      <c r="B9684" s="28">
        <v>42831</v>
      </c>
      <c r="C9684" s="30">
        <v>100</v>
      </c>
      <c r="D9684" s="4">
        <v>1</v>
      </c>
      <c r="E9684" s="1">
        <v>41</v>
      </c>
      <c r="F9684" s="4" t="s">
        <v>47</v>
      </c>
      <c r="G9684" s="4" t="s">
        <v>1509</v>
      </c>
      <c r="H9684" s="4" t="s">
        <v>22</v>
      </c>
      <c r="I9684" s="4" t="s">
        <v>9</v>
      </c>
      <c r="J9684" s="4"/>
      <c r="K9684" s="40"/>
      <c r="L9684" s="58"/>
      <c r="M9684" s="58"/>
      <c r="N9684" s="58"/>
      <c r="O9684" s="58"/>
      <c r="P9684" s="40"/>
      <c r="Q9684" s="58"/>
      <c r="R9684" s="58"/>
      <c r="S9684" s="58"/>
      <c r="T9684" s="58"/>
      <c r="U9684" s="58"/>
      <c r="V9684" s="58"/>
      <c r="W9684" s="58"/>
      <c r="X9684" s="58"/>
      <c r="Y9684" s="58"/>
      <c r="Z9684" s="58"/>
      <c r="AA9684" s="58"/>
      <c r="AB9684" s="58"/>
      <c r="AC9684" s="58"/>
      <c r="AD9684" s="58"/>
      <c r="AE9684" s="58"/>
      <c r="AF9684" s="58"/>
      <c r="AG9684" s="58"/>
      <c r="AH9684" s="58"/>
      <c r="AI9684" s="58"/>
      <c r="AJ9684" s="58"/>
      <c r="AK9684" s="40" t="s">
        <v>1328</v>
      </c>
      <c r="AL9684" s="40"/>
      <c r="AM9684" s="1" t="s">
        <v>216</v>
      </c>
    </row>
    <row r="9685" spans="1:40">
      <c r="A9685" s="1" t="s">
        <v>2999</v>
      </c>
      <c r="B9685" s="28">
        <v>42831</v>
      </c>
      <c r="C9685" s="30">
        <v>100</v>
      </c>
      <c r="D9685" s="4">
        <v>1</v>
      </c>
      <c r="E9685" s="1">
        <v>42</v>
      </c>
      <c r="F9685" s="4" t="s">
        <v>26</v>
      </c>
      <c r="G9685" s="4" t="s">
        <v>1510</v>
      </c>
      <c r="H9685" s="4" t="s">
        <v>23</v>
      </c>
      <c r="I9685" s="4" t="s">
        <v>53</v>
      </c>
      <c r="J9685" s="4"/>
      <c r="K9685" s="40"/>
      <c r="L9685" s="58"/>
      <c r="M9685" s="58"/>
      <c r="N9685" s="58"/>
      <c r="O9685" s="58"/>
      <c r="P9685" s="40"/>
      <c r="Q9685" s="58"/>
      <c r="R9685" s="58"/>
      <c r="S9685" s="58"/>
      <c r="T9685" s="58"/>
      <c r="U9685" s="58"/>
      <c r="V9685" s="58"/>
      <c r="W9685" s="58"/>
      <c r="X9685" s="58"/>
      <c r="Y9685" s="58"/>
      <c r="Z9685" s="58"/>
      <c r="AA9685" s="58"/>
      <c r="AB9685" s="58"/>
      <c r="AC9685" s="58"/>
      <c r="AD9685" s="58"/>
      <c r="AE9685" s="58"/>
      <c r="AF9685" s="58"/>
      <c r="AG9685" s="58"/>
      <c r="AH9685" s="58"/>
      <c r="AI9685" s="58"/>
      <c r="AJ9685" s="58"/>
      <c r="AK9685" s="40" t="s">
        <v>1328</v>
      </c>
      <c r="AL9685" s="40"/>
      <c r="AM9685" s="1" t="s">
        <v>216</v>
      </c>
    </row>
    <row r="9686" spans="1:40">
      <c r="A9686" s="1" t="s">
        <v>2999</v>
      </c>
      <c r="B9686" s="28">
        <v>42831</v>
      </c>
      <c r="C9686" s="30">
        <v>100</v>
      </c>
      <c r="D9686" s="4">
        <v>1</v>
      </c>
      <c r="E9686" s="1">
        <v>42</v>
      </c>
      <c r="F9686" s="4" t="s">
        <v>47</v>
      </c>
      <c r="G9686" s="4" t="s">
        <v>1511</v>
      </c>
      <c r="H9686" s="4" t="s">
        <v>23</v>
      </c>
      <c r="I9686" s="4" t="s">
        <v>53</v>
      </c>
      <c r="J9686" s="4"/>
      <c r="K9686" s="40"/>
      <c r="L9686" s="58"/>
      <c r="M9686" s="58"/>
      <c r="N9686" s="58"/>
      <c r="O9686" s="58"/>
      <c r="P9686" s="40"/>
      <c r="Q9686" s="58"/>
      <c r="R9686" s="58"/>
      <c r="S9686" s="58"/>
      <c r="T9686" s="58"/>
      <c r="U9686" s="58"/>
      <c r="V9686" s="58"/>
      <c r="W9686" s="58"/>
      <c r="X9686" s="58"/>
      <c r="Y9686" s="58"/>
      <c r="Z9686" s="58"/>
      <c r="AA9686" s="58"/>
      <c r="AB9686" s="58"/>
      <c r="AC9686" s="58"/>
      <c r="AD9686" s="58"/>
      <c r="AE9686" s="58"/>
      <c r="AF9686" s="58"/>
      <c r="AG9686" s="58"/>
      <c r="AH9686" s="58"/>
      <c r="AI9686" s="58"/>
      <c r="AJ9686" s="58"/>
      <c r="AK9686" s="40" t="s">
        <v>1328</v>
      </c>
      <c r="AL9686" s="40"/>
      <c r="AM9686" s="1" t="s">
        <v>216</v>
      </c>
    </row>
    <row r="9687" spans="1:40">
      <c r="A9687" s="1" t="s">
        <v>2999</v>
      </c>
      <c r="B9687" s="28">
        <v>42831</v>
      </c>
      <c r="C9687" s="30">
        <v>100</v>
      </c>
      <c r="D9687" s="4">
        <v>1</v>
      </c>
      <c r="E9687" s="1">
        <v>43</v>
      </c>
      <c r="F9687" s="4" t="s">
        <v>26</v>
      </c>
      <c r="G9687" s="4" t="s">
        <v>1512</v>
      </c>
      <c r="H9687" s="4" t="s">
        <v>22</v>
      </c>
      <c r="I9687" s="4" t="s">
        <v>9</v>
      </c>
      <c r="J9687" s="4"/>
      <c r="K9687" s="40"/>
      <c r="L9687" s="58"/>
      <c r="M9687" s="58"/>
      <c r="N9687" s="58"/>
      <c r="O9687" s="58"/>
      <c r="P9687" s="40"/>
      <c r="Q9687" s="58"/>
      <c r="R9687" s="58"/>
      <c r="S9687" s="58"/>
      <c r="T9687" s="58"/>
      <c r="U9687" s="58"/>
      <c r="V9687" s="58"/>
      <c r="W9687" s="58"/>
      <c r="X9687" s="58"/>
      <c r="Y9687" s="58"/>
      <c r="Z9687" s="58"/>
      <c r="AA9687" s="58"/>
      <c r="AB9687" s="58"/>
      <c r="AC9687" s="58"/>
      <c r="AD9687" s="58"/>
      <c r="AE9687" s="58"/>
      <c r="AF9687" s="58"/>
      <c r="AG9687" s="58"/>
      <c r="AH9687" s="58"/>
      <c r="AI9687" s="58"/>
      <c r="AJ9687" s="58"/>
      <c r="AK9687" s="40" t="s">
        <v>1328</v>
      </c>
      <c r="AL9687" s="40"/>
      <c r="AM9687" s="1" t="s">
        <v>216</v>
      </c>
    </row>
    <row r="9688" spans="1:40">
      <c r="A9688" s="1" t="s">
        <v>2999</v>
      </c>
      <c r="B9688" s="28">
        <v>42831</v>
      </c>
      <c r="C9688" s="30">
        <v>100</v>
      </c>
      <c r="D9688" s="4">
        <v>1</v>
      </c>
      <c r="E9688" s="1">
        <v>43</v>
      </c>
      <c r="F9688" s="4" t="s">
        <v>47</v>
      </c>
      <c r="G9688" s="4" t="s">
        <v>1513</v>
      </c>
      <c r="H9688" s="4" t="s">
        <v>23</v>
      </c>
      <c r="I9688" s="4" t="s">
        <v>23</v>
      </c>
      <c r="J9688" s="4"/>
      <c r="K9688" s="40"/>
      <c r="L9688" s="58"/>
      <c r="M9688" s="58"/>
      <c r="N9688" s="58"/>
      <c r="O9688" s="58"/>
      <c r="P9688" s="40"/>
      <c r="Q9688" s="58"/>
      <c r="R9688" s="58"/>
      <c r="S9688" s="58"/>
      <c r="T9688" s="58"/>
      <c r="U9688" s="58"/>
      <c r="V9688" s="58"/>
      <c r="W9688" s="58"/>
      <c r="X9688" s="58"/>
      <c r="Y9688" s="58"/>
      <c r="Z9688" s="58"/>
      <c r="AA9688" s="58"/>
      <c r="AB9688" s="58"/>
      <c r="AC9688" s="58"/>
      <c r="AD9688" s="58"/>
      <c r="AE9688" s="58"/>
      <c r="AF9688" s="58"/>
      <c r="AG9688" s="58"/>
      <c r="AH9688" s="58"/>
      <c r="AI9688" s="58"/>
      <c r="AJ9688" s="58"/>
      <c r="AK9688" s="40" t="s">
        <v>1328</v>
      </c>
      <c r="AL9688" s="40"/>
      <c r="AM9688" s="1" t="s">
        <v>216</v>
      </c>
    </row>
    <row r="9689" spans="1:40">
      <c r="A9689" s="1" t="s">
        <v>2999</v>
      </c>
      <c r="B9689" s="28">
        <v>42831</v>
      </c>
      <c r="C9689" s="30">
        <v>100</v>
      </c>
      <c r="D9689" s="4">
        <v>1</v>
      </c>
      <c r="E9689" s="1">
        <v>44</v>
      </c>
      <c r="F9689" s="4" t="s">
        <v>26</v>
      </c>
      <c r="G9689" s="4" t="s">
        <v>1514</v>
      </c>
      <c r="H9689" s="4" t="s">
        <v>23</v>
      </c>
      <c r="I9689" s="4" t="s">
        <v>23</v>
      </c>
      <c r="J9689" s="4"/>
      <c r="K9689" s="40"/>
      <c r="L9689" s="58"/>
      <c r="M9689" s="58"/>
      <c r="N9689" s="58"/>
      <c r="O9689" s="58"/>
      <c r="P9689" s="40"/>
      <c r="Q9689" s="58"/>
      <c r="R9689" s="58"/>
      <c r="S9689" s="58"/>
      <c r="T9689" s="58"/>
      <c r="U9689" s="58"/>
      <c r="V9689" s="58"/>
      <c r="W9689" s="58"/>
      <c r="X9689" s="58"/>
      <c r="Y9689" s="58"/>
      <c r="Z9689" s="58"/>
      <c r="AA9689" s="58"/>
      <c r="AB9689" s="58"/>
      <c r="AC9689" s="58"/>
      <c r="AD9689" s="58"/>
      <c r="AE9689" s="58"/>
      <c r="AF9689" s="58"/>
      <c r="AG9689" s="58"/>
      <c r="AH9689" s="58"/>
      <c r="AI9689" s="58"/>
      <c r="AJ9689" s="58"/>
      <c r="AK9689" s="40" t="s">
        <v>1328</v>
      </c>
      <c r="AL9689" s="40"/>
      <c r="AM9689" s="1" t="s">
        <v>216</v>
      </c>
    </row>
    <row r="9690" spans="1:40">
      <c r="A9690" s="1" t="s">
        <v>2999</v>
      </c>
      <c r="B9690" s="28">
        <v>42831</v>
      </c>
      <c r="C9690" s="30">
        <v>100</v>
      </c>
      <c r="D9690" s="4">
        <v>1</v>
      </c>
      <c r="E9690" s="1">
        <v>44</v>
      </c>
      <c r="F9690" s="4" t="s">
        <v>47</v>
      </c>
      <c r="G9690" s="4" t="s">
        <v>1515</v>
      </c>
      <c r="H9690" s="4" t="s">
        <v>22</v>
      </c>
      <c r="I9690" s="4" t="s">
        <v>9</v>
      </c>
      <c r="J9690" s="4" t="s">
        <v>55</v>
      </c>
      <c r="K9690" s="40"/>
      <c r="L9690" s="58"/>
      <c r="M9690" s="58"/>
      <c r="N9690" s="58"/>
      <c r="O9690" s="58"/>
      <c r="P9690" s="40"/>
      <c r="Q9690" s="58"/>
      <c r="R9690" s="58"/>
      <c r="S9690" s="58"/>
      <c r="T9690" s="58"/>
      <c r="U9690" s="58"/>
      <c r="V9690" s="58"/>
      <c r="W9690" s="58"/>
      <c r="X9690" s="58"/>
      <c r="Y9690" s="58"/>
      <c r="Z9690" s="58"/>
      <c r="AA9690" s="58"/>
      <c r="AB9690" s="58"/>
      <c r="AC9690" s="58"/>
      <c r="AD9690" s="58"/>
      <c r="AE9690" s="58"/>
      <c r="AF9690" s="58"/>
      <c r="AG9690" s="58"/>
      <c r="AH9690" s="58"/>
      <c r="AI9690" s="58"/>
      <c r="AJ9690" s="58"/>
      <c r="AK9690" s="40" t="s">
        <v>1328</v>
      </c>
      <c r="AL9690" s="40"/>
      <c r="AM9690" s="1" t="s">
        <v>216</v>
      </c>
    </row>
    <row r="9691" spans="1:40">
      <c r="A9691" s="1" t="s">
        <v>2999</v>
      </c>
      <c r="B9691" s="28">
        <v>42831</v>
      </c>
      <c r="C9691" s="30">
        <v>100</v>
      </c>
      <c r="D9691" s="4">
        <v>1</v>
      </c>
      <c r="E9691" s="1">
        <v>45</v>
      </c>
      <c r="F9691" s="4" t="s">
        <v>26</v>
      </c>
      <c r="G9691" s="4" t="s">
        <v>1516</v>
      </c>
      <c r="H9691" s="4" t="s">
        <v>22</v>
      </c>
      <c r="I9691" s="4" t="s">
        <v>53</v>
      </c>
      <c r="J9691" s="4"/>
      <c r="K9691" s="40"/>
      <c r="L9691" s="58"/>
      <c r="M9691" s="58"/>
      <c r="N9691" s="58"/>
      <c r="O9691" s="58"/>
      <c r="P9691" s="40"/>
      <c r="Q9691" s="58"/>
      <c r="R9691" s="58"/>
      <c r="S9691" s="58"/>
      <c r="T9691" s="58"/>
      <c r="U9691" s="58"/>
      <c r="V9691" s="58"/>
      <c r="W9691" s="58"/>
      <c r="X9691" s="58"/>
      <c r="Y9691" s="58"/>
      <c r="Z9691" s="58"/>
      <c r="AA9691" s="58"/>
      <c r="AB9691" s="58"/>
      <c r="AC9691" s="58"/>
      <c r="AD9691" s="58"/>
      <c r="AE9691" s="58"/>
      <c r="AF9691" s="58"/>
      <c r="AG9691" s="58"/>
      <c r="AH9691" s="58"/>
      <c r="AI9691" s="58"/>
      <c r="AJ9691" s="58"/>
      <c r="AK9691" s="40" t="s">
        <v>1328</v>
      </c>
      <c r="AL9691" s="40"/>
      <c r="AM9691" s="1" t="s">
        <v>216</v>
      </c>
      <c r="AN9691" s="1" t="s">
        <v>2745</v>
      </c>
    </row>
    <row r="9692" spans="1:40">
      <c r="A9692" s="1" t="s">
        <v>2999</v>
      </c>
      <c r="B9692" s="28">
        <v>42831</v>
      </c>
      <c r="C9692" s="30">
        <v>100</v>
      </c>
      <c r="D9692" s="4">
        <v>1</v>
      </c>
      <c r="E9692" s="1">
        <v>45</v>
      </c>
      <c r="F9692" s="4" t="s">
        <v>47</v>
      </c>
      <c r="G9692" s="4" t="s">
        <v>1517</v>
      </c>
      <c r="H9692" s="4" t="s">
        <v>23</v>
      </c>
      <c r="I9692" s="4" t="s">
        <v>53</v>
      </c>
      <c r="J9692" s="4"/>
      <c r="K9692" s="40"/>
      <c r="L9692" s="58"/>
      <c r="M9692" s="58"/>
      <c r="N9692" s="58"/>
      <c r="O9692" s="58"/>
      <c r="P9692" s="40"/>
      <c r="Q9692" s="58"/>
      <c r="R9692" s="58"/>
      <c r="S9692" s="58"/>
      <c r="T9692" s="58"/>
      <c r="U9692" s="58"/>
      <c r="V9692" s="58"/>
      <c r="W9692" s="58"/>
      <c r="X9692" s="58"/>
      <c r="Y9692" s="58"/>
      <c r="Z9692" s="58"/>
      <c r="AA9692" s="58"/>
      <c r="AB9692" s="58"/>
      <c r="AC9692" s="58"/>
      <c r="AD9692" s="58"/>
      <c r="AE9692" s="58"/>
      <c r="AF9692" s="58"/>
      <c r="AG9692" s="58"/>
      <c r="AH9692" s="58"/>
      <c r="AI9692" s="58"/>
      <c r="AJ9692" s="58"/>
      <c r="AK9692" s="40" t="s">
        <v>1328</v>
      </c>
      <c r="AL9692" s="40"/>
      <c r="AM9692" s="1" t="s">
        <v>216</v>
      </c>
    </row>
    <row r="9693" spans="1:40">
      <c r="A9693" s="1" t="s">
        <v>2999</v>
      </c>
      <c r="B9693" s="28">
        <v>42831</v>
      </c>
      <c r="C9693" s="30">
        <v>100</v>
      </c>
      <c r="D9693" s="4">
        <v>1</v>
      </c>
      <c r="E9693" s="1">
        <v>46</v>
      </c>
      <c r="F9693" s="4" t="s">
        <v>26</v>
      </c>
      <c r="G9693" s="4" t="s">
        <v>1518</v>
      </c>
      <c r="H9693" s="4" t="s">
        <v>23</v>
      </c>
      <c r="I9693" s="4" t="s">
        <v>53</v>
      </c>
      <c r="J9693" s="4"/>
      <c r="K9693" s="40"/>
      <c r="L9693" s="58"/>
      <c r="M9693" s="58"/>
      <c r="N9693" s="58"/>
      <c r="O9693" s="58"/>
      <c r="P9693" s="40"/>
      <c r="Q9693" s="58"/>
      <c r="R9693" s="58"/>
      <c r="S9693" s="58"/>
      <c r="T9693" s="58"/>
      <c r="U9693" s="58"/>
      <c r="V9693" s="58"/>
      <c r="W9693" s="58"/>
      <c r="X9693" s="58"/>
      <c r="Y9693" s="58"/>
      <c r="Z9693" s="58"/>
      <c r="AA9693" s="58"/>
      <c r="AB9693" s="58"/>
      <c r="AC9693" s="58"/>
      <c r="AD9693" s="58"/>
      <c r="AE9693" s="58"/>
      <c r="AF9693" s="58"/>
      <c r="AG9693" s="58"/>
      <c r="AH9693" s="58"/>
      <c r="AI9693" s="58"/>
      <c r="AJ9693" s="58"/>
      <c r="AK9693" s="40" t="s">
        <v>1328</v>
      </c>
      <c r="AL9693" s="40"/>
      <c r="AM9693" s="1" t="s">
        <v>216</v>
      </c>
    </row>
    <row r="9694" spans="1:40">
      <c r="A9694" s="1" t="s">
        <v>2999</v>
      </c>
      <c r="B9694" s="28">
        <v>42831</v>
      </c>
      <c r="C9694" s="30">
        <v>100</v>
      </c>
      <c r="D9694" s="4">
        <v>1</v>
      </c>
      <c r="E9694" s="1">
        <v>46</v>
      </c>
      <c r="F9694" s="4" t="s">
        <v>47</v>
      </c>
      <c r="G9694" s="4" t="s">
        <v>1519</v>
      </c>
      <c r="H9694" s="4" t="s">
        <v>23</v>
      </c>
      <c r="I9694" s="4" t="s">
        <v>53</v>
      </c>
      <c r="J9694" s="4"/>
      <c r="K9694" s="40"/>
      <c r="L9694" s="58"/>
      <c r="M9694" s="58"/>
      <c r="N9694" s="58"/>
      <c r="O9694" s="58"/>
      <c r="P9694" s="40"/>
      <c r="Q9694" s="58"/>
      <c r="R9694" s="58"/>
      <c r="S9694" s="58"/>
      <c r="T9694" s="58"/>
      <c r="U9694" s="58"/>
      <c r="V9694" s="58"/>
      <c r="W9694" s="58"/>
      <c r="X9694" s="58"/>
      <c r="Y9694" s="58"/>
      <c r="Z9694" s="58"/>
      <c r="AA9694" s="58"/>
      <c r="AB9694" s="58"/>
      <c r="AC9694" s="58"/>
      <c r="AD9694" s="58"/>
      <c r="AE9694" s="58"/>
      <c r="AF9694" s="58"/>
      <c r="AG9694" s="58"/>
      <c r="AH9694" s="58"/>
      <c r="AI9694" s="58"/>
      <c r="AJ9694" s="58"/>
      <c r="AK9694" s="40" t="s">
        <v>1328</v>
      </c>
      <c r="AL9694" s="40"/>
      <c r="AM9694" s="1" t="s">
        <v>216</v>
      </c>
    </row>
    <row r="9695" spans="1:40">
      <c r="A9695" s="1" t="s">
        <v>2999</v>
      </c>
      <c r="B9695" s="28">
        <v>42831</v>
      </c>
      <c r="C9695" s="30">
        <v>100</v>
      </c>
      <c r="D9695" s="4">
        <v>1</v>
      </c>
      <c r="E9695" s="1">
        <v>47</v>
      </c>
      <c r="F9695" s="4" t="s">
        <v>26</v>
      </c>
      <c r="G9695" s="4" t="s">
        <v>1520</v>
      </c>
      <c r="H9695" s="4" t="s">
        <v>23</v>
      </c>
      <c r="I9695" s="4" t="s">
        <v>53</v>
      </c>
      <c r="J9695" s="4"/>
      <c r="K9695" s="40"/>
      <c r="L9695" s="58"/>
      <c r="M9695" s="58"/>
      <c r="N9695" s="58"/>
      <c r="O9695" s="58"/>
      <c r="P9695" s="40"/>
      <c r="Q9695" s="58"/>
      <c r="R9695" s="58"/>
      <c r="S9695" s="58"/>
      <c r="T9695" s="58"/>
      <c r="U9695" s="58"/>
      <c r="V9695" s="58"/>
      <c r="W9695" s="58"/>
      <c r="X9695" s="58"/>
      <c r="Y9695" s="58"/>
      <c r="Z9695" s="58"/>
      <c r="AA9695" s="58"/>
      <c r="AB9695" s="58"/>
      <c r="AC9695" s="58"/>
      <c r="AD9695" s="58"/>
      <c r="AE9695" s="58"/>
      <c r="AF9695" s="58"/>
      <c r="AG9695" s="58"/>
      <c r="AH9695" s="58"/>
      <c r="AI9695" s="58"/>
      <c r="AJ9695" s="58"/>
      <c r="AK9695" s="40" t="s">
        <v>1328</v>
      </c>
      <c r="AL9695" s="40"/>
      <c r="AM9695" s="1" t="s">
        <v>216</v>
      </c>
    </row>
    <row r="9696" spans="1:40">
      <c r="A9696" s="1" t="s">
        <v>2999</v>
      </c>
      <c r="B9696" s="28">
        <v>42831</v>
      </c>
      <c r="C9696" s="30">
        <v>100</v>
      </c>
      <c r="D9696" s="4">
        <v>1</v>
      </c>
      <c r="E9696" s="1">
        <v>47</v>
      </c>
      <c r="F9696" s="4" t="s">
        <v>47</v>
      </c>
      <c r="G9696" s="4" t="s">
        <v>1521</v>
      </c>
      <c r="H9696" s="4" t="s">
        <v>23</v>
      </c>
      <c r="I9696" s="4" t="s">
        <v>53</v>
      </c>
      <c r="J9696" s="4"/>
      <c r="K9696" s="40"/>
      <c r="L9696" s="58"/>
      <c r="M9696" s="58"/>
      <c r="N9696" s="58"/>
      <c r="O9696" s="58"/>
      <c r="P9696" s="40"/>
      <c r="Q9696" s="58"/>
      <c r="R9696" s="58"/>
      <c r="S9696" s="58"/>
      <c r="T9696" s="58"/>
      <c r="U9696" s="58"/>
      <c r="V9696" s="58"/>
      <c r="W9696" s="58"/>
      <c r="X9696" s="58"/>
      <c r="Y9696" s="58"/>
      <c r="Z9696" s="58"/>
      <c r="AA9696" s="58"/>
      <c r="AB9696" s="58"/>
      <c r="AC9696" s="58"/>
      <c r="AD9696" s="58"/>
      <c r="AE9696" s="58"/>
      <c r="AF9696" s="58"/>
      <c r="AG9696" s="58"/>
      <c r="AH9696" s="58"/>
      <c r="AI9696" s="58"/>
      <c r="AJ9696" s="58"/>
      <c r="AK9696" s="40" t="s">
        <v>1328</v>
      </c>
      <c r="AL9696" s="40"/>
      <c r="AM9696" s="1" t="s">
        <v>216</v>
      </c>
    </row>
    <row r="9697" spans="1:40">
      <c r="A9697" s="1" t="s">
        <v>2999</v>
      </c>
      <c r="B9697" s="28">
        <v>42831</v>
      </c>
      <c r="C9697" s="30">
        <v>100</v>
      </c>
      <c r="D9697" s="4">
        <v>1</v>
      </c>
      <c r="E9697" s="1">
        <v>48</v>
      </c>
      <c r="F9697" s="4" t="s">
        <v>26</v>
      </c>
      <c r="G9697" s="4" t="s">
        <v>1522</v>
      </c>
      <c r="H9697" s="4" t="s">
        <v>3003</v>
      </c>
      <c r="I9697" s="4"/>
      <c r="J9697" s="4"/>
      <c r="K9697" s="40"/>
      <c r="L9697" s="58"/>
      <c r="M9697" s="58"/>
      <c r="N9697" s="58"/>
      <c r="O9697" s="58"/>
      <c r="P9697" s="40"/>
      <c r="Q9697" s="58"/>
      <c r="R9697" s="58"/>
      <c r="S9697" s="58"/>
      <c r="T9697" s="58"/>
      <c r="U9697" s="58"/>
      <c r="V9697" s="58"/>
      <c r="W9697" s="58"/>
      <c r="X9697" s="58"/>
      <c r="Y9697" s="58"/>
      <c r="Z9697" s="58"/>
      <c r="AA9697" s="58"/>
      <c r="AB9697" s="58"/>
      <c r="AC9697" s="58"/>
      <c r="AD9697" s="58"/>
      <c r="AE9697" s="58"/>
      <c r="AF9697" s="58"/>
      <c r="AG9697" s="58"/>
      <c r="AH9697" s="58"/>
      <c r="AI9697" s="58"/>
      <c r="AJ9697" s="58"/>
      <c r="AK9697" s="40" t="s">
        <v>1328</v>
      </c>
      <c r="AL9697" s="40"/>
      <c r="AM9697" s="1" t="s">
        <v>216</v>
      </c>
    </row>
    <row r="9698" spans="1:40">
      <c r="A9698" s="1" t="s">
        <v>2999</v>
      </c>
      <c r="B9698" s="28">
        <v>42831</v>
      </c>
      <c r="C9698" s="30">
        <v>100</v>
      </c>
      <c r="D9698" s="4">
        <v>1</v>
      </c>
      <c r="E9698" s="1">
        <v>48</v>
      </c>
      <c r="F9698" s="4" t="s">
        <v>47</v>
      </c>
      <c r="G9698" s="4" t="s">
        <v>1523</v>
      </c>
      <c r="H9698" s="4" t="s">
        <v>22</v>
      </c>
      <c r="I9698" s="4" t="s">
        <v>53</v>
      </c>
      <c r="J9698" s="4"/>
      <c r="K9698" s="40"/>
      <c r="L9698" s="58"/>
      <c r="M9698" s="58"/>
      <c r="N9698" s="58"/>
      <c r="O9698" s="58"/>
      <c r="P9698" s="40"/>
      <c r="Q9698" s="58"/>
      <c r="R9698" s="58"/>
      <c r="S9698" s="58"/>
      <c r="T9698" s="58"/>
      <c r="U9698" s="58"/>
      <c r="V9698" s="58"/>
      <c r="W9698" s="58"/>
      <c r="X9698" s="58"/>
      <c r="Y9698" s="58"/>
      <c r="Z9698" s="58"/>
      <c r="AA9698" s="58"/>
      <c r="AB9698" s="58"/>
      <c r="AC9698" s="58"/>
      <c r="AD9698" s="58"/>
      <c r="AE9698" s="58"/>
      <c r="AF9698" s="58"/>
      <c r="AG9698" s="58"/>
      <c r="AH9698" s="58"/>
      <c r="AI9698" s="58"/>
      <c r="AJ9698" s="58"/>
      <c r="AK9698" s="40" t="s">
        <v>1328</v>
      </c>
      <c r="AL9698" s="40"/>
      <c r="AM9698" s="1" t="s">
        <v>216</v>
      </c>
    </row>
    <row r="9699" spans="1:40">
      <c r="A9699" s="1" t="s">
        <v>3004</v>
      </c>
      <c r="B9699" s="28">
        <v>42832</v>
      </c>
      <c r="C9699" s="30">
        <v>100</v>
      </c>
      <c r="D9699" s="4">
        <v>1</v>
      </c>
      <c r="E9699" s="1">
        <v>1</v>
      </c>
      <c r="F9699" s="4" t="s">
        <v>26</v>
      </c>
      <c r="G9699" s="4" t="s">
        <v>1823</v>
      </c>
      <c r="H9699" s="4" t="s">
        <v>23</v>
      </c>
      <c r="I9699" s="4" t="s">
        <v>23</v>
      </c>
      <c r="J9699" s="4"/>
      <c r="K9699" s="40"/>
      <c r="L9699" s="58"/>
      <c r="M9699" s="57"/>
      <c r="N9699" s="58"/>
      <c r="O9699" s="58"/>
      <c r="P9699" s="40"/>
      <c r="Q9699" s="58"/>
      <c r="R9699" s="58"/>
      <c r="S9699" s="58"/>
      <c r="T9699" s="58"/>
      <c r="U9699" s="58"/>
      <c r="V9699" s="58"/>
      <c r="W9699" s="58"/>
      <c r="X9699" s="58"/>
      <c r="Y9699" s="58"/>
      <c r="Z9699" s="58"/>
      <c r="AA9699" s="58"/>
      <c r="AB9699" s="58"/>
      <c r="AC9699" s="58"/>
      <c r="AD9699" s="58"/>
      <c r="AE9699" s="58"/>
      <c r="AF9699" s="58"/>
      <c r="AG9699" s="58"/>
      <c r="AH9699" s="58"/>
      <c r="AI9699" s="58"/>
      <c r="AJ9699" s="58"/>
      <c r="AK9699" s="40" t="s">
        <v>2638</v>
      </c>
      <c r="AL9699" s="40"/>
      <c r="AM9699" s="1" t="s">
        <v>216</v>
      </c>
    </row>
    <row r="9700" spans="1:40">
      <c r="A9700" s="1" t="s">
        <v>3004</v>
      </c>
      <c r="B9700" s="28">
        <v>42832</v>
      </c>
      <c r="C9700" s="30">
        <v>100</v>
      </c>
      <c r="D9700" s="4">
        <v>1</v>
      </c>
      <c r="E9700" s="1">
        <v>1</v>
      </c>
      <c r="F9700" s="4" t="s">
        <v>47</v>
      </c>
      <c r="G9700" s="4" t="s">
        <v>1825</v>
      </c>
      <c r="H9700" s="4" t="s">
        <v>23</v>
      </c>
      <c r="I9700" s="4" t="s">
        <v>23</v>
      </c>
      <c r="J9700" s="4"/>
      <c r="K9700" s="40"/>
      <c r="L9700" s="58"/>
      <c r="M9700" s="58"/>
      <c r="N9700" s="58"/>
      <c r="O9700" s="58"/>
      <c r="P9700" s="40"/>
      <c r="Q9700" s="58"/>
      <c r="R9700" s="58"/>
      <c r="S9700" s="58"/>
      <c r="T9700" s="58"/>
      <c r="U9700" s="58"/>
      <c r="V9700" s="58"/>
      <c r="W9700" s="58"/>
      <c r="X9700" s="58"/>
      <c r="Y9700" s="58"/>
      <c r="Z9700" s="58"/>
      <c r="AA9700" s="58"/>
      <c r="AB9700" s="58"/>
      <c r="AC9700" s="58"/>
      <c r="AD9700" s="58"/>
      <c r="AE9700" s="58"/>
      <c r="AF9700" s="58"/>
      <c r="AG9700" s="58"/>
      <c r="AH9700" s="58"/>
      <c r="AI9700" s="58"/>
      <c r="AJ9700" s="58"/>
      <c r="AK9700" s="40" t="s">
        <v>2638</v>
      </c>
      <c r="AL9700" s="40"/>
      <c r="AM9700" s="1" t="s">
        <v>1328</v>
      </c>
    </row>
    <row r="9701" spans="1:40">
      <c r="A9701" s="1" t="s">
        <v>3004</v>
      </c>
      <c r="B9701" s="28">
        <v>42832</v>
      </c>
      <c r="C9701" s="30">
        <v>100</v>
      </c>
      <c r="D9701" s="4">
        <v>1</v>
      </c>
      <c r="E9701" s="1">
        <v>2</v>
      </c>
      <c r="F9701" s="4" t="s">
        <v>26</v>
      </c>
      <c r="G9701" s="4" t="s">
        <v>1833</v>
      </c>
      <c r="H9701" s="4" t="s">
        <v>23</v>
      </c>
      <c r="I9701" s="4" t="s">
        <v>23</v>
      </c>
      <c r="J9701" s="4"/>
      <c r="K9701" s="40"/>
      <c r="L9701" s="58"/>
      <c r="M9701" s="58"/>
      <c r="N9701" s="58"/>
      <c r="O9701" s="58"/>
      <c r="P9701" s="40"/>
      <c r="Q9701" s="58"/>
      <c r="R9701" s="58"/>
      <c r="S9701" s="58"/>
      <c r="T9701" s="58"/>
      <c r="U9701" s="58"/>
      <c r="V9701" s="58"/>
      <c r="W9701" s="58"/>
      <c r="X9701" s="58"/>
      <c r="Y9701" s="58"/>
      <c r="Z9701" s="58"/>
      <c r="AA9701" s="58"/>
      <c r="AB9701" s="58"/>
      <c r="AC9701" s="58"/>
      <c r="AD9701" s="58"/>
      <c r="AE9701" s="58"/>
      <c r="AF9701" s="58"/>
      <c r="AG9701" s="58"/>
      <c r="AH9701" s="58"/>
      <c r="AI9701" s="58"/>
      <c r="AJ9701" s="58"/>
      <c r="AK9701" s="40" t="s">
        <v>2638</v>
      </c>
      <c r="AL9701" s="40"/>
      <c r="AM9701" s="1" t="s">
        <v>1328</v>
      </c>
    </row>
    <row r="9702" spans="1:40">
      <c r="A9702" s="1" t="s">
        <v>3004</v>
      </c>
      <c r="B9702" s="28">
        <v>42832</v>
      </c>
      <c r="C9702" s="30">
        <v>100</v>
      </c>
      <c r="D9702" s="4">
        <v>1</v>
      </c>
      <c r="E9702" s="1">
        <v>2</v>
      </c>
      <c r="F9702" s="4" t="s">
        <v>47</v>
      </c>
      <c r="G9702" s="4" t="s">
        <v>1829</v>
      </c>
      <c r="H9702" s="4" t="s">
        <v>23</v>
      </c>
      <c r="I9702" s="4" t="s">
        <v>23</v>
      </c>
      <c r="J9702" s="4"/>
      <c r="K9702" s="40"/>
      <c r="L9702" s="58"/>
      <c r="M9702" s="58"/>
      <c r="N9702" s="58"/>
      <c r="O9702" s="58"/>
      <c r="P9702" s="40"/>
      <c r="Q9702" s="58"/>
      <c r="R9702" s="58"/>
      <c r="S9702" s="58"/>
      <c r="T9702" s="58"/>
      <c r="U9702" s="58"/>
      <c r="V9702" s="58"/>
      <c r="W9702" s="58"/>
      <c r="X9702" s="58"/>
      <c r="Y9702" s="58"/>
      <c r="Z9702" s="58"/>
      <c r="AA9702" s="58"/>
      <c r="AB9702" s="58"/>
      <c r="AC9702" s="58"/>
      <c r="AD9702" s="58"/>
      <c r="AE9702" s="58"/>
      <c r="AF9702" s="58"/>
      <c r="AG9702" s="58"/>
      <c r="AH9702" s="58"/>
      <c r="AI9702" s="58"/>
      <c r="AJ9702" s="58"/>
      <c r="AK9702" s="40" t="s">
        <v>2638</v>
      </c>
      <c r="AL9702" s="40"/>
      <c r="AM9702" s="1" t="s">
        <v>1328</v>
      </c>
    </row>
    <row r="9703" spans="1:40">
      <c r="A9703" s="1" t="s">
        <v>3004</v>
      </c>
      <c r="B9703" s="28">
        <v>42832</v>
      </c>
      <c r="C9703" s="30">
        <v>100</v>
      </c>
      <c r="D9703" s="4">
        <v>1</v>
      </c>
      <c r="E9703" s="1">
        <v>3</v>
      </c>
      <c r="F9703" s="4" t="s">
        <v>26</v>
      </c>
      <c r="G9703" s="4" t="s">
        <v>1813</v>
      </c>
      <c r="H9703" s="4" t="s">
        <v>23</v>
      </c>
      <c r="I9703" s="4" t="s">
        <v>23</v>
      </c>
      <c r="J9703" s="4"/>
      <c r="K9703" s="40"/>
      <c r="L9703" s="58"/>
      <c r="M9703" s="58"/>
      <c r="N9703" s="58"/>
      <c r="O9703" s="58"/>
      <c r="P9703" s="40"/>
      <c r="Q9703" s="58"/>
      <c r="R9703" s="58"/>
      <c r="S9703" s="58"/>
      <c r="T9703" s="58"/>
      <c r="U9703" s="58"/>
      <c r="V9703" s="58"/>
      <c r="W9703" s="58"/>
      <c r="X9703" s="58"/>
      <c r="Y9703" s="58"/>
      <c r="Z9703" s="58"/>
      <c r="AA9703" s="58"/>
      <c r="AB9703" s="58"/>
      <c r="AC9703" s="58"/>
      <c r="AD9703" s="58"/>
      <c r="AE9703" s="58"/>
      <c r="AF9703" s="58"/>
      <c r="AG9703" s="58"/>
      <c r="AH9703" s="58"/>
      <c r="AI9703" s="58"/>
      <c r="AJ9703" s="58"/>
      <c r="AK9703" s="40" t="s">
        <v>2638</v>
      </c>
      <c r="AL9703" s="40"/>
      <c r="AM9703" s="1" t="s">
        <v>1328</v>
      </c>
    </row>
    <row r="9704" spans="1:40">
      <c r="A9704" s="1" t="s">
        <v>3004</v>
      </c>
      <c r="B9704" s="28">
        <v>42832</v>
      </c>
      <c r="C9704" s="30">
        <v>100</v>
      </c>
      <c r="D9704" s="4">
        <v>1</v>
      </c>
      <c r="E9704" s="1">
        <v>3</v>
      </c>
      <c r="F9704" s="4" t="s">
        <v>47</v>
      </c>
      <c r="G9704" s="4" t="s">
        <v>1824</v>
      </c>
      <c r="H9704" s="4" t="s">
        <v>23</v>
      </c>
      <c r="I9704" s="4" t="s">
        <v>23</v>
      </c>
      <c r="J9704" s="4"/>
      <c r="K9704" s="40"/>
      <c r="L9704" s="58"/>
      <c r="M9704" s="58"/>
      <c r="N9704" s="58"/>
      <c r="O9704" s="58"/>
      <c r="P9704" s="40"/>
      <c r="Q9704" s="58"/>
      <c r="R9704" s="58"/>
      <c r="S9704" s="58"/>
      <c r="T9704" s="58"/>
      <c r="U9704" s="58"/>
      <c r="V9704" s="58"/>
      <c r="W9704" s="58"/>
      <c r="X9704" s="58"/>
      <c r="Y9704" s="58"/>
      <c r="Z9704" s="58"/>
      <c r="AA9704" s="58"/>
      <c r="AB9704" s="58"/>
      <c r="AC9704" s="58"/>
      <c r="AD9704" s="58"/>
      <c r="AE9704" s="58"/>
      <c r="AF9704" s="58"/>
      <c r="AG9704" s="58"/>
      <c r="AH9704" s="58"/>
      <c r="AI9704" s="58"/>
      <c r="AJ9704" s="58"/>
      <c r="AK9704" s="40" t="s">
        <v>2638</v>
      </c>
      <c r="AL9704" s="40"/>
      <c r="AM9704" s="1" t="s">
        <v>1328</v>
      </c>
    </row>
    <row r="9705" spans="1:40">
      <c r="A9705" s="1" t="s">
        <v>3004</v>
      </c>
      <c r="B9705" s="28">
        <v>42832</v>
      </c>
      <c r="C9705" s="30">
        <v>100</v>
      </c>
      <c r="D9705" s="4">
        <v>1</v>
      </c>
      <c r="E9705" s="1">
        <v>4</v>
      </c>
      <c r="F9705" s="4" t="s">
        <v>26</v>
      </c>
      <c r="G9705" s="4" t="s">
        <v>1821</v>
      </c>
      <c r="H9705" s="4" t="s">
        <v>23</v>
      </c>
      <c r="I9705" s="4" t="s">
        <v>23</v>
      </c>
      <c r="J9705" s="4"/>
      <c r="K9705" s="40"/>
      <c r="L9705" s="58"/>
      <c r="M9705" s="58"/>
      <c r="N9705" s="58"/>
      <c r="O9705" s="58"/>
      <c r="P9705" s="40"/>
      <c r="Q9705" s="58"/>
      <c r="R9705" s="58"/>
      <c r="S9705" s="58"/>
      <c r="T9705" s="58"/>
      <c r="U9705" s="58"/>
      <c r="V9705" s="58"/>
      <c r="W9705" s="58"/>
      <c r="X9705" s="58"/>
      <c r="Y9705" s="58"/>
      <c r="Z9705" s="58"/>
      <c r="AA9705" s="58"/>
      <c r="AB9705" s="58"/>
      <c r="AC9705" s="58"/>
      <c r="AD9705" s="58"/>
      <c r="AE9705" s="58"/>
      <c r="AF9705" s="58"/>
      <c r="AG9705" s="58"/>
      <c r="AH9705" s="58"/>
      <c r="AI9705" s="58"/>
      <c r="AJ9705" s="58"/>
      <c r="AK9705" s="40" t="s">
        <v>2638</v>
      </c>
      <c r="AL9705" s="40"/>
      <c r="AM9705" s="1" t="s">
        <v>1328</v>
      </c>
    </row>
    <row r="9706" spans="1:40">
      <c r="A9706" s="1" t="s">
        <v>3004</v>
      </c>
      <c r="B9706" s="28">
        <v>42832</v>
      </c>
      <c r="C9706" s="30">
        <v>100</v>
      </c>
      <c r="D9706" s="4">
        <v>1</v>
      </c>
      <c r="E9706" s="1">
        <v>4</v>
      </c>
      <c r="F9706" s="4" t="s">
        <v>47</v>
      </c>
      <c r="G9706" s="4" t="s">
        <v>1832</v>
      </c>
      <c r="H9706" s="4" t="s">
        <v>23</v>
      </c>
      <c r="I9706" s="4" t="s">
        <v>23</v>
      </c>
      <c r="J9706" s="4"/>
      <c r="K9706" s="40"/>
      <c r="L9706" s="58"/>
      <c r="M9706" s="58"/>
      <c r="N9706" s="58"/>
      <c r="O9706" s="58"/>
      <c r="P9706" s="40"/>
      <c r="Q9706" s="58"/>
      <c r="R9706" s="58"/>
      <c r="S9706" s="58"/>
      <c r="T9706" s="58"/>
      <c r="U9706" s="58"/>
      <c r="V9706" s="58"/>
      <c r="W9706" s="58"/>
      <c r="X9706" s="58"/>
      <c r="Y9706" s="58"/>
      <c r="Z9706" s="58"/>
      <c r="AA9706" s="58"/>
      <c r="AB9706" s="58"/>
      <c r="AC9706" s="58"/>
      <c r="AD9706" s="58"/>
      <c r="AE9706" s="58"/>
      <c r="AF9706" s="58"/>
      <c r="AG9706" s="58"/>
      <c r="AH9706" s="58"/>
      <c r="AI9706" s="58"/>
      <c r="AJ9706" s="58"/>
      <c r="AK9706" s="40" t="s">
        <v>2638</v>
      </c>
      <c r="AL9706" s="40"/>
      <c r="AM9706" s="1" t="s">
        <v>1328</v>
      </c>
      <c r="AN9706" s="1" t="s">
        <v>2749</v>
      </c>
    </row>
    <row r="9707" spans="1:40">
      <c r="A9707" s="1" t="s">
        <v>3004</v>
      </c>
      <c r="B9707" s="28">
        <v>42832</v>
      </c>
      <c r="C9707" s="30">
        <v>100</v>
      </c>
      <c r="D9707" s="4">
        <v>1</v>
      </c>
      <c r="E9707" s="1">
        <v>5</v>
      </c>
      <c r="F9707" s="4" t="s">
        <v>26</v>
      </c>
      <c r="G9707" s="4" t="s">
        <v>1828</v>
      </c>
      <c r="H9707" s="4" t="s">
        <v>23</v>
      </c>
      <c r="I9707" s="4" t="s">
        <v>23</v>
      </c>
      <c r="J9707" s="4"/>
      <c r="K9707" s="40"/>
      <c r="L9707" s="58"/>
      <c r="M9707" s="58"/>
      <c r="N9707" s="58"/>
      <c r="O9707" s="58"/>
      <c r="P9707" s="40"/>
      <c r="Q9707" s="58"/>
      <c r="R9707" s="58"/>
      <c r="S9707" s="58"/>
      <c r="T9707" s="58"/>
      <c r="U9707" s="58"/>
      <c r="V9707" s="58"/>
      <c r="W9707" s="58"/>
      <c r="X9707" s="58"/>
      <c r="Y9707" s="58"/>
      <c r="Z9707" s="58"/>
      <c r="AA9707" s="58"/>
      <c r="AB9707" s="58"/>
      <c r="AC9707" s="58"/>
      <c r="AD9707" s="58"/>
      <c r="AE9707" s="58"/>
      <c r="AF9707" s="58"/>
      <c r="AG9707" s="58"/>
      <c r="AH9707" s="58"/>
      <c r="AI9707" s="58"/>
      <c r="AJ9707" s="58"/>
      <c r="AK9707" s="40" t="s">
        <v>2638</v>
      </c>
      <c r="AL9707" s="40"/>
      <c r="AM9707" s="1" t="s">
        <v>1328</v>
      </c>
    </row>
    <row r="9708" spans="1:40">
      <c r="A9708" s="1" t="s">
        <v>3004</v>
      </c>
      <c r="B9708" s="28">
        <v>42832</v>
      </c>
      <c r="C9708" s="30">
        <v>100</v>
      </c>
      <c r="D9708" s="4">
        <v>1</v>
      </c>
      <c r="E9708" s="1">
        <v>5</v>
      </c>
      <c r="F9708" s="4" t="s">
        <v>47</v>
      </c>
      <c r="G9708" s="4" t="s">
        <v>1826</v>
      </c>
      <c r="H9708" s="4" t="s">
        <v>23</v>
      </c>
      <c r="I9708" s="4" t="s">
        <v>23</v>
      </c>
      <c r="J9708" s="4"/>
      <c r="K9708" s="40"/>
      <c r="L9708" s="58"/>
      <c r="M9708" s="58"/>
      <c r="N9708" s="58"/>
      <c r="O9708" s="58"/>
      <c r="P9708" s="40"/>
      <c r="Q9708" s="58"/>
      <c r="R9708" s="58"/>
      <c r="S9708" s="58"/>
      <c r="T9708" s="58"/>
      <c r="U9708" s="58"/>
      <c r="V9708" s="58"/>
      <c r="W9708" s="58"/>
      <c r="X9708" s="58"/>
      <c r="Y9708" s="58"/>
      <c r="Z9708" s="58"/>
      <c r="AA9708" s="58"/>
      <c r="AB9708" s="58"/>
      <c r="AC9708" s="58"/>
      <c r="AD9708" s="58"/>
      <c r="AE9708" s="58"/>
      <c r="AF9708" s="58"/>
      <c r="AG9708" s="58"/>
      <c r="AH9708" s="58"/>
      <c r="AI9708" s="58"/>
      <c r="AJ9708" s="58"/>
      <c r="AK9708" s="40" t="s">
        <v>2638</v>
      </c>
      <c r="AL9708" s="40"/>
      <c r="AM9708" s="1" t="s">
        <v>1328</v>
      </c>
    </row>
    <row r="9709" spans="1:40">
      <c r="A9709" s="1" t="s">
        <v>3004</v>
      </c>
      <c r="B9709" s="28">
        <v>42832</v>
      </c>
      <c r="C9709" s="30">
        <v>100</v>
      </c>
      <c r="D9709" s="4">
        <v>1</v>
      </c>
      <c r="E9709" s="1">
        <v>6</v>
      </c>
      <c r="F9709" s="4" t="s">
        <v>26</v>
      </c>
      <c r="G9709" s="4" t="s">
        <v>1834</v>
      </c>
      <c r="H9709" s="4" t="s">
        <v>23</v>
      </c>
      <c r="I9709" s="4" t="s">
        <v>23</v>
      </c>
      <c r="J9709" s="4"/>
      <c r="K9709" s="40"/>
      <c r="L9709" s="58"/>
      <c r="M9709" s="58"/>
      <c r="N9709" s="58"/>
      <c r="O9709" s="58"/>
      <c r="P9709" s="40"/>
      <c r="Q9709" s="58"/>
      <c r="R9709" s="58"/>
      <c r="S9709" s="58"/>
      <c r="T9709" s="58"/>
      <c r="U9709" s="58"/>
      <c r="V9709" s="58"/>
      <c r="W9709" s="58"/>
      <c r="X9709" s="58"/>
      <c r="Y9709" s="58"/>
      <c r="Z9709" s="58"/>
      <c r="AA9709" s="58"/>
      <c r="AB9709" s="58"/>
      <c r="AC9709" s="58"/>
      <c r="AD9709" s="58"/>
      <c r="AE9709" s="58"/>
      <c r="AF9709" s="58"/>
      <c r="AG9709" s="58"/>
      <c r="AH9709" s="58"/>
      <c r="AI9709" s="58"/>
      <c r="AJ9709" s="58"/>
      <c r="AK9709" s="40" t="s">
        <v>2638</v>
      </c>
      <c r="AL9709" s="40"/>
      <c r="AM9709" s="1" t="s">
        <v>1328</v>
      </c>
    </row>
    <row r="9710" spans="1:40">
      <c r="A9710" s="1" t="s">
        <v>3004</v>
      </c>
      <c r="B9710" s="28">
        <v>42832</v>
      </c>
      <c r="C9710" s="30">
        <v>100</v>
      </c>
      <c r="D9710" s="4">
        <v>1</v>
      </c>
      <c r="E9710" s="1">
        <v>6</v>
      </c>
      <c r="F9710" s="4" t="s">
        <v>47</v>
      </c>
      <c r="G9710" s="4" t="s">
        <v>1816</v>
      </c>
      <c r="H9710" s="4" t="s">
        <v>23</v>
      </c>
      <c r="I9710" s="4" t="s">
        <v>23</v>
      </c>
      <c r="J9710" s="4"/>
      <c r="K9710" s="40"/>
      <c r="L9710" s="58"/>
      <c r="M9710" s="58"/>
      <c r="N9710" s="58"/>
      <c r="O9710" s="58"/>
      <c r="P9710" s="40"/>
      <c r="Q9710" s="58"/>
      <c r="R9710" s="58"/>
      <c r="S9710" s="58"/>
      <c r="T9710" s="58"/>
      <c r="U9710" s="58"/>
      <c r="V9710" s="58"/>
      <c r="W9710" s="58"/>
      <c r="X9710" s="58"/>
      <c r="Y9710" s="58"/>
      <c r="Z9710" s="58"/>
      <c r="AA9710" s="58"/>
      <c r="AB9710" s="58"/>
      <c r="AC9710" s="58"/>
      <c r="AD9710" s="58"/>
      <c r="AE9710" s="58"/>
      <c r="AF9710" s="58"/>
      <c r="AG9710" s="58"/>
      <c r="AH9710" s="58"/>
      <c r="AI9710" s="58"/>
      <c r="AJ9710" s="58"/>
      <c r="AK9710" s="40" t="s">
        <v>2638</v>
      </c>
      <c r="AL9710" s="40"/>
      <c r="AM9710" s="1" t="s">
        <v>1328</v>
      </c>
    </row>
    <row r="9711" spans="1:40">
      <c r="A9711" s="1" t="s">
        <v>3004</v>
      </c>
      <c r="B9711" s="28">
        <v>42832</v>
      </c>
      <c r="C9711" s="30">
        <v>100</v>
      </c>
      <c r="D9711" s="4">
        <v>1</v>
      </c>
      <c r="E9711" s="1">
        <v>7</v>
      </c>
      <c r="F9711" s="4" t="s">
        <v>26</v>
      </c>
      <c r="G9711" s="4" t="s">
        <v>1809</v>
      </c>
      <c r="H9711" s="4" t="s">
        <v>23</v>
      </c>
      <c r="I9711" s="4" t="s">
        <v>23</v>
      </c>
      <c r="J9711" s="4"/>
      <c r="K9711" s="40"/>
      <c r="L9711" s="58"/>
      <c r="M9711" s="58"/>
      <c r="N9711" s="58"/>
      <c r="O9711" s="58"/>
      <c r="P9711" s="40"/>
      <c r="Q9711" s="58"/>
      <c r="R9711" s="58"/>
      <c r="S9711" s="58"/>
      <c r="T9711" s="58"/>
      <c r="U9711" s="58"/>
      <c r="V9711" s="58"/>
      <c r="W9711" s="58"/>
      <c r="X9711" s="58"/>
      <c r="Y9711" s="58"/>
      <c r="Z9711" s="58"/>
      <c r="AA9711" s="58"/>
      <c r="AB9711" s="58"/>
      <c r="AC9711" s="58"/>
      <c r="AD9711" s="58"/>
      <c r="AE9711" s="58"/>
      <c r="AF9711" s="58"/>
      <c r="AG9711" s="58"/>
      <c r="AH9711" s="58"/>
      <c r="AI9711" s="58"/>
      <c r="AJ9711" s="58"/>
      <c r="AK9711" s="40" t="s">
        <v>2638</v>
      </c>
      <c r="AL9711" s="40"/>
      <c r="AM9711" s="1" t="s">
        <v>1328</v>
      </c>
    </row>
    <row r="9712" spans="1:40">
      <c r="A9712" s="1" t="s">
        <v>3004</v>
      </c>
      <c r="B9712" s="28">
        <v>42832</v>
      </c>
      <c r="C9712" s="30">
        <v>100</v>
      </c>
      <c r="D9712" s="4">
        <v>1</v>
      </c>
      <c r="E9712" s="1">
        <v>7</v>
      </c>
      <c r="F9712" s="4" t="s">
        <v>47</v>
      </c>
      <c r="G9712" s="4" t="s">
        <v>1822</v>
      </c>
      <c r="H9712" s="4" t="s">
        <v>23</v>
      </c>
      <c r="I9712" s="4" t="s">
        <v>23</v>
      </c>
      <c r="J9712" s="4"/>
      <c r="K9712" s="40"/>
      <c r="L9712" s="58"/>
      <c r="M9712" s="58"/>
      <c r="N9712" s="58"/>
      <c r="O9712" s="58"/>
      <c r="P9712" s="40"/>
      <c r="Q9712" s="58"/>
      <c r="R9712" s="58"/>
      <c r="S9712" s="58"/>
      <c r="T9712" s="58"/>
      <c r="U9712" s="58"/>
      <c r="V9712" s="58"/>
      <c r="W9712" s="58"/>
      <c r="X9712" s="58"/>
      <c r="Y9712" s="58"/>
      <c r="Z9712" s="58"/>
      <c r="AA9712" s="58"/>
      <c r="AB9712" s="58"/>
      <c r="AC9712" s="58"/>
      <c r="AD9712" s="58"/>
      <c r="AE9712" s="58"/>
      <c r="AF9712" s="58"/>
      <c r="AG9712" s="58"/>
      <c r="AH9712" s="58"/>
      <c r="AI9712" s="58"/>
      <c r="AJ9712" s="58"/>
      <c r="AK9712" s="40" t="s">
        <v>2638</v>
      </c>
      <c r="AL9712" s="40"/>
      <c r="AM9712" s="1" t="s">
        <v>1328</v>
      </c>
    </row>
    <row r="9713" spans="1:40">
      <c r="A9713" s="1" t="s">
        <v>3004</v>
      </c>
      <c r="B9713" s="28">
        <v>42832</v>
      </c>
      <c r="C9713" s="30">
        <v>100</v>
      </c>
      <c r="D9713" s="4">
        <v>1</v>
      </c>
      <c r="E9713" s="1">
        <v>8</v>
      </c>
      <c r="F9713" s="4" t="s">
        <v>26</v>
      </c>
      <c r="G9713" s="4" t="s">
        <v>1808</v>
      </c>
      <c r="H9713" s="4" t="s">
        <v>23</v>
      </c>
      <c r="I9713" s="4" t="s">
        <v>23</v>
      </c>
      <c r="J9713" s="4"/>
      <c r="K9713" s="40"/>
      <c r="L9713" s="58"/>
      <c r="M9713" s="58"/>
      <c r="N9713" s="58"/>
      <c r="O9713" s="58"/>
      <c r="P9713" s="40"/>
      <c r="Q9713" s="58"/>
      <c r="R9713" s="58"/>
      <c r="S9713" s="58"/>
      <c r="T9713" s="58"/>
      <c r="U9713" s="58"/>
      <c r="V9713" s="58"/>
      <c r="W9713" s="58"/>
      <c r="X9713" s="58"/>
      <c r="Y9713" s="58"/>
      <c r="Z9713" s="58"/>
      <c r="AA9713" s="58"/>
      <c r="AB9713" s="58"/>
      <c r="AC9713" s="58"/>
      <c r="AD9713" s="58"/>
      <c r="AE9713" s="58"/>
      <c r="AF9713" s="58"/>
      <c r="AG9713" s="58"/>
      <c r="AH9713" s="58"/>
      <c r="AI9713" s="58"/>
      <c r="AJ9713" s="58"/>
      <c r="AK9713" s="40" t="s">
        <v>2638</v>
      </c>
      <c r="AL9713" s="40"/>
      <c r="AM9713" s="1" t="s">
        <v>1328</v>
      </c>
    </row>
    <row r="9714" spans="1:40">
      <c r="A9714" s="1" t="s">
        <v>3004</v>
      </c>
      <c r="B9714" s="28">
        <v>42832</v>
      </c>
      <c r="C9714" s="30">
        <v>100</v>
      </c>
      <c r="D9714" s="4">
        <v>1</v>
      </c>
      <c r="E9714" s="1">
        <v>8</v>
      </c>
      <c r="F9714" s="4" t="s">
        <v>47</v>
      </c>
      <c r="G9714" s="4" t="s">
        <v>1820</v>
      </c>
      <c r="H9714" s="4" t="s">
        <v>23</v>
      </c>
      <c r="I9714" s="4" t="s">
        <v>23</v>
      </c>
      <c r="J9714" s="4"/>
      <c r="K9714" s="40"/>
      <c r="L9714" s="58"/>
      <c r="M9714" s="58"/>
      <c r="N9714" s="58"/>
      <c r="O9714" s="58"/>
      <c r="P9714" s="40"/>
      <c r="Q9714" s="58"/>
      <c r="R9714" s="58"/>
      <c r="S9714" s="58"/>
      <c r="T9714" s="58"/>
      <c r="U9714" s="58"/>
      <c r="V9714" s="58"/>
      <c r="W9714" s="58"/>
      <c r="X9714" s="58"/>
      <c r="Y9714" s="58"/>
      <c r="Z9714" s="58"/>
      <c r="AA9714" s="58"/>
      <c r="AB9714" s="58"/>
      <c r="AC9714" s="58"/>
      <c r="AD9714" s="58"/>
      <c r="AE9714" s="58"/>
      <c r="AF9714" s="58"/>
      <c r="AG9714" s="58"/>
      <c r="AH9714" s="58"/>
      <c r="AI9714" s="58"/>
      <c r="AJ9714" s="58"/>
      <c r="AK9714" s="40" t="s">
        <v>2638</v>
      </c>
      <c r="AL9714" s="40"/>
      <c r="AM9714" s="1" t="s">
        <v>1328</v>
      </c>
    </row>
    <row r="9715" spans="1:40">
      <c r="A9715" s="1" t="s">
        <v>3004</v>
      </c>
      <c r="B9715" s="28">
        <v>42832</v>
      </c>
      <c r="C9715" s="30">
        <v>100</v>
      </c>
      <c r="D9715" s="4">
        <v>1</v>
      </c>
      <c r="E9715" s="1">
        <v>9</v>
      </c>
      <c r="F9715" s="4" t="s">
        <v>26</v>
      </c>
      <c r="G9715" s="4" t="s">
        <v>1830</v>
      </c>
      <c r="H9715" s="4" t="s">
        <v>23</v>
      </c>
      <c r="I9715" s="4" t="s">
        <v>23</v>
      </c>
      <c r="J9715" s="4"/>
      <c r="K9715" s="40"/>
      <c r="L9715" s="58"/>
      <c r="M9715" s="58"/>
      <c r="N9715" s="58"/>
      <c r="O9715" s="58"/>
      <c r="P9715" s="40"/>
      <c r="Q9715" s="58"/>
      <c r="R9715" s="58"/>
      <c r="S9715" s="58"/>
      <c r="T9715" s="58"/>
      <c r="U9715" s="58"/>
      <c r="V9715" s="58"/>
      <c r="W9715" s="58"/>
      <c r="X9715" s="58"/>
      <c r="Y9715" s="58"/>
      <c r="Z9715" s="58"/>
      <c r="AA9715" s="58"/>
      <c r="AB9715" s="58"/>
      <c r="AC9715" s="58"/>
      <c r="AD9715" s="58"/>
      <c r="AE9715" s="58"/>
      <c r="AF9715" s="58"/>
      <c r="AG9715" s="58"/>
      <c r="AH9715" s="58"/>
      <c r="AI9715" s="58"/>
      <c r="AJ9715" s="58"/>
      <c r="AK9715" s="40" t="s">
        <v>2638</v>
      </c>
      <c r="AL9715" s="40"/>
      <c r="AM9715" s="1" t="s">
        <v>1328</v>
      </c>
    </row>
    <row r="9716" spans="1:40">
      <c r="A9716" s="1" t="s">
        <v>3004</v>
      </c>
      <c r="B9716" s="28">
        <v>42832</v>
      </c>
      <c r="C9716" s="30">
        <v>100</v>
      </c>
      <c r="D9716" s="4">
        <v>1</v>
      </c>
      <c r="E9716" s="1">
        <v>9</v>
      </c>
      <c r="F9716" s="4" t="s">
        <v>47</v>
      </c>
      <c r="G9716" s="4" t="s">
        <v>1810</v>
      </c>
      <c r="H9716" s="4" t="s">
        <v>23</v>
      </c>
      <c r="I9716" s="4" t="s">
        <v>23</v>
      </c>
      <c r="J9716" s="4"/>
      <c r="K9716" s="40"/>
      <c r="L9716" s="58"/>
      <c r="M9716" s="58"/>
      <c r="N9716" s="58"/>
      <c r="O9716" s="58"/>
      <c r="P9716" s="40"/>
      <c r="Q9716" s="58"/>
      <c r="R9716" s="58"/>
      <c r="S9716" s="58"/>
      <c r="T9716" s="58"/>
      <c r="U9716" s="58"/>
      <c r="V9716" s="58"/>
      <c r="W9716" s="58"/>
      <c r="X9716" s="58"/>
      <c r="Y9716" s="58"/>
      <c r="Z9716" s="58"/>
      <c r="AA9716" s="58"/>
      <c r="AB9716" s="58"/>
      <c r="AC9716" s="58"/>
      <c r="AD9716" s="58"/>
      <c r="AE9716" s="58"/>
      <c r="AF9716" s="58"/>
      <c r="AG9716" s="58"/>
      <c r="AH9716" s="58"/>
      <c r="AI9716" s="58"/>
      <c r="AJ9716" s="58"/>
      <c r="AK9716" s="40" t="s">
        <v>2638</v>
      </c>
      <c r="AL9716" s="40"/>
      <c r="AM9716" s="1" t="s">
        <v>1328</v>
      </c>
    </row>
    <row r="9717" spans="1:40">
      <c r="A9717" s="1" t="s">
        <v>3004</v>
      </c>
      <c r="B9717" s="28">
        <v>42832</v>
      </c>
      <c r="C9717" s="30">
        <v>100</v>
      </c>
      <c r="D9717" s="4">
        <v>1</v>
      </c>
      <c r="E9717" s="1">
        <v>10</v>
      </c>
      <c r="F9717" s="4" t="s">
        <v>26</v>
      </c>
      <c r="G9717" s="4" t="s">
        <v>1817</v>
      </c>
      <c r="H9717" s="4" t="s">
        <v>23</v>
      </c>
      <c r="I9717" s="4" t="s">
        <v>23</v>
      </c>
      <c r="J9717" s="4"/>
      <c r="K9717" s="40"/>
      <c r="L9717" s="58"/>
      <c r="M9717" s="58"/>
      <c r="N9717" s="58"/>
      <c r="O9717" s="58"/>
      <c r="P9717" s="40"/>
      <c r="Q9717" s="58"/>
      <c r="R9717" s="58"/>
      <c r="S9717" s="58"/>
      <c r="T9717" s="58"/>
      <c r="U9717" s="58"/>
      <c r="V9717" s="58"/>
      <c r="W9717" s="58"/>
      <c r="X9717" s="58"/>
      <c r="Y9717" s="58"/>
      <c r="Z9717" s="58"/>
      <c r="AA9717" s="58"/>
      <c r="AB9717" s="58"/>
      <c r="AC9717" s="58"/>
      <c r="AD9717" s="58"/>
      <c r="AE9717" s="58"/>
      <c r="AF9717" s="58"/>
      <c r="AG9717" s="58"/>
      <c r="AH9717" s="58"/>
      <c r="AI9717" s="58"/>
      <c r="AJ9717" s="58"/>
      <c r="AK9717" s="40" t="s">
        <v>2638</v>
      </c>
      <c r="AL9717" s="40"/>
      <c r="AM9717" s="1" t="s">
        <v>1328</v>
      </c>
    </row>
    <row r="9718" spans="1:40">
      <c r="A9718" s="1" t="s">
        <v>3004</v>
      </c>
      <c r="B9718" s="28">
        <v>42832</v>
      </c>
      <c r="C9718" s="30">
        <v>100</v>
      </c>
      <c r="D9718" s="4">
        <v>1</v>
      </c>
      <c r="E9718" s="1">
        <v>10</v>
      </c>
      <c r="F9718" s="4" t="s">
        <v>47</v>
      </c>
      <c r="G9718" s="4" t="s">
        <v>1835</v>
      </c>
      <c r="H9718" s="4" t="s">
        <v>23</v>
      </c>
      <c r="I9718" s="4" t="s">
        <v>23</v>
      </c>
      <c r="J9718" s="4"/>
      <c r="K9718" s="40"/>
      <c r="L9718" s="58"/>
      <c r="M9718" s="58"/>
      <c r="N9718" s="58"/>
      <c r="O9718" s="58"/>
      <c r="P9718" s="40"/>
      <c r="Q9718" s="58"/>
      <c r="R9718" s="58"/>
      <c r="S9718" s="58"/>
      <c r="T9718" s="58"/>
      <c r="U9718" s="58"/>
      <c r="V9718" s="58"/>
      <c r="W9718" s="58"/>
      <c r="X9718" s="58"/>
      <c r="Y9718" s="58"/>
      <c r="Z9718" s="58"/>
      <c r="AA9718" s="58"/>
      <c r="AB9718" s="58"/>
      <c r="AC9718" s="58"/>
      <c r="AD9718" s="58"/>
      <c r="AE9718" s="58"/>
      <c r="AF9718" s="58"/>
      <c r="AG9718" s="58"/>
      <c r="AH9718" s="58"/>
      <c r="AI9718" s="58"/>
      <c r="AJ9718" s="58"/>
      <c r="AK9718" s="40" t="s">
        <v>2638</v>
      </c>
      <c r="AL9718" s="40"/>
      <c r="AM9718" s="1" t="s">
        <v>1328</v>
      </c>
    </row>
    <row r="9719" spans="1:40">
      <c r="A9719" s="1" t="s">
        <v>3004</v>
      </c>
      <c r="B9719" s="28">
        <v>42832</v>
      </c>
      <c r="C9719" s="30">
        <v>100</v>
      </c>
      <c r="D9719" s="4">
        <v>1</v>
      </c>
      <c r="E9719" s="1">
        <v>11</v>
      </c>
      <c r="F9719" s="4" t="s">
        <v>26</v>
      </c>
      <c r="G9719" s="4" t="s">
        <v>1812</v>
      </c>
      <c r="H9719" s="4" t="s">
        <v>23</v>
      </c>
      <c r="I9719" s="4" t="s">
        <v>23</v>
      </c>
      <c r="J9719" s="4"/>
      <c r="K9719" s="40"/>
      <c r="L9719" s="58"/>
      <c r="M9719" s="58"/>
      <c r="N9719" s="58"/>
      <c r="O9719" s="58"/>
      <c r="P9719" s="40"/>
      <c r="Q9719" s="58"/>
      <c r="R9719" s="58"/>
      <c r="S9719" s="58"/>
      <c r="T9719" s="58"/>
      <c r="U9719" s="58"/>
      <c r="V9719" s="58"/>
      <c r="W9719" s="58"/>
      <c r="X9719" s="58"/>
      <c r="Y9719" s="58"/>
      <c r="Z9719" s="58"/>
      <c r="AA9719" s="58"/>
      <c r="AB9719" s="58"/>
      <c r="AC9719" s="58"/>
      <c r="AD9719" s="58"/>
      <c r="AE9719" s="58"/>
      <c r="AF9719" s="58"/>
      <c r="AG9719" s="58"/>
      <c r="AH9719" s="58"/>
      <c r="AI9719" s="58"/>
      <c r="AJ9719" s="58"/>
      <c r="AK9719" s="40" t="s">
        <v>2638</v>
      </c>
      <c r="AL9719" s="40"/>
      <c r="AM9719" s="1" t="s">
        <v>1328</v>
      </c>
    </row>
    <row r="9720" spans="1:40">
      <c r="A9720" s="1" t="s">
        <v>3004</v>
      </c>
      <c r="B9720" s="28">
        <v>42832</v>
      </c>
      <c r="C9720" s="30">
        <v>100</v>
      </c>
      <c r="D9720" s="4">
        <v>1</v>
      </c>
      <c r="E9720" s="1">
        <v>11</v>
      </c>
      <c r="F9720" s="4" t="s">
        <v>47</v>
      </c>
      <c r="G9720" s="4" t="s">
        <v>1807</v>
      </c>
      <c r="H9720" s="4" t="s">
        <v>23</v>
      </c>
      <c r="I9720" s="4" t="s">
        <v>23</v>
      </c>
      <c r="J9720" s="4"/>
      <c r="K9720" s="40"/>
      <c r="L9720" s="58"/>
      <c r="M9720" s="58"/>
      <c r="N9720" s="58"/>
      <c r="O9720" s="58"/>
      <c r="P9720" s="40"/>
      <c r="Q9720" s="58"/>
      <c r="R9720" s="58"/>
      <c r="S9720" s="58"/>
      <c r="T9720" s="58"/>
      <c r="U9720" s="58"/>
      <c r="V9720" s="58"/>
      <c r="W9720" s="58"/>
      <c r="X9720" s="58"/>
      <c r="Y9720" s="58"/>
      <c r="Z9720" s="58"/>
      <c r="AA9720" s="58"/>
      <c r="AB9720" s="58"/>
      <c r="AC9720" s="58"/>
      <c r="AD9720" s="58"/>
      <c r="AE9720" s="58"/>
      <c r="AF9720" s="58"/>
      <c r="AG9720" s="58"/>
      <c r="AH9720" s="58"/>
      <c r="AI9720" s="58"/>
      <c r="AJ9720" s="58"/>
      <c r="AK9720" s="40" t="s">
        <v>2638</v>
      </c>
      <c r="AL9720" s="40"/>
      <c r="AM9720" s="1" t="s">
        <v>1328</v>
      </c>
    </row>
    <row r="9721" spans="1:40">
      <c r="A9721" s="1" t="s">
        <v>3004</v>
      </c>
      <c r="B9721" s="28">
        <v>42832</v>
      </c>
      <c r="C9721" s="30">
        <v>100</v>
      </c>
      <c r="D9721" s="4">
        <v>1</v>
      </c>
      <c r="E9721" s="1">
        <v>12</v>
      </c>
      <c r="F9721" s="4" t="s">
        <v>26</v>
      </c>
      <c r="G9721" s="4" t="s">
        <v>1818</v>
      </c>
      <c r="H9721" s="4" t="s">
        <v>23</v>
      </c>
      <c r="I9721" s="4" t="s">
        <v>23</v>
      </c>
      <c r="J9721" s="4"/>
      <c r="K9721" s="40"/>
      <c r="L9721" s="58"/>
      <c r="M9721" s="58"/>
      <c r="N9721" s="58"/>
      <c r="O9721" s="58"/>
      <c r="P9721" s="40"/>
      <c r="Q9721" s="58"/>
      <c r="R9721" s="58"/>
      <c r="S9721" s="58"/>
      <c r="T9721" s="58"/>
      <c r="U9721" s="58"/>
      <c r="V9721" s="58"/>
      <c r="W9721" s="58"/>
      <c r="X9721" s="58"/>
      <c r="Y9721" s="58"/>
      <c r="Z9721" s="58"/>
      <c r="AA9721" s="58"/>
      <c r="AB9721" s="58"/>
      <c r="AC9721" s="58"/>
      <c r="AD9721" s="58"/>
      <c r="AE9721" s="58"/>
      <c r="AF9721" s="58"/>
      <c r="AG9721" s="58"/>
      <c r="AH9721" s="58"/>
      <c r="AI9721" s="58"/>
      <c r="AJ9721" s="58"/>
      <c r="AK9721" s="40" t="s">
        <v>2638</v>
      </c>
      <c r="AL9721" s="40"/>
      <c r="AM9721" s="1" t="s">
        <v>1328</v>
      </c>
    </row>
    <row r="9722" spans="1:40">
      <c r="A9722" s="1" t="s">
        <v>3004</v>
      </c>
      <c r="B9722" s="28">
        <v>42832</v>
      </c>
      <c r="C9722" s="30">
        <v>100</v>
      </c>
      <c r="D9722" s="4">
        <v>1</v>
      </c>
      <c r="E9722" s="1">
        <v>12</v>
      </c>
      <c r="F9722" s="4" t="s">
        <v>47</v>
      </c>
      <c r="G9722" s="4" t="s">
        <v>1811</v>
      </c>
      <c r="H9722" s="4" t="s">
        <v>23</v>
      </c>
      <c r="I9722" s="4" t="s">
        <v>23</v>
      </c>
      <c r="J9722" s="4"/>
      <c r="K9722" s="40"/>
      <c r="L9722" s="58"/>
      <c r="M9722" s="58"/>
      <c r="N9722" s="58"/>
      <c r="O9722" s="58"/>
      <c r="P9722" s="40"/>
      <c r="Q9722" s="58"/>
      <c r="R9722" s="58"/>
      <c r="S9722" s="58"/>
      <c r="T9722" s="58"/>
      <c r="U9722" s="58"/>
      <c r="V9722" s="58"/>
      <c r="W9722" s="58"/>
      <c r="X9722" s="58"/>
      <c r="Y9722" s="58"/>
      <c r="Z9722" s="58"/>
      <c r="AA9722" s="58"/>
      <c r="AB9722" s="58"/>
      <c r="AC9722" s="58"/>
      <c r="AD9722" s="58"/>
      <c r="AE9722" s="58"/>
      <c r="AF9722" s="58"/>
      <c r="AG9722" s="58"/>
      <c r="AH9722" s="58"/>
      <c r="AI9722" s="58"/>
      <c r="AJ9722" s="58"/>
      <c r="AK9722" s="40" t="s">
        <v>2638</v>
      </c>
      <c r="AL9722" s="40"/>
      <c r="AM9722" s="1" t="s">
        <v>1328</v>
      </c>
    </row>
    <row r="9723" spans="1:40">
      <c r="A9723" s="1" t="s">
        <v>3004</v>
      </c>
      <c r="B9723" s="28">
        <v>42832</v>
      </c>
      <c r="C9723" s="30">
        <v>100</v>
      </c>
      <c r="D9723" s="4">
        <v>1</v>
      </c>
      <c r="E9723" s="1">
        <v>13</v>
      </c>
      <c r="F9723" s="4" t="s">
        <v>26</v>
      </c>
      <c r="G9723" s="4" t="s">
        <v>1827</v>
      </c>
      <c r="H9723" s="4" t="s">
        <v>22</v>
      </c>
      <c r="I9723" s="4" t="s">
        <v>53</v>
      </c>
      <c r="J9723" s="4"/>
      <c r="K9723" s="40"/>
      <c r="L9723" s="58"/>
      <c r="M9723" s="58"/>
      <c r="N9723" s="58"/>
      <c r="O9723" s="58"/>
      <c r="P9723" s="40"/>
      <c r="Q9723" s="58"/>
      <c r="R9723" s="58"/>
      <c r="S9723" s="58"/>
      <c r="T9723" s="58"/>
      <c r="U9723" s="58"/>
      <c r="V9723" s="58"/>
      <c r="W9723" s="58"/>
      <c r="X9723" s="58"/>
      <c r="Y9723" s="58"/>
      <c r="Z9723" s="58"/>
      <c r="AA9723" s="58"/>
      <c r="AB9723" s="58"/>
      <c r="AC9723" s="58"/>
      <c r="AD9723" s="58"/>
      <c r="AE9723" s="58"/>
      <c r="AF9723" s="58"/>
      <c r="AG9723" s="58"/>
      <c r="AH9723" s="58"/>
      <c r="AI9723" s="58"/>
      <c r="AJ9723" s="58"/>
      <c r="AK9723" s="40" t="s">
        <v>2638</v>
      </c>
      <c r="AL9723" s="40"/>
      <c r="AM9723" s="1" t="s">
        <v>1328</v>
      </c>
    </row>
    <row r="9724" spans="1:40">
      <c r="A9724" s="1" t="s">
        <v>3004</v>
      </c>
      <c r="B9724" s="28">
        <v>42832</v>
      </c>
      <c r="C9724" s="30">
        <v>100</v>
      </c>
      <c r="D9724" s="4">
        <v>1</v>
      </c>
      <c r="E9724" s="1">
        <v>13</v>
      </c>
      <c r="F9724" s="4" t="s">
        <v>47</v>
      </c>
      <c r="G9724" s="4" t="s">
        <v>1815</v>
      </c>
      <c r="H9724" s="4" t="s">
        <v>23</v>
      </c>
      <c r="I9724" s="4" t="s">
        <v>53</v>
      </c>
      <c r="J9724" s="4"/>
      <c r="K9724" s="40"/>
      <c r="L9724" s="58"/>
      <c r="M9724" s="58"/>
      <c r="N9724" s="58"/>
      <c r="O9724" s="58"/>
      <c r="P9724" s="40"/>
      <c r="Q9724" s="58"/>
      <c r="R9724" s="58"/>
      <c r="S9724" s="58"/>
      <c r="T9724" s="58"/>
      <c r="U9724" s="58"/>
      <c r="V9724" s="58"/>
      <c r="W9724" s="58"/>
      <c r="X9724" s="58"/>
      <c r="Y9724" s="58"/>
      <c r="Z9724" s="58"/>
      <c r="AA9724" s="58"/>
      <c r="AB9724" s="58"/>
      <c r="AC9724" s="58"/>
      <c r="AD9724" s="58"/>
      <c r="AE9724" s="58"/>
      <c r="AF9724" s="58"/>
      <c r="AG9724" s="58"/>
      <c r="AH9724" s="58"/>
      <c r="AI9724" s="58"/>
      <c r="AJ9724" s="58"/>
      <c r="AK9724" s="40" t="s">
        <v>2638</v>
      </c>
      <c r="AL9724" s="40"/>
      <c r="AM9724" s="1" t="s">
        <v>2638</v>
      </c>
    </row>
    <row r="9725" spans="1:40">
      <c r="A9725" s="1" t="s">
        <v>3004</v>
      </c>
      <c r="B9725" s="28">
        <v>42832</v>
      </c>
      <c r="C9725" s="30">
        <v>100</v>
      </c>
      <c r="D9725" s="4">
        <v>1</v>
      </c>
      <c r="E9725" s="1">
        <v>14</v>
      </c>
      <c r="F9725" s="4" t="s">
        <v>26</v>
      </c>
      <c r="G9725" s="4" t="s">
        <v>1819</v>
      </c>
      <c r="H9725" s="4" t="s">
        <v>23</v>
      </c>
      <c r="I9725" s="4" t="s">
        <v>23</v>
      </c>
      <c r="J9725" s="4"/>
      <c r="K9725" s="40"/>
      <c r="L9725" s="58"/>
      <c r="M9725" s="58"/>
      <c r="N9725" s="58"/>
      <c r="O9725" s="58"/>
      <c r="P9725" s="40"/>
      <c r="Q9725" s="58"/>
      <c r="R9725" s="58"/>
      <c r="S9725" s="58"/>
      <c r="T9725" s="58"/>
      <c r="U9725" s="58"/>
      <c r="V9725" s="58"/>
      <c r="W9725" s="58"/>
      <c r="X9725" s="58"/>
      <c r="Y9725" s="58"/>
      <c r="Z9725" s="58"/>
      <c r="AA9725" s="58"/>
      <c r="AB9725" s="58"/>
      <c r="AC9725" s="58"/>
      <c r="AD9725" s="58"/>
      <c r="AE9725" s="58"/>
      <c r="AF9725" s="58"/>
      <c r="AG9725" s="58"/>
      <c r="AH9725" s="58"/>
      <c r="AI9725" s="58"/>
      <c r="AJ9725" s="58"/>
      <c r="AK9725" s="40" t="s">
        <v>2638</v>
      </c>
      <c r="AL9725" s="40"/>
      <c r="AM9725" s="1" t="s">
        <v>2638</v>
      </c>
    </row>
    <row r="9726" spans="1:40">
      <c r="A9726" s="1" t="s">
        <v>3004</v>
      </c>
      <c r="B9726" s="28">
        <v>42832</v>
      </c>
      <c r="C9726" s="30">
        <v>100</v>
      </c>
      <c r="D9726" s="4">
        <v>1</v>
      </c>
      <c r="E9726" s="1">
        <v>14</v>
      </c>
      <c r="F9726" s="4" t="s">
        <v>47</v>
      </c>
      <c r="G9726" s="4" t="s">
        <v>1806</v>
      </c>
      <c r="H9726" s="4" t="s">
        <v>23</v>
      </c>
      <c r="I9726" s="4" t="s">
        <v>53</v>
      </c>
      <c r="J9726" s="4"/>
      <c r="K9726" s="40"/>
      <c r="L9726" s="58"/>
      <c r="M9726" s="58"/>
      <c r="N9726" s="58"/>
      <c r="O9726" s="58"/>
      <c r="P9726" s="40"/>
      <c r="Q9726" s="58"/>
      <c r="R9726" s="58"/>
      <c r="S9726" s="58"/>
      <c r="T9726" s="58"/>
      <c r="U9726" s="58"/>
      <c r="V9726" s="58"/>
      <c r="W9726" s="58"/>
      <c r="X9726" s="58"/>
      <c r="Y9726" s="58"/>
      <c r="Z9726" s="58"/>
      <c r="AA9726" s="58"/>
      <c r="AB9726" s="58"/>
      <c r="AC9726" s="58"/>
      <c r="AD9726" s="58"/>
      <c r="AE9726" s="58"/>
      <c r="AF9726" s="58"/>
      <c r="AG9726" s="58"/>
      <c r="AH9726" s="58"/>
      <c r="AI9726" s="58"/>
      <c r="AJ9726" s="58"/>
      <c r="AK9726" s="40" t="s">
        <v>2638</v>
      </c>
      <c r="AL9726" s="40"/>
      <c r="AM9726" s="1" t="s">
        <v>2638</v>
      </c>
    </row>
    <row r="9727" spans="1:40">
      <c r="A9727" s="1" t="s">
        <v>3004</v>
      </c>
      <c r="B9727" s="28">
        <v>42832</v>
      </c>
      <c r="C9727" s="30">
        <v>100</v>
      </c>
      <c r="D9727" s="4">
        <v>1</v>
      </c>
      <c r="E9727" s="1">
        <v>15</v>
      </c>
      <c r="F9727" s="4" t="s">
        <v>26</v>
      </c>
      <c r="G9727" s="4" t="s">
        <v>1836</v>
      </c>
      <c r="H9727" s="4" t="s">
        <v>23</v>
      </c>
      <c r="I9727" s="4" t="s">
        <v>23</v>
      </c>
      <c r="J9727" s="4"/>
      <c r="K9727" s="40"/>
      <c r="L9727" s="58"/>
      <c r="M9727" s="58"/>
      <c r="N9727" s="58"/>
      <c r="O9727" s="58"/>
      <c r="P9727" s="40"/>
      <c r="Q9727" s="58"/>
      <c r="R9727" s="58"/>
      <c r="S9727" s="58"/>
      <c r="T9727" s="58"/>
      <c r="U9727" s="58"/>
      <c r="V9727" s="58"/>
      <c r="W9727" s="58"/>
      <c r="X9727" s="58"/>
      <c r="Y9727" s="58"/>
      <c r="Z9727" s="58"/>
      <c r="AA9727" s="58"/>
      <c r="AB9727" s="58"/>
      <c r="AC9727" s="58"/>
      <c r="AD9727" s="58"/>
      <c r="AE9727" s="58"/>
      <c r="AF9727" s="58"/>
      <c r="AG9727" s="58"/>
      <c r="AH9727" s="58"/>
      <c r="AI9727" s="58"/>
      <c r="AJ9727" s="58"/>
      <c r="AK9727" s="40" t="s">
        <v>2638</v>
      </c>
      <c r="AL9727" s="40"/>
      <c r="AM9727" s="1" t="s">
        <v>2638</v>
      </c>
    </row>
    <row r="9728" spans="1:40">
      <c r="A9728" s="1" t="s">
        <v>3004</v>
      </c>
      <c r="B9728" s="28">
        <v>42832</v>
      </c>
      <c r="C9728" s="30">
        <v>100</v>
      </c>
      <c r="D9728" s="4">
        <v>1</v>
      </c>
      <c r="E9728" s="1">
        <v>15</v>
      </c>
      <c r="F9728" s="4" t="s">
        <v>47</v>
      </c>
      <c r="G9728" s="4" t="s">
        <v>1805</v>
      </c>
      <c r="H9728" s="4" t="s">
        <v>23</v>
      </c>
      <c r="I9728" s="4" t="s">
        <v>53</v>
      </c>
      <c r="J9728" s="4"/>
      <c r="K9728" s="40"/>
      <c r="L9728" s="58"/>
      <c r="M9728" s="58"/>
      <c r="N9728" s="58"/>
      <c r="O9728" s="58"/>
      <c r="P9728" s="40"/>
      <c r="Q9728" s="58"/>
      <c r="R9728" s="58"/>
      <c r="S9728" s="58"/>
      <c r="T9728" s="58"/>
      <c r="U9728" s="58"/>
      <c r="V9728" s="58"/>
      <c r="W9728" s="58"/>
      <c r="X9728" s="58"/>
      <c r="Y9728" s="58"/>
      <c r="Z9728" s="58"/>
      <c r="AA9728" s="58"/>
      <c r="AB9728" s="58"/>
      <c r="AC9728" s="58"/>
      <c r="AD9728" s="58"/>
      <c r="AE9728" s="58"/>
      <c r="AF9728" s="58"/>
      <c r="AG9728" s="58"/>
      <c r="AH9728" s="58"/>
      <c r="AI9728" s="58"/>
      <c r="AJ9728" s="58"/>
      <c r="AK9728" s="40" t="s">
        <v>2638</v>
      </c>
      <c r="AL9728" s="40"/>
      <c r="AM9728" s="1" t="s">
        <v>2638</v>
      </c>
      <c r="AN9728" s="1" t="s">
        <v>2752</v>
      </c>
    </row>
    <row r="9729" spans="1:39">
      <c r="A9729" s="1" t="s">
        <v>3004</v>
      </c>
      <c r="B9729" s="28">
        <v>42832</v>
      </c>
      <c r="C9729" s="30">
        <v>100</v>
      </c>
      <c r="D9729" s="4">
        <v>1</v>
      </c>
      <c r="E9729" s="1">
        <v>16</v>
      </c>
      <c r="F9729" s="4" t="s">
        <v>26</v>
      </c>
      <c r="G9729" s="4" t="s">
        <v>1814</v>
      </c>
      <c r="H9729" s="4" t="s">
        <v>22</v>
      </c>
      <c r="I9729" s="4" t="s">
        <v>23</v>
      </c>
      <c r="J9729" s="4"/>
      <c r="K9729" s="40"/>
      <c r="L9729" s="58"/>
      <c r="M9729" s="58"/>
      <c r="N9729" s="58"/>
      <c r="O9729" s="58"/>
      <c r="P9729" s="40"/>
      <c r="Q9729" s="58"/>
      <c r="R9729" s="58"/>
      <c r="S9729" s="58"/>
      <c r="T9729" s="58"/>
      <c r="U9729" s="58"/>
      <c r="V9729" s="58"/>
      <c r="W9729" s="58"/>
      <c r="X9729" s="58"/>
      <c r="Y9729" s="58"/>
      <c r="Z9729" s="58"/>
      <c r="AA9729" s="58"/>
      <c r="AB9729" s="58"/>
      <c r="AC9729" s="58"/>
      <c r="AD9729" s="58"/>
      <c r="AE9729" s="58"/>
      <c r="AF9729" s="58"/>
      <c r="AG9729" s="58"/>
      <c r="AH9729" s="58"/>
      <c r="AI9729" s="58"/>
      <c r="AJ9729" s="58"/>
      <c r="AK9729" s="40" t="s">
        <v>2638</v>
      </c>
      <c r="AL9729" s="40"/>
      <c r="AM9729" s="1" t="s">
        <v>2638</v>
      </c>
    </row>
    <row r="9730" spans="1:39">
      <c r="A9730" s="1" t="s">
        <v>3004</v>
      </c>
      <c r="B9730" s="28">
        <v>42832</v>
      </c>
      <c r="C9730" s="30">
        <v>100</v>
      </c>
      <c r="D9730" s="4">
        <v>1</v>
      </c>
      <c r="E9730" s="1">
        <v>16</v>
      </c>
      <c r="F9730" s="4" t="s">
        <v>47</v>
      </c>
      <c r="G9730" s="4" t="s">
        <v>1831</v>
      </c>
      <c r="H9730" s="4" t="s">
        <v>22</v>
      </c>
      <c r="I9730" s="4" t="s">
        <v>53</v>
      </c>
      <c r="J9730" s="4"/>
      <c r="K9730" s="40"/>
      <c r="L9730" s="58"/>
      <c r="M9730" s="58"/>
      <c r="N9730" s="58"/>
      <c r="O9730" s="58"/>
      <c r="P9730" s="40"/>
      <c r="Q9730" s="58"/>
      <c r="R9730" s="58"/>
      <c r="S9730" s="58"/>
      <c r="T9730" s="58"/>
      <c r="U9730" s="58"/>
      <c r="V9730" s="58"/>
      <c r="W9730" s="58"/>
      <c r="X9730" s="58"/>
      <c r="Y9730" s="58"/>
      <c r="Z9730" s="58"/>
      <c r="AA9730" s="58"/>
      <c r="AB9730" s="58"/>
      <c r="AC9730" s="58"/>
      <c r="AD9730" s="58"/>
      <c r="AE9730" s="58"/>
      <c r="AF9730" s="58"/>
      <c r="AG9730" s="58"/>
      <c r="AH9730" s="58"/>
      <c r="AI9730" s="58"/>
      <c r="AJ9730" s="58"/>
      <c r="AK9730" s="40" t="s">
        <v>2638</v>
      </c>
      <c r="AL9730" s="40"/>
      <c r="AM9730" s="1" t="s">
        <v>2638</v>
      </c>
    </row>
    <row r="9731" spans="1:39">
      <c r="A9731" s="1" t="s">
        <v>3004</v>
      </c>
      <c r="B9731" s="28">
        <v>42832</v>
      </c>
      <c r="C9731" s="30">
        <v>100</v>
      </c>
      <c r="D9731" s="4">
        <v>1</v>
      </c>
      <c r="E9731" s="1">
        <v>17</v>
      </c>
      <c r="F9731" s="4" t="s">
        <v>26</v>
      </c>
      <c r="G9731" s="4" t="s">
        <v>1451</v>
      </c>
      <c r="H9731" s="4" t="s">
        <v>22</v>
      </c>
      <c r="I9731" s="4" t="s">
        <v>9</v>
      </c>
      <c r="J9731" s="4"/>
      <c r="K9731" s="40" t="s">
        <v>29</v>
      </c>
      <c r="L9731" s="40" t="s">
        <v>53</v>
      </c>
      <c r="M9731" s="40" t="s">
        <v>1281</v>
      </c>
      <c r="N9731" s="58"/>
      <c r="O9731" s="58"/>
      <c r="P9731" s="40"/>
      <c r="Q9731" s="58"/>
      <c r="R9731" s="58"/>
      <c r="S9731" s="58"/>
      <c r="T9731" s="40"/>
      <c r="U9731" s="40"/>
      <c r="V9731" s="40"/>
      <c r="W9731" s="40"/>
      <c r="X9731" s="58">
        <v>13</v>
      </c>
      <c r="Y9731" s="58">
        <v>181</v>
      </c>
      <c r="Z9731" s="58">
        <f>Y9731-X9731</f>
        <v>168</v>
      </c>
      <c r="AA9731" s="58"/>
      <c r="AB9731" s="58"/>
      <c r="AC9731" s="58"/>
      <c r="AD9731" s="58"/>
      <c r="AE9731" s="58"/>
      <c r="AF9731" s="58"/>
      <c r="AG9731" s="58"/>
      <c r="AH9731" s="58"/>
      <c r="AI9731" s="58"/>
      <c r="AJ9731" s="58" t="s">
        <v>2638</v>
      </c>
      <c r="AK9731" s="40" t="s">
        <v>72</v>
      </c>
      <c r="AL9731" s="40"/>
      <c r="AM9731" s="1" t="s">
        <v>2638</v>
      </c>
    </row>
    <row r="9732" spans="1:39">
      <c r="A9732" s="1" t="s">
        <v>3004</v>
      </c>
      <c r="B9732" s="28">
        <v>42832</v>
      </c>
      <c r="C9732" s="30">
        <v>100</v>
      </c>
      <c r="D9732" s="4">
        <v>1</v>
      </c>
      <c r="E9732" s="1">
        <v>17</v>
      </c>
      <c r="F9732" s="4" t="s">
        <v>47</v>
      </c>
      <c r="G9732" s="4" t="s">
        <v>1452</v>
      </c>
      <c r="H9732" s="4" t="s">
        <v>22</v>
      </c>
      <c r="I9732" s="4" t="s">
        <v>9</v>
      </c>
      <c r="J9732" s="4"/>
      <c r="K9732" s="40" t="s">
        <v>30</v>
      </c>
      <c r="L9732" s="40" t="s">
        <v>53</v>
      </c>
      <c r="M9732" s="59" t="s">
        <v>2952</v>
      </c>
      <c r="N9732" s="58"/>
      <c r="O9732" s="58"/>
      <c r="P9732" s="40"/>
      <c r="Q9732" s="58"/>
      <c r="R9732" s="58"/>
      <c r="S9732" s="58"/>
      <c r="T9732" s="40"/>
      <c r="U9732" s="40"/>
      <c r="V9732" s="40"/>
      <c r="W9732" s="40"/>
      <c r="X9732" s="58">
        <v>13</v>
      </c>
      <c r="Y9732" s="58">
        <v>50</v>
      </c>
      <c r="Z9732" s="58">
        <f>Y9732-X9732</f>
        <v>37</v>
      </c>
      <c r="AA9732" s="58"/>
      <c r="AB9732" s="58"/>
      <c r="AC9732" s="58"/>
      <c r="AD9732" s="58"/>
      <c r="AE9732" s="58"/>
      <c r="AF9732" s="58"/>
      <c r="AG9732" s="58"/>
      <c r="AH9732" s="58"/>
      <c r="AI9732" s="58"/>
      <c r="AJ9732" s="58" t="s">
        <v>2638</v>
      </c>
      <c r="AK9732" s="40" t="s">
        <v>72</v>
      </c>
      <c r="AL9732" s="40"/>
      <c r="AM9732" s="1" t="s">
        <v>2638</v>
      </c>
    </row>
    <row r="9733" spans="1:39">
      <c r="A9733" s="1" t="s">
        <v>3004</v>
      </c>
      <c r="B9733" s="28">
        <v>42832</v>
      </c>
      <c r="C9733" s="30">
        <v>100</v>
      </c>
      <c r="D9733" s="4">
        <v>1</v>
      </c>
      <c r="E9733" s="1">
        <v>18</v>
      </c>
      <c r="F9733" s="4" t="s">
        <v>26</v>
      </c>
      <c r="G9733" s="4" t="s">
        <v>1453</v>
      </c>
      <c r="H9733" s="4" t="s">
        <v>22</v>
      </c>
      <c r="I9733" s="4" t="s">
        <v>53</v>
      </c>
      <c r="J9733" s="4"/>
      <c r="K9733" s="40"/>
      <c r="L9733" s="58"/>
      <c r="M9733" s="58"/>
      <c r="N9733" s="58"/>
      <c r="O9733" s="58"/>
      <c r="P9733" s="40"/>
      <c r="Q9733" s="58"/>
      <c r="R9733" s="58"/>
      <c r="S9733" s="58"/>
      <c r="T9733" s="58"/>
      <c r="U9733" s="58"/>
      <c r="V9733" s="58"/>
      <c r="W9733" s="58"/>
      <c r="X9733" s="58"/>
      <c r="Y9733" s="58"/>
      <c r="Z9733" s="58"/>
      <c r="AA9733" s="58"/>
      <c r="AB9733" s="58"/>
      <c r="AC9733" s="58"/>
      <c r="AD9733" s="58"/>
      <c r="AE9733" s="58"/>
      <c r="AF9733" s="58"/>
      <c r="AG9733" s="58"/>
      <c r="AH9733" s="58"/>
      <c r="AI9733" s="58"/>
      <c r="AJ9733" s="58"/>
      <c r="AK9733" s="40" t="s">
        <v>72</v>
      </c>
      <c r="AL9733" s="40"/>
      <c r="AM9733" s="1" t="s">
        <v>2638</v>
      </c>
    </row>
    <row r="9734" spans="1:39">
      <c r="A9734" s="1" t="s">
        <v>3004</v>
      </c>
      <c r="B9734" s="28">
        <v>42832</v>
      </c>
      <c r="C9734" s="30">
        <v>100</v>
      </c>
      <c r="D9734" s="4">
        <v>1</v>
      </c>
      <c r="E9734" s="1">
        <v>18</v>
      </c>
      <c r="F9734" s="4" t="s">
        <v>47</v>
      </c>
      <c r="G9734" s="4" t="s">
        <v>1454</v>
      </c>
      <c r="H9734" s="4" t="s">
        <v>23</v>
      </c>
      <c r="I9734" s="4" t="s">
        <v>53</v>
      </c>
      <c r="J9734" s="4"/>
      <c r="K9734" s="40"/>
      <c r="L9734" s="58"/>
      <c r="M9734" s="58"/>
      <c r="N9734" s="58"/>
      <c r="O9734" s="58"/>
      <c r="P9734" s="40"/>
      <c r="Q9734" s="58"/>
      <c r="R9734" s="58"/>
      <c r="S9734" s="58"/>
      <c r="T9734" s="58"/>
      <c r="U9734" s="58"/>
      <c r="V9734" s="58"/>
      <c r="W9734" s="58"/>
      <c r="X9734" s="58"/>
      <c r="Y9734" s="58"/>
      <c r="Z9734" s="58"/>
      <c r="AA9734" s="58"/>
      <c r="AB9734" s="58"/>
      <c r="AC9734" s="58"/>
      <c r="AD9734" s="58"/>
      <c r="AE9734" s="58"/>
      <c r="AF9734" s="58"/>
      <c r="AG9734" s="58"/>
      <c r="AH9734" s="58"/>
      <c r="AI9734" s="58"/>
      <c r="AJ9734" s="58"/>
      <c r="AK9734" s="40" t="s">
        <v>72</v>
      </c>
      <c r="AL9734" s="40"/>
      <c r="AM9734" s="1" t="s">
        <v>2638</v>
      </c>
    </row>
    <row r="9735" spans="1:39">
      <c r="A9735" s="1" t="s">
        <v>3004</v>
      </c>
      <c r="B9735" s="28">
        <v>42832</v>
      </c>
      <c r="C9735" s="30">
        <v>100</v>
      </c>
      <c r="D9735" s="4">
        <v>1</v>
      </c>
      <c r="E9735" s="1">
        <v>19</v>
      </c>
      <c r="F9735" s="4" t="s">
        <v>26</v>
      </c>
      <c r="G9735" s="4" t="s">
        <v>1455</v>
      </c>
      <c r="H9735" s="4" t="s">
        <v>23</v>
      </c>
      <c r="I9735" s="4" t="s">
        <v>23</v>
      </c>
      <c r="J9735" s="4"/>
      <c r="K9735" s="40"/>
      <c r="L9735" s="58"/>
      <c r="M9735" s="58"/>
      <c r="N9735" s="58"/>
      <c r="O9735" s="58"/>
      <c r="P9735" s="40"/>
      <c r="Q9735" s="58"/>
      <c r="R9735" s="58"/>
      <c r="S9735" s="58"/>
      <c r="T9735" s="58"/>
      <c r="U9735" s="58"/>
      <c r="V9735" s="58"/>
      <c r="W9735" s="58"/>
      <c r="X9735" s="58"/>
      <c r="Y9735" s="58"/>
      <c r="Z9735" s="58"/>
      <c r="AA9735" s="58"/>
      <c r="AB9735" s="58"/>
      <c r="AC9735" s="58"/>
      <c r="AD9735" s="58"/>
      <c r="AE9735" s="58"/>
      <c r="AF9735" s="58"/>
      <c r="AG9735" s="58"/>
      <c r="AH9735" s="58"/>
      <c r="AI9735" s="58"/>
      <c r="AJ9735" s="58"/>
      <c r="AK9735" s="40" t="s">
        <v>72</v>
      </c>
      <c r="AL9735" s="40"/>
      <c r="AM9735" s="1" t="s">
        <v>2638</v>
      </c>
    </row>
    <row r="9736" spans="1:39">
      <c r="A9736" s="1" t="s">
        <v>3004</v>
      </c>
      <c r="B9736" s="28">
        <v>42832</v>
      </c>
      <c r="C9736" s="30">
        <v>100</v>
      </c>
      <c r="D9736" s="4">
        <v>1</v>
      </c>
      <c r="E9736" s="1">
        <v>19</v>
      </c>
      <c r="F9736" s="4" t="s">
        <v>47</v>
      </c>
      <c r="G9736" s="4" t="s">
        <v>1456</v>
      </c>
      <c r="H9736" s="4" t="s">
        <v>22</v>
      </c>
      <c r="I9736" s="4" t="s">
        <v>23</v>
      </c>
      <c r="J9736" s="4"/>
      <c r="K9736" s="40"/>
      <c r="L9736" s="58"/>
      <c r="M9736" s="58"/>
      <c r="N9736" s="58"/>
      <c r="O9736" s="58"/>
      <c r="P9736" s="40"/>
      <c r="Q9736" s="58"/>
      <c r="R9736" s="58"/>
      <c r="S9736" s="58"/>
      <c r="T9736" s="58"/>
      <c r="U9736" s="58"/>
      <c r="V9736" s="58"/>
      <c r="W9736" s="58"/>
      <c r="X9736" s="58"/>
      <c r="Y9736" s="58"/>
      <c r="Z9736" s="58"/>
      <c r="AA9736" s="58"/>
      <c r="AB9736" s="58"/>
      <c r="AC9736" s="58"/>
      <c r="AD9736" s="58"/>
      <c r="AE9736" s="58"/>
      <c r="AF9736" s="58"/>
      <c r="AG9736" s="58"/>
      <c r="AH9736" s="58"/>
      <c r="AI9736" s="58"/>
      <c r="AJ9736" s="58"/>
      <c r="AK9736" s="40" t="s">
        <v>72</v>
      </c>
      <c r="AL9736" s="40"/>
      <c r="AM9736" s="1" t="s">
        <v>2638</v>
      </c>
    </row>
    <row r="9737" spans="1:39">
      <c r="A9737" s="1" t="s">
        <v>3004</v>
      </c>
      <c r="B9737" s="28">
        <v>42832</v>
      </c>
      <c r="C9737" s="30">
        <v>100</v>
      </c>
      <c r="D9737" s="4">
        <v>1</v>
      </c>
      <c r="E9737" s="1">
        <v>20</v>
      </c>
      <c r="F9737" s="4" t="s">
        <v>26</v>
      </c>
      <c r="G9737" s="4" t="s">
        <v>1457</v>
      </c>
      <c r="H9737" s="4" t="s">
        <v>22</v>
      </c>
      <c r="I9737" s="4" t="s">
        <v>23</v>
      </c>
      <c r="J9737" s="4" t="s">
        <v>55</v>
      </c>
      <c r="K9737" s="40"/>
      <c r="L9737" s="58"/>
      <c r="M9737" s="58"/>
      <c r="N9737" s="58"/>
      <c r="O9737" s="58"/>
      <c r="P9737" s="40"/>
      <c r="Q9737" s="58"/>
      <c r="R9737" s="58"/>
      <c r="S9737" s="58"/>
      <c r="T9737" s="58"/>
      <c r="U9737" s="58"/>
      <c r="V9737" s="58"/>
      <c r="W9737" s="58"/>
      <c r="X9737" s="58"/>
      <c r="Y9737" s="58"/>
      <c r="Z9737" s="58"/>
      <c r="AA9737" s="58"/>
      <c r="AB9737" s="58"/>
      <c r="AC9737" s="58"/>
      <c r="AD9737" s="58"/>
      <c r="AE9737" s="58"/>
      <c r="AF9737" s="58"/>
      <c r="AG9737" s="58"/>
      <c r="AH9737" s="58"/>
      <c r="AI9737" s="58"/>
      <c r="AJ9737" s="58"/>
      <c r="AK9737" s="40" t="s">
        <v>72</v>
      </c>
      <c r="AL9737" s="40"/>
      <c r="AM9737" s="1" t="s">
        <v>2638</v>
      </c>
    </row>
    <row r="9738" spans="1:39">
      <c r="A9738" s="1" t="s">
        <v>3004</v>
      </c>
      <c r="B9738" s="28">
        <v>42832</v>
      </c>
      <c r="C9738" s="30">
        <v>100</v>
      </c>
      <c r="D9738" s="4">
        <v>1</v>
      </c>
      <c r="E9738" s="1">
        <v>20</v>
      </c>
      <c r="F9738" s="4" t="s">
        <v>47</v>
      </c>
      <c r="G9738" s="4" t="s">
        <v>1458</v>
      </c>
      <c r="H9738" s="4" t="s">
        <v>22</v>
      </c>
      <c r="I9738" s="4" t="s">
        <v>23</v>
      </c>
      <c r="J9738" s="4"/>
      <c r="K9738" s="40"/>
      <c r="L9738" s="58"/>
      <c r="M9738" s="58"/>
      <c r="N9738" s="58"/>
      <c r="O9738" s="58"/>
      <c r="P9738" s="40"/>
      <c r="Q9738" s="58"/>
      <c r="R9738" s="58"/>
      <c r="S9738" s="58"/>
      <c r="T9738" s="58"/>
      <c r="U9738" s="58"/>
      <c r="V9738" s="58"/>
      <c r="W9738" s="58"/>
      <c r="X9738" s="58"/>
      <c r="Y9738" s="58"/>
      <c r="Z9738" s="58"/>
      <c r="AA9738" s="58"/>
      <c r="AB9738" s="58"/>
      <c r="AC9738" s="58"/>
      <c r="AD9738" s="58"/>
      <c r="AE9738" s="58"/>
      <c r="AF9738" s="58"/>
      <c r="AG9738" s="58"/>
      <c r="AH9738" s="58"/>
      <c r="AI9738" s="58"/>
      <c r="AJ9738" s="58"/>
      <c r="AK9738" s="40" t="s">
        <v>72</v>
      </c>
      <c r="AL9738" s="40"/>
      <c r="AM9738" s="1" t="s">
        <v>2638</v>
      </c>
    </row>
    <row r="9739" spans="1:39">
      <c r="A9739" s="1" t="s">
        <v>3004</v>
      </c>
      <c r="B9739" s="28">
        <v>42832</v>
      </c>
      <c r="C9739" s="30">
        <v>100</v>
      </c>
      <c r="D9739" s="4">
        <v>1</v>
      </c>
      <c r="E9739" s="51">
        <v>21</v>
      </c>
      <c r="F9739" s="4" t="s">
        <v>26</v>
      </c>
      <c r="G9739" s="4" t="s">
        <v>1463</v>
      </c>
      <c r="H9739" s="4" t="s">
        <v>22</v>
      </c>
      <c r="I9739" s="4" t="s">
        <v>53</v>
      </c>
      <c r="J9739" s="4"/>
      <c r="K9739" s="40"/>
      <c r="L9739" s="58"/>
      <c r="M9739" s="58"/>
      <c r="N9739" s="58"/>
      <c r="O9739" s="58"/>
      <c r="P9739" s="40"/>
      <c r="Q9739" s="58"/>
      <c r="R9739" s="58"/>
      <c r="S9739" s="58"/>
      <c r="T9739" s="58"/>
      <c r="U9739" s="58"/>
      <c r="V9739" s="58"/>
      <c r="W9739" s="58"/>
      <c r="X9739" s="58"/>
      <c r="Y9739" s="58"/>
      <c r="Z9739" s="58"/>
      <c r="AA9739" s="58"/>
      <c r="AB9739" s="58"/>
      <c r="AC9739" s="58"/>
      <c r="AD9739" s="58"/>
      <c r="AE9739" s="58"/>
      <c r="AF9739" s="58"/>
      <c r="AG9739" s="58"/>
      <c r="AH9739" s="58"/>
      <c r="AI9739" s="58"/>
      <c r="AJ9739" s="58"/>
      <c r="AK9739" s="40" t="s">
        <v>72</v>
      </c>
      <c r="AL9739" s="40"/>
      <c r="AM9739" s="1" t="s">
        <v>2638</v>
      </c>
    </row>
    <row r="9740" spans="1:39">
      <c r="A9740" s="1" t="s">
        <v>3004</v>
      </c>
      <c r="B9740" s="28">
        <v>42832</v>
      </c>
      <c r="C9740" s="30">
        <v>100</v>
      </c>
      <c r="D9740" s="4">
        <v>1</v>
      </c>
      <c r="E9740" s="1">
        <v>21</v>
      </c>
      <c r="F9740" s="4" t="s">
        <v>47</v>
      </c>
      <c r="G9740" s="4" t="s">
        <v>1464</v>
      </c>
      <c r="H9740" s="4" t="s">
        <v>23</v>
      </c>
      <c r="I9740" s="4" t="s">
        <v>23</v>
      </c>
      <c r="J9740" s="4"/>
      <c r="K9740" s="40"/>
      <c r="L9740" s="58"/>
      <c r="M9740" s="58"/>
      <c r="N9740" s="58"/>
      <c r="O9740" s="58"/>
      <c r="P9740" s="40"/>
      <c r="Q9740" s="58"/>
      <c r="R9740" s="58"/>
      <c r="S9740" s="58"/>
      <c r="T9740" s="58"/>
      <c r="U9740" s="58"/>
      <c r="V9740" s="58"/>
      <c r="W9740" s="58"/>
      <c r="X9740" s="58"/>
      <c r="Y9740" s="58"/>
      <c r="Z9740" s="58"/>
      <c r="AA9740" s="58"/>
      <c r="AB9740" s="58"/>
      <c r="AC9740" s="58"/>
      <c r="AD9740" s="58"/>
      <c r="AE9740" s="58"/>
      <c r="AF9740" s="58"/>
      <c r="AG9740" s="58"/>
      <c r="AH9740" s="58"/>
      <c r="AI9740" s="58"/>
      <c r="AJ9740" s="58"/>
      <c r="AK9740" s="40" t="s">
        <v>72</v>
      </c>
      <c r="AL9740" s="40"/>
      <c r="AM9740" s="1" t="s">
        <v>2638</v>
      </c>
    </row>
    <row r="9741" spans="1:39">
      <c r="A9741" s="1" t="s">
        <v>3004</v>
      </c>
      <c r="B9741" s="28">
        <v>42832</v>
      </c>
      <c r="C9741" s="30">
        <v>100</v>
      </c>
      <c r="D9741" s="4">
        <v>1</v>
      </c>
      <c r="E9741" s="1">
        <v>22</v>
      </c>
      <c r="F9741" s="4" t="s">
        <v>26</v>
      </c>
      <c r="G9741" s="4" t="s">
        <v>1465</v>
      </c>
      <c r="H9741" s="4" t="s">
        <v>23</v>
      </c>
      <c r="I9741" s="4" t="s">
        <v>53</v>
      </c>
      <c r="J9741" s="4"/>
      <c r="K9741" s="40"/>
      <c r="L9741" s="58"/>
      <c r="M9741" s="58"/>
      <c r="N9741" s="58"/>
      <c r="O9741" s="58"/>
      <c r="P9741" s="40"/>
      <c r="Q9741" s="58"/>
      <c r="R9741" s="58"/>
      <c r="S9741" s="58"/>
      <c r="T9741" s="58"/>
      <c r="U9741" s="58"/>
      <c r="V9741" s="58"/>
      <c r="W9741" s="58"/>
      <c r="X9741" s="58"/>
      <c r="Y9741" s="58"/>
      <c r="Z9741" s="58"/>
      <c r="AA9741" s="58"/>
      <c r="AB9741" s="58"/>
      <c r="AC9741" s="58"/>
      <c r="AD9741" s="58"/>
      <c r="AE9741" s="58"/>
      <c r="AF9741" s="58"/>
      <c r="AG9741" s="58"/>
      <c r="AH9741" s="58"/>
      <c r="AI9741" s="58"/>
      <c r="AJ9741" s="58"/>
      <c r="AK9741" s="40" t="s">
        <v>72</v>
      </c>
      <c r="AL9741" s="40"/>
      <c r="AM9741" s="1" t="s">
        <v>2638</v>
      </c>
    </row>
    <row r="9742" spans="1:39">
      <c r="A9742" s="1" t="s">
        <v>3004</v>
      </c>
      <c r="B9742" s="28">
        <v>42832</v>
      </c>
      <c r="C9742" s="30">
        <v>100</v>
      </c>
      <c r="D9742" s="4">
        <v>1</v>
      </c>
      <c r="E9742" s="1">
        <v>22</v>
      </c>
      <c r="F9742" s="4" t="s">
        <v>47</v>
      </c>
      <c r="G9742" s="4" t="s">
        <v>1466</v>
      </c>
      <c r="H9742" s="4" t="s">
        <v>22</v>
      </c>
      <c r="I9742" s="4" t="s">
        <v>9</v>
      </c>
      <c r="J9742" s="4"/>
      <c r="K9742" s="40" t="s">
        <v>146</v>
      </c>
      <c r="L9742" s="40" t="s">
        <v>25</v>
      </c>
      <c r="M9742" s="40" t="s">
        <v>3005</v>
      </c>
      <c r="N9742" s="58" t="s">
        <v>26</v>
      </c>
      <c r="O9742" s="58" t="s">
        <v>33</v>
      </c>
      <c r="P9742" s="40"/>
      <c r="Q9742" s="58">
        <v>30.4</v>
      </c>
      <c r="R9742" s="58">
        <v>20</v>
      </c>
      <c r="S9742" s="58">
        <v>16.7</v>
      </c>
      <c r="T9742" s="40"/>
      <c r="U9742" s="40"/>
      <c r="V9742" s="40"/>
      <c r="W9742" s="40"/>
      <c r="X9742" s="58">
        <v>13</v>
      </c>
      <c r="Y9742" s="58">
        <v>104</v>
      </c>
      <c r="Z9742" s="58">
        <f>Y9742-X9742</f>
        <v>91</v>
      </c>
      <c r="AA9742" s="58"/>
      <c r="AB9742" s="58"/>
      <c r="AC9742" s="58"/>
      <c r="AD9742" s="58"/>
      <c r="AE9742" s="58">
        <v>648</v>
      </c>
      <c r="AF9742" s="58"/>
      <c r="AG9742" s="58"/>
      <c r="AH9742" s="58"/>
      <c r="AI9742" s="58"/>
      <c r="AJ9742" s="58" t="s">
        <v>2638</v>
      </c>
      <c r="AK9742" s="40" t="s">
        <v>72</v>
      </c>
      <c r="AL9742" s="40"/>
      <c r="AM9742" s="1" t="s">
        <v>2638</v>
      </c>
    </row>
    <row r="9743" spans="1:39">
      <c r="A9743" s="1" t="s">
        <v>3004</v>
      </c>
      <c r="B9743" s="28">
        <v>42832</v>
      </c>
      <c r="C9743" s="30">
        <v>100</v>
      </c>
      <c r="D9743" s="4">
        <v>1</v>
      </c>
      <c r="E9743" s="1">
        <v>23</v>
      </c>
      <c r="F9743" s="4" t="s">
        <v>26</v>
      </c>
      <c r="G9743" s="4" t="s">
        <v>1467</v>
      </c>
      <c r="H9743" s="4" t="s">
        <v>22</v>
      </c>
      <c r="I9743" s="4" t="s">
        <v>53</v>
      </c>
      <c r="J9743" s="4"/>
      <c r="K9743" s="40"/>
      <c r="L9743" s="58"/>
      <c r="M9743" s="58"/>
      <c r="N9743" s="58"/>
      <c r="O9743" s="58"/>
      <c r="P9743" s="40"/>
      <c r="Q9743" s="58"/>
      <c r="R9743" s="58"/>
      <c r="S9743" s="58"/>
      <c r="T9743" s="58"/>
      <c r="U9743" s="58"/>
      <c r="V9743" s="58"/>
      <c r="W9743" s="58"/>
      <c r="X9743" s="58"/>
      <c r="Y9743" s="58"/>
      <c r="Z9743" s="58"/>
      <c r="AA9743" s="58"/>
      <c r="AB9743" s="58"/>
      <c r="AC9743" s="58"/>
      <c r="AD9743" s="58"/>
      <c r="AE9743" s="58"/>
      <c r="AF9743" s="58"/>
      <c r="AG9743" s="58"/>
      <c r="AH9743" s="58"/>
      <c r="AI9743" s="58"/>
      <c r="AJ9743" s="58"/>
      <c r="AK9743" s="40" t="s">
        <v>72</v>
      </c>
      <c r="AL9743" s="40"/>
      <c r="AM9743" s="1" t="s">
        <v>2638</v>
      </c>
    </row>
    <row r="9744" spans="1:39">
      <c r="A9744" s="1" t="s">
        <v>3004</v>
      </c>
      <c r="B9744" s="28">
        <v>42832</v>
      </c>
      <c r="C9744" s="30">
        <v>100</v>
      </c>
      <c r="D9744" s="4">
        <v>1</v>
      </c>
      <c r="E9744" s="1">
        <v>23</v>
      </c>
      <c r="F9744" s="4" t="s">
        <v>47</v>
      </c>
      <c r="G9744" s="4" t="s">
        <v>1468</v>
      </c>
      <c r="H9744" s="4" t="s">
        <v>22</v>
      </c>
      <c r="I9744" s="4" t="s">
        <v>23</v>
      </c>
      <c r="J9744" s="4"/>
      <c r="K9744" s="40"/>
      <c r="L9744" s="58"/>
      <c r="M9744" s="58"/>
      <c r="N9744" s="58"/>
      <c r="O9744" s="58"/>
      <c r="P9744" s="40"/>
      <c r="Q9744" s="58"/>
      <c r="R9744" s="58"/>
      <c r="S9744" s="58"/>
      <c r="T9744" s="58"/>
      <c r="U9744" s="58"/>
      <c r="V9744" s="58"/>
      <c r="W9744" s="58"/>
      <c r="X9744" s="58"/>
      <c r="Y9744" s="58"/>
      <c r="Z9744" s="58"/>
      <c r="AA9744" s="58"/>
      <c r="AB9744" s="58"/>
      <c r="AC9744" s="58"/>
      <c r="AD9744" s="58"/>
      <c r="AE9744" s="58"/>
      <c r="AF9744" s="58"/>
      <c r="AG9744" s="58"/>
      <c r="AH9744" s="58"/>
      <c r="AI9744" s="58"/>
      <c r="AJ9744" s="58"/>
      <c r="AK9744" s="40" t="s">
        <v>72</v>
      </c>
      <c r="AL9744" s="40"/>
      <c r="AM9744" s="1" t="s">
        <v>2638</v>
      </c>
    </row>
    <row r="9745" spans="1:40">
      <c r="A9745" s="1" t="s">
        <v>3004</v>
      </c>
      <c r="B9745" s="28">
        <v>42832</v>
      </c>
      <c r="C9745" s="30">
        <v>100</v>
      </c>
      <c r="D9745" s="4">
        <v>1</v>
      </c>
      <c r="E9745" s="1">
        <v>24</v>
      </c>
      <c r="F9745" s="4" t="s">
        <v>26</v>
      </c>
      <c r="G9745" s="4" t="s">
        <v>1469</v>
      </c>
      <c r="H9745" s="4" t="s">
        <v>22</v>
      </c>
      <c r="I9745" s="4" t="s">
        <v>9</v>
      </c>
      <c r="J9745" s="4"/>
      <c r="K9745" s="40" t="s">
        <v>29</v>
      </c>
      <c r="L9745" s="40" t="s">
        <v>53</v>
      </c>
      <c r="M9745" s="40" t="s">
        <v>2975</v>
      </c>
      <c r="N9745" s="58"/>
      <c r="O9745" s="58"/>
      <c r="P9745" s="40"/>
      <c r="Q9745" s="58"/>
      <c r="R9745" s="58"/>
      <c r="S9745" s="58"/>
      <c r="T9745" s="40"/>
      <c r="U9745" s="40"/>
      <c r="V9745" s="40"/>
      <c r="W9745" s="40"/>
      <c r="X9745" s="58">
        <v>13</v>
      </c>
      <c r="Y9745" s="58">
        <v>106</v>
      </c>
      <c r="Z9745" s="58">
        <f>Y9745-X9745</f>
        <v>93</v>
      </c>
      <c r="AA9745" s="58"/>
      <c r="AB9745" s="58"/>
      <c r="AC9745" s="58"/>
      <c r="AD9745" s="58"/>
      <c r="AE9745" s="58"/>
      <c r="AF9745" s="58"/>
      <c r="AG9745" s="58"/>
      <c r="AH9745" s="58"/>
      <c r="AI9745" s="58"/>
      <c r="AJ9745" s="58" t="s">
        <v>2638</v>
      </c>
      <c r="AK9745" s="40" t="s">
        <v>72</v>
      </c>
      <c r="AL9745" s="40"/>
      <c r="AM9745" s="1" t="s">
        <v>2638</v>
      </c>
    </row>
    <row r="9746" spans="1:40">
      <c r="A9746" s="1" t="s">
        <v>3004</v>
      </c>
      <c r="B9746" s="28">
        <v>42832</v>
      </c>
      <c r="C9746" s="30">
        <v>100</v>
      </c>
      <c r="D9746" s="4">
        <v>1</v>
      </c>
      <c r="E9746" s="1">
        <v>24</v>
      </c>
      <c r="F9746" s="4" t="s">
        <v>47</v>
      </c>
      <c r="G9746" s="4" t="s">
        <v>1472</v>
      </c>
      <c r="H9746" s="4" t="s">
        <v>22</v>
      </c>
      <c r="I9746" s="4" t="s">
        <v>9</v>
      </c>
      <c r="J9746" s="4"/>
      <c r="K9746" s="40" t="s">
        <v>35</v>
      </c>
      <c r="L9746" s="40" t="s">
        <v>53</v>
      </c>
      <c r="M9746" s="59" t="s">
        <v>2989</v>
      </c>
      <c r="N9746" s="58"/>
      <c r="O9746" s="58"/>
      <c r="P9746" s="40"/>
      <c r="Q9746" s="58"/>
      <c r="R9746" s="58"/>
      <c r="S9746" s="58"/>
      <c r="T9746" s="40"/>
      <c r="U9746" s="40"/>
      <c r="V9746" s="40"/>
      <c r="W9746" s="40"/>
      <c r="X9746" s="58">
        <v>13</v>
      </c>
      <c r="Y9746" s="58">
        <v>82</v>
      </c>
      <c r="Z9746" s="58">
        <f>Y9746-X9746</f>
        <v>69</v>
      </c>
      <c r="AA9746" s="58"/>
      <c r="AB9746" s="58"/>
      <c r="AC9746" s="58"/>
      <c r="AD9746" s="58"/>
      <c r="AE9746" s="58"/>
      <c r="AF9746" s="58"/>
      <c r="AG9746" s="58"/>
      <c r="AH9746" s="58"/>
      <c r="AI9746" s="58"/>
      <c r="AJ9746" s="58" t="s">
        <v>2638</v>
      </c>
      <c r="AK9746" s="40" t="s">
        <v>72</v>
      </c>
      <c r="AL9746" s="40"/>
      <c r="AM9746" s="1" t="s">
        <v>2638</v>
      </c>
      <c r="AN9746" s="1" t="s">
        <v>2756</v>
      </c>
    </row>
    <row r="9747" spans="1:40">
      <c r="A9747" s="1" t="s">
        <v>3004</v>
      </c>
      <c r="B9747" s="28">
        <v>42832</v>
      </c>
      <c r="C9747" s="30">
        <v>100</v>
      </c>
      <c r="D9747" s="4">
        <v>1</v>
      </c>
      <c r="E9747" s="1">
        <v>25</v>
      </c>
      <c r="F9747" s="4" t="s">
        <v>26</v>
      </c>
      <c r="G9747" s="4" t="s">
        <v>1474</v>
      </c>
      <c r="H9747" s="4" t="s">
        <v>23</v>
      </c>
      <c r="I9747" s="4" t="s">
        <v>23</v>
      </c>
      <c r="J9747" s="4"/>
      <c r="K9747" s="40"/>
      <c r="L9747" s="58"/>
      <c r="M9747" s="58"/>
      <c r="N9747" s="58"/>
      <c r="O9747" s="58"/>
      <c r="P9747" s="40"/>
      <c r="Q9747" s="58"/>
      <c r="R9747" s="58"/>
      <c r="S9747" s="58"/>
      <c r="T9747" s="58"/>
      <c r="U9747" s="58"/>
      <c r="V9747" s="58"/>
      <c r="W9747" s="58"/>
      <c r="X9747" s="58"/>
      <c r="Y9747" s="58"/>
      <c r="Z9747" s="58"/>
      <c r="AA9747" s="58"/>
      <c r="AB9747" s="58"/>
      <c r="AC9747" s="58"/>
      <c r="AD9747" s="58"/>
      <c r="AE9747" s="58"/>
      <c r="AF9747" s="58"/>
      <c r="AG9747" s="58"/>
      <c r="AH9747" s="58"/>
      <c r="AI9747" s="58"/>
      <c r="AJ9747" s="58"/>
      <c r="AK9747" s="40" t="s">
        <v>72</v>
      </c>
      <c r="AL9747" s="40"/>
      <c r="AM9747" s="1" t="s">
        <v>2638</v>
      </c>
    </row>
    <row r="9748" spans="1:40">
      <c r="A9748" s="1" t="s">
        <v>3004</v>
      </c>
      <c r="B9748" s="28">
        <v>42832</v>
      </c>
      <c r="C9748" s="30">
        <v>100</v>
      </c>
      <c r="D9748" s="4">
        <v>1</v>
      </c>
      <c r="E9748" s="1">
        <v>25</v>
      </c>
      <c r="F9748" s="4" t="s">
        <v>47</v>
      </c>
      <c r="G9748" s="4" t="s">
        <v>1475</v>
      </c>
      <c r="H9748" s="4" t="s">
        <v>23</v>
      </c>
      <c r="I9748" s="4" t="s">
        <v>23</v>
      </c>
      <c r="J9748" s="4"/>
      <c r="K9748" s="40"/>
      <c r="L9748" s="58"/>
      <c r="M9748" s="58"/>
      <c r="N9748" s="58"/>
      <c r="O9748" s="58"/>
      <c r="P9748" s="40"/>
      <c r="Q9748" s="58"/>
      <c r="R9748" s="58"/>
      <c r="S9748" s="58"/>
      <c r="T9748" s="58"/>
      <c r="U9748" s="58"/>
      <c r="V9748" s="58"/>
      <c r="W9748" s="58"/>
      <c r="X9748" s="58"/>
      <c r="Y9748" s="58"/>
      <c r="Z9748" s="58"/>
      <c r="AA9748" s="58"/>
      <c r="AB9748" s="58"/>
      <c r="AC9748" s="58"/>
      <c r="AD9748" s="58"/>
      <c r="AE9748" s="58"/>
      <c r="AF9748" s="58"/>
      <c r="AG9748" s="58"/>
      <c r="AH9748" s="58"/>
      <c r="AI9748" s="58"/>
      <c r="AJ9748" s="58"/>
      <c r="AK9748" s="40" t="s">
        <v>72</v>
      </c>
      <c r="AL9748" s="40"/>
      <c r="AM9748" s="1" t="s">
        <v>1328</v>
      </c>
    </row>
    <row r="9749" spans="1:40">
      <c r="A9749" s="1" t="s">
        <v>3004</v>
      </c>
      <c r="B9749" s="28">
        <v>42832</v>
      </c>
      <c r="C9749" s="30">
        <v>100</v>
      </c>
      <c r="D9749" s="4">
        <v>1</v>
      </c>
      <c r="E9749" s="1">
        <v>26</v>
      </c>
      <c r="F9749" s="4" t="s">
        <v>26</v>
      </c>
      <c r="G9749" s="4" t="s">
        <v>1476</v>
      </c>
      <c r="H9749" s="4" t="s">
        <v>23</v>
      </c>
      <c r="I9749" s="4" t="s">
        <v>23</v>
      </c>
      <c r="J9749" s="4"/>
      <c r="K9749" s="40"/>
      <c r="L9749" s="58"/>
      <c r="M9749" s="58"/>
      <c r="N9749" s="58"/>
      <c r="O9749" s="58"/>
      <c r="P9749" s="40"/>
      <c r="Q9749" s="58"/>
      <c r="R9749" s="58"/>
      <c r="S9749" s="58"/>
      <c r="T9749" s="58"/>
      <c r="U9749" s="58"/>
      <c r="V9749" s="58"/>
      <c r="W9749" s="58"/>
      <c r="X9749" s="58"/>
      <c r="Y9749" s="58"/>
      <c r="Z9749" s="58"/>
      <c r="AA9749" s="58"/>
      <c r="AB9749" s="58"/>
      <c r="AC9749" s="58"/>
      <c r="AD9749" s="58"/>
      <c r="AE9749" s="58"/>
      <c r="AF9749" s="58"/>
      <c r="AG9749" s="58"/>
      <c r="AH9749" s="58"/>
      <c r="AI9749" s="58"/>
      <c r="AJ9749" s="58"/>
      <c r="AK9749" s="40" t="s">
        <v>72</v>
      </c>
      <c r="AL9749" s="40"/>
      <c r="AM9749" s="1" t="s">
        <v>1328</v>
      </c>
    </row>
    <row r="9750" spans="1:40">
      <c r="A9750" s="1" t="s">
        <v>3004</v>
      </c>
      <c r="B9750" s="28">
        <v>42832</v>
      </c>
      <c r="C9750" s="30">
        <v>100</v>
      </c>
      <c r="D9750" s="4">
        <v>1</v>
      </c>
      <c r="E9750" s="1">
        <v>26</v>
      </c>
      <c r="F9750" s="4" t="s">
        <v>47</v>
      </c>
      <c r="G9750" s="4" t="s">
        <v>1477</v>
      </c>
      <c r="H9750" s="4" t="s">
        <v>23</v>
      </c>
      <c r="I9750" s="4" t="s">
        <v>23</v>
      </c>
      <c r="J9750" s="4"/>
      <c r="K9750" s="40"/>
      <c r="L9750" s="58"/>
      <c r="M9750" s="58"/>
      <c r="N9750" s="58"/>
      <c r="O9750" s="58"/>
      <c r="P9750" s="40"/>
      <c r="Q9750" s="58"/>
      <c r="R9750" s="58"/>
      <c r="S9750" s="58"/>
      <c r="T9750" s="58"/>
      <c r="U9750" s="58"/>
      <c r="V9750" s="58"/>
      <c r="W9750" s="58"/>
      <c r="X9750" s="58"/>
      <c r="Y9750" s="58"/>
      <c r="Z9750" s="58"/>
      <c r="AA9750" s="58"/>
      <c r="AB9750" s="58"/>
      <c r="AC9750" s="58"/>
      <c r="AD9750" s="58"/>
      <c r="AE9750" s="58"/>
      <c r="AF9750" s="58"/>
      <c r="AG9750" s="58"/>
      <c r="AH9750" s="58"/>
      <c r="AI9750" s="58"/>
      <c r="AJ9750" s="58"/>
      <c r="AK9750" s="40" t="s">
        <v>72</v>
      </c>
      <c r="AL9750" s="40"/>
      <c r="AM9750" s="1" t="s">
        <v>1328</v>
      </c>
    </row>
    <row r="9751" spans="1:40">
      <c r="A9751" s="1" t="s">
        <v>3004</v>
      </c>
      <c r="B9751" s="28">
        <v>42832</v>
      </c>
      <c r="C9751" s="30">
        <v>100</v>
      </c>
      <c r="D9751" s="4">
        <v>1</v>
      </c>
      <c r="E9751" s="1">
        <v>27</v>
      </c>
      <c r="F9751" s="4" t="s">
        <v>26</v>
      </c>
      <c r="G9751" s="4" t="s">
        <v>1478</v>
      </c>
      <c r="H9751" s="4" t="s">
        <v>23</v>
      </c>
      <c r="I9751" s="4" t="s">
        <v>23</v>
      </c>
      <c r="J9751" s="4"/>
      <c r="K9751" s="40"/>
      <c r="L9751" s="58"/>
      <c r="M9751" s="58"/>
      <c r="N9751" s="58"/>
      <c r="O9751" s="58"/>
      <c r="P9751" s="40"/>
      <c r="Q9751" s="58"/>
      <c r="R9751" s="58"/>
      <c r="S9751" s="58"/>
      <c r="T9751" s="58"/>
      <c r="U9751" s="58"/>
      <c r="V9751" s="58"/>
      <c r="W9751" s="58"/>
      <c r="X9751" s="58"/>
      <c r="Y9751" s="58"/>
      <c r="Z9751" s="58"/>
      <c r="AA9751" s="58"/>
      <c r="AB9751" s="58"/>
      <c r="AC9751" s="58"/>
      <c r="AD9751" s="58"/>
      <c r="AE9751" s="58"/>
      <c r="AF9751" s="58"/>
      <c r="AG9751" s="58"/>
      <c r="AH9751" s="58"/>
      <c r="AI9751" s="58"/>
      <c r="AJ9751" s="58"/>
      <c r="AK9751" s="40" t="s">
        <v>72</v>
      </c>
      <c r="AL9751" s="40"/>
      <c r="AM9751" s="1" t="s">
        <v>1328</v>
      </c>
    </row>
    <row r="9752" spans="1:40">
      <c r="A9752" s="1" t="s">
        <v>3004</v>
      </c>
      <c r="B9752" s="28">
        <v>42832</v>
      </c>
      <c r="C9752" s="30">
        <v>100</v>
      </c>
      <c r="D9752" s="4">
        <v>1</v>
      </c>
      <c r="E9752" s="1">
        <v>27</v>
      </c>
      <c r="F9752" s="4" t="s">
        <v>47</v>
      </c>
      <c r="G9752" s="4" t="s">
        <v>1479</v>
      </c>
      <c r="H9752" s="4" t="s">
        <v>23</v>
      </c>
      <c r="I9752" s="4" t="s">
        <v>23</v>
      </c>
      <c r="J9752" s="4"/>
      <c r="K9752" s="40"/>
      <c r="L9752" s="58"/>
      <c r="M9752" s="58"/>
      <c r="N9752" s="58"/>
      <c r="O9752" s="58"/>
      <c r="P9752" s="40"/>
      <c r="Q9752" s="58"/>
      <c r="R9752" s="58"/>
      <c r="S9752" s="58"/>
      <c r="T9752" s="58"/>
      <c r="U9752" s="58"/>
      <c r="V9752" s="58"/>
      <c r="W9752" s="58"/>
      <c r="X9752" s="58"/>
      <c r="Y9752" s="58"/>
      <c r="Z9752" s="58"/>
      <c r="AA9752" s="58"/>
      <c r="AB9752" s="58"/>
      <c r="AC9752" s="58"/>
      <c r="AD9752" s="58"/>
      <c r="AE9752" s="58"/>
      <c r="AF9752" s="58"/>
      <c r="AG9752" s="58"/>
      <c r="AH9752" s="58"/>
      <c r="AI9752" s="58"/>
      <c r="AJ9752" s="58"/>
      <c r="AK9752" s="40" t="s">
        <v>72</v>
      </c>
      <c r="AL9752" s="40"/>
      <c r="AM9752" s="1" t="s">
        <v>1328</v>
      </c>
    </row>
    <row r="9753" spans="1:40">
      <c r="A9753" s="1" t="s">
        <v>3004</v>
      </c>
      <c r="B9753" s="28">
        <v>42832</v>
      </c>
      <c r="C9753" s="30">
        <v>100</v>
      </c>
      <c r="D9753" s="4">
        <v>1</v>
      </c>
      <c r="E9753" s="1">
        <v>28</v>
      </c>
      <c r="F9753" s="4" t="s">
        <v>26</v>
      </c>
      <c r="G9753" s="4" t="s">
        <v>1480</v>
      </c>
      <c r="H9753" s="4" t="s">
        <v>23</v>
      </c>
      <c r="I9753" s="4" t="s">
        <v>23</v>
      </c>
      <c r="J9753" s="4"/>
      <c r="K9753" s="40"/>
      <c r="L9753" s="58"/>
      <c r="M9753" s="58"/>
      <c r="N9753" s="58"/>
      <c r="O9753" s="58"/>
      <c r="P9753" s="40"/>
      <c r="Q9753" s="58"/>
      <c r="R9753" s="58"/>
      <c r="S9753" s="58"/>
      <c r="T9753" s="58"/>
      <c r="U9753" s="58"/>
      <c r="V9753" s="58"/>
      <c r="W9753" s="58"/>
      <c r="X9753" s="58"/>
      <c r="Y9753" s="58"/>
      <c r="Z9753" s="58"/>
      <c r="AA9753" s="58"/>
      <c r="AB9753" s="58"/>
      <c r="AC9753" s="58"/>
      <c r="AD9753" s="58"/>
      <c r="AE9753" s="58"/>
      <c r="AF9753" s="58"/>
      <c r="AG9753" s="58"/>
      <c r="AH9753" s="58"/>
      <c r="AI9753" s="58"/>
      <c r="AJ9753" s="58"/>
      <c r="AK9753" s="40" t="s">
        <v>72</v>
      </c>
      <c r="AL9753" s="40"/>
      <c r="AM9753" s="1" t="s">
        <v>1328</v>
      </c>
    </row>
    <row r="9754" spans="1:40">
      <c r="A9754" s="1" t="s">
        <v>3004</v>
      </c>
      <c r="B9754" s="28">
        <v>42832</v>
      </c>
      <c r="C9754" s="30">
        <v>100</v>
      </c>
      <c r="D9754" s="4">
        <v>1</v>
      </c>
      <c r="E9754" s="1">
        <v>28</v>
      </c>
      <c r="F9754" s="4" t="s">
        <v>47</v>
      </c>
      <c r="G9754" s="4" t="s">
        <v>1481</v>
      </c>
      <c r="H9754" s="4" t="s">
        <v>23</v>
      </c>
      <c r="I9754" s="4" t="s">
        <v>23</v>
      </c>
      <c r="J9754" s="4"/>
      <c r="K9754" s="40"/>
      <c r="L9754" s="58"/>
      <c r="M9754" s="58"/>
      <c r="N9754" s="58"/>
      <c r="O9754" s="58"/>
      <c r="P9754" s="40"/>
      <c r="Q9754" s="58"/>
      <c r="R9754" s="58"/>
      <c r="S9754" s="58"/>
      <c r="T9754" s="58"/>
      <c r="U9754" s="58"/>
      <c r="V9754" s="58"/>
      <c r="W9754" s="58"/>
      <c r="X9754" s="58"/>
      <c r="Y9754" s="58"/>
      <c r="Z9754" s="58"/>
      <c r="AA9754" s="58"/>
      <c r="AB9754" s="58"/>
      <c r="AC9754" s="58"/>
      <c r="AD9754" s="58"/>
      <c r="AE9754" s="58"/>
      <c r="AF9754" s="58"/>
      <c r="AG9754" s="58"/>
      <c r="AH9754" s="58"/>
      <c r="AI9754" s="58"/>
      <c r="AJ9754" s="58"/>
      <c r="AK9754" s="40" t="s">
        <v>72</v>
      </c>
      <c r="AL9754" s="40"/>
      <c r="AM9754" s="1" t="s">
        <v>1328</v>
      </c>
    </row>
    <row r="9755" spans="1:40">
      <c r="A9755" s="1" t="s">
        <v>3004</v>
      </c>
      <c r="B9755" s="28">
        <v>42832</v>
      </c>
      <c r="C9755" s="30">
        <v>100</v>
      </c>
      <c r="D9755" s="4">
        <v>1</v>
      </c>
      <c r="E9755" s="1">
        <v>29</v>
      </c>
      <c r="F9755" s="4" t="s">
        <v>26</v>
      </c>
      <c r="G9755" s="4" t="s">
        <v>1482</v>
      </c>
      <c r="H9755" s="4" t="s">
        <v>23</v>
      </c>
      <c r="I9755" s="4" t="s">
        <v>23</v>
      </c>
      <c r="J9755" s="4"/>
      <c r="K9755" s="40"/>
      <c r="L9755" s="58"/>
      <c r="M9755" s="58"/>
      <c r="N9755" s="58"/>
      <c r="O9755" s="58"/>
      <c r="P9755" s="40"/>
      <c r="Q9755" s="58"/>
      <c r="R9755" s="58"/>
      <c r="S9755" s="58"/>
      <c r="T9755" s="58"/>
      <c r="U9755" s="58"/>
      <c r="V9755" s="58"/>
      <c r="W9755" s="58"/>
      <c r="X9755" s="58"/>
      <c r="Y9755" s="58"/>
      <c r="Z9755" s="58"/>
      <c r="AA9755" s="58"/>
      <c r="AB9755" s="58"/>
      <c r="AC9755" s="58"/>
      <c r="AD9755" s="58"/>
      <c r="AE9755" s="58"/>
      <c r="AF9755" s="58"/>
      <c r="AG9755" s="58"/>
      <c r="AH9755" s="58"/>
      <c r="AI9755" s="58"/>
      <c r="AJ9755" s="58"/>
      <c r="AK9755" s="40" t="s">
        <v>72</v>
      </c>
      <c r="AL9755" s="40"/>
      <c r="AM9755" s="1" t="s">
        <v>1328</v>
      </c>
    </row>
    <row r="9756" spans="1:40">
      <c r="A9756" s="1" t="s">
        <v>3004</v>
      </c>
      <c r="B9756" s="28">
        <v>42832</v>
      </c>
      <c r="C9756" s="30">
        <v>100</v>
      </c>
      <c r="D9756" s="4">
        <v>1</v>
      </c>
      <c r="E9756" s="62">
        <v>29</v>
      </c>
      <c r="F9756" s="63" t="s">
        <v>47</v>
      </c>
      <c r="G9756" s="63" t="s">
        <v>1483</v>
      </c>
      <c r="H9756" s="4" t="s">
        <v>22</v>
      </c>
      <c r="I9756" s="4" t="s">
        <v>9</v>
      </c>
      <c r="J9756" s="4"/>
      <c r="K9756" s="40" t="s">
        <v>36</v>
      </c>
      <c r="L9756" s="40" t="s">
        <v>53</v>
      </c>
      <c r="M9756" s="40" t="s">
        <v>1272</v>
      </c>
      <c r="N9756" s="58"/>
      <c r="O9756" s="58"/>
      <c r="P9756" s="40"/>
      <c r="Q9756" s="58"/>
      <c r="R9756" s="58"/>
      <c r="S9756" s="58"/>
      <c r="T9756" s="40"/>
      <c r="U9756" s="40"/>
      <c r="V9756" s="40"/>
      <c r="W9756" s="40"/>
      <c r="X9756" s="58">
        <v>13</v>
      </c>
      <c r="Y9756" s="58">
        <v>135</v>
      </c>
      <c r="Z9756" s="58">
        <f>Y9756-X9756</f>
        <v>122</v>
      </c>
      <c r="AA9756" s="58"/>
      <c r="AB9756" s="58"/>
      <c r="AC9756" s="58"/>
      <c r="AD9756" s="58"/>
      <c r="AE9756" s="58"/>
      <c r="AF9756" s="58"/>
      <c r="AG9756" s="58"/>
      <c r="AH9756" s="58"/>
      <c r="AI9756" s="58"/>
      <c r="AJ9756" s="58" t="s">
        <v>2638</v>
      </c>
      <c r="AK9756" s="40" t="s">
        <v>72</v>
      </c>
      <c r="AL9756" s="40"/>
      <c r="AM9756" s="1" t="s">
        <v>1328</v>
      </c>
    </row>
    <row r="9757" spans="1:40">
      <c r="A9757" s="1" t="s">
        <v>3004</v>
      </c>
      <c r="B9757" s="28">
        <v>42832</v>
      </c>
      <c r="C9757" s="30">
        <v>100</v>
      </c>
      <c r="D9757" s="4">
        <v>1</v>
      </c>
      <c r="E9757" s="1">
        <v>30</v>
      </c>
      <c r="F9757" s="4" t="s">
        <v>26</v>
      </c>
      <c r="G9757" s="4" t="s">
        <v>1484</v>
      </c>
      <c r="H9757" s="4" t="s">
        <v>23</v>
      </c>
      <c r="I9757" s="4" t="s">
        <v>23</v>
      </c>
      <c r="J9757" s="4"/>
      <c r="K9757" s="40"/>
      <c r="L9757" s="58"/>
      <c r="M9757" s="58"/>
      <c r="N9757" s="58"/>
      <c r="O9757" s="58"/>
      <c r="P9757" s="40"/>
      <c r="Q9757" s="58"/>
      <c r="R9757" s="58"/>
      <c r="S9757" s="58"/>
      <c r="T9757" s="58"/>
      <c r="U9757" s="58"/>
      <c r="V9757" s="58"/>
      <c r="W9757" s="58"/>
      <c r="X9757" s="58"/>
      <c r="Y9757" s="58"/>
      <c r="Z9757" s="58"/>
      <c r="AA9757" s="58"/>
      <c r="AB9757" s="58"/>
      <c r="AC9757" s="58"/>
      <c r="AD9757" s="58"/>
      <c r="AE9757" s="58"/>
      <c r="AF9757" s="58"/>
      <c r="AG9757" s="58"/>
      <c r="AH9757" s="58"/>
      <c r="AI9757" s="58"/>
      <c r="AJ9757" s="58"/>
      <c r="AK9757" s="40" t="s">
        <v>72</v>
      </c>
      <c r="AL9757" s="40"/>
      <c r="AM9757" s="1" t="s">
        <v>1328</v>
      </c>
    </row>
    <row r="9758" spans="1:40">
      <c r="A9758" s="1" t="s">
        <v>3004</v>
      </c>
      <c r="B9758" s="28">
        <v>42832</v>
      </c>
      <c r="C9758" s="30">
        <v>100</v>
      </c>
      <c r="D9758" s="4">
        <v>1</v>
      </c>
      <c r="E9758" s="1">
        <v>30</v>
      </c>
      <c r="F9758" s="4" t="s">
        <v>47</v>
      </c>
      <c r="G9758" s="4" t="s">
        <v>1485</v>
      </c>
      <c r="H9758" s="4" t="s">
        <v>23</v>
      </c>
      <c r="I9758" s="4" t="s">
        <v>23</v>
      </c>
      <c r="J9758" s="4"/>
      <c r="K9758" s="40"/>
      <c r="L9758" s="58"/>
      <c r="M9758" s="58"/>
      <c r="N9758" s="58"/>
      <c r="O9758" s="58"/>
      <c r="P9758" s="40"/>
      <c r="Q9758" s="58"/>
      <c r="R9758" s="58"/>
      <c r="S9758" s="58"/>
      <c r="T9758" s="58"/>
      <c r="U9758" s="58"/>
      <c r="V9758" s="58"/>
      <c r="W9758" s="58"/>
      <c r="X9758" s="58"/>
      <c r="Y9758" s="58"/>
      <c r="Z9758" s="58"/>
      <c r="AA9758" s="58"/>
      <c r="AB9758" s="58"/>
      <c r="AC9758" s="58"/>
      <c r="AD9758" s="58"/>
      <c r="AE9758" s="58"/>
      <c r="AF9758" s="58"/>
      <c r="AG9758" s="58"/>
      <c r="AH9758" s="58"/>
      <c r="AI9758" s="58"/>
      <c r="AJ9758" s="58"/>
      <c r="AK9758" s="40" t="s">
        <v>72</v>
      </c>
      <c r="AL9758" s="40"/>
      <c r="AM9758" s="1" t="s">
        <v>1328</v>
      </c>
    </row>
    <row r="9759" spans="1:40">
      <c r="A9759" s="1" t="s">
        <v>3004</v>
      </c>
      <c r="B9759" s="28">
        <v>42832</v>
      </c>
      <c r="C9759" s="30">
        <v>100</v>
      </c>
      <c r="D9759" s="4">
        <v>1</v>
      </c>
      <c r="E9759" s="1">
        <v>31</v>
      </c>
      <c r="F9759" s="4" t="s">
        <v>26</v>
      </c>
      <c r="G9759" s="4" t="s">
        <v>1486</v>
      </c>
      <c r="H9759" s="4" t="s">
        <v>23</v>
      </c>
      <c r="I9759" s="4" t="s">
        <v>23</v>
      </c>
      <c r="J9759" s="4"/>
      <c r="K9759" s="40"/>
      <c r="L9759" s="58"/>
      <c r="M9759" s="58"/>
      <c r="N9759" s="58"/>
      <c r="O9759" s="58"/>
      <c r="P9759" s="40"/>
      <c r="Q9759" s="58"/>
      <c r="R9759" s="58"/>
      <c r="S9759" s="58"/>
      <c r="T9759" s="58"/>
      <c r="U9759" s="58"/>
      <c r="V9759" s="58"/>
      <c r="W9759" s="58"/>
      <c r="X9759" s="58"/>
      <c r="Y9759" s="58"/>
      <c r="Z9759" s="58"/>
      <c r="AA9759" s="58"/>
      <c r="AB9759" s="58"/>
      <c r="AC9759" s="58"/>
      <c r="AD9759" s="58"/>
      <c r="AE9759" s="58"/>
      <c r="AF9759" s="58"/>
      <c r="AG9759" s="58"/>
      <c r="AH9759" s="58"/>
      <c r="AI9759" s="58"/>
      <c r="AJ9759" s="58"/>
      <c r="AK9759" s="40" t="s">
        <v>72</v>
      </c>
      <c r="AL9759" s="40"/>
      <c r="AM9759" s="1" t="s">
        <v>1328</v>
      </c>
    </row>
    <row r="9760" spans="1:40">
      <c r="A9760" s="1" t="s">
        <v>3004</v>
      </c>
      <c r="B9760" s="28">
        <v>42832</v>
      </c>
      <c r="C9760" s="30">
        <v>100</v>
      </c>
      <c r="D9760" s="4">
        <v>1</v>
      </c>
      <c r="E9760" s="1">
        <v>31</v>
      </c>
      <c r="F9760" s="4" t="s">
        <v>47</v>
      </c>
      <c r="G9760" s="4" t="s">
        <v>1487</v>
      </c>
      <c r="H9760" s="4" t="s">
        <v>23</v>
      </c>
      <c r="I9760" s="4" t="s">
        <v>23</v>
      </c>
      <c r="J9760" s="4"/>
      <c r="K9760" s="40"/>
      <c r="L9760" s="58"/>
      <c r="M9760" s="58"/>
      <c r="N9760" s="58"/>
      <c r="O9760" s="58"/>
      <c r="P9760" s="40"/>
      <c r="Q9760" s="58"/>
      <c r="R9760" s="58"/>
      <c r="S9760" s="58"/>
      <c r="T9760" s="58"/>
      <c r="U9760" s="58"/>
      <c r="V9760" s="58"/>
      <c r="W9760" s="58"/>
      <c r="X9760" s="58"/>
      <c r="Y9760" s="58"/>
      <c r="Z9760" s="58"/>
      <c r="AA9760" s="58"/>
      <c r="AB9760" s="58"/>
      <c r="AC9760" s="58"/>
      <c r="AD9760" s="58"/>
      <c r="AE9760" s="58"/>
      <c r="AF9760" s="58"/>
      <c r="AG9760" s="58"/>
      <c r="AH9760" s="58"/>
      <c r="AI9760" s="58"/>
      <c r="AJ9760" s="58"/>
      <c r="AK9760" s="40" t="s">
        <v>72</v>
      </c>
      <c r="AL9760" s="40"/>
      <c r="AM9760" s="1" t="s">
        <v>1328</v>
      </c>
    </row>
    <row r="9761" spans="1:39">
      <c r="A9761" s="1" t="s">
        <v>3004</v>
      </c>
      <c r="B9761" s="28">
        <v>42832</v>
      </c>
      <c r="C9761" s="30">
        <v>100</v>
      </c>
      <c r="D9761" s="4">
        <v>1</v>
      </c>
      <c r="E9761" s="1">
        <v>32</v>
      </c>
      <c r="F9761" s="4" t="s">
        <v>26</v>
      </c>
      <c r="G9761" s="4" t="s">
        <v>1488</v>
      </c>
      <c r="H9761" s="4" t="s">
        <v>23</v>
      </c>
      <c r="I9761" s="4" t="s">
        <v>23</v>
      </c>
      <c r="J9761" s="4"/>
      <c r="K9761" s="40"/>
      <c r="L9761" s="58"/>
      <c r="M9761" s="58"/>
      <c r="N9761" s="58"/>
      <c r="O9761" s="58"/>
      <c r="P9761" s="40"/>
      <c r="Q9761" s="58"/>
      <c r="R9761" s="58"/>
      <c r="S9761" s="58"/>
      <c r="T9761" s="58"/>
      <c r="U9761" s="58"/>
      <c r="V9761" s="58"/>
      <c r="W9761" s="58"/>
      <c r="X9761" s="58"/>
      <c r="Y9761" s="58"/>
      <c r="Z9761" s="58"/>
      <c r="AA9761" s="58"/>
      <c r="AB9761" s="58"/>
      <c r="AC9761" s="58"/>
      <c r="AD9761" s="58"/>
      <c r="AE9761" s="58"/>
      <c r="AF9761" s="58"/>
      <c r="AG9761" s="58"/>
      <c r="AH9761" s="58"/>
      <c r="AI9761" s="58"/>
      <c r="AJ9761" s="58"/>
      <c r="AK9761" s="40" t="s">
        <v>72</v>
      </c>
      <c r="AL9761" s="40"/>
      <c r="AM9761" s="1" t="s">
        <v>1328</v>
      </c>
    </row>
    <row r="9762" spans="1:39">
      <c r="A9762" s="1" t="s">
        <v>3004</v>
      </c>
      <c r="B9762" s="28">
        <v>42832</v>
      </c>
      <c r="C9762" s="30">
        <v>100</v>
      </c>
      <c r="D9762" s="4">
        <v>1</v>
      </c>
      <c r="E9762" s="1">
        <v>32</v>
      </c>
      <c r="F9762" s="4" t="s">
        <v>47</v>
      </c>
      <c r="G9762" s="4" t="s">
        <v>1489</v>
      </c>
      <c r="H9762" s="4" t="s">
        <v>23</v>
      </c>
      <c r="I9762" s="4" t="s">
        <v>23</v>
      </c>
      <c r="J9762" s="4"/>
      <c r="K9762" s="40"/>
      <c r="L9762" s="58"/>
      <c r="M9762" s="58"/>
      <c r="N9762" s="58"/>
      <c r="O9762" s="58"/>
      <c r="P9762" s="40"/>
      <c r="Q9762" s="58"/>
      <c r="R9762" s="58"/>
      <c r="S9762" s="58"/>
      <c r="T9762" s="58"/>
      <c r="U9762" s="58"/>
      <c r="V9762" s="58"/>
      <c r="W9762" s="58"/>
      <c r="X9762" s="58"/>
      <c r="Y9762" s="58"/>
      <c r="Z9762" s="58"/>
      <c r="AA9762" s="58"/>
      <c r="AB9762" s="58"/>
      <c r="AC9762" s="58"/>
      <c r="AD9762" s="58"/>
      <c r="AE9762" s="58"/>
      <c r="AF9762" s="58"/>
      <c r="AG9762" s="58"/>
      <c r="AH9762" s="58"/>
      <c r="AI9762" s="58"/>
      <c r="AJ9762" s="58"/>
      <c r="AK9762" s="40" t="s">
        <v>72</v>
      </c>
      <c r="AL9762" s="40"/>
      <c r="AM9762" s="1" t="s">
        <v>1328</v>
      </c>
    </row>
    <row r="9763" spans="1:39">
      <c r="A9763" s="1" t="s">
        <v>3004</v>
      </c>
      <c r="B9763" s="28">
        <v>42832</v>
      </c>
      <c r="C9763" s="30">
        <v>100</v>
      </c>
      <c r="D9763" s="4">
        <v>1</v>
      </c>
      <c r="E9763" s="64">
        <v>33</v>
      </c>
      <c r="F9763" s="60" t="s">
        <v>26</v>
      </c>
      <c r="G9763" s="60" t="s">
        <v>532</v>
      </c>
      <c r="H9763" s="4" t="s">
        <v>22</v>
      </c>
      <c r="I9763" s="4" t="s">
        <v>9</v>
      </c>
      <c r="J9763" s="4"/>
      <c r="K9763" s="40" t="s">
        <v>121</v>
      </c>
      <c r="L9763" s="40" t="s">
        <v>53</v>
      </c>
      <c r="M9763" s="40" t="s">
        <v>1373</v>
      </c>
      <c r="N9763" s="58"/>
      <c r="O9763" s="58"/>
      <c r="P9763" s="40"/>
      <c r="Q9763" s="58"/>
      <c r="R9763" s="58"/>
      <c r="S9763" s="58"/>
      <c r="T9763" s="40"/>
      <c r="U9763" s="40"/>
      <c r="V9763" s="40"/>
      <c r="W9763" s="40"/>
      <c r="X9763" s="58">
        <v>13</v>
      </c>
      <c r="Y9763" s="58">
        <v>172</v>
      </c>
      <c r="Z9763" s="58">
        <f>Y9763-X9763</f>
        <v>159</v>
      </c>
      <c r="AA9763" s="58"/>
      <c r="AB9763" s="58"/>
      <c r="AC9763" s="58"/>
      <c r="AD9763" s="58"/>
      <c r="AE9763" s="58"/>
      <c r="AF9763" s="58"/>
      <c r="AG9763" s="58"/>
      <c r="AH9763" s="58"/>
      <c r="AI9763" s="58"/>
      <c r="AJ9763" s="58" t="s">
        <v>2638</v>
      </c>
      <c r="AK9763" s="40" t="s">
        <v>1328</v>
      </c>
      <c r="AL9763" s="40"/>
      <c r="AM9763" s="1" t="s">
        <v>1328</v>
      </c>
    </row>
    <row r="9764" spans="1:39">
      <c r="A9764" s="1" t="s">
        <v>3004</v>
      </c>
      <c r="B9764" s="28">
        <v>42832</v>
      </c>
      <c r="C9764" s="30">
        <v>100</v>
      </c>
      <c r="D9764" s="4">
        <v>1</v>
      </c>
      <c r="E9764" s="1">
        <v>33</v>
      </c>
      <c r="F9764" s="4" t="s">
        <v>47</v>
      </c>
      <c r="G9764" s="4" t="s">
        <v>1490</v>
      </c>
      <c r="H9764" s="4" t="s">
        <v>22</v>
      </c>
      <c r="I9764" s="4" t="s">
        <v>9</v>
      </c>
      <c r="J9764" s="4"/>
      <c r="K9764" s="40" t="s">
        <v>146</v>
      </c>
      <c r="L9764" s="40" t="s">
        <v>25</v>
      </c>
      <c r="M9764" s="40" t="s">
        <v>3006</v>
      </c>
      <c r="N9764" s="58" t="s">
        <v>26</v>
      </c>
      <c r="O9764" s="58" t="s">
        <v>27</v>
      </c>
      <c r="P9764" s="40"/>
      <c r="Q9764" s="58">
        <v>29.1</v>
      </c>
      <c r="R9764" s="58">
        <v>16.7</v>
      </c>
      <c r="S9764" s="58">
        <v>26</v>
      </c>
      <c r="T9764" s="40"/>
      <c r="U9764" s="40"/>
      <c r="V9764" s="40"/>
      <c r="W9764" s="40"/>
      <c r="X9764" s="58">
        <v>13</v>
      </c>
      <c r="Y9764" s="58">
        <v>86</v>
      </c>
      <c r="Z9764" s="58">
        <f>Y9764-X9764</f>
        <v>73</v>
      </c>
      <c r="AA9764" s="58"/>
      <c r="AB9764" s="58"/>
      <c r="AC9764" s="58"/>
      <c r="AD9764" s="58"/>
      <c r="AE9764" s="58">
        <v>649</v>
      </c>
      <c r="AF9764" s="58"/>
      <c r="AG9764" s="58"/>
      <c r="AH9764" s="58"/>
      <c r="AI9764" s="58"/>
      <c r="AJ9764" s="58" t="s">
        <v>2638</v>
      </c>
      <c r="AK9764" s="40" t="s">
        <v>1328</v>
      </c>
      <c r="AL9764" s="40"/>
      <c r="AM9764" s="1" t="s">
        <v>1328</v>
      </c>
    </row>
    <row r="9765" spans="1:39">
      <c r="A9765" s="1" t="s">
        <v>3004</v>
      </c>
      <c r="B9765" s="28">
        <v>42832</v>
      </c>
      <c r="C9765" s="30">
        <v>100</v>
      </c>
      <c r="D9765" s="4">
        <v>1</v>
      </c>
      <c r="E9765" s="1">
        <v>34</v>
      </c>
      <c r="F9765" s="4" t="s">
        <v>26</v>
      </c>
      <c r="G9765" s="4" t="s">
        <v>1491</v>
      </c>
      <c r="H9765" s="4" t="s">
        <v>23</v>
      </c>
      <c r="I9765" s="4" t="s">
        <v>23</v>
      </c>
      <c r="J9765" s="4"/>
      <c r="K9765" s="40"/>
      <c r="L9765" s="58"/>
      <c r="M9765" s="58"/>
      <c r="N9765" s="58"/>
      <c r="O9765" s="58"/>
      <c r="P9765" s="40"/>
      <c r="Q9765" s="58"/>
      <c r="R9765" s="58"/>
      <c r="S9765" s="58"/>
      <c r="T9765" s="58"/>
      <c r="U9765" s="58"/>
      <c r="V9765" s="58"/>
      <c r="W9765" s="58"/>
      <c r="X9765" s="58"/>
      <c r="Y9765" s="58"/>
      <c r="Z9765" s="58"/>
      <c r="AA9765" s="58"/>
      <c r="AB9765" s="58"/>
      <c r="AC9765" s="58"/>
      <c r="AD9765" s="58"/>
      <c r="AE9765" s="58"/>
      <c r="AF9765" s="58"/>
      <c r="AG9765" s="58"/>
      <c r="AH9765" s="58"/>
      <c r="AI9765" s="58"/>
      <c r="AJ9765" s="58"/>
      <c r="AK9765" s="40" t="s">
        <v>1328</v>
      </c>
      <c r="AL9765" s="40"/>
      <c r="AM9765" s="1" t="s">
        <v>1328</v>
      </c>
    </row>
    <row r="9766" spans="1:39">
      <c r="A9766" s="1" t="s">
        <v>3004</v>
      </c>
      <c r="B9766" s="28">
        <v>42832</v>
      </c>
      <c r="C9766" s="30">
        <v>100</v>
      </c>
      <c r="D9766" s="4">
        <v>1</v>
      </c>
      <c r="E9766" s="1">
        <v>34</v>
      </c>
      <c r="F9766" s="4" t="s">
        <v>47</v>
      </c>
      <c r="G9766" s="4" t="s">
        <v>1492</v>
      </c>
      <c r="H9766" s="4" t="s">
        <v>23</v>
      </c>
      <c r="I9766" s="4" t="s">
        <v>23</v>
      </c>
      <c r="J9766" s="4"/>
      <c r="K9766" s="40"/>
      <c r="L9766" s="58"/>
      <c r="M9766" s="58"/>
      <c r="N9766" s="58"/>
      <c r="O9766" s="58"/>
      <c r="P9766" s="40"/>
      <c r="Q9766" s="58"/>
      <c r="R9766" s="58"/>
      <c r="S9766" s="58"/>
      <c r="T9766" s="58"/>
      <c r="U9766" s="58"/>
      <c r="V9766" s="58"/>
      <c r="W9766" s="58"/>
      <c r="X9766" s="58"/>
      <c r="Y9766" s="58"/>
      <c r="Z9766" s="58"/>
      <c r="AA9766" s="58"/>
      <c r="AB9766" s="58"/>
      <c r="AC9766" s="58"/>
      <c r="AD9766" s="58"/>
      <c r="AE9766" s="58"/>
      <c r="AF9766" s="58"/>
      <c r="AG9766" s="58"/>
      <c r="AH9766" s="58"/>
      <c r="AI9766" s="58"/>
      <c r="AJ9766" s="58"/>
      <c r="AK9766" s="40" t="s">
        <v>1328</v>
      </c>
      <c r="AL9766" s="40"/>
      <c r="AM9766" s="1" t="s">
        <v>1328</v>
      </c>
    </row>
    <row r="9767" spans="1:39">
      <c r="A9767" s="1" t="s">
        <v>3004</v>
      </c>
      <c r="B9767" s="28">
        <v>42832</v>
      </c>
      <c r="C9767" s="30">
        <v>100</v>
      </c>
      <c r="D9767" s="4">
        <v>1</v>
      </c>
      <c r="E9767" s="1">
        <v>35</v>
      </c>
      <c r="F9767" s="4" t="s">
        <v>26</v>
      </c>
      <c r="G9767" s="4" t="s">
        <v>1493</v>
      </c>
      <c r="H9767" s="4" t="s">
        <v>22</v>
      </c>
      <c r="I9767" s="4" t="s">
        <v>9</v>
      </c>
      <c r="J9767" s="4"/>
      <c r="K9767" s="40" t="s">
        <v>35</v>
      </c>
      <c r="L9767" s="40" t="s">
        <v>53</v>
      </c>
      <c r="M9767" s="40" t="s">
        <v>2937</v>
      </c>
      <c r="N9767" s="58"/>
      <c r="O9767" s="58"/>
      <c r="P9767" s="40"/>
      <c r="Q9767" s="58"/>
      <c r="R9767" s="58"/>
      <c r="S9767" s="58"/>
      <c r="T9767" s="40"/>
      <c r="U9767" s="40"/>
      <c r="V9767" s="40"/>
      <c r="W9767" s="40"/>
      <c r="X9767" s="58">
        <v>13</v>
      </c>
      <c r="Y9767" s="58">
        <v>77</v>
      </c>
      <c r="Z9767" s="58">
        <f>Y9767-X9767</f>
        <v>64</v>
      </c>
      <c r="AA9767" s="58"/>
      <c r="AB9767" s="58"/>
      <c r="AC9767" s="58"/>
      <c r="AD9767" s="58"/>
      <c r="AE9767" s="58"/>
      <c r="AF9767" s="58"/>
      <c r="AG9767" s="58"/>
      <c r="AH9767" s="58"/>
      <c r="AI9767" s="58"/>
      <c r="AJ9767" s="58" t="s">
        <v>2638</v>
      </c>
      <c r="AK9767" s="40" t="s">
        <v>1328</v>
      </c>
      <c r="AL9767" s="40"/>
      <c r="AM9767" s="1" t="s">
        <v>1328</v>
      </c>
    </row>
    <row r="9768" spans="1:39">
      <c r="A9768" s="1" t="s">
        <v>3004</v>
      </c>
      <c r="B9768" s="28">
        <v>42832</v>
      </c>
      <c r="C9768" s="30">
        <v>100</v>
      </c>
      <c r="D9768" s="4">
        <v>1</v>
      </c>
      <c r="E9768" s="1">
        <v>35</v>
      </c>
      <c r="F9768" s="4" t="s">
        <v>47</v>
      </c>
      <c r="G9768" s="4" t="s">
        <v>1494</v>
      </c>
      <c r="H9768" s="4" t="s">
        <v>23</v>
      </c>
      <c r="I9768" s="4" t="s">
        <v>23</v>
      </c>
      <c r="J9768" s="4"/>
      <c r="K9768" s="40"/>
      <c r="L9768" s="58"/>
      <c r="M9768" s="58"/>
      <c r="N9768" s="58"/>
      <c r="O9768" s="58"/>
      <c r="P9768" s="40"/>
      <c r="Q9768" s="58"/>
      <c r="R9768" s="58"/>
      <c r="S9768" s="58"/>
      <c r="T9768" s="58"/>
      <c r="U9768" s="58"/>
      <c r="V9768" s="58"/>
      <c r="W9768" s="58"/>
      <c r="X9768" s="58"/>
      <c r="Y9768" s="58"/>
      <c r="Z9768" s="58"/>
      <c r="AA9768" s="58"/>
      <c r="AB9768" s="58"/>
      <c r="AC9768" s="58"/>
      <c r="AD9768" s="58"/>
      <c r="AE9768" s="58"/>
      <c r="AF9768" s="58"/>
      <c r="AG9768" s="58"/>
      <c r="AH9768" s="58"/>
      <c r="AI9768" s="58"/>
      <c r="AJ9768" s="58"/>
      <c r="AK9768" s="40" t="s">
        <v>1328</v>
      </c>
      <c r="AL9768" s="40"/>
      <c r="AM9768" s="1" t="s">
        <v>1328</v>
      </c>
    </row>
    <row r="9769" spans="1:39">
      <c r="A9769" s="1" t="s">
        <v>3004</v>
      </c>
      <c r="B9769" s="28">
        <v>42832</v>
      </c>
      <c r="C9769" s="30">
        <v>100</v>
      </c>
      <c r="D9769" s="4">
        <v>1</v>
      </c>
      <c r="E9769" s="1">
        <v>36</v>
      </c>
      <c r="F9769" s="4" t="s">
        <v>26</v>
      </c>
      <c r="G9769" s="4" t="s">
        <v>1495</v>
      </c>
      <c r="H9769" s="4" t="s">
        <v>23</v>
      </c>
      <c r="I9769" s="4" t="s">
        <v>23</v>
      </c>
      <c r="J9769" s="4"/>
      <c r="K9769" s="40"/>
      <c r="L9769" s="58"/>
      <c r="M9769" s="58"/>
      <c r="N9769" s="58"/>
      <c r="O9769" s="58"/>
      <c r="P9769" s="40"/>
      <c r="Q9769" s="58"/>
      <c r="R9769" s="58"/>
      <c r="S9769" s="58"/>
      <c r="T9769" s="58"/>
      <c r="U9769" s="58"/>
      <c r="V9769" s="58"/>
      <c r="W9769" s="58"/>
      <c r="X9769" s="58"/>
      <c r="Y9769" s="58"/>
      <c r="Z9769" s="58"/>
      <c r="AA9769" s="58"/>
      <c r="AB9769" s="58"/>
      <c r="AC9769" s="58"/>
      <c r="AD9769" s="58"/>
      <c r="AE9769" s="58"/>
      <c r="AF9769" s="58"/>
      <c r="AG9769" s="58"/>
      <c r="AH9769" s="58"/>
      <c r="AI9769" s="58"/>
      <c r="AJ9769" s="58"/>
      <c r="AK9769" s="40" t="s">
        <v>1328</v>
      </c>
      <c r="AL9769" s="40"/>
      <c r="AM9769" s="1" t="s">
        <v>1328</v>
      </c>
    </row>
    <row r="9770" spans="1:39">
      <c r="A9770" s="1" t="s">
        <v>3004</v>
      </c>
      <c r="B9770" s="28">
        <v>42832</v>
      </c>
      <c r="C9770" s="30">
        <v>100</v>
      </c>
      <c r="D9770" s="4">
        <v>1</v>
      </c>
      <c r="E9770" s="1">
        <v>36</v>
      </c>
      <c r="F9770" s="4" t="s">
        <v>47</v>
      </c>
      <c r="G9770" s="4" t="s">
        <v>1496</v>
      </c>
      <c r="H9770" s="4" t="s">
        <v>23</v>
      </c>
      <c r="I9770" s="4" t="s">
        <v>23</v>
      </c>
      <c r="J9770" s="4"/>
      <c r="K9770" s="40"/>
      <c r="L9770" s="58"/>
      <c r="M9770" s="58"/>
      <c r="N9770" s="58"/>
      <c r="O9770" s="58"/>
      <c r="P9770" s="40"/>
      <c r="Q9770" s="58"/>
      <c r="R9770" s="58"/>
      <c r="S9770" s="58"/>
      <c r="T9770" s="58"/>
      <c r="U9770" s="58"/>
      <c r="V9770" s="58"/>
      <c r="W9770" s="58"/>
      <c r="X9770" s="58"/>
      <c r="Y9770" s="58"/>
      <c r="Z9770" s="58"/>
      <c r="AA9770" s="58"/>
      <c r="AB9770" s="58"/>
      <c r="AC9770" s="58"/>
      <c r="AD9770" s="58"/>
      <c r="AE9770" s="58"/>
      <c r="AF9770" s="58"/>
      <c r="AG9770" s="58"/>
      <c r="AH9770" s="58"/>
      <c r="AI9770" s="58"/>
      <c r="AJ9770" s="58"/>
      <c r="AK9770" s="40" t="s">
        <v>1328</v>
      </c>
      <c r="AL9770" s="40"/>
      <c r="AM9770" s="1" t="s">
        <v>1328</v>
      </c>
    </row>
    <row r="9771" spans="1:39">
      <c r="A9771" s="1" t="s">
        <v>3004</v>
      </c>
      <c r="B9771" s="28">
        <v>42832</v>
      </c>
      <c r="C9771" s="30">
        <v>100</v>
      </c>
      <c r="D9771" s="4">
        <v>1</v>
      </c>
      <c r="E9771" s="1">
        <v>37</v>
      </c>
      <c r="F9771" s="4" t="s">
        <v>26</v>
      </c>
      <c r="G9771" s="4" t="s">
        <v>534</v>
      </c>
      <c r="H9771" s="4" t="s">
        <v>23</v>
      </c>
      <c r="I9771" s="4" t="s">
        <v>23</v>
      </c>
      <c r="J9771" s="4"/>
      <c r="K9771" s="40"/>
      <c r="L9771" s="58"/>
      <c r="M9771" s="58"/>
      <c r="N9771" s="58"/>
      <c r="O9771" s="58"/>
      <c r="P9771" s="40"/>
      <c r="Q9771" s="58"/>
      <c r="R9771" s="58"/>
      <c r="S9771" s="58"/>
      <c r="T9771" s="58"/>
      <c r="U9771" s="58"/>
      <c r="V9771" s="58"/>
      <c r="W9771" s="58"/>
      <c r="X9771" s="58"/>
      <c r="Y9771" s="58"/>
      <c r="Z9771" s="58"/>
      <c r="AA9771" s="58"/>
      <c r="AB9771" s="58"/>
      <c r="AC9771" s="58"/>
      <c r="AD9771" s="58"/>
      <c r="AE9771" s="58"/>
      <c r="AF9771" s="58"/>
      <c r="AG9771" s="58"/>
      <c r="AH9771" s="58"/>
      <c r="AI9771" s="58"/>
      <c r="AJ9771" s="58"/>
      <c r="AK9771" s="40" t="s">
        <v>1328</v>
      </c>
      <c r="AL9771" s="40"/>
      <c r="AM9771" s="1" t="s">
        <v>1328</v>
      </c>
    </row>
    <row r="9772" spans="1:39">
      <c r="A9772" s="1" t="s">
        <v>3004</v>
      </c>
      <c r="B9772" s="28">
        <v>42832</v>
      </c>
      <c r="C9772" s="30">
        <v>100</v>
      </c>
      <c r="D9772" s="4">
        <v>1</v>
      </c>
      <c r="E9772" s="1">
        <v>37</v>
      </c>
      <c r="F9772" s="4" t="s">
        <v>47</v>
      </c>
      <c r="G9772" s="4" t="s">
        <v>1498</v>
      </c>
      <c r="H9772" s="4" t="s">
        <v>23</v>
      </c>
      <c r="I9772" s="4" t="s">
        <v>23</v>
      </c>
      <c r="J9772" s="4"/>
      <c r="K9772" s="40"/>
      <c r="L9772" s="58"/>
      <c r="M9772" s="58"/>
      <c r="N9772" s="58"/>
      <c r="O9772" s="58"/>
      <c r="P9772" s="40"/>
      <c r="Q9772" s="58"/>
      <c r="R9772" s="58"/>
      <c r="S9772" s="58"/>
      <c r="T9772" s="58"/>
      <c r="U9772" s="58"/>
      <c r="V9772" s="58"/>
      <c r="W9772" s="58"/>
      <c r="X9772" s="58"/>
      <c r="Y9772" s="58"/>
      <c r="Z9772" s="58"/>
      <c r="AA9772" s="58"/>
      <c r="AB9772" s="58"/>
      <c r="AC9772" s="58"/>
      <c r="AD9772" s="58"/>
      <c r="AE9772" s="58"/>
      <c r="AF9772" s="58"/>
      <c r="AG9772" s="58"/>
      <c r="AH9772" s="58"/>
      <c r="AI9772" s="58"/>
      <c r="AJ9772" s="58"/>
      <c r="AK9772" s="40" t="s">
        <v>1328</v>
      </c>
      <c r="AL9772" s="40"/>
      <c r="AM9772" s="1" t="s">
        <v>1328</v>
      </c>
    </row>
    <row r="9773" spans="1:39">
      <c r="A9773" s="1" t="s">
        <v>3004</v>
      </c>
      <c r="B9773" s="28">
        <v>42832</v>
      </c>
      <c r="C9773" s="30">
        <v>100</v>
      </c>
      <c r="D9773" s="4">
        <v>1</v>
      </c>
      <c r="E9773" s="1">
        <v>38</v>
      </c>
      <c r="F9773" s="4" t="s">
        <v>26</v>
      </c>
      <c r="G9773" s="4" t="s">
        <v>1499</v>
      </c>
      <c r="H9773" s="4" t="s">
        <v>23</v>
      </c>
      <c r="I9773" s="4" t="s">
        <v>23</v>
      </c>
      <c r="J9773" s="4"/>
      <c r="K9773" s="40"/>
      <c r="L9773" s="58"/>
      <c r="M9773" s="58"/>
      <c r="N9773" s="58"/>
      <c r="O9773" s="58"/>
      <c r="P9773" s="40"/>
      <c r="Q9773" s="58"/>
      <c r="R9773" s="58"/>
      <c r="S9773" s="58"/>
      <c r="T9773" s="58"/>
      <c r="U9773" s="58"/>
      <c r="V9773" s="58"/>
      <c r="W9773" s="58"/>
      <c r="X9773" s="58"/>
      <c r="Y9773" s="58"/>
      <c r="Z9773" s="58"/>
      <c r="AA9773" s="58"/>
      <c r="AB9773" s="58"/>
      <c r="AC9773" s="58"/>
      <c r="AD9773" s="58"/>
      <c r="AE9773" s="58"/>
      <c r="AF9773" s="58"/>
      <c r="AG9773" s="58"/>
      <c r="AH9773" s="58"/>
      <c r="AI9773" s="58"/>
      <c r="AJ9773" s="58"/>
      <c r="AK9773" s="40" t="s">
        <v>1328</v>
      </c>
      <c r="AL9773" s="40"/>
      <c r="AM9773" s="1" t="s">
        <v>1328</v>
      </c>
    </row>
    <row r="9774" spans="1:39">
      <c r="A9774" s="1" t="s">
        <v>3004</v>
      </c>
      <c r="B9774" s="28">
        <v>42832</v>
      </c>
      <c r="C9774" s="30">
        <v>100</v>
      </c>
      <c r="D9774" s="4">
        <v>1</v>
      </c>
      <c r="E9774" s="1">
        <v>38</v>
      </c>
      <c r="F9774" s="4" t="s">
        <v>47</v>
      </c>
      <c r="G9774" s="4" t="s">
        <v>1500</v>
      </c>
      <c r="H9774" s="4" t="s">
        <v>23</v>
      </c>
      <c r="I9774" s="4" t="s">
        <v>23</v>
      </c>
      <c r="J9774" s="4"/>
      <c r="K9774" s="40"/>
      <c r="L9774" s="58"/>
      <c r="M9774" s="58"/>
      <c r="N9774" s="58"/>
      <c r="O9774" s="58"/>
      <c r="P9774" s="40"/>
      <c r="Q9774" s="58"/>
      <c r="R9774" s="58"/>
      <c r="S9774" s="58"/>
      <c r="T9774" s="58"/>
      <c r="U9774" s="58"/>
      <c r="V9774" s="58"/>
      <c r="W9774" s="58"/>
      <c r="X9774" s="58"/>
      <c r="Y9774" s="58"/>
      <c r="Z9774" s="58"/>
      <c r="AA9774" s="58"/>
      <c r="AB9774" s="58"/>
      <c r="AC9774" s="58"/>
      <c r="AD9774" s="58"/>
      <c r="AE9774" s="58"/>
      <c r="AF9774" s="58"/>
      <c r="AG9774" s="58"/>
      <c r="AH9774" s="58"/>
      <c r="AI9774" s="58"/>
      <c r="AJ9774" s="58"/>
      <c r="AK9774" s="40" t="s">
        <v>1328</v>
      </c>
      <c r="AL9774" s="40"/>
      <c r="AM9774" s="1" t="s">
        <v>2744</v>
      </c>
    </row>
    <row r="9775" spans="1:39">
      <c r="A9775" s="1" t="s">
        <v>3004</v>
      </c>
      <c r="B9775" s="28">
        <v>42832</v>
      </c>
      <c r="C9775" s="30">
        <v>100</v>
      </c>
      <c r="D9775" s="4">
        <v>1</v>
      </c>
      <c r="E9775" s="1">
        <v>39</v>
      </c>
      <c r="F9775" s="4" t="s">
        <v>26</v>
      </c>
      <c r="G9775" s="4" t="s">
        <v>1501</v>
      </c>
      <c r="H9775" s="4" t="s">
        <v>23</v>
      </c>
      <c r="I9775" s="4" t="s">
        <v>23</v>
      </c>
      <c r="J9775" s="4"/>
      <c r="K9775" s="40"/>
      <c r="L9775" s="58"/>
      <c r="M9775" s="58"/>
      <c r="N9775" s="58"/>
      <c r="O9775" s="58"/>
      <c r="P9775" s="40"/>
      <c r="Q9775" s="58"/>
      <c r="R9775" s="58"/>
      <c r="S9775" s="58"/>
      <c r="T9775" s="58"/>
      <c r="U9775" s="58"/>
      <c r="V9775" s="58"/>
      <c r="W9775" s="58"/>
      <c r="X9775" s="58"/>
      <c r="Y9775" s="58"/>
      <c r="Z9775" s="58"/>
      <c r="AA9775" s="58"/>
      <c r="AB9775" s="58"/>
      <c r="AC9775" s="58"/>
      <c r="AD9775" s="58"/>
      <c r="AE9775" s="58"/>
      <c r="AF9775" s="58"/>
      <c r="AG9775" s="58"/>
      <c r="AH9775" s="58"/>
      <c r="AI9775" s="58"/>
      <c r="AJ9775" s="58"/>
      <c r="AK9775" s="40" t="s">
        <v>1328</v>
      </c>
      <c r="AL9775" s="40"/>
      <c r="AM9775" s="1" t="s">
        <v>2744</v>
      </c>
    </row>
    <row r="9776" spans="1:39">
      <c r="A9776" s="1" t="s">
        <v>3004</v>
      </c>
      <c r="B9776" s="28">
        <v>42832</v>
      </c>
      <c r="C9776" s="30">
        <v>100</v>
      </c>
      <c r="D9776" s="4">
        <v>1</v>
      </c>
      <c r="E9776" s="1">
        <v>39</v>
      </c>
      <c r="F9776" s="4" t="s">
        <v>47</v>
      </c>
      <c r="G9776" s="4" t="s">
        <v>1503</v>
      </c>
      <c r="H9776" s="4" t="s">
        <v>23</v>
      </c>
      <c r="I9776" s="4" t="s">
        <v>23</v>
      </c>
      <c r="J9776" s="4"/>
      <c r="K9776" s="40"/>
      <c r="L9776" s="58"/>
      <c r="M9776" s="58"/>
      <c r="N9776" s="58"/>
      <c r="O9776" s="58"/>
      <c r="P9776" s="40"/>
      <c r="Q9776" s="58"/>
      <c r="R9776" s="58"/>
      <c r="S9776" s="58"/>
      <c r="T9776" s="58"/>
      <c r="U9776" s="58"/>
      <c r="V9776" s="58"/>
      <c r="W9776" s="58"/>
      <c r="X9776" s="58"/>
      <c r="Y9776" s="58"/>
      <c r="Z9776" s="58"/>
      <c r="AA9776" s="58"/>
      <c r="AB9776" s="58"/>
      <c r="AC9776" s="58"/>
      <c r="AD9776" s="58"/>
      <c r="AE9776" s="58"/>
      <c r="AF9776" s="58"/>
      <c r="AG9776" s="58"/>
      <c r="AH9776" s="58"/>
      <c r="AI9776" s="58"/>
      <c r="AJ9776" s="58"/>
      <c r="AK9776" s="40" t="s">
        <v>1328</v>
      </c>
      <c r="AL9776" s="40"/>
      <c r="AM9776" s="1" t="s">
        <v>2744</v>
      </c>
    </row>
    <row r="9777" spans="1:39">
      <c r="A9777" s="1" t="s">
        <v>3004</v>
      </c>
      <c r="B9777" s="28">
        <v>42832</v>
      </c>
      <c r="C9777" s="30">
        <v>100</v>
      </c>
      <c r="D9777" s="4">
        <v>1</v>
      </c>
      <c r="E9777" s="1">
        <v>40</v>
      </c>
      <c r="F9777" s="4" t="s">
        <v>26</v>
      </c>
      <c r="G9777" s="4" t="s">
        <v>1504</v>
      </c>
      <c r="H9777" s="4" t="s">
        <v>23</v>
      </c>
      <c r="I9777" s="4" t="s">
        <v>23</v>
      </c>
      <c r="J9777" s="4"/>
      <c r="K9777" s="40"/>
      <c r="L9777" s="58"/>
      <c r="M9777" s="58"/>
      <c r="N9777" s="58"/>
      <c r="O9777" s="58"/>
      <c r="P9777" s="40"/>
      <c r="Q9777" s="58"/>
      <c r="R9777" s="58"/>
      <c r="S9777" s="58"/>
      <c r="T9777" s="58"/>
      <c r="U9777" s="58"/>
      <c r="V9777" s="58"/>
      <c r="W9777" s="58"/>
      <c r="X9777" s="58"/>
      <c r="Y9777" s="58"/>
      <c r="Z9777" s="58"/>
      <c r="AA9777" s="58"/>
      <c r="AB9777" s="58"/>
      <c r="AC9777" s="58"/>
      <c r="AD9777" s="58"/>
      <c r="AE9777" s="58"/>
      <c r="AF9777" s="58"/>
      <c r="AG9777" s="58"/>
      <c r="AH9777" s="58"/>
      <c r="AI9777" s="58"/>
      <c r="AJ9777" s="58"/>
      <c r="AK9777" s="40" t="s">
        <v>1328</v>
      </c>
      <c r="AL9777" s="40"/>
      <c r="AM9777" s="1" t="s">
        <v>2744</v>
      </c>
    </row>
    <row r="9778" spans="1:39">
      <c r="A9778" s="1" t="s">
        <v>3004</v>
      </c>
      <c r="B9778" s="28">
        <v>42832</v>
      </c>
      <c r="C9778" s="30">
        <v>100</v>
      </c>
      <c r="D9778" s="4">
        <v>1</v>
      </c>
      <c r="E9778" s="1">
        <v>40</v>
      </c>
      <c r="F9778" s="4" t="s">
        <v>47</v>
      </c>
      <c r="G9778" s="4" t="s">
        <v>1507</v>
      </c>
      <c r="H9778" s="4" t="s">
        <v>23</v>
      </c>
      <c r="I9778" s="4" t="s">
        <v>23</v>
      </c>
      <c r="J9778" s="4"/>
      <c r="K9778" s="40"/>
      <c r="L9778" s="58"/>
      <c r="M9778" s="58"/>
      <c r="N9778" s="58"/>
      <c r="O9778" s="58"/>
      <c r="P9778" s="40"/>
      <c r="Q9778" s="58"/>
      <c r="R9778" s="58"/>
      <c r="S9778" s="58"/>
      <c r="T9778" s="58"/>
      <c r="U9778" s="58"/>
      <c r="V9778" s="58"/>
      <c r="W9778" s="58"/>
      <c r="X9778" s="58"/>
      <c r="Y9778" s="58"/>
      <c r="Z9778" s="58"/>
      <c r="AA9778" s="58"/>
      <c r="AB9778" s="58"/>
      <c r="AC9778" s="58"/>
      <c r="AD9778" s="58"/>
      <c r="AE9778" s="58"/>
      <c r="AF9778" s="58"/>
      <c r="AG9778" s="58"/>
      <c r="AH9778" s="58"/>
      <c r="AI9778" s="58"/>
      <c r="AJ9778" s="58"/>
      <c r="AK9778" s="40" t="s">
        <v>1328</v>
      </c>
      <c r="AL9778" s="40"/>
      <c r="AM9778" s="1" t="s">
        <v>2744</v>
      </c>
    </row>
    <row r="9779" spans="1:39">
      <c r="A9779" s="1" t="s">
        <v>3004</v>
      </c>
      <c r="B9779" s="28">
        <v>42832</v>
      </c>
      <c r="C9779" s="30">
        <v>100</v>
      </c>
      <c r="D9779" s="4">
        <v>1</v>
      </c>
      <c r="E9779" s="1">
        <v>41</v>
      </c>
      <c r="F9779" s="4" t="s">
        <v>26</v>
      </c>
      <c r="G9779" s="4" t="s">
        <v>1508</v>
      </c>
      <c r="H9779" s="4" t="s">
        <v>22</v>
      </c>
      <c r="I9779" s="4" t="s">
        <v>9</v>
      </c>
      <c r="J9779" s="4"/>
      <c r="K9779" s="40" t="s">
        <v>30</v>
      </c>
      <c r="L9779" s="40" t="s">
        <v>53</v>
      </c>
      <c r="M9779" s="59" t="s">
        <v>2947</v>
      </c>
      <c r="N9779" s="58"/>
      <c r="O9779" s="58"/>
      <c r="P9779" s="40"/>
      <c r="Q9779" s="58"/>
      <c r="R9779" s="58"/>
      <c r="S9779" s="58"/>
      <c r="T9779" s="40"/>
      <c r="U9779" s="40"/>
      <c r="V9779" s="40"/>
      <c r="W9779" s="40"/>
      <c r="X9779" s="58">
        <v>13</v>
      </c>
      <c r="Y9779" s="58">
        <v>52</v>
      </c>
      <c r="Z9779" s="58">
        <f>Y9779-X9779</f>
        <v>39</v>
      </c>
      <c r="AA9779" s="58"/>
      <c r="AB9779" s="58"/>
      <c r="AC9779" s="58"/>
      <c r="AD9779" s="58"/>
      <c r="AE9779" s="58"/>
      <c r="AF9779" s="58"/>
      <c r="AG9779" s="58"/>
      <c r="AH9779" s="58"/>
      <c r="AI9779" s="58"/>
      <c r="AJ9779" s="58" t="s">
        <v>2638</v>
      </c>
      <c r="AK9779" s="40" t="s">
        <v>1328</v>
      </c>
      <c r="AL9779" s="40"/>
      <c r="AM9779" s="1" t="s">
        <v>2744</v>
      </c>
    </row>
    <row r="9780" spans="1:39">
      <c r="A9780" s="1" t="s">
        <v>3004</v>
      </c>
      <c r="B9780" s="28">
        <v>42832</v>
      </c>
      <c r="C9780" s="30">
        <v>100</v>
      </c>
      <c r="D9780" s="4">
        <v>1</v>
      </c>
      <c r="E9780" s="1">
        <v>41</v>
      </c>
      <c r="F9780" s="4" t="s">
        <v>47</v>
      </c>
      <c r="G9780" s="4" t="s">
        <v>1509</v>
      </c>
      <c r="H9780" s="4" t="s">
        <v>23</v>
      </c>
      <c r="I9780" s="4" t="s">
        <v>23</v>
      </c>
      <c r="J9780" s="4"/>
      <c r="K9780" s="40"/>
      <c r="L9780" s="58"/>
      <c r="M9780" s="58"/>
      <c r="N9780" s="58"/>
      <c r="O9780" s="58"/>
      <c r="P9780" s="40"/>
      <c r="Q9780" s="58"/>
      <c r="R9780" s="58"/>
      <c r="S9780" s="58"/>
      <c r="T9780" s="58"/>
      <c r="U9780" s="58"/>
      <c r="V9780" s="58"/>
      <c r="W9780" s="58"/>
      <c r="X9780" s="58"/>
      <c r="Y9780" s="58"/>
      <c r="Z9780" s="58"/>
      <c r="AA9780" s="58"/>
      <c r="AB9780" s="58"/>
      <c r="AC9780" s="58"/>
      <c r="AD9780" s="58"/>
      <c r="AE9780" s="58"/>
      <c r="AF9780" s="58"/>
      <c r="AG9780" s="58"/>
      <c r="AH9780" s="58"/>
      <c r="AI9780" s="58"/>
      <c r="AJ9780" s="58"/>
      <c r="AK9780" s="40" t="s">
        <v>1328</v>
      </c>
      <c r="AL9780" s="40"/>
      <c r="AM9780" s="1" t="s">
        <v>2744</v>
      </c>
    </row>
    <row r="9781" spans="1:39">
      <c r="A9781" s="1" t="s">
        <v>3004</v>
      </c>
      <c r="B9781" s="28">
        <v>42832</v>
      </c>
      <c r="C9781" s="30">
        <v>100</v>
      </c>
      <c r="D9781" s="4">
        <v>1</v>
      </c>
      <c r="E9781" s="1">
        <v>42</v>
      </c>
      <c r="F9781" s="4" t="s">
        <v>26</v>
      </c>
      <c r="G9781" s="4" t="s">
        <v>1510</v>
      </c>
      <c r="H9781" s="4" t="s">
        <v>22</v>
      </c>
      <c r="I9781" s="4" t="s">
        <v>9</v>
      </c>
      <c r="J9781" s="4"/>
      <c r="K9781" s="40" t="s">
        <v>239</v>
      </c>
      <c r="L9781" s="40" t="s">
        <v>53</v>
      </c>
      <c r="M9781" s="59" t="s">
        <v>3007</v>
      </c>
      <c r="N9781" s="58"/>
      <c r="O9781" s="58"/>
      <c r="P9781" s="40"/>
      <c r="Q9781" s="58"/>
      <c r="R9781" s="58"/>
      <c r="S9781" s="58"/>
      <c r="T9781" s="40"/>
      <c r="U9781" s="40"/>
      <c r="V9781" s="40"/>
      <c r="W9781" s="40"/>
      <c r="X9781" s="58">
        <v>13</v>
      </c>
      <c r="Y9781" s="58">
        <v>178</v>
      </c>
      <c r="Z9781" s="58">
        <f>Y9781-X9781</f>
        <v>165</v>
      </c>
      <c r="AA9781" s="58"/>
      <c r="AB9781" s="58"/>
      <c r="AC9781" s="58"/>
      <c r="AD9781" s="58"/>
      <c r="AE9781" s="58"/>
      <c r="AF9781" s="58"/>
      <c r="AG9781" s="58"/>
      <c r="AH9781" s="58"/>
      <c r="AI9781" s="58"/>
      <c r="AJ9781" s="58" t="s">
        <v>2638</v>
      </c>
      <c r="AK9781" s="40" t="s">
        <v>1328</v>
      </c>
      <c r="AL9781" s="40"/>
      <c r="AM9781" s="1" t="s">
        <v>2744</v>
      </c>
    </row>
    <row r="9782" spans="1:39">
      <c r="A9782" s="1" t="s">
        <v>3004</v>
      </c>
      <c r="B9782" s="28">
        <v>42832</v>
      </c>
      <c r="C9782" s="30">
        <v>100</v>
      </c>
      <c r="D9782" s="4">
        <v>1</v>
      </c>
      <c r="E9782" s="1">
        <v>42</v>
      </c>
      <c r="F9782" s="4" t="s">
        <v>47</v>
      </c>
      <c r="G9782" s="4" t="s">
        <v>1511</v>
      </c>
      <c r="H9782" s="4" t="s">
        <v>23</v>
      </c>
      <c r="I9782" s="4" t="s">
        <v>23</v>
      </c>
      <c r="J9782" s="4"/>
      <c r="K9782" s="40"/>
      <c r="L9782" s="58"/>
      <c r="M9782" s="58"/>
      <c r="N9782" s="58"/>
      <c r="O9782" s="58"/>
      <c r="P9782" s="40"/>
      <c r="Q9782" s="58"/>
      <c r="R9782" s="58"/>
      <c r="S9782" s="58"/>
      <c r="T9782" s="58"/>
      <c r="U9782" s="58"/>
      <c r="V9782" s="58"/>
      <c r="W9782" s="58"/>
      <c r="X9782" s="58"/>
      <c r="Y9782" s="58"/>
      <c r="Z9782" s="58"/>
      <c r="AA9782" s="58"/>
      <c r="AB9782" s="58"/>
      <c r="AC9782" s="58"/>
      <c r="AD9782" s="58"/>
      <c r="AE9782" s="58"/>
      <c r="AF9782" s="58"/>
      <c r="AG9782" s="58"/>
      <c r="AH9782" s="58"/>
      <c r="AI9782" s="58"/>
      <c r="AJ9782" s="58"/>
      <c r="AK9782" s="40" t="s">
        <v>1328</v>
      </c>
      <c r="AL9782" s="40"/>
      <c r="AM9782" s="1" t="s">
        <v>2744</v>
      </c>
    </row>
    <row r="9783" spans="1:39">
      <c r="A9783" s="1" t="s">
        <v>3004</v>
      </c>
      <c r="B9783" s="28">
        <v>42832</v>
      </c>
      <c r="C9783" s="30">
        <v>100</v>
      </c>
      <c r="D9783" s="4">
        <v>1</v>
      </c>
      <c r="E9783" s="1">
        <v>43</v>
      </c>
      <c r="F9783" s="4" t="s">
        <v>26</v>
      </c>
      <c r="G9783" s="4" t="s">
        <v>1512</v>
      </c>
      <c r="H9783" s="4" t="s">
        <v>23</v>
      </c>
      <c r="I9783" s="4" t="s">
        <v>23</v>
      </c>
      <c r="J9783" s="4"/>
      <c r="K9783" s="40"/>
      <c r="L9783" s="58"/>
      <c r="M9783" s="58"/>
      <c r="N9783" s="58"/>
      <c r="O9783" s="58"/>
      <c r="P9783" s="40"/>
      <c r="Q9783" s="58"/>
      <c r="R9783" s="58"/>
      <c r="S9783" s="58"/>
      <c r="T9783" s="58"/>
      <c r="U9783" s="58"/>
      <c r="V9783" s="58"/>
      <c r="W9783" s="58"/>
      <c r="X9783" s="58"/>
      <c r="Y9783" s="58"/>
      <c r="Z9783" s="58"/>
      <c r="AA9783" s="58"/>
      <c r="AB9783" s="58"/>
      <c r="AC9783" s="58"/>
      <c r="AD9783" s="58"/>
      <c r="AE9783" s="58"/>
      <c r="AF9783" s="58"/>
      <c r="AG9783" s="58"/>
      <c r="AH9783" s="58"/>
      <c r="AI9783" s="58"/>
      <c r="AJ9783" s="58"/>
      <c r="AK9783" s="40" t="s">
        <v>1328</v>
      </c>
      <c r="AL9783" s="40"/>
      <c r="AM9783" s="1" t="s">
        <v>2744</v>
      </c>
    </row>
    <row r="9784" spans="1:39">
      <c r="A9784" s="1" t="s">
        <v>3004</v>
      </c>
      <c r="B9784" s="28">
        <v>42832</v>
      </c>
      <c r="C9784" s="30">
        <v>100</v>
      </c>
      <c r="D9784" s="4">
        <v>1</v>
      </c>
      <c r="E9784" s="1">
        <v>43</v>
      </c>
      <c r="F9784" s="4" t="s">
        <v>47</v>
      </c>
      <c r="G9784" s="4" t="s">
        <v>1513</v>
      </c>
      <c r="H9784" s="4" t="s">
        <v>23</v>
      </c>
      <c r="I9784" s="4" t="s">
        <v>23</v>
      </c>
      <c r="J9784" s="4"/>
      <c r="K9784" s="40"/>
      <c r="L9784" s="58"/>
      <c r="M9784" s="58"/>
      <c r="N9784" s="58"/>
      <c r="O9784" s="58"/>
      <c r="P9784" s="40"/>
      <c r="Q9784" s="58"/>
      <c r="R9784" s="58"/>
      <c r="S9784" s="58"/>
      <c r="T9784" s="58"/>
      <c r="U9784" s="58"/>
      <c r="V9784" s="58"/>
      <c r="W9784" s="58"/>
      <c r="X9784" s="58"/>
      <c r="Y9784" s="58"/>
      <c r="Z9784" s="58"/>
      <c r="AA9784" s="58"/>
      <c r="AB9784" s="58"/>
      <c r="AC9784" s="58"/>
      <c r="AD9784" s="58"/>
      <c r="AE9784" s="58"/>
      <c r="AF9784" s="58"/>
      <c r="AG9784" s="58"/>
      <c r="AH9784" s="58"/>
      <c r="AI9784" s="58"/>
      <c r="AJ9784" s="58"/>
      <c r="AK9784" s="40" t="s">
        <v>1328</v>
      </c>
      <c r="AL9784" s="40"/>
      <c r="AM9784" s="1" t="s">
        <v>2744</v>
      </c>
    </row>
    <row r="9785" spans="1:39">
      <c r="A9785" s="1" t="s">
        <v>3004</v>
      </c>
      <c r="B9785" s="28">
        <v>42832</v>
      </c>
      <c r="C9785" s="30">
        <v>100</v>
      </c>
      <c r="D9785" s="4">
        <v>1</v>
      </c>
      <c r="E9785" s="1">
        <v>44</v>
      </c>
      <c r="F9785" s="4" t="s">
        <v>26</v>
      </c>
      <c r="G9785" s="4" t="s">
        <v>1514</v>
      </c>
      <c r="H9785" s="4" t="s">
        <v>23</v>
      </c>
      <c r="I9785" s="4" t="s">
        <v>23</v>
      </c>
      <c r="J9785" s="4"/>
      <c r="K9785" s="40"/>
      <c r="L9785" s="58"/>
      <c r="M9785" s="58"/>
      <c r="N9785" s="58"/>
      <c r="O9785" s="58"/>
      <c r="P9785" s="40"/>
      <c r="Q9785" s="58"/>
      <c r="R9785" s="58"/>
      <c r="S9785" s="58"/>
      <c r="T9785" s="58"/>
      <c r="U9785" s="58"/>
      <c r="V9785" s="58"/>
      <c r="W9785" s="58"/>
      <c r="X9785" s="58"/>
      <c r="Y9785" s="58"/>
      <c r="Z9785" s="58"/>
      <c r="AA9785" s="58"/>
      <c r="AB9785" s="58"/>
      <c r="AC9785" s="58"/>
      <c r="AD9785" s="58"/>
      <c r="AE9785" s="58"/>
      <c r="AF9785" s="58"/>
      <c r="AG9785" s="58"/>
      <c r="AH9785" s="58"/>
      <c r="AI9785" s="58"/>
      <c r="AJ9785" s="58"/>
      <c r="AK9785" s="40" t="s">
        <v>1328</v>
      </c>
      <c r="AL9785" s="40"/>
      <c r="AM9785" s="1" t="s">
        <v>2744</v>
      </c>
    </row>
    <row r="9786" spans="1:39">
      <c r="A9786" s="1" t="s">
        <v>3004</v>
      </c>
      <c r="B9786" s="28">
        <v>42832</v>
      </c>
      <c r="C9786" s="30">
        <v>100</v>
      </c>
      <c r="D9786" s="4">
        <v>1</v>
      </c>
      <c r="E9786" s="1">
        <v>44</v>
      </c>
      <c r="F9786" s="4" t="s">
        <v>47</v>
      </c>
      <c r="G9786" s="4" t="s">
        <v>1515</v>
      </c>
      <c r="H9786" s="4" t="s">
        <v>23</v>
      </c>
      <c r="I9786" s="4" t="s">
        <v>23</v>
      </c>
      <c r="J9786" s="4"/>
      <c r="K9786" s="40"/>
      <c r="L9786" s="58"/>
      <c r="M9786" s="58"/>
      <c r="N9786" s="58"/>
      <c r="O9786" s="58"/>
      <c r="P9786" s="40"/>
      <c r="Q9786" s="58"/>
      <c r="R9786" s="58"/>
      <c r="S9786" s="58"/>
      <c r="T9786" s="58"/>
      <c r="U9786" s="58"/>
      <c r="V9786" s="58"/>
      <c r="W9786" s="58"/>
      <c r="X9786" s="58"/>
      <c r="Y9786" s="58"/>
      <c r="Z9786" s="58"/>
      <c r="AA9786" s="58"/>
      <c r="AB9786" s="58"/>
      <c r="AC9786" s="58"/>
      <c r="AD9786" s="58"/>
      <c r="AE9786" s="58"/>
      <c r="AF9786" s="58"/>
      <c r="AG9786" s="58"/>
      <c r="AH9786" s="58"/>
      <c r="AI9786" s="58"/>
      <c r="AJ9786" s="58"/>
      <c r="AK9786" s="40" t="s">
        <v>1328</v>
      </c>
      <c r="AL9786" s="40"/>
      <c r="AM9786" s="1" t="s">
        <v>2744</v>
      </c>
    </row>
    <row r="9787" spans="1:39">
      <c r="A9787" s="1" t="s">
        <v>3004</v>
      </c>
      <c r="B9787" s="28">
        <v>42832</v>
      </c>
      <c r="C9787" s="30">
        <v>100</v>
      </c>
      <c r="D9787" s="4">
        <v>1</v>
      </c>
      <c r="E9787" s="1">
        <v>45</v>
      </c>
      <c r="F9787" s="4" t="s">
        <v>26</v>
      </c>
      <c r="G9787" s="4" t="s">
        <v>1516</v>
      </c>
      <c r="H9787" s="4" t="s">
        <v>23</v>
      </c>
      <c r="I9787" s="4" t="s">
        <v>23</v>
      </c>
      <c r="J9787" s="4"/>
      <c r="K9787" s="40"/>
      <c r="L9787" s="58"/>
      <c r="M9787" s="58"/>
      <c r="N9787" s="58"/>
      <c r="O9787" s="58"/>
      <c r="P9787" s="40"/>
      <c r="Q9787" s="58"/>
      <c r="R9787" s="58"/>
      <c r="S9787" s="58"/>
      <c r="T9787" s="58"/>
      <c r="U9787" s="58"/>
      <c r="V9787" s="58"/>
      <c r="W9787" s="58"/>
      <c r="X9787" s="58"/>
      <c r="Y9787" s="58"/>
      <c r="Z9787" s="58"/>
      <c r="AA9787" s="58"/>
      <c r="AB9787" s="58"/>
      <c r="AC9787" s="58"/>
      <c r="AD9787" s="58"/>
      <c r="AE9787" s="58"/>
      <c r="AF9787" s="58"/>
      <c r="AG9787" s="58"/>
      <c r="AH9787" s="58"/>
      <c r="AI9787" s="58"/>
      <c r="AJ9787" s="58"/>
      <c r="AK9787" s="40" t="s">
        <v>1328</v>
      </c>
      <c r="AL9787" s="40"/>
      <c r="AM9787" s="1" t="s">
        <v>2744</v>
      </c>
    </row>
    <row r="9788" spans="1:39">
      <c r="A9788" s="1" t="s">
        <v>3004</v>
      </c>
      <c r="B9788" s="28">
        <v>42832</v>
      </c>
      <c r="C9788" s="30">
        <v>100</v>
      </c>
      <c r="D9788" s="4">
        <v>1</v>
      </c>
      <c r="E9788" s="1">
        <v>45</v>
      </c>
      <c r="F9788" s="4" t="s">
        <v>47</v>
      </c>
      <c r="G9788" s="4" t="s">
        <v>1517</v>
      </c>
      <c r="H9788" s="4" t="s">
        <v>23</v>
      </c>
      <c r="I9788" s="4" t="s">
        <v>23</v>
      </c>
      <c r="J9788" s="4"/>
      <c r="K9788" s="40"/>
      <c r="L9788" s="58"/>
      <c r="M9788" s="58"/>
      <c r="N9788" s="58"/>
      <c r="O9788" s="58"/>
      <c r="P9788" s="40"/>
      <c r="Q9788" s="58"/>
      <c r="R9788" s="58"/>
      <c r="S9788" s="58"/>
      <c r="T9788" s="58"/>
      <c r="U9788" s="58"/>
      <c r="V9788" s="58"/>
      <c r="W9788" s="58"/>
      <c r="X9788" s="58"/>
      <c r="Y9788" s="58"/>
      <c r="Z9788" s="58"/>
      <c r="AA9788" s="58"/>
      <c r="AB9788" s="58"/>
      <c r="AC9788" s="58"/>
      <c r="AD9788" s="58"/>
      <c r="AE9788" s="58"/>
      <c r="AF9788" s="58"/>
      <c r="AG9788" s="58"/>
      <c r="AH9788" s="58"/>
      <c r="AI9788" s="58"/>
      <c r="AJ9788" s="58"/>
      <c r="AK9788" s="40" t="s">
        <v>1328</v>
      </c>
      <c r="AL9788" s="40"/>
      <c r="AM9788" s="1" t="s">
        <v>2744</v>
      </c>
    </row>
    <row r="9789" spans="1:39">
      <c r="A9789" s="1" t="s">
        <v>3004</v>
      </c>
      <c r="B9789" s="28">
        <v>42832</v>
      </c>
      <c r="C9789" s="30">
        <v>100</v>
      </c>
      <c r="D9789" s="4">
        <v>1</v>
      </c>
      <c r="E9789" s="1">
        <v>46</v>
      </c>
      <c r="F9789" s="4" t="s">
        <v>26</v>
      </c>
      <c r="G9789" s="4" t="s">
        <v>1518</v>
      </c>
      <c r="H9789" s="4" t="s">
        <v>23</v>
      </c>
      <c r="I9789" s="4" t="s">
        <v>23</v>
      </c>
      <c r="J9789" s="4"/>
      <c r="K9789" s="40"/>
      <c r="L9789" s="58"/>
      <c r="M9789" s="58"/>
      <c r="N9789" s="58"/>
      <c r="O9789" s="58"/>
      <c r="P9789" s="40"/>
      <c r="Q9789" s="58"/>
      <c r="R9789" s="58"/>
      <c r="S9789" s="58"/>
      <c r="T9789" s="58"/>
      <c r="U9789" s="58"/>
      <c r="V9789" s="58"/>
      <c r="W9789" s="58"/>
      <c r="X9789" s="58"/>
      <c r="Y9789" s="58"/>
      <c r="Z9789" s="58"/>
      <c r="AA9789" s="58"/>
      <c r="AB9789" s="58"/>
      <c r="AC9789" s="58"/>
      <c r="AD9789" s="58"/>
      <c r="AE9789" s="58"/>
      <c r="AF9789" s="58"/>
      <c r="AG9789" s="58"/>
      <c r="AH9789" s="58"/>
      <c r="AI9789" s="58"/>
      <c r="AJ9789" s="58"/>
      <c r="AK9789" s="40" t="s">
        <v>1328</v>
      </c>
      <c r="AL9789" s="40"/>
      <c r="AM9789" s="1" t="s">
        <v>2744</v>
      </c>
    </row>
    <row r="9790" spans="1:39">
      <c r="A9790" s="1" t="s">
        <v>3004</v>
      </c>
      <c r="B9790" s="28">
        <v>42832</v>
      </c>
      <c r="C9790" s="30">
        <v>100</v>
      </c>
      <c r="D9790" s="4">
        <v>1</v>
      </c>
      <c r="E9790" s="1">
        <v>46</v>
      </c>
      <c r="F9790" s="4" t="s">
        <v>47</v>
      </c>
      <c r="G9790" s="4" t="s">
        <v>1519</v>
      </c>
      <c r="H9790" s="4" t="s">
        <v>23</v>
      </c>
      <c r="I9790" s="4" t="s">
        <v>23</v>
      </c>
      <c r="J9790" s="4"/>
      <c r="K9790" s="40"/>
      <c r="L9790" s="58"/>
      <c r="M9790" s="58"/>
      <c r="N9790" s="58"/>
      <c r="O9790" s="58"/>
      <c r="P9790" s="40"/>
      <c r="Q9790" s="58"/>
      <c r="R9790" s="58"/>
      <c r="S9790" s="58"/>
      <c r="T9790" s="58"/>
      <c r="U9790" s="58"/>
      <c r="V9790" s="58"/>
      <c r="W9790" s="58"/>
      <c r="X9790" s="58"/>
      <c r="Y9790" s="58"/>
      <c r="Z9790" s="58"/>
      <c r="AA9790" s="58"/>
      <c r="AB9790" s="58"/>
      <c r="AC9790" s="58"/>
      <c r="AD9790" s="58"/>
      <c r="AE9790" s="58"/>
      <c r="AF9790" s="58"/>
      <c r="AG9790" s="58"/>
      <c r="AH9790" s="58"/>
      <c r="AI9790" s="58"/>
      <c r="AJ9790" s="58"/>
      <c r="AK9790" s="40" t="s">
        <v>1328</v>
      </c>
      <c r="AL9790" s="40"/>
      <c r="AM9790" s="1" t="s">
        <v>2744</v>
      </c>
    </row>
    <row r="9791" spans="1:39">
      <c r="A9791" s="1" t="s">
        <v>3004</v>
      </c>
      <c r="B9791" s="28">
        <v>42832</v>
      </c>
      <c r="C9791" s="30">
        <v>100</v>
      </c>
      <c r="D9791" s="4">
        <v>1</v>
      </c>
      <c r="E9791" s="1">
        <v>47</v>
      </c>
      <c r="F9791" s="4" t="s">
        <v>26</v>
      </c>
      <c r="G9791" s="4" t="s">
        <v>1520</v>
      </c>
      <c r="H9791" s="4" t="s">
        <v>23</v>
      </c>
      <c r="I9791" s="4" t="s">
        <v>23</v>
      </c>
      <c r="J9791" s="4"/>
      <c r="K9791" s="40"/>
      <c r="L9791" s="58"/>
      <c r="M9791" s="58"/>
      <c r="N9791" s="58"/>
      <c r="O9791" s="58"/>
      <c r="P9791" s="40"/>
      <c r="Q9791" s="58"/>
      <c r="R9791" s="58"/>
      <c r="S9791" s="58"/>
      <c r="T9791" s="58"/>
      <c r="U9791" s="58"/>
      <c r="V9791" s="58"/>
      <c r="W9791" s="58"/>
      <c r="X9791" s="58"/>
      <c r="Y9791" s="58"/>
      <c r="Z9791" s="58"/>
      <c r="AA9791" s="58"/>
      <c r="AB9791" s="58"/>
      <c r="AC9791" s="58"/>
      <c r="AD9791" s="58"/>
      <c r="AE9791" s="58"/>
      <c r="AF9791" s="58"/>
      <c r="AG9791" s="58"/>
      <c r="AH9791" s="58"/>
      <c r="AI9791" s="58"/>
      <c r="AJ9791" s="58"/>
      <c r="AK9791" s="40" t="s">
        <v>1328</v>
      </c>
      <c r="AL9791" s="40"/>
      <c r="AM9791" s="1" t="s">
        <v>2744</v>
      </c>
    </row>
    <row r="9792" spans="1:39">
      <c r="A9792" s="1" t="s">
        <v>3004</v>
      </c>
      <c r="B9792" s="28">
        <v>42832</v>
      </c>
      <c r="C9792" s="30">
        <v>100</v>
      </c>
      <c r="D9792" s="4">
        <v>1</v>
      </c>
      <c r="E9792" s="1">
        <v>47</v>
      </c>
      <c r="F9792" s="4" t="s">
        <v>47</v>
      </c>
      <c r="G9792" s="4" t="s">
        <v>1521</v>
      </c>
      <c r="H9792" s="4" t="s">
        <v>23</v>
      </c>
      <c r="I9792" s="4" t="s">
        <v>23</v>
      </c>
      <c r="J9792" s="4"/>
      <c r="K9792" s="40"/>
      <c r="L9792" s="58"/>
      <c r="M9792" s="58"/>
      <c r="N9792" s="58"/>
      <c r="O9792" s="58"/>
      <c r="P9792" s="40"/>
      <c r="Q9792" s="58"/>
      <c r="R9792" s="58"/>
      <c r="S9792" s="58"/>
      <c r="T9792" s="58"/>
      <c r="U9792" s="58"/>
      <c r="V9792" s="58"/>
      <c r="W9792" s="58"/>
      <c r="X9792" s="58"/>
      <c r="Y9792" s="58"/>
      <c r="Z9792" s="58"/>
      <c r="AA9792" s="58"/>
      <c r="AB9792" s="58"/>
      <c r="AC9792" s="58"/>
      <c r="AD9792" s="58"/>
      <c r="AE9792" s="58"/>
      <c r="AF9792" s="58"/>
      <c r="AG9792" s="58"/>
      <c r="AH9792" s="58"/>
      <c r="AI9792" s="58"/>
      <c r="AJ9792" s="58"/>
      <c r="AK9792" s="40" t="s">
        <v>1328</v>
      </c>
      <c r="AL9792" s="40"/>
      <c r="AM9792" s="1" t="s">
        <v>2744</v>
      </c>
    </row>
    <row r="9793" spans="1:39">
      <c r="A9793" s="1" t="s">
        <v>3004</v>
      </c>
      <c r="B9793" s="28">
        <v>42832</v>
      </c>
      <c r="C9793" s="30">
        <v>100</v>
      </c>
      <c r="D9793" s="4">
        <v>1</v>
      </c>
      <c r="E9793" s="1">
        <v>48</v>
      </c>
      <c r="F9793" s="4" t="s">
        <v>26</v>
      </c>
      <c r="G9793" s="4" t="s">
        <v>1522</v>
      </c>
      <c r="H9793" s="4" t="s">
        <v>23</v>
      </c>
      <c r="I9793" s="4" t="s">
        <v>23</v>
      </c>
      <c r="J9793" s="4"/>
      <c r="K9793" s="40"/>
      <c r="L9793" s="58"/>
      <c r="M9793" s="58"/>
      <c r="N9793" s="58"/>
      <c r="O9793" s="58"/>
      <c r="P9793" s="40"/>
      <c r="Q9793" s="58"/>
      <c r="R9793" s="58"/>
      <c r="S9793" s="58"/>
      <c r="T9793" s="58"/>
      <c r="U9793" s="58"/>
      <c r="V9793" s="58"/>
      <c r="W9793" s="58"/>
      <c r="X9793" s="58"/>
      <c r="Y9793" s="58"/>
      <c r="Z9793" s="58"/>
      <c r="AA9793" s="58"/>
      <c r="AB9793" s="58"/>
      <c r="AC9793" s="58"/>
      <c r="AD9793" s="58"/>
      <c r="AE9793" s="58"/>
      <c r="AF9793" s="58"/>
      <c r="AG9793" s="58"/>
      <c r="AH9793" s="58"/>
      <c r="AI9793" s="58"/>
      <c r="AJ9793" s="58"/>
      <c r="AK9793" s="40" t="s">
        <v>1328</v>
      </c>
      <c r="AL9793" s="40"/>
      <c r="AM9793" s="1" t="s">
        <v>2744</v>
      </c>
    </row>
    <row r="9794" spans="1:39">
      <c r="A9794" s="1" t="s">
        <v>3004</v>
      </c>
      <c r="B9794" s="28">
        <v>42832</v>
      </c>
      <c r="C9794" s="30">
        <v>100</v>
      </c>
      <c r="D9794" s="4">
        <v>1</v>
      </c>
      <c r="E9794" s="1">
        <v>48</v>
      </c>
      <c r="F9794" s="4" t="s">
        <v>47</v>
      </c>
      <c r="G9794" s="4" t="s">
        <v>1523</v>
      </c>
      <c r="H9794" s="4" t="s">
        <v>23</v>
      </c>
      <c r="I9794" s="4" t="s">
        <v>23</v>
      </c>
      <c r="J9794" s="4"/>
      <c r="K9794" s="40"/>
      <c r="L9794" s="58"/>
      <c r="M9794" s="58"/>
      <c r="N9794" s="58"/>
      <c r="O9794" s="58"/>
      <c r="P9794" s="40"/>
      <c r="Q9794" s="58"/>
      <c r="R9794" s="58"/>
      <c r="S9794" s="58"/>
      <c r="T9794" s="58"/>
      <c r="U9794" s="58"/>
      <c r="V9794" s="58"/>
      <c r="W9794" s="58"/>
      <c r="X9794" s="58"/>
      <c r="Y9794" s="58"/>
      <c r="Z9794" s="58"/>
      <c r="AA9794" s="58"/>
      <c r="AB9794" s="58"/>
      <c r="AC9794" s="58"/>
      <c r="AD9794" s="58"/>
      <c r="AE9794" s="58"/>
      <c r="AF9794" s="58"/>
      <c r="AG9794" s="58"/>
      <c r="AH9794" s="58"/>
      <c r="AI9794" s="58"/>
      <c r="AJ9794" s="58"/>
      <c r="AK9794" s="40" t="s">
        <v>1328</v>
      </c>
      <c r="AL9794" s="40"/>
      <c r="AM9794" s="1" t="s">
        <v>2744</v>
      </c>
    </row>
    <row r="9795" spans="1:39">
      <c r="A9795" s="1" t="s">
        <v>2916</v>
      </c>
      <c r="B9795" s="50">
        <v>42801</v>
      </c>
      <c r="C9795" s="30">
        <v>100</v>
      </c>
      <c r="D9795" s="4" t="s">
        <v>2917</v>
      </c>
      <c r="E9795" s="1">
        <v>1</v>
      </c>
      <c r="F9795" s="4" t="s">
        <v>26</v>
      </c>
      <c r="G9795" s="4" t="s">
        <v>584</v>
      </c>
      <c r="H9795" s="4" t="s">
        <v>22</v>
      </c>
      <c r="I9795" s="4" t="s">
        <v>9</v>
      </c>
      <c r="J9795" s="4"/>
      <c r="K9795" s="4" t="s">
        <v>32</v>
      </c>
      <c r="L9795" s="1" t="s">
        <v>25</v>
      </c>
      <c r="M9795" s="1" t="s">
        <v>2635</v>
      </c>
      <c r="N9795" s="1" t="s">
        <v>26</v>
      </c>
      <c r="O9795" s="1" t="s">
        <v>33</v>
      </c>
      <c r="Q9795" s="40">
        <v>25.5</v>
      </c>
      <c r="R9795" s="40">
        <v>14.5</v>
      </c>
      <c r="S9795" s="40">
        <v>6.7</v>
      </c>
      <c r="T9795" s="40"/>
      <c r="U9795" s="40"/>
      <c r="V9795" s="40"/>
      <c r="W9795" s="40"/>
      <c r="X9795" s="40">
        <v>11</v>
      </c>
      <c r="Y9795" s="40">
        <v>67</v>
      </c>
      <c r="Z9795" s="40">
        <f>Y9795-X9795</f>
        <v>56</v>
      </c>
      <c r="AA9795" s="1">
        <v>1</v>
      </c>
      <c r="AE9795" s="1" t="s">
        <v>2636</v>
      </c>
      <c r="AF9795" s="1" t="s">
        <v>2637</v>
      </c>
      <c r="AJ9795" s="1" t="s">
        <v>216</v>
      </c>
    </row>
    <row r="9796" spans="1:39">
      <c r="A9796" s="1" t="s">
        <v>2916</v>
      </c>
      <c r="B9796" s="50">
        <v>42801</v>
      </c>
      <c r="C9796" s="30">
        <v>100</v>
      </c>
      <c r="D9796" s="4" t="s">
        <v>2917</v>
      </c>
      <c r="E9796" s="1">
        <v>1</v>
      </c>
      <c r="F9796" s="4" t="s">
        <v>47</v>
      </c>
      <c r="G9796" s="4" t="s">
        <v>586</v>
      </c>
      <c r="H9796" s="4" t="s">
        <v>22</v>
      </c>
      <c r="I9796" s="4" t="s">
        <v>9</v>
      </c>
      <c r="J9796" s="4"/>
      <c r="K9796" s="4" t="s">
        <v>29</v>
      </c>
      <c r="L9796" s="1" t="s">
        <v>53</v>
      </c>
      <c r="M9796" s="1" t="s">
        <v>1554</v>
      </c>
      <c r="Q9796" s="40"/>
      <c r="R9796" s="40"/>
      <c r="S9796" s="40"/>
      <c r="T9796" s="40"/>
      <c r="U9796" s="40"/>
      <c r="V9796" s="40"/>
      <c r="W9796" s="40"/>
      <c r="X9796" s="40">
        <v>11</v>
      </c>
      <c r="Y9796" s="40">
        <v>150</v>
      </c>
      <c r="Z9796" s="40">
        <f>Y9796-X9796</f>
        <v>139</v>
      </c>
      <c r="AJ9796" s="1" t="s">
        <v>216</v>
      </c>
    </row>
    <row r="9797" spans="1:39">
      <c r="A9797" s="1" t="s">
        <v>2916</v>
      </c>
      <c r="B9797" s="50">
        <v>42801</v>
      </c>
      <c r="C9797" s="30">
        <v>100</v>
      </c>
      <c r="D9797" s="4" t="s">
        <v>2917</v>
      </c>
      <c r="E9797" s="1">
        <v>2</v>
      </c>
      <c r="F9797" s="4" t="s">
        <v>26</v>
      </c>
      <c r="G9797" s="4" t="s">
        <v>587</v>
      </c>
      <c r="H9797" s="4" t="s">
        <v>23</v>
      </c>
      <c r="I9797" s="4" t="s">
        <v>23</v>
      </c>
      <c r="J9797" s="4"/>
      <c r="K9797" s="4"/>
      <c r="M9797" s="1"/>
      <c r="Q9797" s="40"/>
      <c r="R9797" s="40"/>
      <c r="S9797" s="40"/>
      <c r="T9797" s="40"/>
      <c r="U9797" s="40"/>
      <c r="V9797" s="40"/>
      <c r="W9797" s="40"/>
      <c r="X9797" s="40"/>
      <c r="Y9797" s="40"/>
      <c r="Z9797" s="40"/>
    </row>
    <row r="9798" spans="1:39">
      <c r="A9798" s="1" t="s">
        <v>2916</v>
      </c>
      <c r="B9798" s="50">
        <v>42801</v>
      </c>
      <c r="C9798" s="30">
        <v>100</v>
      </c>
      <c r="D9798" s="4" t="s">
        <v>2917</v>
      </c>
      <c r="E9798" s="1">
        <v>2</v>
      </c>
      <c r="F9798" s="4" t="s">
        <v>47</v>
      </c>
      <c r="G9798" s="4" t="s">
        <v>588</v>
      </c>
      <c r="H9798" s="4" t="s">
        <v>22</v>
      </c>
      <c r="I9798" s="4" t="s">
        <v>53</v>
      </c>
      <c r="J9798" s="4"/>
      <c r="K9798" s="4"/>
      <c r="M9798" s="1"/>
      <c r="Q9798" s="40"/>
      <c r="R9798" s="40"/>
      <c r="S9798" s="40"/>
      <c r="T9798" s="40"/>
      <c r="U9798" s="40"/>
      <c r="V9798" s="40"/>
      <c r="W9798" s="40"/>
      <c r="X9798" s="40"/>
      <c r="Y9798" s="40"/>
      <c r="Z9798" s="40"/>
    </row>
    <row r="9799" spans="1:39">
      <c r="A9799" s="1" t="s">
        <v>2916</v>
      </c>
      <c r="B9799" s="50">
        <v>42801</v>
      </c>
      <c r="C9799" s="30">
        <v>100</v>
      </c>
      <c r="D9799" s="4" t="s">
        <v>2917</v>
      </c>
      <c r="E9799" s="1">
        <v>3</v>
      </c>
      <c r="F9799" s="4" t="s">
        <v>26</v>
      </c>
      <c r="G9799" s="4" t="s">
        <v>589</v>
      </c>
      <c r="H9799" s="4" t="s">
        <v>23</v>
      </c>
      <c r="I9799" s="4" t="s">
        <v>23</v>
      </c>
      <c r="J9799" s="4"/>
      <c r="K9799" s="4"/>
      <c r="M9799" s="1"/>
      <c r="Q9799" s="40"/>
      <c r="R9799" s="40"/>
      <c r="S9799" s="40"/>
      <c r="T9799" s="40"/>
      <c r="U9799" s="40"/>
      <c r="V9799" s="40"/>
      <c r="W9799" s="40"/>
      <c r="X9799" s="40"/>
      <c r="Y9799" s="40"/>
      <c r="Z9799" s="40"/>
    </row>
    <row r="9800" spans="1:39">
      <c r="A9800" s="1" t="s">
        <v>2916</v>
      </c>
      <c r="B9800" s="50">
        <v>42801</v>
      </c>
      <c r="C9800" s="30">
        <v>100</v>
      </c>
      <c r="D9800" s="4" t="s">
        <v>2917</v>
      </c>
      <c r="E9800" s="1">
        <v>3</v>
      </c>
      <c r="F9800" s="4" t="s">
        <v>47</v>
      </c>
      <c r="G9800" s="4" t="s">
        <v>590</v>
      </c>
      <c r="H9800" s="4" t="s">
        <v>23</v>
      </c>
      <c r="I9800" s="4" t="s">
        <v>23</v>
      </c>
      <c r="J9800" s="4"/>
      <c r="K9800" s="4"/>
      <c r="M9800" s="1"/>
      <c r="Q9800" s="40"/>
      <c r="R9800" s="40"/>
      <c r="S9800" s="40"/>
      <c r="T9800" s="40"/>
      <c r="U9800" s="40"/>
      <c r="V9800" s="40"/>
      <c r="W9800" s="40"/>
      <c r="X9800" s="40"/>
      <c r="Y9800" s="40"/>
      <c r="Z9800" s="40"/>
    </row>
    <row r="9801" spans="1:39">
      <c r="A9801" s="1" t="s">
        <v>2916</v>
      </c>
      <c r="B9801" s="50">
        <v>42801</v>
      </c>
      <c r="C9801" s="30">
        <v>100</v>
      </c>
      <c r="D9801" s="4" t="s">
        <v>2917</v>
      </c>
      <c r="E9801" s="1">
        <v>4</v>
      </c>
      <c r="F9801" s="4" t="s">
        <v>26</v>
      </c>
      <c r="G9801" s="4" t="s">
        <v>591</v>
      </c>
      <c r="H9801" s="4" t="s">
        <v>22</v>
      </c>
      <c r="I9801" s="4" t="s">
        <v>9</v>
      </c>
      <c r="J9801" s="4"/>
      <c r="K9801" s="4"/>
      <c r="M9801" s="6"/>
      <c r="Q9801" s="40"/>
      <c r="R9801" s="40"/>
      <c r="S9801" s="40"/>
      <c r="T9801" s="40"/>
      <c r="U9801" s="40"/>
      <c r="V9801" s="40"/>
      <c r="W9801" s="40"/>
      <c r="X9801" s="40"/>
      <c r="Y9801" s="40"/>
      <c r="Z9801" s="40"/>
    </row>
    <row r="9802" spans="1:39">
      <c r="A9802" s="1" t="s">
        <v>2916</v>
      </c>
      <c r="B9802" s="50">
        <v>42801</v>
      </c>
      <c r="C9802" s="30">
        <v>100</v>
      </c>
      <c r="D9802" s="4" t="s">
        <v>2917</v>
      </c>
      <c r="E9802" s="1">
        <v>4</v>
      </c>
      <c r="F9802" s="4" t="s">
        <v>47</v>
      </c>
      <c r="G9802" s="4" t="s">
        <v>592</v>
      </c>
      <c r="H9802" s="4" t="s">
        <v>23</v>
      </c>
      <c r="I9802" s="4" t="s">
        <v>23</v>
      </c>
      <c r="J9802" s="4"/>
      <c r="K9802" s="4"/>
      <c r="M9802" s="1"/>
      <c r="Q9802" s="40"/>
      <c r="R9802" s="40"/>
      <c r="S9802" s="40"/>
      <c r="T9802" s="40"/>
      <c r="U9802" s="40"/>
      <c r="V9802" s="40"/>
      <c r="W9802" s="40"/>
      <c r="X9802" s="40"/>
      <c r="Y9802" s="40"/>
      <c r="Z9802" s="40"/>
    </row>
    <row r="9803" spans="1:39">
      <c r="A9803" s="1" t="s">
        <v>2916</v>
      </c>
      <c r="B9803" s="50">
        <v>42801</v>
      </c>
      <c r="C9803" s="30">
        <v>100</v>
      </c>
      <c r="D9803" s="4" t="s">
        <v>2917</v>
      </c>
      <c r="E9803" s="1">
        <v>5</v>
      </c>
      <c r="F9803" s="4" t="s">
        <v>26</v>
      </c>
      <c r="G9803" s="4" t="s">
        <v>593</v>
      </c>
      <c r="H9803" s="4" t="s">
        <v>22</v>
      </c>
      <c r="I9803" s="4" t="s">
        <v>53</v>
      </c>
      <c r="J9803" s="4"/>
      <c r="K9803" s="4"/>
      <c r="M9803" s="1"/>
      <c r="Q9803" s="40"/>
      <c r="R9803" s="40"/>
      <c r="S9803" s="40"/>
      <c r="T9803" s="40"/>
      <c r="U9803" s="40"/>
      <c r="V9803" s="40"/>
      <c r="W9803" s="40"/>
      <c r="X9803" s="40"/>
      <c r="Y9803" s="40"/>
      <c r="Z9803" s="40"/>
    </row>
    <row r="9804" spans="1:39">
      <c r="A9804" s="1" t="s">
        <v>2916</v>
      </c>
      <c r="B9804" s="50">
        <v>42801</v>
      </c>
      <c r="C9804" s="30">
        <v>100</v>
      </c>
      <c r="D9804" s="4" t="s">
        <v>2917</v>
      </c>
      <c r="E9804" s="1">
        <v>5</v>
      </c>
      <c r="F9804" s="4" t="s">
        <v>47</v>
      </c>
      <c r="G9804" s="4" t="s">
        <v>594</v>
      </c>
      <c r="H9804" s="4" t="s">
        <v>22</v>
      </c>
      <c r="I9804" s="4" t="s">
        <v>9</v>
      </c>
      <c r="J9804" s="4"/>
      <c r="K9804" s="4" t="s">
        <v>265</v>
      </c>
      <c r="L9804" s="1" t="s">
        <v>53</v>
      </c>
      <c r="M9804" s="1" t="s">
        <v>1537</v>
      </c>
      <c r="Q9804" s="40"/>
      <c r="R9804" s="40"/>
      <c r="S9804" s="40"/>
      <c r="T9804" s="40"/>
      <c r="U9804" s="40"/>
      <c r="V9804" s="40"/>
      <c r="W9804" s="40"/>
      <c r="X9804" s="40">
        <v>11</v>
      </c>
      <c r="Y9804" s="40">
        <v>82</v>
      </c>
      <c r="Z9804" s="40">
        <f>Y9804-X9804</f>
        <v>71</v>
      </c>
      <c r="AJ9804" s="1" t="s">
        <v>2638</v>
      </c>
    </row>
    <row r="9805" spans="1:39">
      <c r="A9805" s="1" t="s">
        <v>2916</v>
      </c>
      <c r="B9805" s="50">
        <v>42801</v>
      </c>
      <c r="C9805" s="30">
        <v>100</v>
      </c>
      <c r="D9805" s="4" t="s">
        <v>2917</v>
      </c>
      <c r="E9805" s="1">
        <v>6</v>
      </c>
      <c r="F9805" s="4" t="s">
        <v>26</v>
      </c>
      <c r="G9805" s="4" t="s">
        <v>595</v>
      </c>
      <c r="H9805" s="4" t="s">
        <v>23</v>
      </c>
      <c r="I9805" s="4" t="s">
        <v>23</v>
      </c>
      <c r="J9805" s="4"/>
      <c r="K9805" s="4"/>
      <c r="M9805" s="1"/>
      <c r="Q9805" s="40"/>
      <c r="R9805" s="40"/>
      <c r="S9805" s="40"/>
      <c r="T9805" s="40"/>
      <c r="U9805" s="40"/>
      <c r="V9805" s="40"/>
      <c r="W9805" s="40"/>
      <c r="X9805" s="40"/>
      <c r="Y9805" s="40"/>
      <c r="Z9805" s="40"/>
    </row>
    <row r="9806" spans="1:39">
      <c r="A9806" s="1" t="s">
        <v>2916</v>
      </c>
      <c r="B9806" s="50">
        <v>42801</v>
      </c>
      <c r="C9806" s="30">
        <v>100</v>
      </c>
      <c r="D9806" s="4" t="s">
        <v>2917</v>
      </c>
      <c r="E9806" s="1">
        <v>6</v>
      </c>
      <c r="F9806" s="4" t="s">
        <v>47</v>
      </c>
      <c r="G9806" s="4" t="s">
        <v>596</v>
      </c>
      <c r="H9806" s="4" t="s">
        <v>23</v>
      </c>
      <c r="I9806" s="4" t="s">
        <v>23</v>
      </c>
      <c r="J9806" s="4"/>
      <c r="K9806" s="4"/>
      <c r="M9806" s="1"/>
      <c r="Q9806" s="40"/>
      <c r="R9806" s="40"/>
      <c r="S9806" s="40"/>
      <c r="T9806" s="40"/>
      <c r="U9806" s="40"/>
      <c r="V9806" s="40"/>
      <c r="W9806" s="40"/>
      <c r="X9806" s="40"/>
      <c r="Y9806" s="40"/>
      <c r="Z9806" s="40"/>
    </row>
    <row r="9807" spans="1:39">
      <c r="A9807" s="1" t="s">
        <v>2916</v>
      </c>
      <c r="B9807" s="50">
        <v>42801</v>
      </c>
      <c r="C9807" s="30">
        <v>100</v>
      </c>
      <c r="D9807" s="4" t="s">
        <v>2917</v>
      </c>
      <c r="E9807" s="1">
        <v>7</v>
      </c>
      <c r="F9807" s="4" t="s">
        <v>26</v>
      </c>
      <c r="G9807" s="4" t="s">
        <v>597</v>
      </c>
      <c r="H9807" s="4" t="s">
        <v>23</v>
      </c>
      <c r="I9807" s="4" t="s">
        <v>9</v>
      </c>
      <c r="J9807" s="4"/>
      <c r="K9807" s="4"/>
      <c r="M9807" s="1"/>
      <c r="Q9807" s="40"/>
      <c r="R9807" s="40"/>
      <c r="S9807" s="40"/>
      <c r="T9807" s="40"/>
      <c r="U9807" s="40"/>
      <c r="V9807" s="40"/>
      <c r="W9807" s="40"/>
      <c r="X9807" s="40"/>
      <c r="Y9807" s="40"/>
      <c r="Z9807" s="40"/>
    </row>
    <row r="9808" spans="1:39">
      <c r="A9808" s="1" t="s">
        <v>2916</v>
      </c>
      <c r="B9808" s="50">
        <v>42801</v>
      </c>
      <c r="C9808" s="30">
        <v>100</v>
      </c>
      <c r="D9808" s="4" t="s">
        <v>2917</v>
      </c>
      <c r="E9808" s="1">
        <v>7</v>
      </c>
      <c r="F9808" s="4" t="s">
        <v>47</v>
      </c>
      <c r="G9808" s="4" t="s">
        <v>599</v>
      </c>
      <c r="H9808" s="4" t="s">
        <v>23</v>
      </c>
      <c r="I9808" s="4" t="s">
        <v>23</v>
      </c>
      <c r="J9808" s="4"/>
      <c r="K9808" s="4"/>
      <c r="M9808" s="1"/>
      <c r="Q9808" s="40"/>
      <c r="R9808" s="40"/>
      <c r="S9808" s="40"/>
      <c r="T9808" s="40"/>
      <c r="U9808" s="40"/>
      <c r="V9808" s="40"/>
      <c r="W9808" s="40"/>
      <c r="X9808" s="40"/>
      <c r="Y9808" s="40"/>
      <c r="Z9808" s="40"/>
    </row>
    <row r="9809" spans="1:26">
      <c r="A9809" s="1" t="s">
        <v>2916</v>
      </c>
      <c r="B9809" s="50">
        <v>42801</v>
      </c>
      <c r="C9809" s="30">
        <v>100</v>
      </c>
      <c r="D9809" s="4" t="s">
        <v>2917</v>
      </c>
      <c r="E9809" s="1">
        <v>8</v>
      </c>
      <c r="F9809" s="4" t="s">
        <v>26</v>
      </c>
      <c r="G9809" s="4" t="s">
        <v>600</v>
      </c>
      <c r="H9809" s="4" t="s">
        <v>22</v>
      </c>
      <c r="I9809" s="4" t="s">
        <v>53</v>
      </c>
      <c r="J9809" s="4"/>
      <c r="K9809" s="4"/>
      <c r="M9809" s="1"/>
      <c r="Q9809" s="40"/>
      <c r="R9809" s="40"/>
      <c r="S9809" s="40"/>
      <c r="T9809" s="40"/>
      <c r="U9809" s="40"/>
      <c r="V9809" s="40"/>
      <c r="W9809" s="40"/>
      <c r="X9809" s="40"/>
      <c r="Y9809" s="40"/>
      <c r="Z9809" s="40"/>
    </row>
    <row r="9810" spans="1:26">
      <c r="A9810" s="1" t="s">
        <v>2916</v>
      </c>
      <c r="B9810" s="50">
        <v>42801</v>
      </c>
      <c r="C9810" s="30">
        <v>100</v>
      </c>
      <c r="D9810" s="4" t="s">
        <v>2917</v>
      </c>
      <c r="E9810" s="1">
        <v>8</v>
      </c>
      <c r="F9810" s="4" t="s">
        <v>47</v>
      </c>
      <c r="G9810" s="4" t="s">
        <v>601</v>
      </c>
      <c r="H9810" s="4" t="s">
        <v>22</v>
      </c>
      <c r="I9810" s="4" t="s">
        <v>53</v>
      </c>
      <c r="J9810" s="4"/>
      <c r="K9810" s="4"/>
      <c r="M9810" s="1"/>
      <c r="Q9810" s="40"/>
      <c r="R9810" s="40"/>
      <c r="S9810" s="40"/>
      <c r="T9810" s="40"/>
      <c r="U9810" s="40"/>
      <c r="V9810" s="40"/>
      <c r="W9810" s="40"/>
      <c r="X9810" s="40"/>
      <c r="Y9810" s="40"/>
      <c r="Z9810" s="40"/>
    </row>
    <row r="9811" spans="1:26">
      <c r="A9811" s="1" t="s">
        <v>2916</v>
      </c>
      <c r="B9811" s="50">
        <v>42801</v>
      </c>
      <c r="C9811" s="30">
        <v>100</v>
      </c>
      <c r="D9811" s="4" t="s">
        <v>2917</v>
      </c>
      <c r="E9811" s="1">
        <v>9</v>
      </c>
      <c r="F9811" s="4" t="s">
        <v>26</v>
      </c>
      <c r="G9811" s="4" t="s">
        <v>602</v>
      </c>
      <c r="H9811" s="4" t="s">
        <v>22</v>
      </c>
      <c r="I9811" s="4" t="s">
        <v>23</v>
      </c>
      <c r="J9811" s="4"/>
      <c r="K9811" s="4"/>
      <c r="M9811" s="1"/>
      <c r="Q9811" s="40"/>
      <c r="R9811" s="40"/>
      <c r="S9811" s="40"/>
      <c r="T9811" s="40"/>
      <c r="U9811" s="40"/>
      <c r="V9811" s="40"/>
      <c r="W9811" s="40"/>
      <c r="X9811" s="40"/>
      <c r="Y9811" s="40"/>
      <c r="Z9811" s="40"/>
    </row>
    <row r="9812" spans="1:26">
      <c r="A9812" s="1" t="s">
        <v>2916</v>
      </c>
      <c r="B9812" s="50">
        <v>42801</v>
      </c>
      <c r="C9812" s="30">
        <v>100</v>
      </c>
      <c r="D9812" s="4" t="s">
        <v>2917</v>
      </c>
      <c r="E9812" s="1">
        <v>9</v>
      </c>
      <c r="F9812" s="4" t="s">
        <v>47</v>
      </c>
      <c r="G9812" s="4" t="s">
        <v>603</v>
      </c>
      <c r="H9812" s="4" t="s">
        <v>22</v>
      </c>
      <c r="I9812" s="4" t="s">
        <v>9</v>
      </c>
      <c r="J9812" s="4"/>
      <c r="K9812" s="4"/>
      <c r="M9812" s="1"/>
      <c r="Q9812" s="40"/>
      <c r="R9812" s="40"/>
      <c r="S9812" s="40"/>
      <c r="T9812" s="40"/>
      <c r="U9812" s="40"/>
      <c r="V9812" s="40"/>
      <c r="W9812" s="40"/>
      <c r="X9812" s="40"/>
      <c r="Y9812" s="40"/>
      <c r="Z9812" s="40"/>
    </row>
    <row r="9813" spans="1:26">
      <c r="A9813" s="1" t="s">
        <v>2916</v>
      </c>
      <c r="B9813" s="50">
        <v>42801</v>
      </c>
      <c r="C9813" s="30">
        <v>100</v>
      </c>
      <c r="D9813" s="4" t="s">
        <v>2917</v>
      </c>
      <c r="E9813" s="1">
        <v>10</v>
      </c>
      <c r="F9813" s="4" t="s">
        <v>26</v>
      </c>
      <c r="G9813" s="4" t="s">
        <v>604</v>
      </c>
      <c r="H9813" s="4" t="s">
        <v>22</v>
      </c>
      <c r="I9813" s="4" t="s">
        <v>23</v>
      </c>
      <c r="J9813" s="4"/>
      <c r="K9813" s="4"/>
      <c r="M9813" s="1"/>
      <c r="Q9813" s="40"/>
      <c r="R9813" s="40"/>
      <c r="S9813" s="40"/>
      <c r="T9813" s="40"/>
      <c r="U9813" s="40"/>
      <c r="V9813" s="40"/>
      <c r="W9813" s="40"/>
      <c r="X9813" s="40"/>
      <c r="Y9813" s="40"/>
      <c r="Z9813" s="40"/>
    </row>
    <row r="9814" spans="1:26">
      <c r="A9814" s="1" t="s">
        <v>2916</v>
      </c>
      <c r="B9814" s="50">
        <v>42801</v>
      </c>
      <c r="C9814" s="30">
        <v>100</v>
      </c>
      <c r="D9814" s="4" t="s">
        <v>2917</v>
      </c>
      <c r="E9814" s="1">
        <v>10</v>
      </c>
      <c r="F9814" s="4" t="s">
        <v>47</v>
      </c>
      <c r="G9814" s="4" t="s">
        <v>605</v>
      </c>
      <c r="H9814" s="4" t="s">
        <v>23</v>
      </c>
      <c r="I9814" s="4" t="s">
        <v>23</v>
      </c>
      <c r="J9814" s="4"/>
      <c r="K9814" s="4"/>
      <c r="M9814" s="1"/>
      <c r="Q9814" s="40"/>
      <c r="R9814" s="40"/>
      <c r="S9814" s="40"/>
      <c r="T9814" s="40"/>
      <c r="U9814" s="40"/>
      <c r="V9814" s="40"/>
      <c r="W9814" s="40"/>
      <c r="X9814" s="40"/>
      <c r="Y9814" s="40"/>
      <c r="Z9814" s="40"/>
    </row>
    <row r="9815" spans="1:26">
      <c r="A9815" s="1" t="s">
        <v>2916</v>
      </c>
      <c r="B9815" s="50">
        <v>42801</v>
      </c>
      <c r="C9815" s="30">
        <v>100</v>
      </c>
      <c r="D9815" s="4" t="s">
        <v>2917</v>
      </c>
      <c r="E9815" s="1">
        <v>11</v>
      </c>
      <c r="F9815" s="4" t="s">
        <v>26</v>
      </c>
      <c r="G9815" s="4" t="s">
        <v>606</v>
      </c>
      <c r="H9815" s="4" t="s">
        <v>23</v>
      </c>
      <c r="I9815" s="4" t="s">
        <v>23</v>
      </c>
      <c r="J9815" s="4"/>
      <c r="K9815" s="4"/>
      <c r="M9815" s="1"/>
      <c r="Q9815" s="40"/>
      <c r="R9815" s="40"/>
      <c r="S9815" s="40"/>
      <c r="T9815" s="40"/>
      <c r="U9815" s="40"/>
      <c r="V9815" s="40"/>
      <c r="W9815" s="40"/>
      <c r="X9815" s="40"/>
      <c r="Y9815" s="40"/>
      <c r="Z9815" s="40"/>
    </row>
    <row r="9816" spans="1:26">
      <c r="A9816" s="1" t="s">
        <v>2916</v>
      </c>
      <c r="B9816" s="50">
        <v>42801</v>
      </c>
      <c r="C9816" s="30">
        <v>100</v>
      </c>
      <c r="D9816" s="4" t="s">
        <v>2917</v>
      </c>
      <c r="E9816" s="1">
        <v>11</v>
      </c>
      <c r="F9816" s="4" t="s">
        <v>47</v>
      </c>
      <c r="G9816" s="4" t="s">
        <v>607</v>
      </c>
      <c r="H9816" s="4" t="s">
        <v>23</v>
      </c>
      <c r="I9816" s="4" t="s">
        <v>23</v>
      </c>
      <c r="J9816" s="4"/>
      <c r="K9816" s="4"/>
      <c r="M9816" s="1"/>
      <c r="Q9816" s="40"/>
      <c r="R9816" s="40"/>
      <c r="S9816" s="40"/>
      <c r="T9816" s="40"/>
      <c r="U9816" s="40"/>
      <c r="V9816" s="40"/>
      <c r="W9816" s="40"/>
      <c r="X9816" s="40"/>
      <c r="Y9816" s="40"/>
      <c r="Z9816" s="40"/>
    </row>
    <row r="9817" spans="1:26">
      <c r="A9817" s="1" t="s">
        <v>2916</v>
      </c>
      <c r="B9817" s="50">
        <v>42801</v>
      </c>
      <c r="C9817" s="30">
        <v>100</v>
      </c>
      <c r="D9817" s="4" t="s">
        <v>2917</v>
      </c>
      <c r="E9817" s="1">
        <v>12</v>
      </c>
      <c r="F9817" s="4" t="s">
        <v>26</v>
      </c>
      <c r="G9817" s="4" t="s">
        <v>608</v>
      </c>
      <c r="H9817" s="4" t="s">
        <v>23</v>
      </c>
      <c r="I9817" s="4" t="s">
        <v>23</v>
      </c>
      <c r="J9817" s="4"/>
      <c r="K9817" s="4"/>
      <c r="M9817" s="1"/>
      <c r="Q9817" s="40"/>
      <c r="R9817" s="40"/>
      <c r="S9817" s="40"/>
      <c r="T9817" s="40"/>
      <c r="U9817" s="40"/>
      <c r="V9817" s="40"/>
      <c r="W9817" s="40"/>
      <c r="X9817" s="40"/>
      <c r="Y9817" s="40"/>
      <c r="Z9817" s="40"/>
    </row>
    <row r="9818" spans="1:26">
      <c r="A9818" s="1" t="s">
        <v>2916</v>
      </c>
      <c r="B9818" s="50">
        <v>42801</v>
      </c>
      <c r="C9818" s="30">
        <v>100</v>
      </c>
      <c r="D9818" s="4" t="s">
        <v>2917</v>
      </c>
      <c r="E9818" s="1">
        <v>12</v>
      </c>
      <c r="F9818" s="4" t="s">
        <v>47</v>
      </c>
      <c r="G9818" s="4" t="s">
        <v>609</v>
      </c>
      <c r="H9818" s="4" t="s">
        <v>23</v>
      </c>
      <c r="I9818" s="4" t="s">
        <v>23</v>
      </c>
      <c r="J9818" s="4"/>
      <c r="K9818" s="4"/>
      <c r="M9818" s="1"/>
      <c r="Q9818" s="40"/>
      <c r="R9818" s="40"/>
      <c r="S9818" s="40"/>
      <c r="T9818" s="40"/>
      <c r="U9818" s="40"/>
      <c r="V9818" s="40"/>
      <c r="W9818" s="40"/>
      <c r="X9818" s="40"/>
      <c r="Y9818" s="40"/>
      <c r="Z9818" s="40"/>
    </row>
    <row r="9819" spans="1:26">
      <c r="A9819" s="1" t="s">
        <v>2916</v>
      </c>
      <c r="B9819" s="50">
        <v>42801</v>
      </c>
      <c r="C9819" s="30">
        <v>100</v>
      </c>
      <c r="D9819" s="4" t="s">
        <v>2917</v>
      </c>
      <c r="E9819" s="1">
        <v>13</v>
      </c>
      <c r="F9819" s="4" t="s">
        <v>26</v>
      </c>
      <c r="G9819" s="4" t="s">
        <v>610</v>
      </c>
      <c r="H9819" s="4" t="s">
        <v>22</v>
      </c>
      <c r="I9819" s="4" t="s">
        <v>53</v>
      </c>
      <c r="J9819" s="4"/>
      <c r="K9819" s="4"/>
      <c r="M9819" s="1"/>
      <c r="Q9819" s="40"/>
      <c r="R9819" s="40"/>
      <c r="S9819" s="40"/>
      <c r="T9819" s="40"/>
      <c r="U9819" s="40"/>
      <c r="V9819" s="40"/>
      <c r="W9819" s="40"/>
      <c r="X9819" s="40"/>
      <c r="Y9819" s="40"/>
      <c r="Z9819" s="40"/>
    </row>
    <row r="9820" spans="1:26">
      <c r="A9820" s="1" t="s">
        <v>2916</v>
      </c>
      <c r="B9820" s="50">
        <v>42801</v>
      </c>
      <c r="C9820" s="30">
        <v>100</v>
      </c>
      <c r="D9820" s="4" t="s">
        <v>2917</v>
      </c>
      <c r="E9820" s="1">
        <v>13</v>
      </c>
      <c r="F9820" s="4" t="s">
        <v>47</v>
      </c>
      <c r="G9820" s="4" t="s">
        <v>611</v>
      </c>
      <c r="H9820" s="4" t="s">
        <v>22</v>
      </c>
      <c r="I9820" s="4" t="s">
        <v>53</v>
      </c>
      <c r="J9820" s="4"/>
      <c r="K9820" s="4"/>
      <c r="M9820" s="1"/>
      <c r="Q9820" s="40"/>
      <c r="R9820" s="40"/>
      <c r="S9820" s="40"/>
      <c r="T9820" s="40"/>
      <c r="U9820" s="40"/>
      <c r="V9820" s="40"/>
      <c r="W9820" s="40"/>
      <c r="X9820" s="40"/>
      <c r="Y9820" s="40"/>
      <c r="Z9820" s="40"/>
    </row>
    <row r="9821" spans="1:26">
      <c r="A9821" s="1" t="s">
        <v>2916</v>
      </c>
      <c r="B9821" s="50">
        <v>42801</v>
      </c>
      <c r="C9821" s="30">
        <v>100</v>
      </c>
      <c r="D9821" s="4" t="s">
        <v>2917</v>
      </c>
      <c r="E9821" s="1">
        <v>14</v>
      </c>
      <c r="F9821" s="4" t="s">
        <v>26</v>
      </c>
      <c r="G9821" s="4" t="s">
        <v>612</v>
      </c>
      <c r="H9821" s="4" t="s">
        <v>22</v>
      </c>
      <c r="I9821" s="4" t="s">
        <v>23</v>
      </c>
      <c r="J9821" s="4"/>
      <c r="K9821" s="4"/>
      <c r="M9821" s="1"/>
      <c r="Q9821" s="40"/>
      <c r="R9821" s="40"/>
      <c r="S9821" s="40"/>
      <c r="T9821" s="40"/>
      <c r="U9821" s="40"/>
      <c r="V9821" s="40"/>
      <c r="W9821" s="40"/>
      <c r="X9821" s="40"/>
      <c r="Y9821" s="40"/>
      <c r="Z9821" s="40"/>
    </row>
    <row r="9822" spans="1:26">
      <c r="A9822" s="1" t="s">
        <v>2916</v>
      </c>
      <c r="B9822" s="50">
        <v>42801</v>
      </c>
      <c r="C9822" s="30">
        <v>100</v>
      </c>
      <c r="D9822" s="4" t="s">
        <v>2917</v>
      </c>
      <c r="E9822" s="1">
        <v>14</v>
      </c>
      <c r="F9822" s="4" t="s">
        <v>47</v>
      </c>
      <c r="G9822" s="4" t="s">
        <v>613</v>
      </c>
      <c r="H9822" s="4" t="s">
        <v>22</v>
      </c>
      <c r="I9822" s="4" t="s">
        <v>23</v>
      </c>
      <c r="J9822" s="4"/>
      <c r="K9822" s="4"/>
      <c r="M9822" s="1"/>
      <c r="Q9822" s="40"/>
      <c r="R9822" s="40"/>
      <c r="S9822" s="40"/>
      <c r="T9822" s="40"/>
      <c r="U9822" s="40"/>
      <c r="V9822" s="40"/>
      <c r="W9822" s="40"/>
      <c r="X9822" s="40"/>
      <c r="Y9822" s="40"/>
      <c r="Z9822" s="40"/>
    </row>
    <row r="9823" spans="1:26">
      <c r="A9823" s="1" t="s">
        <v>2916</v>
      </c>
      <c r="B9823" s="50">
        <v>42801</v>
      </c>
      <c r="C9823" s="30">
        <v>100</v>
      </c>
      <c r="D9823" s="4" t="s">
        <v>2917</v>
      </c>
      <c r="E9823" s="1">
        <v>15</v>
      </c>
      <c r="F9823" s="4" t="s">
        <v>26</v>
      </c>
      <c r="G9823" s="4" t="s">
        <v>616</v>
      </c>
      <c r="H9823" s="4" t="s">
        <v>22</v>
      </c>
      <c r="I9823" s="4" t="s">
        <v>9</v>
      </c>
      <c r="J9823" s="4"/>
      <c r="K9823" s="4"/>
      <c r="M9823" s="1"/>
      <c r="Q9823" s="40"/>
      <c r="R9823" s="40"/>
      <c r="S9823" s="40"/>
      <c r="T9823" s="40"/>
      <c r="U9823" s="40"/>
      <c r="V9823" s="40"/>
      <c r="W9823" s="40"/>
      <c r="X9823" s="40"/>
      <c r="Y9823" s="40"/>
      <c r="Z9823" s="40"/>
    </row>
    <row r="9824" spans="1:26">
      <c r="A9824" s="1" t="s">
        <v>2916</v>
      </c>
      <c r="B9824" s="50">
        <v>42801</v>
      </c>
      <c r="C9824" s="30">
        <v>100</v>
      </c>
      <c r="D9824" s="4" t="s">
        <v>2917</v>
      </c>
      <c r="E9824" s="1">
        <v>15</v>
      </c>
      <c r="F9824" s="4" t="s">
        <v>47</v>
      </c>
      <c r="G9824" s="4" t="s">
        <v>617</v>
      </c>
      <c r="H9824" s="4" t="s">
        <v>22</v>
      </c>
      <c r="I9824" s="4" t="s">
        <v>9</v>
      </c>
      <c r="J9824" s="4"/>
      <c r="K9824" s="4"/>
      <c r="M9824" s="1"/>
      <c r="Q9824" s="40"/>
      <c r="R9824" s="40"/>
      <c r="S9824" s="40"/>
      <c r="T9824" s="40"/>
      <c r="U9824" s="40"/>
      <c r="V9824" s="40"/>
      <c r="W9824" s="40"/>
      <c r="X9824" s="40"/>
      <c r="Y9824" s="40"/>
      <c r="Z9824" s="40"/>
    </row>
    <row r="9825" spans="1:36">
      <c r="A9825" s="1" t="s">
        <v>2916</v>
      </c>
      <c r="B9825" s="50">
        <v>42801</v>
      </c>
      <c r="C9825" s="30">
        <v>100</v>
      </c>
      <c r="D9825" s="4" t="s">
        <v>2917</v>
      </c>
      <c r="E9825" s="1">
        <v>16</v>
      </c>
      <c r="F9825" s="4" t="s">
        <v>26</v>
      </c>
      <c r="G9825" s="4" t="s">
        <v>618</v>
      </c>
      <c r="H9825" s="4" t="s">
        <v>23</v>
      </c>
      <c r="I9825" s="4" t="s">
        <v>9</v>
      </c>
      <c r="J9825" s="4"/>
      <c r="K9825" s="4"/>
      <c r="M9825" s="1"/>
      <c r="Q9825" s="40"/>
      <c r="R9825" s="40"/>
      <c r="S9825" s="40"/>
      <c r="T9825" s="40"/>
      <c r="U9825" s="40"/>
      <c r="V9825" s="40"/>
      <c r="W9825" s="40"/>
      <c r="X9825" s="40"/>
      <c r="Y9825" s="40"/>
      <c r="Z9825" s="40"/>
    </row>
    <row r="9826" spans="1:36">
      <c r="A9826" s="1" t="s">
        <v>2916</v>
      </c>
      <c r="B9826" s="50">
        <v>42801</v>
      </c>
      <c r="C9826" s="30">
        <v>100</v>
      </c>
      <c r="D9826" s="4" t="s">
        <v>2917</v>
      </c>
      <c r="E9826" s="1">
        <v>16</v>
      </c>
      <c r="F9826" s="4" t="s">
        <v>47</v>
      </c>
      <c r="G9826" s="4" t="s">
        <v>619</v>
      </c>
      <c r="H9826" s="4" t="s">
        <v>22</v>
      </c>
      <c r="I9826" s="4" t="s">
        <v>9</v>
      </c>
      <c r="J9826" s="4"/>
      <c r="K9826" s="4"/>
      <c r="M9826" s="1"/>
      <c r="Q9826" s="40"/>
      <c r="R9826" s="40"/>
      <c r="S9826" s="40"/>
      <c r="T9826" s="40"/>
      <c r="U9826" s="40"/>
      <c r="V9826" s="40"/>
      <c r="W9826" s="40"/>
      <c r="X9826" s="40"/>
      <c r="Y9826" s="40"/>
      <c r="Z9826" s="40"/>
    </row>
    <row r="9827" spans="1:36">
      <c r="A9827" s="1" t="s">
        <v>2916</v>
      </c>
      <c r="B9827" s="50">
        <v>42801</v>
      </c>
      <c r="C9827" s="30">
        <v>100</v>
      </c>
      <c r="D9827" s="4" t="s">
        <v>2917</v>
      </c>
      <c r="E9827" s="1">
        <v>17</v>
      </c>
      <c r="F9827" s="4" t="s">
        <v>26</v>
      </c>
      <c r="G9827" s="4" t="s">
        <v>620</v>
      </c>
      <c r="H9827" s="4" t="s">
        <v>23</v>
      </c>
      <c r="I9827" s="4" t="s">
        <v>23</v>
      </c>
      <c r="J9827" s="4"/>
      <c r="K9827" s="4"/>
      <c r="M9827" s="1"/>
      <c r="Q9827" s="40"/>
      <c r="R9827" s="40"/>
      <c r="S9827" s="40"/>
      <c r="T9827" s="40"/>
      <c r="U9827" s="40"/>
      <c r="V9827" s="40"/>
      <c r="W9827" s="40"/>
      <c r="X9827" s="40"/>
      <c r="Y9827" s="40"/>
      <c r="Z9827" s="40"/>
    </row>
    <row r="9828" spans="1:36">
      <c r="A9828" s="1" t="s">
        <v>2916</v>
      </c>
      <c r="B9828" s="50">
        <v>42801</v>
      </c>
      <c r="C9828" s="30">
        <v>100</v>
      </c>
      <c r="D9828" s="4" t="s">
        <v>2917</v>
      </c>
      <c r="E9828" s="1">
        <v>17</v>
      </c>
      <c r="F9828" s="4" t="s">
        <v>47</v>
      </c>
      <c r="G9828" s="4" t="s">
        <v>621</v>
      </c>
      <c r="H9828" s="4" t="s">
        <v>23</v>
      </c>
      <c r="I9828" s="4" t="s">
        <v>9</v>
      </c>
      <c r="J9828" s="4"/>
      <c r="K9828" s="4"/>
      <c r="M9828" s="1"/>
      <c r="Q9828" s="40"/>
      <c r="R9828" s="40"/>
      <c r="S9828" s="40"/>
      <c r="T9828" s="40"/>
      <c r="U9828" s="40"/>
      <c r="V9828" s="40"/>
      <c r="W9828" s="40"/>
      <c r="X9828" s="40"/>
      <c r="Y9828" s="40"/>
      <c r="Z9828" s="40"/>
    </row>
    <row r="9829" spans="1:36">
      <c r="A9829" s="1" t="s">
        <v>2916</v>
      </c>
      <c r="B9829" s="50">
        <v>42801</v>
      </c>
      <c r="C9829" s="30">
        <v>100</v>
      </c>
      <c r="D9829" s="4" t="s">
        <v>2917</v>
      </c>
      <c r="E9829" s="1">
        <v>18</v>
      </c>
      <c r="F9829" s="4" t="s">
        <v>26</v>
      </c>
      <c r="G9829" s="4" t="s">
        <v>622</v>
      </c>
      <c r="H9829" s="4" t="s">
        <v>23</v>
      </c>
      <c r="I9829" s="4" t="s">
        <v>23</v>
      </c>
      <c r="J9829" s="4"/>
      <c r="K9829" s="4"/>
      <c r="M9829" s="1"/>
      <c r="Q9829" s="40"/>
      <c r="R9829" s="40"/>
      <c r="S9829" s="40"/>
      <c r="T9829" s="40"/>
      <c r="U9829" s="40"/>
      <c r="V9829" s="40"/>
      <c r="W9829" s="40"/>
      <c r="X9829" s="40"/>
      <c r="Y9829" s="40"/>
      <c r="Z9829" s="40"/>
    </row>
    <row r="9830" spans="1:36">
      <c r="A9830" s="1" t="s">
        <v>2916</v>
      </c>
      <c r="B9830" s="50">
        <v>42801</v>
      </c>
      <c r="C9830" s="30">
        <v>100</v>
      </c>
      <c r="D9830" s="4" t="s">
        <v>2917</v>
      </c>
      <c r="E9830" s="1">
        <v>18</v>
      </c>
      <c r="F9830" s="4" t="s">
        <v>47</v>
      </c>
      <c r="G9830" s="4" t="s">
        <v>623</v>
      </c>
      <c r="H9830" s="4" t="s">
        <v>22</v>
      </c>
      <c r="I9830" s="4" t="s">
        <v>9</v>
      </c>
      <c r="J9830" s="4"/>
      <c r="K9830" s="4" t="s">
        <v>30</v>
      </c>
      <c r="L9830" s="1" t="s">
        <v>53</v>
      </c>
      <c r="M9830" s="1" t="s">
        <v>1568</v>
      </c>
      <c r="Q9830" s="40"/>
      <c r="R9830" s="40"/>
      <c r="S9830" s="40"/>
      <c r="T9830" s="40"/>
      <c r="U9830" s="40"/>
      <c r="V9830" s="40"/>
      <c r="W9830" s="40"/>
      <c r="X9830" s="40">
        <v>11</v>
      </c>
      <c r="Y9830" s="40">
        <v>64</v>
      </c>
      <c r="Z9830" s="40">
        <f>Y9830-X9830</f>
        <v>53</v>
      </c>
      <c r="AJ9830" s="1" t="s">
        <v>2638</v>
      </c>
    </row>
    <row r="9831" spans="1:36">
      <c r="A9831" s="1" t="s">
        <v>2916</v>
      </c>
      <c r="B9831" s="50">
        <v>42801</v>
      </c>
      <c r="C9831" s="30">
        <v>100</v>
      </c>
      <c r="D9831" s="4" t="s">
        <v>2917</v>
      </c>
      <c r="E9831" s="1">
        <v>19</v>
      </c>
      <c r="F9831" s="4" t="s">
        <v>26</v>
      </c>
      <c r="G9831" s="4" t="s">
        <v>624</v>
      </c>
      <c r="H9831" s="4" t="s">
        <v>23</v>
      </c>
      <c r="I9831" s="4" t="s">
        <v>23</v>
      </c>
      <c r="J9831" s="4"/>
      <c r="K9831" s="4"/>
      <c r="M9831" s="1"/>
      <c r="Q9831" s="40"/>
      <c r="R9831" s="40"/>
      <c r="S9831" s="40"/>
      <c r="T9831" s="40"/>
      <c r="U9831" s="40"/>
      <c r="V9831" s="40"/>
      <c r="W9831" s="40"/>
      <c r="X9831" s="40"/>
      <c r="Y9831" s="40"/>
      <c r="Z9831" s="40"/>
    </row>
    <row r="9832" spans="1:36">
      <c r="A9832" s="1" t="s">
        <v>2916</v>
      </c>
      <c r="B9832" s="50">
        <v>42801</v>
      </c>
      <c r="C9832" s="30">
        <v>100</v>
      </c>
      <c r="D9832" s="4" t="s">
        <v>2917</v>
      </c>
      <c r="E9832" s="1">
        <v>19</v>
      </c>
      <c r="F9832" s="4" t="s">
        <v>47</v>
      </c>
      <c r="G9832" s="4" t="s">
        <v>625</v>
      </c>
      <c r="H9832" s="4" t="s">
        <v>22</v>
      </c>
      <c r="I9832" s="4" t="s">
        <v>9</v>
      </c>
      <c r="J9832" s="4"/>
      <c r="K9832" s="4" t="s">
        <v>30</v>
      </c>
      <c r="L9832" s="1" t="s">
        <v>25</v>
      </c>
      <c r="M9832" s="6" t="s">
        <v>2639</v>
      </c>
      <c r="N9832" s="1" t="s">
        <v>26</v>
      </c>
      <c r="O9832" s="1" t="s">
        <v>27</v>
      </c>
      <c r="Q9832" s="40">
        <v>24.5</v>
      </c>
      <c r="R9832" s="40">
        <v>17.2</v>
      </c>
      <c r="S9832" s="40">
        <v>13</v>
      </c>
      <c r="T9832" s="40"/>
      <c r="U9832" s="40"/>
      <c r="V9832" s="40"/>
      <c r="W9832" s="40"/>
      <c r="X9832" s="40">
        <v>11</v>
      </c>
      <c r="Y9832" s="40">
        <v>51</v>
      </c>
      <c r="Z9832" s="40">
        <f>Y9832-X9832</f>
        <v>40</v>
      </c>
      <c r="AA9832" s="1">
        <v>49</v>
      </c>
      <c r="AE9832" s="1" t="s">
        <v>2640</v>
      </c>
      <c r="AF9832" s="1" t="s">
        <v>2641</v>
      </c>
      <c r="AJ9832" s="1" t="s">
        <v>1328</v>
      </c>
    </row>
    <row r="9833" spans="1:36">
      <c r="A9833" s="1" t="s">
        <v>2916</v>
      </c>
      <c r="B9833" s="50">
        <v>42801</v>
      </c>
      <c r="C9833" s="30">
        <v>100</v>
      </c>
      <c r="D9833" s="4" t="s">
        <v>2917</v>
      </c>
      <c r="E9833" s="1">
        <v>20</v>
      </c>
      <c r="F9833" s="4" t="s">
        <v>26</v>
      </c>
      <c r="G9833" s="4" t="s">
        <v>626</v>
      </c>
      <c r="H9833" s="4" t="s">
        <v>22</v>
      </c>
      <c r="I9833" s="4" t="s">
        <v>9</v>
      </c>
      <c r="J9833" s="4"/>
      <c r="K9833" s="4"/>
      <c r="M9833" s="1"/>
      <c r="Q9833" s="40"/>
      <c r="R9833" s="40"/>
      <c r="S9833" s="40"/>
      <c r="T9833" s="40"/>
      <c r="U9833" s="40"/>
      <c r="V9833" s="40"/>
      <c r="W9833" s="40"/>
      <c r="X9833" s="40"/>
      <c r="Y9833" s="40"/>
      <c r="Z9833" s="40"/>
    </row>
    <row r="9834" spans="1:36">
      <c r="A9834" s="1" t="s">
        <v>2916</v>
      </c>
      <c r="B9834" s="50">
        <v>42801</v>
      </c>
      <c r="C9834" s="30">
        <v>100</v>
      </c>
      <c r="D9834" s="4" t="s">
        <v>2917</v>
      </c>
      <c r="E9834" s="1">
        <v>20</v>
      </c>
      <c r="F9834" s="4" t="s">
        <v>47</v>
      </c>
      <c r="G9834" s="4" t="s">
        <v>627</v>
      </c>
      <c r="H9834" s="4" t="s">
        <v>22</v>
      </c>
      <c r="I9834" s="4" t="s">
        <v>9</v>
      </c>
      <c r="J9834" s="4"/>
      <c r="K9834" s="4"/>
      <c r="M9834" s="1"/>
      <c r="Q9834" s="40"/>
      <c r="R9834" s="40"/>
      <c r="S9834" s="40"/>
      <c r="T9834" s="40"/>
      <c r="U9834" s="40"/>
      <c r="V9834" s="40"/>
      <c r="W9834" s="40"/>
      <c r="X9834" s="40"/>
      <c r="Y9834" s="40"/>
      <c r="Z9834" s="40"/>
    </row>
    <row r="9835" spans="1:36">
      <c r="A9835" s="1" t="s">
        <v>2916</v>
      </c>
      <c r="B9835" s="50">
        <v>42801</v>
      </c>
      <c r="C9835" s="30">
        <v>100</v>
      </c>
      <c r="D9835" s="4" t="s">
        <v>2917</v>
      </c>
      <c r="E9835" s="51">
        <v>21</v>
      </c>
      <c r="F9835" s="4" t="s">
        <v>26</v>
      </c>
      <c r="G9835" s="4" t="s">
        <v>628</v>
      </c>
      <c r="H9835" s="4" t="s">
        <v>23</v>
      </c>
      <c r="I9835" s="4" t="s">
        <v>23</v>
      </c>
      <c r="J9835" s="4"/>
      <c r="K9835" s="4"/>
      <c r="M9835" s="1"/>
      <c r="Q9835" s="40"/>
      <c r="R9835" s="40"/>
      <c r="S9835" s="40"/>
      <c r="T9835" s="40"/>
      <c r="U9835" s="40"/>
      <c r="V9835" s="40"/>
      <c r="W9835" s="40"/>
      <c r="X9835" s="40"/>
      <c r="Y9835" s="40"/>
      <c r="Z9835" s="40"/>
    </row>
    <row r="9836" spans="1:36">
      <c r="A9836" s="1" t="s">
        <v>2916</v>
      </c>
      <c r="B9836" s="50">
        <v>42801</v>
      </c>
      <c r="C9836" s="30">
        <v>100</v>
      </c>
      <c r="D9836" s="4" t="s">
        <v>2917</v>
      </c>
      <c r="E9836" s="1">
        <v>21</v>
      </c>
      <c r="F9836" s="4" t="s">
        <v>47</v>
      </c>
      <c r="G9836" s="4" t="s">
        <v>629</v>
      </c>
      <c r="H9836" s="4" t="s">
        <v>23</v>
      </c>
      <c r="I9836" s="4" t="s">
        <v>23</v>
      </c>
      <c r="J9836" s="4"/>
      <c r="K9836" s="4"/>
      <c r="M9836" s="1"/>
      <c r="Q9836" s="40"/>
      <c r="R9836" s="40"/>
      <c r="S9836" s="40"/>
      <c r="T9836" s="40"/>
      <c r="U9836" s="40"/>
      <c r="V9836" s="40"/>
      <c r="W9836" s="40"/>
      <c r="X9836" s="40"/>
      <c r="Y9836" s="40"/>
      <c r="Z9836" s="40"/>
    </row>
    <row r="9837" spans="1:36">
      <c r="A9837" s="1" t="s">
        <v>2916</v>
      </c>
      <c r="B9837" s="50">
        <v>42801</v>
      </c>
      <c r="C9837" s="30">
        <v>100</v>
      </c>
      <c r="D9837" s="4" t="s">
        <v>2917</v>
      </c>
      <c r="E9837" s="1">
        <v>22</v>
      </c>
      <c r="F9837" s="4" t="s">
        <v>26</v>
      </c>
      <c r="G9837" s="4" t="s">
        <v>630</v>
      </c>
      <c r="H9837" s="4" t="s">
        <v>23</v>
      </c>
      <c r="I9837" s="4" t="s">
        <v>23</v>
      </c>
      <c r="J9837" s="4"/>
      <c r="K9837" s="4"/>
      <c r="M9837" s="1"/>
      <c r="Q9837" s="40"/>
      <c r="R9837" s="40"/>
      <c r="S9837" s="40"/>
      <c r="T9837" s="40"/>
      <c r="U9837" s="40"/>
      <c r="V9837" s="40"/>
      <c r="W9837" s="40"/>
      <c r="X9837" s="40"/>
      <c r="Y9837" s="40"/>
      <c r="Z9837" s="40"/>
    </row>
    <row r="9838" spans="1:36">
      <c r="A9838" s="1" t="s">
        <v>2916</v>
      </c>
      <c r="B9838" s="50">
        <v>42801</v>
      </c>
      <c r="C9838" s="30">
        <v>100</v>
      </c>
      <c r="D9838" s="4" t="s">
        <v>2917</v>
      </c>
      <c r="E9838" s="1">
        <v>22</v>
      </c>
      <c r="F9838" s="4" t="s">
        <v>47</v>
      </c>
      <c r="G9838" s="4" t="s">
        <v>631</v>
      </c>
      <c r="H9838" s="4" t="s">
        <v>23</v>
      </c>
      <c r="I9838" s="4" t="s">
        <v>23</v>
      </c>
      <c r="J9838" s="4"/>
      <c r="K9838" s="4"/>
      <c r="M9838" s="1"/>
      <c r="Q9838" s="40"/>
      <c r="R9838" s="40"/>
      <c r="S9838" s="40"/>
      <c r="T9838" s="40"/>
      <c r="U9838" s="40"/>
      <c r="V9838" s="40"/>
      <c r="W9838" s="40"/>
      <c r="X9838" s="40"/>
      <c r="Y9838" s="40"/>
      <c r="Z9838" s="40"/>
    </row>
    <row r="9839" spans="1:36">
      <c r="A9839" s="1" t="s">
        <v>2916</v>
      </c>
      <c r="B9839" s="50">
        <v>42801</v>
      </c>
      <c r="C9839" s="30">
        <v>100</v>
      </c>
      <c r="D9839" s="4" t="s">
        <v>2917</v>
      </c>
      <c r="E9839" s="1">
        <v>23</v>
      </c>
      <c r="F9839" s="4" t="s">
        <v>26</v>
      </c>
      <c r="G9839" s="4" t="s">
        <v>632</v>
      </c>
      <c r="H9839" s="4" t="s">
        <v>22</v>
      </c>
      <c r="I9839" s="4" t="s">
        <v>9</v>
      </c>
      <c r="J9839" s="4"/>
      <c r="K9839" s="4"/>
      <c r="M9839" s="1"/>
      <c r="Q9839" s="40"/>
      <c r="R9839" s="40"/>
      <c r="S9839" s="40"/>
      <c r="T9839" s="40"/>
      <c r="U9839" s="40"/>
      <c r="V9839" s="40"/>
      <c r="W9839" s="40"/>
      <c r="X9839" s="40"/>
      <c r="Y9839" s="40"/>
      <c r="Z9839" s="40"/>
    </row>
    <row r="9840" spans="1:36">
      <c r="A9840" s="1" t="s">
        <v>2916</v>
      </c>
      <c r="B9840" s="50">
        <v>42801</v>
      </c>
      <c r="C9840" s="30">
        <v>100</v>
      </c>
      <c r="D9840" s="4" t="s">
        <v>2917</v>
      </c>
      <c r="E9840" s="1">
        <v>23</v>
      </c>
      <c r="F9840" s="4" t="s">
        <v>47</v>
      </c>
      <c r="G9840" s="4" t="s">
        <v>633</v>
      </c>
      <c r="H9840" s="4" t="s">
        <v>23</v>
      </c>
      <c r="I9840" s="4" t="s">
        <v>23</v>
      </c>
      <c r="J9840" s="4"/>
      <c r="K9840" s="4"/>
      <c r="M9840" s="1"/>
      <c r="Q9840" s="40"/>
      <c r="R9840" s="40"/>
      <c r="S9840" s="40"/>
      <c r="T9840" s="40"/>
      <c r="U9840" s="40"/>
      <c r="V9840" s="40"/>
      <c r="W9840" s="40"/>
      <c r="X9840" s="40"/>
      <c r="Y9840" s="40"/>
      <c r="Z9840" s="40"/>
    </row>
    <row r="9841" spans="1:36">
      <c r="A9841" s="1" t="s">
        <v>2916</v>
      </c>
      <c r="B9841" s="50">
        <v>42801</v>
      </c>
      <c r="C9841" s="30">
        <v>100</v>
      </c>
      <c r="D9841" s="4" t="s">
        <v>2917</v>
      </c>
      <c r="E9841" s="1">
        <v>24</v>
      </c>
      <c r="F9841" s="4" t="s">
        <v>26</v>
      </c>
      <c r="G9841" s="4" t="s">
        <v>634</v>
      </c>
      <c r="H9841" s="4" t="s">
        <v>22</v>
      </c>
      <c r="I9841" s="4" t="s">
        <v>53</v>
      </c>
      <c r="J9841" s="4"/>
      <c r="K9841" s="4"/>
      <c r="M9841" s="1"/>
      <c r="Q9841" s="40"/>
      <c r="R9841" s="40"/>
      <c r="S9841" s="40"/>
      <c r="T9841" s="40"/>
      <c r="U9841" s="40"/>
      <c r="V9841" s="40"/>
      <c r="W9841" s="40"/>
      <c r="X9841" s="40"/>
      <c r="Y9841" s="40"/>
      <c r="Z9841" s="40"/>
    </row>
    <row r="9842" spans="1:36">
      <c r="A9842" s="1" t="s">
        <v>2916</v>
      </c>
      <c r="B9842" s="50">
        <v>42801</v>
      </c>
      <c r="C9842" s="30">
        <v>100</v>
      </c>
      <c r="D9842" s="4" t="s">
        <v>2917</v>
      </c>
      <c r="E9842" s="1">
        <v>24</v>
      </c>
      <c r="F9842" s="4" t="s">
        <v>47</v>
      </c>
      <c r="G9842" s="4" t="s">
        <v>635</v>
      </c>
      <c r="H9842" s="4" t="s">
        <v>22</v>
      </c>
      <c r="I9842" s="4" t="s">
        <v>9</v>
      </c>
      <c r="J9842" s="4"/>
      <c r="K9842" s="4" t="s">
        <v>30</v>
      </c>
      <c r="L9842" s="1" t="s">
        <v>25</v>
      </c>
      <c r="M9842" s="6" t="s">
        <v>2642</v>
      </c>
      <c r="N9842" s="1" t="s">
        <v>26</v>
      </c>
      <c r="O9842" s="1" t="s">
        <v>33</v>
      </c>
      <c r="Q9842" s="40">
        <v>24.5</v>
      </c>
      <c r="R9842" s="40">
        <v>16</v>
      </c>
      <c r="S9842" s="40">
        <v>7.7</v>
      </c>
      <c r="T9842" s="40"/>
      <c r="U9842" s="40"/>
      <c r="V9842" s="40"/>
      <c r="W9842" s="40"/>
      <c r="X9842" s="40">
        <v>11</v>
      </c>
      <c r="Y9842" s="40">
        <v>56</v>
      </c>
      <c r="Z9842" s="40">
        <f>Y9842-X9842</f>
        <v>45</v>
      </c>
      <c r="AA9842" s="1">
        <v>17</v>
      </c>
      <c r="AE9842" s="1" t="s">
        <v>2643</v>
      </c>
      <c r="AF9842" s="1" t="s">
        <v>2644</v>
      </c>
      <c r="AJ9842" s="1" t="s">
        <v>1328</v>
      </c>
    </row>
    <row r="9843" spans="1:36">
      <c r="A9843" s="1" t="s">
        <v>2916</v>
      </c>
      <c r="B9843" s="50">
        <v>42801</v>
      </c>
      <c r="C9843" s="30">
        <v>100</v>
      </c>
      <c r="D9843" s="4" t="s">
        <v>2917</v>
      </c>
      <c r="E9843" s="1">
        <v>25</v>
      </c>
      <c r="F9843" s="4" t="s">
        <v>26</v>
      </c>
      <c r="G9843" s="4" t="s">
        <v>636</v>
      </c>
      <c r="H9843" s="4" t="s">
        <v>22</v>
      </c>
      <c r="I9843" s="4" t="s">
        <v>9</v>
      </c>
      <c r="J9843" s="4"/>
      <c r="K9843" s="4" t="s">
        <v>35</v>
      </c>
      <c r="L9843" s="1" t="s">
        <v>25</v>
      </c>
      <c r="M9843" s="1" t="s">
        <v>2645</v>
      </c>
      <c r="N9843" s="1" t="s">
        <v>224</v>
      </c>
      <c r="O9843" s="1" t="s">
        <v>27</v>
      </c>
      <c r="Q9843" s="40">
        <v>22.1</v>
      </c>
      <c r="R9843" s="40">
        <v>17</v>
      </c>
      <c r="S9843" s="40">
        <v>7</v>
      </c>
      <c r="T9843" s="40"/>
      <c r="U9843" s="40"/>
      <c r="V9843" s="40"/>
      <c r="W9843" s="40"/>
      <c r="X9843" s="40">
        <v>11</v>
      </c>
      <c r="Y9843" s="40">
        <v>50</v>
      </c>
      <c r="Z9843" s="40">
        <f>Y9843-X9843</f>
        <v>39</v>
      </c>
      <c r="AA9843" s="1">
        <v>2</v>
      </c>
      <c r="AE9843" s="1" t="s">
        <v>2646</v>
      </c>
      <c r="AF9843" s="1" t="s">
        <v>2647</v>
      </c>
      <c r="AJ9843" s="1" t="s">
        <v>1328</v>
      </c>
    </row>
    <row r="9844" spans="1:36">
      <c r="A9844" s="1" t="s">
        <v>2916</v>
      </c>
      <c r="B9844" s="50">
        <v>42801</v>
      </c>
      <c r="C9844" s="30">
        <v>100</v>
      </c>
      <c r="D9844" s="4" t="s">
        <v>2917</v>
      </c>
      <c r="E9844" s="1">
        <v>25</v>
      </c>
      <c r="F9844" s="4" t="s">
        <v>47</v>
      </c>
      <c r="G9844" s="4" t="s">
        <v>637</v>
      </c>
      <c r="H9844" s="4" t="s">
        <v>23</v>
      </c>
      <c r="I9844" s="4" t="s">
        <v>23</v>
      </c>
      <c r="J9844" s="4"/>
      <c r="K9844" s="4"/>
      <c r="M9844" s="1"/>
      <c r="Q9844" s="40"/>
      <c r="R9844" s="40"/>
      <c r="S9844" s="40"/>
      <c r="T9844" s="40"/>
      <c r="U9844" s="40"/>
      <c r="V9844" s="40"/>
      <c r="W9844" s="40"/>
      <c r="X9844" s="40"/>
      <c r="Y9844" s="40"/>
      <c r="Z9844" s="40"/>
    </row>
    <row r="9845" spans="1:36">
      <c r="A9845" s="1" t="s">
        <v>2916</v>
      </c>
      <c r="B9845" s="50">
        <v>42801</v>
      </c>
      <c r="C9845" s="30">
        <v>100</v>
      </c>
      <c r="D9845" s="4" t="s">
        <v>2917</v>
      </c>
      <c r="E9845" s="1">
        <v>26</v>
      </c>
      <c r="F9845" s="4" t="s">
        <v>26</v>
      </c>
      <c r="G9845" s="4" t="s">
        <v>638</v>
      </c>
      <c r="H9845" s="4" t="s">
        <v>23</v>
      </c>
      <c r="I9845" s="4" t="s">
        <v>23</v>
      </c>
      <c r="J9845" s="4"/>
      <c r="K9845" s="4"/>
      <c r="M9845" s="1"/>
      <c r="Q9845" s="40"/>
      <c r="R9845" s="40"/>
      <c r="S9845" s="40"/>
      <c r="T9845" s="40"/>
      <c r="U9845" s="40"/>
      <c r="V9845" s="40"/>
      <c r="W9845" s="40"/>
      <c r="X9845" s="40"/>
      <c r="Y9845" s="40"/>
      <c r="Z9845" s="40"/>
    </row>
    <row r="9846" spans="1:36">
      <c r="A9846" s="1" t="s">
        <v>2916</v>
      </c>
      <c r="B9846" s="50">
        <v>42801</v>
      </c>
      <c r="C9846" s="30">
        <v>100</v>
      </c>
      <c r="D9846" s="4" t="s">
        <v>2917</v>
      </c>
      <c r="E9846" s="1">
        <v>26</v>
      </c>
      <c r="F9846" s="4" t="s">
        <v>47</v>
      </c>
      <c r="G9846" s="4" t="s">
        <v>639</v>
      </c>
      <c r="H9846" s="4" t="s">
        <v>23</v>
      </c>
      <c r="I9846" s="4" t="s">
        <v>9</v>
      </c>
      <c r="J9846" s="4"/>
      <c r="K9846" s="4"/>
      <c r="M9846" s="1"/>
      <c r="Q9846" s="40"/>
      <c r="R9846" s="40"/>
      <c r="S9846" s="40"/>
      <c r="T9846" s="40"/>
      <c r="U9846" s="40"/>
      <c r="V9846" s="40"/>
      <c r="W9846" s="40"/>
      <c r="X9846" s="40"/>
      <c r="Y9846" s="40"/>
      <c r="Z9846" s="40"/>
    </row>
    <row r="9847" spans="1:36">
      <c r="A9847" s="1" t="s">
        <v>2916</v>
      </c>
      <c r="B9847" s="50">
        <v>42801</v>
      </c>
      <c r="C9847" s="30">
        <v>100</v>
      </c>
      <c r="D9847" s="4" t="s">
        <v>2917</v>
      </c>
      <c r="E9847" s="1">
        <v>27</v>
      </c>
      <c r="F9847" s="4" t="s">
        <v>26</v>
      </c>
      <c r="G9847" s="4" t="s">
        <v>640</v>
      </c>
      <c r="H9847" s="4" t="s">
        <v>23</v>
      </c>
      <c r="I9847" s="4" t="s">
        <v>23</v>
      </c>
      <c r="J9847" s="4"/>
      <c r="K9847" s="4"/>
      <c r="M9847" s="1"/>
      <c r="Q9847" s="40"/>
      <c r="R9847" s="40"/>
      <c r="S9847" s="40"/>
      <c r="T9847" s="40"/>
      <c r="U9847" s="40"/>
      <c r="V9847" s="40"/>
      <c r="W9847" s="40"/>
      <c r="X9847" s="40"/>
      <c r="Y9847" s="40"/>
      <c r="Z9847" s="40"/>
    </row>
    <row r="9848" spans="1:36">
      <c r="A9848" s="1" t="s">
        <v>2916</v>
      </c>
      <c r="B9848" s="50">
        <v>42801</v>
      </c>
      <c r="C9848" s="30">
        <v>100</v>
      </c>
      <c r="D9848" s="4" t="s">
        <v>2917</v>
      </c>
      <c r="E9848" s="1">
        <v>27</v>
      </c>
      <c r="F9848" s="4" t="s">
        <v>47</v>
      </c>
      <c r="G9848" s="4" t="s">
        <v>641</v>
      </c>
      <c r="H9848" s="4" t="s">
        <v>23</v>
      </c>
      <c r="I9848" s="4" t="s">
        <v>23</v>
      </c>
      <c r="J9848" s="4"/>
      <c r="K9848" s="4"/>
      <c r="M9848" s="1"/>
      <c r="Q9848" s="40"/>
      <c r="R9848" s="40"/>
      <c r="S9848" s="40"/>
      <c r="T9848" s="40"/>
      <c r="U9848" s="40"/>
      <c r="V9848" s="40"/>
      <c r="W9848" s="40"/>
      <c r="X9848" s="40"/>
      <c r="Y9848" s="40"/>
      <c r="Z9848" s="40"/>
    </row>
    <row r="9849" spans="1:36">
      <c r="A9849" s="1" t="s">
        <v>2916</v>
      </c>
      <c r="B9849" s="50">
        <v>42801</v>
      </c>
      <c r="C9849" s="30">
        <v>100</v>
      </c>
      <c r="D9849" s="4" t="s">
        <v>2917</v>
      </c>
      <c r="E9849" s="1">
        <v>28</v>
      </c>
      <c r="F9849" s="4" t="s">
        <v>26</v>
      </c>
      <c r="G9849" s="4" t="s">
        <v>642</v>
      </c>
      <c r="H9849" s="4" t="s">
        <v>23</v>
      </c>
      <c r="I9849" s="4" t="s">
        <v>23</v>
      </c>
      <c r="J9849" s="4"/>
      <c r="K9849" s="4"/>
      <c r="M9849" s="1"/>
      <c r="Q9849" s="40"/>
      <c r="R9849" s="40"/>
      <c r="S9849" s="40"/>
      <c r="T9849" s="40"/>
      <c r="U9849" s="40"/>
      <c r="V9849" s="40"/>
      <c r="W9849" s="40"/>
      <c r="X9849" s="40"/>
      <c r="Y9849" s="40"/>
      <c r="Z9849" s="40"/>
    </row>
    <row r="9850" spans="1:36">
      <c r="A9850" s="1" t="s">
        <v>2916</v>
      </c>
      <c r="B9850" s="50">
        <v>42801</v>
      </c>
      <c r="C9850" s="30">
        <v>100</v>
      </c>
      <c r="D9850" s="4" t="s">
        <v>2917</v>
      </c>
      <c r="E9850" s="1">
        <v>28</v>
      </c>
      <c r="F9850" s="4" t="s">
        <v>47</v>
      </c>
      <c r="G9850" s="4" t="s">
        <v>643</v>
      </c>
      <c r="H9850" s="4" t="s">
        <v>23</v>
      </c>
      <c r="I9850" s="4" t="s">
        <v>23</v>
      </c>
      <c r="J9850" s="4"/>
      <c r="K9850" s="4"/>
      <c r="M9850" s="1"/>
      <c r="Q9850" s="40"/>
      <c r="R9850" s="40"/>
      <c r="S9850" s="40"/>
      <c r="T9850" s="40"/>
      <c r="U9850" s="40"/>
      <c r="V9850" s="40"/>
      <c r="W9850" s="40"/>
      <c r="X9850" s="40"/>
      <c r="Y9850" s="40"/>
      <c r="Z9850" s="40"/>
    </row>
    <row r="9851" spans="1:36">
      <c r="A9851" s="1" t="s">
        <v>2916</v>
      </c>
      <c r="B9851" s="50">
        <v>42801</v>
      </c>
      <c r="C9851" s="30">
        <v>100</v>
      </c>
      <c r="D9851" s="4" t="s">
        <v>2917</v>
      </c>
      <c r="E9851" s="1">
        <v>29</v>
      </c>
      <c r="F9851" s="4" t="s">
        <v>26</v>
      </c>
      <c r="G9851" s="4" t="s">
        <v>644</v>
      </c>
      <c r="H9851" s="4" t="s">
        <v>22</v>
      </c>
      <c r="I9851" s="4" t="s">
        <v>9</v>
      </c>
      <c r="J9851" s="4"/>
      <c r="K9851" s="4" t="s">
        <v>30</v>
      </c>
      <c r="L9851" s="1" t="s">
        <v>25</v>
      </c>
      <c r="M9851" s="1" t="s">
        <v>2648</v>
      </c>
      <c r="N9851" s="1" t="s">
        <v>224</v>
      </c>
      <c r="O9851" s="1" t="s">
        <v>33</v>
      </c>
      <c r="P9851" s="1" t="s">
        <v>2649</v>
      </c>
      <c r="Q9851" s="40">
        <v>24.1</v>
      </c>
      <c r="R9851" s="40">
        <v>14</v>
      </c>
      <c r="S9851" s="40">
        <v>6.2</v>
      </c>
      <c r="T9851" s="40"/>
      <c r="U9851" s="40"/>
      <c r="V9851" s="40"/>
      <c r="W9851" s="40"/>
      <c r="X9851" s="40">
        <v>13</v>
      </c>
      <c r="Y9851" s="40">
        <v>51</v>
      </c>
      <c r="Z9851" s="40">
        <f>Y9851-X9851</f>
        <v>38</v>
      </c>
      <c r="AA9851" s="1">
        <v>4</v>
      </c>
      <c r="AE9851" s="1" t="s">
        <v>2650</v>
      </c>
      <c r="AF9851" s="1" t="s">
        <v>2651</v>
      </c>
      <c r="AJ9851" s="1" t="s">
        <v>1328</v>
      </c>
    </row>
    <row r="9852" spans="1:36">
      <c r="A9852" s="1" t="s">
        <v>2916</v>
      </c>
      <c r="B9852" s="50">
        <v>42801</v>
      </c>
      <c r="C9852" s="30">
        <v>100</v>
      </c>
      <c r="D9852" s="4" t="s">
        <v>2917</v>
      </c>
      <c r="E9852" s="3">
        <v>29</v>
      </c>
      <c r="F9852" s="5" t="s">
        <v>47</v>
      </c>
      <c r="G9852" s="5" t="s">
        <v>645</v>
      </c>
      <c r="H9852" s="4" t="s">
        <v>22</v>
      </c>
      <c r="I9852" s="4" t="s">
        <v>9</v>
      </c>
      <c r="J9852" s="4"/>
      <c r="K9852" s="4" t="s">
        <v>31</v>
      </c>
      <c r="L9852" s="1" t="s">
        <v>25</v>
      </c>
      <c r="M9852" s="1" t="s">
        <v>2652</v>
      </c>
      <c r="N9852" s="1" t="s">
        <v>2652</v>
      </c>
      <c r="O9852" s="1" t="s">
        <v>2652</v>
      </c>
      <c r="Q9852" s="40" t="s">
        <v>2652</v>
      </c>
      <c r="R9852" s="40" t="s">
        <v>2652</v>
      </c>
      <c r="S9852" s="40" t="s">
        <v>2652</v>
      </c>
      <c r="T9852" s="40"/>
      <c r="U9852" s="40"/>
      <c r="V9852" s="40"/>
      <c r="W9852" s="40"/>
      <c r="X9852" s="40" t="s">
        <v>2652</v>
      </c>
      <c r="Y9852" s="40" t="s">
        <v>2652</v>
      </c>
      <c r="Z9852" s="40" t="s">
        <v>2652</v>
      </c>
      <c r="AJ9852" s="1" t="s">
        <v>1328</v>
      </c>
    </row>
    <row r="9853" spans="1:36">
      <c r="A9853" s="1" t="s">
        <v>2916</v>
      </c>
      <c r="B9853" s="50">
        <v>42801</v>
      </c>
      <c r="C9853" s="30">
        <v>100</v>
      </c>
      <c r="D9853" s="4" t="s">
        <v>2917</v>
      </c>
      <c r="E9853" s="1">
        <v>30</v>
      </c>
      <c r="F9853" s="4" t="s">
        <v>26</v>
      </c>
      <c r="G9853" s="4" t="s">
        <v>646</v>
      </c>
      <c r="H9853" s="4" t="s">
        <v>23</v>
      </c>
      <c r="I9853" s="4" t="s">
        <v>23</v>
      </c>
      <c r="J9853" s="4"/>
      <c r="K9853" s="4"/>
      <c r="M9853" s="1"/>
      <c r="Q9853" s="40"/>
      <c r="R9853" s="40"/>
      <c r="S9853" s="40"/>
      <c r="T9853" s="40"/>
      <c r="U9853" s="40"/>
      <c r="V9853" s="40"/>
      <c r="W9853" s="40"/>
      <c r="X9853" s="40"/>
      <c r="Y9853" s="40"/>
      <c r="Z9853" s="40"/>
    </row>
    <row r="9854" spans="1:36">
      <c r="A9854" s="1" t="s">
        <v>2916</v>
      </c>
      <c r="B9854" s="50">
        <v>42801</v>
      </c>
      <c r="C9854" s="30">
        <v>100</v>
      </c>
      <c r="D9854" s="4" t="s">
        <v>2917</v>
      </c>
      <c r="E9854" s="1">
        <v>30</v>
      </c>
      <c r="F9854" s="4" t="s">
        <v>47</v>
      </c>
      <c r="G9854" s="4" t="s">
        <v>647</v>
      </c>
      <c r="H9854" s="4" t="s">
        <v>23</v>
      </c>
      <c r="I9854" s="4" t="s">
        <v>23</v>
      </c>
      <c r="J9854" s="4"/>
      <c r="K9854" s="4"/>
      <c r="M9854" s="1"/>
      <c r="Q9854" s="40"/>
      <c r="R9854" s="40"/>
      <c r="S9854" s="40"/>
      <c r="T9854" s="40"/>
      <c r="U9854" s="40"/>
      <c r="V9854" s="40"/>
      <c r="W9854" s="40"/>
      <c r="X9854" s="40"/>
      <c r="Y9854" s="40"/>
      <c r="Z9854" s="40"/>
    </row>
    <row r="9855" spans="1:36">
      <c r="A9855" s="1" t="s">
        <v>2916</v>
      </c>
      <c r="B9855" s="50">
        <v>42801</v>
      </c>
      <c r="C9855" s="30">
        <v>100</v>
      </c>
      <c r="D9855" s="4" t="s">
        <v>2917</v>
      </c>
      <c r="E9855" s="1">
        <v>31</v>
      </c>
      <c r="F9855" s="4" t="s">
        <v>26</v>
      </c>
      <c r="G9855" s="4" t="s">
        <v>648</v>
      </c>
      <c r="H9855" s="4" t="s">
        <v>22</v>
      </c>
      <c r="I9855" s="4" t="s">
        <v>53</v>
      </c>
      <c r="J9855" s="4"/>
      <c r="K9855" s="4"/>
      <c r="M9855" s="1"/>
      <c r="Q9855" s="40"/>
      <c r="R9855" s="40"/>
      <c r="S9855" s="40"/>
      <c r="T9855" s="40"/>
      <c r="U9855" s="40"/>
      <c r="V9855" s="40"/>
      <c r="W9855" s="40"/>
      <c r="X9855" s="40"/>
      <c r="Y9855" s="40"/>
      <c r="Z9855" s="40"/>
    </row>
    <row r="9856" spans="1:36">
      <c r="A9856" s="1" t="s">
        <v>2916</v>
      </c>
      <c r="B9856" s="50">
        <v>42801</v>
      </c>
      <c r="C9856" s="30">
        <v>100</v>
      </c>
      <c r="D9856" s="4" t="s">
        <v>2917</v>
      </c>
      <c r="E9856" s="1">
        <v>31</v>
      </c>
      <c r="F9856" s="4" t="s">
        <v>47</v>
      </c>
      <c r="G9856" s="4" t="s">
        <v>649</v>
      </c>
      <c r="H9856" s="4" t="s">
        <v>22</v>
      </c>
      <c r="I9856" s="4" t="s">
        <v>53</v>
      </c>
      <c r="J9856" s="4"/>
      <c r="K9856" s="4"/>
      <c r="M9856" s="1"/>
      <c r="Q9856" s="40"/>
      <c r="R9856" s="40"/>
      <c r="S9856" s="40"/>
      <c r="T9856" s="40"/>
      <c r="U9856" s="40"/>
      <c r="V9856" s="40"/>
      <c r="W9856" s="40"/>
      <c r="X9856" s="40"/>
      <c r="Y9856" s="40"/>
      <c r="Z9856" s="40"/>
    </row>
    <row r="9857" spans="1:36">
      <c r="A9857" s="1" t="s">
        <v>2916</v>
      </c>
      <c r="B9857" s="50">
        <v>42801</v>
      </c>
      <c r="C9857" s="30">
        <v>100</v>
      </c>
      <c r="D9857" s="4" t="s">
        <v>2917</v>
      </c>
      <c r="E9857" s="1">
        <v>32</v>
      </c>
      <c r="F9857" s="4" t="s">
        <v>26</v>
      </c>
      <c r="G9857" s="4" t="s">
        <v>650</v>
      </c>
      <c r="H9857" s="4" t="s">
        <v>22</v>
      </c>
      <c r="I9857" s="4" t="s">
        <v>9</v>
      </c>
      <c r="J9857" s="4"/>
      <c r="K9857" s="4" t="s">
        <v>30</v>
      </c>
      <c r="L9857" s="1" t="s">
        <v>25</v>
      </c>
      <c r="M9857" s="6" t="s">
        <v>2654</v>
      </c>
      <c r="N9857" s="1" t="s">
        <v>26</v>
      </c>
      <c r="O9857" s="1" t="s">
        <v>27</v>
      </c>
      <c r="Q9857" s="40">
        <v>27</v>
      </c>
      <c r="R9857" s="40">
        <v>14.6</v>
      </c>
      <c r="S9857" s="40">
        <v>15.9</v>
      </c>
      <c r="T9857" s="40"/>
      <c r="U9857" s="40"/>
      <c r="V9857" s="40"/>
      <c r="W9857" s="40"/>
      <c r="X9857" s="40">
        <v>11</v>
      </c>
      <c r="Y9857" s="40">
        <v>62</v>
      </c>
      <c r="Z9857" s="40">
        <f>Y9857-X9857</f>
        <v>51</v>
      </c>
      <c r="AA9857" s="1">
        <v>9</v>
      </c>
      <c r="AE9857" s="1" t="s">
        <v>2655</v>
      </c>
      <c r="AF9857" s="1" t="s">
        <v>2656</v>
      </c>
      <c r="AJ9857" s="1" t="s">
        <v>2638</v>
      </c>
    </row>
    <row r="9858" spans="1:36">
      <c r="A9858" s="1" t="s">
        <v>2916</v>
      </c>
      <c r="B9858" s="50">
        <v>42801</v>
      </c>
      <c r="C9858" s="30">
        <v>100</v>
      </c>
      <c r="D9858" s="4" t="s">
        <v>2917</v>
      </c>
      <c r="E9858" s="1">
        <v>32</v>
      </c>
      <c r="F9858" s="4" t="s">
        <v>47</v>
      </c>
      <c r="G9858" s="4" t="s">
        <v>651</v>
      </c>
      <c r="H9858" s="4" t="s">
        <v>23</v>
      </c>
      <c r="I9858" s="4" t="s">
        <v>53</v>
      </c>
      <c r="J9858" s="4"/>
      <c r="K9858" s="4"/>
      <c r="M9858" s="1"/>
      <c r="Q9858" s="40"/>
      <c r="R9858" s="40"/>
      <c r="S9858" s="40"/>
      <c r="T9858" s="40"/>
      <c r="U9858" s="40"/>
      <c r="V9858" s="40"/>
      <c r="W9858" s="40"/>
      <c r="X9858" s="40"/>
      <c r="Y9858" s="40"/>
      <c r="Z9858" s="40"/>
    </row>
    <row r="9859" spans="1:36">
      <c r="A9859" s="1" t="s">
        <v>2916</v>
      </c>
      <c r="B9859" s="50">
        <v>42801</v>
      </c>
      <c r="C9859" s="30">
        <v>100</v>
      </c>
      <c r="D9859" s="4" t="s">
        <v>2917</v>
      </c>
      <c r="E9859" s="1">
        <v>33</v>
      </c>
      <c r="F9859" s="4" t="s">
        <v>26</v>
      </c>
      <c r="G9859" s="4" t="s">
        <v>740</v>
      </c>
      <c r="H9859" s="4" t="s">
        <v>22</v>
      </c>
      <c r="I9859" s="4" t="s">
        <v>23</v>
      </c>
      <c r="J9859" s="4"/>
      <c r="K9859" s="4"/>
      <c r="M9859" s="1"/>
      <c r="Q9859" s="40"/>
      <c r="R9859" s="40"/>
      <c r="S9859" s="40"/>
      <c r="T9859" s="40"/>
      <c r="U9859" s="40"/>
      <c r="V9859" s="40"/>
      <c r="W9859" s="40"/>
      <c r="X9859" s="40"/>
      <c r="Y9859" s="40"/>
      <c r="Z9859" s="40"/>
    </row>
    <row r="9860" spans="1:36">
      <c r="A9860" s="1" t="s">
        <v>2916</v>
      </c>
      <c r="B9860" s="50">
        <v>42801</v>
      </c>
      <c r="C9860" s="30">
        <v>100</v>
      </c>
      <c r="D9860" s="4" t="s">
        <v>2917</v>
      </c>
      <c r="E9860" s="1">
        <v>33</v>
      </c>
      <c r="F9860" s="4" t="s">
        <v>47</v>
      </c>
      <c r="G9860" s="4" t="s">
        <v>652</v>
      </c>
      <c r="H9860" s="4" t="s">
        <v>22</v>
      </c>
      <c r="I9860" s="4" t="s">
        <v>23</v>
      </c>
      <c r="J9860" s="4"/>
      <c r="K9860" s="4"/>
      <c r="M9860" s="1"/>
      <c r="Q9860" s="40"/>
      <c r="R9860" s="40"/>
      <c r="S9860" s="40"/>
      <c r="T9860" s="40"/>
      <c r="U9860" s="40"/>
      <c r="V9860" s="40"/>
      <c r="W9860" s="40"/>
      <c r="X9860" s="40"/>
      <c r="Y9860" s="40"/>
      <c r="Z9860" s="40"/>
    </row>
    <row r="9861" spans="1:36">
      <c r="A9861" s="1" t="s">
        <v>2916</v>
      </c>
      <c r="B9861" s="50">
        <v>42801</v>
      </c>
      <c r="C9861" s="30">
        <v>100</v>
      </c>
      <c r="D9861" s="4" t="s">
        <v>2917</v>
      </c>
      <c r="E9861" s="1">
        <v>34</v>
      </c>
      <c r="F9861" s="4" t="s">
        <v>26</v>
      </c>
      <c r="G9861" s="4" t="s">
        <v>653</v>
      </c>
      <c r="H9861" s="4" t="s">
        <v>22</v>
      </c>
      <c r="I9861" s="4" t="s">
        <v>23</v>
      </c>
      <c r="J9861" s="4"/>
      <c r="K9861" s="4"/>
      <c r="M9861" s="1"/>
      <c r="Q9861" s="40"/>
      <c r="R9861" s="40"/>
      <c r="S9861" s="40"/>
      <c r="T9861" s="40"/>
      <c r="U9861" s="40"/>
      <c r="V9861" s="40"/>
      <c r="W9861" s="40"/>
      <c r="X9861" s="40"/>
      <c r="Y9861" s="40"/>
      <c r="Z9861" s="40"/>
    </row>
    <row r="9862" spans="1:36">
      <c r="A9862" s="1" t="s">
        <v>2916</v>
      </c>
      <c r="B9862" s="50">
        <v>42801</v>
      </c>
      <c r="C9862" s="30">
        <v>100</v>
      </c>
      <c r="D9862" s="4" t="s">
        <v>2917</v>
      </c>
      <c r="E9862" s="1">
        <v>34</v>
      </c>
      <c r="F9862" s="4" t="s">
        <v>47</v>
      </c>
      <c r="G9862" s="4" t="s">
        <v>655</v>
      </c>
      <c r="H9862" s="4" t="s">
        <v>22</v>
      </c>
      <c r="I9862" s="4" t="s">
        <v>23</v>
      </c>
      <c r="J9862" s="4"/>
      <c r="K9862" s="4"/>
      <c r="M9862" s="1"/>
      <c r="Q9862" s="40"/>
      <c r="R9862" s="40"/>
      <c r="S9862" s="40"/>
      <c r="T9862" s="40"/>
      <c r="U9862" s="40"/>
      <c r="V9862" s="40"/>
      <c r="W9862" s="40"/>
      <c r="X9862" s="40"/>
      <c r="Y9862" s="40"/>
      <c r="Z9862" s="40"/>
    </row>
    <row r="9863" spans="1:36">
      <c r="A9863" s="1" t="s">
        <v>2916</v>
      </c>
      <c r="B9863" s="50">
        <v>42801</v>
      </c>
      <c r="C9863" s="30">
        <v>100</v>
      </c>
      <c r="D9863" s="4" t="s">
        <v>2917</v>
      </c>
      <c r="E9863" s="1">
        <v>35</v>
      </c>
      <c r="F9863" s="4" t="s">
        <v>26</v>
      </c>
      <c r="G9863" s="4" t="s">
        <v>656</v>
      </c>
      <c r="H9863" s="4" t="s">
        <v>22</v>
      </c>
      <c r="I9863" s="4" t="s">
        <v>9</v>
      </c>
      <c r="J9863" s="4"/>
      <c r="K9863" s="4" t="s">
        <v>239</v>
      </c>
      <c r="L9863" s="1" t="s">
        <v>25</v>
      </c>
      <c r="M9863" s="1" t="s">
        <v>2657</v>
      </c>
      <c r="N9863" s="1" t="s">
        <v>26</v>
      </c>
      <c r="O9863" s="1" t="s">
        <v>33</v>
      </c>
      <c r="Q9863" s="40">
        <v>47.2</v>
      </c>
      <c r="R9863" s="40"/>
      <c r="S9863" s="40"/>
      <c r="T9863" s="40">
        <f>158+44.3</f>
        <v>202.3</v>
      </c>
      <c r="U9863" s="40">
        <v>96.4</v>
      </c>
      <c r="V9863" s="40">
        <f>U9863/T9863*100</f>
        <v>47.652001977261492</v>
      </c>
      <c r="W9863" s="40">
        <v>25.3</v>
      </c>
      <c r="X9863" s="40">
        <v>11</v>
      </c>
      <c r="Y9863" s="40">
        <v>174</v>
      </c>
      <c r="Z9863" s="40">
        <f>Y9863-X9863</f>
        <v>163</v>
      </c>
      <c r="AJ9863" s="1" t="s">
        <v>1328</v>
      </c>
    </row>
    <row r="9864" spans="1:36">
      <c r="A9864" s="1" t="s">
        <v>2916</v>
      </c>
      <c r="B9864" s="50">
        <v>42801</v>
      </c>
      <c r="C9864" s="30">
        <v>100</v>
      </c>
      <c r="D9864" s="4" t="s">
        <v>2917</v>
      </c>
      <c r="E9864" s="1">
        <v>35</v>
      </c>
      <c r="F9864" s="4" t="s">
        <v>47</v>
      </c>
      <c r="G9864" s="4" t="s">
        <v>658</v>
      </c>
      <c r="H9864" s="4" t="s">
        <v>22</v>
      </c>
      <c r="I9864" s="4" t="s">
        <v>9</v>
      </c>
      <c r="J9864" s="4"/>
      <c r="K9864" s="4" t="s">
        <v>35</v>
      </c>
      <c r="L9864" s="1" t="s">
        <v>25</v>
      </c>
      <c r="M9864" s="1"/>
      <c r="N9864" s="1" t="s">
        <v>224</v>
      </c>
      <c r="O9864" s="1" t="s">
        <v>27</v>
      </c>
      <c r="P9864" s="1" t="s">
        <v>2659</v>
      </c>
      <c r="Q9864" s="40" t="s">
        <v>2652</v>
      </c>
      <c r="R9864" s="40" t="s">
        <v>2652</v>
      </c>
      <c r="S9864" s="40" t="s">
        <v>2652</v>
      </c>
      <c r="T9864" s="40"/>
      <c r="U9864" s="40"/>
      <c r="V9864" s="40"/>
      <c r="W9864" s="40"/>
      <c r="X9864" s="40" t="s">
        <v>2652</v>
      </c>
      <c r="Y9864" s="40" t="s">
        <v>2652</v>
      </c>
      <c r="Z9864" s="40" t="s">
        <v>2652</v>
      </c>
      <c r="AJ9864" s="1" t="s">
        <v>1328</v>
      </c>
    </row>
    <row r="9865" spans="1:36">
      <c r="A9865" s="1" t="s">
        <v>2916</v>
      </c>
      <c r="B9865" s="50">
        <v>42801</v>
      </c>
      <c r="C9865" s="30">
        <v>100</v>
      </c>
      <c r="D9865" s="4" t="s">
        <v>2917</v>
      </c>
      <c r="E9865" s="1">
        <v>36</v>
      </c>
      <c r="F9865" s="4" t="s">
        <v>26</v>
      </c>
      <c r="G9865" s="4" t="s">
        <v>660</v>
      </c>
      <c r="H9865" s="4" t="s">
        <v>22</v>
      </c>
      <c r="I9865" s="4" t="s">
        <v>23</v>
      </c>
      <c r="J9865" s="4"/>
      <c r="K9865" s="4"/>
      <c r="M9865" s="1"/>
      <c r="Q9865" s="40"/>
      <c r="R9865" s="40"/>
      <c r="S9865" s="40"/>
      <c r="T9865" s="40"/>
      <c r="U9865" s="40"/>
      <c r="V9865" s="40"/>
      <c r="W9865" s="40"/>
      <c r="X9865" s="40"/>
      <c r="Y9865" s="40"/>
      <c r="Z9865" s="40"/>
    </row>
    <row r="9866" spans="1:36">
      <c r="A9866" s="1" t="s">
        <v>2916</v>
      </c>
      <c r="B9866" s="50">
        <v>42801</v>
      </c>
      <c r="C9866" s="30">
        <v>100</v>
      </c>
      <c r="D9866" s="4" t="s">
        <v>2917</v>
      </c>
      <c r="E9866" s="1">
        <v>36</v>
      </c>
      <c r="F9866" s="4" t="s">
        <v>47</v>
      </c>
      <c r="G9866" s="4" t="s">
        <v>661</v>
      </c>
      <c r="H9866" s="4" t="s">
        <v>23</v>
      </c>
      <c r="I9866" s="4" t="s">
        <v>23</v>
      </c>
      <c r="J9866" s="4"/>
      <c r="K9866" s="4"/>
      <c r="M9866" s="1"/>
      <c r="Q9866" s="40"/>
      <c r="R9866" s="40"/>
      <c r="S9866" s="40"/>
      <c r="T9866" s="40"/>
      <c r="U9866" s="40"/>
      <c r="V9866" s="40"/>
      <c r="W9866" s="40"/>
      <c r="X9866" s="40"/>
      <c r="Y9866" s="40"/>
      <c r="Z9866" s="40"/>
    </row>
    <row r="9867" spans="1:36">
      <c r="A9867" s="1" t="s">
        <v>2916</v>
      </c>
      <c r="B9867" s="50">
        <v>42801</v>
      </c>
      <c r="C9867" s="30">
        <v>100</v>
      </c>
      <c r="D9867" s="4" t="s">
        <v>2917</v>
      </c>
      <c r="E9867" s="1">
        <v>37</v>
      </c>
      <c r="F9867" s="4" t="s">
        <v>26</v>
      </c>
      <c r="G9867" s="4" t="s">
        <v>741</v>
      </c>
      <c r="H9867" s="4" t="s">
        <v>23</v>
      </c>
      <c r="I9867" s="4" t="s">
        <v>23</v>
      </c>
      <c r="J9867" s="4"/>
      <c r="K9867" s="4"/>
      <c r="M9867" s="1"/>
      <c r="Q9867" s="40"/>
      <c r="R9867" s="40"/>
      <c r="S9867" s="40"/>
      <c r="T9867" s="40"/>
      <c r="U9867" s="40"/>
      <c r="V9867" s="40"/>
      <c r="W9867" s="40"/>
      <c r="X9867" s="40"/>
      <c r="Y9867" s="40"/>
      <c r="Z9867" s="40"/>
    </row>
    <row r="9868" spans="1:36">
      <c r="A9868" s="1" t="s">
        <v>2916</v>
      </c>
      <c r="B9868" s="50">
        <v>42801</v>
      </c>
      <c r="C9868" s="30">
        <v>100</v>
      </c>
      <c r="D9868" s="4" t="s">
        <v>2917</v>
      </c>
      <c r="E9868" s="1">
        <v>37</v>
      </c>
      <c r="F9868" s="4" t="s">
        <v>47</v>
      </c>
      <c r="G9868" s="4" t="s">
        <v>662</v>
      </c>
      <c r="H9868" s="4" t="s">
        <v>23</v>
      </c>
      <c r="I9868" s="4" t="s">
        <v>23</v>
      </c>
      <c r="J9868" s="4"/>
      <c r="K9868" s="4"/>
      <c r="M9868" s="1"/>
      <c r="Q9868" s="40"/>
      <c r="R9868" s="40"/>
      <c r="S9868" s="40"/>
      <c r="T9868" s="40"/>
      <c r="U9868" s="40"/>
      <c r="V9868" s="40"/>
      <c r="W9868" s="40"/>
      <c r="X9868" s="40"/>
      <c r="Y9868" s="40"/>
      <c r="Z9868" s="40"/>
    </row>
    <row r="9869" spans="1:36">
      <c r="A9869" s="1" t="s">
        <v>2916</v>
      </c>
      <c r="B9869" s="50">
        <v>42801</v>
      </c>
      <c r="C9869" s="30">
        <v>100</v>
      </c>
      <c r="D9869" s="4" t="s">
        <v>2917</v>
      </c>
      <c r="E9869" s="1">
        <v>38</v>
      </c>
      <c r="F9869" s="4" t="s">
        <v>26</v>
      </c>
      <c r="G9869" s="4" t="s">
        <v>663</v>
      </c>
      <c r="H9869" s="4" t="s">
        <v>22</v>
      </c>
      <c r="I9869" s="4" t="s">
        <v>9</v>
      </c>
      <c r="J9869" s="4"/>
      <c r="K9869" s="4" t="s">
        <v>31</v>
      </c>
      <c r="L9869" s="1" t="s">
        <v>25</v>
      </c>
      <c r="M9869" s="6" t="s">
        <v>2661</v>
      </c>
      <c r="N9869" s="1" t="s">
        <v>33</v>
      </c>
      <c r="O9869" s="1" t="s">
        <v>26</v>
      </c>
      <c r="Q9869" s="40">
        <v>33.200000000000003</v>
      </c>
      <c r="R9869" s="40">
        <v>18.2</v>
      </c>
      <c r="S9869" s="40">
        <v>12.9</v>
      </c>
      <c r="T9869" s="40"/>
      <c r="U9869" s="40"/>
      <c r="V9869" s="40"/>
      <c r="W9869" s="40"/>
      <c r="X9869" s="40">
        <v>11</v>
      </c>
      <c r="Y9869" s="40">
        <v>121</v>
      </c>
      <c r="Z9869" s="40">
        <f t="shared" ref="Z9869:Z9871" si="0">Y9869-X9869</f>
        <v>110</v>
      </c>
      <c r="AA9869" s="1">
        <v>4</v>
      </c>
      <c r="AE9869" s="1" t="s">
        <v>2662</v>
      </c>
      <c r="AF9869" s="1" t="s">
        <v>2663</v>
      </c>
      <c r="AJ9869" s="1" t="s">
        <v>1328</v>
      </c>
    </row>
    <row r="9870" spans="1:36">
      <c r="A9870" s="1" t="s">
        <v>2916</v>
      </c>
      <c r="B9870" s="50">
        <v>42801</v>
      </c>
      <c r="C9870" s="30">
        <v>100</v>
      </c>
      <c r="D9870" s="4" t="s">
        <v>2917</v>
      </c>
      <c r="E9870" s="1">
        <v>38</v>
      </c>
      <c r="F9870" s="4" t="s">
        <v>47</v>
      </c>
      <c r="G9870" s="4" t="s">
        <v>664</v>
      </c>
      <c r="H9870" s="4" t="s">
        <v>22</v>
      </c>
      <c r="I9870" s="4" t="s">
        <v>9</v>
      </c>
      <c r="J9870" s="4"/>
      <c r="K9870" s="4" t="s">
        <v>29</v>
      </c>
      <c r="L9870" s="1" t="s">
        <v>25</v>
      </c>
      <c r="M9870" s="6" t="s">
        <v>3043</v>
      </c>
      <c r="N9870" s="1" t="s">
        <v>27</v>
      </c>
      <c r="O9870" s="1" t="s">
        <v>224</v>
      </c>
      <c r="Q9870" s="40">
        <v>41.1</v>
      </c>
      <c r="R9870" s="40">
        <v>21</v>
      </c>
      <c r="S9870" s="40">
        <v>19.7</v>
      </c>
      <c r="T9870" s="40"/>
      <c r="U9870" s="40"/>
      <c r="V9870" s="40"/>
      <c r="W9870" s="40"/>
      <c r="X9870" s="40">
        <v>11</v>
      </c>
      <c r="Y9870" s="40">
        <v>155</v>
      </c>
      <c r="Z9870" s="40">
        <f t="shared" si="0"/>
        <v>144</v>
      </c>
      <c r="AA9870" s="1">
        <v>45</v>
      </c>
      <c r="AC9870" s="1" t="s">
        <v>2665</v>
      </c>
      <c r="AE9870" s="1" t="s">
        <v>2666</v>
      </c>
      <c r="AF9870" s="1" t="s">
        <v>2667</v>
      </c>
      <c r="AJ9870" s="1" t="s">
        <v>1328</v>
      </c>
    </row>
    <row r="9871" spans="1:36">
      <c r="A9871" s="1" t="s">
        <v>2916</v>
      </c>
      <c r="B9871" s="50">
        <v>42801</v>
      </c>
      <c r="C9871" s="30">
        <v>100</v>
      </c>
      <c r="D9871" s="4" t="s">
        <v>2917</v>
      </c>
      <c r="E9871" s="1">
        <v>39</v>
      </c>
      <c r="F9871" s="4" t="s">
        <v>26</v>
      </c>
      <c r="G9871" s="4" t="s">
        <v>665</v>
      </c>
      <c r="H9871" s="4" t="s">
        <v>22</v>
      </c>
      <c r="I9871" s="4" t="s">
        <v>9</v>
      </c>
      <c r="J9871" s="4"/>
      <c r="K9871" s="4" t="s">
        <v>30</v>
      </c>
      <c r="L9871" s="1" t="s">
        <v>53</v>
      </c>
      <c r="M9871" s="1" t="s">
        <v>1549</v>
      </c>
      <c r="Q9871" s="40"/>
      <c r="R9871" s="40"/>
      <c r="S9871" s="40"/>
      <c r="T9871" s="40"/>
      <c r="U9871" s="40"/>
      <c r="V9871" s="40"/>
      <c r="W9871" s="40"/>
      <c r="X9871" s="40">
        <v>11</v>
      </c>
      <c r="Y9871" s="40">
        <v>62</v>
      </c>
      <c r="Z9871" s="40">
        <f t="shared" si="0"/>
        <v>51</v>
      </c>
      <c r="AJ9871" s="1" t="s">
        <v>2638</v>
      </c>
    </row>
    <row r="9872" spans="1:36">
      <c r="A9872" s="1" t="s">
        <v>2916</v>
      </c>
      <c r="B9872" s="50">
        <v>42801</v>
      </c>
      <c r="C9872" s="30">
        <v>100</v>
      </c>
      <c r="D9872" s="4" t="s">
        <v>2917</v>
      </c>
      <c r="E9872" s="1">
        <v>39</v>
      </c>
      <c r="F9872" s="4" t="s">
        <v>47</v>
      </c>
      <c r="G9872" s="4" t="s">
        <v>666</v>
      </c>
      <c r="H9872" s="4" t="s">
        <v>23</v>
      </c>
      <c r="I9872" s="4" t="s">
        <v>23</v>
      </c>
      <c r="J9872" s="4"/>
      <c r="K9872" s="4"/>
      <c r="M9872" s="1"/>
      <c r="Q9872" s="40"/>
      <c r="R9872" s="40"/>
      <c r="S9872" s="40"/>
      <c r="T9872" s="40"/>
      <c r="U9872" s="40"/>
      <c r="V9872" s="40"/>
      <c r="W9872" s="40"/>
      <c r="X9872" s="40"/>
      <c r="Y9872" s="40"/>
      <c r="Z9872" s="40"/>
    </row>
    <row r="9873" spans="1:36">
      <c r="A9873" s="1" t="s">
        <v>2916</v>
      </c>
      <c r="B9873" s="50">
        <v>42801</v>
      </c>
      <c r="C9873" s="30">
        <v>100</v>
      </c>
      <c r="D9873" s="4" t="s">
        <v>2917</v>
      </c>
      <c r="E9873" s="1">
        <v>40</v>
      </c>
      <c r="F9873" s="4" t="s">
        <v>26</v>
      </c>
      <c r="G9873" s="4" t="s">
        <v>667</v>
      </c>
      <c r="H9873" s="4" t="s">
        <v>23</v>
      </c>
      <c r="I9873" s="4" t="s">
        <v>23</v>
      </c>
      <c r="J9873" s="4"/>
      <c r="K9873" s="4"/>
      <c r="M9873" s="1"/>
      <c r="Q9873" s="40"/>
      <c r="R9873" s="40"/>
      <c r="S9873" s="40"/>
      <c r="T9873" s="40"/>
      <c r="U9873" s="40"/>
      <c r="V9873" s="40"/>
      <c r="W9873" s="40"/>
      <c r="X9873" s="40"/>
      <c r="Y9873" s="40"/>
      <c r="Z9873" s="40"/>
    </row>
    <row r="9874" spans="1:36">
      <c r="A9874" s="1" t="s">
        <v>2916</v>
      </c>
      <c r="B9874" s="50">
        <v>42801</v>
      </c>
      <c r="C9874" s="30">
        <v>100</v>
      </c>
      <c r="D9874" s="4" t="s">
        <v>2917</v>
      </c>
      <c r="E9874" s="1">
        <v>40</v>
      </c>
      <c r="F9874" s="4" t="s">
        <v>47</v>
      </c>
      <c r="G9874" s="4" t="s">
        <v>668</v>
      </c>
      <c r="H9874" s="4" t="s">
        <v>22</v>
      </c>
      <c r="I9874" s="4" t="s">
        <v>9</v>
      </c>
      <c r="J9874" s="4"/>
      <c r="K9874" s="4" t="s">
        <v>30</v>
      </c>
      <c r="L9874" s="1" t="s">
        <v>53</v>
      </c>
      <c r="M9874" s="1" t="s">
        <v>1544</v>
      </c>
      <c r="Q9874" s="40"/>
      <c r="R9874" s="40"/>
      <c r="S9874" s="40"/>
      <c r="T9874" s="40"/>
      <c r="U9874" s="40"/>
      <c r="V9874" s="40"/>
      <c r="W9874" s="40"/>
      <c r="X9874" s="40">
        <v>11</v>
      </c>
      <c r="Y9874" s="40">
        <v>60</v>
      </c>
      <c r="Z9874" s="40">
        <f>Y9874-X9874</f>
        <v>49</v>
      </c>
      <c r="AJ9874" s="1" t="s">
        <v>2638</v>
      </c>
    </row>
    <row r="9875" spans="1:36">
      <c r="A9875" s="1" t="s">
        <v>2916</v>
      </c>
      <c r="B9875" s="50">
        <v>42801</v>
      </c>
      <c r="C9875" s="30">
        <v>100</v>
      </c>
      <c r="D9875" s="4" t="s">
        <v>2917</v>
      </c>
      <c r="E9875" s="1">
        <v>41</v>
      </c>
      <c r="F9875" s="4" t="s">
        <v>26</v>
      </c>
      <c r="G9875" s="4" t="s">
        <v>670</v>
      </c>
      <c r="H9875" s="4" t="s">
        <v>22</v>
      </c>
      <c r="I9875" s="4" t="s">
        <v>53</v>
      </c>
      <c r="J9875" s="4"/>
      <c r="K9875" s="4"/>
      <c r="M9875" s="1"/>
      <c r="Q9875" s="40"/>
      <c r="R9875" s="40"/>
      <c r="S9875" s="40"/>
      <c r="T9875" s="40"/>
      <c r="U9875" s="40"/>
      <c r="V9875" s="40"/>
      <c r="W9875" s="40"/>
      <c r="X9875" s="40"/>
      <c r="Y9875" s="40"/>
      <c r="Z9875" s="40"/>
    </row>
    <row r="9876" spans="1:36">
      <c r="A9876" s="1" t="s">
        <v>2916</v>
      </c>
      <c r="B9876" s="50">
        <v>42801</v>
      </c>
      <c r="C9876" s="30">
        <v>100</v>
      </c>
      <c r="D9876" s="4" t="s">
        <v>2917</v>
      </c>
      <c r="E9876" s="1">
        <v>41</v>
      </c>
      <c r="F9876" s="4" t="s">
        <v>47</v>
      </c>
      <c r="G9876" s="4" t="s">
        <v>671</v>
      </c>
      <c r="H9876" s="4" t="s">
        <v>22</v>
      </c>
      <c r="I9876" s="4" t="s">
        <v>53</v>
      </c>
      <c r="J9876" s="4"/>
      <c r="K9876" s="4"/>
      <c r="M9876" s="1"/>
      <c r="Q9876" s="40"/>
      <c r="R9876" s="40"/>
      <c r="S9876" s="40"/>
      <c r="T9876" s="40"/>
      <c r="U9876" s="40"/>
      <c r="V9876" s="40"/>
      <c r="W9876" s="40"/>
      <c r="X9876" s="40"/>
      <c r="Y9876" s="40"/>
      <c r="Z9876" s="40"/>
    </row>
    <row r="9877" spans="1:36">
      <c r="A9877" s="1" t="s">
        <v>2916</v>
      </c>
      <c r="B9877" s="50">
        <v>42801</v>
      </c>
      <c r="C9877" s="30">
        <v>100</v>
      </c>
      <c r="D9877" s="4" t="s">
        <v>2917</v>
      </c>
      <c r="E9877" s="1">
        <v>42</v>
      </c>
      <c r="F9877" s="4" t="s">
        <v>26</v>
      </c>
      <c r="G9877" s="4" t="s">
        <v>672</v>
      </c>
      <c r="H9877" s="4" t="s">
        <v>22</v>
      </c>
      <c r="I9877" s="4" t="s">
        <v>53</v>
      </c>
      <c r="J9877" s="4"/>
      <c r="K9877" s="4"/>
      <c r="M9877" s="1"/>
      <c r="Q9877" s="40"/>
      <c r="R9877" s="40"/>
      <c r="S9877" s="40"/>
      <c r="T9877" s="40"/>
      <c r="U9877" s="40"/>
      <c r="V9877" s="40"/>
      <c r="W9877" s="40"/>
      <c r="X9877" s="40"/>
      <c r="Y9877" s="40"/>
      <c r="Z9877" s="40"/>
    </row>
    <row r="9878" spans="1:36">
      <c r="A9878" s="1" t="s">
        <v>2916</v>
      </c>
      <c r="B9878" s="50">
        <v>42801</v>
      </c>
      <c r="C9878" s="30">
        <v>100</v>
      </c>
      <c r="D9878" s="4" t="s">
        <v>2917</v>
      </c>
      <c r="E9878" s="1">
        <v>42</v>
      </c>
      <c r="F9878" s="4" t="s">
        <v>47</v>
      </c>
      <c r="G9878" s="4" t="s">
        <v>673</v>
      </c>
      <c r="H9878" s="4" t="s">
        <v>23</v>
      </c>
      <c r="I9878" s="4" t="s">
        <v>23</v>
      </c>
      <c r="J9878" s="4"/>
      <c r="K9878" s="4"/>
      <c r="M9878" s="1"/>
      <c r="Q9878" s="40"/>
      <c r="R9878" s="40"/>
      <c r="S9878" s="40"/>
      <c r="T9878" s="40"/>
      <c r="U9878" s="40"/>
      <c r="V9878" s="40"/>
      <c r="W9878" s="40"/>
      <c r="X9878" s="40"/>
      <c r="Y9878" s="40"/>
      <c r="Z9878" s="40"/>
    </row>
    <row r="9879" spans="1:36">
      <c r="A9879" s="1" t="s">
        <v>2916</v>
      </c>
      <c r="B9879" s="50">
        <v>42801</v>
      </c>
      <c r="C9879" s="30">
        <v>100</v>
      </c>
      <c r="D9879" s="4" t="s">
        <v>2917</v>
      </c>
      <c r="E9879" s="1">
        <v>43</v>
      </c>
      <c r="F9879" s="4" t="s">
        <v>26</v>
      </c>
      <c r="G9879" s="4" t="s">
        <v>674</v>
      </c>
      <c r="H9879" s="4" t="s">
        <v>23</v>
      </c>
      <c r="I9879" s="4" t="s">
        <v>23</v>
      </c>
      <c r="J9879" s="4"/>
      <c r="K9879" s="4"/>
      <c r="M9879" s="1"/>
      <c r="Q9879" s="40"/>
      <c r="R9879" s="40"/>
      <c r="S9879" s="40"/>
      <c r="T9879" s="40"/>
      <c r="U9879" s="40"/>
      <c r="V9879" s="40"/>
      <c r="W9879" s="40"/>
      <c r="X9879" s="40"/>
      <c r="Y9879" s="40"/>
      <c r="Z9879" s="40"/>
    </row>
    <row r="9880" spans="1:36">
      <c r="A9880" s="1" t="s">
        <v>2916</v>
      </c>
      <c r="B9880" s="50">
        <v>42801</v>
      </c>
      <c r="C9880" s="30">
        <v>100</v>
      </c>
      <c r="D9880" s="4" t="s">
        <v>2917</v>
      </c>
      <c r="E9880" s="1">
        <v>43</v>
      </c>
      <c r="F9880" s="4" t="s">
        <v>47</v>
      </c>
      <c r="G9880" s="4" t="s">
        <v>675</v>
      </c>
      <c r="H9880" s="4" t="s">
        <v>23</v>
      </c>
      <c r="I9880" s="4" t="s">
        <v>23</v>
      </c>
      <c r="J9880" s="4"/>
      <c r="K9880" s="4"/>
      <c r="M9880" s="1"/>
      <c r="Q9880" s="40"/>
      <c r="R9880" s="40"/>
      <c r="S9880" s="40"/>
      <c r="T9880" s="40"/>
      <c r="U9880" s="40"/>
      <c r="V9880" s="40"/>
      <c r="W9880" s="40"/>
      <c r="X9880" s="40"/>
      <c r="Y9880" s="40"/>
      <c r="Z9880" s="40"/>
    </row>
    <row r="9881" spans="1:36">
      <c r="A9881" s="1" t="s">
        <v>2916</v>
      </c>
      <c r="B9881" s="50">
        <v>42801</v>
      </c>
      <c r="C9881" s="30">
        <v>100</v>
      </c>
      <c r="D9881" s="4" t="s">
        <v>2917</v>
      </c>
      <c r="E9881" s="1">
        <v>44</v>
      </c>
      <c r="F9881" s="4" t="s">
        <v>26</v>
      </c>
      <c r="G9881" s="4" t="s">
        <v>676</v>
      </c>
      <c r="H9881" s="4" t="s">
        <v>23</v>
      </c>
      <c r="I9881" s="4" t="s">
        <v>23</v>
      </c>
      <c r="J9881" s="4"/>
      <c r="K9881" s="4"/>
      <c r="M9881" s="1"/>
      <c r="Q9881" s="40"/>
      <c r="R9881" s="40"/>
      <c r="S9881" s="40"/>
      <c r="T9881" s="40"/>
      <c r="U9881" s="40"/>
      <c r="V9881" s="40"/>
      <c r="W9881" s="40"/>
      <c r="X9881" s="40"/>
      <c r="Y9881" s="40"/>
      <c r="Z9881" s="40"/>
    </row>
    <row r="9882" spans="1:36">
      <c r="A9882" s="1" t="s">
        <v>2916</v>
      </c>
      <c r="B9882" s="50">
        <v>42801</v>
      </c>
      <c r="C9882" s="30">
        <v>100</v>
      </c>
      <c r="D9882" s="4" t="s">
        <v>2917</v>
      </c>
      <c r="E9882" s="1">
        <v>44</v>
      </c>
      <c r="F9882" s="4" t="s">
        <v>47</v>
      </c>
      <c r="G9882" s="4" t="s">
        <v>678</v>
      </c>
      <c r="H9882" s="4" t="s">
        <v>23</v>
      </c>
      <c r="I9882" s="4" t="s">
        <v>23</v>
      </c>
      <c r="J9882" s="4"/>
      <c r="K9882" s="4"/>
      <c r="M9882" s="1"/>
      <c r="Q9882" s="40"/>
      <c r="R9882" s="40"/>
      <c r="S9882" s="40"/>
      <c r="T9882" s="40"/>
      <c r="U9882" s="40"/>
      <c r="V9882" s="40"/>
      <c r="W9882" s="40"/>
      <c r="X9882" s="40"/>
      <c r="Y9882" s="40"/>
      <c r="Z9882" s="40"/>
    </row>
    <row r="9883" spans="1:36">
      <c r="A9883" s="1" t="s">
        <v>2916</v>
      </c>
      <c r="B9883" s="50">
        <v>42801</v>
      </c>
      <c r="C9883" s="30">
        <v>100</v>
      </c>
      <c r="D9883" s="4" t="s">
        <v>2917</v>
      </c>
      <c r="E9883" s="1">
        <v>45</v>
      </c>
      <c r="F9883" s="4" t="s">
        <v>26</v>
      </c>
      <c r="G9883" s="4" t="s">
        <v>679</v>
      </c>
      <c r="H9883" s="4" t="s">
        <v>23</v>
      </c>
      <c r="I9883" s="4" t="s">
        <v>53</v>
      </c>
      <c r="J9883" s="4"/>
      <c r="K9883" s="4"/>
      <c r="M9883" s="1"/>
      <c r="Q9883" s="40"/>
      <c r="R9883" s="40"/>
      <c r="S9883" s="40"/>
      <c r="T9883" s="40"/>
      <c r="U9883" s="40"/>
      <c r="V9883" s="40"/>
      <c r="W9883" s="40"/>
      <c r="X9883" s="40"/>
      <c r="Y9883" s="40"/>
      <c r="Z9883" s="40"/>
    </row>
    <row r="9884" spans="1:36">
      <c r="A9884" s="1" t="s">
        <v>2916</v>
      </c>
      <c r="B9884" s="50">
        <v>42801</v>
      </c>
      <c r="C9884" s="30">
        <v>100</v>
      </c>
      <c r="D9884" s="4" t="s">
        <v>2917</v>
      </c>
      <c r="E9884" s="1">
        <v>45</v>
      </c>
      <c r="F9884" s="4" t="s">
        <v>47</v>
      </c>
      <c r="G9884" s="4" t="s">
        <v>680</v>
      </c>
      <c r="H9884" s="4" t="s">
        <v>23</v>
      </c>
      <c r="I9884" s="4" t="s">
        <v>23</v>
      </c>
      <c r="J9884" s="4"/>
      <c r="K9884" s="4"/>
      <c r="M9884" s="1"/>
      <c r="Q9884" s="40"/>
      <c r="R9884" s="40"/>
      <c r="S9884" s="40"/>
      <c r="T9884" s="40"/>
      <c r="U9884" s="40"/>
      <c r="V9884" s="40"/>
      <c r="W9884" s="40"/>
      <c r="X9884" s="40"/>
      <c r="Y9884" s="40"/>
      <c r="Z9884" s="40"/>
    </row>
    <row r="9885" spans="1:36">
      <c r="A9885" s="1" t="s">
        <v>2916</v>
      </c>
      <c r="B9885" s="50">
        <v>42801</v>
      </c>
      <c r="C9885" s="30">
        <v>100</v>
      </c>
      <c r="D9885" s="4" t="s">
        <v>2917</v>
      </c>
      <c r="E9885" s="1">
        <v>46</v>
      </c>
      <c r="F9885" s="4" t="s">
        <v>26</v>
      </c>
      <c r="G9885" s="4" t="s">
        <v>681</v>
      </c>
      <c r="H9885" s="4" t="s">
        <v>23</v>
      </c>
      <c r="I9885" s="4" t="s">
        <v>23</v>
      </c>
      <c r="J9885" s="4"/>
      <c r="K9885" s="4"/>
      <c r="M9885" s="1"/>
      <c r="Q9885" s="40"/>
      <c r="R9885" s="40"/>
      <c r="S9885" s="40"/>
      <c r="T9885" s="40"/>
      <c r="U9885" s="40"/>
      <c r="V9885" s="40"/>
      <c r="W9885" s="40"/>
      <c r="X9885" s="40"/>
      <c r="Y9885" s="40"/>
      <c r="Z9885" s="40"/>
    </row>
    <row r="9886" spans="1:36">
      <c r="A9886" s="1" t="s">
        <v>2916</v>
      </c>
      <c r="B9886" s="50">
        <v>42801</v>
      </c>
      <c r="C9886" s="30">
        <v>100</v>
      </c>
      <c r="D9886" s="4" t="s">
        <v>2917</v>
      </c>
      <c r="E9886" s="1">
        <v>46</v>
      </c>
      <c r="F9886" s="4" t="s">
        <v>47</v>
      </c>
      <c r="G9886" s="4" t="s">
        <v>682</v>
      </c>
      <c r="H9886" s="4" t="s">
        <v>23</v>
      </c>
      <c r="I9886" s="4" t="s">
        <v>23</v>
      </c>
      <c r="J9886" s="4"/>
      <c r="K9886" s="4"/>
      <c r="M9886" s="1"/>
      <c r="Q9886" s="40"/>
      <c r="R9886" s="40"/>
      <c r="S9886" s="40"/>
      <c r="T9886" s="40"/>
      <c r="U9886" s="40"/>
      <c r="V9886" s="40"/>
      <c r="W9886" s="40"/>
      <c r="X9886" s="40"/>
      <c r="Y9886" s="40"/>
      <c r="Z9886" s="40"/>
    </row>
    <row r="9887" spans="1:36">
      <c r="A9887" s="1" t="s">
        <v>2916</v>
      </c>
      <c r="B9887" s="50">
        <v>42801</v>
      </c>
      <c r="C9887" s="30">
        <v>100</v>
      </c>
      <c r="D9887" s="4" t="s">
        <v>2917</v>
      </c>
      <c r="E9887" s="1">
        <v>47</v>
      </c>
      <c r="F9887" s="4" t="s">
        <v>26</v>
      </c>
      <c r="G9887" s="4" t="s">
        <v>683</v>
      </c>
      <c r="H9887" s="4" t="s">
        <v>23</v>
      </c>
      <c r="I9887" s="4" t="s">
        <v>23</v>
      </c>
      <c r="J9887" s="4"/>
      <c r="K9887" s="4"/>
      <c r="M9887" s="1"/>
      <c r="Q9887" s="40"/>
      <c r="R9887" s="40"/>
      <c r="S9887" s="40"/>
      <c r="T9887" s="40"/>
      <c r="U9887" s="40"/>
      <c r="V9887" s="40"/>
      <c r="W9887" s="40"/>
      <c r="X9887" s="40"/>
      <c r="Y9887" s="40"/>
      <c r="Z9887" s="40"/>
    </row>
    <row r="9888" spans="1:36">
      <c r="A9888" s="1" t="s">
        <v>2916</v>
      </c>
      <c r="B9888" s="50">
        <v>42801</v>
      </c>
      <c r="C9888" s="30">
        <v>100</v>
      </c>
      <c r="D9888" s="4" t="s">
        <v>2917</v>
      </c>
      <c r="E9888" s="1">
        <v>47</v>
      </c>
      <c r="F9888" s="4" t="s">
        <v>47</v>
      </c>
      <c r="G9888" s="4" t="s">
        <v>684</v>
      </c>
      <c r="H9888" s="4" t="s">
        <v>23</v>
      </c>
      <c r="I9888" s="4" t="s">
        <v>23</v>
      </c>
      <c r="J9888" s="4"/>
      <c r="K9888" s="4"/>
      <c r="M9888" s="1"/>
      <c r="Q9888" s="40"/>
      <c r="R9888" s="40"/>
      <c r="S9888" s="40"/>
      <c r="T9888" s="40"/>
      <c r="U9888" s="40"/>
      <c r="V9888" s="40"/>
      <c r="W9888" s="40"/>
      <c r="X9888" s="40"/>
      <c r="Y9888" s="40"/>
      <c r="Z9888" s="40"/>
    </row>
    <row r="9889" spans="1:36">
      <c r="A9889" s="1" t="s">
        <v>2916</v>
      </c>
      <c r="B9889" s="50">
        <v>42801</v>
      </c>
      <c r="C9889" s="30">
        <v>100</v>
      </c>
      <c r="D9889" s="4" t="s">
        <v>2917</v>
      </c>
      <c r="E9889" s="1">
        <v>48</v>
      </c>
      <c r="F9889" s="4" t="s">
        <v>26</v>
      </c>
      <c r="G9889" s="4" t="s">
        <v>686</v>
      </c>
      <c r="H9889" s="4" t="s">
        <v>23</v>
      </c>
      <c r="I9889" s="4" t="s">
        <v>23</v>
      </c>
      <c r="J9889" s="4"/>
      <c r="K9889" s="4"/>
      <c r="M9889" s="1"/>
      <c r="Q9889" s="40"/>
      <c r="R9889" s="40"/>
      <c r="S9889" s="40"/>
      <c r="T9889" s="40"/>
      <c r="U9889" s="40"/>
      <c r="V9889" s="40"/>
      <c r="W9889" s="40"/>
      <c r="X9889" s="40"/>
      <c r="Y9889" s="40"/>
      <c r="Z9889" s="40"/>
    </row>
    <row r="9890" spans="1:36">
      <c r="A9890" s="1" t="s">
        <v>2916</v>
      </c>
      <c r="B9890" s="50">
        <v>42801</v>
      </c>
      <c r="C9890" s="30">
        <v>100</v>
      </c>
      <c r="D9890" s="4" t="s">
        <v>2917</v>
      </c>
      <c r="E9890" s="1">
        <v>48</v>
      </c>
      <c r="F9890" s="4" t="s">
        <v>47</v>
      </c>
      <c r="G9890" s="4" t="s">
        <v>687</v>
      </c>
      <c r="H9890" s="4" t="s">
        <v>23</v>
      </c>
      <c r="I9890" s="4" t="s">
        <v>23</v>
      </c>
      <c r="J9890" s="4"/>
      <c r="K9890" s="4"/>
      <c r="M9890" s="1"/>
      <c r="Q9890" s="40"/>
      <c r="R9890" s="40"/>
      <c r="S9890" s="40"/>
      <c r="T9890" s="40"/>
      <c r="U9890" s="40"/>
      <c r="V9890" s="40"/>
      <c r="W9890" s="40"/>
      <c r="X9890" s="40"/>
      <c r="Y9890" s="40"/>
      <c r="Z9890" s="40"/>
    </row>
    <row r="9891" spans="1:36">
      <c r="A9891" s="1" t="s">
        <v>2918</v>
      </c>
      <c r="B9891" s="50">
        <v>42802</v>
      </c>
      <c r="C9891" s="30">
        <v>100</v>
      </c>
      <c r="D9891" s="4" t="s">
        <v>2917</v>
      </c>
      <c r="E9891" s="1">
        <v>1</v>
      </c>
      <c r="F9891" s="4" t="s">
        <v>26</v>
      </c>
      <c r="G9891" s="4" t="s">
        <v>584</v>
      </c>
      <c r="H9891" s="4" t="s">
        <v>22</v>
      </c>
      <c r="I9891" s="4" t="s">
        <v>53</v>
      </c>
      <c r="J9891" s="4"/>
      <c r="K9891" s="4"/>
      <c r="M9891" s="1"/>
      <c r="Q9891" s="40"/>
      <c r="R9891" s="40"/>
      <c r="S9891" s="40"/>
      <c r="T9891" s="40"/>
      <c r="U9891" s="40"/>
      <c r="V9891" s="40"/>
      <c r="W9891" s="40"/>
      <c r="X9891" s="40"/>
      <c r="Y9891" s="40"/>
      <c r="Z9891" s="40"/>
    </row>
    <row r="9892" spans="1:36">
      <c r="A9892" s="1" t="s">
        <v>2918</v>
      </c>
      <c r="B9892" s="50">
        <v>42802</v>
      </c>
      <c r="C9892" s="30">
        <v>100</v>
      </c>
      <c r="D9892" s="4" t="s">
        <v>2917</v>
      </c>
      <c r="E9892" s="1">
        <v>1</v>
      </c>
      <c r="F9892" s="4" t="s">
        <v>47</v>
      </c>
      <c r="G9892" s="4" t="s">
        <v>586</v>
      </c>
      <c r="H9892" s="4" t="s">
        <v>22</v>
      </c>
      <c r="I9892" s="4" t="s">
        <v>9</v>
      </c>
      <c r="J9892" s="4"/>
      <c r="K9892" s="4" t="s">
        <v>32</v>
      </c>
      <c r="L9892" s="1" t="s">
        <v>25</v>
      </c>
      <c r="M9892" s="6" t="s">
        <v>2668</v>
      </c>
      <c r="N9892" s="1" t="s">
        <v>224</v>
      </c>
      <c r="O9892" s="1" t="s">
        <v>27</v>
      </c>
      <c r="Q9892" s="40">
        <v>23.7</v>
      </c>
      <c r="R9892" s="40">
        <v>14.7</v>
      </c>
      <c r="S9892" s="40">
        <v>13.3</v>
      </c>
      <c r="T9892" s="40"/>
      <c r="U9892" s="40"/>
      <c r="V9892" s="40"/>
      <c r="W9892" s="40"/>
      <c r="X9892" s="40">
        <v>13</v>
      </c>
      <c r="Y9892" s="40">
        <v>61</v>
      </c>
      <c r="Z9892" s="40">
        <f>61-13</f>
        <v>48</v>
      </c>
      <c r="AE9892" s="1" t="s">
        <v>2669</v>
      </c>
      <c r="AF9892" s="1">
        <v>0</v>
      </c>
      <c r="AJ9892" s="1" t="s">
        <v>2638</v>
      </c>
    </row>
    <row r="9893" spans="1:36">
      <c r="A9893" s="1" t="s">
        <v>2918</v>
      </c>
      <c r="B9893" s="50">
        <v>42802</v>
      </c>
      <c r="C9893" s="30">
        <v>100</v>
      </c>
      <c r="D9893" s="4" t="s">
        <v>2917</v>
      </c>
      <c r="E9893" s="1">
        <v>2</v>
      </c>
      <c r="F9893" s="4" t="s">
        <v>26</v>
      </c>
      <c r="G9893" s="4" t="s">
        <v>587</v>
      </c>
      <c r="H9893" s="4" t="s">
        <v>22</v>
      </c>
      <c r="I9893" s="4" t="s">
        <v>23</v>
      </c>
      <c r="J9893" s="4"/>
      <c r="K9893" s="4"/>
      <c r="M9893" s="1"/>
      <c r="Q9893" s="40"/>
      <c r="R9893" s="40"/>
      <c r="S9893" s="40"/>
      <c r="T9893" s="40"/>
      <c r="U9893" s="40"/>
      <c r="V9893" s="40"/>
      <c r="W9893" s="40"/>
      <c r="X9893" s="40"/>
      <c r="Y9893" s="40"/>
      <c r="Z9893" s="40"/>
    </row>
    <row r="9894" spans="1:36">
      <c r="A9894" s="1" t="s">
        <v>2918</v>
      </c>
      <c r="B9894" s="50">
        <v>42802</v>
      </c>
      <c r="C9894" s="30">
        <v>100</v>
      </c>
      <c r="D9894" s="4" t="s">
        <v>2917</v>
      </c>
      <c r="E9894" s="1">
        <v>2</v>
      </c>
      <c r="F9894" s="4" t="s">
        <v>47</v>
      </c>
      <c r="G9894" s="4" t="s">
        <v>588</v>
      </c>
      <c r="H9894" s="4" t="s">
        <v>22</v>
      </c>
      <c r="I9894" s="4" t="s">
        <v>23</v>
      </c>
      <c r="J9894" s="4"/>
      <c r="K9894" s="4"/>
      <c r="M9894" s="1"/>
      <c r="Q9894" s="40"/>
      <c r="R9894" s="40"/>
      <c r="S9894" s="40"/>
      <c r="T9894" s="40"/>
      <c r="U9894" s="40"/>
      <c r="V9894" s="40"/>
      <c r="W9894" s="40"/>
      <c r="X9894" s="40"/>
      <c r="Y9894" s="40"/>
      <c r="Z9894" s="40"/>
    </row>
    <row r="9895" spans="1:36">
      <c r="A9895" s="1" t="s">
        <v>2918</v>
      </c>
      <c r="B9895" s="50">
        <v>42802</v>
      </c>
      <c r="C9895" s="30">
        <v>100</v>
      </c>
      <c r="D9895" s="4" t="s">
        <v>2917</v>
      </c>
      <c r="E9895" s="1">
        <v>3</v>
      </c>
      <c r="F9895" s="4" t="s">
        <v>26</v>
      </c>
      <c r="G9895" s="4" t="s">
        <v>589</v>
      </c>
      <c r="H9895" s="4" t="s">
        <v>22</v>
      </c>
      <c r="I9895" s="4" t="s">
        <v>53</v>
      </c>
      <c r="J9895" s="4"/>
      <c r="K9895" s="4"/>
      <c r="M9895" s="1"/>
      <c r="Q9895" s="40"/>
      <c r="R9895" s="40"/>
      <c r="S9895" s="40"/>
      <c r="T9895" s="40"/>
      <c r="U9895" s="40"/>
      <c r="V9895" s="40"/>
      <c r="W9895" s="40"/>
      <c r="X9895" s="40"/>
      <c r="Y9895" s="40"/>
      <c r="Z9895" s="40"/>
    </row>
    <row r="9896" spans="1:36">
      <c r="A9896" s="1" t="s">
        <v>2918</v>
      </c>
      <c r="B9896" s="50">
        <v>42802</v>
      </c>
      <c r="C9896" s="30">
        <v>100</v>
      </c>
      <c r="D9896" s="4" t="s">
        <v>2917</v>
      </c>
      <c r="E9896" s="1">
        <v>3</v>
      </c>
      <c r="F9896" s="4" t="s">
        <v>47</v>
      </c>
      <c r="G9896" s="4" t="s">
        <v>590</v>
      </c>
      <c r="H9896" s="4" t="s">
        <v>22</v>
      </c>
      <c r="I9896" s="4" t="s">
        <v>9</v>
      </c>
      <c r="J9896" s="4"/>
      <c r="K9896" s="4" t="s">
        <v>32</v>
      </c>
      <c r="L9896" s="1" t="s">
        <v>53</v>
      </c>
      <c r="M9896" s="1" t="s">
        <v>2635</v>
      </c>
      <c r="Q9896" s="40"/>
      <c r="R9896" s="40"/>
      <c r="S9896" s="40"/>
      <c r="T9896" s="40"/>
      <c r="U9896" s="40"/>
      <c r="V9896" s="40"/>
      <c r="W9896" s="40"/>
      <c r="X9896" s="40">
        <v>14</v>
      </c>
      <c r="Y9896" s="40">
        <v>68</v>
      </c>
      <c r="Z9896" s="40">
        <f>Y9896-X9896</f>
        <v>54</v>
      </c>
    </row>
    <row r="9897" spans="1:36">
      <c r="A9897" s="1" t="s">
        <v>2918</v>
      </c>
      <c r="B9897" s="50">
        <v>42802</v>
      </c>
      <c r="C9897" s="30">
        <v>100</v>
      </c>
      <c r="D9897" s="4" t="s">
        <v>2917</v>
      </c>
      <c r="E9897" s="1">
        <v>4</v>
      </c>
      <c r="F9897" s="4" t="s">
        <v>26</v>
      </c>
      <c r="G9897" s="4" t="s">
        <v>591</v>
      </c>
      <c r="H9897" s="4" t="s">
        <v>22</v>
      </c>
      <c r="I9897" s="4" t="s">
        <v>9</v>
      </c>
      <c r="J9897" s="4"/>
      <c r="K9897" s="4" t="s">
        <v>29</v>
      </c>
      <c r="L9897" s="1" t="s">
        <v>25</v>
      </c>
      <c r="M9897" s="6" t="s">
        <v>2670</v>
      </c>
      <c r="N9897" s="1" t="s">
        <v>224</v>
      </c>
      <c r="O9897" s="1" t="s">
        <v>27</v>
      </c>
      <c r="Q9897" s="40">
        <v>37.799999999999997</v>
      </c>
      <c r="R9897" s="40">
        <v>17.100000000000001</v>
      </c>
      <c r="S9897" s="40">
        <v>13.6</v>
      </c>
      <c r="T9897" s="40"/>
      <c r="U9897" s="40"/>
      <c r="V9897" s="40"/>
      <c r="W9897" s="40"/>
      <c r="X9897" s="40">
        <v>13</v>
      </c>
      <c r="Y9897" s="40" t="s">
        <v>2652</v>
      </c>
      <c r="Z9897" s="40" t="s">
        <v>2652</v>
      </c>
      <c r="AA9897" s="1">
        <v>3</v>
      </c>
      <c r="AF9897" s="1" t="s">
        <v>2671</v>
      </c>
      <c r="AJ9897" s="1" t="s">
        <v>2638</v>
      </c>
    </row>
    <row r="9898" spans="1:36">
      <c r="A9898" s="1" t="s">
        <v>2918</v>
      </c>
      <c r="B9898" s="50">
        <v>42802</v>
      </c>
      <c r="C9898" s="30">
        <v>100</v>
      </c>
      <c r="D9898" s="4" t="s">
        <v>2917</v>
      </c>
      <c r="E9898" s="1">
        <v>4</v>
      </c>
      <c r="F9898" s="4" t="s">
        <v>47</v>
      </c>
      <c r="G9898" s="4" t="s">
        <v>592</v>
      </c>
      <c r="H9898" s="4" t="s">
        <v>22</v>
      </c>
      <c r="I9898" s="4" t="s">
        <v>53</v>
      </c>
      <c r="J9898" s="4"/>
      <c r="K9898" s="4"/>
      <c r="M9898" s="1"/>
      <c r="Q9898" s="40"/>
      <c r="R9898" s="40"/>
      <c r="S9898" s="40"/>
      <c r="T9898" s="40"/>
      <c r="U9898" s="40"/>
      <c r="V9898" s="40"/>
      <c r="W9898" s="40"/>
      <c r="X9898" s="40"/>
      <c r="Y9898" s="40"/>
      <c r="Z9898" s="40"/>
    </row>
    <row r="9899" spans="1:36">
      <c r="A9899" s="1" t="s">
        <v>2918</v>
      </c>
      <c r="B9899" s="50">
        <v>42802</v>
      </c>
      <c r="C9899" s="30">
        <v>100</v>
      </c>
      <c r="D9899" s="4" t="s">
        <v>2917</v>
      </c>
      <c r="E9899" s="1">
        <v>5</v>
      </c>
      <c r="F9899" s="4" t="s">
        <v>26</v>
      </c>
      <c r="G9899" s="4" t="s">
        <v>593</v>
      </c>
      <c r="H9899" s="4" t="s">
        <v>22</v>
      </c>
      <c r="I9899" s="4" t="s">
        <v>53</v>
      </c>
      <c r="J9899" s="4"/>
      <c r="K9899" s="4"/>
      <c r="M9899" s="1"/>
      <c r="Q9899" s="40"/>
      <c r="R9899" s="40"/>
      <c r="S9899" s="40"/>
      <c r="T9899" s="40"/>
      <c r="U9899" s="40"/>
      <c r="V9899" s="40"/>
      <c r="W9899" s="40"/>
      <c r="X9899" s="40"/>
      <c r="Y9899" s="40"/>
      <c r="Z9899" s="40"/>
    </row>
    <row r="9900" spans="1:36">
      <c r="A9900" s="1" t="s">
        <v>2918</v>
      </c>
      <c r="B9900" s="50">
        <v>42802</v>
      </c>
      <c r="C9900" s="30">
        <v>100</v>
      </c>
      <c r="D9900" s="4" t="s">
        <v>2917</v>
      </c>
      <c r="E9900" s="1">
        <v>5</v>
      </c>
      <c r="F9900" s="4" t="s">
        <v>47</v>
      </c>
      <c r="G9900" s="4" t="s">
        <v>594</v>
      </c>
      <c r="H9900" s="4" t="s">
        <v>22</v>
      </c>
      <c r="I9900" s="4" t="s">
        <v>9</v>
      </c>
      <c r="J9900" s="4"/>
      <c r="K9900" s="4" t="s">
        <v>265</v>
      </c>
      <c r="L9900" s="1" t="s">
        <v>25</v>
      </c>
      <c r="M9900" s="6" t="s">
        <v>2672</v>
      </c>
      <c r="N9900" s="1" t="s">
        <v>26</v>
      </c>
      <c r="O9900" s="1" t="s">
        <v>33</v>
      </c>
      <c r="P9900" s="1" t="s">
        <v>2673</v>
      </c>
      <c r="Q9900" s="40">
        <v>37</v>
      </c>
      <c r="R9900" s="40"/>
      <c r="S9900" s="40"/>
      <c r="T9900" s="40">
        <v>139.80000000000001</v>
      </c>
      <c r="U9900" s="40">
        <f>151+4.8</f>
        <v>155.80000000000001</v>
      </c>
      <c r="V9900" s="40">
        <f>U9900/T9900*100</f>
        <v>111.44492131616595</v>
      </c>
      <c r="W9900" s="40">
        <v>24</v>
      </c>
      <c r="X9900" s="40">
        <v>14</v>
      </c>
      <c r="Y9900" s="40">
        <v>80</v>
      </c>
      <c r="Z9900" s="40">
        <f>Y9900-X9900</f>
        <v>66</v>
      </c>
      <c r="AJ9900" s="1" t="s">
        <v>1328</v>
      </c>
    </row>
    <row r="9901" spans="1:36">
      <c r="A9901" s="1" t="s">
        <v>2918</v>
      </c>
      <c r="B9901" s="50">
        <v>42802</v>
      </c>
      <c r="C9901" s="30">
        <v>100</v>
      </c>
      <c r="D9901" s="4" t="s">
        <v>2917</v>
      </c>
      <c r="E9901" s="1">
        <v>6</v>
      </c>
      <c r="F9901" s="4" t="s">
        <v>26</v>
      </c>
      <c r="G9901" s="4" t="s">
        <v>595</v>
      </c>
      <c r="H9901" s="4" t="s">
        <v>22</v>
      </c>
      <c r="I9901" s="4" t="s">
        <v>53</v>
      </c>
      <c r="J9901" s="4"/>
      <c r="K9901" s="4"/>
      <c r="M9901" s="1"/>
      <c r="Q9901" s="40"/>
      <c r="R9901" s="40"/>
      <c r="S9901" s="40"/>
      <c r="T9901" s="40"/>
      <c r="U9901" s="40"/>
      <c r="V9901" s="40"/>
      <c r="W9901" s="40"/>
      <c r="X9901" s="40"/>
      <c r="Y9901" s="40"/>
      <c r="Z9901" s="40"/>
    </row>
    <row r="9902" spans="1:36">
      <c r="A9902" s="1" t="s">
        <v>2918</v>
      </c>
      <c r="B9902" s="50">
        <v>42802</v>
      </c>
      <c r="C9902" s="30">
        <v>100</v>
      </c>
      <c r="D9902" s="4" t="s">
        <v>2917</v>
      </c>
      <c r="E9902" s="1">
        <v>6</v>
      </c>
      <c r="F9902" s="4" t="s">
        <v>47</v>
      </c>
      <c r="G9902" s="4" t="s">
        <v>596</v>
      </c>
      <c r="H9902" s="4" t="s">
        <v>22</v>
      </c>
      <c r="I9902" s="4" t="s">
        <v>23</v>
      </c>
      <c r="J9902" s="4"/>
      <c r="K9902" s="4"/>
      <c r="M9902" s="1"/>
      <c r="Q9902" s="40"/>
      <c r="R9902" s="40"/>
      <c r="S9902" s="40"/>
      <c r="T9902" s="40"/>
      <c r="U9902" s="40"/>
      <c r="V9902" s="40"/>
      <c r="W9902" s="40"/>
      <c r="X9902" s="40"/>
      <c r="Y9902" s="40"/>
      <c r="Z9902" s="40"/>
    </row>
    <row r="9903" spans="1:36">
      <c r="A9903" s="1" t="s">
        <v>2918</v>
      </c>
      <c r="B9903" s="50">
        <v>42802</v>
      </c>
      <c r="C9903" s="30">
        <v>100</v>
      </c>
      <c r="D9903" s="4" t="s">
        <v>2917</v>
      </c>
      <c r="E9903" s="1">
        <v>7</v>
      </c>
      <c r="F9903" s="4" t="s">
        <v>26</v>
      </c>
      <c r="G9903" s="4" t="s">
        <v>597</v>
      </c>
      <c r="H9903" s="4" t="s">
        <v>22</v>
      </c>
      <c r="I9903" s="4" t="s">
        <v>23</v>
      </c>
      <c r="J9903" s="4"/>
      <c r="K9903" s="4"/>
      <c r="M9903" s="1"/>
      <c r="Q9903" s="40"/>
      <c r="R9903" s="40"/>
      <c r="S9903" s="40"/>
      <c r="T9903" s="40"/>
      <c r="U9903" s="40"/>
      <c r="V9903" s="40"/>
      <c r="W9903" s="40"/>
      <c r="X9903" s="40"/>
      <c r="Y9903" s="40"/>
      <c r="Z9903" s="40"/>
    </row>
    <row r="9904" spans="1:36">
      <c r="A9904" s="1" t="s">
        <v>2918</v>
      </c>
      <c r="B9904" s="50">
        <v>42802</v>
      </c>
      <c r="C9904" s="30">
        <v>100</v>
      </c>
      <c r="D9904" s="4" t="s">
        <v>2917</v>
      </c>
      <c r="E9904" s="1">
        <v>7</v>
      </c>
      <c r="F9904" s="4" t="s">
        <v>47</v>
      </c>
      <c r="G9904" s="4" t="s">
        <v>599</v>
      </c>
      <c r="H9904" s="4" t="s">
        <v>22</v>
      </c>
      <c r="I9904" s="4" t="s">
        <v>23</v>
      </c>
      <c r="J9904" s="4"/>
      <c r="K9904" s="4"/>
      <c r="M9904" s="1"/>
      <c r="Q9904" s="40"/>
      <c r="R9904" s="40"/>
      <c r="S9904" s="40"/>
      <c r="T9904" s="40"/>
      <c r="U9904" s="40"/>
      <c r="V9904" s="40"/>
      <c r="W9904" s="40"/>
      <c r="X9904" s="40"/>
      <c r="Y9904" s="40"/>
      <c r="Z9904" s="40"/>
    </row>
    <row r="9905" spans="1:36">
      <c r="A9905" s="1" t="s">
        <v>2918</v>
      </c>
      <c r="B9905" s="50">
        <v>42802</v>
      </c>
      <c r="C9905" s="30">
        <v>100</v>
      </c>
      <c r="D9905" s="4" t="s">
        <v>2917</v>
      </c>
      <c r="E9905" s="1">
        <v>8</v>
      </c>
      <c r="F9905" s="4" t="s">
        <v>26</v>
      </c>
      <c r="G9905" s="4" t="s">
        <v>600</v>
      </c>
      <c r="H9905" s="4" t="s">
        <v>22</v>
      </c>
      <c r="I9905" s="4" t="s">
        <v>53</v>
      </c>
      <c r="J9905" s="4"/>
      <c r="K9905" s="4"/>
      <c r="M9905" s="1"/>
      <c r="Q9905" s="40"/>
      <c r="R9905" s="40"/>
      <c r="S9905" s="40"/>
      <c r="T9905" s="40"/>
      <c r="U9905" s="40"/>
      <c r="V9905" s="40"/>
      <c r="W9905" s="40"/>
      <c r="X9905" s="40"/>
      <c r="Y9905" s="40"/>
      <c r="Z9905" s="40"/>
    </row>
    <row r="9906" spans="1:36">
      <c r="A9906" s="1" t="s">
        <v>2918</v>
      </c>
      <c r="B9906" s="50">
        <v>42802</v>
      </c>
      <c r="C9906" s="30">
        <v>100</v>
      </c>
      <c r="D9906" s="4" t="s">
        <v>2917</v>
      </c>
      <c r="E9906" s="1">
        <v>8</v>
      </c>
      <c r="F9906" s="4" t="s">
        <v>47</v>
      </c>
      <c r="G9906" s="4" t="s">
        <v>601</v>
      </c>
      <c r="H9906" s="4" t="s">
        <v>22</v>
      </c>
      <c r="I9906" s="4" t="s">
        <v>9</v>
      </c>
      <c r="J9906" s="4"/>
      <c r="K9906" s="4" t="s">
        <v>239</v>
      </c>
      <c r="L9906" s="1" t="s">
        <v>25</v>
      </c>
      <c r="M9906" s="1" t="s">
        <v>2674</v>
      </c>
      <c r="N9906" s="1" t="s">
        <v>26</v>
      </c>
      <c r="O9906" s="1" t="s">
        <v>33</v>
      </c>
      <c r="Q9906" s="40">
        <v>48.1</v>
      </c>
      <c r="R9906" s="40"/>
      <c r="S9906" s="40"/>
      <c r="T9906" s="40">
        <f>151+26.4</f>
        <v>177.4</v>
      </c>
      <c r="U9906" s="40">
        <f>150.1+17</f>
        <v>167.1</v>
      </c>
      <c r="V9906" s="40">
        <f>U9906/T9906*100</f>
        <v>94.19391206313415</v>
      </c>
      <c r="W9906" s="40">
        <v>32</v>
      </c>
      <c r="X9906" s="40">
        <v>13</v>
      </c>
      <c r="Y9906" s="40">
        <v>158</v>
      </c>
      <c r="Z9906" s="40">
        <f>158-X9906</f>
        <v>145</v>
      </c>
      <c r="AJ9906" s="1" t="s">
        <v>2638</v>
      </c>
    </row>
    <row r="9907" spans="1:36">
      <c r="A9907" s="1" t="s">
        <v>2918</v>
      </c>
      <c r="B9907" s="50">
        <v>42802</v>
      </c>
      <c r="C9907" s="30">
        <v>100</v>
      </c>
      <c r="D9907" s="4" t="s">
        <v>2917</v>
      </c>
      <c r="E9907" s="1">
        <v>9</v>
      </c>
      <c r="F9907" s="4" t="s">
        <v>26</v>
      </c>
      <c r="G9907" s="4" t="s">
        <v>602</v>
      </c>
      <c r="H9907" s="4" t="s">
        <v>22</v>
      </c>
      <c r="I9907" s="4" t="s">
        <v>23</v>
      </c>
      <c r="J9907" s="4"/>
      <c r="K9907" s="4"/>
      <c r="M9907" s="1"/>
      <c r="Q9907" s="40"/>
      <c r="R9907" s="40"/>
      <c r="S9907" s="40"/>
      <c r="T9907" s="40"/>
      <c r="U9907" s="40"/>
      <c r="V9907" s="40"/>
      <c r="W9907" s="40"/>
      <c r="X9907" s="40"/>
      <c r="Y9907" s="40"/>
      <c r="Z9907" s="40"/>
    </row>
    <row r="9908" spans="1:36">
      <c r="A9908" s="1" t="s">
        <v>2918</v>
      </c>
      <c r="B9908" s="50">
        <v>42802</v>
      </c>
      <c r="C9908" s="30">
        <v>100</v>
      </c>
      <c r="D9908" s="4" t="s">
        <v>2917</v>
      </c>
      <c r="E9908" s="1">
        <v>9</v>
      </c>
      <c r="F9908" s="4" t="s">
        <v>47</v>
      </c>
      <c r="G9908" s="4" t="s">
        <v>603</v>
      </c>
      <c r="H9908" s="4" t="s">
        <v>22</v>
      </c>
      <c r="I9908" s="4" t="s">
        <v>9</v>
      </c>
      <c r="J9908" s="4"/>
      <c r="K9908" s="4" t="s">
        <v>30</v>
      </c>
      <c r="L9908" s="1" t="s">
        <v>53</v>
      </c>
      <c r="M9908" s="1" t="s">
        <v>1568</v>
      </c>
      <c r="Q9908" s="40"/>
      <c r="R9908" s="40"/>
      <c r="S9908" s="40"/>
      <c r="T9908" s="40"/>
      <c r="U9908" s="40"/>
      <c r="V9908" s="40"/>
      <c r="W9908" s="40"/>
      <c r="X9908" s="40">
        <v>13</v>
      </c>
      <c r="Y9908" s="40">
        <v>61</v>
      </c>
      <c r="Z9908" s="40">
        <f>Y9908-X9908</f>
        <v>48</v>
      </c>
      <c r="AJ9908" s="1" t="s">
        <v>2638</v>
      </c>
    </row>
    <row r="9909" spans="1:36">
      <c r="A9909" s="1" t="s">
        <v>2918</v>
      </c>
      <c r="B9909" s="50">
        <v>42802</v>
      </c>
      <c r="C9909" s="30">
        <v>100</v>
      </c>
      <c r="D9909" s="4" t="s">
        <v>2917</v>
      </c>
      <c r="E9909" s="1">
        <v>10</v>
      </c>
      <c r="F9909" s="4" t="s">
        <v>26</v>
      </c>
      <c r="G9909" s="4" t="s">
        <v>604</v>
      </c>
      <c r="H9909" s="4" t="s">
        <v>22</v>
      </c>
      <c r="I9909" s="4" t="s">
        <v>53</v>
      </c>
      <c r="J9909" s="4"/>
      <c r="K9909" s="4"/>
      <c r="M9909" s="1"/>
      <c r="Q9909" s="40"/>
      <c r="R9909" s="40"/>
      <c r="S9909" s="40"/>
      <c r="T9909" s="40"/>
      <c r="U9909" s="40"/>
      <c r="V9909" s="40"/>
      <c r="W9909" s="40"/>
      <c r="X9909" s="40"/>
      <c r="Y9909" s="40"/>
      <c r="Z9909" s="40"/>
    </row>
    <row r="9910" spans="1:36">
      <c r="A9910" s="1" t="s">
        <v>2918</v>
      </c>
      <c r="B9910" s="50">
        <v>42802</v>
      </c>
      <c r="C9910" s="30">
        <v>100</v>
      </c>
      <c r="D9910" s="4" t="s">
        <v>2917</v>
      </c>
      <c r="E9910" s="1">
        <v>10</v>
      </c>
      <c r="F9910" s="4" t="s">
        <v>47</v>
      </c>
      <c r="G9910" s="4" t="s">
        <v>605</v>
      </c>
      <c r="H9910" s="4" t="s">
        <v>22</v>
      </c>
      <c r="I9910" s="4" t="s">
        <v>53</v>
      </c>
      <c r="J9910" s="4"/>
      <c r="K9910" s="4"/>
      <c r="M9910" s="1"/>
      <c r="Q9910" s="40"/>
      <c r="R9910" s="40"/>
      <c r="S9910" s="40"/>
      <c r="T9910" s="40"/>
      <c r="U9910" s="40"/>
      <c r="V9910" s="40"/>
      <c r="W9910" s="40"/>
      <c r="X9910" s="40"/>
      <c r="Y9910" s="40"/>
      <c r="Z9910" s="40"/>
    </row>
    <row r="9911" spans="1:36">
      <c r="A9911" s="1" t="s">
        <v>2918</v>
      </c>
      <c r="B9911" s="50">
        <v>42802</v>
      </c>
      <c r="C9911" s="30">
        <v>100</v>
      </c>
      <c r="D9911" s="4" t="s">
        <v>2917</v>
      </c>
      <c r="E9911" s="1">
        <v>11</v>
      </c>
      <c r="F9911" s="4" t="s">
        <v>26</v>
      </c>
      <c r="G9911" s="4" t="s">
        <v>606</v>
      </c>
      <c r="H9911" s="4" t="s">
        <v>23</v>
      </c>
      <c r="I9911" s="4" t="s">
        <v>23</v>
      </c>
      <c r="J9911" s="4"/>
      <c r="K9911" s="4"/>
      <c r="M9911" s="1"/>
      <c r="Q9911" s="40"/>
      <c r="R9911" s="40"/>
      <c r="S9911" s="40"/>
      <c r="T9911" s="40"/>
      <c r="U9911" s="40"/>
      <c r="V9911" s="40"/>
      <c r="W9911" s="40"/>
      <c r="X9911" s="40"/>
      <c r="Y9911" s="40"/>
      <c r="Z9911" s="40"/>
    </row>
    <row r="9912" spans="1:36">
      <c r="A9912" s="1" t="s">
        <v>2918</v>
      </c>
      <c r="B9912" s="50">
        <v>42802</v>
      </c>
      <c r="C9912" s="30">
        <v>100</v>
      </c>
      <c r="D9912" s="4" t="s">
        <v>2917</v>
      </c>
      <c r="E9912" s="1">
        <v>11</v>
      </c>
      <c r="F9912" s="4" t="s">
        <v>47</v>
      </c>
      <c r="G9912" s="4" t="s">
        <v>607</v>
      </c>
      <c r="H9912" s="4" t="s">
        <v>23</v>
      </c>
      <c r="I9912" s="4" t="s">
        <v>23</v>
      </c>
      <c r="J9912" s="4"/>
      <c r="K9912" s="4"/>
      <c r="M9912" s="1"/>
      <c r="Q9912" s="40"/>
      <c r="R9912" s="40"/>
      <c r="S9912" s="40"/>
      <c r="T9912" s="40"/>
      <c r="U9912" s="40"/>
      <c r="V9912" s="40"/>
      <c r="W9912" s="40"/>
      <c r="X9912" s="40"/>
      <c r="Y9912" s="40"/>
      <c r="Z9912" s="40"/>
    </row>
    <row r="9913" spans="1:36">
      <c r="A9913" s="1" t="s">
        <v>2918</v>
      </c>
      <c r="B9913" s="50">
        <v>42802</v>
      </c>
      <c r="C9913" s="30">
        <v>100</v>
      </c>
      <c r="D9913" s="4" t="s">
        <v>2917</v>
      </c>
      <c r="E9913" s="1">
        <v>12</v>
      </c>
      <c r="F9913" s="4" t="s">
        <v>26</v>
      </c>
      <c r="G9913" s="4" t="s">
        <v>608</v>
      </c>
      <c r="H9913" s="4" t="s">
        <v>22</v>
      </c>
      <c r="I9913" s="4" t="s">
        <v>23</v>
      </c>
      <c r="J9913" s="4"/>
      <c r="K9913" s="4"/>
      <c r="M9913" s="1"/>
      <c r="Q9913" s="40"/>
      <c r="R9913" s="40"/>
      <c r="S9913" s="40"/>
      <c r="T9913" s="40"/>
      <c r="U9913" s="40"/>
      <c r="V9913" s="40"/>
      <c r="W9913" s="40"/>
      <c r="X9913" s="40"/>
      <c r="Y9913" s="40"/>
      <c r="Z9913" s="40"/>
    </row>
    <row r="9914" spans="1:36">
      <c r="A9914" s="1" t="s">
        <v>2918</v>
      </c>
      <c r="B9914" s="50">
        <v>42802</v>
      </c>
      <c r="C9914" s="30">
        <v>100</v>
      </c>
      <c r="D9914" s="4" t="s">
        <v>2917</v>
      </c>
      <c r="E9914" s="1">
        <v>12</v>
      </c>
      <c r="F9914" s="4" t="s">
        <v>47</v>
      </c>
      <c r="G9914" s="4" t="s">
        <v>609</v>
      </c>
      <c r="H9914" s="4" t="s">
        <v>22</v>
      </c>
      <c r="I9914" s="4" t="s">
        <v>23</v>
      </c>
      <c r="J9914" s="4"/>
      <c r="K9914" s="4"/>
      <c r="M9914" s="1"/>
      <c r="Q9914" s="40"/>
      <c r="R9914" s="40"/>
      <c r="S9914" s="40"/>
      <c r="T9914" s="40"/>
      <c r="U9914" s="40"/>
      <c r="V9914" s="40"/>
      <c r="W9914" s="40"/>
      <c r="X9914" s="40"/>
      <c r="Y9914" s="40"/>
      <c r="Z9914" s="40"/>
    </row>
    <row r="9915" spans="1:36">
      <c r="A9915" s="1" t="s">
        <v>2918</v>
      </c>
      <c r="B9915" s="50">
        <v>42802</v>
      </c>
      <c r="C9915" s="30">
        <v>100</v>
      </c>
      <c r="D9915" s="4" t="s">
        <v>2917</v>
      </c>
      <c r="E9915" s="1">
        <v>13</v>
      </c>
      <c r="F9915" s="4" t="s">
        <v>26</v>
      </c>
      <c r="G9915" s="4" t="s">
        <v>610</v>
      </c>
      <c r="H9915" s="4" t="s">
        <v>22</v>
      </c>
      <c r="I9915" s="4" t="s">
        <v>53</v>
      </c>
      <c r="J9915" s="4"/>
      <c r="K9915" s="4"/>
      <c r="M9915" s="1"/>
      <c r="Q9915" s="40"/>
      <c r="R9915" s="40"/>
      <c r="S9915" s="40"/>
      <c r="T9915" s="40"/>
      <c r="U9915" s="40"/>
      <c r="V9915" s="40"/>
      <c r="W9915" s="40"/>
      <c r="X9915" s="40"/>
      <c r="Y9915" s="40"/>
      <c r="Z9915" s="40"/>
    </row>
    <row r="9916" spans="1:36">
      <c r="A9916" s="1" t="s">
        <v>2918</v>
      </c>
      <c r="B9916" s="50">
        <v>42802</v>
      </c>
      <c r="C9916" s="30">
        <v>100</v>
      </c>
      <c r="D9916" s="4" t="s">
        <v>2917</v>
      </c>
      <c r="E9916" s="1">
        <v>13</v>
      </c>
      <c r="F9916" s="4" t="s">
        <v>47</v>
      </c>
      <c r="G9916" s="4" t="s">
        <v>611</v>
      </c>
      <c r="H9916" s="4" t="s">
        <v>22</v>
      </c>
      <c r="I9916" s="4" t="s">
        <v>53</v>
      </c>
      <c r="J9916" s="4"/>
      <c r="K9916" s="4"/>
      <c r="M9916" s="1"/>
      <c r="Q9916" s="40"/>
      <c r="R9916" s="40"/>
      <c r="S9916" s="40"/>
      <c r="T9916" s="40"/>
      <c r="U9916" s="40"/>
      <c r="V9916" s="40"/>
      <c r="W9916" s="40"/>
      <c r="X9916" s="40"/>
      <c r="Y9916" s="40"/>
      <c r="Z9916" s="40"/>
    </row>
    <row r="9917" spans="1:36">
      <c r="A9917" s="1" t="s">
        <v>2918</v>
      </c>
      <c r="B9917" s="50">
        <v>42802</v>
      </c>
      <c r="C9917" s="30">
        <v>100</v>
      </c>
      <c r="D9917" s="4" t="s">
        <v>2917</v>
      </c>
      <c r="E9917" s="1">
        <v>14</v>
      </c>
      <c r="F9917" s="4" t="s">
        <v>26</v>
      </c>
      <c r="G9917" s="4" t="s">
        <v>612</v>
      </c>
      <c r="H9917" s="4" t="s">
        <v>23</v>
      </c>
      <c r="I9917" s="4" t="s">
        <v>23</v>
      </c>
      <c r="J9917" s="4"/>
      <c r="K9917" s="4"/>
      <c r="M9917" s="1"/>
      <c r="Q9917" s="40"/>
      <c r="R9917" s="40"/>
      <c r="S9917" s="40"/>
      <c r="T9917" s="40"/>
      <c r="U9917" s="40"/>
      <c r="V9917" s="40"/>
      <c r="W9917" s="40"/>
      <c r="X9917" s="40"/>
      <c r="Y9917" s="40"/>
      <c r="Z9917" s="40"/>
    </row>
    <row r="9918" spans="1:36">
      <c r="A9918" s="1" t="s">
        <v>2918</v>
      </c>
      <c r="B9918" s="50">
        <v>42802</v>
      </c>
      <c r="C9918" s="30">
        <v>100</v>
      </c>
      <c r="D9918" s="4" t="s">
        <v>2917</v>
      </c>
      <c r="E9918" s="1">
        <v>14</v>
      </c>
      <c r="F9918" s="4" t="s">
        <v>47</v>
      </c>
      <c r="G9918" s="4" t="s">
        <v>613</v>
      </c>
      <c r="H9918" s="4" t="s">
        <v>23</v>
      </c>
      <c r="I9918" s="4" t="s">
        <v>23</v>
      </c>
      <c r="J9918" s="4"/>
      <c r="K9918" s="4"/>
      <c r="M9918" s="1"/>
      <c r="Q9918" s="40"/>
      <c r="R9918" s="40"/>
      <c r="S9918" s="40"/>
      <c r="T9918" s="40"/>
      <c r="U9918" s="40"/>
      <c r="V9918" s="40"/>
      <c r="W9918" s="40"/>
      <c r="X9918" s="40"/>
      <c r="Y9918" s="40"/>
      <c r="Z9918" s="40"/>
    </row>
    <row r="9919" spans="1:36">
      <c r="A9919" s="1" t="s">
        <v>2918</v>
      </c>
      <c r="B9919" s="50">
        <v>42802</v>
      </c>
      <c r="C9919" s="30">
        <v>100</v>
      </c>
      <c r="D9919" s="4" t="s">
        <v>2917</v>
      </c>
      <c r="E9919" s="1">
        <v>15</v>
      </c>
      <c r="F9919" s="4" t="s">
        <v>26</v>
      </c>
      <c r="G9919" s="4" t="s">
        <v>616</v>
      </c>
      <c r="H9919" s="4" t="s">
        <v>22</v>
      </c>
      <c r="I9919" s="4" t="s">
        <v>9</v>
      </c>
      <c r="J9919" s="4"/>
      <c r="K9919" s="4" t="s">
        <v>31</v>
      </c>
      <c r="L9919" s="1" t="s">
        <v>25</v>
      </c>
      <c r="M9919" s="1" t="s">
        <v>2652</v>
      </c>
      <c r="Q9919" s="40"/>
      <c r="R9919" s="40"/>
      <c r="S9919" s="40"/>
      <c r="T9919" s="40"/>
      <c r="U9919" s="40"/>
      <c r="V9919" s="40"/>
      <c r="W9919" s="40"/>
      <c r="X9919" s="40" t="s">
        <v>2652</v>
      </c>
      <c r="Y9919" s="40" t="s">
        <v>2652</v>
      </c>
      <c r="Z9919" s="40" t="s">
        <v>2652</v>
      </c>
      <c r="AJ9919" s="1" t="s">
        <v>2638</v>
      </c>
    </row>
    <row r="9920" spans="1:36">
      <c r="A9920" s="1" t="s">
        <v>2918</v>
      </c>
      <c r="B9920" s="50">
        <v>42802</v>
      </c>
      <c r="C9920" s="30">
        <v>100</v>
      </c>
      <c r="D9920" s="4" t="s">
        <v>2917</v>
      </c>
      <c r="E9920" s="1">
        <v>15</v>
      </c>
      <c r="F9920" s="4" t="s">
        <v>47</v>
      </c>
      <c r="G9920" s="4" t="s">
        <v>617</v>
      </c>
      <c r="H9920" s="4" t="s">
        <v>23</v>
      </c>
      <c r="I9920" s="4" t="s">
        <v>53</v>
      </c>
      <c r="J9920" s="4"/>
      <c r="K9920" s="4"/>
      <c r="M9920" s="1"/>
      <c r="Q9920" s="40"/>
      <c r="R9920" s="40"/>
      <c r="S9920" s="40"/>
      <c r="T9920" s="40"/>
      <c r="U9920" s="40"/>
      <c r="V9920" s="40"/>
      <c r="W9920" s="40"/>
      <c r="X9920" s="40"/>
      <c r="Y9920" s="40"/>
      <c r="Z9920" s="40"/>
    </row>
    <row r="9921" spans="1:36">
      <c r="A9921" s="1" t="s">
        <v>2918</v>
      </c>
      <c r="B9921" s="50">
        <v>42802</v>
      </c>
      <c r="C9921" s="30">
        <v>100</v>
      </c>
      <c r="D9921" s="4" t="s">
        <v>2917</v>
      </c>
      <c r="E9921" s="1">
        <v>16</v>
      </c>
      <c r="F9921" s="4" t="s">
        <v>26</v>
      </c>
      <c r="G9921" s="4" t="s">
        <v>618</v>
      </c>
      <c r="H9921" s="4" t="s">
        <v>22</v>
      </c>
      <c r="I9921" s="4" t="s">
        <v>9</v>
      </c>
      <c r="J9921" s="4"/>
      <c r="K9921" s="4" t="s">
        <v>29</v>
      </c>
      <c r="L9921" s="1" t="s">
        <v>53</v>
      </c>
      <c r="M9921" s="1" t="s">
        <v>1554</v>
      </c>
      <c r="Q9921" s="40"/>
      <c r="R9921" s="40"/>
      <c r="S9921" s="40"/>
      <c r="T9921" s="40"/>
      <c r="U9921" s="40"/>
      <c r="V9921" s="40"/>
      <c r="W9921" s="40"/>
      <c r="X9921" s="40">
        <v>13</v>
      </c>
      <c r="Y9921" s="40">
        <v>150</v>
      </c>
      <c r="Z9921" s="40">
        <f>Y9921-X9921</f>
        <v>137</v>
      </c>
      <c r="AJ9921" s="1" t="s">
        <v>2638</v>
      </c>
    </row>
    <row r="9922" spans="1:36">
      <c r="A9922" s="1" t="s">
        <v>2918</v>
      </c>
      <c r="B9922" s="50">
        <v>42802</v>
      </c>
      <c r="C9922" s="30">
        <v>100</v>
      </c>
      <c r="D9922" s="4" t="s">
        <v>2917</v>
      </c>
      <c r="E9922" s="1">
        <v>16</v>
      </c>
      <c r="F9922" s="4" t="s">
        <v>47</v>
      </c>
      <c r="G9922" s="4" t="s">
        <v>619</v>
      </c>
      <c r="H9922" s="4" t="s">
        <v>23</v>
      </c>
      <c r="I9922" s="4" t="s">
        <v>23</v>
      </c>
      <c r="J9922" s="4"/>
      <c r="K9922" s="4"/>
      <c r="M9922" s="1"/>
      <c r="Q9922" s="40"/>
      <c r="R9922" s="40"/>
      <c r="S9922" s="40"/>
      <c r="T9922" s="40"/>
      <c r="U9922" s="40"/>
      <c r="V9922" s="40"/>
      <c r="W9922" s="40"/>
      <c r="X9922" s="40"/>
      <c r="Y9922" s="40"/>
      <c r="Z9922" s="40"/>
    </row>
    <row r="9923" spans="1:36">
      <c r="A9923" s="1" t="s">
        <v>2918</v>
      </c>
      <c r="B9923" s="50">
        <v>42802</v>
      </c>
      <c r="C9923" s="30">
        <v>100</v>
      </c>
      <c r="D9923" s="4" t="s">
        <v>2917</v>
      </c>
      <c r="E9923" s="1">
        <v>17</v>
      </c>
      <c r="F9923" s="4" t="s">
        <v>26</v>
      </c>
      <c r="G9923" s="4" t="s">
        <v>620</v>
      </c>
      <c r="H9923" s="4" t="s">
        <v>23</v>
      </c>
      <c r="I9923" s="4" t="s">
        <v>23</v>
      </c>
      <c r="J9923" s="4"/>
      <c r="K9923" s="4"/>
      <c r="M9923" s="1"/>
      <c r="Q9923" s="40"/>
      <c r="R9923" s="40"/>
      <c r="S9923" s="40"/>
      <c r="T9923" s="40"/>
      <c r="U9923" s="40"/>
      <c r="V9923" s="40"/>
      <c r="W9923" s="40"/>
      <c r="X9923" s="40"/>
      <c r="Y9923" s="40"/>
      <c r="Z9923" s="40"/>
    </row>
    <row r="9924" spans="1:36">
      <c r="A9924" s="1" t="s">
        <v>2918</v>
      </c>
      <c r="B9924" s="50">
        <v>42802</v>
      </c>
      <c r="C9924" s="30">
        <v>100</v>
      </c>
      <c r="D9924" s="4" t="s">
        <v>2917</v>
      </c>
      <c r="E9924" s="1">
        <v>17</v>
      </c>
      <c r="F9924" s="4" t="s">
        <v>47</v>
      </c>
      <c r="G9924" s="4" t="s">
        <v>621</v>
      </c>
      <c r="H9924" s="4" t="s">
        <v>23</v>
      </c>
      <c r="I9924" s="4" t="s">
        <v>23</v>
      </c>
      <c r="J9924" s="4"/>
      <c r="K9924" s="4"/>
      <c r="M9924" s="1"/>
      <c r="Q9924" s="40"/>
      <c r="R9924" s="40"/>
      <c r="S9924" s="40"/>
      <c r="T9924" s="40"/>
      <c r="U9924" s="40"/>
      <c r="V9924" s="40"/>
      <c r="W9924" s="40"/>
      <c r="X9924" s="40"/>
      <c r="Y9924" s="40"/>
      <c r="Z9924" s="40"/>
    </row>
    <row r="9925" spans="1:36">
      <c r="A9925" s="1" t="s">
        <v>2918</v>
      </c>
      <c r="B9925" s="50">
        <v>42802</v>
      </c>
      <c r="C9925" s="30">
        <v>100</v>
      </c>
      <c r="D9925" s="4" t="s">
        <v>2917</v>
      </c>
      <c r="E9925" s="1">
        <v>18</v>
      </c>
      <c r="F9925" s="4" t="s">
        <v>26</v>
      </c>
      <c r="G9925" s="4" t="s">
        <v>622</v>
      </c>
      <c r="H9925" s="4" t="s">
        <v>23</v>
      </c>
      <c r="I9925" s="4" t="s">
        <v>23</v>
      </c>
      <c r="J9925" s="4"/>
      <c r="K9925" s="4"/>
      <c r="M9925" s="1"/>
      <c r="Q9925" s="40"/>
      <c r="R9925" s="40"/>
      <c r="S9925" s="40"/>
      <c r="T9925" s="40"/>
      <c r="U9925" s="40"/>
      <c r="V9925" s="40"/>
      <c r="W9925" s="40"/>
      <c r="X9925" s="40"/>
      <c r="Y9925" s="40"/>
      <c r="Z9925" s="40"/>
    </row>
    <row r="9926" spans="1:36">
      <c r="A9926" s="1" t="s">
        <v>2918</v>
      </c>
      <c r="B9926" s="50">
        <v>42802</v>
      </c>
      <c r="C9926" s="30">
        <v>100</v>
      </c>
      <c r="D9926" s="4" t="s">
        <v>2917</v>
      </c>
      <c r="E9926" s="1">
        <v>18</v>
      </c>
      <c r="F9926" s="4" t="s">
        <v>47</v>
      </c>
      <c r="G9926" s="4" t="s">
        <v>623</v>
      </c>
      <c r="H9926" s="4" t="s">
        <v>23</v>
      </c>
      <c r="I9926" s="4" t="s">
        <v>23</v>
      </c>
      <c r="J9926" s="4"/>
      <c r="K9926" s="4"/>
      <c r="M9926" s="1"/>
      <c r="Q9926" s="40"/>
      <c r="R9926" s="40"/>
      <c r="S9926" s="40"/>
      <c r="T9926" s="40"/>
      <c r="U9926" s="40"/>
      <c r="V9926" s="40"/>
      <c r="W9926" s="40"/>
      <c r="X9926" s="40"/>
      <c r="Y9926" s="40"/>
      <c r="Z9926" s="40"/>
    </row>
    <row r="9927" spans="1:36">
      <c r="A9927" s="1" t="s">
        <v>2918</v>
      </c>
      <c r="B9927" s="50">
        <v>42802</v>
      </c>
      <c r="C9927" s="30">
        <v>100</v>
      </c>
      <c r="D9927" s="4" t="s">
        <v>2917</v>
      </c>
      <c r="E9927" s="1">
        <v>19</v>
      </c>
      <c r="F9927" s="4" t="s">
        <v>26</v>
      </c>
      <c r="G9927" s="4" t="s">
        <v>624</v>
      </c>
      <c r="H9927" s="4" t="s">
        <v>23</v>
      </c>
      <c r="I9927" s="4" t="s">
        <v>23</v>
      </c>
      <c r="J9927" s="4"/>
      <c r="K9927" s="4"/>
      <c r="M9927" s="1"/>
      <c r="Q9927" s="40"/>
      <c r="R9927" s="40"/>
      <c r="S9927" s="40"/>
      <c r="T9927" s="40"/>
      <c r="U9927" s="40"/>
      <c r="V9927" s="40"/>
      <c r="W9927" s="40"/>
      <c r="X9927" s="40"/>
      <c r="Y9927" s="40"/>
      <c r="Z9927" s="40"/>
    </row>
    <row r="9928" spans="1:36">
      <c r="A9928" s="1" t="s">
        <v>2918</v>
      </c>
      <c r="B9928" s="50">
        <v>42802</v>
      </c>
      <c r="C9928" s="30">
        <v>100</v>
      </c>
      <c r="D9928" s="4" t="s">
        <v>2917</v>
      </c>
      <c r="E9928" s="1">
        <v>19</v>
      </c>
      <c r="F9928" s="4" t="s">
        <v>47</v>
      </c>
      <c r="G9928" s="4" t="s">
        <v>625</v>
      </c>
      <c r="H9928" s="4" t="s">
        <v>23</v>
      </c>
      <c r="I9928" s="4" t="s">
        <v>23</v>
      </c>
      <c r="J9928" s="4"/>
      <c r="K9928" s="4"/>
      <c r="M9928" s="1"/>
      <c r="Q9928" s="40"/>
      <c r="R9928" s="40"/>
      <c r="S9928" s="40"/>
      <c r="T9928" s="40"/>
      <c r="U9928" s="40"/>
      <c r="V9928" s="40"/>
      <c r="W9928" s="40"/>
      <c r="X9928" s="40"/>
      <c r="Y9928" s="40"/>
      <c r="Z9928" s="40"/>
    </row>
    <row r="9929" spans="1:36">
      <c r="A9929" s="1" t="s">
        <v>2918</v>
      </c>
      <c r="B9929" s="50">
        <v>42802</v>
      </c>
      <c r="C9929" s="30">
        <v>100</v>
      </c>
      <c r="D9929" s="4" t="s">
        <v>2917</v>
      </c>
      <c r="E9929" s="1">
        <v>20</v>
      </c>
      <c r="F9929" s="4" t="s">
        <v>26</v>
      </c>
      <c r="G9929" s="4" t="s">
        <v>626</v>
      </c>
      <c r="H9929" s="4" t="s">
        <v>23</v>
      </c>
      <c r="I9929" s="4" t="s">
        <v>23</v>
      </c>
      <c r="J9929" s="4"/>
      <c r="K9929" s="4"/>
      <c r="M9929" s="1"/>
      <c r="Q9929" s="40"/>
      <c r="R9929" s="40"/>
      <c r="S9929" s="40"/>
      <c r="T9929" s="40"/>
      <c r="U9929" s="40"/>
      <c r="V9929" s="40"/>
      <c r="W9929" s="40"/>
      <c r="X9929" s="40"/>
      <c r="Y9929" s="40"/>
      <c r="Z9929" s="40"/>
    </row>
    <row r="9930" spans="1:36">
      <c r="A9930" s="1" t="s">
        <v>2918</v>
      </c>
      <c r="B9930" s="50">
        <v>42802</v>
      </c>
      <c r="C9930" s="30">
        <v>100</v>
      </c>
      <c r="D9930" s="4" t="s">
        <v>2917</v>
      </c>
      <c r="E9930" s="1">
        <v>20</v>
      </c>
      <c r="F9930" s="4" t="s">
        <v>47</v>
      </c>
      <c r="G9930" s="4" t="s">
        <v>627</v>
      </c>
      <c r="H9930" s="4" t="s">
        <v>23</v>
      </c>
      <c r="I9930" s="4" t="s">
        <v>23</v>
      </c>
      <c r="J9930" s="4"/>
      <c r="K9930" s="4"/>
      <c r="M9930" s="1"/>
      <c r="Q9930" s="40"/>
      <c r="R9930" s="40"/>
      <c r="S9930" s="40"/>
      <c r="T9930" s="40"/>
      <c r="U9930" s="40"/>
      <c r="V9930" s="40"/>
      <c r="W9930" s="40"/>
      <c r="X9930" s="40"/>
      <c r="Y9930" s="40"/>
      <c r="Z9930" s="40"/>
    </row>
    <row r="9931" spans="1:36">
      <c r="A9931" s="1" t="s">
        <v>2918</v>
      </c>
      <c r="B9931" s="50">
        <v>42802</v>
      </c>
      <c r="C9931" s="30">
        <v>100</v>
      </c>
      <c r="D9931" s="4" t="s">
        <v>2917</v>
      </c>
      <c r="E9931" s="51">
        <v>21</v>
      </c>
      <c r="F9931" s="4" t="s">
        <v>26</v>
      </c>
      <c r="G9931" s="4" t="s">
        <v>628</v>
      </c>
      <c r="H9931" s="4" t="s">
        <v>23</v>
      </c>
      <c r="I9931" s="4" t="s">
        <v>23</v>
      </c>
      <c r="J9931" s="4"/>
      <c r="K9931" s="4"/>
      <c r="M9931" s="1"/>
      <c r="Q9931" s="40"/>
      <c r="R9931" s="40"/>
      <c r="S9931" s="40"/>
      <c r="T9931" s="40"/>
      <c r="U9931" s="40"/>
      <c r="V9931" s="40"/>
      <c r="W9931" s="40"/>
      <c r="X9931" s="40"/>
      <c r="Y9931" s="40"/>
      <c r="Z9931" s="40"/>
    </row>
    <row r="9932" spans="1:36">
      <c r="A9932" s="1" t="s">
        <v>2918</v>
      </c>
      <c r="B9932" s="50">
        <v>42802</v>
      </c>
      <c r="C9932" s="30">
        <v>100</v>
      </c>
      <c r="D9932" s="4" t="s">
        <v>2917</v>
      </c>
      <c r="E9932" s="1">
        <v>21</v>
      </c>
      <c r="F9932" s="4" t="s">
        <v>47</v>
      </c>
      <c r="G9932" s="4" t="s">
        <v>629</v>
      </c>
      <c r="H9932" s="4" t="s">
        <v>22</v>
      </c>
      <c r="I9932" s="4" t="s">
        <v>9</v>
      </c>
      <c r="J9932" s="4"/>
      <c r="K9932" s="4" t="s">
        <v>29</v>
      </c>
      <c r="L9932" s="1" t="s">
        <v>25</v>
      </c>
      <c r="M9932" s="6" t="s">
        <v>2675</v>
      </c>
      <c r="N9932" s="1" t="s">
        <v>26</v>
      </c>
      <c r="O9932" s="1" t="s">
        <v>27</v>
      </c>
      <c r="Q9932" s="40">
        <v>41.5</v>
      </c>
      <c r="R9932" s="40">
        <v>20.7</v>
      </c>
      <c r="S9932" s="40">
        <v>26.3</v>
      </c>
      <c r="T9932" s="40"/>
      <c r="U9932" s="40"/>
      <c r="V9932" s="40"/>
      <c r="W9932" s="40"/>
      <c r="X9932" s="40">
        <v>13</v>
      </c>
      <c r="Y9932" s="40">
        <v>52</v>
      </c>
      <c r="Z9932" s="40">
        <f>Y9932-X9932</f>
        <v>39</v>
      </c>
      <c r="AA9932" s="1">
        <v>13</v>
      </c>
      <c r="AF9932" s="1" t="s">
        <v>2667</v>
      </c>
      <c r="AJ9932" s="1" t="s">
        <v>2638</v>
      </c>
    </row>
    <row r="9933" spans="1:36">
      <c r="A9933" s="1" t="s">
        <v>2918</v>
      </c>
      <c r="B9933" s="50">
        <v>42802</v>
      </c>
      <c r="C9933" s="30">
        <v>100</v>
      </c>
      <c r="D9933" s="4" t="s">
        <v>2917</v>
      </c>
      <c r="E9933" s="1">
        <v>22</v>
      </c>
      <c r="F9933" s="4" t="s">
        <v>26</v>
      </c>
      <c r="G9933" s="4" t="s">
        <v>630</v>
      </c>
      <c r="H9933" s="4" t="s">
        <v>23</v>
      </c>
      <c r="I9933" s="4" t="s">
        <v>23</v>
      </c>
      <c r="J9933" s="4"/>
      <c r="K9933" s="4"/>
      <c r="M9933" s="1"/>
      <c r="Q9933" s="40"/>
      <c r="R9933" s="40"/>
      <c r="S9933" s="40"/>
      <c r="T9933" s="40"/>
      <c r="U9933" s="40"/>
      <c r="V9933" s="40"/>
      <c r="W9933" s="40"/>
      <c r="X9933" s="40"/>
      <c r="Y9933" s="40"/>
      <c r="Z9933" s="40"/>
    </row>
    <row r="9934" spans="1:36">
      <c r="A9934" s="1" t="s">
        <v>2918</v>
      </c>
      <c r="B9934" s="50">
        <v>42802</v>
      </c>
      <c r="C9934" s="30">
        <v>100</v>
      </c>
      <c r="D9934" s="4" t="s">
        <v>2917</v>
      </c>
      <c r="E9934" s="1">
        <v>22</v>
      </c>
      <c r="F9934" s="4" t="s">
        <v>47</v>
      </c>
      <c r="G9934" s="4" t="s">
        <v>631</v>
      </c>
      <c r="H9934" s="4" t="s">
        <v>23</v>
      </c>
      <c r="I9934" s="4" t="s">
        <v>23</v>
      </c>
      <c r="J9934" s="4"/>
      <c r="K9934" s="4"/>
      <c r="M9934" s="1"/>
      <c r="Q9934" s="40"/>
      <c r="R9934" s="40"/>
      <c r="S9934" s="40"/>
      <c r="T9934" s="40"/>
      <c r="U9934" s="40"/>
      <c r="V9934" s="40"/>
      <c r="W9934" s="40"/>
      <c r="X9934" s="40"/>
      <c r="Y9934" s="40"/>
      <c r="Z9934" s="40"/>
    </row>
    <row r="9935" spans="1:36">
      <c r="A9935" s="1" t="s">
        <v>2918</v>
      </c>
      <c r="B9935" s="50">
        <v>42802</v>
      </c>
      <c r="C9935" s="30">
        <v>100</v>
      </c>
      <c r="D9935" s="4" t="s">
        <v>2917</v>
      </c>
      <c r="E9935" s="1">
        <v>23</v>
      </c>
      <c r="F9935" s="4" t="s">
        <v>26</v>
      </c>
      <c r="G9935" s="4" t="s">
        <v>632</v>
      </c>
      <c r="H9935" s="4" t="s">
        <v>23</v>
      </c>
      <c r="I9935" s="4" t="s">
        <v>9</v>
      </c>
      <c r="J9935" s="4"/>
      <c r="K9935" s="4"/>
      <c r="M9935" s="1"/>
      <c r="Q9935" s="40"/>
      <c r="R9935" s="40"/>
      <c r="S9935" s="40"/>
      <c r="T9935" s="40"/>
      <c r="U9935" s="40"/>
      <c r="V9935" s="40"/>
      <c r="W9935" s="40"/>
      <c r="X9935" s="40"/>
      <c r="Y9935" s="40"/>
      <c r="Z9935" s="40"/>
    </row>
    <row r="9936" spans="1:36">
      <c r="A9936" s="1" t="s">
        <v>2918</v>
      </c>
      <c r="B9936" s="50">
        <v>42802</v>
      </c>
      <c r="C9936" s="30">
        <v>100</v>
      </c>
      <c r="D9936" s="4" t="s">
        <v>2917</v>
      </c>
      <c r="E9936" s="1">
        <v>23</v>
      </c>
      <c r="F9936" s="4" t="s">
        <v>47</v>
      </c>
      <c r="G9936" s="4" t="s">
        <v>633</v>
      </c>
      <c r="H9936" s="4" t="s">
        <v>23</v>
      </c>
      <c r="I9936" s="4" t="s">
        <v>23</v>
      </c>
      <c r="J9936" s="4"/>
      <c r="K9936" s="4"/>
      <c r="M9936" s="1"/>
      <c r="Q9936" s="40"/>
      <c r="R9936" s="40"/>
      <c r="S9936" s="40"/>
      <c r="T9936" s="40"/>
      <c r="U9936" s="40"/>
      <c r="V9936" s="40"/>
      <c r="W9936" s="40"/>
      <c r="X9936" s="40"/>
      <c r="Y9936" s="40"/>
      <c r="Z9936" s="40"/>
    </row>
    <row r="9937" spans="1:36">
      <c r="A9937" s="1" t="s">
        <v>2918</v>
      </c>
      <c r="B9937" s="50">
        <v>42802</v>
      </c>
      <c r="C9937" s="30">
        <v>100</v>
      </c>
      <c r="D9937" s="4" t="s">
        <v>2917</v>
      </c>
      <c r="E9937" s="1">
        <v>24</v>
      </c>
      <c r="F9937" s="4" t="s">
        <v>26</v>
      </c>
      <c r="G9937" s="4" t="s">
        <v>634</v>
      </c>
      <c r="H9937" s="4" t="s">
        <v>23</v>
      </c>
      <c r="I9937" s="4" t="s">
        <v>23</v>
      </c>
      <c r="J9937" s="4"/>
      <c r="K9937" s="4"/>
      <c r="M9937" s="1"/>
      <c r="Q9937" s="40"/>
      <c r="R9937" s="40"/>
      <c r="S9937" s="40"/>
      <c r="T9937" s="40"/>
      <c r="U9937" s="40"/>
      <c r="V9937" s="40"/>
      <c r="W9937" s="40"/>
      <c r="X9937" s="40"/>
      <c r="Y9937" s="40"/>
      <c r="Z9937" s="40"/>
    </row>
    <row r="9938" spans="1:36">
      <c r="A9938" s="1" t="s">
        <v>2918</v>
      </c>
      <c r="B9938" s="50">
        <v>42802</v>
      </c>
      <c r="C9938" s="30">
        <v>100</v>
      </c>
      <c r="D9938" s="4" t="s">
        <v>2917</v>
      </c>
      <c r="E9938" s="1">
        <v>24</v>
      </c>
      <c r="F9938" s="4" t="s">
        <v>47</v>
      </c>
      <c r="G9938" s="4" t="s">
        <v>635</v>
      </c>
      <c r="H9938" s="4" t="s">
        <v>22</v>
      </c>
      <c r="I9938" s="4" t="s">
        <v>9</v>
      </c>
      <c r="J9938" s="4"/>
      <c r="K9938" s="4" t="s">
        <v>239</v>
      </c>
      <c r="L9938" s="1" t="s">
        <v>25</v>
      </c>
      <c r="M9938" s="1" t="s">
        <v>2677</v>
      </c>
      <c r="N9938" s="1" t="s">
        <v>26</v>
      </c>
      <c r="O9938" s="1" t="s">
        <v>33</v>
      </c>
      <c r="P9938" s="1" t="s">
        <v>2678</v>
      </c>
      <c r="Q9938" s="40">
        <v>46.6</v>
      </c>
      <c r="R9938" s="40"/>
      <c r="S9938" s="40"/>
      <c r="T9938" s="40">
        <v>150.19999999999999</v>
      </c>
      <c r="U9938" s="40">
        <f>36.2+156.2</f>
        <v>192.39999999999998</v>
      </c>
      <c r="V9938" s="40">
        <f>U9938/T9938</f>
        <v>1.2809587217043941</v>
      </c>
      <c r="W9938" s="40">
        <v>33.6</v>
      </c>
      <c r="X9938" s="40">
        <v>13</v>
      </c>
      <c r="Y9938" s="40">
        <v>150</v>
      </c>
      <c r="Z9938" s="40">
        <f>Y9938-X9938</f>
        <v>137</v>
      </c>
      <c r="AJ9938" s="1" t="s">
        <v>1328</v>
      </c>
    </row>
    <row r="9939" spans="1:36">
      <c r="A9939" s="1" t="s">
        <v>2918</v>
      </c>
      <c r="B9939" s="50">
        <v>42802</v>
      </c>
      <c r="C9939" s="30">
        <v>100</v>
      </c>
      <c r="D9939" s="4" t="s">
        <v>2917</v>
      </c>
      <c r="E9939" s="1">
        <v>25</v>
      </c>
      <c r="F9939" s="4" t="s">
        <v>26</v>
      </c>
      <c r="G9939" s="4" t="s">
        <v>636</v>
      </c>
      <c r="H9939" s="4" t="s">
        <v>22</v>
      </c>
      <c r="I9939" s="4" t="s">
        <v>9</v>
      </c>
      <c r="J9939" s="4"/>
      <c r="K9939" s="4" t="s">
        <v>35</v>
      </c>
      <c r="L9939" s="1" t="s">
        <v>53</v>
      </c>
      <c r="M9939" s="1" t="s">
        <v>2645</v>
      </c>
      <c r="Q9939" s="40"/>
      <c r="R9939" s="40"/>
      <c r="S9939" s="40"/>
      <c r="T9939" s="40"/>
      <c r="U9939" s="40"/>
      <c r="V9939" s="40"/>
      <c r="W9939" s="40"/>
      <c r="X9939" s="40">
        <v>14</v>
      </c>
      <c r="Y9939" s="40">
        <v>51</v>
      </c>
      <c r="Z9939" s="40">
        <f>51-14</f>
        <v>37</v>
      </c>
      <c r="AJ9939" s="1" t="s">
        <v>1328</v>
      </c>
    </row>
    <row r="9940" spans="1:36">
      <c r="A9940" s="1" t="s">
        <v>2918</v>
      </c>
      <c r="B9940" s="50">
        <v>42802</v>
      </c>
      <c r="C9940" s="30">
        <v>100</v>
      </c>
      <c r="D9940" s="4" t="s">
        <v>2917</v>
      </c>
      <c r="E9940" s="1">
        <v>25</v>
      </c>
      <c r="F9940" s="4" t="s">
        <v>47</v>
      </c>
      <c r="G9940" s="4" t="s">
        <v>637</v>
      </c>
      <c r="H9940" s="4" t="s">
        <v>23</v>
      </c>
      <c r="I9940" s="4" t="s">
        <v>23</v>
      </c>
      <c r="J9940" s="4"/>
      <c r="K9940" s="4"/>
      <c r="M9940" s="1"/>
      <c r="Q9940" s="40"/>
      <c r="R9940" s="40"/>
      <c r="S9940" s="40"/>
      <c r="T9940" s="40"/>
      <c r="U9940" s="40"/>
      <c r="V9940" s="40"/>
      <c r="W9940" s="40"/>
      <c r="X9940" s="40"/>
      <c r="Y9940" s="40"/>
      <c r="Z9940" s="40"/>
    </row>
    <row r="9941" spans="1:36">
      <c r="A9941" s="1" t="s">
        <v>2918</v>
      </c>
      <c r="B9941" s="50">
        <v>42802</v>
      </c>
      <c r="C9941" s="30">
        <v>100</v>
      </c>
      <c r="D9941" s="4" t="s">
        <v>2917</v>
      </c>
      <c r="E9941" s="1">
        <v>26</v>
      </c>
      <c r="F9941" s="4" t="s">
        <v>26</v>
      </c>
      <c r="G9941" s="4" t="s">
        <v>638</v>
      </c>
      <c r="H9941" s="4" t="s">
        <v>23</v>
      </c>
      <c r="I9941" s="4" t="s">
        <v>23</v>
      </c>
      <c r="J9941" s="4"/>
      <c r="K9941" s="4"/>
      <c r="M9941" s="1"/>
      <c r="Q9941" s="40"/>
      <c r="R9941" s="40"/>
      <c r="S9941" s="40"/>
      <c r="T9941" s="40"/>
      <c r="U9941" s="40"/>
      <c r="V9941" s="40"/>
      <c r="W9941" s="40"/>
      <c r="X9941" s="40"/>
      <c r="Y9941" s="40"/>
      <c r="Z9941" s="40"/>
    </row>
    <row r="9942" spans="1:36">
      <c r="A9942" s="1" t="s">
        <v>2918</v>
      </c>
      <c r="B9942" s="50">
        <v>42802</v>
      </c>
      <c r="C9942" s="30">
        <v>100</v>
      </c>
      <c r="D9942" s="4" t="s">
        <v>2917</v>
      </c>
      <c r="E9942" s="1">
        <v>26</v>
      </c>
      <c r="F9942" s="4" t="s">
        <v>47</v>
      </c>
      <c r="G9942" s="4" t="s">
        <v>639</v>
      </c>
      <c r="H9942" s="4" t="s">
        <v>23</v>
      </c>
      <c r="I9942" s="4" t="s">
        <v>23</v>
      </c>
      <c r="J9942" s="4"/>
      <c r="K9942" s="4"/>
      <c r="M9942" s="1"/>
      <c r="Q9942" s="40"/>
      <c r="R9942" s="40"/>
      <c r="S9942" s="40"/>
      <c r="T9942" s="40"/>
      <c r="U9942" s="40"/>
      <c r="V9942" s="40"/>
      <c r="W9942" s="40"/>
      <c r="X9942" s="40"/>
      <c r="Y9942" s="40"/>
      <c r="Z9942" s="40"/>
    </row>
    <row r="9943" spans="1:36">
      <c r="A9943" s="1" t="s">
        <v>2918</v>
      </c>
      <c r="B9943" s="50">
        <v>42802</v>
      </c>
      <c r="C9943" s="30">
        <v>100</v>
      </c>
      <c r="D9943" s="4" t="s">
        <v>2917</v>
      </c>
      <c r="E9943" s="1">
        <v>27</v>
      </c>
      <c r="F9943" s="4" t="s">
        <v>26</v>
      </c>
      <c r="G9943" s="4" t="s">
        <v>640</v>
      </c>
      <c r="H9943" s="4" t="s">
        <v>23</v>
      </c>
      <c r="I9943" s="4" t="s">
        <v>23</v>
      </c>
      <c r="J9943" s="4"/>
      <c r="K9943" s="4"/>
      <c r="M9943" s="1"/>
      <c r="Q9943" s="40"/>
      <c r="R9943" s="40"/>
      <c r="S9943" s="40"/>
      <c r="T9943" s="40"/>
      <c r="U9943" s="40"/>
      <c r="V9943" s="40"/>
      <c r="W9943" s="40"/>
      <c r="X9943" s="40"/>
      <c r="Y9943" s="40"/>
      <c r="Z9943" s="40"/>
    </row>
    <row r="9944" spans="1:36">
      <c r="A9944" s="1" t="s">
        <v>2918</v>
      </c>
      <c r="B9944" s="50">
        <v>42802</v>
      </c>
      <c r="C9944" s="30">
        <v>100</v>
      </c>
      <c r="D9944" s="4" t="s">
        <v>2917</v>
      </c>
      <c r="E9944" s="1">
        <v>27</v>
      </c>
      <c r="F9944" s="4" t="s">
        <v>47</v>
      </c>
      <c r="G9944" s="4" t="s">
        <v>641</v>
      </c>
      <c r="H9944" s="4" t="s">
        <v>23</v>
      </c>
      <c r="I9944" s="4" t="s">
        <v>23</v>
      </c>
      <c r="J9944" s="4"/>
      <c r="K9944" s="4"/>
      <c r="M9944" s="1"/>
      <c r="Q9944" s="40"/>
      <c r="R9944" s="40"/>
      <c r="S9944" s="40"/>
      <c r="T9944" s="40"/>
      <c r="U9944" s="40"/>
      <c r="V9944" s="40"/>
      <c r="W9944" s="40"/>
      <c r="X9944" s="40"/>
      <c r="Y9944" s="40"/>
      <c r="Z9944" s="40"/>
    </row>
    <row r="9945" spans="1:36">
      <c r="A9945" s="1" t="s">
        <v>2918</v>
      </c>
      <c r="B9945" s="50">
        <v>42802</v>
      </c>
      <c r="C9945" s="30">
        <v>100</v>
      </c>
      <c r="D9945" s="4" t="s">
        <v>2917</v>
      </c>
      <c r="E9945" s="1">
        <v>28</v>
      </c>
      <c r="F9945" s="4" t="s">
        <v>26</v>
      </c>
      <c r="G9945" s="4" t="s">
        <v>642</v>
      </c>
      <c r="H9945" s="4" t="s">
        <v>23</v>
      </c>
      <c r="I9945" s="4" t="s">
        <v>23</v>
      </c>
      <c r="J9945" s="4"/>
      <c r="K9945" s="4"/>
      <c r="M9945" s="1"/>
      <c r="Q9945" s="40"/>
      <c r="R9945" s="40"/>
      <c r="S9945" s="40"/>
      <c r="T9945" s="40"/>
      <c r="U9945" s="40"/>
      <c r="V9945" s="40"/>
      <c r="W9945" s="40"/>
      <c r="X9945" s="40"/>
      <c r="Y9945" s="40"/>
      <c r="Z9945" s="40"/>
    </row>
    <row r="9946" spans="1:36">
      <c r="A9946" s="1" t="s">
        <v>2918</v>
      </c>
      <c r="B9946" s="50">
        <v>42802</v>
      </c>
      <c r="C9946" s="30">
        <v>100</v>
      </c>
      <c r="D9946" s="4" t="s">
        <v>2917</v>
      </c>
      <c r="E9946" s="1">
        <v>28</v>
      </c>
      <c r="F9946" s="4" t="s">
        <v>47</v>
      </c>
      <c r="G9946" s="4" t="s">
        <v>643</v>
      </c>
      <c r="H9946" s="4" t="s">
        <v>23</v>
      </c>
      <c r="I9946" s="4" t="s">
        <v>23</v>
      </c>
      <c r="J9946" s="4"/>
      <c r="K9946" s="4"/>
      <c r="M9946" s="1"/>
      <c r="Q9946" s="40"/>
      <c r="R9946" s="40"/>
      <c r="S9946" s="40"/>
      <c r="T9946" s="40"/>
      <c r="U9946" s="40"/>
      <c r="V9946" s="40"/>
      <c r="W9946" s="40"/>
      <c r="X9946" s="40"/>
      <c r="Y9946" s="40"/>
      <c r="Z9946" s="40"/>
    </row>
    <row r="9947" spans="1:36">
      <c r="A9947" s="1" t="s">
        <v>2918</v>
      </c>
      <c r="B9947" s="50">
        <v>42802</v>
      </c>
      <c r="C9947" s="30">
        <v>100</v>
      </c>
      <c r="D9947" s="4" t="s">
        <v>2917</v>
      </c>
      <c r="E9947" s="1">
        <v>29</v>
      </c>
      <c r="F9947" s="4" t="s">
        <v>26</v>
      </c>
      <c r="G9947" s="4" t="s">
        <v>644</v>
      </c>
      <c r="H9947" s="4" t="s">
        <v>23</v>
      </c>
      <c r="I9947" s="4" t="s">
        <v>23</v>
      </c>
      <c r="J9947" s="4"/>
      <c r="K9947" s="4"/>
      <c r="M9947" s="1"/>
      <c r="Q9947" s="40"/>
      <c r="R9947" s="40"/>
      <c r="S9947" s="40"/>
      <c r="T9947" s="40"/>
      <c r="U9947" s="40"/>
      <c r="V9947" s="40"/>
      <c r="W9947" s="40"/>
      <c r="X9947" s="40"/>
      <c r="Y9947" s="40"/>
      <c r="Z9947" s="40"/>
    </row>
    <row r="9948" spans="1:36">
      <c r="A9948" s="1" t="s">
        <v>2918</v>
      </c>
      <c r="B9948" s="50">
        <v>42802</v>
      </c>
      <c r="C9948" s="30">
        <v>100</v>
      </c>
      <c r="D9948" s="4" t="s">
        <v>2917</v>
      </c>
      <c r="E9948" s="3">
        <v>29</v>
      </c>
      <c r="F9948" s="5" t="s">
        <v>47</v>
      </c>
      <c r="G9948" s="5" t="s">
        <v>645</v>
      </c>
      <c r="H9948" s="4" t="s">
        <v>23</v>
      </c>
      <c r="I9948" s="4" t="s">
        <v>23</v>
      </c>
      <c r="J9948" s="4"/>
      <c r="K9948" s="4"/>
      <c r="M9948" s="1"/>
      <c r="Q9948" s="40"/>
      <c r="R9948" s="40"/>
      <c r="S9948" s="40"/>
      <c r="T9948" s="40"/>
      <c r="U9948" s="40"/>
      <c r="V9948" s="40"/>
      <c r="W9948" s="40"/>
      <c r="X9948" s="40"/>
      <c r="Y9948" s="40"/>
      <c r="Z9948" s="40"/>
    </row>
    <row r="9949" spans="1:36">
      <c r="A9949" s="1" t="s">
        <v>2918</v>
      </c>
      <c r="B9949" s="50">
        <v>42802</v>
      </c>
      <c r="C9949" s="30">
        <v>100</v>
      </c>
      <c r="D9949" s="4" t="s">
        <v>2917</v>
      </c>
      <c r="E9949" s="1">
        <v>30</v>
      </c>
      <c r="F9949" s="4" t="s">
        <v>26</v>
      </c>
      <c r="G9949" s="4" t="s">
        <v>646</v>
      </c>
      <c r="H9949" s="4" t="s">
        <v>23</v>
      </c>
      <c r="I9949" s="4" t="s">
        <v>23</v>
      </c>
      <c r="J9949" s="4"/>
      <c r="K9949" s="4"/>
      <c r="M9949" s="1"/>
      <c r="Q9949" s="40"/>
      <c r="R9949" s="40"/>
      <c r="S9949" s="40"/>
      <c r="T9949" s="40"/>
      <c r="U9949" s="40"/>
      <c r="V9949" s="40"/>
      <c r="W9949" s="40"/>
      <c r="X9949" s="40"/>
      <c r="Y9949" s="40"/>
      <c r="Z9949" s="40"/>
    </row>
    <row r="9950" spans="1:36">
      <c r="A9950" s="1" t="s">
        <v>2918</v>
      </c>
      <c r="B9950" s="50">
        <v>42802</v>
      </c>
      <c r="C9950" s="30">
        <v>100</v>
      </c>
      <c r="D9950" s="4" t="s">
        <v>2917</v>
      </c>
      <c r="E9950" s="1">
        <v>30</v>
      </c>
      <c r="F9950" s="4" t="s">
        <v>47</v>
      </c>
      <c r="G9950" s="4" t="s">
        <v>647</v>
      </c>
      <c r="H9950" s="4" t="s">
        <v>22</v>
      </c>
      <c r="I9950" s="4" t="s">
        <v>23</v>
      </c>
      <c r="J9950" s="4"/>
      <c r="K9950" s="4" t="s">
        <v>35</v>
      </c>
      <c r="L9950" s="1" t="s">
        <v>25</v>
      </c>
      <c r="M9950" s="1" t="s">
        <v>2652</v>
      </c>
      <c r="N9950" s="1" t="s">
        <v>2652</v>
      </c>
      <c r="O9950" s="1" t="s">
        <v>2652</v>
      </c>
      <c r="Q9950" s="40" t="s">
        <v>2652</v>
      </c>
      <c r="R9950" s="40" t="s">
        <v>2652</v>
      </c>
      <c r="S9950" s="40" t="s">
        <v>2652</v>
      </c>
      <c r="T9950" s="40"/>
      <c r="U9950" s="40"/>
      <c r="V9950" s="40"/>
      <c r="W9950" s="40"/>
      <c r="X9950" s="40" t="s">
        <v>2652</v>
      </c>
      <c r="Y9950" s="40" t="s">
        <v>2652</v>
      </c>
      <c r="Z9950" s="40" t="s">
        <v>2652</v>
      </c>
      <c r="AE9950" s="1" t="s">
        <v>2652</v>
      </c>
      <c r="AJ9950" s="1" t="s">
        <v>2638</v>
      </c>
    </row>
    <row r="9951" spans="1:36">
      <c r="A9951" s="1" t="s">
        <v>2918</v>
      </c>
      <c r="B9951" s="50">
        <v>42802</v>
      </c>
      <c r="C9951" s="30">
        <v>100</v>
      </c>
      <c r="D9951" s="4" t="s">
        <v>2917</v>
      </c>
      <c r="E9951" s="1">
        <v>31</v>
      </c>
      <c r="F9951" s="4" t="s">
        <v>26</v>
      </c>
      <c r="G9951" s="4" t="s">
        <v>648</v>
      </c>
      <c r="H9951" s="4" t="s">
        <v>23</v>
      </c>
      <c r="I9951" s="4" t="s">
        <v>23</v>
      </c>
      <c r="J9951" s="4"/>
      <c r="K9951" s="4"/>
      <c r="M9951" s="1"/>
      <c r="Q9951" s="40"/>
      <c r="R9951" s="40"/>
      <c r="S9951" s="40"/>
      <c r="T9951" s="40"/>
      <c r="U9951" s="40"/>
      <c r="V9951" s="40"/>
      <c r="W9951" s="40"/>
      <c r="X9951" s="40"/>
      <c r="Y9951" s="40"/>
      <c r="Z9951" s="40"/>
    </row>
    <row r="9952" spans="1:36">
      <c r="A9952" s="1" t="s">
        <v>2918</v>
      </c>
      <c r="B9952" s="50">
        <v>42802</v>
      </c>
      <c r="C9952" s="30">
        <v>100</v>
      </c>
      <c r="D9952" s="4" t="s">
        <v>2917</v>
      </c>
      <c r="E9952" s="1">
        <v>31</v>
      </c>
      <c r="F9952" s="4" t="s">
        <v>47</v>
      </c>
      <c r="G9952" s="4" t="s">
        <v>649</v>
      </c>
      <c r="H9952" s="4" t="s">
        <v>23</v>
      </c>
      <c r="I9952" s="4" t="s">
        <v>23</v>
      </c>
      <c r="J9952" s="4"/>
      <c r="K9952" s="4"/>
      <c r="M9952" s="1"/>
      <c r="Q9952" s="40"/>
      <c r="R9952" s="40"/>
      <c r="S9952" s="40"/>
      <c r="T9952" s="40"/>
      <c r="U9952" s="40"/>
      <c r="V9952" s="40"/>
      <c r="W9952" s="40"/>
      <c r="X9952" s="40"/>
      <c r="Y9952" s="40"/>
      <c r="Z9952" s="40"/>
    </row>
    <row r="9953" spans="1:36">
      <c r="A9953" s="1" t="s">
        <v>2918</v>
      </c>
      <c r="B9953" s="50">
        <v>42802</v>
      </c>
      <c r="C9953" s="30">
        <v>100</v>
      </c>
      <c r="D9953" s="4" t="s">
        <v>2917</v>
      </c>
      <c r="E9953" s="1">
        <v>32</v>
      </c>
      <c r="F9953" s="4" t="s">
        <v>26</v>
      </c>
      <c r="G9953" s="4" t="s">
        <v>650</v>
      </c>
      <c r="H9953" s="4" t="s">
        <v>23</v>
      </c>
      <c r="I9953" s="4" t="s">
        <v>23</v>
      </c>
      <c r="J9953" s="4"/>
      <c r="K9953" s="4"/>
      <c r="M9953" s="1"/>
      <c r="Q9953" s="40"/>
      <c r="R9953" s="40"/>
      <c r="S9953" s="40"/>
      <c r="T9953" s="40"/>
      <c r="U9953" s="40"/>
      <c r="V9953" s="40"/>
      <c r="W9953" s="40"/>
      <c r="X9953" s="40"/>
      <c r="Y9953" s="40"/>
      <c r="Z9953" s="40"/>
    </row>
    <row r="9954" spans="1:36">
      <c r="A9954" s="1" t="s">
        <v>2918</v>
      </c>
      <c r="B9954" s="50">
        <v>42802</v>
      </c>
      <c r="C9954" s="30">
        <v>100</v>
      </c>
      <c r="D9954" s="4" t="s">
        <v>2917</v>
      </c>
      <c r="E9954" s="1">
        <v>32</v>
      </c>
      <c r="F9954" s="4" t="s">
        <v>47</v>
      </c>
      <c r="G9954" s="4" t="s">
        <v>651</v>
      </c>
      <c r="H9954" s="4" t="s">
        <v>23</v>
      </c>
      <c r="I9954" s="4" t="s">
        <v>23</v>
      </c>
      <c r="J9954" s="4"/>
      <c r="K9954" s="4"/>
      <c r="M9954" s="1"/>
      <c r="Q9954" s="40"/>
      <c r="R9954" s="40"/>
      <c r="S9954" s="40"/>
      <c r="T9954" s="40"/>
      <c r="U9954" s="40"/>
      <c r="V9954" s="40"/>
      <c r="W9954" s="40"/>
      <c r="X9954" s="40"/>
      <c r="Y9954" s="40"/>
      <c r="Z9954" s="40"/>
    </row>
    <row r="9955" spans="1:36">
      <c r="A9955" s="1" t="s">
        <v>2918</v>
      </c>
      <c r="B9955" s="50">
        <v>42802</v>
      </c>
      <c r="C9955" s="30">
        <v>100</v>
      </c>
      <c r="D9955" s="4" t="s">
        <v>2917</v>
      </c>
      <c r="E9955" s="1">
        <v>33</v>
      </c>
      <c r="F9955" s="4" t="s">
        <v>26</v>
      </c>
      <c r="G9955" s="4" t="s">
        <v>740</v>
      </c>
      <c r="H9955" s="4" t="s">
        <v>22</v>
      </c>
      <c r="I9955" s="4" t="s">
        <v>23</v>
      </c>
      <c r="J9955" s="4"/>
      <c r="K9955" s="4"/>
      <c r="M9955" s="1"/>
      <c r="Q9955" s="40"/>
      <c r="R9955" s="40"/>
      <c r="S9955" s="40"/>
      <c r="T9955" s="40"/>
      <c r="U9955" s="40"/>
      <c r="V9955" s="40"/>
      <c r="W9955" s="40"/>
      <c r="X9955" s="40"/>
      <c r="Y9955" s="40"/>
      <c r="Z9955" s="40"/>
    </row>
    <row r="9956" spans="1:36">
      <c r="A9956" s="1" t="s">
        <v>2918</v>
      </c>
      <c r="B9956" s="50">
        <v>42802</v>
      </c>
      <c r="C9956" s="30">
        <v>100</v>
      </c>
      <c r="D9956" s="4" t="s">
        <v>2917</v>
      </c>
      <c r="E9956" s="1">
        <v>33</v>
      </c>
      <c r="F9956" s="4" t="s">
        <v>47</v>
      </c>
      <c r="G9956" s="4" t="s">
        <v>652</v>
      </c>
      <c r="H9956" s="4" t="s">
        <v>23</v>
      </c>
      <c r="I9956" s="4" t="s">
        <v>23</v>
      </c>
      <c r="J9956" s="4"/>
      <c r="K9956" s="4"/>
      <c r="M9956" s="1"/>
      <c r="Q9956" s="40"/>
      <c r="R9956" s="40"/>
      <c r="S9956" s="40"/>
      <c r="T9956" s="40"/>
      <c r="U9956" s="40"/>
      <c r="V9956" s="40"/>
      <c r="W9956" s="40"/>
      <c r="X9956" s="40"/>
      <c r="Y9956" s="40"/>
      <c r="Z9956" s="40"/>
    </row>
    <row r="9957" spans="1:36">
      <c r="A9957" s="1" t="s">
        <v>2918</v>
      </c>
      <c r="B9957" s="50">
        <v>42802</v>
      </c>
      <c r="C9957" s="30">
        <v>100</v>
      </c>
      <c r="D9957" s="4" t="s">
        <v>2917</v>
      </c>
      <c r="E9957" s="1">
        <v>34</v>
      </c>
      <c r="F9957" s="4" t="s">
        <v>26</v>
      </c>
      <c r="G9957" s="4" t="s">
        <v>653</v>
      </c>
      <c r="H9957" s="4" t="s">
        <v>23</v>
      </c>
      <c r="I9957" s="4" t="s">
        <v>23</v>
      </c>
      <c r="J9957" s="4"/>
      <c r="K9957" s="4"/>
      <c r="M9957" s="1"/>
      <c r="Q9957" s="40"/>
      <c r="R9957" s="40"/>
      <c r="S9957" s="40"/>
      <c r="T9957" s="40"/>
      <c r="U9957" s="40"/>
      <c r="V9957" s="40"/>
      <c r="W9957" s="40"/>
      <c r="X9957" s="40"/>
      <c r="Y9957" s="40"/>
      <c r="Z9957" s="40"/>
    </row>
    <row r="9958" spans="1:36">
      <c r="A9958" s="1" t="s">
        <v>2918</v>
      </c>
      <c r="B9958" s="50">
        <v>42802</v>
      </c>
      <c r="C9958" s="30">
        <v>100</v>
      </c>
      <c r="D9958" s="4" t="s">
        <v>2917</v>
      </c>
      <c r="E9958" s="1">
        <v>34</v>
      </c>
      <c r="F9958" s="4" t="s">
        <v>47</v>
      </c>
      <c r="G9958" s="4" t="s">
        <v>655</v>
      </c>
      <c r="H9958" s="4" t="s">
        <v>23</v>
      </c>
      <c r="I9958" s="4" t="s">
        <v>23</v>
      </c>
      <c r="J9958" s="4"/>
      <c r="K9958" s="4"/>
      <c r="M9958" s="1"/>
      <c r="Q9958" s="40"/>
      <c r="R9958" s="40"/>
      <c r="S9958" s="40"/>
      <c r="T9958" s="40"/>
      <c r="U9958" s="40"/>
      <c r="V9958" s="40"/>
      <c r="W9958" s="40"/>
      <c r="X9958" s="40"/>
      <c r="Y9958" s="40"/>
      <c r="Z9958" s="40"/>
    </row>
    <row r="9959" spans="1:36">
      <c r="A9959" s="1" t="s">
        <v>2918</v>
      </c>
      <c r="B9959" s="50">
        <v>42802</v>
      </c>
      <c r="C9959" s="30">
        <v>100</v>
      </c>
      <c r="D9959" s="4" t="s">
        <v>2917</v>
      </c>
      <c r="E9959" s="1">
        <v>35</v>
      </c>
      <c r="F9959" s="4" t="s">
        <v>26</v>
      </c>
      <c r="G9959" s="4" t="s">
        <v>656</v>
      </c>
      <c r="H9959" s="4" t="s">
        <v>23</v>
      </c>
      <c r="I9959" s="4" t="s">
        <v>23</v>
      </c>
      <c r="J9959" s="4"/>
      <c r="K9959" s="4"/>
      <c r="M9959" s="1"/>
      <c r="Q9959" s="40"/>
      <c r="R9959" s="40"/>
      <c r="S9959" s="40"/>
      <c r="T9959" s="40"/>
      <c r="U9959" s="40"/>
      <c r="V9959" s="40"/>
      <c r="W9959" s="40"/>
      <c r="X9959" s="40"/>
      <c r="Y9959" s="40"/>
      <c r="Z9959" s="40"/>
    </row>
    <row r="9960" spans="1:36">
      <c r="A9960" s="1" t="s">
        <v>2918</v>
      </c>
      <c r="B9960" s="50">
        <v>42802</v>
      </c>
      <c r="C9960" s="30">
        <v>100</v>
      </c>
      <c r="D9960" s="4" t="s">
        <v>2917</v>
      </c>
      <c r="E9960" s="1">
        <v>35</v>
      </c>
      <c r="F9960" s="4" t="s">
        <v>47</v>
      </c>
      <c r="G9960" s="4" t="s">
        <v>658</v>
      </c>
      <c r="H9960" s="4" t="s">
        <v>22</v>
      </c>
      <c r="I9960" s="4" t="s">
        <v>9</v>
      </c>
      <c r="J9960" s="4"/>
      <c r="K9960" s="4" t="s">
        <v>30</v>
      </c>
      <c r="L9960" s="1" t="s">
        <v>25</v>
      </c>
      <c r="M9960" s="1" t="s">
        <v>2680</v>
      </c>
      <c r="N9960" s="1" t="s">
        <v>26</v>
      </c>
      <c r="O9960" s="1" t="s">
        <v>27</v>
      </c>
      <c r="Q9960" s="40">
        <v>25.5</v>
      </c>
      <c r="R9960" s="40">
        <v>14.3</v>
      </c>
      <c r="S9960" s="40">
        <v>16.2</v>
      </c>
      <c r="T9960" s="40"/>
      <c r="U9960" s="40"/>
      <c r="V9960" s="40"/>
      <c r="W9960" s="40"/>
      <c r="X9960" s="40">
        <v>13</v>
      </c>
      <c r="Y9960" s="40">
        <v>60</v>
      </c>
      <c r="Z9960" s="40">
        <v>47</v>
      </c>
      <c r="AA9960" s="1">
        <v>0</v>
      </c>
      <c r="AE9960" s="1" t="s">
        <v>2681</v>
      </c>
      <c r="AJ9960" s="1" t="s">
        <v>2638</v>
      </c>
    </row>
    <row r="9961" spans="1:36">
      <c r="A9961" s="1" t="s">
        <v>2918</v>
      </c>
      <c r="B9961" s="50">
        <v>42802</v>
      </c>
      <c r="C9961" s="30">
        <v>100</v>
      </c>
      <c r="D9961" s="4" t="s">
        <v>2917</v>
      </c>
      <c r="E9961" s="1">
        <v>36</v>
      </c>
      <c r="F9961" s="4" t="s">
        <v>26</v>
      </c>
      <c r="G9961" s="4" t="s">
        <v>660</v>
      </c>
      <c r="H9961" s="4" t="s">
        <v>23</v>
      </c>
      <c r="I9961" s="4" t="s">
        <v>23</v>
      </c>
      <c r="J9961" s="4"/>
      <c r="K9961" s="4"/>
      <c r="M9961" s="1"/>
      <c r="Q9961" s="40"/>
      <c r="R9961" s="40"/>
      <c r="S9961" s="40"/>
      <c r="T9961" s="40"/>
      <c r="U9961" s="40"/>
      <c r="V9961" s="40"/>
      <c r="W9961" s="40"/>
      <c r="X9961" s="40"/>
      <c r="Y9961" s="40"/>
      <c r="Z9961" s="40"/>
    </row>
    <row r="9962" spans="1:36">
      <c r="A9962" s="1" t="s">
        <v>2918</v>
      </c>
      <c r="B9962" s="50">
        <v>42802</v>
      </c>
      <c r="C9962" s="30">
        <v>100</v>
      </c>
      <c r="D9962" s="4" t="s">
        <v>2917</v>
      </c>
      <c r="E9962" s="1">
        <v>36</v>
      </c>
      <c r="F9962" s="4" t="s">
        <v>47</v>
      </c>
      <c r="G9962" s="4" t="s">
        <v>661</v>
      </c>
      <c r="H9962" s="4" t="s">
        <v>23</v>
      </c>
      <c r="I9962" s="4" t="s">
        <v>23</v>
      </c>
      <c r="J9962" s="4"/>
      <c r="K9962" s="4"/>
      <c r="M9962" s="1"/>
      <c r="Q9962" s="40"/>
      <c r="R9962" s="40"/>
      <c r="S9962" s="40"/>
      <c r="T9962" s="40"/>
      <c r="U9962" s="40"/>
      <c r="V9962" s="40"/>
      <c r="W9962" s="40"/>
      <c r="X9962" s="40"/>
      <c r="Y9962" s="40"/>
      <c r="Z9962" s="40"/>
    </row>
    <row r="9963" spans="1:36">
      <c r="A9963" s="1" t="s">
        <v>2918</v>
      </c>
      <c r="B9963" s="50">
        <v>42802</v>
      </c>
      <c r="C9963" s="30">
        <v>100</v>
      </c>
      <c r="D9963" s="4" t="s">
        <v>2917</v>
      </c>
      <c r="E9963" s="1">
        <v>37</v>
      </c>
      <c r="F9963" s="4" t="s">
        <v>26</v>
      </c>
      <c r="G9963" s="4" t="s">
        <v>741</v>
      </c>
      <c r="H9963" s="4" t="s">
        <v>23</v>
      </c>
      <c r="I9963" s="4" t="s">
        <v>23</v>
      </c>
      <c r="J9963" s="4"/>
      <c r="K9963" s="4"/>
      <c r="M9963" s="1"/>
      <c r="Q9963" s="40"/>
      <c r="R9963" s="40"/>
      <c r="S9963" s="40"/>
      <c r="T9963" s="40"/>
      <c r="U9963" s="40"/>
      <c r="V9963" s="40"/>
      <c r="W9963" s="40"/>
      <c r="X9963" s="40"/>
      <c r="Y9963" s="40"/>
      <c r="Z9963" s="40"/>
    </row>
    <row r="9964" spans="1:36">
      <c r="A9964" s="1" t="s">
        <v>2918</v>
      </c>
      <c r="B9964" s="50">
        <v>42802</v>
      </c>
      <c r="C9964" s="30">
        <v>100</v>
      </c>
      <c r="D9964" s="4" t="s">
        <v>2917</v>
      </c>
      <c r="E9964" s="1">
        <v>37</v>
      </c>
      <c r="F9964" s="4" t="s">
        <v>47</v>
      </c>
      <c r="G9964" s="4" t="s">
        <v>662</v>
      </c>
      <c r="H9964" s="4" t="s">
        <v>23</v>
      </c>
      <c r="I9964" s="4" t="s">
        <v>23</v>
      </c>
      <c r="J9964" s="4"/>
      <c r="K9964" s="4"/>
      <c r="M9964" s="1"/>
      <c r="Q9964" s="40"/>
      <c r="R9964" s="40"/>
      <c r="S9964" s="40"/>
      <c r="T9964" s="40"/>
      <c r="U9964" s="40"/>
      <c r="V9964" s="40"/>
      <c r="W9964" s="40"/>
      <c r="X9964" s="40"/>
      <c r="Y9964" s="40"/>
      <c r="Z9964" s="40"/>
    </row>
    <row r="9965" spans="1:36">
      <c r="A9965" s="1" t="s">
        <v>2918</v>
      </c>
      <c r="B9965" s="50">
        <v>42802</v>
      </c>
      <c r="C9965" s="30">
        <v>100</v>
      </c>
      <c r="D9965" s="4" t="s">
        <v>2917</v>
      </c>
      <c r="E9965" s="1">
        <v>38</v>
      </c>
      <c r="F9965" s="4" t="s">
        <v>26</v>
      </c>
      <c r="G9965" s="4" t="s">
        <v>663</v>
      </c>
      <c r="H9965" s="4" t="s">
        <v>23</v>
      </c>
      <c r="I9965" s="4" t="s">
        <v>23</v>
      </c>
      <c r="J9965" s="4"/>
      <c r="K9965" s="4"/>
      <c r="M9965" s="1"/>
      <c r="Q9965" s="40"/>
      <c r="R9965" s="40"/>
      <c r="S9965" s="40"/>
      <c r="T9965" s="40"/>
      <c r="U9965" s="40"/>
      <c r="V9965" s="40"/>
      <c r="W9965" s="40"/>
      <c r="X9965" s="40"/>
      <c r="Y9965" s="40"/>
      <c r="Z9965" s="40"/>
    </row>
    <row r="9966" spans="1:36">
      <c r="A9966" s="1" t="s">
        <v>2918</v>
      </c>
      <c r="B9966" s="50">
        <v>42802</v>
      </c>
      <c r="C9966" s="30">
        <v>100</v>
      </c>
      <c r="D9966" s="4" t="s">
        <v>2917</v>
      </c>
      <c r="E9966" s="1">
        <v>38</v>
      </c>
      <c r="F9966" s="4" t="s">
        <v>47</v>
      </c>
      <c r="G9966" s="4" t="s">
        <v>664</v>
      </c>
      <c r="H9966" s="4" t="s">
        <v>23</v>
      </c>
      <c r="I9966" s="4" t="s">
        <v>23</v>
      </c>
      <c r="J9966" s="4"/>
      <c r="K9966" s="4"/>
      <c r="M9966" s="1"/>
      <c r="Q9966" s="40"/>
      <c r="R9966" s="40"/>
      <c r="S9966" s="40"/>
      <c r="T9966" s="40"/>
      <c r="U9966" s="40"/>
      <c r="V9966" s="40"/>
      <c r="W9966" s="40"/>
      <c r="X9966" s="40"/>
      <c r="Y9966" s="40"/>
      <c r="Z9966" s="40"/>
    </row>
    <row r="9967" spans="1:36">
      <c r="A9967" s="1" t="s">
        <v>2918</v>
      </c>
      <c r="B9967" s="50">
        <v>42802</v>
      </c>
      <c r="C9967" s="30">
        <v>100</v>
      </c>
      <c r="D9967" s="4" t="s">
        <v>2917</v>
      </c>
      <c r="E9967" s="1">
        <v>39</v>
      </c>
      <c r="F9967" s="4" t="s">
        <v>26</v>
      </c>
      <c r="G9967" s="4" t="s">
        <v>665</v>
      </c>
      <c r="H9967" s="4" t="s">
        <v>23</v>
      </c>
      <c r="I9967" s="4" t="s">
        <v>23</v>
      </c>
      <c r="J9967" s="4"/>
      <c r="K9967" s="4"/>
      <c r="M9967" s="1"/>
      <c r="Q9967" s="40"/>
      <c r="R9967" s="40"/>
      <c r="S9967" s="40"/>
      <c r="T9967" s="40"/>
      <c r="U9967" s="40"/>
      <c r="V9967" s="40"/>
      <c r="W9967" s="40"/>
      <c r="X9967" s="40"/>
      <c r="Y9967" s="40"/>
      <c r="Z9967" s="40"/>
    </row>
    <row r="9968" spans="1:36">
      <c r="A9968" s="1" t="s">
        <v>2918</v>
      </c>
      <c r="B9968" s="50">
        <v>42802</v>
      </c>
      <c r="C9968" s="30">
        <v>100</v>
      </c>
      <c r="D9968" s="4" t="s">
        <v>2917</v>
      </c>
      <c r="E9968" s="1">
        <v>39</v>
      </c>
      <c r="F9968" s="4" t="s">
        <v>47</v>
      </c>
      <c r="G9968" s="4" t="s">
        <v>666</v>
      </c>
      <c r="H9968" s="4" t="s">
        <v>23</v>
      </c>
      <c r="I9968" s="4" t="s">
        <v>23</v>
      </c>
      <c r="J9968" s="4"/>
      <c r="K9968" s="4"/>
      <c r="M9968" s="1"/>
      <c r="Q9968" s="40"/>
      <c r="R9968" s="40"/>
      <c r="S9968" s="40"/>
      <c r="T9968" s="40"/>
      <c r="U9968" s="40"/>
      <c r="V9968" s="40"/>
      <c r="W9968" s="40"/>
      <c r="X9968" s="40"/>
      <c r="Y9968" s="40"/>
      <c r="Z9968" s="40"/>
    </row>
    <row r="9969" spans="1:36">
      <c r="A9969" s="1" t="s">
        <v>2918</v>
      </c>
      <c r="B9969" s="50">
        <v>42802</v>
      </c>
      <c r="C9969" s="30">
        <v>100</v>
      </c>
      <c r="D9969" s="4" t="s">
        <v>2917</v>
      </c>
      <c r="E9969" s="1">
        <v>40</v>
      </c>
      <c r="F9969" s="4" t="s">
        <v>26</v>
      </c>
      <c r="G9969" s="4" t="s">
        <v>667</v>
      </c>
      <c r="H9969" s="4" t="s">
        <v>23</v>
      </c>
      <c r="I9969" s="4" t="s">
        <v>23</v>
      </c>
      <c r="J9969" s="4"/>
      <c r="K9969" s="4"/>
      <c r="M9969" s="1"/>
      <c r="Q9969" s="40"/>
      <c r="R9969" s="40"/>
      <c r="S9969" s="40"/>
      <c r="T9969" s="40"/>
      <c r="U9969" s="40"/>
      <c r="V9969" s="40"/>
      <c r="W9969" s="40"/>
      <c r="X9969" s="40"/>
      <c r="Y9969" s="40"/>
      <c r="Z9969" s="40"/>
    </row>
    <row r="9970" spans="1:36">
      <c r="A9970" s="1" t="s">
        <v>2918</v>
      </c>
      <c r="B9970" s="50">
        <v>42802</v>
      </c>
      <c r="C9970" s="30">
        <v>100</v>
      </c>
      <c r="D9970" s="4" t="s">
        <v>2917</v>
      </c>
      <c r="E9970" s="1">
        <v>40</v>
      </c>
      <c r="F9970" s="4" t="s">
        <v>47</v>
      </c>
      <c r="G9970" s="4" t="s">
        <v>668</v>
      </c>
      <c r="H9970" s="4" t="s">
        <v>23</v>
      </c>
      <c r="I9970" s="4" t="s">
        <v>23</v>
      </c>
      <c r="J9970" s="4"/>
      <c r="K9970" s="4"/>
      <c r="M9970" s="1"/>
      <c r="Q9970" s="40"/>
      <c r="R9970" s="40"/>
      <c r="S9970" s="40"/>
      <c r="T9970" s="40"/>
      <c r="U9970" s="40"/>
      <c r="V9970" s="40"/>
      <c r="W9970" s="40"/>
      <c r="X9970" s="40"/>
      <c r="Y9970" s="40"/>
      <c r="Z9970" s="40"/>
    </row>
    <row r="9971" spans="1:36">
      <c r="A9971" s="1" t="s">
        <v>2918</v>
      </c>
      <c r="B9971" s="50">
        <v>42802</v>
      </c>
      <c r="C9971" s="30">
        <v>100</v>
      </c>
      <c r="D9971" s="4" t="s">
        <v>2917</v>
      </c>
      <c r="E9971" s="1">
        <v>41</v>
      </c>
      <c r="F9971" s="4" t="s">
        <v>26</v>
      </c>
      <c r="G9971" s="4" t="s">
        <v>670</v>
      </c>
      <c r="H9971" s="4" t="s">
        <v>22</v>
      </c>
      <c r="I9971" s="4" t="s">
        <v>9</v>
      </c>
      <c r="J9971" s="4"/>
      <c r="K9971" s="4" t="s">
        <v>30</v>
      </c>
      <c r="L9971" s="1" t="s">
        <v>53</v>
      </c>
      <c r="M9971" s="1" t="s">
        <v>1549</v>
      </c>
      <c r="Q9971" s="40"/>
      <c r="R9971" s="40"/>
      <c r="S9971" s="40"/>
      <c r="T9971" s="40"/>
      <c r="U9971" s="40"/>
      <c r="V9971" s="40"/>
      <c r="W9971" s="40"/>
      <c r="X9971" s="40">
        <v>14</v>
      </c>
      <c r="Y9971" s="40">
        <v>61</v>
      </c>
      <c r="Z9971" s="40">
        <f>Y9971-X9971</f>
        <v>47</v>
      </c>
      <c r="AJ9971" s="1" t="s">
        <v>2638</v>
      </c>
    </row>
    <row r="9972" spans="1:36">
      <c r="A9972" s="1" t="s">
        <v>2918</v>
      </c>
      <c r="B9972" s="50">
        <v>42802</v>
      </c>
      <c r="C9972" s="30">
        <v>100</v>
      </c>
      <c r="D9972" s="4" t="s">
        <v>2917</v>
      </c>
      <c r="E9972" s="1">
        <v>41</v>
      </c>
      <c r="F9972" s="4" t="s">
        <v>47</v>
      </c>
      <c r="G9972" s="4" t="s">
        <v>671</v>
      </c>
      <c r="H9972" s="4" t="s">
        <v>23</v>
      </c>
      <c r="I9972" s="4" t="s">
        <v>23</v>
      </c>
      <c r="J9972" s="4"/>
      <c r="K9972" s="4"/>
      <c r="M9972" s="1"/>
      <c r="Q9972" s="40"/>
      <c r="R9972" s="40"/>
      <c r="S9972" s="40"/>
      <c r="T9972" s="40"/>
      <c r="U9972" s="40"/>
      <c r="V9972" s="40"/>
      <c r="W9972" s="40"/>
      <c r="X9972" s="40"/>
      <c r="Y9972" s="40"/>
      <c r="Z9972" s="40"/>
    </row>
    <row r="9973" spans="1:36">
      <c r="A9973" s="1" t="s">
        <v>2918</v>
      </c>
      <c r="B9973" s="50">
        <v>42802</v>
      </c>
      <c r="C9973" s="30">
        <v>100</v>
      </c>
      <c r="D9973" s="4" t="s">
        <v>2917</v>
      </c>
      <c r="E9973" s="1">
        <v>42</v>
      </c>
      <c r="F9973" s="4" t="s">
        <v>26</v>
      </c>
      <c r="G9973" s="4" t="s">
        <v>672</v>
      </c>
      <c r="H9973" s="4" t="s">
        <v>23</v>
      </c>
      <c r="I9973" s="4" t="s">
        <v>23</v>
      </c>
      <c r="J9973" s="4"/>
      <c r="K9973" s="4"/>
      <c r="M9973" s="1"/>
      <c r="Q9973" s="40"/>
      <c r="R9973" s="40"/>
      <c r="S9973" s="40"/>
      <c r="T9973" s="40"/>
      <c r="U9973" s="40"/>
      <c r="V9973" s="40"/>
      <c r="W9973" s="40"/>
      <c r="X9973" s="40"/>
      <c r="Y9973" s="40"/>
      <c r="Z9973" s="40"/>
    </row>
    <row r="9974" spans="1:36">
      <c r="A9974" s="1" t="s">
        <v>2918</v>
      </c>
      <c r="B9974" s="50">
        <v>42802</v>
      </c>
      <c r="C9974" s="30">
        <v>100</v>
      </c>
      <c r="D9974" s="4" t="s">
        <v>2917</v>
      </c>
      <c r="E9974" s="1">
        <v>42</v>
      </c>
      <c r="F9974" s="4" t="s">
        <v>47</v>
      </c>
      <c r="G9974" s="4" t="s">
        <v>673</v>
      </c>
      <c r="H9974" s="4" t="s">
        <v>23</v>
      </c>
      <c r="I9974" s="4" t="s">
        <v>23</v>
      </c>
      <c r="J9974" s="4"/>
      <c r="K9974" s="4"/>
      <c r="M9974" s="1"/>
      <c r="Q9974" s="40"/>
      <c r="R9974" s="40"/>
      <c r="S9974" s="40"/>
      <c r="T9974" s="40"/>
      <c r="U9974" s="40"/>
      <c r="V9974" s="40"/>
      <c r="W9974" s="40"/>
      <c r="X9974" s="40"/>
      <c r="Y9974" s="40"/>
      <c r="Z9974" s="40"/>
    </row>
    <row r="9975" spans="1:36">
      <c r="A9975" s="1" t="s">
        <v>2918</v>
      </c>
      <c r="B9975" s="50">
        <v>42802</v>
      </c>
      <c r="C9975" s="30">
        <v>100</v>
      </c>
      <c r="D9975" s="4" t="s">
        <v>2917</v>
      </c>
      <c r="E9975" s="1">
        <v>43</v>
      </c>
      <c r="F9975" s="4" t="s">
        <v>26</v>
      </c>
      <c r="G9975" s="4" t="s">
        <v>674</v>
      </c>
      <c r="H9975" s="4" t="s">
        <v>23</v>
      </c>
      <c r="I9975" s="4" t="s">
        <v>23</v>
      </c>
      <c r="J9975" s="4"/>
      <c r="K9975" s="4"/>
      <c r="M9975" s="1"/>
      <c r="Q9975" s="40"/>
      <c r="R9975" s="40"/>
      <c r="S9975" s="40"/>
      <c r="T9975" s="40"/>
      <c r="U9975" s="40"/>
      <c r="V9975" s="40"/>
      <c r="W9975" s="40"/>
      <c r="X9975" s="40"/>
      <c r="Y9975" s="40"/>
      <c r="Z9975" s="40"/>
    </row>
    <row r="9976" spans="1:36">
      <c r="A9976" s="1" t="s">
        <v>2918</v>
      </c>
      <c r="B9976" s="50">
        <v>42802</v>
      </c>
      <c r="C9976" s="30">
        <v>100</v>
      </c>
      <c r="D9976" s="4" t="s">
        <v>2917</v>
      </c>
      <c r="E9976" s="1">
        <v>43</v>
      </c>
      <c r="F9976" s="4" t="s">
        <v>47</v>
      </c>
      <c r="G9976" s="4" t="s">
        <v>675</v>
      </c>
      <c r="H9976" s="4" t="s">
        <v>23</v>
      </c>
      <c r="I9976" s="4" t="s">
        <v>23</v>
      </c>
      <c r="J9976" s="4"/>
      <c r="K9976" s="4"/>
      <c r="M9976" s="1"/>
      <c r="Q9976" s="40"/>
      <c r="R9976" s="40"/>
      <c r="S9976" s="40"/>
      <c r="T9976" s="40"/>
      <c r="U9976" s="40"/>
      <c r="V9976" s="40"/>
      <c r="W9976" s="40"/>
      <c r="X9976" s="40"/>
      <c r="Y9976" s="40"/>
      <c r="Z9976" s="40"/>
    </row>
    <row r="9977" spans="1:36">
      <c r="A9977" s="1" t="s">
        <v>2918</v>
      </c>
      <c r="B9977" s="50">
        <v>42802</v>
      </c>
      <c r="C9977" s="30">
        <v>100</v>
      </c>
      <c r="D9977" s="4" t="s">
        <v>2917</v>
      </c>
      <c r="E9977" s="1">
        <v>44</v>
      </c>
      <c r="F9977" s="4" t="s">
        <v>26</v>
      </c>
      <c r="G9977" s="4" t="s">
        <v>676</v>
      </c>
      <c r="H9977" s="4" t="s">
        <v>23</v>
      </c>
      <c r="I9977" s="4" t="s">
        <v>23</v>
      </c>
      <c r="J9977" s="4"/>
      <c r="K9977" s="4"/>
      <c r="M9977" s="1"/>
      <c r="Q9977" s="40"/>
      <c r="R9977" s="40"/>
      <c r="S9977" s="40"/>
      <c r="T9977" s="40"/>
      <c r="U9977" s="40"/>
      <c r="V9977" s="40"/>
      <c r="W9977" s="40"/>
      <c r="X9977" s="40"/>
      <c r="Y9977" s="40"/>
      <c r="Z9977" s="40"/>
    </row>
    <row r="9978" spans="1:36">
      <c r="A9978" s="1" t="s">
        <v>2918</v>
      </c>
      <c r="B9978" s="50">
        <v>42802</v>
      </c>
      <c r="C9978" s="30">
        <v>100</v>
      </c>
      <c r="D9978" s="4" t="s">
        <v>2917</v>
      </c>
      <c r="E9978" s="1">
        <v>44</v>
      </c>
      <c r="F9978" s="4" t="s">
        <v>47</v>
      </c>
      <c r="G9978" s="4" t="s">
        <v>678</v>
      </c>
      <c r="H9978" s="4" t="s">
        <v>23</v>
      </c>
      <c r="I9978" s="4" t="s">
        <v>23</v>
      </c>
      <c r="J9978" s="4"/>
      <c r="K9978" s="4"/>
      <c r="M9978" s="1"/>
      <c r="Q9978" s="40"/>
      <c r="R9978" s="40"/>
      <c r="S9978" s="40"/>
      <c r="T9978" s="40"/>
      <c r="U9978" s="40"/>
      <c r="V9978" s="40"/>
      <c r="W9978" s="40"/>
      <c r="X9978" s="40"/>
      <c r="Y9978" s="40"/>
      <c r="Z9978" s="40"/>
    </row>
    <row r="9979" spans="1:36">
      <c r="A9979" s="1" t="s">
        <v>2918</v>
      </c>
      <c r="B9979" s="50">
        <v>42802</v>
      </c>
      <c r="C9979" s="30">
        <v>100</v>
      </c>
      <c r="D9979" s="4" t="s">
        <v>2917</v>
      </c>
      <c r="E9979" s="1">
        <v>45</v>
      </c>
      <c r="F9979" s="4" t="s">
        <v>26</v>
      </c>
      <c r="G9979" s="4" t="s">
        <v>679</v>
      </c>
      <c r="H9979" s="4" t="s">
        <v>23</v>
      </c>
      <c r="I9979" s="4" t="s">
        <v>23</v>
      </c>
      <c r="J9979" s="4"/>
      <c r="K9979" s="4"/>
      <c r="M9979" s="1"/>
      <c r="Q9979" s="40"/>
      <c r="R9979" s="40"/>
      <c r="S9979" s="40"/>
      <c r="T9979" s="40"/>
      <c r="U9979" s="40"/>
      <c r="V9979" s="40"/>
      <c r="W9979" s="40"/>
      <c r="X9979" s="40"/>
      <c r="Y9979" s="40"/>
      <c r="Z9979" s="40"/>
    </row>
    <row r="9980" spans="1:36">
      <c r="A9980" s="1" t="s">
        <v>2918</v>
      </c>
      <c r="B9980" s="50">
        <v>42802</v>
      </c>
      <c r="C9980" s="30">
        <v>100</v>
      </c>
      <c r="D9980" s="4" t="s">
        <v>2917</v>
      </c>
      <c r="E9980" s="1">
        <v>45</v>
      </c>
      <c r="F9980" s="4" t="s">
        <v>47</v>
      </c>
      <c r="G9980" s="4" t="s">
        <v>680</v>
      </c>
      <c r="H9980" s="4" t="s">
        <v>23</v>
      </c>
      <c r="I9980" s="4" t="s">
        <v>23</v>
      </c>
      <c r="J9980" s="4"/>
      <c r="K9980" s="4"/>
      <c r="M9980" s="1"/>
      <c r="Q9980" s="40"/>
      <c r="R9980" s="40"/>
      <c r="S9980" s="40"/>
      <c r="T9980" s="40"/>
      <c r="U9980" s="40"/>
      <c r="V9980" s="40"/>
      <c r="W9980" s="40"/>
      <c r="X9980" s="40"/>
      <c r="Y9980" s="40"/>
      <c r="Z9980" s="40"/>
    </row>
    <row r="9981" spans="1:36">
      <c r="A9981" s="1" t="s">
        <v>2918</v>
      </c>
      <c r="B9981" s="50">
        <v>42802</v>
      </c>
      <c r="C9981" s="30">
        <v>100</v>
      </c>
      <c r="D9981" s="4" t="s">
        <v>2917</v>
      </c>
      <c r="E9981" s="1">
        <v>46</v>
      </c>
      <c r="F9981" s="4" t="s">
        <v>26</v>
      </c>
      <c r="G9981" s="4" t="s">
        <v>681</v>
      </c>
      <c r="H9981" s="4" t="s">
        <v>23</v>
      </c>
      <c r="I9981" s="4" t="s">
        <v>23</v>
      </c>
      <c r="J9981" s="4"/>
      <c r="K9981" s="4"/>
      <c r="M9981" s="1"/>
      <c r="Q9981" s="40"/>
      <c r="R9981" s="40"/>
      <c r="S9981" s="40"/>
      <c r="T9981" s="40"/>
      <c r="U9981" s="40"/>
      <c r="V9981" s="40"/>
      <c r="W9981" s="40"/>
      <c r="X9981" s="40"/>
      <c r="Y9981" s="40"/>
      <c r="Z9981" s="40"/>
    </row>
    <row r="9982" spans="1:36">
      <c r="A9982" s="1" t="s">
        <v>2918</v>
      </c>
      <c r="B9982" s="50">
        <v>42802</v>
      </c>
      <c r="C9982" s="30">
        <v>100</v>
      </c>
      <c r="D9982" s="4" t="s">
        <v>2917</v>
      </c>
      <c r="E9982" s="1">
        <v>46</v>
      </c>
      <c r="F9982" s="4" t="s">
        <v>47</v>
      </c>
      <c r="G9982" s="4" t="s">
        <v>682</v>
      </c>
      <c r="H9982" s="4" t="s">
        <v>23</v>
      </c>
      <c r="I9982" s="4" t="s">
        <v>23</v>
      </c>
      <c r="J9982" s="4"/>
      <c r="K9982" s="4"/>
      <c r="M9982" s="1"/>
      <c r="Q9982" s="40"/>
      <c r="R9982" s="40"/>
      <c r="S9982" s="40"/>
      <c r="T9982" s="40"/>
      <c r="U9982" s="40"/>
      <c r="V9982" s="40"/>
      <c r="W9982" s="40"/>
      <c r="X9982" s="40"/>
      <c r="Y9982" s="40"/>
      <c r="Z9982" s="40"/>
    </row>
    <row r="9983" spans="1:36">
      <c r="A9983" s="1" t="s">
        <v>2918</v>
      </c>
      <c r="B9983" s="50">
        <v>42802</v>
      </c>
      <c r="C9983" s="30">
        <v>100</v>
      </c>
      <c r="D9983" s="4" t="s">
        <v>2917</v>
      </c>
      <c r="E9983" s="1">
        <v>47</v>
      </c>
      <c r="F9983" s="4" t="s">
        <v>26</v>
      </c>
      <c r="G9983" s="4" t="s">
        <v>683</v>
      </c>
      <c r="H9983" s="4" t="s">
        <v>23</v>
      </c>
      <c r="I9983" s="4" t="s">
        <v>23</v>
      </c>
      <c r="J9983" s="4"/>
      <c r="K9983" s="4"/>
      <c r="M9983" s="1"/>
      <c r="Q9983" s="40"/>
      <c r="R9983" s="40"/>
      <c r="S9983" s="40"/>
      <c r="T9983" s="40"/>
      <c r="U9983" s="40"/>
      <c r="V9983" s="40"/>
      <c r="W9983" s="40"/>
      <c r="X9983" s="40"/>
      <c r="Y9983" s="40"/>
      <c r="Z9983" s="40"/>
    </row>
    <row r="9984" spans="1:36">
      <c r="A9984" s="1" t="s">
        <v>2918</v>
      </c>
      <c r="B9984" s="50">
        <v>42802</v>
      </c>
      <c r="C9984" s="30">
        <v>100</v>
      </c>
      <c r="D9984" s="4" t="s">
        <v>2917</v>
      </c>
      <c r="E9984" s="1">
        <v>47</v>
      </c>
      <c r="F9984" s="4" t="s">
        <v>47</v>
      </c>
      <c r="G9984" s="4" t="s">
        <v>684</v>
      </c>
      <c r="H9984" s="4" t="s">
        <v>23</v>
      </c>
      <c r="I9984" s="4" t="s">
        <v>23</v>
      </c>
      <c r="J9984" s="4"/>
      <c r="K9984" s="4"/>
      <c r="M9984" s="1"/>
      <c r="Q9984" s="40"/>
      <c r="R9984" s="40"/>
      <c r="S9984" s="40"/>
      <c r="T9984" s="40"/>
      <c r="U9984" s="40"/>
      <c r="V9984" s="40"/>
      <c r="W9984" s="40"/>
      <c r="X9984" s="40"/>
      <c r="Y9984" s="40"/>
      <c r="Z9984" s="40"/>
    </row>
    <row r="9985" spans="1:38">
      <c r="A9985" s="1" t="s">
        <v>2918</v>
      </c>
      <c r="B9985" s="50">
        <v>42802</v>
      </c>
      <c r="C9985" s="30">
        <v>100</v>
      </c>
      <c r="D9985" s="4" t="s">
        <v>2917</v>
      </c>
      <c r="E9985" s="1">
        <v>48</v>
      </c>
      <c r="F9985" s="4" t="s">
        <v>26</v>
      </c>
      <c r="G9985" s="4" t="s">
        <v>686</v>
      </c>
      <c r="H9985" s="4" t="s">
        <v>23</v>
      </c>
      <c r="I9985" s="4" t="s">
        <v>23</v>
      </c>
      <c r="J9985" s="4"/>
      <c r="K9985" s="4"/>
      <c r="M9985" s="1"/>
      <c r="Q9985" s="40"/>
      <c r="R9985" s="40"/>
      <c r="S9985" s="40"/>
      <c r="T9985" s="40"/>
      <c r="U9985" s="40"/>
      <c r="V9985" s="40"/>
      <c r="W9985" s="40"/>
      <c r="X9985" s="40"/>
      <c r="Y9985" s="40"/>
      <c r="Z9985" s="40"/>
    </row>
    <row r="9986" spans="1:38">
      <c r="A9986" s="1" t="s">
        <v>2918</v>
      </c>
      <c r="B9986" s="50">
        <v>42802</v>
      </c>
      <c r="C9986" s="30">
        <v>100</v>
      </c>
      <c r="D9986" s="4" t="s">
        <v>2917</v>
      </c>
      <c r="E9986" s="1">
        <v>48</v>
      </c>
      <c r="F9986" s="4" t="s">
        <v>47</v>
      </c>
      <c r="G9986" s="4" t="s">
        <v>687</v>
      </c>
      <c r="H9986" s="4" t="s">
        <v>22</v>
      </c>
      <c r="I9986" s="4" t="s">
        <v>53</v>
      </c>
      <c r="J9986" s="4"/>
      <c r="K9986" s="4"/>
      <c r="M9986" s="1"/>
      <c r="Q9986" s="40"/>
      <c r="R9986" s="40"/>
      <c r="S9986" s="40"/>
      <c r="T9986" s="40"/>
      <c r="U9986" s="40"/>
      <c r="V9986" s="40"/>
      <c r="W9986" s="40"/>
      <c r="X9986" s="40"/>
      <c r="Y9986" s="40"/>
      <c r="Z9986" s="40"/>
    </row>
    <row r="9987" spans="1:38">
      <c r="A9987" s="1" t="s">
        <v>2919</v>
      </c>
      <c r="B9987" s="50">
        <v>42803</v>
      </c>
      <c r="C9987" s="30">
        <v>100</v>
      </c>
      <c r="D9987" s="4" t="s">
        <v>2917</v>
      </c>
      <c r="E9987" s="1">
        <v>1</v>
      </c>
      <c r="F9987" s="4" t="s">
        <v>26</v>
      </c>
      <c r="G9987" s="4" t="s">
        <v>584</v>
      </c>
      <c r="H9987" s="4" t="s">
        <v>22</v>
      </c>
      <c r="I9987" s="4" t="s">
        <v>9</v>
      </c>
      <c r="J9987" s="4"/>
      <c r="K9987" s="4" t="s">
        <v>30</v>
      </c>
      <c r="L9987" s="1" t="s">
        <v>25</v>
      </c>
      <c r="M9987" s="1" t="s">
        <v>2682</v>
      </c>
      <c r="N9987" s="1" t="s">
        <v>125</v>
      </c>
      <c r="O9987" s="1" t="s">
        <v>66</v>
      </c>
      <c r="P9987" s="1" t="s">
        <v>2683</v>
      </c>
      <c r="Q9987" s="40">
        <v>26</v>
      </c>
      <c r="R9987" s="40">
        <v>18.2</v>
      </c>
      <c r="S9987" s="40" t="s">
        <v>2652</v>
      </c>
      <c r="T9987" s="40"/>
      <c r="U9987" s="40"/>
      <c r="V9987" s="40"/>
      <c r="W9987" s="40"/>
      <c r="X9987" s="40">
        <v>13</v>
      </c>
      <c r="Y9987" s="40">
        <v>48</v>
      </c>
      <c r="Z9987" s="40">
        <f>Y9987-X9987</f>
        <v>35</v>
      </c>
      <c r="AA9987" s="1">
        <v>0</v>
      </c>
      <c r="AE9987" s="1" t="s">
        <v>2684</v>
      </c>
      <c r="AJ9987" s="1" t="s">
        <v>1328</v>
      </c>
      <c r="AL9987" s="1" t="s">
        <v>3040</v>
      </c>
    </row>
    <row r="9988" spans="1:38">
      <c r="A9988" s="1" t="s">
        <v>2919</v>
      </c>
      <c r="B9988" s="50">
        <v>42803</v>
      </c>
      <c r="C9988" s="30">
        <v>100</v>
      </c>
      <c r="D9988" s="4" t="s">
        <v>2917</v>
      </c>
      <c r="E9988" s="1">
        <v>1</v>
      </c>
      <c r="F9988" s="4" t="s">
        <v>47</v>
      </c>
      <c r="G9988" s="4" t="s">
        <v>586</v>
      </c>
      <c r="H9988" s="4" t="s">
        <v>22</v>
      </c>
      <c r="I9988" s="4" t="s">
        <v>23</v>
      </c>
      <c r="J9988" s="4"/>
      <c r="K9988" s="4"/>
      <c r="M9988" s="1"/>
      <c r="Q9988" s="40"/>
      <c r="R9988" s="40"/>
      <c r="S9988" s="40"/>
      <c r="T9988" s="40"/>
      <c r="U9988" s="40"/>
      <c r="V9988" s="40"/>
      <c r="W9988" s="40"/>
      <c r="X9988" s="40"/>
      <c r="Y9988" s="40"/>
      <c r="Z9988" s="40"/>
    </row>
    <row r="9989" spans="1:38">
      <c r="A9989" s="1" t="s">
        <v>2919</v>
      </c>
      <c r="B9989" s="50">
        <v>42803</v>
      </c>
      <c r="C9989" s="30">
        <v>100</v>
      </c>
      <c r="D9989" s="4" t="s">
        <v>2917</v>
      </c>
      <c r="E9989" s="1">
        <v>2</v>
      </c>
      <c r="F9989" s="4" t="s">
        <v>26</v>
      </c>
      <c r="G9989" s="4" t="s">
        <v>587</v>
      </c>
      <c r="H9989" s="4" t="s">
        <v>22</v>
      </c>
      <c r="I9989" s="4" t="s">
        <v>23</v>
      </c>
      <c r="J9989" s="4"/>
      <c r="K9989" s="4"/>
      <c r="M9989" s="1"/>
      <c r="Q9989" s="40"/>
      <c r="R9989" s="40"/>
      <c r="S9989" s="40"/>
      <c r="T9989" s="40"/>
      <c r="U9989" s="40"/>
      <c r="V9989" s="40"/>
      <c r="W9989" s="40"/>
      <c r="X9989" s="40"/>
      <c r="Y9989" s="40"/>
      <c r="Z9989" s="40"/>
    </row>
    <row r="9990" spans="1:38">
      <c r="A9990" s="1" t="s">
        <v>2919</v>
      </c>
      <c r="B9990" s="50">
        <v>42803</v>
      </c>
      <c r="C9990" s="30">
        <v>100</v>
      </c>
      <c r="D9990" s="4" t="s">
        <v>2917</v>
      </c>
      <c r="E9990" s="1">
        <v>2</v>
      </c>
      <c r="F9990" s="4" t="s">
        <v>47</v>
      </c>
      <c r="G9990" s="4" t="s">
        <v>588</v>
      </c>
      <c r="H9990" s="4" t="s">
        <v>22</v>
      </c>
      <c r="I9990" s="4" t="s">
        <v>23</v>
      </c>
      <c r="J9990" s="4"/>
      <c r="K9990" s="4"/>
      <c r="M9990" s="1"/>
      <c r="Q9990" s="40"/>
      <c r="R9990" s="40"/>
      <c r="S9990" s="40"/>
      <c r="T9990" s="40"/>
      <c r="U9990" s="40"/>
      <c r="V9990" s="40"/>
      <c r="W9990" s="40"/>
      <c r="X9990" s="40"/>
      <c r="Y9990" s="40"/>
      <c r="Z9990" s="40"/>
    </row>
    <row r="9991" spans="1:38">
      <c r="A9991" s="1" t="s">
        <v>2919</v>
      </c>
      <c r="B9991" s="50">
        <v>42803</v>
      </c>
      <c r="C9991" s="30">
        <v>100</v>
      </c>
      <c r="D9991" s="4" t="s">
        <v>2917</v>
      </c>
      <c r="E9991" s="1">
        <v>3</v>
      </c>
      <c r="F9991" s="4" t="s">
        <v>26</v>
      </c>
      <c r="G9991" s="4" t="s">
        <v>589</v>
      </c>
      <c r="H9991" s="4" t="s">
        <v>23</v>
      </c>
      <c r="I9991" s="4" t="s">
        <v>23</v>
      </c>
      <c r="J9991" s="4"/>
      <c r="K9991" s="4"/>
      <c r="M9991" s="1"/>
      <c r="Q9991" s="40"/>
      <c r="R9991" s="40"/>
      <c r="S9991" s="40"/>
      <c r="T9991" s="40"/>
      <c r="U9991" s="40"/>
      <c r="V9991" s="40"/>
      <c r="W9991" s="40"/>
      <c r="X9991" s="40"/>
      <c r="Y9991" s="40"/>
      <c r="Z9991" s="40"/>
    </row>
    <row r="9992" spans="1:38">
      <c r="A9992" s="1" t="s">
        <v>2919</v>
      </c>
      <c r="B9992" s="50">
        <v>42803</v>
      </c>
      <c r="C9992" s="30">
        <v>100</v>
      </c>
      <c r="D9992" s="4" t="s">
        <v>2917</v>
      </c>
      <c r="E9992" s="1">
        <v>3</v>
      </c>
      <c r="F9992" s="4" t="s">
        <v>47</v>
      </c>
      <c r="G9992" s="4" t="s">
        <v>590</v>
      </c>
      <c r="H9992" s="4" t="s">
        <v>22</v>
      </c>
      <c r="I9992" s="4" t="s">
        <v>9</v>
      </c>
      <c r="J9992" s="4"/>
      <c r="K9992" s="4" t="s">
        <v>30</v>
      </c>
      <c r="L9992" s="1" t="s">
        <v>25</v>
      </c>
      <c r="M9992" s="1" t="s">
        <v>2652</v>
      </c>
      <c r="N9992" s="1" t="s">
        <v>2652</v>
      </c>
      <c r="O9992" s="1" t="s">
        <v>2652</v>
      </c>
      <c r="Q9992" s="40" t="s">
        <v>2652</v>
      </c>
      <c r="R9992" s="40" t="s">
        <v>2652</v>
      </c>
      <c r="S9992" s="40" t="s">
        <v>2652</v>
      </c>
      <c r="T9992" s="40"/>
      <c r="U9992" s="40"/>
      <c r="V9992" s="40"/>
      <c r="W9992" s="40"/>
      <c r="X9992" s="40" t="s">
        <v>2652</v>
      </c>
      <c r="Y9992" s="40" t="s">
        <v>2652</v>
      </c>
      <c r="Z9992" s="40" t="s">
        <v>2652</v>
      </c>
      <c r="AJ9992" s="1" t="s">
        <v>1328</v>
      </c>
    </row>
    <row r="9993" spans="1:38">
      <c r="A9993" s="1" t="s">
        <v>2919</v>
      </c>
      <c r="B9993" s="50">
        <v>42803</v>
      </c>
      <c r="C9993" s="30">
        <v>100</v>
      </c>
      <c r="D9993" s="4" t="s">
        <v>2917</v>
      </c>
      <c r="E9993" s="1">
        <v>4</v>
      </c>
      <c r="F9993" s="4" t="s">
        <v>26</v>
      </c>
      <c r="G9993" s="4" t="s">
        <v>591</v>
      </c>
      <c r="H9993" s="4" t="s">
        <v>23</v>
      </c>
      <c r="I9993" s="4" t="s">
        <v>23</v>
      </c>
      <c r="J9993" s="4"/>
      <c r="K9993" s="4"/>
      <c r="M9993" s="1"/>
      <c r="Q9993" s="40"/>
      <c r="R9993" s="40"/>
      <c r="S9993" s="40"/>
      <c r="T9993" s="40"/>
      <c r="U9993" s="40"/>
      <c r="V9993" s="40"/>
      <c r="W9993" s="40"/>
      <c r="X9993" s="40"/>
      <c r="Y9993" s="40"/>
      <c r="Z9993" s="40"/>
    </row>
    <row r="9994" spans="1:38">
      <c r="A9994" s="1" t="s">
        <v>2919</v>
      </c>
      <c r="B9994" s="50">
        <v>42803</v>
      </c>
      <c r="C9994" s="30">
        <v>100</v>
      </c>
      <c r="D9994" s="4" t="s">
        <v>2917</v>
      </c>
      <c r="E9994" s="1">
        <v>4</v>
      </c>
      <c r="F9994" s="4" t="s">
        <v>47</v>
      </c>
      <c r="G9994" s="4" t="s">
        <v>592</v>
      </c>
      <c r="H9994" s="4" t="s">
        <v>23</v>
      </c>
      <c r="I9994" s="4" t="s">
        <v>23</v>
      </c>
      <c r="J9994" s="4"/>
      <c r="K9994" s="4"/>
      <c r="M9994" s="1"/>
      <c r="Q9994" s="40"/>
      <c r="R9994" s="40"/>
      <c r="S9994" s="40"/>
      <c r="T9994" s="40"/>
      <c r="U9994" s="40"/>
      <c r="V9994" s="40"/>
      <c r="W9994" s="40"/>
      <c r="X9994" s="40"/>
      <c r="Y9994" s="40"/>
      <c r="Z9994" s="40"/>
    </row>
    <row r="9995" spans="1:38">
      <c r="A9995" s="1" t="s">
        <v>2919</v>
      </c>
      <c r="B9995" s="50">
        <v>42803</v>
      </c>
      <c r="C9995" s="30">
        <v>100</v>
      </c>
      <c r="D9995" s="4" t="s">
        <v>2917</v>
      </c>
      <c r="E9995" s="1">
        <v>5</v>
      </c>
      <c r="F9995" s="4" t="s">
        <v>26</v>
      </c>
      <c r="G9995" s="4" t="s">
        <v>593</v>
      </c>
      <c r="H9995" s="4" t="s">
        <v>23</v>
      </c>
      <c r="I9995" s="4" t="s">
        <v>23</v>
      </c>
      <c r="J9995" s="4"/>
      <c r="K9995" s="4"/>
      <c r="M9995" s="1"/>
      <c r="Q9995" s="40"/>
      <c r="R9995" s="40"/>
      <c r="S9995" s="40"/>
      <c r="T9995" s="40"/>
      <c r="U9995" s="40"/>
      <c r="V9995" s="40"/>
      <c r="W9995" s="40"/>
      <c r="X9995" s="40"/>
      <c r="Y9995" s="40"/>
      <c r="Z9995" s="40"/>
    </row>
    <row r="9996" spans="1:38">
      <c r="A9996" s="1" t="s">
        <v>2919</v>
      </c>
      <c r="B9996" s="50">
        <v>42803</v>
      </c>
      <c r="C9996" s="30">
        <v>100</v>
      </c>
      <c r="D9996" s="4" t="s">
        <v>2917</v>
      </c>
      <c r="E9996" s="1">
        <v>5</v>
      </c>
      <c r="F9996" s="4" t="s">
        <v>47</v>
      </c>
      <c r="G9996" s="4" t="s">
        <v>594</v>
      </c>
      <c r="H9996" s="4" t="s">
        <v>23</v>
      </c>
      <c r="I9996" s="4" t="s">
        <v>23</v>
      </c>
      <c r="J9996" s="4"/>
      <c r="K9996" s="4"/>
      <c r="M9996" s="1"/>
      <c r="Q9996" s="40"/>
      <c r="R9996" s="40"/>
      <c r="S9996" s="40"/>
      <c r="T9996" s="40"/>
      <c r="U9996" s="40"/>
      <c r="V9996" s="40"/>
      <c r="W9996" s="40"/>
      <c r="X9996" s="40"/>
      <c r="Y9996" s="40"/>
      <c r="Z9996" s="40"/>
    </row>
    <row r="9997" spans="1:38">
      <c r="A9997" s="1" t="s">
        <v>2919</v>
      </c>
      <c r="B9997" s="50">
        <v>42803</v>
      </c>
      <c r="C9997" s="30">
        <v>100</v>
      </c>
      <c r="D9997" s="4" t="s">
        <v>2917</v>
      </c>
      <c r="E9997" s="1">
        <v>6</v>
      </c>
      <c r="F9997" s="4" t="s">
        <v>26</v>
      </c>
      <c r="G9997" s="4" t="s">
        <v>595</v>
      </c>
      <c r="H9997" s="4" t="s">
        <v>23</v>
      </c>
      <c r="I9997" s="4" t="s">
        <v>23</v>
      </c>
      <c r="J9997" s="4"/>
      <c r="K9997" s="4"/>
      <c r="M9997" s="1"/>
      <c r="Q9997" s="40"/>
      <c r="R9997" s="40"/>
      <c r="S9997" s="40"/>
      <c r="T9997" s="40"/>
      <c r="U9997" s="40"/>
      <c r="V9997" s="40"/>
      <c r="W9997" s="40"/>
      <c r="X9997" s="40"/>
      <c r="Y9997" s="40"/>
      <c r="Z9997" s="40"/>
    </row>
    <row r="9998" spans="1:38">
      <c r="A9998" s="1" t="s">
        <v>2919</v>
      </c>
      <c r="B9998" s="50">
        <v>42803</v>
      </c>
      <c r="C9998" s="30">
        <v>100</v>
      </c>
      <c r="D9998" s="4" t="s">
        <v>2917</v>
      </c>
      <c r="E9998" s="1">
        <v>6</v>
      </c>
      <c r="F9998" s="4" t="s">
        <v>47</v>
      </c>
      <c r="G9998" s="4" t="s">
        <v>596</v>
      </c>
      <c r="H9998" s="4" t="s">
        <v>22</v>
      </c>
      <c r="I9998" s="4" t="s">
        <v>23</v>
      </c>
      <c r="J9998" s="4"/>
      <c r="K9998" s="4"/>
      <c r="M9998" s="1"/>
      <c r="Q9998" s="40"/>
      <c r="R9998" s="40"/>
      <c r="S9998" s="40"/>
      <c r="T9998" s="40"/>
      <c r="U9998" s="40"/>
      <c r="V9998" s="40"/>
      <c r="W9998" s="40"/>
      <c r="X9998" s="40"/>
      <c r="Y9998" s="40"/>
      <c r="Z9998" s="40"/>
    </row>
    <row r="9999" spans="1:38">
      <c r="A9999" s="1" t="s">
        <v>2919</v>
      </c>
      <c r="B9999" s="50">
        <v>42803</v>
      </c>
      <c r="C9999" s="30">
        <v>100</v>
      </c>
      <c r="D9999" s="4" t="s">
        <v>2917</v>
      </c>
      <c r="E9999" s="1">
        <v>7</v>
      </c>
      <c r="F9999" s="4" t="s">
        <v>26</v>
      </c>
      <c r="G9999" s="4" t="s">
        <v>597</v>
      </c>
      <c r="H9999" s="4" t="s">
        <v>23</v>
      </c>
      <c r="I9999" s="4" t="s">
        <v>23</v>
      </c>
      <c r="J9999" s="4"/>
      <c r="K9999" s="4"/>
      <c r="M9999" s="1"/>
      <c r="Q9999" s="40"/>
      <c r="R9999" s="40"/>
      <c r="S9999" s="40"/>
      <c r="T9999" s="40"/>
      <c r="U9999" s="40"/>
      <c r="V9999" s="40"/>
      <c r="W9999" s="40"/>
      <c r="X9999" s="40"/>
      <c r="Y9999" s="40"/>
      <c r="Z9999" s="40"/>
    </row>
    <row r="10000" spans="1:38">
      <c r="A10000" s="1" t="s">
        <v>2919</v>
      </c>
      <c r="B10000" s="50">
        <v>42803</v>
      </c>
      <c r="C10000" s="30">
        <v>100</v>
      </c>
      <c r="D10000" s="4" t="s">
        <v>2917</v>
      </c>
      <c r="E10000" s="1">
        <v>7</v>
      </c>
      <c r="F10000" s="4" t="s">
        <v>47</v>
      </c>
      <c r="G10000" s="4" t="s">
        <v>599</v>
      </c>
      <c r="H10000" s="4" t="s">
        <v>22</v>
      </c>
      <c r="I10000" s="4" t="s">
        <v>9</v>
      </c>
      <c r="J10000" s="4"/>
      <c r="K10000" s="4" t="s">
        <v>32</v>
      </c>
      <c r="L10000" s="1" t="s">
        <v>25</v>
      </c>
      <c r="M10000" s="1" t="s">
        <v>2687</v>
      </c>
      <c r="N10000" s="1" t="s">
        <v>26</v>
      </c>
      <c r="O10000" s="1" t="s">
        <v>33</v>
      </c>
      <c r="P10000" s="1" t="s">
        <v>63</v>
      </c>
      <c r="Q10000" s="40">
        <v>23</v>
      </c>
      <c r="R10000" s="40">
        <v>16</v>
      </c>
      <c r="S10000" s="40">
        <v>10.199999999999999</v>
      </c>
      <c r="T10000" s="40"/>
      <c r="U10000" s="40"/>
      <c r="V10000" s="40"/>
      <c r="W10000" s="40"/>
      <c r="X10000" s="40">
        <v>13</v>
      </c>
      <c r="Y10000" s="40">
        <v>60</v>
      </c>
      <c r="Z10000" s="40">
        <f>Y10000-X10000</f>
        <v>47</v>
      </c>
      <c r="AA10000" s="1">
        <v>18</v>
      </c>
      <c r="AE10000" s="1" t="s">
        <v>2688</v>
      </c>
      <c r="AF10000" s="1" t="s">
        <v>2689</v>
      </c>
      <c r="AJ10000" s="1" t="s">
        <v>2638</v>
      </c>
    </row>
    <row r="10001" spans="1:36">
      <c r="A10001" s="1" t="s">
        <v>2919</v>
      </c>
      <c r="B10001" s="50">
        <v>42803</v>
      </c>
      <c r="C10001" s="30">
        <v>100</v>
      </c>
      <c r="D10001" s="4" t="s">
        <v>2917</v>
      </c>
      <c r="E10001" s="1">
        <v>8</v>
      </c>
      <c r="F10001" s="4" t="s">
        <v>26</v>
      </c>
      <c r="G10001" s="4" t="s">
        <v>600</v>
      </c>
      <c r="H10001" s="4" t="s">
        <v>23</v>
      </c>
      <c r="I10001" s="4" t="s">
        <v>23</v>
      </c>
      <c r="J10001" s="4"/>
      <c r="K10001" s="4"/>
      <c r="M10001" s="1"/>
      <c r="Q10001" s="40"/>
      <c r="R10001" s="40"/>
      <c r="S10001" s="40"/>
      <c r="T10001" s="40"/>
      <c r="U10001" s="40"/>
      <c r="V10001" s="40"/>
      <c r="W10001" s="40"/>
      <c r="X10001" s="40"/>
      <c r="Y10001" s="40"/>
      <c r="Z10001" s="40"/>
    </row>
    <row r="10002" spans="1:36">
      <c r="A10002" s="1" t="s">
        <v>2919</v>
      </c>
      <c r="B10002" s="50">
        <v>42803</v>
      </c>
      <c r="C10002" s="30">
        <v>100</v>
      </c>
      <c r="D10002" s="4" t="s">
        <v>2917</v>
      </c>
      <c r="E10002" s="1">
        <v>8</v>
      </c>
      <c r="F10002" s="4" t="s">
        <v>47</v>
      </c>
      <c r="G10002" s="4" t="s">
        <v>601</v>
      </c>
      <c r="H10002" s="4" t="s">
        <v>23</v>
      </c>
      <c r="I10002" s="4" t="s">
        <v>23</v>
      </c>
      <c r="J10002" s="4"/>
      <c r="K10002" s="4"/>
      <c r="M10002" s="1"/>
      <c r="Q10002" s="40"/>
      <c r="R10002" s="40"/>
      <c r="S10002" s="40"/>
      <c r="T10002" s="40"/>
      <c r="U10002" s="40"/>
      <c r="V10002" s="40"/>
      <c r="W10002" s="40"/>
      <c r="X10002" s="40"/>
      <c r="Y10002" s="40"/>
      <c r="Z10002" s="40"/>
    </row>
    <row r="10003" spans="1:36">
      <c r="A10003" s="1" t="s">
        <v>2919</v>
      </c>
      <c r="B10003" s="50">
        <v>42803</v>
      </c>
      <c r="C10003" s="30">
        <v>100</v>
      </c>
      <c r="D10003" s="4" t="s">
        <v>2917</v>
      </c>
      <c r="E10003" s="1">
        <v>9</v>
      </c>
      <c r="F10003" s="4" t="s">
        <v>26</v>
      </c>
      <c r="G10003" s="4" t="s">
        <v>602</v>
      </c>
      <c r="H10003" s="4" t="s">
        <v>23</v>
      </c>
      <c r="I10003" s="4" t="s">
        <v>23</v>
      </c>
      <c r="J10003" s="4"/>
      <c r="K10003" s="4"/>
      <c r="M10003" s="1"/>
      <c r="Q10003" s="40"/>
      <c r="R10003" s="40"/>
      <c r="S10003" s="40"/>
      <c r="T10003" s="40"/>
      <c r="U10003" s="40"/>
      <c r="V10003" s="40"/>
      <c r="W10003" s="40"/>
      <c r="X10003" s="40"/>
      <c r="Y10003" s="40"/>
      <c r="Z10003" s="40"/>
    </row>
    <row r="10004" spans="1:36">
      <c r="A10004" s="1" t="s">
        <v>2919</v>
      </c>
      <c r="B10004" s="50">
        <v>42803</v>
      </c>
      <c r="C10004" s="30">
        <v>100</v>
      </c>
      <c r="D10004" s="4" t="s">
        <v>2917</v>
      </c>
      <c r="E10004" s="1">
        <v>9</v>
      </c>
      <c r="F10004" s="4" t="s">
        <v>47</v>
      </c>
      <c r="G10004" s="4" t="s">
        <v>603</v>
      </c>
      <c r="H10004" s="4" t="s">
        <v>23</v>
      </c>
      <c r="I10004" s="4" t="s">
        <v>23</v>
      </c>
      <c r="J10004" s="4"/>
      <c r="K10004" s="4"/>
      <c r="M10004" s="1"/>
      <c r="Q10004" s="40"/>
      <c r="R10004" s="40"/>
      <c r="S10004" s="40"/>
      <c r="T10004" s="40"/>
      <c r="U10004" s="40"/>
      <c r="V10004" s="40"/>
      <c r="W10004" s="40"/>
      <c r="X10004" s="40"/>
      <c r="Y10004" s="40"/>
      <c r="Z10004" s="40"/>
    </row>
    <row r="10005" spans="1:36">
      <c r="A10005" s="1" t="s">
        <v>2919</v>
      </c>
      <c r="B10005" s="50">
        <v>42803</v>
      </c>
      <c r="C10005" s="30">
        <v>100</v>
      </c>
      <c r="D10005" s="4" t="s">
        <v>2917</v>
      </c>
      <c r="E10005" s="1">
        <v>10</v>
      </c>
      <c r="F10005" s="4" t="s">
        <v>26</v>
      </c>
      <c r="G10005" s="4" t="s">
        <v>604</v>
      </c>
      <c r="H10005" s="4" t="s">
        <v>23</v>
      </c>
      <c r="I10005" s="4" t="s">
        <v>23</v>
      </c>
      <c r="J10005" s="4"/>
      <c r="K10005" s="4"/>
      <c r="M10005" s="1"/>
      <c r="Q10005" s="40"/>
      <c r="R10005" s="40"/>
      <c r="S10005" s="40"/>
      <c r="T10005" s="40"/>
      <c r="U10005" s="40"/>
      <c r="V10005" s="40"/>
      <c r="W10005" s="40"/>
      <c r="X10005" s="40"/>
      <c r="Y10005" s="40"/>
      <c r="Z10005" s="40"/>
    </row>
    <row r="10006" spans="1:36">
      <c r="A10006" s="1" t="s">
        <v>2919</v>
      </c>
      <c r="B10006" s="50">
        <v>42803</v>
      </c>
      <c r="C10006" s="30">
        <v>100</v>
      </c>
      <c r="D10006" s="4" t="s">
        <v>2917</v>
      </c>
      <c r="E10006" s="1">
        <v>10</v>
      </c>
      <c r="F10006" s="4" t="s">
        <v>47</v>
      </c>
      <c r="G10006" s="4" t="s">
        <v>605</v>
      </c>
      <c r="H10006" s="4" t="s">
        <v>23</v>
      </c>
      <c r="I10006" s="4" t="s">
        <v>23</v>
      </c>
      <c r="J10006" s="4"/>
      <c r="K10006" s="4"/>
      <c r="M10006" s="1"/>
      <c r="Q10006" s="40"/>
      <c r="R10006" s="40"/>
      <c r="S10006" s="40"/>
      <c r="T10006" s="40"/>
      <c r="U10006" s="40"/>
      <c r="V10006" s="40"/>
      <c r="W10006" s="40"/>
      <c r="X10006" s="40"/>
      <c r="Y10006" s="40"/>
      <c r="Z10006" s="40"/>
    </row>
    <row r="10007" spans="1:36">
      <c r="A10007" s="1" t="s">
        <v>2919</v>
      </c>
      <c r="B10007" s="50">
        <v>42803</v>
      </c>
      <c r="C10007" s="30">
        <v>100</v>
      </c>
      <c r="D10007" s="4" t="s">
        <v>2917</v>
      </c>
      <c r="E10007" s="1">
        <v>11</v>
      </c>
      <c r="F10007" s="4" t="s">
        <v>26</v>
      </c>
      <c r="G10007" s="4" t="s">
        <v>606</v>
      </c>
      <c r="H10007" s="4" t="s">
        <v>23</v>
      </c>
      <c r="I10007" s="4" t="s">
        <v>23</v>
      </c>
      <c r="J10007" s="4"/>
      <c r="K10007" s="4"/>
      <c r="M10007" s="1"/>
      <c r="Q10007" s="40"/>
      <c r="R10007" s="40"/>
      <c r="S10007" s="40"/>
      <c r="T10007" s="40"/>
      <c r="U10007" s="40"/>
      <c r="V10007" s="40"/>
      <c r="W10007" s="40"/>
      <c r="X10007" s="40"/>
      <c r="Y10007" s="40"/>
      <c r="Z10007" s="40"/>
    </row>
    <row r="10008" spans="1:36">
      <c r="A10008" s="1" t="s">
        <v>2919</v>
      </c>
      <c r="B10008" s="50">
        <v>42803</v>
      </c>
      <c r="C10008" s="30">
        <v>100</v>
      </c>
      <c r="D10008" s="4" t="s">
        <v>2917</v>
      </c>
      <c r="E10008" s="1">
        <v>11</v>
      </c>
      <c r="F10008" s="4" t="s">
        <v>47</v>
      </c>
      <c r="G10008" s="4" t="s">
        <v>607</v>
      </c>
      <c r="H10008" s="4" t="s">
        <v>23</v>
      </c>
      <c r="I10008" s="4" t="s">
        <v>23</v>
      </c>
      <c r="J10008" s="4"/>
      <c r="K10008" s="4"/>
      <c r="M10008" s="1"/>
      <c r="Q10008" s="40"/>
      <c r="R10008" s="40"/>
      <c r="S10008" s="40"/>
      <c r="T10008" s="40"/>
      <c r="U10008" s="40"/>
      <c r="V10008" s="40"/>
      <c r="W10008" s="40"/>
      <c r="X10008" s="40"/>
      <c r="Y10008" s="40"/>
      <c r="Z10008" s="40"/>
    </row>
    <row r="10009" spans="1:36">
      <c r="A10009" s="1" t="s">
        <v>2919</v>
      </c>
      <c r="B10009" s="50">
        <v>42803</v>
      </c>
      <c r="C10009" s="30">
        <v>100</v>
      </c>
      <c r="D10009" s="4" t="s">
        <v>2917</v>
      </c>
      <c r="E10009" s="1">
        <v>12</v>
      </c>
      <c r="F10009" s="4" t="s">
        <v>26</v>
      </c>
      <c r="G10009" s="4" t="s">
        <v>608</v>
      </c>
      <c r="H10009" s="4" t="s">
        <v>23</v>
      </c>
      <c r="I10009" s="4" t="s">
        <v>23</v>
      </c>
      <c r="J10009" s="4"/>
      <c r="K10009" s="4"/>
      <c r="M10009" s="1"/>
      <c r="Q10009" s="40"/>
      <c r="R10009" s="40"/>
      <c r="S10009" s="40"/>
      <c r="T10009" s="40"/>
      <c r="U10009" s="40"/>
      <c r="V10009" s="40"/>
      <c r="W10009" s="40"/>
      <c r="X10009" s="40"/>
      <c r="Y10009" s="40"/>
      <c r="Z10009" s="40"/>
    </row>
    <row r="10010" spans="1:36">
      <c r="A10010" s="1" t="s">
        <v>2919</v>
      </c>
      <c r="B10010" s="50">
        <v>42803</v>
      </c>
      <c r="C10010" s="30">
        <v>100</v>
      </c>
      <c r="D10010" s="4" t="s">
        <v>2917</v>
      </c>
      <c r="E10010" s="1">
        <v>12</v>
      </c>
      <c r="F10010" s="4" t="s">
        <v>47</v>
      </c>
      <c r="G10010" s="4" t="s">
        <v>609</v>
      </c>
      <c r="H10010" s="4" t="s">
        <v>23</v>
      </c>
      <c r="I10010" s="4" t="s">
        <v>23</v>
      </c>
      <c r="J10010" s="4"/>
      <c r="K10010" s="4"/>
      <c r="M10010" s="1"/>
      <c r="Q10010" s="40"/>
      <c r="R10010" s="40"/>
      <c r="S10010" s="40"/>
      <c r="T10010" s="40"/>
      <c r="U10010" s="40"/>
      <c r="V10010" s="40"/>
      <c r="W10010" s="40"/>
      <c r="X10010" s="40"/>
      <c r="Y10010" s="40"/>
      <c r="Z10010" s="40"/>
    </row>
    <row r="10011" spans="1:36">
      <c r="A10011" s="1" t="s">
        <v>2919</v>
      </c>
      <c r="B10011" s="50">
        <v>42803</v>
      </c>
      <c r="C10011" s="30">
        <v>100</v>
      </c>
      <c r="D10011" s="4" t="s">
        <v>2917</v>
      </c>
      <c r="E10011" s="1">
        <v>13</v>
      </c>
      <c r="F10011" s="4" t="s">
        <v>26</v>
      </c>
      <c r="G10011" s="4" t="s">
        <v>610</v>
      </c>
      <c r="H10011" s="4" t="s">
        <v>23</v>
      </c>
      <c r="I10011" s="4" t="s">
        <v>53</v>
      </c>
      <c r="J10011" s="4"/>
      <c r="K10011" s="4"/>
      <c r="M10011" s="1"/>
      <c r="Q10011" s="40"/>
      <c r="R10011" s="40"/>
      <c r="S10011" s="40"/>
      <c r="T10011" s="40"/>
      <c r="U10011" s="40"/>
      <c r="V10011" s="40"/>
      <c r="W10011" s="40"/>
      <c r="X10011" s="40"/>
      <c r="Y10011" s="40"/>
      <c r="Z10011" s="40"/>
    </row>
    <row r="10012" spans="1:36">
      <c r="A10012" s="1" t="s">
        <v>2919</v>
      </c>
      <c r="B10012" s="50">
        <v>42803</v>
      </c>
      <c r="C10012" s="30">
        <v>100</v>
      </c>
      <c r="D10012" s="4" t="s">
        <v>2917</v>
      </c>
      <c r="E10012" s="1">
        <v>13</v>
      </c>
      <c r="F10012" s="4" t="s">
        <v>47</v>
      </c>
      <c r="G10012" s="4" t="s">
        <v>611</v>
      </c>
      <c r="H10012" s="4" t="s">
        <v>22</v>
      </c>
      <c r="I10012" s="4" t="s">
        <v>53</v>
      </c>
      <c r="J10012" s="4"/>
      <c r="K10012" s="4"/>
      <c r="M10012" s="1"/>
      <c r="Q10012" s="40"/>
      <c r="R10012" s="40"/>
      <c r="S10012" s="40"/>
      <c r="T10012" s="40"/>
      <c r="U10012" s="40"/>
      <c r="V10012" s="40"/>
      <c r="W10012" s="40"/>
      <c r="X10012" s="40"/>
      <c r="Y10012" s="40"/>
      <c r="Z10012" s="40"/>
    </row>
    <row r="10013" spans="1:36">
      <c r="A10013" s="1" t="s">
        <v>2919</v>
      </c>
      <c r="B10013" s="50">
        <v>42803</v>
      </c>
      <c r="C10013" s="30">
        <v>100</v>
      </c>
      <c r="D10013" s="4" t="s">
        <v>2917</v>
      </c>
      <c r="E10013" s="1">
        <v>14</v>
      </c>
      <c r="F10013" s="4" t="s">
        <v>26</v>
      </c>
      <c r="G10013" s="4" t="s">
        <v>612</v>
      </c>
      <c r="H10013" s="4" t="s">
        <v>22</v>
      </c>
      <c r="I10013" s="4" t="s">
        <v>53</v>
      </c>
      <c r="J10013" s="4"/>
      <c r="K10013" s="4"/>
      <c r="M10013" s="1"/>
      <c r="Q10013" s="40"/>
      <c r="R10013" s="40"/>
      <c r="S10013" s="40"/>
      <c r="T10013" s="40"/>
      <c r="U10013" s="40"/>
      <c r="V10013" s="40"/>
      <c r="W10013" s="40"/>
      <c r="X10013" s="40"/>
      <c r="Y10013" s="40"/>
      <c r="Z10013" s="40"/>
    </row>
    <row r="10014" spans="1:36">
      <c r="A10014" s="1" t="s">
        <v>2919</v>
      </c>
      <c r="B10014" s="50">
        <v>42803</v>
      </c>
      <c r="C10014" s="30">
        <v>100</v>
      </c>
      <c r="D10014" s="4" t="s">
        <v>2917</v>
      </c>
      <c r="E10014" s="1">
        <v>14</v>
      </c>
      <c r="F10014" s="4" t="s">
        <v>47</v>
      </c>
      <c r="G10014" s="4" t="s">
        <v>613</v>
      </c>
      <c r="H10014" s="4" t="s">
        <v>22</v>
      </c>
      <c r="I10014" s="4" t="s">
        <v>53</v>
      </c>
      <c r="J10014" s="4"/>
      <c r="K10014" s="4"/>
      <c r="M10014" s="1"/>
      <c r="Q10014" s="40"/>
      <c r="R10014" s="40"/>
      <c r="S10014" s="40"/>
      <c r="T10014" s="40"/>
      <c r="U10014" s="40"/>
      <c r="V10014" s="40"/>
      <c r="W10014" s="40"/>
      <c r="X10014" s="40"/>
      <c r="Y10014" s="40"/>
      <c r="Z10014" s="40"/>
    </row>
    <row r="10015" spans="1:36">
      <c r="A10015" s="1" t="s">
        <v>2919</v>
      </c>
      <c r="B10015" s="50">
        <v>42803</v>
      </c>
      <c r="C10015" s="30">
        <v>100</v>
      </c>
      <c r="D10015" s="4" t="s">
        <v>2917</v>
      </c>
      <c r="E10015" s="1">
        <v>15</v>
      </c>
      <c r="F10015" s="4" t="s">
        <v>26</v>
      </c>
      <c r="G10015" s="4" t="s">
        <v>616</v>
      </c>
      <c r="H10015" s="4" t="s">
        <v>23</v>
      </c>
      <c r="I10015" s="4" t="s">
        <v>9</v>
      </c>
      <c r="J10015" s="4"/>
      <c r="K10015" s="4"/>
      <c r="M10015" s="1"/>
      <c r="Q10015" s="40"/>
      <c r="R10015" s="40"/>
      <c r="S10015" s="40"/>
      <c r="T10015" s="40"/>
      <c r="U10015" s="40"/>
      <c r="V10015" s="40"/>
      <c r="W10015" s="40"/>
      <c r="X10015" s="40"/>
      <c r="Y10015" s="40"/>
      <c r="Z10015" s="40"/>
    </row>
    <row r="10016" spans="1:36">
      <c r="A10016" s="1" t="s">
        <v>2919</v>
      </c>
      <c r="B10016" s="50">
        <v>42803</v>
      </c>
      <c r="C10016" s="30">
        <v>100</v>
      </c>
      <c r="D10016" s="4" t="s">
        <v>2917</v>
      </c>
      <c r="E10016" s="1">
        <v>15</v>
      </c>
      <c r="F10016" s="4" t="s">
        <v>47</v>
      </c>
      <c r="G10016" s="4" t="s">
        <v>617</v>
      </c>
      <c r="H10016" s="4" t="s">
        <v>22</v>
      </c>
      <c r="I10016" s="4" t="s">
        <v>9</v>
      </c>
      <c r="J10016" s="4"/>
      <c r="K10016" s="4" t="s">
        <v>265</v>
      </c>
      <c r="L10016" s="1" t="s">
        <v>25</v>
      </c>
      <c r="M10016" s="1" t="s">
        <v>2690</v>
      </c>
      <c r="N10016" s="1" t="s">
        <v>125</v>
      </c>
      <c r="O10016" s="1" t="s">
        <v>90</v>
      </c>
      <c r="P10016" s="1" t="s">
        <v>2691</v>
      </c>
      <c r="Q10016" s="40">
        <v>36.4</v>
      </c>
      <c r="R10016" s="40"/>
      <c r="S10016" s="40"/>
      <c r="T10016" s="40">
        <v>131.4</v>
      </c>
      <c r="U10016" s="40">
        <f>150.1+23</f>
        <v>173.1</v>
      </c>
      <c r="V10016" s="40">
        <f>(U10016/T10016)*100</f>
        <v>131.73515981735159</v>
      </c>
      <c r="W10016" s="40"/>
      <c r="X10016" s="40">
        <v>13</v>
      </c>
      <c r="Y10016" s="40">
        <v>70</v>
      </c>
      <c r="Z10016" s="40">
        <f>Y10016-X10016</f>
        <v>57</v>
      </c>
      <c r="AC10016" s="1" t="s">
        <v>2692</v>
      </c>
      <c r="AJ10016" s="1" t="s">
        <v>1328</v>
      </c>
    </row>
    <row r="10017" spans="1:36">
      <c r="A10017" s="1" t="s">
        <v>2919</v>
      </c>
      <c r="B10017" s="50">
        <v>42803</v>
      </c>
      <c r="C10017" s="30">
        <v>100</v>
      </c>
      <c r="D10017" s="4" t="s">
        <v>2917</v>
      </c>
      <c r="E10017" s="1">
        <v>16</v>
      </c>
      <c r="F10017" s="4" t="s">
        <v>26</v>
      </c>
      <c r="G10017" s="4" t="s">
        <v>618</v>
      </c>
      <c r="H10017" s="4" t="s">
        <v>23</v>
      </c>
      <c r="I10017" s="4" t="s">
        <v>23</v>
      </c>
      <c r="J10017" s="4"/>
      <c r="K10017" s="4"/>
      <c r="M10017" s="1"/>
      <c r="Q10017" s="40"/>
      <c r="R10017" s="40"/>
      <c r="S10017" s="40"/>
      <c r="T10017" s="40"/>
      <c r="U10017" s="40"/>
      <c r="V10017" s="40"/>
      <c r="W10017" s="40"/>
      <c r="X10017" s="40"/>
      <c r="Y10017" s="40"/>
      <c r="Z10017" s="40"/>
    </row>
    <row r="10018" spans="1:36">
      <c r="A10018" s="1" t="s">
        <v>2919</v>
      </c>
      <c r="B10018" s="50">
        <v>42803</v>
      </c>
      <c r="C10018" s="30">
        <v>100</v>
      </c>
      <c r="D10018" s="4" t="s">
        <v>2917</v>
      </c>
      <c r="E10018" s="1">
        <v>16</v>
      </c>
      <c r="F10018" s="4" t="s">
        <v>47</v>
      </c>
      <c r="G10018" s="4" t="s">
        <v>619</v>
      </c>
      <c r="H10018" s="4" t="s">
        <v>22</v>
      </c>
      <c r="I10018" s="4" t="s">
        <v>9</v>
      </c>
      <c r="J10018" s="4"/>
      <c r="K10018" s="4" t="s">
        <v>146</v>
      </c>
      <c r="L10018" s="1" t="s">
        <v>25</v>
      </c>
      <c r="M10018" s="1" t="s">
        <v>2652</v>
      </c>
      <c r="N10018" s="1" t="s">
        <v>2652</v>
      </c>
      <c r="O10018" s="1" t="s">
        <v>2652</v>
      </c>
      <c r="Q10018" s="40" t="s">
        <v>2652</v>
      </c>
      <c r="R10018" s="40" t="s">
        <v>2652</v>
      </c>
      <c r="S10018" s="40" t="s">
        <v>2652</v>
      </c>
      <c r="T10018" s="40"/>
      <c r="U10018" s="40"/>
      <c r="V10018" s="40"/>
      <c r="W10018" s="40"/>
      <c r="X10018" s="40" t="s">
        <v>2652</v>
      </c>
      <c r="Y10018" s="40" t="s">
        <v>2652</v>
      </c>
      <c r="Z10018" s="40" t="s">
        <v>2652</v>
      </c>
      <c r="AJ10018" s="1" t="s">
        <v>1328</v>
      </c>
    </row>
    <row r="10019" spans="1:36">
      <c r="A10019" s="1" t="s">
        <v>2919</v>
      </c>
      <c r="B10019" s="50">
        <v>42803</v>
      </c>
      <c r="C10019" s="30">
        <v>100</v>
      </c>
      <c r="D10019" s="4" t="s">
        <v>2917</v>
      </c>
      <c r="E10019" s="1">
        <v>17</v>
      </c>
      <c r="F10019" s="4" t="s">
        <v>26</v>
      </c>
      <c r="G10019" s="4" t="s">
        <v>620</v>
      </c>
      <c r="H10019" s="4" t="s">
        <v>23</v>
      </c>
      <c r="I10019" s="4" t="s">
        <v>23</v>
      </c>
      <c r="J10019" s="4"/>
      <c r="K10019" s="4"/>
      <c r="M10019" s="1"/>
      <c r="Q10019" s="40"/>
      <c r="R10019" s="40"/>
      <c r="S10019" s="40"/>
      <c r="T10019" s="40"/>
      <c r="U10019" s="40"/>
      <c r="V10019" s="40"/>
      <c r="W10019" s="40"/>
      <c r="X10019" s="40"/>
      <c r="Y10019" s="40"/>
      <c r="Z10019" s="40"/>
    </row>
    <row r="10020" spans="1:36">
      <c r="A10020" s="1" t="s">
        <v>2919</v>
      </c>
      <c r="B10020" s="50">
        <v>42803</v>
      </c>
      <c r="C10020" s="30">
        <v>100</v>
      </c>
      <c r="D10020" s="4" t="s">
        <v>2917</v>
      </c>
      <c r="E10020" s="1">
        <v>17</v>
      </c>
      <c r="F10020" s="4" t="s">
        <v>47</v>
      </c>
      <c r="G10020" s="4" t="s">
        <v>621</v>
      </c>
      <c r="H10020" s="4" t="s">
        <v>23</v>
      </c>
      <c r="I10020" s="4" t="s">
        <v>23</v>
      </c>
      <c r="J10020" s="4"/>
      <c r="K10020" s="4"/>
      <c r="M10020" s="1"/>
      <c r="Q10020" s="40"/>
      <c r="R10020" s="40"/>
      <c r="S10020" s="40"/>
      <c r="T10020" s="40"/>
      <c r="U10020" s="40"/>
      <c r="V10020" s="40"/>
      <c r="W10020" s="40"/>
      <c r="X10020" s="40"/>
      <c r="Y10020" s="40"/>
      <c r="Z10020" s="40"/>
    </row>
    <row r="10021" spans="1:36">
      <c r="A10021" s="1" t="s">
        <v>2919</v>
      </c>
      <c r="B10021" s="50">
        <v>42803</v>
      </c>
      <c r="C10021" s="30">
        <v>100</v>
      </c>
      <c r="D10021" s="4" t="s">
        <v>2917</v>
      </c>
      <c r="E10021" s="1">
        <v>18</v>
      </c>
      <c r="F10021" s="4" t="s">
        <v>26</v>
      </c>
      <c r="G10021" s="4" t="s">
        <v>622</v>
      </c>
      <c r="H10021" s="4" t="s">
        <v>23</v>
      </c>
      <c r="I10021" s="4" t="s">
        <v>23</v>
      </c>
      <c r="J10021" s="4"/>
      <c r="K10021" s="4"/>
      <c r="M10021" s="1"/>
      <c r="Q10021" s="40"/>
      <c r="R10021" s="40"/>
      <c r="S10021" s="40"/>
      <c r="T10021" s="40"/>
      <c r="U10021" s="40"/>
      <c r="V10021" s="40"/>
      <c r="W10021" s="40"/>
      <c r="X10021" s="40"/>
      <c r="Y10021" s="40"/>
      <c r="Z10021" s="40"/>
    </row>
    <row r="10022" spans="1:36">
      <c r="A10022" s="1" t="s">
        <v>2919</v>
      </c>
      <c r="B10022" s="50">
        <v>42803</v>
      </c>
      <c r="C10022" s="30">
        <v>100</v>
      </c>
      <c r="D10022" s="4" t="s">
        <v>2917</v>
      </c>
      <c r="E10022" s="1">
        <v>18</v>
      </c>
      <c r="F10022" s="4" t="s">
        <v>47</v>
      </c>
      <c r="G10022" s="4" t="s">
        <v>623</v>
      </c>
      <c r="H10022" s="4" t="s">
        <v>22</v>
      </c>
      <c r="I10022" s="4" t="s">
        <v>9</v>
      </c>
      <c r="J10022" s="4"/>
      <c r="K10022" s="4" t="s">
        <v>30</v>
      </c>
      <c r="L10022" s="1" t="s">
        <v>53</v>
      </c>
      <c r="M10022" s="6" t="s">
        <v>2639</v>
      </c>
      <c r="Q10022" s="40"/>
      <c r="R10022" s="40"/>
      <c r="S10022" s="40"/>
      <c r="T10022" s="40"/>
      <c r="U10022" s="40"/>
      <c r="V10022" s="40"/>
      <c r="W10022" s="40"/>
      <c r="X10022" s="40">
        <v>13</v>
      </c>
      <c r="Y10022" s="40">
        <v>55</v>
      </c>
      <c r="Z10022" s="40">
        <f t="shared" ref="Z10022:Z10027" si="1">Y10022-X10022</f>
        <v>42</v>
      </c>
      <c r="AJ10022" s="1" t="s">
        <v>2638</v>
      </c>
    </row>
    <row r="10023" spans="1:36">
      <c r="A10023" s="1" t="s">
        <v>2919</v>
      </c>
      <c r="B10023" s="50">
        <v>42803</v>
      </c>
      <c r="C10023" s="30">
        <v>100</v>
      </c>
      <c r="D10023" s="4" t="s">
        <v>2917</v>
      </c>
      <c r="E10023" s="1">
        <v>19</v>
      </c>
      <c r="F10023" s="4" t="s">
        <v>26</v>
      </c>
      <c r="G10023" s="4" t="s">
        <v>624</v>
      </c>
      <c r="H10023" s="4" t="s">
        <v>22</v>
      </c>
      <c r="I10023" s="4" t="s">
        <v>53</v>
      </c>
      <c r="J10023" s="4"/>
      <c r="K10023" s="4"/>
      <c r="M10023" s="1"/>
      <c r="Q10023" s="40"/>
      <c r="R10023" s="40"/>
      <c r="S10023" s="40"/>
      <c r="T10023" s="40"/>
      <c r="U10023" s="40"/>
      <c r="V10023" s="40"/>
      <c r="W10023" s="40"/>
      <c r="X10023" s="40"/>
      <c r="Y10023" s="40"/>
      <c r="Z10023" s="40"/>
    </row>
    <row r="10024" spans="1:36">
      <c r="A10024" s="1" t="s">
        <v>2919</v>
      </c>
      <c r="B10024" s="50">
        <v>42803</v>
      </c>
      <c r="C10024" s="30">
        <v>100</v>
      </c>
      <c r="D10024" s="4" t="s">
        <v>2917</v>
      </c>
      <c r="E10024" s="1">
        <v>19</v>
      </c>
      <c r="F10024" s="4" t="s">
        <v>47</v>
      </c>
      <c r="G10024" s="4" t="s">
        <v>625</v>
      </c>
      <c r="H10024" s="4" t="s">
        <v>22</v>
      </c>
      <c r="I10024" s="4" t="s">
        <v>9</v>
      </c>
      <c r="J10024" s="4"/>
      <c r="K10024" s="4" t="s">
        <v>30</v>
      </c>
      <c r="L10024" s="1" t="s">
        <v>53</v>
      </c>
      <c r="M10024" s="1" t="s">
        <v>1568</v>
      </c>
      <c r="Q10024" s="40"/>
      <c r="R10024" s="40"/>
      <c r="S10024" s="40"/>
      <c r="T10024" s="40"/>
      <c r="U10024" s="40"/>
      <c r="V10024" s="40"/>
      <c r="W10024" s="40"/>
      <c r="X10024" s="40">
        <v>13</v>
      </c>
      <c r="Y10024" s="40">
        <v>61</v>
      </c>
      <c r="Z10024" s="40">
        <f t="shared" si="1"/>
        <v>48</v>
      </c>
      <c r="AJ10024" s="1" t="s">
        <v>2638</v>
      </c>
    </row>
    <row r="10025" spans="1:36">
      <c r="A10025" s="1" t="s">
        <v>2919</v>
      </c>
      <c r="B10025" s="50">
        <v>42803</v>
      </c>
      <c r="C10025" s="30">
        <v>100</v>
      </c>
      <c r="D10025" s="4" t="s">
        <v>2917</v>
      </c>
      <c r="E10025" s="1">
        <v>20</v>
      </c>
      <c r="F10025" s="4" t="s">
        <v>26</v>
      </c>
      <c r="G10025" s="4" t="s">
        <v>626</v>
      </c>
      <c r="H10025" s="4" t="s">
        <v>23</v>
      </c>
      <c r="I10025" s="4" t="s">
        <v>23</v>
      </c>
      <c r="J10025" s="4"/>
      <c r="K10025" s="4"/>
      <c r="M10025" s="1"/>
      <c r="Q10025" s="40"/>
      <c r="R10025" s="40"/>
      <c r="S10025" s="40"/>
      <c r="T10025" s="40"/>
      <c r="U10025" s="40"/>
      <c r="V10025" s="40"/>
      <c r="W10025" s="40"/>
      <c r="X10025" s="40"/>
      <c r="Y10025" s="40"/>
      <c r="Z10025" s="40"/>
    </row>
    <row r="10026" spans="1:36">
      <c r="A10026" s="1" t="s">
        <v>2919</v>
      </c>
      <c r="B10026" s="50">
        <v>42803</v>
      </c>
      <c r="C10026" s="30">
        <v>100</v>
      </c>
      <c r="D10026" s="4" t="s">
        <v>2917</v>
      </c>
      <c r="E10026" s="1">
        <v>20</v>
      </c>
      <c r="F10026" s="4" t="s">
        <v>47</v>
      </c>
      <c r="G10026" s="4" t="s">
        <v>627</v>
      </c>
      <c r="H10026" s="4" t="s">
        <v>23</v>
      </c>
      <c r="I10026" s="4" t="s">
        <v>23</v>
      </c>
      <c r="J10026" s="4"/>
      <c r="K10026" s="4"/>
      <c r="M10026" s="1"/>
      <c r="Q10026" s="40"/>
      <c r="R10026" s="40"/>
      <c r="S10026" s="40"/>
      <c r="T10026" s="40"/>
      <c r="U10026" s="40"/>
      <c r="V10026" s="40"/>
      <c r="W10026" s="40"/>
      <c r="X10026" s="40"/>
      <c r="Y10026" s="40"/>
      <c r="Z10026" s="40"/>
    </row>
    <row r="10027" spans="1:36">
      <c r="A10027" s="1" t="s">
        <v>2919</v>
      </c>
      <c r="B10027" s="50">
        <v>42803</v>
      </c>
      <c r="C10027" s="30">
        <v>100</v>
      </c>
      <c r="D10027" s="4" t="s">
        <v>2917</v>
      </c>
      <c r="E10027" s="51">
        <v>21</v>
      </c>
      <c r="F10027" s="4" t="s">
        <v>26</v>
      </c>
      <c r="G10027" s="4" t="s">
        <v>628</v>
      </c>
      <c r="H10027" s="4" t="s">
        <v>22</v>
      </c>
      <c r="I10027" s="4" t="s">
        <v>9</v>
      </c>
      <c r="J10027" s="4"/>
      <c r="K10027" s="4" t="s">
        <v>30</v>
      </c>
      <c r="L10027" s="1" t="s">
        <v>25</v>
      </c>
      <c r="M10027" s="1" t="s">
        <v>2694</v>
      </c>
      <c r="N10027" s="1" t="s">
        <v>26</v>
      </c>
      <c r="O10027" s="1" t="s">
        <v>27</v>
      </c>
      <c r="Q10027" s="40">
        <v>25.8</v>
      </c>
      <c r="R10027" s="40">
        <v>15.2</v>
      </c>
      <c r="S10027" s="40">
        <v>14.7</v>
      </c>
      <c r="T10027" s="40"/>
      <c r="U10027" s="40"/>
      <c r="V10027" s="40"/>
      <c r="W10027" s="40"/>
      <c r="X10027" s="40">
        <v>13</v>
      </c>
      <c r="Y10027" s="40">
        <v>47</v>
      </c>
      <c r="Z10027" s="40">
        <f t="shared" si="1"/>
        <v>34</v>
      </c>
      <c r="AA10027" s="1">
        <v>5</v>
      </c>
      <c r="AC10027" s="1" t="s">
        <v>2695</v>
      </c>
      <c r="AE10027" s="1" t="s">
        <v>2696</v>
      </c>
      <c r="AF10027" s="1" t="s">
        <v>2697</v>
      </c>
      <c r="AJ10027" s="1" t="s">
        <v>1328</v>
      </c>
    </row>
    <row r="10028" spans="1:36">
      <c r="A10028" s="1" t="s">
        <v>2919</v>
      </c>
      <c r="B10028" s="50">
        <v>42803</v>
      </c>
      <c r="C10028" s="30">
        <v>100</v>
      </c>
      <c r="D10028" s="4" t="s">
        <v>2917</v>
      </c>
      <c r="E10028" s="1">
        <v>21</v>
      </c>
      <c r="F10028" s="4" t="s">
        <v>47</v>
      </c>
      <c r="G10028" s="4" t="s">
        <v>629</v>
      </c>
      <c r="H10028" s="4" t="s">
        <v>23</v>
      </c>
      <c r="I10028" s="4" t="s">
        <v>23</v>
      </c>
      <c r="J10028" s="4"/>
      <c r="K10028" s="4"/>
      <c r="M10028" s="1"/>
      <c r="Q10028" s="40"/>
      <c r="R10028" s="40"/>
      <c r="S10028" s="40"/>
      <c r="T10028" s="40"/>
      <c r="U10028" s="40"/>
      <c r="V10028" s="40"/>
      <c r="W10028" s="40"/>
      <c r="X10028" s="40"/>
      <c r="Y10028" s="40"/>
      <c r="Z10028" s="40"/>
    </row>
    <row r="10029" spans="1:36">
      <c r="A10029" s="1" t="s">
        <v>2919</v>
      </c>
      <c r="B10029" s="50">
        <v>42803</v>
      </c>
      <c r="C10029" s="30">
        <v>100</v>
      </c>
      <c r="D10029" s="4" t="s">
        <v>2917</v>
      </c>
      <c r="E10029" s="1">
        <v>22</v>
      </c>
      <c r="F10029" s="4" t="s">
        <v>26</v>
      </c>
      <c r="G10029" s="4" t="s">
        <v>630</v>
      </c>
      <c r="H10029" s="4" t="s">
        <v>23</v>
      </c>
      <c r="I10029" s="4" t="s">
        <v>23</v>
      </c>
      <c r="J10029" s="4"/>
      <c r="K10029" s="4"/>
      <c r="M10029" s="1"/>
      <c r="Q10029" s="40"/>
      <c r="R10029" s="40"/>
      <c r="S10029" s="40"/>
      <c r="T10029" s="40"/>
      <c r="U10029" s="40"/>
      <c r="V10029" s="40"/>
      <c r="W10029" s="40"/>
      <c r="X10029" s="40"/>
      <c r="Y10029" s="40"/>
      <c r="Z10029" s="40"/>
    </row>
    <row r="10030" spans="1:36">
      <c r="A10030" s="1" t="s">
        <v>2919</v>
      </c>
      <c r="B10030" s="50">
        <v>42803</v>
      </c>
      <c r="C10030" s="30">
        <v>100</v>
      </c>
      <c r="D10030" s="4" t="s">
        <v>2917</v>
      </c>
      <c r="E10030" s="1">
        <v>22</v>
      </c>
      <c r="F10030" s="4" t="s">
        <v>47</v>
      </c>
      <c r="G10030" s="4" t="s">
        <v>631</v>
      </c>
      <c r="H10030" s="4" t="s">
        <v>22</v>
      </c>
      <c r="I10030" s="4" t="s">
        <v>9</v>
      </c>
      <c r="J10030" s="4"/>
      <c r="K10030" s="4" t="s">
        <v>35</v>
      </c>
      <c r="L10030" s="1" t="s">
        <v>25</v>
      </c>
      <c r="M10030" s="6" t="s">
        <v>2698</v>
      </c>
      <c r="N10030" s="1" t="s">
        <v>26</v>
      </c>
      <c r="O10030" s="1" t="s">
        <v>27</v>
      </c>
      <c r="Q10030" s="40">
        <v>25.1</v>
      </c>
      <c r="R10030" s="40">
        <v>14.1</v>
      </c>
      <c r="S10030" s="40">
        <v>19.8</v>
      </c>
      <c r="T10030" s="40"/>
      <c r="U10030" s="40"/>
      <c r="V10030" s="40"/>
      <c r="W10030" s="40"/>
      <c r="X10030" s="40">
        <v>13</v>
      </c>
      <c r="Y10030" s="40">
        <v>70</v>
      </c>
      <c r="Z10030" s="40">
        <f>Y10030-X10030</f>
        <v>57</v>
      </c>
      <c r="AA10030" s="1">
        <v>0</v>
      </c>
      <c r="AJ10030" s="1" t="s">
        <v>1328</v>
      </c>
    </row>
    <row r="10031" spans="1:36">
      <c r="A10031" s="1" t="s">
        <v>2919</v>
      </c>
      <c r="B10031" s="50">
        <v>42803</v>
      </c>
      <c r="C10031" s="30">
        <v>100</v>
      </c>
      <c r="D10031" s="4" t="s">
        <v>2917</v>
      </c>
      <c r="E10031" s="1">
        <v>23</v>
      </c>
      <c r="F10031" s="4" t="s">
        <v>26</v>
      </c>
      <c r="G10031" s="4" t="s">
        <v>632</v>
      </c>
      <c r="H10031" s="4" t="s">
        <v>22</v>
      </c>
      <c r="I10031" s="4" t="s">
        <v>9</v>
      </c>
      <c r="J10031" s="4"/>
      <c r="K10031" s="4"/>
      <c r="M10031" s="1"/>
      <c r="Q10031" s="40"/>
      <c r="R10031" s="40"/>
      <c r="S10031" s="40"/>
      <c r="T10031" s="40"/>
      <c r="U10031" s="40"/>
      <c r="V10031" s="40"/>
      <c r="W10031" s="40"/>
      <c r="X10031" s="40"/>
      <c r="Y10031" s="40"/>
      <c r="Z10031" s="40"/>
    </row>
    <row r="10032" spans="1:36">
      <c r="A10032" s="1" t="s">
        <v>2919</v>
      </c>
      <c r="B10032" s="50">
        <v>42803</v>
      </c>
      <c r="C10032" s="30">
        <v>100</v>
      </c>
      <c r="D10032" s="4" t="s">
        <v>2917</v>
      </c>
      <c r="E10032" s="1">
        <v>23</v>
      </c>
      <c r="F10032" s="4" t="s">
        <v>47</v>
      </c>
      <c r="G10032" s="4" t="s">
        <v>633</v>
      </c>
      <c r="H10032" s="4" t="s">
        <v>22</v>
      </c>
      <c r="I10032" s="4" t="s">
        <v>53</v>
      </c>
      <c r="J10032" s="4"/>
      <c r="K10032" s="4"/>
      <c r="M10032" s="1"/>
      <c r="Q10032" s="40"/>
      <c r="R10032" s="40"/>
      <c r="S10032" s="40"/>
      <c r="T10032" s="40"/>
      <c r="U10032" s="40"/>
      <c r="V10032" s="40"/>
      <c r="W10032" s="40"/>
      <c r="X10032" s="40"/>
      <c r="Y10032" s="40"/>
      <c r="Z10032" s="40"/>
    </row>
    <row r="10033" spans="1:36">
      <c r="A10033" s="1" t="s">
        <v>2919</v>
      </c>
      <c r="B10033" s="50">
        <v>42803</v>
      </c>
      <c r="C10033" s="30">
        <v>100</v>
      </c>
      <c r="D10033" s="4" t="s">
        <v>2917</v>
      </c>
      <c r="E10033" s="1">
        <v>24</v>
      </c>
      <c r="F10033" s="4" t="s">
        <v>26</v>
      </c>
      <c r="G10033" s="4" t="s">
        <v>634</v>
      </c>
      <c r="H10033" s="4" t="s">
        <v>22</v>
      </c>
      <c r="I10033" s="4" t="s">
        <v>53</v>
      </c>
      <c r="J10033" s="4"/>
      <c r="K10033" s="4"/>
      <c r="M10033" s="1"/>
      <c r="Q10033" s="40"/>
      <c r="R10033" s="40"/>
      <c r="S10033" s="40"/>
      <c r="T10033" s="40"/>
      <c r="U10033" s="40"/>
      <c r="V10033" s="40"/>
      <c r="W10033" s="40"/>
      <c r="X10033" s="40"/>
      <c r="Y10033" s="40"/>
      <c r="Z10033" s="40"/>
    </row>
    <row r="10034" spans="1:36">
      <c r="A10034" s="1" t="s">
        <v>2919</v>
      </c>
      <c r="B10034" s="50">
        <v>42803</v>
      </c>
      <c r="C10034" s="30">
        <v>100</v>
      </c>
      <c r="D10034" s="4" t="s">
        <v>2917</v>
      </c>
      <c r="E10034" s="1">
        <v>24</v>
      </c>
      <c r="F10034" s="4" t="s">
        <v>47</v>
      </c>
      <c r="G10034" s="4" t="s">
        <v>635</v>
      </c>
      <c r="H10034" s="4" t="s">
        <v>22</v>
      </c>
      <c r="I10034" s="4" t="s">
        <v>9</v>
      </c>
      <c r="J10034" s="4"/>
      <c r="K10034" s="4" t="s">
        <v>30</v>
      </c>
      <c r="L10034" s="1" t="s">
        <v>53</v>
      </c>
      <c r="M10034" s="6" t="s">
        <v>2642</v>
      </c>
      <c r="Q10034" s="40"/>
      <c r="R10034" s="40"/>
      <c r="S10034" s="40"/>
      <c r="T10034" s="40"/>
      <c r="U10034" s="40"/>
      <c r="V10034" s="40"/>
      <c r="W10034" s="40"/>
      <c r="X10034" s="40">
        <v>13</v>
      </c>
      <c r="Y10034" s="40">
        <v>58</v>
      </c>
      <c r="Z10034" s="40">
        <f>Y10034-X10034</f>
        <v>45</v>
      </c>
      <c r="AJ10034" s="1" t="s">
        <v>2638</v>
      </c>
    </row>
    <row r="10035" spans="1:36">
      <c r="A10035" s="1" t="s">
        <v>2919</v>
      </c>
      <c r="B10035" s="50">
        <v>42803</v>
      </c>
      <c r="C10035" s="30">
        <v>100</v>
      </c>
      <c r="D10035" s="4" t="s">
        <v>2917</v>
      </c>
      <c r="E10035" s="1">
        <v>25</v>
      </c>
      <c r="F10035" s="4" t="s">
        <v>26</v>
      </c>
      <c r="G10035" s="4" t="s">
        <v>636</v>
      </c>
      <c r="H10035" s="4" t="s">
        <v>23</v>
      </c>
      <c r="I10035" s="4" t="s">
        <v>23</v>
      </c>
      <c r="J10035" s="4"/>
      <c r="K10035" s="4"/>
      <c r="M10035" s="1"/>
      <c r="Q10035" s="40"/>
      <c r="R10035" s="40"/>
      <c r="S10035" s="40"/>
      <c r="T10035" s="40"/>
      <c r="U10035" s="40"/>
      <c r="V10035" s="40"/>
      <c r="W10035" s="40"/>
      <c r="X10035" s="40"/>
      <c r="Y10035" s="40"/>
      <c r="Z10035" s="40"/>
    </row>
    <row r="10036" spans="1:36">
      <c r="A10036" s="1" t="s">
        <v>2919</v>
      </c>
      <c r="B10036" s="50">
        <v>42803</v>
      </c>
      <c r="C10036" s="30">
        <v>100</v>
      </c>
      <c r="D10036" s="4" t="s">
        <v>2917</v>
      </c>
      <c r="E10036" s="1">
        <v>25</v>
      </c>
      <c r="F10036" s="4" t="s">
        <v>47</v>
      </c>
      <c r="G10036" s="4" t="s">
        <v>637</v>
      </c>
      <c r="H10036" s="4" t="s">
        <v>23</v>
      </c>
      <c r="I10036" s="4" t="s">
        <v>23</v>
      </c>
      <c r="J10036" s="4"/>
      <c r="K10036" s="4"/>
      <c r="M10036" s="1"/>
      <c r="Q10036" s="40"/>
      <c r="R10036" s="40"/>
      <c r="S10036" s="40"/>
      <c r="T10036" s="40"/>
      <c r="U10036" s="40"/>
      <c r="V10036" s="40"/>
      <c r="W10036" s="40"/>
      <c r="X10036" s="40"/>
      <c r="Y10036" s="40"/>
      <c r="Z10036" s="40"/>
    </row>
    <row r="10037" spans="1:36">
      <c r="A10037" s="1" t="s">
        <v>2919</v>
      </c>
      <c r="B10037" s="50">
        <v>42803</v>
      </c>
      <c r="C10037" s="30">
        <v>100</v>
      </c>
      <c r="D10037" s="4" t="s">
        <v>2917</v>
      </c>
      <c r="E10037" s="1">
        <v>26</v>
      </c>
      <c r="F10037" s="4" t="s">
        <v>26</v>
      </c>
      <c r="G10037" s="4" t="s">
        <v>638</v>
      </c>
      <c r="H10037" s="4" t="s">
        <v>23</v>
      </c>
      <c r="I10037" s="4" t="s">
        <v>23</v>
      </c>
      <c r="J10037" s="4"/>
      <c r="K10037" s="4"/>
      <c r="M10037" s="1"/>
      <c r="Q10037" s="40"/>
      <c r="R10037" s="40"/>
      <c r="S10037" s="40"/>
      <c r="T10037" s="40"/>
      <c r="U10037" s="40"/>
      <c r="V10037" s="40"/>
      <c r="W10037" s="40"/>
      <c r="X10037" s="40"/>
      <c r="Y10037" s="40"/>
      <c r="Z10037" s="40"/>
    </row>
    <row r="10038" spans="1:36">
      <c r="A10038" s="1" t="s">
        <v>2919</v>
      </c>
      <c r="B10038" s="50">
        <v>42803</v>
      </c>
      <c r="C10038" s="30">
        <v>100</v>
      </c>
      <c r="D10038" s="4" t="s">
        <v>2917</v>
      </c>
      <c r="E10038" s="1">
        <v>26</v>
      </c>
      <c r="F10038" s="4" t="s">
        <v>47</v>
      </c>
      <c r="G10038" s="4" t="s">
        <v>639</v>
      </c>
      <c r="H10038" s="4" t="s">
        <v>22</v>
      </c>
      <c r="I10038" s="4" t="s">
        <v>9</v>
      </c>
      <c r="J10038" s="4"/>
      <c r="K10038" s="4" t="s">
        <v>146</v>
      </c>
      <c r="L10038" s="1" t="s">
        <v>25</v>
      </c>
      <c r="M10038" s="1" t="s">
        <v>3046</v>
      </c>
      <c r="N10038" s="1" t="s">
        <v>26</v>
      </c>
      <c r="O10038" s="1" t="s">
        <v>27</v>
      </c>
      <c r="Q10038" s="40">
        <v>31.3</v>
      </c>
      <c r="R10038" s="40">
        <v>17.600000000000001</v>
      </c>
      <c r="S10038" s="40">
        <v>10.199999999999999</v>
      </c>
      <c r="T10038" s="40"/>
      <c r="U10038" s="40"/>
      <c r="V10038" s="40"/>
      <c r="W10038" s="40"/>
      <c r="X10038" s="40">
        <v>13</v>
      </c>
      <c r="Y10038" s="40">
        <v>71</v>
      </c>
      <c r="Z10038" s="40">
        <f>Y10038-X10038</f>
        <v>58</v>
      </c>
      <c r="AA10038" s="1">
        <v>0</v>
      </c>
      <c r="AE10038" s="1" t="s">
        <v>2701</v>
      </c>
      <c r="AJ10038" s="1" t="s">
        <v>2638</v>
      </c>
    </row>
    <row r="10039" spans="1:36">
      <c r="A10039" s="1" t="s">
        <v>2919</v>
      </c>
      <c r="B10039" s="50">
        <v>42803</v>
      </c>
      <c r="C10039" s="30">
        <v>100</v>
      </c>
      <c r="D10039" s="4" t="s">
        <v>2917</v>
      </c>
      <c r="E10039" s="1">
        <v>27</v>
      </c>
      <c r="F10039" s="4" t="s">
        <v>26</v>
      </c>
      <c r="G10039" s="4" t="s">
        <v>640</v>
      </c>
      <c r="H10039" s="4" t="s">
        <v>23</v>
      </c>
      <c r="I10039" s="4" t="s">
        <v>23</v>
      </c>
      <c r="J10039" s="4"/>
      <c r="K10039" s="4"/>
      <c r="M10039" s="1"/>
      <c r="Q10039" s="40"/>
      <c r="R10039" s="40"/>
      <c r="S10039" s="40"/>
      <c r="T10039" s="40"/>
      <c r="U10039" s="40"/>
      <c r="V10039" s="40"/>
      <c r="W10039" s="40"/>
      <c r="X10039" s="40"/>
      <c r="Y10039" s="40"/>
      <c r="Z10039" s="40"/>
    </row>
    <row r="10040" spans="1:36">
      <c r="A10040" s="1" t="s">
        <v>2919</v>
      </c>
      <c r="B10040" s="50">
        <v>42803</v>
      </c>
      <c r="C10040" s="30">
        <v>100</v>
      </c>
      <c r="D10040" s="4" t="s">
        <v>2917</v>
      </c>
      <c r="E10040" s="1">
        <v>27</v>
      </c>
      <c r="F10040" s="4" t="s">
        <v>47</v>
      </c>
      <c r="G10040" s="4" t="s">
        <v>641</v>
      </c>
      <c r="H10040" s="4" t="s">
        <v>23</v>
      </c>
      <c r="I10040" s="4" t="s">
        <v>23</v>
      </c>
      <c r="J10040" s="4"/>
      <c r="K10040" s="4"/>
      <c r="M10040" s="1"/>
      <c r="Q10040" s="40"/>
      <c r="R10040" s="40"/>
      <c r="S10040" s="40"/>
      <c r="T10040" s="40"/>
      <c r="U10040" s="40"/>
      <c r="V10040" s="40"/>
      <c r="W10040" s="40"/>
      <c r="X10040" s="40"/>
      <c r="Y10040" s="40"/>
      <c r="Z10040" s="40"/>
    </row>
    <row r="10041" spans="1:36">
      <c r="A10041" s="1" t="s">
        <v>2919</v>
      </c>
      <c r="B10041" s="50">
        <v>42803</v>
      </c>
      <c r="C10041" s="30">
        <v>100</v>
      </c>
      <c r="D10041" s="4" t="s">
        <v>2917</v>
      </c>
      <c r="E10041" s="1">
        <v>28</v>
      </c>
      <c r="F10041" s="4" t="s">
        <v>26</v>
      </c>
      <c r="G10041" s="4" t="s">
        <v>642</v>
      </c>
      <c r="H10041" s="4" t="s">
        <v>23</v>
      </c>
      <c r="I10041" s="4" t="s">
        <v>23</v>
      </c>
      <c r="J10041" s="4"/>
      <c r="K10041" s="4"/>
      <c r="M10041" s="1"/>
      <c r="Q10041" s="40"/>
      <c r="R10041" s="40"/>
      <c r="S10041" s="40"/>
      <c r="T10041" s="40"/>
      <c r="U10041" s="40"/>
      <c r="V10041" s="40"/>
      <c r="W10041" s="40"/>
      <c r="X10041" s="40"/>
      <c r="Y10041" s="40"/>
      <c r="Z10041" s="40"/>
    </row>
    <row r="10042" spans="1:36">
      <c r="A10042" s="1" t="s">
        <v>2919</v>
      </c>
      <c r="B10042" s="50">
        <v>42803</v>
      </c>
      <c r="C10042" s="30">
        <v>100</v>
      </c>
      <c r="D10042" s="4" t="s">
        <v>2917</v>
      </c>
      <c r="E10042" s="1">
        <v>28</v>
      </c>
      <c r="F10042" s="4" t="s">
        <v>47</v>
      </c>
      <c r="G10042" s="4" t="s">
        <v>643</v>
      </c>
      <c r="H10042" s="4" t="s">
        <v>23</v>
      </c>
      <c r="I10042" s="4" t="s">
        <v>23</v>
      </c>
      <c r="J10042" s="4"/>
      <c r="K10042" s="4"/>
      <c r="M10042" s="1"/>
      <c r="Q10042" s="40"/>
      <c r="R10042" s="40"/>
      <c r="S10042" s="40"/>
      <c r="T10042" s="40"/>
      <c r="U10042" s="40"/>
      <c r="V10042" s="40"/>
      <c r="W10042" s="40"/>
      <c r="X10042" s="40"/>
      <c r="Y10042" s="40"/>
      <c r="Z10042" s="40"/>
    </row>
    <row r="10043" spans="1:36">
      <c r="A10043" s="1" t="s">
        <v>2919</v>
      </c>
      <c r="B10043" s="50">
        <v>42803</v>
      </c>
      <c r="C10043" s="30">
        <v>100</v>
      </c>
      <c r="D10043" s="4" t="s">
        <v>2917</v>
      </c>
      <c r="E10043" s="1">
        <v>29</v>
      </c>
      <c r="F10043" s="4" t="s">
        <v>26</v>
      </c>
      <c r="G10043" s="4" t="s">
        <v>644</v>
      </c>
      <c r="H10043" s="4" t="s">
        <v>23</v>
      </c>
      <c r="I10043" s="4" t="s">
        <v>23</v>
      </c>
      <c r="J10043" s="4"/>
      <c r="K10043" s="4"/>
      <c r="M10043" s="1"/>
      <c r="Q10043" s="40"/>
      <c r="R10043" s="40"/>
      <c r="S10043" s="40"/>
      <c r="T10043" s="40"/>
      <c r="U10043" s="40"/>
      <c r="V10043" s="40"/>
      <c r="W10043" s="40"/>
      <c r="X10043" s="40"/>
      <c r="Y10043" s="40"/>
      <c r="Z10043" s="40"/>
    </row>
    <row r="10044" spans="1:36">
      <c r="A10044" s="1" t="s">
        <v>2919</v>
      </c>
      <c r="B10044" s="50">
        <v>42803</v>
      </c>
      <c r="C10044" s="30">
        <v>100</v>
      </c>
      <c r="D10044" s="4" t="s">
        <v>2917</v>
      </c>
      <c r="E10044" s="3">
        <v>29</v>
      </c>
      <c r="F10044" s="5" t="s">
        <v>47</v>
      </c>
      <c r="G10044" s="5" t="s">
        <v>645</v>
      </c>
      <c r="H10044" s="4" t="s">
        <v>23</v>
      </c>
      <c r="I10044" s="4" t="s">
        <v>23</v>
      </c>
      <c r="J10044" s="4"/>
      <c r="K10044" s="4"/>
      <c r="M10044" s="1"/>
      <c r="Q10044" s="40"/>
      <c r="R10044" s="40"/>
      <c r="S10044" s="40"/>
      <c r="T10044" s="40"/>
      <c r="U10044" s="40"/>
      <c r="V10044" s="40"/>
      <c r="W10044" s="40"/>
      <c r="X10044" s="40"/>
      <c r="Y10044" s="40"/>
      <c r="Z10044" s="40"/>
    </row>
    <row r="10045" spans="1:36">
      <c r="A10045" s="1" t="s">
        <v>2919</v>
      </c>
      <c r="B10045" s="50">
        <v>42803</v>
      </c>
      <c r="C10045" s="30">
        <v>100</v>
      </c>
      <c r="D10045" s="4" t="s">
        <v>2917</v>
      </c>
      <c r="E10045" s="1">
        <v>30</v>
      </c>
      <c r="F10045" s="4" t="s">
        <v>26</v>
      </c>
      <c r="G10045" s="4" t="s">
        <v>646</v>
      </c>
      <c r="H10045" s="4" t="s">
        <v>23</v>
      </c>
      <c r="I10045" s="4" t="s">
        <v>23</v>
      </c>
      <c r="J10045" s="4"/>
      <c r="K10045" s="4"/>
      <c r="M10045" s="1"/>
      <c r="Q10045" s="40"/>
      <c r="R10045" s="40"/>
      <c r="S10045" s="40"/>
      <c r="T10045" s="40"/>
      <c r="U10045" s="40"/>
      <c r="V10045" s="40"/>
      <c r="W10045" s="40"/>
      <c r="X10045" s="40"/>
      <c r="Y10045" s="40"/>
      <c r="Z10045" s="40"/>
    </row>
    <row r="10046" spans="1:36">
      <c r="A10046" s="1" t="s">
        <v>2919</v>
      </c>
      <c r="B10046" s="50">
        <v>42803</v>
      </c>
      <c r="C10046" s="30">
        <v>100</v>
      </c>
      <c r="D10046" s="4" t="s">
        <v>2917</v>
      </c>
      <c r="E10046" s="1">
        <v>30</v>
      </c>
      <c r="F10046" s="4" t="s">
        <v>47</v>
      </c>
      <c r="G10046" s="4" t="s">
        <v>647</v>
      </c>
      <c r="H10046" s="4" t="s">
        <v>23</v>
      </c>
      <c r="I10046" s="4" t="s">
        <v>23</v>
      </c>
      <c r="J10046" s="4"/>
      <c r="K10046" s="4"/>
      <c r="M10046" s="1"/>
      <c r="Q10046" s="40"/>
      <c r="R10046" s="40"/>
      <c r="S10046" s="40"/>
      <c r="T10046" s="40"/>
      <c r="U10046" s="40"/>
      <c r="V10046" s="40"/>
      <c r="W10046" s="40"/>
      <c r="X10046" s="40"/>
      <c r="Y10046" s="40"/>
      <c r="Z10046" s="40"/>
    </row>
    <row r="10047" spans="1:36">
      <c r="A10047" s="1" t="s">
        <v>2919</v>
      </c>
      <c r="B10047" s="50">
        <v>42803</v>
      </c>
      <c r="C10047" s="30">
        <v>100</v>
      </c>
      <c r="D10047" s="4" t="s">
        <v>2917</v>
      </c>
      <c r="E10047" s="1">
        <v>31</v>
      </c>
      <c r="F10047" s="4" t="s">
        <v>26</v>
      </c>
      <c r="G10047" s="4" t="s">
        <v>648</v>
      </c>
      <c r="H10047" s="4" t="s">
        <v>23</v>
      </c>
      <c r="I10047" s="4" t="s">
        <v>23</v>
      </c>
      <c r="J10047" s="4"/>
      <c r="K10047" s="4"/>
      <c r="M10047" s="1"/>
      <c r="Q10047" s="40"/>
      <c r="R10047" s="40"/>
      <c r="S10047" s="40"/>
      <c r="T10047" s="40"/>
      <c r="U10047" s="40"/>
      <c r="V10047" s="40"/>
      <c r="W10047" s="40"/>
      <c r="X10047" s="40"/>
      <c r="Y10047" s="40"/>
      <c r="Z10047" s="40"/>
    </row>
    <row r="10048" spans="1:36">
      <c r="A10048" s="1" t="s">
        <v>2919</v>
      </c>
      <c r="B10048" s="50">
        <v>42803</v>
      </c>
      <c r="C10048" s="30">
        <v>100</v>
      </c>
      <c r="D10048" s="4" t="s">
        <v>2917</v>
      </c>
      <c r="E10048" s="1">
        <v>31</v>
      </c>
      <c r="F10048" s="4" t="s">
        <v>47</v>
      </c>
      <c r="G10048" s="4" t="s">
        <v>649</v>
      </c>
      <c r="H10048" s="4" t="s">
        <v>23</v>
      </c>
      <c r="I10048" s="4" t="s">
        <v>23</v>
      </c>
      <c r="J10048" s="4"/>
      <c r="K10048" s="4"/>
      <c r="M10048" s="1"/>
      <c r="Q10048" s="40"/>
      <c r="R10048" s="40"/>
      <c r="S10048" s="40"/>
      <c r="T10048" s="40"/>
      <c r="U10048" s="40"/>
      <c r="V10048" s="40"/>
      <c r="W10048" s="40"/>
      <c r="X10048" s="40"/>
      <c r="Y10048" s="40"/>
      <c r="Z10048" s="40"/>
    </row>
    <row r="10049" spans="1:36">
      <c r="A10049" s="1" t="s">
        <v>2919</v>
      </c>
      <c r="B10049" s="50">
        <v>42803</v>
      </c>
      <c r="C10049" s="30">
        <v>100</v>
      </c>
      <c r="D10049" s="4" t="s">
        <v>2917</v>
      </c>
      <c r="E10049" s="1">
        <v>32</v>
      </c>
      <c r="F10049" s="4" t="s">
        <v>26</v>
      </c>
      <c r="G10049" s="4" t="s">
        <v>650</v>
      </c>
      <c r="H10049" s="4" t="s">
        <v>22</v>
      </c>
      <c r="I10049" s="4" t="s">
        <v>9</v>
      </c>
      <c r="J10049" s="4"/>
      <c r="K10049" s="4" t="s">
        <v>30</v>
      </c>
      <c r="L10049" s="1" t="s">
        <v>25</v>
      </c>
      <c r="M10049" s="6" t="s">
        <v>2703</v>
      </c>
      <c r="N10049" s="1" t="s">
        <v>26</v>
      </c>
      <c r="O10049" s="1" t="s">
        <v>27</v>
      </c>
      <c r="Q10049" s="40">
        <v>28.2</v>
      </c>
      <c r="R10049" s="40">
        <v>15.8</v>
      </c>
      <c r="S10049" s="40">
        <v>17.2</v>
      </c>
      <c r="T10049" s="40"/>
      <c r="U10049" s="40"/>
      <c r="V10049" s="40"/>
      <c r="W10049" s="40"/>
      <c r="X10049" s="40">
        <v>13</v>
      </c>
      <c r="Y10049" s="40">
        <v>61</v>
      </c>
      <c r="Z10049" s="40">
        <f>Y10049-X10049</f>
        <v>48</v>
      </c>
      <c r="AA10049" s="1">
        <v>10</v>
      </c>
      <c r="AE10049" s="1" t="s">
        <v>2704</v>
      </c>
      <c r="AF10049" s="1" t="s">
        <v>2705</v>
      </c>
      <c r="AJ10049" s="1" t="s">
        <v>1328</v>
      </c>
    </row>
    <row r="10050" spans="1:36">
      <c r="A10050" s="1" t="s">
        <v>2919</v>
      </c>
      <c r="B10050" s="50">
        <v>42803</v>
      </c>
      <c r="C10050" s="30">
        <v>100</v>
      </c>
      <c r="D10050" s="4" t="s">
        <v>2917</v>
      </c>
      <c r="E10050" s="1">
        <v>32</v>
      </c>
      <c r="F10050" s="4" t="s">
        <v>47</v>
      </c>
      <c r="G10050" s="4" t="s">
        <v>651</v>
      </c>
      <c r="H10050" s="4" t="s">
        <v>23</v>
      </c>
      <c r="I10050" s="4" t="s">
        <v>23</v>
      </c>
      <c r="J10050" s="4"/>
      <c r="K10050" s="4"/>
      <c r="M10050" s="1"/>
      <c r="Q10050" s="40"/>
      <c r="R10050" s="40"/>
      <c r="S10050" s="40"/>
      <c r="T10050" s="40"/>
      <c r="U10050" s="40"/>
      <c r="V10050" s="40"/>
      <c r="W10050" s="40"/>
      <c r="X10050" s="40"/>
      <c r="Y10050" s="40"/>
      <c r="Z10050" s="40"/>
    </row>
    <row r="10051" spans="1:36">
      <c r="A10051" s="1" t="s">
        <v>2919</v>
      </c>
      <c r="B10051" s="50">
        <v>42803</v>
      </c>
      <c r="C10051" s="30">
        <v>100</v>
      </c>
      <c r="D10051" s="4" t="s">
        <v>2917</v>
      </c>
      <c r="E10051" s="1">
        <v>33</v>
      </c>
      <c r="F10051" s="4" t="s">
        <v>26</v>
      </c>
      <c r="G10051" s="4" t="s">
        <v>740</v>
      </c>
      <c r="H10051" s="4" t="s">
        <v>22</v>
      </c>
      <c r="I10051" s="4" t="s">
        <v>9</v>
      </c>
      <c r="J10051" s="4"/>
      <c r="K10051" s="4" t="s">
        <v>30</v>
      </c>
      <c r="L10051" s="1" t="s">
        <v>25</v>
      </c>
      <c r="M10051" s="1" t="s">
        <v>2706</v>
      </c>
      <c r="N10051" s="1" t="s">
        <v>224</v>
      </c>
      <c r="O10051" s="1" t="s">
        <v>27</v>
      </c>
      <c r="Q10051" s="40">
        <v>22.2</v>
      </c>
      <c r="R10051" s="40">
        <v>16.2</v>
      </c>
      <c r="S10051" s="40">
        <v>19</v>
      </c>
      <c r="T10051" s="40"/>
      <c r="U10051" s="40"/>
      <c r="V10051" s="40"/>
      <c r="W10051" s="40"/>
      <c r="X10051" s="40">
        <v>13</v>
      </c>
      <c r="Y10051" s="40">
        <v>54</v>
      </c>
      <c r="Z10051" s="40">
        <f>Y10051-X10051</f>
        <v>41</v>
      </c>
      <c r="AA10051" s="1">
        <v>10</v>
      </c>
      <c r="AE10051" s="1" t="s">
        <v>2707</v>
      </c>
      <c r="AF10051" s="1" t="s">
        <v>2708</v>
      </c>
      <c r="AJ10051" s="1" t="s">
        <v>2638</v>
      </c>
    </row>
    <row r="10052" spans="1:36">
      <c r="A10052" s="1" t="s">
        <v>2919</v>
      </c>
      <c r="B10052" s="50">
        <v>42803</v>
      </c>
      <c r="C10052" s="30">
        <v>100</v>
      </c>
      <c r="D10052" s="4" t="s">
        <v>2917</v>
      </c>
      <c r="E10052" s="1">
        <v>33</v>
      </c>
      <c r="F10052" s="4" t="s">
        <v>47</v>
      </c>
      <c r="G10052" s="4" t="s">
        <v>652</v>
      </c>
      <c r="H10052" s="4" t="s">
        <v>23</v>
      </c>
      <c r="I10052" s="4" t="s">
        <v>23</v>
      </c>
      <c r="J10052" s="4"/>
      <c r="K10052" s="4"/>
      <c r="M10052" s="1"/>
      <c r="Q10052" s="40"/>
      <c r="R10052" s="40"/>
      <c r="S10052" s="40"/>
      <c r="T10052" s="40"/>
      <c r="U10052" s="40"/>
      <c r="V10052" s="40"/>
      <c r="W10052" s="40"/>
      <c r="X10052" s="40"/>
      <c r="Y10052" s="40"/>
      <c r="Z10052" s="40"/>
    </row>
    <row r="10053" spans="1:36">
      <c r="A10053" s="1" t="s">
        <v>2919</v>
      </c>
      <c r="B10053" s="50">
        <v>42803</v>
      </c>
      <c r="C10053" s="30">
        <v>100</v>
      </c>
      <c r="D10053" s="4" t="s">
        <v>2917</v>
      </c>
      <c r="E10053" s="1">
        <v>34</v>
      </c>
      <c r="F10053" s="4" t="s">
        <v>26</v>
      </c>
      <c r="G10053" s="4" t="s">
        <v>653</v>
      </c>
      <c r="H10053" s="4" t="s">
        <v>23</v>
      </c>
      <c r="I10053" s="4" t="s">
        <v>23</v>
      </c>
      <c r="J10053" s="4"/>
      <c r="K10053" s="4"/>
      <c r="M10053" s="1"/>
      <c r="Q10053" s="40"/>
      <c r="R10053" s="40"/>
      <c r="S10053" s="40"/>
      <c r="T10053" s="40"/>
      <c r="U10053" s="40"/>
      <c r="V10053" s="40"/>
      <c r="W10053" s="40"/>
      <c r="X10053" s="40"/>
      <c r="Y10053" s="40"/>
      <c r="Z10053" s="40"/>
    </row>
    <row r="10054" spans="1:36">
      <c r="A10054" s="1" t="s">
        <v>2919</v>
      </c>
      <c r="B10054" s="50">
        <v>42803</v>
      </c>
      <c r="C10054" s="30">
        <v>100</v>
      </c>
      <c r="D10054" s="4" t="s">
        <v>2917</v>
      </c>
      <c r="E10054" s="1">
        <v>34</v>
      </c>
      <c r="F10054" s="4" t="s">
        <v>47</v>
      </c>
      <c r="G10054" s="4" t="s">
        <v>655</v>
      </c>
      <c r="H10054" s="4" t="s">
        <v>23</v>
      </c>
      <c r="I10054" s="4" t="s">
        <v>23</v>
      </c>
      <c r="J10054" s="4"/>
      <c r="K10054" s="4"/>
      <c r="M10054" s="1"/>
      <c r="Q10054" s="40"/>
      <c r="R10054" s="40"/>
      <c r="S10054" s="40"/>
      <c r="T10054" s="40"/>
      <c r="U10054" s="40"/>
      <c r="V10054" s="40"/>
      <c r="W10054" s="40"/>
      <c r="X10054" s="40"/>
      <c r="Y10054" s="40"/>
      <c r="Z10054" s="40"/>
    </row>
    <row r="10055" spans="1:36">
      <c r="A10055" s="1" t="s">
        <v>2919</v>
      </c>
      <c r="B10055" s="50">
        <v>42803</v>
      </c>
      <c r="C10055" s="30">
        <v>100</v>
      </c>
      <c r="D10055" s="4" t="s">
        <v>2917</v>
      </c>
      <c r="E10055" s="1">
        <v>35</v>
      </c>
      <c r="F10055" s="4" t="s">
        <v>26</v>
      </c>
      <c r="G10055" s="4" t="s">
        <v>656</v>
      </c>
      <c r="H10055" s="4" t="s">
        <v>23</v>
      </c>
      <c r="I10055" s="4" t="s">
        <v>23</v>
      </c>
      <c r="J10055" s="4"/>
      <c r="K10055" s="4"/>
      <c r="M10055" s="1"/>
      <c r="Q10055" s="40"/>
      <c r="R10055" s="40"/>
      <c r="S10055" s="40"/>
      <c r="T10055" s="40"/>
      <c r="U10055" s="40"/>
      <c r="V10055" s="40"/>
      <c r="W10055" s="40"/>
      <c r="X10055" s="40"/>
      <c r="Y10055" s="40"/>
      <c r="Z10055" s="40"/>
    </row>
    <row r="10056" spans="1:36">
      <c r="A10056" s="1" t="s">
        <v>2919</v>
      </c>
      <c r="B10056" s="50">
        <v>42803</v>
      </c>
      <c r="C10056" s="30">
        <v>100</v>
      </c>
      <c r="D10056" s="4" t="s">
        <v>2917</v>
      </c>
      <c r="E10056" s="1">
        <v>35</v>
      </c>
      <c r="F10056" s="4" t="s">
        <v>47</v>
      </c>
      <c r="G10056" s="4" t="s">
        <v>658</v>
      </c>
      <c r="H10056" s="4" t="s">
        <v>22</v>
      </c>
      <c r="I10056" s="4" t="s">
        <v>9</v>
      </c>
      <c r="J10056" s="4"/>
      <c r="K10056" s="4" t="s">
        <v>35</v>
      </c>
      <c r="L10056" s="1" t="s">
        <v>25</v>
      </c>
      <c r="M10056" s="1" t="s">
        <v>2700</v>
      </c>
      <c r="N10056" s="1" t="s">
        <v>26</v>
      </c>
      <c r="O10056" s="1" t="s">
        <v>27</v>
      </c>
      <c r="Q10056" s="40">
        <v>24.6</v>
      </c>
      <c r="R10056" s="40">
        <v>15.2</v>
      </c>
      <c r="S10056" s="40">
        <v>24</v>
      </c>
      <c r="T10056" s="40"/>
      <c r="U10056" s="40"/>
      <c r="V10056" s="40"/>
      <c r="W10056" s="40"/>
      <c r="X10056" s="40">
        <v>13</v>
      </c>
      <c r="Y10056" s="40">
        <v>58</v>
      </c>
      <c r="Z10056" s="40">
        <f>Y10056-X10056</f>
        <v>45</v>
      </c>
      <c r="AA10056" s="1">
        <v>0</v>
      </c>
      <c r="AE10056" s="1" t="s">
        <v>2709</v>
      </c>
      <c r="AJ10056" s="1" t="s">
        <v>2638</v>
      </c>
    </row>
    <row r="10057" spans="1:36">
      <c r="A10057" s="1" t="s">
        <v>2919</v>
      </c>
      <c r="B10057" s="50">
        <v>42803</v>
      </c>
      <c r="C10057" s="30">
        <v>100</v>
      </c>
      <c r="D10057" s="4" t="s">
        <v>2917</v>
      </c>
      <c r="E10057" s="1">
        <v>36</v>
      </c>
      <c r="F10057" s="4" t="s">
        <v>26</v>
      </c>
      <c r="G10057" s="4" t="s">
        <v>660</v>
      </c>
      <c r="H10057" s="4" t="s">
        <v>23</v>
      </c>
      <c r="I10057" s="4" t="s">
        <v>23</v>
      </c>
      <c r="J10057" s="4"/>
      <c r="K10057" s="4"/>
      <c r="M10057" s="1"/>
      <c r="Q10057" s="40"/>
      <c r="R10057" s="40"/>
      <c r="S10057" s="40"/>
      <c r="T10057" s="40"/>
      <c r="U10057" s="40"/>
      <c r="V10057" s="40"/>
      <c r="W10057" s="40"/>
      <c r="X10057" s="40"/>
      <c r="Y10057" s="40"/>
      <c r="Z10057" s="40"/>
    </row>
    <row r="10058" spans="1:36">
      <c r="A10058" s="1" t="s">
        <v>2919</v>
      </c>
      <c r="B10058" s="50">
        <v>42803</v>
      </c>
      <c r="C10058" s="30">
        <v>100</v>
      </c>
      <c r="D10058" s="4" t="s">
        <v>2917</v>
      </c>
      <c r="E10058" s="1">
        <v>36</v>
      </c>
      <c r="F10058" s="4" t="s">
        <v>47</v>
      </c>
      <c r="G10058" s="4" t="s">
        <v>661</v>
      </c>
      <c r="H10058" s="4" t="s">
        <v>23</v>
      </c>
      <c r="I10058" s="4" t="s">
        <v>23</v>
      </c>
      <c r="J10058" s="4"/>
      <c r="K10058" s="4"/>
      <c r="M10058" s="1"/>
      <c r="Q10058" s="40"/>
      <c r="R10058" s="40"/>
      <c r="S10058" s="40"/>
      <c r="T10058" s="40"/>
      <c r="U10058" s="40"/>
      <c r="V10058" s="40"/>
      <c r="W10058" s="40"/>
      <c r="X10058" s="40"/>
      <c r="Y10058" s="40"/>
      <c r="Z10058" s="40"/>
    </row>
    <row r="10059" spans="1:36">
      <c r="A10059" s="1" t="s">
        <v>2919</v>
      </c>
      <c r="B10059" s="50">
        <v>42803</v>
      </c>
      <c r="C10059" s="30">
        <v>100</v>
      </c>
      <c r="D10059" s="4" t="s">
        <v>2917</v>
      </c>
      <c r="E10059" s="1">
        <v>37</v>
      </c>
      <c r="F10059" s="4" t="s">
        <v>26</v>
      </c>
      <c r="G10059" s="4" t="s">
        <v>741</v>
      </c>
      <c r="H10059" s="4" t="s">
        <v>23</v>
      </c>
      <c r="I10059" s="4" t="s">
        <v>23</v>
      </c>
      <c r="J10059" s="4"/>
      <c r="K10059" s="4"/>
      <c r="M10059" s="1"/>
      <c r="Q10059" s="40"/>
      <c r="R10059" s="40"/>
      <c r="S10059" s="40"/>
      <c r="T10059" s="40"/>
      <c r="U10059" s="40"/>
      <c r="V10059" s="40"/>
      <c r="W10059" s="40"/>
      <c r="X10059" s="40"/>
      <c r="Y10059" s="40"/>
      <c r="Z10059" s="40"/>
    </row>
    <row r="10060" spans="1:36">
      <c r="A10060" s="1" t="s">
        <v>2919</v>
      </c>
      <c r="B10060" s="50">
        <v>42803</v>
      </c>
      <c r="C10060" s="30">
        <v>100</v>
      </c>
      <c r="D10060" s="4" t="s">
        <v>2917</v>
      </c>
      <c r="E10060" s="1">
        <v>37</v>
      </c>
      <c r="F10060" s="4" t="s">
        <v>47</v>
      </c>
      <c r="G10060" s="4" t="s">
        <v>662</v>
      </c>
      <c r="H10060" s="4" t="s">
        <v>22</v>
      </c>
      <c r="I10060" s="4" t="s">
        <v>9</v>
      </c>
      <c r="J10060" s="4"/>
      <c r="K10060" s="4"/>
      <c r="M10060" s="1"/>
      <c r="Q10060" s="40"/>
      <c r="R10060" s="40"/>
      <c r="S10060" s="40"/>
      <c r="T10060" s="40"/>
      <c r="U10060" s="40"/>
      <c r="V10060" s="40"/>
      <c r="W10060" s="40"/>
      <c r="X10060" s="40"/>
      <c r="Y10060" s="40"/>
      <c r="Z10060" s="40"/>
    </row>
    <row r="10061" spans="1:36">
      <c r="A10061" s="1" t="s">
        <v>2919</v>
      </c>
      <c r="B10061" s="50">
        <v>42803</v>
      </c>
      <c r="C10061" s="30">
        <v>100</v>
      </c>
      <c r="D10061" s="4" t="s">
        <v>2917</v>
      </c>
      <c r="E10061" s="1">
        <v>38</v>
      </c>
      <c r="F10061" s="4" t="s">
        <v>26</v>
      </c>
      <c r="G10061" s="4" t="s">
        <v>663</v>
      </c>
      <c r="H10061" s="4" t="s">
        <v>23</v>
      </c>
      <c r="I10061" s="4" t="s">
        <v>23</v>
      </c>
      <c r="J10061" s="4"/>
      <c r="K10061" s="4"/>
      <c r="M10061" s="1"/>
      <c r="Q10061" s="40"/>
      <c r="R10061" s="40"/>
      <c r="S10061" s="40"/>
      <c r="T10061" s="40"/>
      <c r="U10061" s="40"/>
      <c r="V10061" s="40"/>
      <c r="W10061" s="40"/>
      <c r="X10061" s="40"/>
      <c r="Y10061" s="40"/>
      <c r="Z10061" s="40"/>
    </row>
    <row r="10062" spans="1:36">
      <c r="A10062" s="1" t="s">
        <v>2919</v>
      </c>
      <c r="B10062" s="50">
        <v>42803</v>
      </c>
      <c r="C10062" s="30">
        <v>100</v>
      </c>
      <c r="D10062" s="4" t="s">
        <v>2917</v>
      </c>
      <c r="E10062" s="1">
        <v>38</v>
      </c>
      <c r="F10062" s="4" t="s">
        <v>47</v>
      </c>
      <c r="G10062" s="4" t="s">
        <v>664</v>
      </c>
      <c r="H10062" s="4" t="s">
        <v>23</v>
      </c>
      <c r="I10062" s="4" t="s">
        <v>23</v>
      </c>
      <c r="J10062" s="4"/>
      <c r="K10062" s="4"/>
      <c r="M10062" s="1"/>
      <c r="Q10062" s="40"/>
      <c r="R10062" s="40"/>
      <c r="S10062" s="40"/>
      <c r="T10062" s="40"/>
      <c r="U10062" s="40"/>
      <c r="V10062" s="40"/>
      <c r="W10062" s="40"/>
      <c r="X10062" s="40"/>
      <c r="Y10062" s="40"/>
      <c r="Z10062" s="40"/>
    </row>
    <row r="10063" spans="1:36">
      <c r="A10063" s="1" t="s">
        <v>2919</v>
      </c>
      <c r="B10063" s="50">
        <v>42803</v>
      </c>
      <c r="C10063" s="30">
        <v>100</v>
      </c>
      <c r="D10063" s="4" t="s">
        <v>2917</v>
      </c>
      <c r="E10063" s="1">
        <v>39</v>
      </c>
      <c r="F10063" s="4" t="s">
        <v>26</v>
      </c>
      <c r="G10063" s="4" t="s">
        <v>665</v>
      </c>
      <c r="H10063" s="4" t="s">
        <v>23</v>
      </c>
      <c r="I10063" s="4" t="s">
        <v>23</v>
      </c>
      <c r="J10063" s="4"/>
      <c r="K10063" s="4"/>
      <c r="M10063" s="1"/>
      <c r="Q10063" s="40"/>
      <c r="R10063" s="40"/>
      <c r="S10063" s="40"/>
      <c r="T10063" s="40"/>
      <c r="U10063" s="40"/>
      <c r="V10063" s="40"/>
      <c r="W10063" s="40"/>
      <c r="X10063" s="40"/>
      <c r="Y10063" s="40"/>
      <c r="Z10063" s="40"/>
    </row>
    <row r="10064" spans="1:36">
      <c r="A10064" s="1" t="s">
        <v>2919</v>
      </c>
      <c r="B10064" s="50">
        <v>42803</v>
      </c>
      <c r="C10064" s="30">
        <v>100</v>
      </c>
      <c r="D10064" s="4" t="s">
        <v>2917</v>
      </c>
      <c r="E10064" s="1">
        <v>39</v>
      </c>
      <c r="F10064" s="4" t="s">
        <v>47</v>
      </c>
      <c r="G10064" s="4" t="s">
        <v>666</v>
      </c>
      <c r="H10064" s="4" t="s">
        <v>22</v>
      </c>
      <c r="I10064" s="4" t="s">
        <v>9</v>
      </c>
      <c r="J10064" s="4"/>
      <c r="K10064" s="4" t="s">
        <v>30</v>
      </c>
      <c r="L10064" s="1" t="s">
        <v>53</v>
      </c>
      <c r="M10064" s="1" t="s">
        <v>1544</v>
      </c>
      <c r="Q10064" s="40"/>
      <c r="R10064" s="40"/>
      <c r="S10064" s="40"/>
      <c r="T10064" s="40"/>
      <c r="U10064" s="40"/>
      <c r="V10064" s="40"/>
      <c r="W10064" s="40"/>
      <c r="X10064" s="40">
        <v>13</v>
      </c>
      <c r="Y10064" s="40">
        <v>61</v>
      </c>
      <c r="Z10064" s="40">
        <f>Y10064-X10064</f>
        <v>48</v>
      </c>
      <c r="AJ10064" s="1" t="s">
        <v>2638</v>
      </c>
    </row>
    <row r="10065" spans="1:36">
      <c r="A10065" s="1" t="s">
        <v>2919</v>
      </c>
      <c r="B10065" s="50">
        <v>42803</v>
      </c>
      <c r="C10065" s="30">
        <v>100</v>
      </c>
      <c r="D10065" s="4" t="s">
        <v>2917</v>
      </c>
      <c r="E10065" s="1">
        <v>40</v>
      </c>
      <c r="F10065" s="4" t="s">
        <v>26</v>
      </c>
      <c r="G10065" s="4" t="s">
        <v>667</v>
      </c>
      <c r="H10065" s="4" t="s">
        <v>23</v>
      </c>
      <c r="I10065" s="4" t="s">
        <v>23</v>
      </c>
      <c r="J10065" s="4"/>
      <c r="K10065" s="4"/>
      <c r="M10065" s="1"/>
      <c r="Q10065" s="40"/>
      <c r="R10065" s="40"/>
      <c r="S10065" s="40"/>
      <c r="T10065" s="40"/>
      <c r="U10065" s="40"/>
      <c r="V10065" s="40"/>
      <c r="W10065" s="40"/>
      <c r="X10065" s="40"/>
      <c r="Y10065" s="40"/>
      <c r="Z10065" s="40"/>
    </row>
    <row r="10066" spans="1:36">
      <c r="A10066" s="1" t="s">
        <v>2919</v>
      </c>
      <c r="B10066" s="50">
        <v>42803</v>
      </c>
      <c r="C10066" s="30">
        <v>100</v>
      </c>
      <c r="D10066" s="4" t="s">
        <v>2917</v>
      </c>
      <c r="E10066" s="1">
        <v>40</v>
      </c>
      <c r="F10066" s="4" t="s">
        <v>47</v>
      </c>
      <c r="G10066" s="4" t="s">
        <v>668</v>
      </c>
      <c r="H10066" s="4" t="s">
        <v>23</v>
      </c>
      <c r="I10066" s="4" t="s">
        <v>23</v>
      </c>
      <c r="J10066" s="4"/>
      <c r="K10066" s="4"/>
      <c r="M10066" s="1"/>
      <c r="Q10066" s="40"/>
      <c r="R10066" s="40"/>
      <c r="S10066" s="40"/>
      <c r="T10066" s="40"/>
      <c r="U10066" s="40"/>
      <c r="V10066" s="40"/>
      <c r="W10066" s="40"/>
      <c r="X10066" s="40"/>
      <c r="Y10066" s="40"/>
      <c r="Z10066" s="40"/>
    </row>
    <row r="10067" spans="1:36">
      <c r="A10067" s="1" t="s">
        <v>2919</v>
      </c>
      <c r="B10067" s="50">
        <v>42803</v>
      </c>
      <c r="C10067" s="30">
        <v>100</v>
      </c>
      <c r="D10067" s="4" t="s">
        <v>2917</v>
      </c>
      <c r="E10067" s="1">
        <v>41</v>
      </c>
      <c r="F10067" s="4" t="s">
        <v>26</v>
      </c>
      <c r="G10067" s="4" t="s">
        <v>670</v>
      </c>
      <c r="H10067" s="4" t="s">
        <v>23</v>
      </c>
      <c r="I10067" s="4" t="s">
        <v>23</v>
      </c>
      <c r="J10067" s="4"/>
      <c r="K10067" s="4"/>
      <c r="M10067" s="1"/>
      <c r="Q10067" s="40"/>
      <c r="R10067" s="40"/>
      <c r="S10067" s="40"/>
      <c r="T10067" s="40"/>
      <c r="U10067" s="40"/>
      <c r="V10067" s="40"/>
      <c r="W10067" s="40"/>
      <c r="X10067" s="40"/>
      <c r="Y10067" s="40"/>
      <c r="Z10067" s="40"/>
    </row>
    <row r="10068" spans="1:36">
      <c r="A10068" s="1" t="s">
        <v>2919</v>
      </c>
      <c r="B10068" s="50">
        <v>42803</v>
      </c>
      <c r="C10068" s="30">
        <v>100</v>
      </c>
      <c r="D10068" s="4" t="s">
        <v>2917</v>
      </c>
      <c r="E10068" s="1">
        <v>41</v>
      </c>
      <c r="F10068" s="4" t="s">
        <v>47</v>
      </c>
      <c r="G10068" s="4" t="s">
        <v>671</v>
      </c>
      <c r="H10068" s="4" t="s">
        <v>23</v>
      </c>
      <c r="I10068" s="4" t="s">
        <v>23</v>
      </c>
      <c r="J10068" s="4"/>
      <c r="K10068" s="4"/>
      <c r="M10068" s="1"/>
      <c r="Q10068" s="40"/>
      <c r="R10068" s="40"/>
      <c r="S10068" s="40"/>
      <c r="T10068" s="40"/>
      <c r="U10068" s="40"/>
      <c r="V10068" s="40"/>
      <c r="W10068" s="40"/>
      <c r="X10068" s="40"/>
      <c r="Y10068" s="40"/>
      <c r="Z10068" s="40"/>
    </row>
    <row r="10069" spans="1:36">
      <c r="A10069" s="1" t="s">
        <v>2919</v>
      </c>
      <c r="B10069" s="50">
        <v>42803</v>
      </c>
      <c r="C10069" s="30">
        <v>100</v>
      </c>
      <c r="D10069" s="4" t="s">
        <v>2917</v>
      </c>
      <c r="E10069" s="1">
        <v>42</v>
      </c>
      <c r="F10069" s="4" t="s">
        <v>26</v>
      </c>
      <c r="G10069" s="4" t="s">
        <v>672</v>
      </c>
      <c r="H10069" s="4" t="s">
        <v>23</v>
      </c>
      <c r="I10069" s="4" t="s">
        <v>23</v>
      </c>
      <c r="J10069" s="4"/>
      <c r="K10069" s="4"/>
      <c r="M10069" s="1"/>
      <c r="Q10069" s="40"/>
      <c r="R10069" s="40"/>
      <c r="S10069" s="40"/>
      <c r="T10069" s="40"/>
      <c r="U10069" s="40"/>
      <c r="V10069" s="40"/>
      <c r="W10069" s="40"/>
      <c r="X10069" s="40"/>
      <c r="Y10069" s="40"/>
      <c r="Z10069" s="40"/>
    </row>
    <row r="10070" spans="1:36">
      <c r="A10070" s="1" t="s">
        <v>2919</v>
      </c>
      <c r="B10070" s="50">
        <v>42803</v>
      </c>
      <c r="C10070" s="30">
        <v>100</v>
      </c>
      <c r="D10070" s="4" t="s">
        <v>2917</v>
      </c>
      <c r="E10070" s="1">
        <v>42</v>
      </c>
      <c r="F10070" s="4" t="s">
        <v>47</v>
      </c>
      <c r="G10070" s="4" t="s">
        <v>673</v>
      </c>
      <c r="H10070" s="4" t="s">
        <v>23</v>
      </c>
      <c r="I10070" s="4" t="s">
        <v>23</v>
      </c>
      <c r="J10070" s="4"/>
      <c r="K10070" s="4"/>
      <c r="M10070" s="1"/>
      <c r="Q10070" s="40"/>
      <c r="R10070" s="40"/>
      <c r="S10070" s="40"/>
      <c r="T10070" s="40"/>
      <c r="U10070" s="40"/>
      <c r="V10070" s="40"/>
      <c r="W10070" s="40"/>
      <c r="X10070" s="40"/>
      <c r="Y10070" s="40"/>
      <c r="Z10070" s="40"/>
    </row>
    <row r="10071" spans="1:36">
      <c r="A10071" s="1" t="s">
        <v>2919</v>
      </c>
      <c r="B10071" s="50">
        <v>42803</v>
      </c>
      <c r="C10071" s="30">
        <v>100</v>
      </c>
      <c r="D10071" s="4" t="s">
        <v>2917</v>
      </c>
      <c r="E10071" s="1">
        <v>43</v>
      </c>
      <c r="F10071" s="4" t="s">
        <v>26</v>
      </c>
      <c r="G10071" s="4" t="s">
        <v>674</v>
      </c>
      <c r="H10071" s="4" t="s">
        <v>23</v>
      </c>
      <c r="I10071" s="4" t="s">
        <v>23</v>
      </c>
      <c r="J10071" s="4"/>
      <c r="K10071" s="4"/>
      <c r="M10071" s="1"/>
      <c r="Q10071" s="40"/>
      <c r="R10071" s="40"/>
      <c r="S10071" s="40"/>
      <c r="T10071" s="40"/>
      <c r="U10071" s="40"/>
      <c r="V10071" s="40"/>
      <c r="W10071" s="40"/>
      <c r="X10071" s="40"/>
      <c r="Y10071" s="40"/>
      <c r="Z10071" s="40"/>
    </row>
    <row r="10072" spans="1:36">
      <c r="A10072" s="1" t="s">
        <v>2919</v>
      </c>
      <c r="B10072" s="50">
        <v>42803</v>
      </c>
      <c r="C10072" s="30">
        <v>100</v>
      </c>
      <c r="D10072" s="4" t="s">
        <v>2917</v>
      </c>
      <c r="E10072" s="1">
        <v>43</v>
      </c>
      <c r="F10072" s="4" t="s">
        <v>47</v>
      </c>
      <c r="G10072" s="4" t="s">
        <v>675</v>
      </c>
      <c r="H10072" s="4" t="s">
        <v>23</v>
      </c>
      <c r="I10072" s="4" t="s">
        <v>23</v>
      </c>
      <c r="J10072" s="4"/>
      <c r="K10072" s="4"/>
      <c r="M10072" s="1"/>
      <c r="Q10072" s="40"/>
      <c r="R10072" s="40"/>
      <c r="S10072" s="40"/>
      <c r="T10072" s="40"/>
      <c r="U10072" s="40"/>
      <c r="V10072" s="40"/>
      <c r="W10072" s="40"/>
      <c r="X10072" s="40"/>
      <c r="Y10072" s="40"/>
      <c r="Z10072" s="40"/>
    </row>
    <row r="10073" spans="1:36">
      <c r="A10073" s="1" t="s">
        <v>2919</v>
      </c>
      <c r="B10073" s="50">
        <v>42803</v>
      </c>
      <c r="C10073" s="30">
        <v>100</v>
      </c>
      <c r="D10073" s="4" t="s">
        <v>2917</v>
      </c>
      <c r="E10073" s="1">
        <v>44</v>
      </c>
      <c r="F10073" s="4" t="s">
        <v>26</v>
      </c>
      <c r="G10073" s="4" t="s">
        <v>676</v>
      </c>
      <c r="H10073" s="4" t="s">
        <v>23</v>
      </c>
      <c r="I10073" s="4" t="s">
        <v>23</v>
      </c>
      <c r="J10073" s="4"/>
      <c r="K10073" s="4"/>
      <c r="M10073" s="1"/>
      <c r="Q10073" s="40"/>
      <c r="R10073" s="40"/>
      <c r="S10073" s="40"/>
      <c r="T10073" s="40"/>
      <c r="U10073" s="40"/>
      <c r="V10073" s="40"/>
      <c r="W10073" s="40"/>
      <c r="X10073" s="40"/>
      <c r="Y10073" s="40"/>
      <c r="Z10073" s="40"/>
    </row>
    <row r="10074" spans="1:36">
      <c r="A10074" s="1" t="s">
        <v>2919</v>
      </c>
      <c r="B10074" s="50">
        <v>42803</v>
      </c>
      <c r="C10074" s="30">
        <v>100</v>
      </c>
      <c r="D10074" s="4" t="s">
        <v>2917</v>
      </c>
      <c r="E10074" s="1">
        <v>44</v>
      </c>
      <c r="F10074" s="4" t="s">
        <v>47</v>
      </c>
      <c r="G10074" s="4" t="s">
        <v>678</v>
      </c>
      <c r="H10074" s="4" t="s">
        <v>22</v>
      </c>
      <c r="I10074" s="4" t="s">
        <v>9</v>
      </c>
      <c r="J10074" s="4"/>
      <c r="K10074" s="4" t="s">
        <v>29</v>
      </c>
      <c r="L10074" s="1" t="s">
        <v>25</v>
      </c>
      <c r="M10074" s="1" t="s">
        <v>2710</v>
      </c>
      <c r="N10074" s="1" t="s">
        <v>224</v>
      </c>
      <c r="O10074" s="1" t="s">
        <v>90</v>
      </c>
      <c r="P10074" s="1" t="s">
        <v>2711</v>
      </c>
      <c r="Q10074" s="40">
        <v>35.799999999999997</v>
      </c>
      <c r="R10074" s="40">
        <v>16.100000000000001</v>
      </c>
      <c r="S10074" s="40">
        <v>19</v>
      </c>
      <c r="T10074" s="40"/>
      <c r="U10074" s="40"/>
      <c r="V10074" s="40"/>
      <c r="W10074" s="40"/>
      <c r="X10074" s="40">
        <v>13</v>
      </c>
      <c r="Y10074" s="40">
        <v>106</v>
      </c>
      <c r="Z10074" s="40">
        <f>Y10074-X10074</f>
        <v>93</v>
      </c>
      <c r="AA10074" s="1">
        <v>28</v>
      </c>
      <c r="AE10074" s="1" t="s">
        <v>2712</v>
      </c>
      <c r="AF10074" s="1" t="s">
        <v>2713</v>
      </c>
      <c r="AJ10074" s="1" t="s">
        <v>2638</v>
      </c>
    </row>
    <row r="10075" spans="1:36">
      <c r="A10075" s="1" t="s">
        <v>2919</v>
      </c>
      <c r="B10075" s="50">
        <v>42803</v>
      </c>
      <c r="C10075" s="30">
        <v>100</v>
      </c>
      <c r="D10075" s="4" t="s">
        <v>2917</v>
      </c>
      <c r="E10075" s="1">
        <v>45</v>
      </c>
      <c r="F10075" s="4" t="s">
        <v>26</v>
      </c>
      <c r="G10075" s="4" t="s">
        <v>679</v>
      </c>
      <c r="H10075" s="4" t="s">
        <v>23</v>
      </c>
      <c r="I10075" s="4" t="s">
        <v>23</v>
      </c>
      <c r="J10075" s="4"/>
      <c r="K10075" s="4"/>
      <c r="M10075" s="1"/>
      <c r="Q10075" s="40"/>
      <c r="R10075" s="40"/>
      <c r="S10075" s="40"/>
      <c r="T10075" s="40"/>
      <c r="U10075" s="40"/>
      <c r="V10075" s="40"/>
      <c r="W10075" s="40"/>
      <c r="X10075" s="40"/>
      <c r="Y10075" s="40"/>
      <c r="Z10075" s="40"/>
    </row>
    <row r="10076" spans="1:36">
      <c r="A10076" s="1" t="s">
        <v>2919</v>
      </c>
      <c r="B10076" s="50">
        <v>42803</v>
      </c>
      <c r="C10076" s="30">
        <v>100</v>
      </c>
      <c r="D10076" s="4" t="s">
        <v>2917</v>
      </c>
      <c r="E10076" s="1">
        <v>45</v>
      </c>
      <c r="F10076" s="4" t="s">
        <v>47</v>
      </c>
      <c r="G10076" s="4" t="s">
        <v>680</v>
      </c>
      <c r="H10076" s="4" t="s">
        <v>23</v>
      </c>
      <c r="I10076" s="4" t="s">
        <v>23</v>
      </c>
      <c r="J10076" s="4"/>
      <c r="K10076" s="4"/>
      <c r="M10076" s="1"/>
      <c r="Q10076" s="40"/>
      <c r="R10076" s="40"/>
      <c r="S10076" s="40"/>
      <c r="T10076" s="40"/>
      <c r="U10076" s="40"/>
      <c r="V10076" s="40"/>
      <c r="W10076" s="40"/>
      <c r="X10076" s="40"/>
      <c r="Y10076" s="40"/>
      <c r="Z10076" s="40"/>
    </row>
    <row r="10077" spans="1:36">
      <c r="A10077" s="1" t="s">
        <v>2919</v>
      </c>
      <c r="B10077" s="50">
        <v>42803</v>
      </c>
      <c r="C10077" s="30">
        <v>100</v>
      </c>
      <c r="D10077" s="4" t="s">
        <v>2917</v>
      </c>
      <c r="E10077" s="1">
        <v>46</v>
      </c>
      <c r="F10077" s="4" t="s">
        <v>26</v>
      </c>
      <c r="G10077" s="4" t="s">
        <v>681</v>
      </c>
      <c r="H10077" s="4" t="s">
        <v>23</v>
      </c>
      <c r="I10077" s="4" t="s">
        <v>23</v>
      </c>
      <c r="J10077" s="4"/>
      <c r="K10077" s="4"/>
      <c r="M10077" s="1"/>
      <c r="Q10077" s="40"/>
      <c r="R10077" s="40"/>
      <c r="S10077" s="40"/>
      <c r="T10077" s="40"/>
      <c r="U10077" s="40"/>
      <c r="V10077" s="40"/>
      <c r="W10077" s="40"/>
      <c r="X10077" s="40"/>
      <c r="Y10077" s="40"/>
      <c r="Z10077" s="40"/>
    </row>
    <row r="10078" spans="1:36">
      <c r="A10078" s="1" t="s">
        <v>2919</v>
      </c>
      <c r="B10078" s="50">
        <v>42803</v>
      </c>
      <c r="C10078" s="30">
        <v>100</v>
      </c>
      <c r="D10078" s="4" t="s">
        <v>2917</v>
      </c>
      <c r="E10078" s="1">
        <v>46</v>
      </c>
      <c r="F10078" s="4" t="s">
        <v>47</v>
      </c>
      <c r="G10078" s="4" t="s">
        <v>682</v>
      </c>
      <c r="H10078" s="4" t="s">
        <v>23</v>
      </c>
      <c r="I10078" s="4" t="s">
        <v>23</v>
      </c>
      <c r="J10078" s="4"/>
      <c r="K10078" s="4"/>
      <c r="M10078" s="1"/>
      <c r="Q10078" s="40"/>
      <c r="R10078" s="40"/>
      <c r="S10078" s="40"/>
      <c r="T10078" s="40"/>
      <c r="U10078" s="40"/>
      <c r="V10078" s="40"/>
      <c r="W10078" s="40"/>
      <c r="X10078" s="40"/>
      <c r="Y10078" s="40"/>
      <c r="Z10078" s="40"/>
    </row>
    <row r="10079" spans="1:36">
      <c r="A10079" s="1" t="s">
        <v>2919</v>
      </c>
      <c r="B10079" s="50">
        <v>42803</v>
      </c>
      <c r="C10079" s="30">
        <v>100</v>
      </c>
      <c r="D10079" s="4" t="s">
        <v>2917</v>
      </c>
      <c r="E10079" s="1">
        <v>47</v>
      </c>
      <c r="F10079" s="4" t="s">
        <v>26</v>
      </c>
      <c r="G10079" s="4" t="s">
        <v>683</v>
      </c>
      <c r="H10079" s="4" t="s">
        <v>23</v>
      </c>
      <c r="I10079" s="4" t="s">
        <v>23</v>
      </c>
      <c r="J10079" s="4"/>
      <c r="K10079" s="4"/>
      <c r="M10079" s="1"/>
      <c r="Q10079" s="40"/>
      <c r="R10079" s="40"/>
      <c r="S10079" s="40"/>
      <c r="T10079" s="40"/>
      <c r="U10079" s="40"/>
      <c r="V10079" s="40"/>
      <c r="W10079" s="40"/>
      <c r="X10079" s="40"/>
      <c r="Y10079" s="40"/>
      <c r="Z10079" s="40"/>
    </row>
    <row r="10080" spans="1:36">
      <c r="A10080" s="1" t="s">
        <v>2919</v>
      </c>
      <c r="B10080" s="50">
        <v>42803</v>
      </c>
      <c r="C10080" s="30">
        <v>100</v>
      </c>
      <c r="D10080" s="4" t="s">
        <v>2917</v>
      </c>
      <c r="E10080" s="1">
        <v>47</v>
      </c>
      <c r="F10080" s="4" t="s">
        <v>47</v>
      </c>
      <c r="G10080" s="4" t="s">
        <v>684</v>
      </c>
      <c r="H10080" s="4" t="s">
        <v>23</v>
      </c>
      <c r="I10080" s="4" t="s">
        <v>23</v>
      </c>
      <c r="J10080" s="4"/>
      <c r="K10080" s="4"/>
      <c r="M10080" s="1"/>
      <c r="Q10080" s="40"/>
      <c r="R10080" s="40"/>
      <c r="S10080" s="40"/>
      <c r="T10080" s="40"/>
      <c r="U10080" s="40"/>
      <c r="V10080" s="40"/>
      <c r="W10080" s="40"/>
      <c r="X10080" s="40"/>
      <c r="Y10080" s="40"/>
      <c r="Z10080" s="40"/>
    </row>
    <row r="10081" spans="1:36">
      <c r="A10081" s="1" t="s">
        <v>2919</v>
      </c>
      <c r="B10081" s="50">
        <v>42803</v>
      </c>
      <c r="C10081" s="30">
        <v>100</v>
      </c>
      <c r="D10081" s="4" t="s">
        <v>2917</v>
      </c>
      <c r="E10081" s="1">
        <v>48</v>
      </c>
      <c r="F10081" s="4" t="s">
        <v>26</v>
      </c>
      <c r="G10081" s="4" t="s">
        <v>686</v>
      </c>
      <c r="H10081" s="4" t="s">
        <v>23</v>
      </c>
      <c r="I10081" s="4" t="s">
        <v>23</v>
      </c>
      <c r="J10081" s="4"/>
      <c r="K10081" s="4"/>
      <c r="M10081" s="1"/>
      <c r="Q10081" s="40"/>
      <c r="R10081" s="40"/>
      <c r="S10081" s="40"/>
      <c r="T10081" s="40"/>
      <c r="U10081" s="40"/>
      <c r="V10081" s="40"/>
      <c r="W10081" s="40"/>
      <c r="X10081" s="40"/>
      <c r="Y10081" s="40"/>
      <c r="Z10081" s="40"/>
    </row>
    <row r="10082" spans="1:36">
      <c r="A10082" s="1" t="s">
        <v>2919</v>
      </c>
      <c r="B10082" s="50">
        <v>42803</v>
      </c>
      <c r="C10082" s="30">
        <v>100</v>
      </c>
      <c r="D10082" s="4" t="s">
        <v>2917</v>
      </c>
      <c r="E10082" s="1">
        <v>48</v>
      </c>
      <c r="F10082" s="4" t="s">
        <v>47</v>
      </c>
      <c r="G10082" s="4" t="s">
        <v>687</v>
      </c>
      <c r="H10082" s="4" t="s">
        <v>23</v>
      </c>
      <c r="I10082" s="4" t="s">
        <v>23</v>
      </c>
      <c r="J10082" s="4"/>
      <c r="K10082" s="4"/>
      <c r="M10082" s="1"/>
      <c r="Q10082" s="40"/>
      <c r="R10082" s="40"/>
      <c r="S10082" s="40"/>
      <c r="T10082" s="40"/>
      <c r="U10082" s="40"/>
      <c r="V10082" s="40"/>
      <c r="W10082" s="40"/>
      <c r="X10082" s="40"/>
      <c r="Y10082" s="40"/>
      <c r="Z10082" s="40"/>
    </row>
    <row r="10083" spans="1:36">
      <c r="A10083" s="1" t="s">
        <v>2920</v>
      </c>
      <c r="B10083" s="50">
        <v>42804</v>
      </c>
      <c r="C10083" s="30">
        <v>100</v>
      </c>
      <c r="D10083" s="4" t="s">
        <v>2917</v>
      </c>
      <c r="E10083" s="1">
        <v>1</v>
      </c>
      <c r="F10083" s="4" t="s">
        <v>26</v>
      </c>
      <c r="G10083" s="4" t="s">
        <v>584</v>
      </c>
      <c r="H10083" s="4" t="s">
        <v>23</v>
      </c>
      <c r="I10083" s="4" t="s">
        <v>23</v>
      </c>
      <c r="J10083" s="4"/>
      <c r="K10083" s="4"/>
      <c r="M10083" s="1"/>
      <c r="Q10083" s="40"/>
      <c r="R10083" s="40"/>
      <c r="S10083" s="40"/>
      <c r="T10083" s="40"/>
      <c r="U10083" s="40"/>
      <c r="V10083" s="40"/>
      <c r="W10083" s="40"/>
      <c r="X10083" s="40"/>
      <c r="Y10083" s="40"/>
      <c r="Z10083" s="40"/>
    </row>
    <row r="10084" spans="1:36">
      <c r="A10084" s="1" t="s">
        <v>2920</v>
      </c>
      <c r="B10084" s="50">
        <v>42804</v>
      </c>
      <c r="C10084" s="30">
        <v>100</v>
      </c>
      <c r="D10084" s="4" t="s">
        <v>2917</v>
      </c>
      <c r="E10084" s="1">
        <v>1</v>
      </c>
      <c r="F10084" s="4" t="s">
        <v>47</v>
      </c>
      <c r="G10084" s="4" t="s">
        <v>586</v>
      </c>
      <c r="H10084" s="4" t="s">
        <v>23</v>
      </c>
      <c r="I10084" s="4" t="s">
        <v>23</v>
      </c>
      <c r="J10084" s="4"/>
      <c r="K10084" s="4"/>
      <c r="M10084" s="1"/>
      <c r="Q10084" s="40"/>
      <c r="R10084" s="40"/>
      <c r="S10084" s="40"/>
      <c r="T10084" s="40"/>
      <c r="U10084" s="40"/>
      <c r="V10084" s="40"/>
      <c r="W10084" s="40"/>
      <c r="X10084" s="40"/>
      <c r="Y10084" s="40"/>
      <c r="Z10084" s="40"/>
    </row>
    <row r="10085" spans="1:36">
      <c r="A10085" s="1" t="s">
        <v>2920</v>
      </c>
      <c r="B10085" s="50">
        <v>42804</v>
      </c>
      <c r="C10085" s="30">
        <v>100</v>
      </c>
      <c r="D10085" s="4" t="s">
        <v>2917</v>
      </c>
      <c r="E10085" s="1">
        <v>2</v>
      </c>
      <c r="F10085" s="4" t="s">
        <v>26</v>
      </c>
      <c r="G10085" s="4" t="s">
        <v>587</v>
      </c>
      <c r="H10085" s="4" t="s">
        <v>23</v>
      </c>
      <c r="I10085" s="4" t="s">
        <v>23</v>
      </c>
      <c r="J10085" s="4"/>
      <c r="K10085" s="4"/>
      <c r="M10085" s="1"/>
      <c r="Q10085" s="40"/>
      <c r="R10085" s="40"/>
      <c r="S10085" s="40"/>
      <c r="T10085" s="40"/>
      <c r="U10085" s="40"/>
      <c r="V10085" s="40"/>
      <c r="W10085" s="40"/>
      <c r="X10085" s="40"/>
      <c r="Y10085" s="40"/>
      <c r="Z10085" s="40"/>
    </row>
    <row r="10086" spans="1:36">
      <c r="A10086" s="1" t="s">
        <v>2920</v>
      </c>
      <c r="B10086" s="50">
        <v>42804</v>
      </c>
      <c r="C10086" s="30">
        <v>100</v>
      </c>
      <c r="D10086" s="4" t="s">
        <v>2917</v>
      </c>
      <c r="E10086" s="1">
        <v>2</v>
      </c>
      <c r="F10086" s="4" t="s">
        <v>47</v>
      </c>
      <c r="G10086" s="4" t="s">
        <v>588</v>
      </c>
      <c r="H10086" s="4" t="s">
        <v>23</v>
      </c>
      <c r="I10086" s="4" t="s">
        <v>23</v>
      </c>
      <c r="J10086" s="4"/>
      <c r="K10086" s="4" t="s">
        <v>29</v>
      </c>
      <c r="L10086" s="1" t="s">
        <v>53</v>
      </c>
      <c r="M10086" s="6" t="s">
        <v>2670</v>
      </c>
      <c r="N10086" s="1" t="s">
        <v>224</v>
      </c>
      <c r="O10086" s="1" t="s">
        <v>33</v>
      </c>
      <c r="Q10086" s="40"/>
      <c r="R10086" s="40"/>
      <c r="S10086" s="40"/>
      <c r="T10086" s="40"/>
      <c r="U10086" s="40"/>
      <c r="V10086" s="40"/>
      <c r="W10086" s="40"/>
      <c r="X10086" s="40"/>
      <c r="Y10086" s="40"/>
      <c r="Z10086" s="40"/>
      <c r="AJ10086" s="1" t="s">
        <v>1328</v>
      </c>
    </row>
    <row r="10087" spans="1:36">
      <c r="A10087" s="1" t="s">
        <v>2920</v>
      </c>
      <c r="B10087" s="50">
        <v>42804</v>
      </c>
      <c r="C10087" s="30">
        <v>100</v>
      </c>
      <c r="D10087" s="4" t="s">
        <v>2917</v>
      </c>
      <c r="E10087" s="1">
        <v>3</v>
      </c>
      <c r="F10087" s="4" t="s">
        <v>26</v>
      </c>
      <c r="G10087" s="4" t="s">
        <v>589</v>
      </c>
      <c r="H10087" s="4" t="s">
        <v>23</v>
      </c>
      <c r="I10087" s="4" t="s">
        <v>23</v>
      </c>
      <c r="J10087" s="4"/>
      <c r="K10087" s="4"/>
      <c r="M10087" s="1"/>
      <c r="Q10087" s="40"/>
      <c r="R10087" s="40"/>
      <c r="S10087" s="40"/>
      <c r="T10087" s="40"/>
      <c r="U10087" s="40"/>
      <c r="V10087" s="40"/>
      <c r="W10087" s="40"/>
      <c r="X10087" s="40"/>
      <c r="Y10087" s="40"/>
      <c r="Z10087" s="40"/>
    </row>
    <row r="10088" spans="1:36">
      <c r="A10088" s="1" t="s">
        <v>2920</v>
      </c>
      <c r="B10088" s="50">
        <v>42804</v>
      </c>
      <c r="C10088" s="30">
        <v>100</v>
      </c>
      <c r="D10088" s="4" t="s">
        <v>2917</v>
      </c>
      <c r="E10088" s="1">
        <v>3</v>
      </c>
      <c r="F10088" s="4" t="s">
        <v>47</v>
      </c>
      <c r="G10088" s="4" t="s">
        <v>590</v>
      </c>
      <c r="H10088" s="4" t="s">
        <v>22</v>
      </c>
      <c r="I10088" s="4" t="s">
        <v>9</v>
      </c>
      <c r="J10088" s="4"/>
      <c r="K10088" s="4" t="s">
        <v>30</v>
      </c>
      <c r="L10088" s="1" t="s">
        <v>25</v>
      </c>
      <c r="M10088" s="1" t="s">
        <v>2715</v>
      </c>
      <c r="N10088" s="1" t="s">
        <v>224</v>
      </c>
      <c r="O10088" s="1" t="s">
        <v>90</v>
      </c>
      <c r="P10088" s="1" t="s">
        <v>2716</v>
      </c>
      <c r="Q10088" s="40">
        <v>21.1</v>
      </c>
      <c r="R10088" s="40">
        <v>17.899999999999999</v>
      </c>
      <c r="S10088" s="40">
        <v>12.4</v>
      </c>
      <c r="T10088" s="40"/>
      <c r="U10088" s="40"/>
      <c r="V10088" s="40"/>
      <c r="W10088" s="40"/>
      <c r="X10088" s="40">
        <v>13</v>
      </c>
      <c r="Y10088" s="40" t="s">
        <v>2652</v>
      </c>
      <c r="Z10088" s="40" t="s">
        <v>2652</v>
      </c>
      <c r="AA10088" s="1">
        <v>3</v>
      </c>
      <c r="AE10088" s="1" t="s">
        <v>2717</v>
      </c>
      <c r="AF10088" s="1" t="s">
        <v>2718</v>
      </c>
      <c r="AJ10088" s="1" t="s">
        <v>2638</v>
      </c>
    </row>
    <row r="10089" spans="1:36">
      <c r="A10089" s="1" t="s">
        <v>2920</v>
      </c>
      <c r="B10089" s="50">
        <v>42804</v>
      </c>
      <c r="C10089" s="30">
        <v>100</v>
      </c>
      <c r="D10089" s="4" t="s">
        <v>2917</v>
      </c>
      <c r="E10089" s="1">
        <v>4</v>
      </c>
      <c r="F10089" s="4" t="s">
        <v>26</v>
      </c>
      <c r="G10089" s="4" t="s">
        <v>591</v>
      </c>
      <c r="H10089" s="4" t="s">
        <v>23</v>
      </c>
      <c r="I10089" s="4" t="s">
        <v>23</v>
      </c>
      <c r="J10089" s="4"/>
      <c r="K10089" s="4"/>
      <c r="M10089" s="1"/>
      <c r="Q10089" s="40"/>
      <c r="R10089" s="40"/>
      <c r="S10089" s="40"/>
      <c r="T10089" s="40"/>
      <c r="U10089" s="40"/>
      <c r="V10089" s="40"/>
      <c r="W10089" s="40"/>
      <c r="X10089" s="40"/>
      <c r="Y10089" s="40"/>
      <c r="Z10089" s="40"/>
    </row>
    <row r="10090" spans="1:36">
      <c r="A10090" s="1" t="s">
        <v>2920</v>
      </c>
      <c r="B10090" s="50">
        <v>42804</v>
      </c>
      <c r="C10090" s="30">
        <v>100</v>
      </c>
      <c r="D10090" s="4" t="s">
        <v>2917</v>
      </c>
      <c r="E10090" s="1">
        <v>4</v>
      </c>
      <c r="F10090" s="4" t="s">
        <v>47</v>
      </c>
      <c r="G10090" s="4" t="s">
        <v>592</v>
      </c>
      <c r="H10090" s="4" t="s">
        <v>23</v>
      </c>
      <c r="I10090" s="4" t="s">
        <v>23</v>
      </c>
      <c r="J10090" s="4"/>
      <c r="K10090" s="4"/>
      <c r="M10090" s="1"/>
      <c r="Q10090" s="40"/>
      <c r="R10090" s="40"/>
      <c r="S10090" s="40"/>
      <c r="T10090" s="40"/>
      <c r="U10090" s="40"/>
      <c r="V10090" s="40"/>
      <c r="W10090" s="40"/>
      <c r="X10090" s="40"/>
      <c r="Y10090" s="40"/>
      <c r="Z10090" s="40"/>
    </row>
    <row r="10091" spans="1:36">
      <c r="A10091" s="1" t="s">
        <v>2920</v>
      </c>
      <c r="B10091" s="50">
        <v>42804</v>
      </c>
      <c r="C10091" s="30">
        <v>100</v>
      </c>
      <c r="D10091" s="4" t="s">
        <v>2917</v>
      </c>
      <c r="E10091" s="1">
        <v>5</v>
      </c>
      <c r="F10091" s="4" t="s">
        <v>26</v>
      </c>
      <c r="G10091" s="4" t="s">
        <v>593</v>
      </c>
      <c r="H10091" s="4" t="s">
        <v>23</v>
      </c>
      <c r="I10091" s="4" t="s">
        <v>23</v>
      </c>
      <c r="J10091" s="4"/>
      <c r="K10091" s="4"/>
      <c r="M10091" s="1"/>
      <c r="Q10091" s="40"/>
      <c r="R10091" s="40"/>
      <c r="S10091" s="40"/>
      <c r="T10091" s="40"/>
      <c r="U10091" s="40"/>
      <c r="V10091" s="40"/>
      <c r="W10091" s="40"/>
      <c r="X10091" s="40"/>
      <c r="Y10091" s="40"/>
      <c r="Z10091" s="40"/>
    </row>
    <row r="10092" spans="1:36">
      <c r="A10092" s="1" t="s">
        <v>2920</v>
      </c>
      <c r="B10092" s="50">
        <v>42804</v>
      </c>
      <c r="C10092" s="30">
        <v>100</v>
      </c>
      <c r="D10092" s="4" t="s">
        <v>2917</v>
      </c>
      <c r="E10092" s="1">
        <v>5</v>
      </c>
      <c r="F10092" s="4" t="s">
        <v>47</v>
      </c>
      <c r="G10092" s="4" t="s">
        <v>594</v>
      </c>
      <c r="H10092" s="4" t="s">
        <v>23</v>
      </c>
      <c r="I10092" s="4" t="s">
        <v>23</v>
      </c>
      <c r="J10092" s="4"/>
      <c r="K10092" s="4"/>
      <c r="M10092" s="1"/>
      <c r="Q10092" s="40"/>
      <c r="R10092" s="40"/>
      <c r="S10092" s="40"/>
      <c r="T10092" s="40"/>
      <c r="U10092" s="40"/>
      <c r="V10092" s="40"/>
      <c r="W10092" s="40"/>
      <c r="X10092" s="40"/>
      <c r="Y10092" s="40"/>
      <c r="Z10092" s="40"/>
    </row>
    <row r="10093" spans="1:36">
      <c r="A10093" s="1" t="s">
        <v>2920</v>
      </c>
      <c r="B10093" s="50">
        <v>42804</v>
      </c>
      <c r="C10093" s="30">
        <v>100</v>
      </c>
      <c r="D10093" s="4" t="s">
        <v>2917</v>
      </c>
      <c r="E10093" s="1">
        <v>6</v>
      </c>
      <c r="F10093" s="4" t="s">
        <v>26</v>
      </c>
      <c r="G10093" s="4" t="s">
        <v>595</v>
      </c>
      <c r="H10093" s="4" t="s">
        <v>23</v>
      </c>
      <c r="I10093" s="4" t="s">
        <v>23</v>
      </c>
      <c r="J10093" s="4"/>
      <c r="K10093" s="4"/>
      <c r="M10093" s="1"/>
      <c r="Q10093" s="40"/>
      <c r="R10093" s="40"/>
      <c r="S10093" s="40"/>
      <c r="T10093" s="40"/>
      <c r="U10093" s="40"/>
      <c r="V10093" s="40"/>
      <c r="W10093" s="40"/>
      <c r="X10093" s="40"/>
      <c r="Y10093" s="40"/>
      <c r="Z10093" s="40"/>
    </row>
    <row r="10094" spans="1:36">
      <c r="A10094" s="1" t="s">
        <v>2920</v>
      </c>
      <c r="B10094" s="50">
        <v>42804</v>
      </c>
      <c r="C10094" s="30">
        <v>100</v>
      </c>
      <c r="D10094" s="4" t="s">
        <v>2917</v>
      </c>
      <c r="E10094" s="1">
        <v>6</v>
      </c>
      <c r="F10094" s="4" t="s">
        <v>47</v>
      </c>
      <c r="G10094" s="4" t="s">
        <v>596</v>
      </c>
      <c r="H10094" s="4" t="s">
        <v>23</v>
      </c>
      <c r="I10094" s="4" t="s">
        <v>23</v>
      </c>
      <c r="J10094" s="4"/>
      <c r="K10094" s="4"/>
      <c r="M10094" s="1"/>
      <c r="Q10094" s="40"/>
      <c r="R10094" s="40"/>
      <c r="S10094" s="40"/>
      <c r="T10094" s="40"/>
      <c r="U10094" s="40"/>
      <c r="V10094" s="40"/>
      <c r="W10094" s="40"/>
      <c r="X10094" s="40"/>
      <c r="Y10094" s="40"/>
      <c r="Z10094" s="40"/>
    </row>
    <row r="10095" spans="1:36">
      <c r="A10095" s="1" t="s">
        <v>2920</v>
      </c>
      <c r="B10095" s="50">
        <v>42804</v>
      </c>
      <c r="C10095" s="30">
        <v>100</v>
      </c>
      <c r="D10095" s="4" t="s">
        <v>2917</v>
      </c>
      <c r="E10095" s="1">
        <v>7</v>
      </c>
      <c r="F10095" s="4" t="s">
        <v>26</v>
      </c>
      <c r="G10095" s="4" t="s">
        <v>597</v>
      </c>
      <c r="H10095" s="4" t="s">
        <v>23</v>
      </c>
      <c r="I10095" s="4" t="s">
        <v>23</v>
      </c>
      <c r="J10095" s="4"/>
      <c r="K10095" s="4"/>
      <c r="M10095" s="1"/>
      <c r="Q10095" s="40"/>
      <c r="R10095" s="40"/>
      <c r="S10095" s="40"/>
      <c r="T10095" s="40"/>
      <c r="U10095" s="40"/>
      <c r="V10095" s="40"/>
      <c r="W10095" s="40"/>
      <c r="X10095" s="40"/>
      <c r="Y10095" s="40"/>
      <c r="Z10095" s="40"/>
    </row>
    <row r="10096" spans="1:36">
      <c r="A10096" s="1" t="s">
        <v>2920</v>
      </c>
      <c r="B10096" s="50">
        <v>42804</v>
      </c>
      <c r="C10096" s="30">
        <v>100</v>
      </c>
      <c r="D10096" s="4" t="s">
        <v>2917</v>
      </c>
      <c r="E10096" s="1">
        <v>7</v>
      </c>
      <c r="F10096" s="4" t="s">
        <v>47</v>
      </c>
      <c r="G10096" s="4" t="s">
        <v>599</v>
      </c>
      <c r="H10096" s="4" t="s">
        <v>23</v>
      </c>
      <c r="I10096" s="4" t="s">
        <v>23</v>
      </c>
      <c r="J10096" s="4"/>
      <c r="K10096" s="4"/>
      <c r="M10096" s="1"/>
      <c r="Q10096" s="40"/>
      <c r="R10096" s="40"/>
      <c r="S10096" s="40"/>
      <c r="T10096" s="40"/>
      <c r="U10096" s="40"/>
      <c r="V10096" s="40"/>
      <c r="W10096" s="40"/>
      <c r="X10096" s="40"/>
      <c r="Y10096" s="40"/>
      <c r="Z10096" s="40"/>
    </row>
    <row r="10097" spans="1:26">
      <c r="A10097" s="1" t="s">
        <v>2920</v>
      </c>
      <c r="B10097" s="50">
        <v>42804</v>
      </c>
      <c r="C10097" s="30">
        <v>100</v>
      </c>
      <c r="D10097" s="4" t="s">
        <v>2917</v>
      </c>
      <c r="E10097" s="1">
        <v>8</v>
      </c>
      <c r="F10097" s="4" t="s">
        <v>26</v>
      </c>
      <c r="G10097" s="4" t="s">
        <v>600</v>
      </c>
      <c r="H10097" s="4" t="s">
        <v>23</v>
      </c>
      <c r="I10097" s="4" t="s">
        <v>23</v>
      </c>
      <c r="J10097" s="4"/>
      <c r="K10097" s="4"/>
      <c r="M10097" s="1"/>
      <c r="Q10097" s="40"/>
      <c r="R10097" s="40"/>
      <c r="S10097" s="40"/>
      <c r="T10097" s="40"/>
      <c r="U10097" s="40"/>
      <c r="V10097" s="40"/>
      <c r="W10097" s="40"/>
      <c r="X10097" s="40"/>
      <c r="Y10097" s="40"/>
      <c r="Z10097" s="40"/>
    </row>
    <row r="10098" spans="1:26">
      <c r="A10098" s="1" t="s">
        <v>2920</v>
      </c>
      <c r="B10098" s="50">
        <v>42804</v>
      </c>
      <c r="C10098" s="30">
        <v>100</v>
      </c>
      <c r="D10098" s="4" t="s">
        <v>2917</v>
      </c>
      <c r="E10098" s="1">
        <v>8</v>
      </c>
      <c r="F10098" s="4" t="s">
        <v>47</v>
      </c>
      <c r="G10098" s="4" t="s">
        <v>601</v>
      </c>
      <c r="H10098" s="4" t="s">
        <v>23</v>
      </c>
      <c r="I10098" s="4" t="s">
        <v>23</v>
      </c>
      <c r="J10098" s="4"/>
      <c r="K10098" s="4"/>
      <c r="M10098" s="1"/>
      <c r="Q10098" s="40"/>
      <c r="R10098" s="40"/>
      <c r="S10098" s="40"/>
      <c r="T10098" s="40"/>
      <c r="U10098" s="40"/>
      <c r="V10098" s="40"/>
      <c r="W10098" s="40"/>
      <c r="X10098" s="40"/>
      <c r="Y10098" s="40"/>
      <c r="Z10098" s="40"/>
    </row>
    <row r="10099" spans="1:26">
      <c r="A10099" s="1" t="s">
        <v>2920</v>
      </c>
      <c r="B10099" s="50">
        <v>42804</v>
      </c>
      <c r="C10099" s="30">
        <v>100</v>
      </c>
      <c r="D10099" s="4" t="s">
        <v>2917</v>
      </c>
      <c r="E10099" s="1">
        <v>9</v>
      </c>
      <c r="F10099" s="4" t="s">
        <v>26</v>
      </c>
      <c r="G10099" s="4" t="s">
        <v>602</v>
      </c>
      <c r="H10099" s="4" t="s">
        <v>23</v>
      </c>
      <c r="I10099" s="4" t="s">
        <v>23</v>
      </c>
      <c r="J10099" s="4"/>
      <c r="K10099" s="4"/>
      <c r="M10099" s="1"/>
      <c r="Q10099" s="40"/>
      <c r="R10099" s="40"/>
      <c r="S10099" s="40"/>
      <c r="T10099" s="40"/>
      <c r="U10099" s="40"/>
      <c r="V10099" s="40"/>
      <c r="W10099" s="40"/>
      <c r="X10099" s="40"/>
      <c r="Y10099" s="40"/>
      <c r="Z10099" s="40"/>
    </row>
    <row r="10100" spans="1:26">
      <c r="A10100" s="1" t="s">
        <v>2920</v>
      </c>
      <c r="B10100" s="50">
        <v>42804</v>
      </c>
      <c r="C10100" s="30">
        <v>100</v>
      </c>
      <c r="D10100" s="4" t="s">
        <v>2917</v>
      </c>
      <c r="E10100" s="1">
        <v>9</v>
      </c>
      <c r="F10100" s="4" t="s">
        <v>47</v>
      </c>
      <c r="G10100" s="4" t="s">
        <v>603</v>
      </c>
      <c r="H10100" s="4" t="s">
        <v>23</v>
      </c>
      <c r="I10100" s="4" t="s">
        <v>23</v>
      </c>
      <c r="J10100" s="4"/>
      <c r="K10100" s="4"/>
      <c r="M10100" s="1"/>
      <c r="Q10100" s="40"/>
      <c r="R10100" s="40"/>
      <c r="S10100" s="40"/>
      <c r="T10100" s="40"/>
      <c r="U10100" s="40"/>
      <c r="V10100" s="40"/>
      <c r="W10100" s="40"/>
      <c r="X10100" s="40"/>
      <c r="Y10100" s="40"/>
      <c r="Z10100" s="40"/>
    </row>
    <row r="10101" spans="1:26">
      <c r="A10101" s="1" t="s">
        <v>2920</v>
      </c>
      <c r="B10101" s="50">
        <v>42804</v>
      </c>
      <c r="C10101" s="30">
        <v>100</v>
      </c>
      <c r="D10101" s="4" t="s">
        <v>2917</v>
      </c>
      <c r="E10101" s="1">
        <v>10</v>
      </c>
      <c r="F10101" s="4" t="s">
        <v>26</v>
      </c>
      <c r="G10101" s="4" t="s">
        <v>604</v>
      </c>
      <c r="H10101" s="4" t="s">
        <v>23</v>
      </c>
      <c r="I10101" s="4" t="s">
        <v>23</v>
      </c>
      <c r="J10101" s="4"/>
      <c r="K10101" s="4"/>
      <c r="M10101" s="1"/>
      <c r="Q10101" s="40"/>
      <c r="R10101" s="40"/>
      <c r="S10101" s="40"/>
      <c r="T10101" s="40"/>
      <c r="U10101" s="40"/>
      <c r="V10101" s="40"/>
      <c r="W10101" s="40"/>
      <c r="X10101" s="40"/>
      <c r="Y10101" s="40"/>
      <c r="Z10101" s="40"/>
    </row>
    <row r="10102" spans="1:26">
      <c r="A10102" s="1" t="s">
        <v>2920</v>
      </c>
      <c r="B10102" s="50">
        <v>42804</v>
      </c>
      <c r="C10102" s="30">
        <v>100</v>
      </c>
      <c r="D10102" s="4" t="s">
        <v>2917</v>
      </c>
      <c r="E10102" s="1">
        <v>10</v>
      </c>
      <c r="F10102" s="4" t="s">
        <v>47</v>
      </c>
      <c r="G10102" s="4" t="s">
        <v>605</v>
      </c>
      <c r="H10102" s="4" t="s">
        <v>23</v>
      </c>
      <c r="I10102" s="4" t="s">
        <v>23</v>
      </c>
      <c r="J10102" s="4"/>
      <c r="K10102" s="4"/>
      <c r="M10102" s="1"/>
      <c r="Q10102" s="40"/>
      <c r="R10102" s="40"/>
      <c r="S10102" s="40"/>
      <c r="T10102" s="40"/>
      <c r="U10102" s="40"/>
      <c r="V10102" s="40"/>
      <c r="W10102" s="40"/>
      <c r="X10102" s="40"/>
      <c r="Y10102" s="40"/>
      <c r="Z10102" s="40"/>
    </row>
    <row r="10103" spans="1:26">
      <c r="A10103" s="1" t="s">
        <v>2920</v>
      </c>
      <c r="B10103" s="50">
        <v>42804</v>
      </c>
      <c r="C10103" s="30">
        <v>100</v>
      </c>
      <c r="D10103" s="4" t="s">
        <v>2917</v>
      </c>
      <c r="E10103" s="1">
        <v>11</v>
      </c>
      <c r="F10103" s="4" t="s">
        <v>26</v>
      </c>
      <c r="G10103" s="4" t="s">
        <v>606</v>
      </c>
      <c r="H10103" s="4" t="s">
        <v>23</v>
      </c>
      <c r="I10103" s="4" t="s">
        <v>23</v>
      </c>
      <c r="J10103" s="4"/>
      <c r="K10103" s="4"/>
      <c r="M10103" s="1"/>
      <c r="Q10103" s="40"/>
      <c r="R10103" s="40"/>
      <c r="S10103" s="40"/>
      <c r="T10103" s="40"/>
      <c r="U10103" s="40"/>
      <c r="V10103" s="40"/>
      <c r="W10103" s="40"/>
      <c r="X10103" s="40"/>
      <c r="Y10103" s="40"/>
      <c r="Z10103" s="40"/>
    </row>
    <row r="10104" spans="1:26">
      <c r="A10104" s="1" t="s">
        <v>2920</v>
      </c>
      <c r="B10104" s="50">
        <v>42804</v>
      </c>
      <c r="C10104" s="30">
        <v>100</v>
      </c>
      <c r="D10104" s="4" t="s">
        <v>2917</v>
      </c>
      <c r="E10104" s="1">
        <v>11</v>
      </c>
      <c r="F10104" s="4" t="s">
        <v>47</v>
      </c>
      <c r="G10104" s="4" t="s">
        <v>607</v>
      </c>
      <c r="H10104" s="4" t="s">
        <v>23</v>
      </c>
      <c r="I10104" s="4" t="s">
        <v>23</v>
      </c>
      <c r="J10104" s="4"/>
      <c r="K10104" s="4"/>
      <c r="M10104" s="1"/>
      <c r="Q10104" s="40"/>
      <c r="R10104" s="40"/>
      <c r="S10104" s="40"/>
      <c r="T10104" s="40"/>
      <c r="U10104" s="40"/>
      <c r="V10104" s="40"/>
      <c r="W10104" s="40"/>
      <c r="X10104" s="40"/>
      <c r="Y10104" s="40"/>
      <c r="Z10104" s="40"/>
    </row>
    <row r="10105" spans="1:26">
      <c r="A10105" s="1" t="s">
        <v>2920</v>
      </c>
      <c r="B10105" s="50">
        <v>42804</v>
      </c>
      <c r="C10105" s="30">
        <v>100</v>
      </c>
      <c r="D10105" s="4" t="s">
        <v>2917</v>
      </c>
      <c r="E10105" s="1">
        <v>12</v>
      </c>
      <c r="F10105" s="4" t="s">
        <v>26</v>
      </c>
      <c r="G10105" s="4" t="s">
        <v>608</v>
      </c>
      <c r="H10105" s="4" t="s">
        <v>23</v>
      </c>
      <c r="I10105" s="4" t="s">
        <v>23</v>
      </c>
      <c r="J10105" s="4"/>
      <c r="K10105" s="4"/>
      <c r="M10105" s="1"/>
      <c r="Q10105" s="40"/>
      <c r="R10105" s="40"/>
      <c r="S10105" s="40"/>
      <c r="T10105" s="40"/>
      <c r="U10105" s="40"/>
      <c r="V10105" s="40"/>
      <c r="W10105" s="40"/>
      <c r="X10105" s="40"/>
      <c r="Y10105" s="40"/>
      <c r="Z10105" s="40"/>
    </row>
    <row r="10106" spans="1:26">
      <c r="A10106" s="1" t="s">
        <v>2920</v>
      </c>
      <c r="B10106" s="50">
        <v>42804</v>
      </c>
      <c r="C10106" s="30">
        <v>100</v>
      </c>
      <c r="D10106" s="4" t="s">
        <v>2917</v>
      </c>
      <c r="E10106" s="1">
        <v>12</v>
      </c>
      <c r="F10106" s="4" t="s">
        <v>47</v>
      </c>
      <c r="G10106" s="4" t="s">
        <v>609</v>
      </c>
      <c r="H10106" s="4" t="s">
        <v>23</v>
      </c>
      <c r="I10106" s="4" t="s">
        <v>23</v>
      </c>
      <c r="J10106" s="4"/>
      <c r="K10106" s="4"/>
      <c r="M10106" s="1"/>
      <c r="Q10106" s="40"/>
      <c r="R10106" s="40"/>
      <c r="S10106" s="40"/>
      <c r="T10106" s="40"/>
      <c r="U10106" s="40"/>
      <c r="V10106" s="40"/>
      <c r="W10106" s="40"/>
      <c r="X10106" s="40"/>
      <c r="Y10106" s="40"/>
      <c r="Z10106" s="40"/>
    </row>
    <row r="10107" spans="1:26">
      <c r="A10107" s="1" t="s">
        <v>2920</v>
      </c>
      <c r="B10107" s="50">
        <v>42804</v>
      </c>
      <c r="C10107" s="30">
        <v>100</v>
      </c>
      <c r="D10107" s="4" t="s">
        <v>2917</v>
      </c>
      <c r="E10107" s="1">
        <v>13</v>
      </c>
      <c r="F10107" s="4" t="s">
        <v>26</v>
      </c>
      <c r="G10107" s="4" t="s">
        <v>610</v>
      </c>
      <c r="H10107" s="4" t="s">
        <v>23</v>
      </c>
      <c r="I10107" s="4" t="s">
        <v>23</v>
      </c>
      <c r="J10107" s="4"/>
      <c r="K10107" s="4"/>
      <c r="M10107" s="1"/>
      <c r="Q10107" s="40"/>
      <c r="R10107" s="40"/>
      <c r="S10107" s="40"/>
      <c r="T10107" s="40"/>
      <c r="U10107" s="40"/>
      <c r="V10107" s="40"/>
      <c r="W10107" s="40"/>
      <c r="X10107" s="40"/>
      <c r="Y10107" s="40"/>
      <c r="Z10107" s="40"/>
    </row>
    <row r="10108" spans="1:26">
      <c r="A10108" s="1" t="s">
        <v>2920</v>
      </c>
      <c r="B10108" s="50">
        <v>42804</v>
      </c>
      <c r="C10108" s="30">
        <v>100</v>
      </c>
      <c r="D10108" s="4" t="s">
        <v>2917</v>
      </c>
      <c r="E10108" s="1">
        <v>13</v>
      </c>
      <c r="F10108" s="4" t="s">
        <v>47</v>
      </c>
      <c r="G10108" s="4" t="s">
        <v>611</v>
      </c>
      <c r="H10108" s="4" t="s">
        <v>23</v>
      </c>
      <c r="I10108" s="4" t="s">
        <v>23</v>
      </c>
      <c r="J10108" s="4"/>
      <c r="K10108" s="4"/>
      <c r="M10108" s="1"/>
      <c r="Q10108" s="40"/>
      <c r="R10108" s="40"/>
      <c r="S10108" s="40"/>
      <c r="T10108" s="40"/>
      <c r="U10108" s="40"/>
      <c r="V10108" s="40"/>
      <c r="W10108" s="40"/>
      <c r="X10108" s="40"/>
      <c r="Y10108" s="40"/>
      <c r="Z10108" s="40"/>
    </row>
    <row r="10109" spans="1:26">
      <c r="A10109" s="1" t="s">
        <v>2920</v>
      </c>
      <c r="B10109" s="50">
        <v>42804</v>
      </c>
      <c r="C10109" s="30">
        <v>100</v>
      </c>
      <c r="D10109" s="4" t="s">
        <v>2917</v>
      </c>
      <c r="E10109" s="1">
        <v>14</v>
      </c>
      <c r="F10109" s="4" t="s">
        <v>26</v>
      </c>
      <c r="G10109" s="4" t="s">
        <v>612</v>
      </c>
      <c r="H10109" s="4" t="s">
        <v>23</v>
      </c>
      <c r="I10109" s="4" t="s">
        <v>23</v>
      </c>
      <c r="J10109" s="4"/>
      <c r="K10109" s="4"/>
      <c r="M10109" s="1"/>
      <c r="Q10109" s="40"/>
      <c r="R10109" s="40"/>
      <c r="S10109" s="40"/>
      <c r="T10109" s="40"/>
      <c r="U10109" s="40"/>
      <c r="V10109" s="40"/>
      <c r="W10109" s="40"/>
      <c r="X10109" s="40"/>
      <c r="Y10109" s="40"/>
      <c r="Z10109" s="40"/>
    </row>
    <row r="10110" spans="1:26">
      <c r="A10110" s="1" t="s">
        <v>2920</v>
      </c>
      <c r="B10110" s="50">
        <v>42804</v>
      </c>
      <c r="C10110" s="30">
        <v>100</v>
      </c>
      <c r="D10110" s="4" t="s">
        <v>2917</v>
      </c>
      <c r="E10110" s="1">
        <v>14</v>
      </c>
      <c r="F10110" s="4" t="s">
        <v>47</v>
      </c>
      <c r="G10110" s="4" t="s">
        <v>613</v>
      </c>
      <c r="H10110" s="4" t="s">
        <v>23</v>
      </c>
      <c r="I10110" s="4" t="s">
        <v>23</v>
      </c>
      <c r="J10110" s="4"/>
      <c r="K10110" s="4"/>
      <c r="M10110" s="1"/>
      <c r="Q10110" s="40"/>
      <c r="R10110" s="40"/>
      <c r="S10110" s="40"/>
      <c r="T10110" s="40"/>
      <c r="U10110" s="40"/>
      <c r="V10110" s="40"/>
      <c r="W10110" s="40"/>
      <c r="X10110" s="40"/>
      <c r="Y10110" s="40"/>
      <c r="Z10110" s="40"/>
    </row>
    <row r="10111" spans="1:26">
      <c r="A10111" s="1" t="s">
        <v>2920</v>
      </c>
      <c r="B10111" s="50">
        <v>42804</v>
      </c>
      <c r="C10111" s="30">
        <v>100</v>
      </c>
      <c r="D10111" s="4" t="s">
        <v>2917</v>
      </c>
      <c r="E10111" s="1">
        <v>15</v>
      </c>
      <c r="F10111" s="4" t="s">
        <v>26</v>
      </c>
      <c r="G10111" s="4" t="s">
        <v>616</v>
      </c>
      <c r="H10111" s="4" t="s">
        <v>23</v>
      </c>
      <c r="I10111" s="4" t="s">
        <v>23</v>
      </c>
      <c r="J10111" s="4"/>
      <c r="K10111" s="4"/>
      <c r="M10111" s="1"/>
      <c r="Q10111" s="40"/>
      <c r="R10111" s="40"/>
      <c r="S10111" s="40"/>
      <c r="T10111" s="40"/>
      <c r="U10111" s="40"/>
      <c r="V10111" s="40"/>
      <c r="W10111" s="40"/>
      <c r="X10111" s="40"/>
      <c r="Y10111" s="40"/>
      <c r="Z10111" s="40"/>
    </row>
    <row r="10112" spans="1:26">
      <c r="A10112" s="1" t="s">
        <v>2920</v>
      </c>
      <c r="B10112" s="50">
        <v>42804</v>
      </c>
      <c r="C10112" s="30">
        <v>100</v>
      </c>
      <c r="D10112" s="4" t="s">
        <v>2917</v>
      </c>
      <c r="E10112" s="1">
        <v>15</v>
      </c>
      <c r="F10112" s="4" t="s">
        <v>47</v>
      </c>
      <c r="G10112" s="4" t="s">
        <v>617</v>
      </c>
      <c r="H10112" s="4" t="s">
        <v>23</v>
      </c>
      <c r="I10112" s="4" t="s">
        <v>23</v>
      </c>
      <c r="J10112" s="4"/>
      <c r="K10112" s="4"/>
      <c r="M10112" s="1"/>
      <c r="Q10112" s="40"/>
      <c r="R10112" s="40"/>
      <c r="S10112" s="40"/>
      <c r="T10112" s="40"/>
      <c r="U10112" s="40"/>
      <c r="V10112" s="40"/>
      <c r="W10112" s="40"/>
      <c r="X10112" s="40"/>
      <c r="Y10112" s="40"/>
      <c r="Z10112" s="40"/>
    </row>
    <row r="10113" spans="1:26">
      <c r="A10113" s="1" t="s">
        <v>2920</v>
      </c>
      <c r="B10113" s="50">
        <v>42804</v>
      </c>
      <c r="C10113" s="30">
        <v>100</v>
      </c>
      <c r="D10113" s="4" t="s">
        <v>2917</v>
      </c>
      <c r="E10113" s="1">
        <v>16</v>
      </c>
      <c r="F10113" s="4" t="s">
        <v>26</v>
      </c>
      <c r="G10113" s="4" t="s">
        <v>618</v>
      </c>
      <c r="H10113" s="4" t="s">
        <v>23</v>
      </c>
      <c r="I10113" s="4" t="s">
        <v>23</v>
      </c>
      <c r="J10113" s="4"/>
      <c r="K10113" s="4"/>
      <c r="M10113" s="1"/>
      <c r="Q10113" s="40"/>
      <c r="R10113" s="40"/>
      <c r="S10113" s="40"/>
      <c r="T10113" s="40"/>
      <c r="U10113" s="40"/>
      <c r="V10113" s="40"/>
      <c r="W10113" s="40"/>
      <c r="X10113" s="40"/>
      <c r="Y10113" s="40"/>
      <c r="Z10113" s="40"/>
    </row>
    <row r="10114" spans="1:26">
      <c r="A10114" s="1" t="s">
        <v>2920</v>
      </c>
      <c r="B10114" s="50">
        <v>42804</v>
      </c>
      <c r="C10114" s="30">
        <v>100</v>
      </c>
      <c r="D10114" s="4" t="s">
        <v>2917</v>
      </c>
      <c r="E10114" s="1">
        <v>16</v>
      </c>
      <c r="F10114" s="4" t="s">
        <v>47</v>
      </c>
      <c r="G10114" s="4" t="s">
        <v>619</v>
      </c>
      <c r="H10114" s="4" t="s">
        <v>23</v>
      </c>
      <c r="I10114" s="4" t="s">
        <v>23</v>
      </c>
      <c r="J10114" s="4"/>
      <c r="K10114" s="4"/>
      <c r="M10114" s="1"/>
      <c r="Q10114" s="40"/>
      <c r="R10114" s="40"/>
      <c r="S10114" s="40"/>
      <c r="T10114" s="40"/>
      <c r="U10114" s="40"/>
      <c r="V10114" s="40"/>
      <c r="W10114" s="40"/>
      <c r="X10114" s="40"/>
      <c r="Y10114" s="40"/>
      <c r="Z10114" s="40"/>
    </row>
    <row r="10115" spans="1:26">
      <c r="A10115" s="1" t="s">
        <v>2920</v>
      </c>
      <c r="B10115" s="50">
        <v>42804</v>
      </c>
      <c r="C10115" s="30">
        <v>100</v>
      </c>
      <c r="D10115" s="4" t="s">
        <v>2917</v>
      </c>
      <c r="E10115" s="1">
        <v>17</v>
      </c>
      <c r="F10115" s="4" t="s">
        <v>26</v>
      </c>
      <c r="G10115" s="4" t="s">
        <v>620</v>
      </c>
      <c r="H10115" s="4" t="s">
        <v>22</v>
      </c>
      <c r="I10115" s="4" t="s">
        <v>9</v>
      </c>
      <c r="J10115" s="4"/>
      <c r="K10115" s="4"/>
      <c r="M10115" s="1"/>
      <c r="Q10115" s="40"/>
      <c r="R10115" s="40"/>
      <c r="S10115" s="40"/>
      <c r="T10115" s="40"/>
      <c r="U10115" s="40"/>
      <c r="V10115" s="40"/>
      <c r="W10115" s="40"/>
      <c r="X10115" s="40"/>
      <c r="Y10115" s="40"/>
      <c r="Z10115" s="40"/>
    </row>
    <row r="10116" spans="1:26">
      <c r="A10116" s="1" t="s">
        <v>2920</v>
      </c>
      <c r="B10116" s="50">
        <v>42804</v>
      </c>
      <c r="C10116" s="30">
        <v>100</v>
      </c>
      <c r="D10116" s="4" t="s">
        <v>2917</v>
      </c>
      <c r="E10116" s="1">
        <v>17</v>
      </c>
      <c r="F10116" s="4" t="s">
        <v>47</v>
      </c>
      <c r="G10116" s="4" t="s">
        <v>621</v>
      </c>
      <c r="H10116" s="4" t="s">
        <v>23</v>
      </c>
      <c r="I10116" s="4" t="s">
        <v>53</v>
      </c>
      <c r="J10116" s="4"/>
      <c r="K10116" s="4"/>
      <c r="M10116" s="1"/>
      <c r="Q10116" s="40"/>
      <c r="R10116" s="40"/>
      <c r="S10116" s="40"/>
      <c r="T10116" s="40"/>
      <c r="U10116" s="40"/>
      <c r="V10116" s="40"/>
      <c r="W10116" s="40"/>
      <c r="X10116" s="40"/>
      <c r="Y10116" s="40"/>
      <c r="Z10116" s="40"/>
    </row>
    <row r="10117" spans="1:26">
      <c r="A10117" s="1" t="s">
        <v>2920</v>
      </c>
      <c r="B10117" s="50">
        <v>42804</v>
      </c>
      <c r="C10117" s="30">
        <v>100</v>
      </c>
      <c r="D10117" s="4" t="s">
        <v>2917</v>
      </c>
      <c r="E10117" s="1">
        <v>18</v>
      </c>
      <c r="F10117" s="4" t="s">
        <v>26</v>
      </c>
      <c r="G10117" s="4" t="s">
        <v>622</v>
      </c>
      <c r="H10117" s="4" t="s">
        <v>23</v>
      </c>
      <c r="I10117" s="4" t="s">
        <v>23</v>
      </c>
      <c r="J10117" s="4"/>
      <c r="K10117" s="4"/>
      <c r="M10117" s="1"/>
      <c r="Q10117" s="40"/>
      <c r="R10117" s="40"/>
      <c r="S10117" s="40"/>
      <c r="T10117" s="40"/>
      <c r="U10117" s="40"/>
      <c r="V10117" s="40"/>
      <c r="W10117" s="40"/>
      <c r="X10117" s="40"/>
      <c r="Y10117" s="40"/>
      <c r="Z10117" s="40"/>
    </row>
    <row r="10118" spans="1:26">
      <c r="A10118" s="1" t="s">
        <v>2920</v>
      </c>
      <c r="B10118" s="50">
        <v>42804</v>
      </c>
      <c r="C10118" s="30">
        <v>100</v>
      </c>
      <c r="D10118" s="4" t="s">
        <v>2917</v>
      </c>
      <c r="E10118" s="1">
        <v>18</v>
      </c>
      <c r="F10118" s="4" t="s">
        <v>47</v>
      </c>
      <c r="G10118" s="4" t="s">
        <v>623</v>
      </c>
      <c r="H10118" s="4" t="s">
        <v>23</v>
      </c>
      <c r="I10118" s="4" t="s">
        <v>23</v>
      </c>
      <c r="J10118" s="4"/>
      <c r="K10118" s="4"/>
      <c r="M10118" s="1"/>
      <c r="Q10118" s="40"/>
      <c r="R10118" s="40"/>
      <c r="S10118" s="40"/>
      <c r="T10118" s="40"/>
      <c r="U10118" s="40"/>
      <c r="V10118" s="40"/>
      <c r="W10118" s="40"/>
      <c r="X10118" s="40"/>
      <c r="Y10118" s="40"/>
      <c r="Z10118" s="40"/>
    </row>
    <row r="10119" spans="1:26">
      <c r="A10119" s="1" t="s">
        <v>2920</v>
      </c>
      <c r="B10119" s="50">
        <v>42804</v>
      </c>
      <c r="C10119" s="30">
        <v>100</v>
      </c>
      <c r="D10119" s="4" t="s">
        <v>2917</v>
      </c>
      <c r="E10119" s="1">
        <v>19</v>
      </c>
      <c r="F10119" s="4" t="s">
        <v>26</v>
      </c>
      <c r="G10119" s="4" t="s">
        <v>624</v>
      </c>
      <c r="H10119" s="4" t="s">
        <v>23</v>
      </c>
      <c r="I10119" s="4" t="s">
        <v>23</v>
      </c>
      <c r="J10119" s="4"/>
      <c r="K10119" s="4"/>
      <c r="M10119" s="1"/>
      <c r="Q10119" s="40"/>
      <c r="R10119" s="40"/>
      <c r="S10119" s="40"/>
      <c r="T10119" s="40"/>
      <c r="U10119" s="40"/>
      <c r="V10119" s="40"/>
      <c r="W10119" s="40"/>
      <c r="X10119" s="40"/>
      <c r="Y10119" s="40"/>
      <c r="Z10119" s="40"/>
    </row>
    <row r="10120" spans="1:26">
      <c r="A10120" s="1" t="s">
        <v>2920</v>
      </c>
      <c r="B10120" s="50">
        <v>42804</v>
      </c>
      <c r="C10120" s="30">
        <v>100</v>
      </c>
      <c r="D10120" s="4" t="s">
        <v>2917</v>
      </c>
      <c r="E10120" s="1">
        <v>19</v>
      </c>
      <c r="F10120" s="4" t="s">
        <v>47</v>
      </c>
      <c r="G10120" s="4" t="s">
        <v>625</v>
      </c>
      <c r="H10120" s="4" t="s">
        <v>22</v>
      </c>
      <c r="I10120" s="4" t="s">
        <v>53</v>
      </c>
      <c r="J10120" s="4"/>
      <c r="K10120" s="4"/>
      <c r="M10120" s="1"/>
      <c r="Q10120" s="40"/>
      <c r="R10120" s="40"/>
      <c r="S10120" s="40"/>
      <c r="T10120" s="40"/>
      <c r="U10120" s="40"/>
      <c r="V10120" s="40"/>
      <c r="W10120" s="40"/>
      <c r="X10120" s="40"/>
      <c r="Y10120" s="40"/>
      <c r="Z10120" s="40"/>
    </row>
    <row r="10121" spans="1:26">
      <c r="A10121" s="1" t="s">
        <v>2920</v>
      </c>
      <c r="B10121" s="50">
        <v>42804</v>
      </c>
      <c r="C10121" s="30">
        <v>100</v>
      </c>
      <c r="D10121" s="4" t="s">
        <v>2917</v>
      </c>
      <c r="E10121" s="1">
        <v>20</v>
      </c>
      <c r="F10121" s="4" t="s">
        <v>26</v>
      </c>
      <c r="G10121" s="4" t="s">
        <v>626</v>
      </c>
      <c r="H10121" s="4" t="s">
        <v>23</v>
      </c>
      <c r="I10121" s="4" t="s">
        <v>23</v>
      </c>
      <c r="J10121" s="4"/>
      <c r="K10121" s="4"/>
      <c r="M10121" s="1"/>
      <c r="Q10121" s="40"/>
      <c r="R10121" s="40"/>
      <c r="S10121" s="40"/>
      <c r="T10121" s="40"/>
      <c r="U10121" s="40"/>
      <c r="V10121" s="40"/>
      <c r="W10121" s="40"/>
      <c r="X10121" s="40"/>
      <c r="Y10121" s="40"/>
      <c r="Z10121" s="40"/>
    </row>
    <row r="10122" spans="1:26">
      <c r="A10122" s="1" t="s">
        <v>2920</v>
      </c>
      <c r="B10122" s="50">
        <v>42804</v>
      </c>
      <c r="C10122" s="30">
        <v>100</v>
      </c>
      <c r="D10122" s="4" t="s">
        <v>2917</v>
      </c>
      <c r="E10122" s="1">
        <v>20</v>
      </c>
      <c r="F10122" s="4" t="s">
        <v>47</v>
      </c>
      <c r="G10122" s="4" t="s">
        <v>627</v>
      </c>
      <c r="H10122" s="4" t="s">
        <v>23</v>
      </c>
      <c r="I10122" s="4" t="s">
        <v>23</v>
      </c>
      <c r="J10122" s="4"/>
      <c r="K10122" s="4"/>
      <c r="M10122" s="1"/>
      <c r="Q10122" s="40"/>
      <c r="R10122" s="40"/>
      <c r="S10122" s="40"/>
      <c r="T10122" s="40"/>
      <c r="U10122" s="40"/>
      <c r="V10122" s="40"/>
      <c r="W10122" s="40"/>
      <c r="X10122" s="40"/>
      <c r="Y10122" s="40"/>
      <c r="Z10122" s="40"/>
    </row>
    <row r="10123" spans="1:26">
      <c r="A10123" s="1" t="s">
        <v>2920</v>
      </c>
      <c r="B10123" s="50">
        <v>42804</v>
      </c>
      <c r="C10123" s="30">
        <v>100</v>
      </c>
      <c r="D10123" s="4" t="s">
        <v>2917</v>
      </c>
      <c r="E10123" s="51">
        <v>21</v>
      </c>
      <c r="F10123" s="4" t="s">
        <v>26</v>
      </c>
      <c r="G10123" s="4" t="s">
        <v>628</v>
      </c>
      <c r="H10123" s="4" t="s">
        <v>22</v>
      </c>
      <c r="I10123" s="4" t="s">
        <v>9</v>
      </c>
      <c r="J10123" s="4"/>
      <c r="K10123" s="4"/>
      <c r="M10123" s="1"/>
      <c r="Q10123" s="40"/>
      <c r="R10123" s="40"/>
      <c r="S10123" s="40"/>
      <c r="T10123" s="40"/>
      <c r="U10123" s="40"/>
      <c r="V10123" s="40"/>
      <c r="W10123" s="40"/>
      <c r="X10123" s="40"/>
      <c r="Y10123" s="40"/>
      <c r="Z10123" s="40"/>
    </row>
    <row r="10124" spans="1:26">
      <c r="A10124" s="1" t="s">
        <v>2920</v>
      </c>
      <c r="B10124" s="50">
        <v>42804</v>
      </c>
      <c r="C10124" s="30">
        <v>100</v>
      </c>
      <c r="D10124" s="4" t="s">
        <v>2917</v>
      </c>
      <c r="E10124" s="1">
        <v>21</v>
      </c>
      <c r="F10124" s="4" t="s">
        <v>47</v>
      </c>
      <c r="G10124" s="4" t="s">
        <v>629</v>
      </c>
      <c r="H10124" s="4" t="s">
        <v>23</v>
      </c>
      <c r="I10124" s="4" t="s">
        <v>9</v>
      </c>
      <c r="J10124" s="4"/>
      <c r="K10124" s="4"/>
      <c r="M10124" s="1"/>
      <c r="Q10124" s="40"/>
      <c r="R10124" s="40"/>
      <c r="S10124" s="40"/>
      <c r="T10124" s="40"/>
      <c r="U10124" s="40"/>
      <c r="V10124" s="40"/>
      <c r="W10124" s="40"/>
      <c r="X10124" s="40"/>
      <c r="Y10124" s="40"/>
      <c r="Z10124" s="40"/>
    </row>
    <row r="10125" spans="1:26">
      <c r="A10125" s="1" t="s">
        <v>2920</v>
      </c>
      <c r="B10125" s="50">
        <v>42804</v>
      </c>
      <c r="C10125" s="30">
        <v>100</v>
      </c>
      <c r="D10125" s="4" t="s">
        <v>2917</v>
      </c>
      <c r="E10125" s="1">
        <v>22</v>
      </c>
      <c r="F10125" s="4" t="s">
        <v>26</v>
      </c>
      <c r="G10125" s="4" t="s">
        <v>630</v>
      </c>
      <c r="H10125" s="4" t="s">
        <v>23</v>
      </c>
      <c r="I10125" s="4" t="s">
        <v>23</v>
      </c>
      <c r="J10125" s="4"/>
      <c r="K10125" s="4"/>
      <c r="M10125" s="1"/>
      <c r="Q10125" s="40"/>
      <c r="R10125" s="40"/>
      <c r="S10125" s="40"/>
      <c r="T10125" s="40"/>
      <c r="U10125" s="40"/>
      <c r="V10125" s="40"/>
      <c r="W10125" s="40"/>
      <c r="X10125" s="40"/>
      <c r="Y10125" s="40"/>
      <c r="Z10125" s="40"/>
    </row>
    <row r="10126" spans="1:26">
      <c r="A10126" s="1" t="s">
        <v>2920</v>
      </c>
      <c r="B10126" s="50">
        <v>42804</v>
      </c>
      <c r="C10126" s="30">
        <v>100</v>
      </c>
      <c r="D10126" s="4" t="s">
        <v>2917</v>
      </c>
      <c r="E10126" s="1">
        <v>22</v>
      </c>
      <c r="F10126" s="4" t="s">
        <v>47</v>
      </c>
      <c r="G10126" s="4" t="s">
        <v>631</v>
      </c>
      <c r="H10126" s="4" t="s">
        <v>22</v>
      </c>
      <c r="I10126" s="4" t="s">
        <v>53</v>
      </c>
      <c r="J10126" s="4"/>
      <c r="K10126" s="4"/>
      <c r="M10126" s="1"/>
      <c r="Q10126" s="40"/>
      <c r="R10126" s="40"/>
      <c r="S10126" s="40"/>
      <c r="T10126" s="40"/>
      <c r="U10126" s="40"/>
      <c r="V10126" s="40"/>
      <c r="W10126" s="40"/>
      <c r="X10126" s="40"/>
      <c r="Y10126" s="40"/>
      <c r="Z10126" s="40"/>
    </row>
    <row r="10127" spans="1:26">
      <c r="A10127" s="1" t="s">
        <v>2920</v>
      </c>
      <c r="B10127" s="50">
        <v>42804</v>
      </c>
      <c r="C10127" s="30">
        <v>100</v>
      </c>
      <c r="D10127" s="4" t="s">
        <v>2917</v>
      </c>
      <c r="E10127" s="1">
        <v>23</v>
      </c>
      <c r="F10127" s="4" t="s">
        <v>26</v>
      </c>
      <c r="G10127" s="4" t="s">
        <v>632</v>
      </c>
      <c r="H10127" s="4" t="s">
        <v>23</v>
      </c>
      <c r="I10127" s="4" t="s">
        <v>9</v>
      </c>
      <c r="J10127" s="4"/>
      <c r="K10127" s="4"/>
      <c r="M10127" s="1"/>
      <c r="Q10127" s="40"/>
      <c r="R10127" s="40"/>
      <c r="S10127" s="40"/>
      <c r="T10127" s="40"/>
      <c r="U10127" s="40"/>
      <c r="V10127" s="40"/>
      <c r="W10127" s="40"/>
      <c r="X10127" s="40"/>
      <c r="Y10127" s="40"/>
      <c r="Z10127" s="40"/>
    </row>
    <row r="10128" spans="1:26">
      <c r="A10128" s="1" t="s">
        <v>2920</v>
      </c>
      <c r="B10128" s="50">
        <v>42804</v>
      </c>
      <c r="C10128" s="30">
        <v>100</v>
      </c>
      <c r="D10128" s="4" t="s">
        <v>2917</v>
      </c>
      <c r="E10128" s="1">
        <v>23</v>
      </c>
      <c r="F10128" s="4" t="s">
        <v>47</v>
      </c>
      <c r="G10128" s="4" t="s">
        <v>633</v>
      </c>
      <c r="H10128" s="4" t="s">
        <v>22</v>
      </c>
      <c r="I10128" s="4" t="s">
        <v>23</v>
      </c>
      <c r="J10128" s="4"/>
      <c r="K10128" s="4"/>
      <c r="M10128" s="1"/>
      <c r="Q10128" s="40"/>
      <c r="R10128" s="40"/>
      <c r="S10128" s="40"/>
      <c r="T10128" s="40"/>
      <c r="U10128" s="40"/>
      <c r="V10128" s="40"/>
      <c r="W10128" s="40"/>
      <c r="X10128" s="40"/>
      <c r="Y10128" s="40"/>
      <c r="Z10128" s="40"/>
    </row>
    <row r="10129" spans="1:36">
      <c r="A10129" s="1" t="s">
        <v>2920</v>
      </c>
      <c r="B10129" s="50">
        <v>42804</v>
      </c>
      <c r="C10129" s="30">
        <v>100</v>
      </c>
      <c r="D10129" s="4" t="s">
        <v>2917</v>
      </c>
      <c r="E10129" s="1">
        <v>24</v>
      </c>
      <c r="F10129" s="4" t="s">
        <v>26</v>
      </c>
      <c r="G10129" s="4" t="s">
        <v>634</v>
      </c>
      <c r="H10129" s="4" t="s">
        <v>22</v>
      </c>
      <c r="I10129" s="4" t="s">
        <v>9</v>
      </c>
      <c r="J10129" s="4"/>
      <c r="K10129" s="4" t="s">
        <v>36</v>
      </c>
      <c r="L10129" s="1" t="s">
        <v>25</v>
      </c>
      <c r="M10129" s="6" t="s">
        <v>2720</v>
      </c>
      <c r="N10129" s="1" t="s">
        <v>26</v>
      </c>
      <c r="O10129" s="1" t="s">
        <v>33</v>
      </c>
      <c r="P10129" s="1" t="s">
        <v>2721</v>
      </c>
      <c r="Q10129" s="40">
        <v>20.2</v>
      </c>
      <c r="R10129" s="40"/>
      <c r="S10129" s="40"/>
      <c r="T10129" s="40">
        <v>113.5</v>
      </c>
      <c r="U10129" s="40">
        <v>86.4</v>
      </c>
      <c r="V10129" s="40">
        <f>U10129/T10129*100</f>
        <v>76.123348017621154</v>
      </c>
      <c r="W10129" s="40"/>
      <c r="X10129" s="40">
        <v>13</v>
      </c>
      <c r="Y10129" s="40">
        <v>99</v>
      </c>
      <c r="Z10129" s="40">
        <f>99-13</f>
        <v>86</v>
      </c>
      <c r="AJ10129" s="1" t="s">
        <v>2638</v>
      </c>
    </row>
    <row r="10130" spans="1:36">
      <c r="A10130" s="1" t="s">
        <v>2920</v>
      </c>
      <c r="B10130" s="50">
        <v>42804</v>
      </c>
      <c r="C10130" s="30">
        <v>100</v>
      </c>
      <c r="D10130" s="4" t="s">
        <v>2917</v>
      </c>
      <c r="E10130" s="1">
        <v>24</v>
      </c>
      <c r="F10130" s="4" t="s">
        <v>47</v>
      </c>
      <c r="G10130" s="4" t="s">
        <v>635</v>
      </c>
      <c r="H10130" s="4" t="s">
        <v>23</v>
      </c>
      <c r="I10130" s="4" t="s">
        <v>9</v>
      </c>
      <c r="J10130" s="4"/>
      <c r="K10130" s="4"/>
      <c r="M10130" s="1"/>
      <c r="Q10130" s="40"/>
      <c r="R10130" s="40"/>
      <c r="S10130" s="40"/>
      <c r="T10130" s="40"/>
      <c r="U10130" s="40"/>
      <c r="V10130" s="40"/>
      <c r="W10130" s="40"/>
      <c r="X10130" s="40"/>
      <c r="Y10130" s="40"/>
      <c r="Z10130" s="40"/>
    </row>
    <row r="10131" spans="1:36">
      <c r="A10131" s="1" t="s">
        <v>2920</v>
      </c>
      <c r="B10131" s="50">
        <v>42804</v>
      </c>
      <c r="C10131" s="30">
        <v>100</v>
      </c>
      <c r="D10131" s="4" t="s">
        <v>2917</v>
      </c>
      <c r="E10131" s="1">
        <v>25</v>
      </c>
      <c r="F10131" s="4" t="s">
        <v>26</v>
      </c>
      <c r="G10131" s="4" t="s">
        <v>636</v>
      </c>
      <c r="H10131" s="4" t="s">
        <v>23</v>
      </c>
      <c r="I10131" s="4" t="s">
        <v>23</v>
      </c>
      <c r="J10131" s="4"/>
      <c r="K10131" s="4"/>
      <c r="M10131" s="1"/>
      <c r="Q10131" s="40"/>
      <c r="R10131" s="40"/>
      <c r="S10131" s="40"/>
      <c r="T10131" s="40"/>
      <c r="U10131" s="40"/>
      <c r="V10131" s="40"/>
      <c r="W10131" s="40"/>
      <c r="X10131" s="40"/>
      <c r="Y10131" s="40"/>
      <c r="Z10131" s="40"/>
    </row>
    <row r="10132" spans="1:36">
      <c r="A10132" s="1" t="s">
        <v>2920</v>
      </c>
      <c r="B10132" s="50">
        <v>42804</v>
      </c>
      <c r="C10132" s="30">
        <v>100</v>
      </c>
      <c r="D10132" s="4" t="s">
        <v>2917</v>
      </c>
      <c r="E10132" s="1">
        <v>25</v>
      </c>
      <c r="F10132" s="4" t="s">
        <v>47</v>
      </c>
      <c r="G10132" s="4" t="s">
        <v>637</v>
      </c>
      <c r="H10132" s="4" t="s">
        <v>23</v>
      </c>
      <c r="I10132" s="4" t="s">
        <v>23</v>
      </c>
      <c r="J10132" s="4"/>
      <c r="K10132" s="4"/>
      <c r="M10132" s="1"/>
      <c r="Q10132" s="40"/>
      <c r="R10132" s="40"/>
      <c r="S10132" s="40"/>
      <c r="T10132" s="40"/>
      <c r="U10132" s="40"/>
      <c r="V10132" s="40"/>
      <c r="W10132" s="40"/>
      <c r="X10132" s="40"/>
      <c r="Y10132" s="40"/>
      <c r="Z10132" s="40"/>
    </row>
    <row r="10133" spans="1:36">
      <c r="A10133" s="1" t="s">
        <v>2920</v>
      </c>
      <c r="B10133" s="50">
        <v>42804</v>
      </c>
      <c r="C10133" s="30">
        <v>100</v>
      </c>
      <c r="D10133" s="4" t="s">
        <v>2917</v>
      </c>
      <c r="E10133" s="1">
        <v>26</v>
      </c>
      <c r="F10133" s="4" t="s">
        <v>26</v>
      </c>
      <c r="G10133" s="4" t="s">
        <v>638</v>
      </c>
      <c r="H10133" s="4" t="s">
        <v>23</v>
      </c>
      <c r="I10133" s="4" t="s">
        <v>23</v>
      </c>
      <c r="J10133" s="4"/>
      <c r="K10133" s="4"/>
      <c r="M10133" s="1"/>
      <c r="Q10133" s="40"/>
      <c r="R10133" s="40"/>
      <c r="S10133" s="40"/>
      <c r="T10133" s="40"/>
      <c r="U10133" s="40"/>
      <c r="V10133" s="40"/>
      <c r="W10133" s="40"/>
      <c r="X10133" s="40"/>
      <c r="Y10133" s="40"/>
      <c r="Z10133" s="40"/>
    </row>
    <row r="10134" spans="1:36">
      <c r="A10134" s="1" t="s">
        <v>2920</v>
      </c>
      <c r="B10134" s="50">
        <v>42804</v>
      </c>
      <c r="C10134" s="30">
        <v>100</v>
      </c>
      <c r="D10134" s="4" t="s">
        <v>2917</v>
      </c>
      <c r="E10134" s="1">
        <v>26</v>
      </c>
      <c r="F10134" s="4" t="s">
        <v>47</v>
      </c>
      <c r="G10134" s="4" t="s">
        <v>639</v>
      </c>
      <c r="H10134" s="4" t="s">
        <v>23</v>
      </c>
      <c r="I10134" s="4" t="s">
        <v>23</v>
      </c>
      <c r="J10134" s="4"/>
      <c r="K10134" s="4"/>
      <c r="M10134" s="1"/>
      <c r="Q10134" s="40"/>
      <c r="R10134" s="40"/>
      <c r="S10134" s="40"/>
      <c r="T10134" s="40"/>
      <c r="U10134" s="40"/>
      <c r="V10134" s="40"/>
      <c r="W10134" s="40"/>
      <c r="X10134" s="40"/>
      <c r="Y10134" s="40"/>
      <c r="Z10134" s="40"/>
    </row>
    <row r="10135" spans="1:36">
      <c r="A10135" s="1" t="s">
        <v>2920</v>
      </c>
      <c r="B10135" s="50">
        <v>42804</v>
      </c>
      <c r="C10135" s="30">
        <v>100</v>
      </c>
      <c r="D10135" s="4" t="s">
        <v>2917</v>
      </c>
      <c r="E10135" s="1">
        <v>27</v>
      </c>
      <c r="F10135" s="4" t="s">
        <v>26</v>
      </c>
      <c r="G10135" s="4" t="s">
        <v>640</v>
      </c>
      <c r="H10135" s="4" t="s">
        <v>23</v>
      </c>
      <c r="I10135" s="4" t="s">
        <v>23</v>
      </c>
      <c r="J10135" s="4"/>
      <c r="K10135" s="4"/>
      <c r="M10135" s="1"/>
      <c r="Q10135" s="40"/>
      <c r="R10135" s="40"/>
      <c r="S10135" s="40"/>
      <c r="T10135" s="40"/>
      <c r="U10135" s="40"/>
      <c r="V10135" s="40"/>
      <c r="W10135" s="40"/>
      <c r="X10135" s="40"/>
      <c r="Y10135" s="40"/>
      <c r="Z10135" s="40"/>
    </row>
    <row r="10136" spans="1:36">
      <c r="A10136" s="1" t="s">
        <v>2920</v>
      </c>
      <c r="B10136" s="50">
        <v>42804</v>
      </c>
      <c r="C10136" s="30">
        <v>100</v>
      </c>
      <c r="D10136" s="4" t="s">
        <v>2917</v>
      </c>
      <c r="E10136" s="1">
        <v>27</v>
      </c>
      <c r="F10136" s="4" t="s">
        <v>47</v>
      </c>
      <c r="G10136" s="4" t="s">
        <v>641</v>
      </c>
      <c r="H10136" s="4" t="s">
        <v>23</v>
      </c>
      <c r="I10136" s="4" t="s">
        <v>23</v>
      </c>
      <c r="J10136" s="4"/>
      <c r="K10136" s="4"/>
      <c r="M10136" s="1"/>
      <c r="Q10136" s="40"/>
      <c r="R10136" s="40"/>
      <c r="S10136" s="40"/>
      <c r="T10136" s="40"/>
      <c r="U10136" s="40"/>
      <c r="V10136" s="40"/>
      <c r="W10136" s="40"/>
      <c r="X10136" s="40"/>
      <c r="Y10136" s="40"/>
      <c r="Z10136" s="40"/>
    </row>
    <row r="10137" spans="1:36">
      <c r="A10137" s="1" t="s">
        <v>2920</v>
      </c>
      <c r="B10137" s="50">
        <v>42804</v>
      </c>
      <c r="C10137" s="30">
        <v>100</v>
      </c>
      <c r="D10137" s="4" t="s">
        <v>2917</v>
      </c>
      <c r="E10137" s="1">
        <v>28</v>
      </c>
      <c r="F10137" s="4" t="s">
        <v>26</v>
      </c>
      <c r="G10137" s="4" t="s">
        <v>642</v>
      </c>
      <c r="H10137" s="4" t="s">
        <v>23</v>
      </c>
      <c r="I10137" s="4" t="s">
        <v>23</v>
      </c>
      <c r="J10137" s="4"/>
      <c r="K10137" s="4"/>
      <c r="M10137" s="1"/>
      <c r="Q10137" s="40"/>
      <c r="R10137" s="40"/>
      <c r="S10137" s="40"/>
      <c r="T10137" s="40"/>
      <c r="U10137" s="40"/>
      <c r="V10137" s="40"/>
      <c r="W10137" s="40"/>
      <c r="X10137" s="40"/>
      <c r="Y10137" s="40"/>
      <c r="Z10137" s="40"/>
    </row>
    <row r="10138" spans="1:36">
      <c r="A10138" s="1" t="s">
        <v>2920</v>
      </c>
      <c r="B10138" s="50">
        <v>42804</v>
      </c>
      <c r="C10138" s="30">
        <v>100</v>
      </c>
      <c r="D10138" s="4" t="s">
        <v>2917</v>
      </c>
      <c r="E10138" s="1">
        <v>28</v>
      </c>
      <c r="F10138" s="4" t="s">
        <v>47</v>
      </c>
      <c r="G10138" s="4" t="s">
        <v>643</v>
      </c>
      <c r="H10138" s="4" t="s">
        <v>22</v>
      </c>
      <c r="I10138" s="4" t="s">
        <v>23</v>
      </c>
      <c r="J10138" s="4"/>
      <c r="K10138" s="4"/>
      <c r="M10138" s="1"/>
      <c r="Q10138" s="40"/>
      <c r="R10138" s="40"/>
      <c r="S10138" s="40"/>
      <c r="T10138" s="40"/>
      <c r="U10138" s="40"/>
      <c r="V10138" s="40"/>
      <c r="W10138" s="40"/>
      <c r="X10138" s="40"/>
      <c r="Y10138" s="40"/>
      <c r="Z10138" s="40"/>
    </row>
    <row r="10139" spans="1:36">
      <c r="A10139" s="1" t="s">
        <v>2920</v>
      </c>
      <c r="B10139" s="50">
        <v>42804</v>
      </c>
      <c r="C10139" s="30">
        <v>100</v>
      </c>
      <c r="D10139" s="4" t="s">
        <v>2917</v>
      </c>
      <c r="E10139" s="1">
        <v>29</v>
      </c>
      <c r="F10139" s="4" t="s">
        <v>26</v>
      </c>
      <c r="G10139" s="4" t="s">
        <v>644</v>
      </c>
      <c r="H10139" s="4" t="s">
        <v>23</v>
      </c>
      <c r="I10139" s="4" t="s">
        <v>23</v>
      </c>
      <c r="J10139" s="4"/>
      <c r="K10139" s="4"/>
      <c r="M10139" s="1"/>
      <c r="Q10139" s="40"/>
      <c r="R10139" s="40"/>
      <c r="S10139" s="40"/>
      <c r="T10139" s="40"/>
      <c r="U10139" s="40"/>
      <c r="V10139" s="40"/>
      <c r="W10139" s="40"/>
      <c r="X10139" s="40"/>
      <c r="Y10139" s="40"/>
      <c r="Z10139" s="40"/>
    </row>
    <row r="10140" spans="1:36">
      <c r="A10140" s="1" t="s">
        <v>2920</v>
      </c>
      <c r="B10140" s="50">
        <v>42804</v>
      </c>
      <c r="C10140" s="30">
        <v>100</v>
      </c>
      <c r="D10140" s="4" t="s">
        <v>2917</v>
      </c>
      <c r="E10140" s="3">
        <v>29</v>
      </c>
      <c r="F10140" s="5" t="s">
        <v>47</v>
      </c>
      <c r="G10140" s="5" t="s">
        <v>645</v>
      </c>
      <c r="H10140" s="4" t="s">
        <v>23</v>
      </c>
      <c r="I10140" s="4" t="s">
        <v>23</v>
      </c>
      <c r="J10140" s="4"/>
      <c r="K10140" s="4"/>
      <c r="M10140" s="1"/>
      <c r="Q10140" s="40"/>
      <c r="R10140" s="40"/>
      <c r="S10140" s="40"/>
      <c r="T10140" s="40"/>
      <c r="U10140" s="40"/>
      <c r="V10140" s="40"/>
      <c r="W10140" s="40"/>
      <c r="X10140" s="40"/>
      <c r="Y10140" s="40"/>
      <c r="Z10140" s="40"/>
    </row>
    <row r="10141" spans="1:36">
      <c r="A10141" s="1" t="s">
        <v>2920</v>
      </c>
      <c r="B10141" s="50">
        <v>42804</v>
      </c>
      <c r="C10141" s="30">
        <v>100</v>
      </c>
      <c r="D10141" s="4" t="s">
        <v>2917</v>
      </c>
      <c r="E10141" s="1">
        <v>30</v>
      </c>
      <c r="F10141" s="4" t="s">
        <v>26</v>
      </c>
      <c r="G10141" s="4" t="s">
        <v>646</v>
      </c>
      <c r="H10141" s="4" t="s">
        <v>22</v>
      </c>
      <c r="I10141" s="4" t="s">
        <v>53</v>
      </c>
      <c r="J10141" s="4"/>
      <c r="K10141" s="4"/>
      <c r="M10141" s="1"/>
      <c r="Q10141" s="40"/>
      <c r="R10141" s="40"/>
      <c r="S10141" s="40"/>
      <c r="T10141" s="40"/>
      <c r="U10141" s="40"/>
      <c r="V10141" s="40"/>
      <c r="W10141" s="40"/>
      <c r="X10141" s="40"/>
      <c r="Y10141" s="40"/>
      <c r="Z10141" s="40"/>
    </row>
    <row r="10142" spans="1:36">
      <c r="A10142" s="1" t="s">
        <v>2920</v>
      </c>
      <c r="B10142" s="50">
        <v>42804</v>
      </c>
      <c r="C10142" s="30">
        <v>100</v>
      </c>
      <c r="D10142" s="4" t="s">
        <v>2917</v>
      </c>
      <c r="E10142" s="1">
        <v>30</v>
      </c>
      <c r="F10142" s="4" t="s">
        <v>47</v>
      </c>
      <c r="G10142" s="4" t="s">
        <v>647</v>
      </c>
      <c r="H10142" s="4" t="s">
        <v>23</v>
      </c>
      <c r="I10142" s="4" t="s">
        <v>23</v>
      </c>
      <c r="J10142" s="4"/>
      <c r="K10142" s="4"/>
      <c r="M10142" s="1"/>
      <c r="Q10142" s="40"/>
      <c r="R10142" s="40"/>
      <c r="S10142" s="40"/>
      <c r="T10142" s="40"/>
      <c r="U10142" s="40"/>
      <c r="V10142" s="40"/>
      <c r="W10142" s="40"/>
      <c r="X10142" s="40"/>
      <c r="Y10142" s="40"/>
      <c r="Z10142" s="40"/>
    </row>
    <row r="10143" spans="1:36">
      <c r="A10143" s="1" t="s">
        <v>2920</v>
      </c>
      <c r="B10143" s="50">
        <v>42804</v>
      </c>
      <c r="C10143" s="30">
        <v>100</v>
      </c>
      <c r="D10143" s="4" t="s">
        <v>2917</v>
      </c>
      <c r="E10143" s="1">
        <v>31</v>
      </c>
      <c r="F10143" s="4" t="s">
        <v>26</v>
      </c>
      <c r="G10143" s="4" t="s">
        <v>648</v>
      </c>
      <c r="H10143" s="4" t="s">
        <v>22</v>
      </c>
      <c r="I10143" s="4" t="s">
        <v>9</v>
      </c>
      <c r="J10143" s="4"/>
      <c r="K10143" s="4" t="s">
        <v>30</v>
      </c>
      <c r="L10143" s="1" t="s">
        <v>53</v>
      </c>
      <c r="M10143" s="1" t="s">
        <v>2654</v>
      </c>
      <c r="Q10143" s="40"/>
      <c r="R10143" s="40"/>
      <c r="S10143" s="40"/>
      <c r="T10143" s="40"/>
      <c r="U10143" s="40"/>
      <c r="V10143" s="40"/>
      <c r="W10143" s="40"/>
      <c r="X10143" s="40">
        <v>13</v>
      </c>
      <c r="Y10143" s="40">
        <v>61</v>
      </c>
      <c r="Z10143" s="40">
        <f>61-13</f>
        <v>48</v>
      </c>
      <c r="AJ10143" s="1" t="s">
        <v>2638</v>
      </c>
    </row>
    <row r="10144" spans="1:36">
      <c r="A10144" s="1" t="s">
        <v>2920</v>
      </c>
      <c r="B10144" s="50">
        <v>42804</v>
      </c>
      <c r="C10144" s="30">
        <v>100</v>
      </c>
      <c r="D10144" s="4" t="s">
        <v>2917</v>
      </c>
      <c r="E10144" s="1">
        <v>31</v>
      </c>
      <c r="F10144" s="4" t="s">
        <v>47</v>
      </c>
      <c r="G10144" s="4" t="s">
        <v>649</v>
      </c>
      <c r="H10144" s="4" t="s">
        <v>23</v>
      </c>
      <c r="I10144" s="4" t="s">
        <v>23</v>
      </c>
      <c r="J10144" s="4"/>
      <c r="K10144" s="4"/>
      <c r="M10144" s="1"/>
      <c r="Q10144" s="40"/>
      <c r="R10144" s="40"/>
      <c r="S10144" s="40"/>
      <c r="T10144" s="40"/>
      <c r="U10144" s="40"/>
      <c r="V10144" s="40"/>
      <c r="W10144" s="40"/>
      <c r="X10144" s="40"/>
      <c r="Y10144" s="40"/>
      <c r="Z10144" s="40"/>
    </row>
    <row r="10145" spans="1:36">
      <c r="A10145" s="1" t="s">
        <v>2920</v>
      </c>
      <c r="B10145" s="50">
        <v>42804</v>
      </c>
      <c r="C10145" s="30">
        <v>100</v>
      </c>
      <c r="D10145" s="4" t="s">
        <v>2917</v>
      </c>
      <c r="E10145" s="1">
        <v>32</v>
      </c>
      <c r="F10145" s="4" t="s">
        <v>26</v>
      </c>
      <c r="G10145" s="4" t="s">
        <v>650</v>
      </c>
      <c r="H10145" s="4" t="s">
        <v>22</v>
      </c>
      <c r="I10145" s="4" t="s">
        <v>9</v>
      </c>
      <c r="J10145" s="4"/>
      <c r="K10145" s="4" t="s">
        <v>30</v>
      </c>
      <c r="L10145" s="1" t="s">
        <v>53</v>
      </c>
      <c r="M10145" s="6" t="s">
        <v>2703</v>
      </c>
      <c r="Q10145" s="40"/>
      <c r="R10145" s="40"/>
      <c r="S10145" s="40"/>
      <c r="T10145" s="40"/>
      <c r="U10145" s="40"/>
      <c r="V10145" s="40"/>
      <c r="W10145" s="40"/>
      <c r="X10145" s="40">
        <v>13</v>
      </c>
      <c r="Y10145" s="40">
        <v>60</v>
      </c>
      <c r="Z10145" s="40">
        <f>60-13</f>
        <v>47</v>
      </c>
      <c r="AJ10145" s="1" t="s">
        <v>2638</v>
      </c>
    </row>
    <row r="10146" spans="1:36">
      <c r="A10146" s="1" t="s">
        <v>2920</v>
      </c>
      <c r="B10146" s="50">
        <v>42804</v>
      </c>
      <c r="C10146" s="30">
        <v>100</v>
      </c>
      <c r="D10146" s="4" t="s">
        <v>2917</v>
      </c>
      <c r="E10146" s="1">
        <v>32</v>
      </c>
      <c r="F10146" s="4" t="s">
        <v>47</v>
      </c>
      <c r="G10146" s="4" t="s">
        <v>651</v>
      </c>
      <c r="H10146" s="4" t="s">
        <v>23</v>
      </c>
      <c r="I10146" s="4" t="s">
        <v>23</v>
      </c>
      <c r="J10146" s="4"/>
      <c r="K10146" s="4"/>
      <c r="M10146" s="1"/>
      <c r="Q10146" s="40"/>
      <c r="R10146" s="40"/>
      <c r="S10146" s="40"/>
      <c r="T10146" s="40"/>
      <c r="U10146" s="40"/>
      <c r="V10146" s="40"/>
      <c r="W10146" s="40"/>
      <c r="X10146" s="40"/>
      <c r="Y10146" s="40"/>
      <c r="Z10146" s="40"/>
    </row>
    <row r="10147" spans="1:36">
      <c r="A10147" s="1" t="s">
        <v>2920</v>
      </c>
      <c r="B10147" s="50">
        <v>42804</v>
      </c>
      <c r="C10147" s="30">
        <v>100</v>
      </c>
      <c r="D10147" s="4" t="s">
        <v>2917</v>
      </c>
      <c r="E10147" s="1">
        <v>33</v>
      </c>
      <c r="F10147" s="4" t="s">
        <v>26</v>
      </c>
      <c r="G10147" s="4" t="s">
        <v>740</v>
      </c>
      <c r="H10147" s="4" t="s">
        <v>23</v>
      </c>
      <c r="I10147" s="4" t="s">
        <v>23</v>
      </c>
      <c r="J10147" s="4"/>
      <c r="K10147" s="4"/>
      <c r="M10147" s="1"/>
      <c r="Q10147" s="40"/>
      <c r="R10147" s="40"/>
      <c r="S10147" s="40"/>
      <c r="T10147" s="40"/>
      <c r="U10147" s="40"/>
      <c r="V10147" s="40"/>
      <c r="W10147" s="40"/>
      <c r="X10147" s="40"/>
      <c r="Y10147" s="40"/>
      <c r="Z10147" s="40"/>
    </row>
    <row r="10148" spans="1:36">
      <c r="A10148" s="1" t="s">
        <v>2920</v>
      </c>
      <c r="B10148" s="50">
        <v>42804</v>
      </c>
      <c r="C10148" s="30">
        <v>100</v>
      </c>
      <c r="D10148" s="4" t="s">
        <v>2917</v>
      </c>
      <c r="E10148" s="1">
        <v>33</v>
      </c>
      <c r="F10148" s="4" t="s">
        <v>47</v>
      </c>
      <c r="G10148" s="4" t="s">
        <v>652</v>
      </c>
      <c r="H10148" s="4" t="s">
        <v>22</v>
      </c>
      <c r="I10148" s="4" t="s">
        <v>9</v>
      </c>
      <c r="J10148" s="4"/>
      <c r="K10148" s="4" t="s">
        <v>30</v>
      </c>
      <c r="L10148" s="1" t="s">
        <v>53</v>
      </c>
      <c r="M10148" s="1" t="s">
        <v>2706</v>
      </c>
      <c r="Q10148" s="40"/>
      <c r="R10148" s="40"/>
      <c r="S10148" s="40"/>
      <c r="T10148" s="40"/>
      <c r="U10148" s="40"/>
      <c r="V10148" s="40"/>
      <c r="W10148" s="40"/>
      <c r="X10148" s="40">
        <v>13</v>
      </c>
      <c r="Y10148" s="40">
        <v>52</v>
      </c>
      <c r="Z10148" s="40">
        <f>52-13</f>
        <v>39</v>
      </c>
      <c r="AJ10148" s="1" t="s">
        <v>2638</v>
      </c>
    </row>
    <row r="10149" spans="1:36">
      <c r="A10149" s="1" t="s">
        <v>2920</v>
      </c>
      <c r="B10149" s="50">
        <v>42804</v>
      </c>
      <c r="C10149" s="30">
        <v>100</v>
      </c>
      <c r="D10149" s="4" t="s">
        <v>2917</v>
      </c>
      <c r="E10149" s="1">
        <v>34</v>
      </c>
      <c r="F10149" s="4" t="s">
        <v>26</v>
      </c>
      <c r="G10149" s="4" t="s">
        <v>653</v>
      </c>
      <c r="H10149" s="4" t="s">
        <v>23</v>
      </c>
      <c r="I10149" s="4" t="s">
        <v>23</v>
      </c>
      <c r="J10149" s="4"/>
      <c r="K10149" s="4"/>
      <c r="M10149" s="1"/>
      <c r="Q10149" s="40"/>
      <c r="R10149" s="40"/>
      <c r="S10149" s="40"/>
      <c r="T10149" s="40"/>
      <c r="U10149" s="40"/>
      <c r="V10149" s="40"/>
      <c r="W10149" s="40"/>
      <c r="X10149" s="40"/>
      <c r="Y10149" s="40"/>
      <c r="Z10149" s="40"/>
    </row>
    <row r="10150" spans="1:36">
      <c r="A10150" s="1" t="s">
        <v>2920</v>
      </c>
      <c r="B10150" s="50">
        <v>42804</v>
      </c>
      <c r="C10150" s="30">
        <v>100</v>
      </c>
      <c r="D10150" s="4" t="s">
        <v>2917</v>
      </c>
      <c r="E10150" s="1">
        <v>34</v>
      </c>
      <c r="F10150" s="4" t="s">
        <v>47</v>
      </c>
      <c r="G10150" s="4" t="s">
        <v>655</v>
      </c>
      <c r="H10150" s="4" t="s">
        <v>22</v>
      </c>
      <c r="I10150" s="4" t="s">
        <v>53</v>
      </c>
      <c r="J10150" s="4"/>
      <c r="K10150" s="4"/>
      <c r="M10150" s="1"/>
      <c r="Q10150" s="40"/>
      <c r="R10150" s="40"/>
      <c r="S10150" s="40"/>
      <c r="T10150" s="40"/>
      <c r="U10150" s="40"/>
      <c r="V10150" s="40"/>
      <c r="W10150" s="40"/>
      <c r="X10150" s="40"/>
      <c r="Y10150" s="40"/>
      <c r="Z10150" s="40"/>
    </row>
    <row r="10151" spans="1:36">
      <c r="A10151" s="1" t="s">
        <v>2920</v>
      </c>
      <c r="B10151" s="50">
        <v>42804</v>
      </c>
      <c r="C10151" s="30">
        <v>100</v>
      </c>
      <c r="D10151" s="4" t="s">
        <v>2917</v>
      </c>
      <c r="E10151" s="1">
        <v>35</v>
      </c>
      <c r="F10151" s="4" t="s">
        <v>26</v>
      </c>
      <c r="G10151" s="4" t="s">
        <v>656</v>
      </c>
      <c r="H10151" s="4" t="s">
        <v>23</v>
      </c>
      <c r="I10151" s="4" t="s">
        <v>23</v>
      </c>
      <c r="J10151" s="4"/>
      <c r="K10151" s="4"/>
      <c r="M10151" s="1"/>
      <c r="Q10151" s="40"/>
      <c r="R10151" s="40"/>
      <c r="S10151" s="40"/>
      <c r="T10151" s="40"/>
      <c r="U10151" s="40"/>
      <c r="V10151" s="40"/>
      <c r="W10151" s="40"/>
      <c r="X10151" s="40"/>
      <c r="Y10151" s="40"/>
      <c r="Z10151" s="40"/>
    </row>
    <row r="10152" spans="1:36">
      <c r="A10152" s="1" t="s">
        <v>2920</v>
      </c>
      <c r="B10152" s="50">
        <v>42804</v>
      </c>
      <c r="C10152" s="30">
        <v>100</v>
      </c>
      <c r="D10152" s="4" t="s">
        <v>2917</v>
      </c>
      <c r="E10152" s="1">
        <v>35</v>
      </c>
      <c r="F10152" s="4" t="s">
        <v>47</v>
      </c>
      <c r="G10152" s="4" t="s">
        <v>658</v>
      </c>
      <c r="H10152" s="4" t="s">
        <v>22</v>
      </c>
      <c r="I10152" s="4" t="s">
        <v>9</v>
      </c>
      <c r="J10152" s="4"/>
      <c r="K10152" s="4" t="s">
        <v>146</v>
      </c>
      <c r="L10152" s="1" t="s">
        <v>25</v>
      </c>
      <c r="M10152" s="6" t="s">
        <v>2722</v>
      </c>
      <c r="N10152" s="1" t="s">
        <v>26</v>
      </c>
      <c r="O10152" s="1" t="s">
        <v>27</v>
      </c>
      <c r="Q10152" s="40">
        <v>21</v>
      </c>
      <c r="R10152" s="40">
        <v>15.1</v>
      </c>
      <c r="S10152" s="40">
        <v>27.9</v>
      </c>
      <c r="T10152" s="40"/>
      <c r="U10152" s="40"/>
      <c r="V10152" s="40"/>
      <c r="W10152" s="40"/>
      <c r="X10152" s="40">
        <v>13</v>
      </c>
      <c r="Y10152" s="40">
        <v>49</v>
      </c>
      <c r="Z10152" s="40">
        <f>49-13</f>
        <v>36</v>
      </c>
      <c r="AE10152" s="1" t="s">
        <v>2723</v>
      </c>
      <c r="AJ10152" s="1" t="s">
        <v>2638</v>
      </c>
    </row>
    <row r="10153" spans="1:36">
      <c r="A10153" s="1" t="s">
        <v>2920</v>
      </c>
      <c r="B10153" s="50">
        <v>42804</v>
      </c>
      <c r="C10153" s="30">
        <v>100</v>
      </c>
      <c r="D10153" s="4" t="s">
        <v>2917</v>
      </c>
      <c r="E10153" s="1">
        <v>36</v>
      </c>
      <c r="F10153" s="4" t="s">
        <v>26</v>
      </c>
      <c r="G10153" s="4" t="s">
        <v>660</v>
      </c>
      <c r="H10153" s="4" t="s">
        <v>22</v>
      </c>
      <c r="I10153" s="4" t="s">
        <v>53</v>
      </c>
      <c r="J10153" s="4"/>
      <c r="K10153" s="4"/>
      <c r="M10153" s="1"/>
      <c r="Q10153" s="40"/>
      <c r="R10153" s="40"/>
      <c r="S10153" s="40"/>
      <c r="T10153" s="40"/>
      <c r="U10153" s="40"/>
      <c r="V10153" s="40"/>
      <c r="W10153" s="40"/>
      <c r="X10153" s="40"/>
      <c r="Y10153" s="40"/>
      <c r="Z10153" s="40"/>
    </row>
    <row r="10154" spans="1:36">
      <c r="A10154" s="1" t="s">
        <v>2920</v>
      </c>
      <c r="B10154" s="50">
        <v>42804</v>
      </c>
      <c r="C10154" s="30">
        <v>100</v>
      </c>
      <c r="D10154" s="4" t="s">
        <v>2917</v>
      </c>
      <c r="E10154" s="1">
        <v>36</v>
      </c>
      <c r="F10154" s="4" t="s">
        <v>47</v>
      </c>
      <c r="G10154" s="4" t="s">
        <v>661</v>
      </c>
      <c r="H10154" s="4" t="s">
        <v>22</v>
      </c>
      <c r="I10154" s="4" t="s">
        <v>9</v>
      </c>
      <c r="J10154" s="4"/>
      <c r="K10154" s="4" t="s">
        <v>30</v>
      </c>
      <c r="L10154" s="1" t="s">
        <v>53</v>
      </c>
      <c r="M10154" s="1" t="s">
        <v>2680</v>
      </c>
      <c r="Q10154" s="40"/>
      <c r="R10154" s="40"/>
      <c r="S10154" s="40"/>
      <c r="T10154" s="40"/>
      <c r="U10154" s="40"/>
      <c r="V10154" s="40"/>
      <c r="W10154" s="40"/>
      <c r="X10154" s="40">
        <v>13</v>
      </c>
      <c r="Y10154" s="40">
        <v>59</v>
      </c>
      <c r="Z10154" s="40">
        <f>59-13</f>
        <v>46</v>
      </c>
      <c r="AJ10154" s="1" t="s">
        <v>2638</v>
      </c>
    </row>
    <row r="10155" spans="1:36">
      <c r="A10155" s="1" t="s">
        <v>2920</v>
      </c>
      <c r="B10155" s="50">
        <v>42804</v>
      </c>
      <c r="C10155" s="30">
        <v>100</v>
      </c>
      <c r="D10155" s="4" t="s">
        <v>2917</v>
      </c>
      <c r="E10155" s="1">
        <v>37</v>
      </c>
      <c r="F10155" s="4" t="s">
        <v>26</v>
      </c>
      <c r="G10155" s="4" t="s">
        <v>741</v>
      </c>
      <c r="H10155" s="4" t="s">
        <v>23</v>
      </c>
      <c r="I10155" s="4" t="s">
        <v>53</v>
      </c>
      <c r="J10155" s="4"/>
      <c r="K10155" s="4"/>
      <c r="M10155" s="1"/>
      <c r="Q10155" s="40"/>
      <c r="R10155" s="40"/>
      <c r="S10155" s="40"/>
      <c r="T10155" s="40"/>
      <c r="U10155" s="40"/>
      <c r="V10155" s="40"/>
      <c r="W10155" s="40"/>
      <c r="X10155" s="40"/>
      <c r="Y10155" s="40"/>
      <c r="Z10155" s="40"/>
    </row>
    <row r="10156" spans="1:36">
      <c r="A10156" s="1" t="s">
        <v>2920</v>
      </c>
      <c r="B10156" s="50">
        <v>42804</v>
      </c>
      <c r="C10156" s="30">
        <v>100</v>
      </c>
      <c r="D10156" s="4" t="s">
        <v>2917</v>
      </c>
      <c r="E10156" s="1">
        <v>37</v>
      </c>
      <c r="F10156" s="4" t="s">
        <v>47</v>
      </c>
      <c r="G10156" s="4" t="s">
        <v>662</v>
      </c>
      <c r="H10156" s="4" t="s">
        <v>22</v>
      </c>
      <c r="I10156" s="4" t="s">
        <v>53</v>
      </c>
      <c r="J10156" s="4"/>
      <c r="K10156" s="4"/>
      <c r="M10156" s="1"/>
      <c r="Q10156" s="40"/>
      <c r="R10156" s="40"/>
      <c r="S10156" s="40"/>
      <c r="T10156" s="40"/>
      <c r="U10156" s="40"/>
      <c r="V10156" s="40"/>
      <c r="W10156" s="40"/>
      <c r="X10156" s="40"/>
      <c r="Y10156" s="40"/>
      <c r="Z10156" s="40"/>
    </row>
    <row r="10157" spans="1:36">
      <c r="A10157" s="1" t="s">
        <v>2920</v>
      </c>
      <c r="B10157" s="50">
        <v>42804</v>
      </c>
      <c r="C10157" s="30">
        <v>100</v>
      </c>
      <c r="D10157" s="4" t="s">
        <v>2917</v>
      </c>
      <c r="E10157" s="1">
        <v>38</v>
      </c>
      <c r="F10157" s="4" t="s">
        <v>26</v>
      </c>
      <c r="G10157" s="4" t="s">
        <v>663</v>
      </c>
      <c r="H10157" s="4" t="s">
        <v>23</v>
      </c>
      <c r="I10157" s="4" t="s">
        <v>23</v>
      </c>
      <c r="J10157" s="4"/>
      <c r="K10157" s="4"/>
      <c r="M10157" s="1"/>
      <c r="Q10157" s="40"/>
      <c r="R10157" s="40"/>
      <c r="S10157" s="40"/>
      <c r="T10157" s="40"/>
      <c r="U10157" s="40"/>
      <c r="V10157" s="40"/>
      <c r="W10157" s="40"/>
      <c r="X10157" s="40"/>
      <c r="Y10157" s="40"/>
      <c r="Z10157" s="40"/>
    </row>
    <row r="10158" spans="1:36">
      <c r="A10158" s="1" t="s">
        <v>2920</v>
      </c>
      <c r="B10158" s="50">
        <v>42804</v>
      </c>
      <c r="C10158" s="30">
        <v>100</v>
      </c>
      <c r="D10158" s="4" t="s">
        <v>2917</v>
      </c>
      <c r="E10158" s="1">
        <v>38</v>
      </c>
      <c r="F10158" s="4" t="s">
        <v>47</v>
      </c>
      <c r="G10158" s="4" t="s">
        <v>664</v>
      </c>
      <c r="H10158" s="4" t="s">
        <v>23</v>
      </c>
      <c r="I10158" s="4" t="s">
        <v>23</v>
      </c>
      <c r="J10158" s="4"/>
      <c r="K10158" s="4"/>
      <c r="M10158" s="1"/>
      <c r="Q10158" s="40"/>
      <c r="R10158" s="40"/>
      <c r="S10158" s="40"/>
      <c r="T10158" s="40"/>
      <c r="U10158" s="40"/>
      <c r="V10158" s="40"/>
      <c r="W10158" s="40"/>
      <c r="X10158" s="40"/>
      <c r="Y10158" s="40"/>
      <c r="Z10158" s="40"/>
    </row>
    <row r="10159" spans="1:36">
      <c r="A10159" s="1" t="s">
        <v>2920</v>
      </c>
      <c r="B10159" s="50">
        <v>42804</v>
      </c>
      <c r="C10159" s="30">
        <v>100</v>
      </c>
      <c r="D10159" s="4" t="s">
        <v>2917</v>
      </c>
      <c r="E10159" s="1">
        <v>39</v>
      </c>
      <c r="F10159" s="4" t="s">
        <v>26</v>
      </c>
      <c r="G10159" s="4" t="s">
        <v>665</v>
      </c>
      <c r="H10159" s="4" t="s">
        <v>22</v>
      </c>
      <c r="I10159" s="4" t="s">
        <v>53</v>
      </c>
      <c r="J10159" s="4"/>
      <c r="K10159" s="4"/>
      <c r="M10159" s="1"/>
      <c r="Q10159" s="40"/>
      <c r="R10159" s="40"/>
      <c r="S10159" s="40"/>
      <c r="T10159" s="40"/>
      <c r="U10159" s="40"/>
      <c r="V10159" s="40"/>
      <c r="W10159" s="40"/>
      <c r="X10159" s="40"/>
      <c r="Y10159" s="40"/>
      <c r="Z10159" s="40"/>
    </row>
    <row r="10160" spans="1:36">
      <c r="A10160" s="1" t="s">
        <v>2920</v>
      </c>
      <c r="B10160" s="50">
        <v>42804</v>
      </c>
      <c r="C10160" s="30">
        <v>100</v>
      </c>
      <c r="D10160" s="4" t="s">
        <v>2917</v>
      </c>
      <c r="E10160" s="1">
        <v>39</v>
      </c>
      <c r="F10160" s="4" t="s">
        <v>47</v>
      </c>
      <c r="G10160" s="4" t="s">
        <v>666</v>
      </c>
      <c r="H10160" s="4" t="s">
        <v>22</v>
      </c>
      <c r="I10160" s="4" t="s">
        <v>53</v>
      </c>
      <c r="J10160" s="4"/>
      <c r="K10160" s="4"/>
      <c r="M10160" s="1"/>
      <c r="Q10160" s="40"/>
      <c r="R10160" s="40"/>
      <c r="S10160" s="40"/>
      <c r="T10160" s="40"/>
      <c r="U10160" s="40"/>
      <c r="V10160" s="40"/>
      <c r="W10160" s="40"/>
      <c r="X10160" s="40"/>
      <c r="Y10160" s="40"/>
      <c r="Z10160" s="40"/>
    </row>
    <row r="10161" spans="1:26">
      <c r="A10161" s="1" t="s">
        <v>2920</v>
      </c>
      <c r="B10161" s="50">
        <v>42804</v>
      </c>
      <c r="C10161" s="30">
        <v>100</v>
      </c>
      <c r="D10161" s="4" t="s">
        <v>2917</v>
      </c>
      <c r="E10161" s="1">
        <v>40</v>
      </c>
      <c r="F10161" s="4" t="s">
        <v>26</v>
      </c>
      <c r="G10161" s="4" t="s">
        <v>667</v>
      </c>
      <c r="H10161" s="4" t="s">
        <v>23</v>
      </c>
      <c r="I10161" s="4" t="s">
        <v>23</v>
      </c>
      <c r="J10161" s="4"/>
      <c r="K10161" s="4"/>
      <c r="M10161" s="1"/>
      <c r="Q10161" s="40"/>
      <c r="R10161" s="40"/>
      <c r="S10161" s="40"/>
      <c r="T10161" s="40"/>
      <c r="U10161" s="40"/>
      <c r="V10161" s="40"/>
      <c r="W10161" s="40"/>
      <c r="X10161" s="40"/>
      <c r="Y10161" s="40"/>
      <c r="Z10161" s="40"/>
    </row>
    <row r="10162" spans="1:26">
      <c r="A10162" s="1" t="s">
        <v>2920</v>
      </c>
      <c r="B10162" s="50">
        <v>42804</v>
      </c>
      <c r="C10162" s="30">
        <v>100</v>
      </c>
      <c r="D10162" s="4" t="s">
        <v>2917</v>
      </c>
      <c r="E10162" s="1">
        <v>40</v>
      </c>
      <c r="F10162" s="4" t="s">
        <v>47</v>
      </c>
      <c r="G10162" s="4" t="s">
        <v>668</v>
      </c>
      <c r="H10162" s="4" t="s">
        <v>23</v>
      </c>
      <c r="I10162" s="4" t="s">
        <v>23</v>
      </c>
      <c r="J10162" s="4"/>
      <c r="K10162" s="4"/>
      <c r="M10162" s="1"/>
      <c r="Q10162" s="40"/>
      <c r="R10162" s="40"/>
      <c r="S10162" s="40"/>
      <c r="T10162" s="40"/>
      <c r="U10162" s="40"/>
      <c r="V10162" s="40"/>
      <c r="W10162" s="40"/>
      <c r="X10162" s="40"/>
      <c r="Y10162" s="40"/>
      <c r="Z10162" s="40"/>
    </row>
    <row r="10163" spans="1:26">
      <c r="A10163" s="1" t="s">
        <v>2920</v>
      </c>
      <c r="B10163" s="50">
        <v>42804</v>
      </c>
      <c r="C10163" s="30">
        <v>100</v>
      </c>
      <c r="D10163" s="4" t="s">
        <v>2917</v>
      </c>
      <c r="E10163" s="1">
        <v>41</v>
      </c>
      <c r="F10163" s="4" t="s">
        <v>26</v>
      </c>
      <c r="G10163" s="4" t="s">
        <v>670</v>
      </c>
      <c r="H10163" s="4" t="s">
        <v>23</v>
      </c>
      <c r="I10163" s="4" t="s">
        <v>23</v>
      </c>
      <c r="J10163" s="4"/>
      <c r="K10163" s="4"/>
      <c r="M10163" s="1"/>
      <c r="Q10163" s="40"/>
      <c r="R10163" s="40"/>
      <c r="S10163" s="40"/>
      <c r="T10163" s="40"/>
      <c r="U10163" s="40"/>
      <c r="V10163" s="40"/>
      <c r="W10163" s="40"/>
      <c r="X10163" s="40"/>
      <c r="Y10163" s="40"/>
      <c r="Z10163" s="40"/>
    </row>
    <row r="10164" spans="1:26">
      <c r="A10164" s="1" t="s">
        <v>2920</v>
      </c>
      <c r="B10164" s="50">
        <v>42804</v>
      </c>
      <c r="C10164" s="30">
        <v>100</v>
      </c>
      <c r="D10164" s="4" t="s">
        <v>2917</v>
      </c>
      <c r="E10164" s="1">
        <v>41</v>
      </c>
      <c r="F10164" s="4" t="s">
        <v>47</v>
      </c>
      <c r="G10164" s="4" t="s">
        <v>671</v>
      </c>
      <c r="H10164" s="4" t="s">
        <v>23</v>
      </c>
      <c r="I10164" s="4" t="s">
        <v>23</v>
      </c>
      <c r="J10164" s="4"/>
      <c r="K10164" s="4"/>
      <c r="M10164" s="1"/>
      <c r="Q10164" s="40"/>
      <c r="R10164" s="40"/>
      <c r="S10164" s="40"/>
      <c r="T10164" s="40"/>
      <c r="U10164" s="40"/>
      <c r="V10164" s="40"/>
      <c r="W10164" s="40"/>
      <c r="X10164" s="40"/>
      <c r="Y10164" s="40"/>
      <c r="Z10164" s="40"/>
    </row>
    <row r="10165" spans="1:26">
      <c r="A10165" s="1" t="s">
        <v>2920</v>
      </c>
      <c r="B10165" s="50">
        <v>42804</v>
      </c>
      <c r="C10165" s="30">
        <v>100</v>
      </c>
      <c r="D10165" s="4" t="s">
        <v>2917</v>
      </c>
      <c r="E10165" s="1">
        <v>42</v>
      </c>
      <c r="F10165" s="4" t="s">
        <v>26</v>
      </c>
      <c r="G10165" s="4" t="s">
        <v>672</v>
      </c>
      <c r="H10165" s="4" t="s">
        <v>23</v>
      </c>
      <c r="I10165" s="4" t="s">
        <v>23</v>
      </c>
      <c r="J10165" s="4"/>
      <c r="K10165" s="4"/>
      <c r="M10165" s="1"/>
      <c r="Q10165" s="40"/>
      <c r="R10165" s="40"/>
      <c r="S10165" s="40"/>
      <c r="T10165" s="40"/>
      <c r="U10165" s="40"/>
      <c r="V10165" s="40"/>
      <c r="W10165" s="40"/>
      <c r="X10165" s="40"/>
      <c r="Y10165" s="40"/>
      <c r="Z10165" s="40"/>
    </row>
    <row r="10166" spans="1:26">
      <c r="A10166" s="1" t="s">
        <v>2920</v>
      </c>
      <c r="B10166" s="50">
        <v>42804</v>
      </c>
      <c r="C10166" s="30">
        <v>100</v>
      </c>
      <c r="D10166" s="4" t="s">
        <v>2917</v>
      </c>
      <c r="E10166" s="1">
        <v>42</v>
      </c>
      <c r="F10166" s="4" t="s">
        <v>47</v>
      </c>
      <c r="G10166" s="4" t="s">
        <v>673</v>
      </c>
      <c r="H10166" s="4" t="s">
        <v>23</v>
      </c>
      <c r="I10166" s="4" t="s">
        <v>23</v>
      </c>
      <c r="J10166" s="4"/>
      <c r="K10166" s="4"/>
      <c r="M10166" s="1"/>
      <c r="Q10166" s="40"/>
      <c r="R10166" s="40"/>
      <c r="S10166" s="40"/>
      <c r="T10166" s="40"/>
      <c r="U10166" s="40"/>
      <c r="V10166" s="40"/>
      <c r="W10166" s="40"/>
      <c r="X10166" s="40"/>
      <c r="Y10166" s="40"/>
      <c r="Z10166" s="40"/>
    </row>
    <row r="10167" spans="1:26">
      <c r="A10167" s="1" t="s">
        <v>2920</v>
      </c>
      <c r="B10167" s="50">
        <v>42804</v>
      </c>
      <c r="C10167" s="30">
        <v>100</v>
      </c>
      <c r="D10167" s="4" t="s">
        <v>2917</v>
      </c>
      <c r="E10167" s="1">
        <v>43</v>
      </c>
      <c r="F10167" s="4" t="s">
        <v>26</v>
      </c>
      <c r="G10167" s="4" t="s">
        <v>674</v>
      </c>
      <c r="H10167" s="4" t="s">
        <v>23</v>
      </c>
      <c r="I10167" s="4" t="s">
        <v>23</v>
      </c>
      <c r="J10167" s="4"/>
      <c r="K10167" s="4"/>
      <c r="M10167" s="1"/>
      <c r="Q10167" s="40"/>
      <c r="R10167" s="40"/>
      <c r="S10167" s="40"/>
      <c r="T10167" s="40"/>
      <c r="U10167" s="40"/>
      <c r="V10167" s="40"/>
      <c r="W10167" s="40"/>
      <c r="X10167" s="40"/>
      <c r="Y10167" s="40"/>
      <c r="Z10167" s="40"/>
    </row>
    <row r="10168" spans="1:26">
      <c r="A10168" s="1" t="s">
        <v>2920</v>
      </c>
      <c r="B10168" s="50">
        <v>42804</v>
      </c>
      <c r="C10168" s="30">
        <v>100</v>
      </c>
      <c r="D10168" s="4" t="s">
        <v>2917</v>
      </c>
      <c r="E10168" s="1">
        <v>43</v>
      </c>
      <c r="F10168" s="4" t="s">
        <v>47</v>
      </c>
      <c r="G10168" s="4" t="s">
        <v>675</v>
      </c>
      <c r="H10168" s="4" t="s">
        <v>23</v>
      </c>
      <c r="I10168" s="4" t="s">
        <v>23</v>
      </c>
      <c r="J10168" s="4"/>
      <c r="K10168" s="4"/>
      <c r="M10168" s="1"/>
      <c r="Q10168" s="40"/>
      <c r="R10168" s="40"/>
      <c r="S10168" s="40"/>
      <c r="T10168" s="40"/>
      <c r="U10168" s="40"/>
      <c r="V10168" s="40"/>
      <c r="W10168" s="40"/>
      <c r="X10168" s="40"/>
      <c r="Y10168" s="40"/>
      <c r="Z10168" s="40"/>
    </row>
    <row r="10169" spans="1:26">
      <c r="A10169" s="1" t="s">
        <v>2920</v>
      </c>
      <c r="B10169" s="50">
        <v>42804</v>
      </c>
      <c r="C10169" s="30">
        <v>100</v>
      </c>
      <c r="D10169" s="4" t="s">
        <v>2917</v>
      </c>
      <c r="E10169" s="1">
        <v>44</v>
      </c>
      <c r="F10169" s="4" t="s">
        <v>26</v>
      </c>
      <c r="G10169" s="4" t="s">
        <v>676</v>
      </c>
      <c r="H10169" s="4" t="s">
        <v>23</v>
      </c>
      <c r="I10169" s="4" t="s">
        <v>23</v>
      </c>
      <c r="J10169" s="4"/>
      <c r="K10169" s="4"/>
      <c r="M10169" s="1"/>
      <c r="Q10169" s="40"/>
      <c r="R10169" s="40"/>
      <c r="S10169" s="40"/>
      <c r="T10169" s="40"/>
      <c r="U10169" s="40"/>
      <c r="V10169" s="40"/>
      <c r="W10169" s="40"/>
      <c r="X10169" s="40"/>
      <c r="Y10169" s="40"/>
      <c r="Z10169" s="40"/>
    </row>
    <row r="10170" spans="1:26">
      <c r="A10170" s="1" t="s">
        <v>2920</v>
      </c>
      <c r="B10170" s="50">
        <v>42804</v>
      </c>
      <c r="C10170" s="30">
        <v>100</v>
      </c>
      <c r="D10170" s="4" t="s">
        <v>2917</v>
      </c>
      <c r="E10170" s="1">
        <v>44</v>
      </c>
      <c r="F10170" s="4" t="s">
        <v>47</v>
      </c>
      <c r="G10170" s="4" t="s">
        <v>678</v>
      </c>
      <c r="H10170" s="4" t="s">
        <v>23</v>
      </c>
      <c r="I10170" s="4" t="s">
        <v>23</v>
      </c>
      <c r="J10170" s="4"/>
      <c r="K10170" s="4"/>
      <c r="M10170" s="1"/>
      <c r="Q10170" s="40"/>
      <c r="R10170" s="40"/>
      <c r="S10170" s="40"/>
      <c r="T10170" s="40"/>
      <c r="U10170" s="40"/>
      <c r="V10170" s="40"/>
      <c r="W10170" s="40"/>
      <c r="X10170" s="40"/>
      <c r="Y10170" s="40"/>
      <c r="Z10170" s="40"/>
    </row>
    <row r="10171" spans="1:26">
      <c r="A10171" s="1" t="s">
        <v>2920</v>
      </c>
      <c r="B10171" s="50">
        <v>42804</v>
      </c>
      <c r="C10171" s="30">
        <v>100</v>
      </c>
      <c r="D10171" s="4" t="s">
        <v>2917</v>
      </c>
      <c r="E10171" s="1">
        <v>45</v>
      </c>
      <c r="F10171" s="4" t="s">
        <v>26</v>
      </c>
      <c r="G10171" s="4" t="s">
        <v>679</v>
      </c>
      <c r="H10171" s="4" t="s">
        <v>23</v>
      </c>
      <c r="I10171" s="4" t="s">
        <v>23</v>
      </c>
      <c r="J10171" s="4"/>
      <c r="K10171" s="4"/>
      <c r="M10171" s="1"/>
      <c r="Q10171" s="40"/>
      <c r="R10171" s="40"/>
      <c r="S10171" s="40"/>
      <c r="T10171" s="40"/>
      <c r="U10171" s="40"/>
      <c r="V10171" s="40"/>
      <c r="W10171" s="40"/>
      <c r="X10171" s="40"/>
      <c r="Y10171" s="40"/>
      <c r="Z10171" s="40"/>
    </row>
    <row r="10172" spans="1:26">
      <c r="A10172" s="1" t="s">
        <v>2920</v>
      </c>
      <c r="B10172" s="50">
        <v>42804</v>
      </c>
      <c r="C10172" s="30">
        <v>100</v>
      </c>
      <c r="D10172" s="4" t="s">
        <v>2917</v>
      </c>
      <c r="E10172" s="1">
        <v>45</v>
      </c>
      <c r="F10172" s="4" t="s">
        <v>47</v>
      </c>
      <c r="G10172" s="4" t="s">
        <v>680</v>
      </c>
      <c r="H10172" s="4" t="s">
        <v>23</v>
      </c>
      <c r="I10172" s="4" t="s">
        <v>23</v>
      </c>
      <c r="J10172" s="4"/>
      <c r="K10172" s="4"/>
      <c r="M10172" s="1"/>
      <c r="Q10172" s="40"/>
      <c r="R10172" s="40"/>
      <c r="S10172" s="40"/>
      <c r="T10172" s="40"/>
      <c r="U10172" s="40"/>
      <c r="V10172" s="40"/>
      <c r="W10172" s="40"/>
      <c r="X10172" s="40"/>
      <c r="Y10172" s="40"/>
      <c r="Z10172" s="40"/>
    </row>
    <row r="10173" spans="1:26">
      <c r="A10173" s="1" t="s">
        <v>2920</v>
      </c>
      <c r="B10173" s="50">
        <v>42804</v>
      </c>
      <c r="C10173" s="30">
        <v>100</v>
      </c>
      <c r="D10173" s="4" t="s">
        <v>2917</v>
      </c>
      <c r="E10173" s="1">
        <v>46</v>
      </c>
      <c r="F10173" s="4" t="s">
        <v>26</v>
      </c>
      <c r="G10173" s="4" t="s">
        <v>681</v>
      </c>
      <c r="H10173" s="4" t="s">
        <v>23</v>
      </c>
      <c r="I10173" s="4" t="s">
        <v>23</v>
      </c>
      <c r="J10173" s="4"/>
      <c r="K10173" s="4"/>
      <c r="M10173" s="1"/>
      <c r="Q10173" s="40"/>
      <c r="R10173" s="40"/>
      <c r="S10173" s="40"/>
      <c r="T10173" s="40"/>
      <c r="U10173" s="40"/>
      <c r="V10173" s="40"/>
      <c r="W10173" s="40"/>
      <c r="X10173" s="40"/>
      <c r="Y10173" s="40"/>
      <c r="Z10173" s="40"/>
    </row>
    <row r="10174" spans="1:26">
      <c r="A10174" s="1" t="s">
        <v>2920</v>
      </c>
      <c r="B10174" s="50">
        <v>42804</v>
      </c>
      <c r="C10174" s="30">
        <v>100</v>
      </c>
      <c r="D10174" s="4" t="s">
        <v>2917</v>
      </c>
      <c r="E10174" s="1">
        <v>46</v>
      </c>
      <c r="F10174" s="4" t="s">
        <v>47</v>
      </c>
      <c r="G10174" s="4" t="s">
        <v>682</v>
      </c>
      <c r="H10174" s="4" t="s">
        <v>23</v>
      </c>
      <c r="I10174" s="4" t="s">
        <v>23</v>
      </c>
      <c r="J10174" s="4"/>
      <c r="K10174" s="4"/>
      <c r="M10174" s="1"/>
      <c r="Q10174" s="40"/>
      <c r="R10174" s="40"/>
      <c r="S10174" s="40"/>
      <c r="T10174" s="40"/>
      <c r="U10174" s="40"/>
      <c r="V10174" s="40"/>
      <c r="W10174" s="40"/>
      <c r="X10174" s="40"/>
      <c r="Y10174" s="40"/>
      <c r="Z10174" s="40"/>
    </row>
    <row r="10175" spans="1:26">
      <c r="A10175" s="1" t="s">
        <v>2920</v>
      </c>
      <c r="B10175" s="50">
        <v>42804</v>
      </c>
      <c r="C10175" s="30">
        <v>100</v>
      </c>
      <c r="D10175" s="4" t="s">
        <v>2917</v>
      </c>
      <c r="E10175" s="1">
        <v>47</v>
      </c>
      <c r="F10175" s="4" t="s">
        <v>26</v>
      </c>
      <c r="G10175" s="4" t="s">
        <v>683</v>
      </c>
      <c r="H10175" s="4" t="s">
        <v>23</v>
      </c>
      <c r="I10175" s="4" t="s">
        <v>23</v>
      </c>
      <c r="J10175" s="4"/>
      <c r="K10175" s="4"/>
      <c r="M10175" s="1"/>
      <c r="Q10175" s="40"/>
      <c r="R10175" s="40"/>
      <c r="S10175" s="40"/>
      <c r="T10175" s="40"/>
      <c r="U10175" s="40"/>
      <c r="V10175" s="40"/>
      <c r="W10175" s="40"/>
      <c r="X10175" s="40"/>
      <c r="Y10175" s="40"/>
      <c r="Z10175" s="40"/>
    </row>
    <row r="10176" spans="1:26">
      <c r="A10176" s="1" t="s">
        <v>2920</v>
      </c>
      <c r="B10176" s="50">
        <v>42804</v>
      </c>
      <c r="C10176" s="30">
        <v>100</v>
      </c>
      <c r="D10176" s="4" t="s">
        <v>2917</v>
      </c>
      <c r="E10176" s="1">
        <v>47</v>
      </c>
      <c r="F10176" s="4" t="s">
        <v>47</v>
      </c>
      <c r="G10176" s="4" t="s">
        <v>684</v>
      </c>
      <c r="H10176" s="4" t="s">
        <v>23</v>
      </c>
      <c r="I10176" s="4" t="s">
        <v>23</v>
      </c>
      <c r="J10176" s="4"/>
      <c r="K10176" s="4"/>
      <c r="M10176" s="1"/>
      <c r="Q10176" s="40"/>
      <c r="R10176" s="40"/>
      <c r="S10176" s="40"/>
      <c r="T10176" s="40"/>
      <c r="U10176" s="40"/>
      <c r="V10176" s="40"/>
      <c r="W10176" s="40"/>
      <c r="X10176" s="40"/>
      <c r="Y10176" s="40"/>
      <c r="Z10176" s="40"/>
    </row>
    <row r="10177" spans="1:36">
      <c r="A10177" s="1" t="s">
        <v>2920</v>
      </c>
      <c r="B10177" s="50">
        <v>42804</v>
      </c>
      <c r="C10177" s="30">
        <v>100</v>
      </c>
      <c r="D10177" s="4" t="s">
        <v>2917</v>
      </c>
      <c r="E10177" s="1">
        <v>48</v>
      </c>
      <c r="F10177" s="4" t="s">
        <v>26</v>
      </c>
      <c r="G10177" s="4" t="s">
        <v>686</v>
      </c>
      <c r="H10177" s="4" t="s">
        <v>23</v>
      </c>
      <c r="I10177" s="4" t="s">
        <v>23</v>
      </c>
      <c r="J10177" s="4"/>
      <c r="K10177" s="4"/>
      <c r="M10177" s="1"/>
      <c r="Q10177" s="40"/>
      <c r="R10177" s="40"/>
      <c r="S10177" s="40"/>
      <c r="T10177" s="40"/>
      <c r="U10177" s="40"/>
      <c r="V10177" s="40"/>
      <c r="W10177" s="40"/>
      <c r="X10177" s="40"/>
      <c r="Y10177" s="40"/>
      <c r="Z10177" s="40"/>
    </row>
    <row r="10178" spans="1:36">
      <c r="A10178" s="1" t="s">
        <v>2920</v>
      </c>
      <c r="B10178" s="50">
        <v>42804</v>
      </c>
      <c r="C10178" s="30">
        <v>100</v>
      </c>
      <c r="D10178" s="4" t="s">
        <v>2917</v>
      </c>
      <c r="E10178" s="1">
        <v>48</v>
      </c>
      <c r="F10178" s="4" t="s">
        <v>47</v>
      </c>
      <c r="G10178" s="4" t="s">
        <v>687</v>
      </c>
      <c r="H10178" s="4" t="s">
        <v>23</v>
      </c>
      <c r="I10178" s="4" t="s">
        <v>23</v>
      </c>
      <c r="J10178" s="4"/>
      <c r="K10178" s="4"/>
      <c r="M10178" s="1"/>
      <c r="Q10178" s="40"/>
      <c r="R10178" s="40"/>
      <c r="S10178" s="40"/>
      <c r="T10178" s="40"/>
      <c r="U10178" s="40"/>
      <c r="V10178" s="40"/>
      <c r="W10178" s="40"/>
      <c r="X10178" s="40"/>
      <c r="Y10178" s="40"/>
      <c r="Z10178" s="40"/>
    </row>
    <row r="10179" spans="1:36">
      <c r="A10179" s="1" t="s">
        <v>2921</v>
      </c>
      <c r="B10179" s="50">
        <v>42805</v>
      </c>
      <c r="C10179" s="30">
        <v>100</v>
      </c>
      <c r="D10179" s="4" t="s">
        <v>2917</v>
      </c>
      <c r="E10179" s="1">
        <v>1</v>
      </c>
      <c r="F10179" s="4" t="s">
        <v>26</v>
      </c>
      <c r="G10179" s="4" t="s">
        <v>584</v>
      </c>
      <c r="H10179" s="4" t="s">
        <v>23</v>
      </c>
      <c r="I10179" s="4" t="s">
        <v>23</v>
      </c>
      <c r="J10179" s="4"/>
      <c r="K10179" s="4"/>
      <c r="M10179" s="1"/>
      <c r="Q10179" s="40"/>
      <c r="R10179" s="40"/>
      <c r="S10179" s="40"/>
      <c r="T10179" s="40"/>
      <c r="U10179" s="40"/>
      <c r="V10179" s="40"/>
      <c r="W10179" s="40"/>
      <c r="X10179" s="40"/>
      <c r="Y10179" s="40"/>
      <c r="Z10179" s="40"/>
    </row>
    <row r="10180" spans="1:36">
      <c r="A10180" s="1" t="s">
        <v>2921</v>
      </c>
      <c r="B10180" s="50">
        <v>42805</v>
      </c>
      <c r="C10180" s="30">
        <v>100</v>
      </c>
      <c r="D10180" s="4" t="s">
        <v>2917</v>
      </c>
      <c r="E10180" s="1">
        <v>1</v>
      </c>
      <c r="F10180" s="4" t="s">
        <v>47</v>
      </c>
      <c r="G10180" s="4" t="s">
        <v>586</v>
      </c>
      <c r="H10180" s="4" t="s">
        <v>22</v>
      </c>
      <c r="I10180" s="4" t="s">
        <v>53</v>
      </c>
      <c r="J10180" s="4"/>
      <c r="K10180" s="4" t="s">
        <v>29</v>
      </c>
      <c r="L10180" s="1" t="s">
        <v>53</v>
      </c>
      <c r="M10180" s="1" t="s">
        <v>1554</v>
      </c>
      <c r="Q10180" s="40"/>
      <c r="R10180" s="40"/>
      <c r="S10180" s="40"/>
      <c r="T10180" s="40"/>
      <c r="U10180" s="40"/>
      <c r="V10180" s="40"/>
      <c r="W10180" s="40"/>
      <c r="X10180" s="40">
        <v>13</v>
      </c>
      <c r="Y10180" s="40">
        <v>159</v>
      </c>
      <c r="Z10180" s="40">
        <f>159-13</f>
        <v>146</v>
      </c>
      <c r="AJ10180" s="1" t="s">
        <v>2638</v>
      </c>
    </row>
    <row r="10181" spans="1:36">
      <c r="A10181" s="1" t="s">
        <v>2921</v>
      </c>
      <c r="B10181" s="50">
        <v>42805</v>
      </c>
      <c r="C10181" s="30">
        <v>100</v>
      </c>
      <c r="D10181" s="4" t="s">
        <v>2917</v>
      </c>
      <c r="E10181" s="1">
        <v>2</v>
      </c>
      <c r="F10181" s="4" t="s">
        <v>26</v>
      </c>
      <c r="G10181" s="4" t="s">
        <v>587</v>
      </c>
      <c r="H10181" s="4" t="s">
        <v>23</v>
      </c>
      <c r="I10181" s="4" t="s">
        <v>53</v>
      </c>
      <c r="J10181" s="4"/>
      <c r="K10181" s="4"/>
      <c r="M10181" s="1"/>
      <c r="Q10181" s="40"/>
      <c r="R10181" s="40"/>
      <c r="S10181" s="40"/>
      <c r="T10181" s="40"/>
      <c r="U10181" s="40"/>
      <c r="V10181" s="40"/>
      <c r="W10181" s="40"/>
      <c r="X10181" s="40"/>
      <c r="Y10181" s="40"/>
      <c r="Z10181" s="40"/>
    </row>
    <row r="10182" spans="1:36">
      <c r="A10182" s="1" t="s">
        <v>2921</v>
      </c>
      <c r="B10182" s="50">
        <v>42805</v>
      </c>
      <c r="C10182" s="30">
        <v>100</v>
      </c>
      <c r="D10182" s="4" t="s">
        <v>2917</v>
      </c>
      <c r="E10182" s="1">
        <v>2</v>
      </c>
      <c r="F10182" s="4" t="s">
        <v>47</v>
      </c>
      <c r="G10182" s="4" t="s">
        <v>588</v>
      </c>
      <c r="H10182" s="4" t="s">
        <v>23</v>
      </c>
      <c r="I10182" s="4" t="s">
        <v>23</v>
      </c>
      <c r="J10182" s="4"/>
      <c r="K10182" s="4"/>
      <c r="M10182" s="1"/>
      <c r="Q10182" s="40"/>
      <c r="R10182" s="40"/>
      <c r="S10182" s="40"/>
      <c r="T10182" s="40"/>
      <c r="U10182" s="40"/>
      <c r="V10182" s="40"/>
      <c r="W10182" s="40"/>
      <c r="X10182" s="40"/>
      <c r="Y10182" s="40"/>
      <c r="Z10182" s="40"/>
    </row>
    <row r="10183" spans="1:36">
      <c r="A10183" s="1" t="s">
        <v>2921</v>
      </c>
      <c r="B10183" s="50">
        <v>42805</v>
      </c>
      <c r="C10183" s="30">
        <v>100</v>
      </c>
      <c r="D10183" s="4" t="s">
        <v>2917</v>
      </c>
      <c r="E10183" s="1">
        <v>3</v>
      </c>
      <c r="F10183" s="4" t="s">
        <v>26</v>
      </c>
      <c r="G10183" s="4" t="s">
        <v>589</v>
      </c>
      <c r="H10183" s="4" t="s">
        <v>23</v>
      </c>
      <c r="I10183" s="4" t="s">
        <v>23</v>
      </c>
      <c r="J10183" s="4"/>
      <c r="K10183" s="4"/>
      <c r="M10183" s="1"/>
      <c r="Q10183" s="40"/>
      <c r="R10183" s="40"/>
      <c r="S10183" s="40"/>
      <c r="T10183" s="40"/>
      <c r="U10183" s="40"/>
      <c r="V10183" s="40"/>
      <c r="W10183" s="40"/>
      <c r="X10183" s="40"/>
      <c r="Y10183" s="40"/>
      <c r="Z10183" s="40"/>
    </row>
    <row r="10184" spans="1:36">
      <c r="A10184" s="1" t="s">
        <v>2921</v>
      </c>
      <c r="B10184" s="50">
        <v>42805</v>
      </c>
      <c r="C10184" s="30">
        <v>100</v>
      </c>
      <c r="D10184" s="4" t="s">
        <v>2917</v>
      </c>
      <c r="E10184" s="1">
        <v>3</v>
      </c>
      <c r="F10184" s="4" t="s">
        <v>47</v>
      </c>
      <c r="G10184" s="4" t="s">
        <v>590</v>
      </c>
      <c r="H10184" s="4" t="s">
        <v>23</v>
      </c>
      <c r="I10184" s="4" t="s">
        <v>53</v>
      </c>
      <c r="J10184" s="4"/>
      <c r="K10184" s="4"/>
      <c r="M10184" s="1"/>
      <c r="Q10184" s="40"/>
      <c r="R10184" s="40"/>
      <c r="S10184" s="40"/>
      <c r="T10184" s="40"/>
      <c r="U10184" s="40"/>
      <c r="V10184" s="40"/>
      <c r="W10184" s="40"/>
      <c r="X10184" s="40"/>
      <c r="Y10184" s="40"/>
      <c r="Z10184" s="40"/>
    </row>
    <row r="10185" spans="1:36">
      <c r="A10185" s="1" t="s">
        <v>2921</v>
      </c>
      <c r="B10185" s="50">
        <v>42805</v>
      </c>
      <c r="C10185" s="30">
        <v>100</v>
      </c>
      <c r="D10185" s="4" t="s">
        <v>2917</v>
      </c>
      <c r="E10185" s="1">
        <v>4</v>
      </c>
      <c r="F10185" s="4" t="s">
        <v>26</v>
      </c>
      <c r="G10185" s="4" t="s">
        <v>591</v>
      </c>
      <c r="H10185" s="4" t="s">
        <v>23</v>
      </c>
      <c r="I10185" s="4" t="s">
        <v>23</v>
      </c>
      <c r="J10185" s="4"/>
      <c r="K10185" s="4" t="s">
        <v>30</v>
      </c>
      <c r="L10185" s="1" t="s">
        <v>25</v>
      </c>
      <c r="M10185" s="6" t="s">
        <v>2724</v>
      </c>
      <c r="N10185" s="1" t="s">
        <v>224</v>
      </c>
      <c r="O10185" s="1" t="s">
        <v>33</v>
      </c>
      <c r="Q10185" s="40">
        <v>26</v>
      </c>
      <c r="R10185" s="40">
        <v>14.7</v>
      </c>
      <c r="S10185" s="40">
        <v>8.5</v>
      </c>
      <c r="T10185" s="40"/>
      <c r="U10185" s="40"/>
      <c r="V10185" s="40"/>
      <c r="W10185" s="40"/>
      <c r="X10185" s="40">
        <v>13</v>
      </c>
      <c r="Y10185" s="40">
        <v>55</v>
      </c>
      <c r="Z10185" s="40">
        <f>55-13</f>
        <v>42</v>
      </c>
      <c r="AA10185" s="1">
        <v>8</v>
      </c>
      <c r="AE10185" s="1" t="s">
        <v>2725</v>
      </c>
      <c r="AF10185" s="1" t="s">
        <v>2726</v>
      </c>
      <c r="AJ10185" s="1" t="s">
        <v>1328</v>
      </c>
    </row>
    <row r="10186" spans="1:36">
      <c r="A10186" s="1" t="s">
        <v>2921</v>
      </c>
      <c r="B10186" s="50">
        <v>42805</v>
      </c>
      <c r="C10186" s="30">
        <v>100</v>
      </c>
      <c r="D10186" s="4" t="s">
        <v>2917</v>
      </c>
      <c r="E10186" s="1">
        <v>4</v>
      </c>
      <c r="F10186" s="4" t="s">
        <v>47</v>
      </c>
      <c r="G10186" s="4" t="s">
        <v>592</v>
      </c>
      <c r="H10186" s="4" t="s">
        <v>23</v>
      </c>
      <c r="I10186" s="4" t="s">
        <v>23</v>
      </c>
      <c r="J10186" s="4"/>
      <c r="K10186" s="4"/>
      <c r="M10186" s="1"/>
      <c r="Q10186" s="40"/>
      <c r="R10186" s="40"/>
      <c r="S10186" s="40"/>
      <c r="T10186" s="40"/>
      <c r="U10186" s="40"/>
      <c r="V10186" s="40"/>
      <c r="W10186" s="40"/>
      <c r="X10186" s="40"/>
      <c r="Y10186" s="40"/>
      <c r="Z10186" s="40"/>
    </row>
    <row r="10187" spans="1:36">
      <c r="A10187" s="1" t="s">
        <v>2921</v>
      </c>
      <c r="B10187" s="50">
        <v>42805</v>
      </c>
      <c r="C10187" s="30">
        <v>100</v>
      </c>
      <c r="D10187" s="4" t="s">
        <v>2917</v>
      </c>
      <c r="E10187" s="1">
        <v>5</v>
      </c>
      <c r="F10187" s="4" t="s">
        <v>26</v>
      </c>
      <c r="G10187" s="4" t="s">
        <v>593</v>
      </c>
      <c r="H10187" s="4" t="s">
        <v>23</v>
      </c>
      <c r="I10187" s="4" t="s">
        <v>23</v>
      </c>
      <c r="J10187" s="4"/>
      <c r="K10187" s="4"/>
      <c r="M10187" s="1"/>
      <c r="Q10187" s="40"/>
      <c r="R10187" s="40"/>
      <c r="S10187" s="40"/>
      <c r="T10187" s="40"/>
      <c r="U10187" s="40"/>
      <c r="V10187" s="40"/>
      <c r="W10187" s="40"/>
      <c r="X10187" s="40"/>
      <c r="Y10187" s="40"/>
      <c r="Z10187" s="40"/>
    </row>
    <row r="10188" spans="1:36">
      <c r="A10188" s="1" t="s">
        <v>2921</v>
      </c>
      <c r="B10188" s="50">
        <v>42805</v>
      </c>
      <c r="C10188" s="30">
        <v>100</v>
      </c>
      <c r="D10188" s="4" t="s">
        <v>2917</v>
      </c>
      <c r="E10188" s="1">
        <v>5</v>
      </c>
      <c r="F10188" s="4" t="s">
        <v>47</v>
      </c>
      <c r="G10188" s="4" t="s">
        <v>594</v>
      </c>
      <c r="H10188" s="4" t="s">
        <v>23</v>
      </c>
      <c r="I10188" s="4" t="s">
        <v>53</v>
      </c>
      <c r="J10188" s="4"/>
      <c r="K10188" s="4"/>
      <c r="M10188" s="1"/>
      <c r="Q10188" s="40"/>
      <c r="R10188" s="40"/>
      <c r="S10188" s="40"/>
      <c r="T10188" s="40"/>
      <c r="U10188" s="40"/>
      <c r="V10188" s="40"/>
      <c r="W10188" s="40"/>
      <c r="X10188" s="40"/>
      <c r="Y10188" s="40"/>
      <c r="Z10188" s="40"/>
    </row>
    <row r="10189" spans="1:36">
      <c r="A10189" s="1" t="s">
        <v>2921</v>
      </c>
      <c r="B10189" s="50">
        <v>42805</v>
      </c>
      <c r="C10189" s="30">
        <v>100</v>
      </c>
      <c r="D10189" s="4" t="s">
        <v>2917</v>
      </c>
      <c r="E10189" s="1">
        <v>6</v>
      </c>
      <c r="F10189" s="4" t="s">
        <v>26</v>
      </c>
      <c r="G10189" s="4" t="s">
        <v>595</v>
      </c>
      <c r="H10189" s="4" t="s">
        <v>23</v>
      </c>
      <c r="I10189" s="4" t="s">
        <v>23</v>
      </c>
      <c r="J10189" s="4"/>
      <c r="K10189" s="4"/>
      <c r="M10189" s="1"/>
      <c r="Q10189" s="40"/>
      <c r="R10189" s="40"/>
      <c r="S10189" s="40"/>
      <c r="T10189" s="40"/>
      <c r="U10189" s="40"/>
      <c r="V10189" s="40"/>
      <c r="W10189" s="40"/>
      <c r="X10189" s="40"/>
      <c r="Y10189" s="40"/>
      <c r="Z10189" s="40"/>
    </row>
    <row r="10190" spans="1:36">
      <c r="A10190" s="1" t="s">
        <v>2921</v>
      </c>
      <c r="B10190" s="50">
        <v>42805</v>
      </c>
      <c r="C10190" s="30">
        <v>100</v>
      </c>
      <c r="D10190" s="4" t="s">
        <v>2917</v>
      </c>
      <c r="E10190" s="1">
        <v>6</v>
      </c>
      <c r="F10190" s="4" t="s">
        <v>47</v>
      </c>
      <c r="G10190" s="4" t="s">
        <v>596</v>
      </c>
      <c r="H10190" s="4" t="s">
        <v>22</v>
      </c>
      <c r="I10190" s="4" t="s">
        <v>9</v>
      </c>
      <c r="J10190" s="4"/>
      <c r="K10190" s="4" t="s">
        <v>30</v>
      </c>
      <c r="L10190" s="1" t="s">
        <v>53</v>
      </c>
      <c r="M10190" s="6" t="s">
        <v>2668</v>
      </c>
      <c r="Q10190" s="40"/>
      <c r="R10190" s="40"/>
      <c r="S10190" s="40"/>
      <c r="T10190" s="40"/>
      <c r="U10190" s="40"/>
      <c r="V10190" s="40"/>
      <c r="W10190" s="40"/>
      <c r="X10190" s="40">
        <v>14</v>
      </c>
      <c r="Y10190" s="40">
        <v>68</v>
      </c>
      <c r="Z10190" s="40">
        <f t="shared" ref="Z10190:Z10196" si="2">Y10190-X10190</f>
        <v>54</v>
      </c>
      <c r="AJ10190" s="1" t="s">
        <v>2638</v>
      </c>
    </row>
    <row r="10191" spans="1:36">
      <c r="A10191" s="1" t="s">
        <v>2921</v>
      </c>
      <c r="B10191" s="50">
        <v>42805</v>
      </c>
      <c r="C10191" s="30">
        <v>100</v>
      </c>
      <c r="D10191" s="4" t="s">
        <v>2917</v>
      </c>
      <c r="E10191" s="1">
        <v>7</v>
      </c>
      <c r="F10191" s="4" t="s">
        <v>26</v>
      </c>
      <c r="G10191" s="4" t="s">
        <v>597</v>
      </c>
      <c r="H10191" s="4" t="s">
        <v>23</v>
      </c>
      <c r="I10191" s="4" t="s">
        <v>23</v>
      </c>
      <c r="J10191" s="4"/>
      <c r="K10191" s="4"/>
      <c r="M10191" s="1"/>
      <c r="Q10191" s="40"/>
      <c r="R10191" s="40"/>
      <c r="S10191" s="40"/>
      <c r="T10191" s="40"/>
      <c r="U10191" s="40"/>
      <c r="V10191" s="40"/>
      <c r="W10191" s="40"/>
      <c r="X10191" s="40"/>
      <c r="Y10191" s="40"/>
      <c r="Z10191" s="40"/>
    </row>
    <row r="10192" spans="1:36">
      <c r="A10192" s="1" t="s">
        <v>2921</v>
      </c>
      <c r="B10192" s="50">
        <v>42805</v>
      </c>
      <c r="C10192" s="30">
        <v>100</v>
      </c>
      <c r="D10192" s="4" t="s">
        <v>2917</v>
      </c>
      <c r="E10192" s="1">
        <v>7</v>
      </c>
      <c r="F10192" s="4" t="s">
        <v>47</v>
      </c>
      <c r="G10192" s="4" t="s">
        <v>599</v>
      </c>
      <c r="H10192" s="4" t="s">
        <v>23</v>
      </c>
      <c r="I10192" s="4" t="s">
        <v>23</v>
      </c>
      <c r="J10192" s="4"/>
      <c r="K10192" s="4"/>
      <c r="M10192" s="1"/>
      <c r="Q10192" s="40"/>
      <c r="R10192" s="40"/>
      <c r="S10192" s="40"/>
      <c r="T10192" s="40"/>
      <c r="U10192" s="40"/>
      <c r="V10192" s="40"/>
      <c r="W10192" s="40"/>
      <c r="X10192" s="40"/>
      <c r="Y10192" s="40"/>
      <c r="Z10192" s="40"/>
    </row>
    <row r="10193" spans="1:36">
      <c r="A10193" s="1" t="s">
        <v>2921</v>
      </c>
      <c r="B10193" s="50">
        <v>42805</v>
      </c>
      <c r="C10193" s="30">
        <v>100</v>
      </c>
      <c r="D10193" s="4" t="s">
        <v>2917</v>
      </c>
      <c r="E10193" s="1">
        <v>8</v>
      </c>
      <c r="F10193" s="4" t="s">
        <v>26</v>
      </c>
      <c r="G10193" s="4" t="s">
        <v>600</v>
      </c>
      <c r="H10193" s="4" t="s">
        <v>23</v>
      </c>
      <c r="I10193" s="4" t="s">
        <v>23</v>
      </c>
      <c r="J10193" s="4"/>
      <c r="K10193" s="4"/>
      <c r="M10193" s="1"/>
      <c r="Q10193" s="40"/>
      <c r="R10193" s="40"/>
      <c r="S10193" s="40"/>
      <c r="T10193" s="40"/>
      <c r="U10193" s="40"/>
      <c r="V10193" s="40"/>
      <c r="W10193" s="40"/>
      <c r="X10193" s="40"/>
      <c r="Y10193" s="40"/>
      <c r="Z10193" s="40"/>
    </row>
    <row r="10194" spans="1:36">
      <c r="A10194" s="1" t="s">
        <v>2921</v>
      </c>
      <c r="B10194" s="50">
        <v>42805</v>
      </c>
      <c r="C10194" s="30">
        <v>100</v>
      </c>
      <c r="D10194" s="4" t="s">
        <v>2917</v>
      </c>
      <c r="E10194" s="1">
        <v>8</v>
      </c>
      <c r="F10194" s="4" t="s">
        <v>47</v>
      </c>
      <c r="G10194" s="4" t="s">
        <v>601</v>
      </c>
      <c r="H10194" s="4" t="s">
        <v>22</v>
      </c>
      <c r="I10194" s="4" t="s">
        <v>9</v>
      </c>
      <c r="J10194" s="4"/>
      <c r="K10194" s="4" t="s">
        <v>239</v>
      </c>
      <c r="L10194" s="1" t="s">
        <v>25</v>
      </c>
      <c r="M10194" s="1" t="s">
        <v>2728</v>
      </c>
      <c r="N10194" s="1" t="s">
        <v>224</v>
      </c>
      <c r="O10194" s="1" t="s">
        <v>27</v>
      </c>
      <c r="Q10194" s="40">
        <v>43</v>
      </c>
      <c r="R10194" s="40"/>
      <c r="S10194" s="40"/>
      <c r="T10194" s="40">
        <f>151+30.5</f>
        <v>181.5</v>
      </c>
      <c r="U10194" s="40">
        <f>141.9+36</f>
        <v>177.9</v>
      </c>
      <c r="V10194" s="40">
        <f>(U10194/T10194)*100</f>
        <v>98.016528925619838</v>
      </c>
      <c r="W10194" s="40">
        <v>37.6</v>
      </c>
      <c r="X10194" s="40">
        <v>14</v>
      </c>
      <c r="Y10194" s="40">
        <v>245</v>
      </c>
      <c r="Z10194" s="40">
        <f t="shared" si="2"/>
        <v>231</v>
      </c>
      <c r="AJ10194" s="1" t="s">
        <v>2638</v>
      </c>
    </row>
    <row r="10195" spans="1:36">
      <c r="A10195" s="1" t="s">
        <v>2921</v>
      </c>
      <c r="B10195" s="50">
        <v>42805</v>
      </c>
      <c r="C10195" s="30">
        <v>100</v>
      </c>
      <c r="D10195" s="4" t="s">
        <v>2917</v>
      </c>
      <c r="E10195" s="1">
        <v>9</v>
      </c>
      <c r="F10195" s="4" t="s">
        <v>26</v>
      </c>
      <c r="G10195" s="4" t="s">
        <v>602</v>
      </c>
      <c r="H10195" s="4" t="s">
        <v>22</v>
      </c>
      <c r="I10195" s="4" t="s">
        <v>9</v>
      </c>
      <c r="J10195" s="4"/>
      <c r="K10195" s="4" t="s">
        <v>239</v>
      </c>
      <c r="L10195" s="1" t="s">
        <v>53</v>
      </c>
      <c r="M10195" s="6" t="s">
        <v>3045</v>
      </c>
      <c r="Q10195" s="40"/>
      <c r="R10195" s="40"/>
      <c r="S10195" s="40"/>
      <c r="T10195" s="40"/>
      <c r="U10195" s="40"/>
      <c r="V10195" s="40"/>
      <c r="W10195" s="40"/>
      <c r="X10195" s="40">
        <v>14</v>
      </c>
      <c r="Y10195" s="40">
        <v>180</v>
      </c>
      <c r="Z10195" s="40">
        <f t="shared" si="2"/>
        <v>166</v>
      </c>
      <c r="AJ10195" s="1" t="s">
        <v>2638</v>
      </c>
    </row>
    <row r="10196" spans="1:36">
      <c r="A10196" s="1" t="s">
        <v>2921</v>
      </c>
      <c r="B10196" s="50">
        <v>42805</v>
      </c>
      <c r="C10196" s="30">
        <v>100</v>
      </c>
      <c r="D10196" s="4" t="s">
        <v>2917</v>
      </c>
      <c r="E10196" s="1">
        <v>9</v>
      </c>
      <c r="F10196" s="4" t="s">
        <v>47</v>
      </c>
      <c r="G10196" s="4" t="s">
        <v>603</v>
      </c>
      <c r="H10196" s="4" t="s">
        <v>22</v>
      </c>
      <c r="I10196" s="4" t="s">
        <v>9</v>
      </c>
      <c r="J10196" s="4"/>
      <c r="K10196" s="4" t="s">
        <v>30</v>
      </c>
      <c r="L10196" s="1" t="s">
        <v>53</v>
      </c>
      <c r="M10196" s="1" t="s">
        <v>1568</v>
      </c>
      <c r="Q10196" s="40"/>
      <c r="R10196" s="40"/>
      <c r="S10196" s="40"/>
      <c r="T10196" s="40"/>
      <c r="U10196" s="40"/>
      <c r="V10196" s="40"/>
      <c r="W10196" s="40"/>
      <c r="X10196" s="40">
        <v>13</v>
      </c>
      <c r="Y10196" s="40">
        <v>59</v>
      </c>
      <c r="Z10196" s="40">
        <f t="shared" si="2"/>
        <v>46</v>
      </c>
      <c r="AJ10196" s="1" t="s">
        <v>2638</v>
      </c>
    </row>
    <row r="10197" spans="1:36">
      <c r="A10197" s="1" t="s">
        <v>2921</v>
      </c>
      <c r="B10197" s="50">
        <v>42805</v>
      </c>
      <c r="C10197" s="30">
        <v>100</v>
      </c>
      <c r="D10197" s="4" t="s">
        <v>2917</v>
      </c>
      <c r="E10197" s="1">
        <v>10</v>
      </c>
      <c r="F10197" s="4" t="s">
        <v>26</v>
      </c>
      <c r="G10197" s="4" t="s">
        <v>604</v>
      </c>
      <c r="H10197" s="4" t="s">
        <v>23</v>
      </c>
      <c r="I10197" s="4" t="s">
        <v>23</v>
      </c>
      <c r="J10197" s="4"/>
      <c r="K10197" s="4"/>
      <c r="M10197" s="1"/>
      <c r="Q10197" s="40"/>
      <c r="R10197" s="40"/>
      <c r="S10197" s="40"/>
      <c r="T10197" s="40"/>
      <c r="U10197" s="40"/>
      <c r="V10197" s="40"/>
      <c r="W10197" s="40"/>
      <c r="X10197" s="40"/>
      <c r="Y10197" s="40"/>
      <c r="Z10197" s="40"/>
    </row>
    <row r="10198" spans="1:36">
      <c r="A10198" s="1" t="s">
        <v>2921</v>
      </c>
      <c r="B10198" s="50">
        <v>42805</v>
      </c>
      <c r="C10198" s="30">
        <v>100</v>
      </c>
      <c r="D10198" s="4" t="s">
        <v>2917</v>
      </c>
      <c r="E10198" s="1">
        <v>10</v>
      </c>
      <c r="F10198" s="4" t="s">
        <v>47</v>
      </c>
      <c r="G10198" s="4" t="s">
        <v>605</v>
      </c>
      <c r="H10198" s="4" t="s">
        <v>23</v>
      </c>
      <c r="I10198" s="4" t="s">
        <v>23</v>
      </c>
      <c r="J10198" s="4"/>
      <c r="K10198" s="4"/>
      <c r="M10198" s="1"/>
      <c r="Q10198" s="40"/>
      <c r="R10198" s="40"/>
      <c r="S10198" s="40"/>
      <c r="T10198" s="40"/>
      <c r="U10198" s="40"/>
      <c r="V10198" s="40"/>
      <c r="W10198" s="40"/>
      <c r="X10198" s="40"/>
      <c r="Y10198" s="40"/>
      <c r="Z10198" s="40"/>
    </row>
    <row r="10199" spans="1:36">
      <c r="A10199" s="1" t="s">
        <v>2921</v>
      </c>
      <c r="B10199" s="50">
        <v>42805</v>
      </c>
      <c r="C10199" s="30">
        <v>100</v>
      </c>
      <c r="D10199" s="4" t="s">
        <v>2917</v>
      </c>
      <c r="E10199" s="1">
        <v>11</v>
      </c>
      <c r="F10199" s="4" t="s">
        <v>26</v>
      </c>
      <c r="G10199" s="4" t="s">
        <v>606</v>
      </c>
      <c r="H10199" s="4" t="s">
        <v>23</v>
      </c>
      <c r="I10199" s="4" t="s">
        <v>23</v>
      </c>
      <c r="J10199" s="4"/>
      <c r="K10199" s="4"/>
      <c r="M10199" s="1"/>
      <c r="Q10199" s="40"/>
      <c r="R10199" s="40"/>
      <c r="S10199" s="40"/>
      <c r="T10199" s="40"/>
      <c r="U10199" s="40"/>
      <c r="V10199" s="40"/>
      <c r="W10199" s="40"/>
      <c r="X10199" s="40"/>
      <c r="Y10199" s="40"/>
      <c r="Z10199" s="40"/>
    </row>
    <row r="10200" spans="1:36">
      <c r="A10200" s="1" t="s">
        <v>2921</v>
      </c>
      <c r="B10200" s="50">
        <v>42805</v>
      </c>
      <c r="C10200" s="30">
        <v>100</v>
      </c>
      <c r="D10200" s="4" t="s">
        <v>2917</v>
      </c>
      <c r="E10200" s="1">
        <v>11</v>
      </c>
      <c r="F10200" s="4" t="s">
        <v>47</v>
      </c>
      <c r="G10200" s="4" t="s">
        <v>607</v>
      </c>
      <c r="H10200" s="4" t="s">
        <v>23</v>
      </c>
      <c r="I10200" s="4" t="s">
        <v>23</v>
      </c>
      <c r="J10200" s="4"/>
      <c r="K10200" s="4"/>
      <c r="M10200" s="1"/>
      <c r="Q10200" s="40"/>
      <c r="R10200" s="40"/>
      <c r="S10200" s="40"/>
      <c r="T10200" s="40"/>
      <c r="U10200" s="40"/>
      <c r="V10200" s="40"/>
      <c r="W10200" s="40"/>
      <c r="X10200" s="40"/>
      <c r="Y10200" s="40"/>
      <c r="Z10200" s="40"/>
    </row>
    <row r="10201" spans="1:36">
      <c r="A10201" s="1" t="s">
        <v>2921</v>
      </c>
      <c r="B10201" s="50">
        <v>42805</v>
      </c>
      <c r="C10201" s="30">
        <v>100</v>
      </c>
      <c r="D10201" s="4" t="s">
        <v>2917</v>
      </c>
      <c r="E10201" s="1">
        <v>12</v>
      </c>
      <c r="F10201" s="4" t="s">
        <v>26</v>
      </c>
      <c r="G10201" s="4" t="s">
        <v>608</v>
      </c>
      <c r="H10201" s="4" t="s">
        <v>23</v>
      </c>
      <c r="I10201" s="4" t="s">
        <v>23</v>
      </c>
      <c r="J10201" s="4"/>
      <c r="K10201" s="4"/>
      <c r="M10201" s="1"/>
      <c r="Q10201" s="40"/>
      <c r="R10201" s="40"/>
      <c r="S10201" s="40"/>
      <c r="T10201" s="40"/>
      <c r="U10201" s="40"/>
      <c r="V10201" s="40"/>
      <c r="W10201" s="40"/>
      <c r="X10201" s="40"/>
      <c r="Y10201" s="40"/>
      <c r="Z10201" s="40"/>
    </row>
    <row r="10202" spans="1:36">
      <c r="A10202" s="1" t="s">
        <v>2921</v>
      </c>
      <c r="B10202" s="50">
        <v>42805</v>
      </c>
      <c r="C10202" s="30">
        <v>100</v>
      </c>
      <c r="D10202" s="4" t="s">
        <v>2917</v>
      </c>
      <c r="E10202" s="1">
        <v>12</v>
      </c>
      <c r="F10202" s="4" t="s">
        <v>47</v>
      </c>
      <c r="G10202" s="4" t="s">
        <v>609</v>
      </c>
      <c r="H10202" s="4" t="s">
        <v>23</v>
      </c>
      <c r="I10202" s="4" t="s">
        <v>23</v>
      </c>
      <c r="J10202" s="4"/>
      <c r="K10202" s="4" t="s">
        <v>32</v>
      </c>
      <c r="L10202" s="1" t="s">
        <v>25</v>
      </c>
      <c r="M10202" s="1"/>
      <c r="N10202" s="1" t="s">
        <v>224</v>
      </c>
      <c r="O10202" s="1" t="s">
        <v>66</v>
      </c>
      <c r="Q10202" s="40">
        <v>23.5</v>
      </c>
      <c r="R10202" s="40">
        <v>15.7</v>
      </c>
      <c r="S10202" s="40">
        <v>16.2</v>
      </c>
      <c r="T10202" s="40"/>
      <c r="U10202" s="40"/>
      <c r="V10202" s="40"/>
      <c r="W10202" s="40"/>
      <c r="X10202" s="40">
        <v>13</v>
      </c>
      <c r="Y10202" s="40">
        <v>60</v>
      </c>
      <c r="Z10202" s="40">
        <f>60-13</f>
        <v>47</v>
      </c>
      <c r="AA10202" s="1">
        <v>22</v>
      </c>
      <c r="AE10202" s="1" t="s">
        <v>2729</v>
      </c>
      <c r="AF10202" s="1" t="s">
        <v>2730</v>
      </c>
      <c r="AJ10202" s="1" t="s">
        <v>2638</v>
      </c>
    </row>
    <row r="10203" spans="1:36">
      <c r="A10203" s="1" t="s">
        <v>2921</v>
      </c>
      <c r="B10203" s="50">
        <v>42805</v>
      </c>
      <c r="C10203" s="30">
        <v>100</v>
      </c>
      <c r="D10203" s="4" t="s">
        <v>2917</v>
      </c>
      <c r="E10203" s="1">
        <v>13</v>
      </c>
      <c r="F10203" s="4" t="s">
        <v>26</v>
      </c>
      <c r="G10203" s="4" t="s">
        <v>610</v>
      </c>
      <c r="H10203" s="4" t="s">
        <v>23</v>
      </c>
      <c r="I10203" s="4" t="s">
        <v>23</v>
      </c>
      <c r="J10203" s="4"/>
      <c r="K10203" s="4"/>
      <c r="M10203" s="1"/>
      <c r="Q10203" s="40"/>
      <c r="R10203" s="40"/>
      <c r="S10203" s="40"/>
      <c r="T10203" s="40"/>
      <c r="U10203" s="40"/>
      <c r="V10203" s="40"/>
      <c r="W10203" s="40"/>
      <c r="X10203" s="40"/>
      <c r="Y10203" s="40"/>
      <c r="Z10203" s="40"/>
    </row>
    <row r="10204" spans="1:36">
      <c r="A10204" s="1" t="s">
        <v>2921</v>
      </c>
      <c r="B10204" s="50">
        <v>42805</v>
      </c>
      <c r="C10204" s="30">
        <v>100</v>
      </c>
      <c r="D10204" s="4" t="s">
        <v>2917</v>
      </c>
      <c r="E10204" s="1">
        <v>13</v>
      </c>
      <c r="F10204" s="4" t="s">
        <v>47</v>
      </c>
      <c r="G10204" s="4" t="s">
        <v>611</v>
      </c>
      <c r="H10204" s="4" t="s">
        <v>23</v>
      </c>
      <c r="I10204" s="4" t="s">
        <v>23</v>
      </c>
      <c r="J10204" s="4"/>
      <c r="K10204" s="4"/>
      <c r="M10204" s="1"/>
      <c r="Q10204" s="40"/>
      <c r="R10204" s="40"/>
      <c r="S10204" s="40"/>
      <c r="T10204" s="40"/>
      <c r="U10204" s="40"/>
      <c r="V10204" s="40"/>
      <c r="W10204" s="40"/>
      <c r="X10204" s="40"/>
      <c r="Y10204" s="40"/>
      <c r="Z10204" s="40"/>
    </row>
    <row r="10205" spans="1:36">
      <c r="A10205" s="1" t="s">
        <v>2921</v>
      </c>
      <c r="B10205" s="50">
        <v>42805</v>
      </c>
      <c r="C10205" s="30">
        <v>100</v>
      </c>
      <c r="D10205" s="4" t="s">
        <v>2917</v>
      </c>
      <c r="E10205" s="1">
        <v>14</v>
      </c>
      <c r="F10205" s="4" t="s">
        <v>26</v>
      </c>
      <c r="G10205" s="4" t="s">
        <v>612</v>
      </c>
      <c r="H10205" s="4" t="s">
        <v>23</v>
      </c>
      <c r="I10205" s="4" t="s">
        <v>23</v>
      </c>
      <c r="J10205" s="4"/>
      <c r="K10205" s="4"/>
      <c r="M10205" s="1"/>
      <c r="Q10205" s="40"/>
      <c r="R10205" s="40"/>
      <c r="S10205" s="40"/>
      <c r="T10205" s="40"/>
      <c r="U10205" s="40"/>
      <c r="V10205" s="40"/>
      <c r="W10205" s="40"/>
      <c r="X10205" s="40"/>
      <c r="Y10205" s="40"/>
      <c r="Z10205" s="40"/>
    </row>
    <row r="10206" spans="1:36">
      <c r="A10206" s="1" t="s">
        <v>2921</v>
      </c>
      <c r="B10206" s="50">
        <v>42805</v>
      </c>
      <c r="C10206" s="30">
        <v>100</v>
      </c>
      <c r="D10206" s="4" t="s">
        <v>2917</v>
      </c>
      <c r="E10206" s="1">
        <v>14</v>
      </c>
      <c r="F10206" s="4" t="s">
        <v>47</v>
      </c>
      <c r="G10206" s="4" t="s">
        <v>613</v>
      </c>
      <c r="H10206" s="4" t="s">
        <v>23</v>
      </c>
      <c r="I10206" s="4" t="s">
        <v>23</v>
      </c>
      <c r="J10206" s="4"/>
      <c r="K10206" s="4"/>
      <c r="M10206" s="1"/>
      <c r="Q10206" s="40"/>
      <c r="R10206" s="40"/>
      <c r="S10206" s="40"/>
      <c r="T10206" s="40"/>
      <c r="U10206" s="40"/>
      <c r="V10206" s="40"/>
      <c r="W10206" s="40"/>
      <c r="X10206" s="40"/>
      <c r="Y10206" s="40"/>
      <c r="Z10206" s="40"/>
    </row>
    <row r="10207" spans="1:36">
      <c r="A10207" s="1" t="s">
        <v>2921</v>
      </c>
      <c r="B10207" s="50">
        <v>42805</v>
      </c>
      <c r="C10207" s="30">
        <v>100</v>
      </c>
      <c r="D10207" s="4" t="s">
        <v>2917</v>
      </c>
      <c r="E10207" s="1">
        <v>15</v>
      </c>
      <c r="F10207" s="4" t="s">
        <v>26</v>
      </c>
      <c r="G10207" s="4" t="s">
        <v>616</v>
      </c>
      <c r="H10207" s="4" t="s">
        <v>23</v>
      </c>
      <c r="I10207" s="4" t="s">
        <v>23</v>
      </c>
      <c r="J10207" s="4"/>
      <c r="K10207" s="4"/>
      <c r="M10207" s="1"/>
      <c r="Q10207" s="40"/>
      <c r="R10207" s="40"/>
      <c r="S10207" s="40"/>
      <c r="T10207" s="40"/>
      <c r="U10207" s="40"/>
      <c r="V10207" s="40"/>
      <c r="W10207" s="40"/>
      <c r="X10207" s="40"/>
      <c r="Y10207" s="40"/>
      <c r="Z10207" s="40"/>
    </row>
    <row r="10208" spans="1:36">
      <c r="A10208" s="1" t="s">
        <v>2921</v>
      </c>
      <c r="B10208" s="50">
        <v>42805</v>
      </c>
      <c r="C10208" s="30">
        <v>100</v>
      </c>
      <c r="D10208" s="4" t="s">
        <v>2917</v>
      </c>
      <c r="E10208" s="1">
        <v>15</v>
      </c>
      <c r="F10208" s="4" t="s">
        <v>47</v>
      </c>
      <c r="G10208" s="4" t="s">
        <v>617</v>
      </c>
      <c r="H10208" s="4" t="s">
        <v>23</v>
      </c>
      <c r="I10208" s="4" t="s">
        <v>23</v>
      </c>
      <c r="J10208" s="4"/>
      <c r="K10208" s="4"/>
      <c r="M10208" s="1"/>
      <c r="Q10208" s="40"/>
      <c r="R10208" s="40"/>
      <c r="S10208" s="40"/>
      <c r="T10208" s="40"/>
      <c r="U10208" s="40"/>
      <c r="V10208" s="40"/>
      <c r="W10208" s="40"/>
      <c r="X10208" s="40"/>
      <c r="Y10208" s="40"/>
      <c r="Z10208" s="40"/>
    </row>
    <row r="10209" spans="1:36">
      <c r="A10209" s="1" t="s">
        <v>2921</v>
      </c>
      <c r="B10209" s="50">
        <v>42805</v>
      </c>
      <c r="C10209" s="30">
        <v>100</v>
      </c>
      <c r="D10209" s="4" t="s">
        <v>2917</v>
      </c>
      <c r="E10209" s="1">
        <v>16</v>
      </c>
      <c r="F10209" s="4" t="s">
        <v>26</v>
      </c>
      <c r="G10209" s="4" t="s">
        <v>618</v>
      </c>
      <c r="H10209" s="4" t="s">
        <v>23</v>
      </c>
      <c r="I10209" s="4" t="s">
        <v>23</v>
      </c>
      <c r="J10209" s="4"/>
      <c r="K10209" s="4"/>
      <c r="M10209" s="1"/>
      <c r="Q10209" s="40"/>
      <c r="R10209" s="40"/>
      <c r="S10209" s="40"/>
      <c r="T10209" s="40"/>
      <c r="U10209" s="40"/>
      <c r="V10209" s="40"/>
      <c r="W10209" s="40"/>
      <c r="X10209" s="40"/>
      <c r="Y10209" s="40"/>
      <c r="Z10209" s="40"/>
    </row>
    <row r="10210" spans="1:36">
      <c r="A10210" s="1" t="s">
        <v>2921</v>
      </c>
      <c r="B10210" s="50">
        <v>42805</v>
      </c>
      <c r="C10210" s="30">
        <v>100</v>
      </c>
      <c r="D10210" s="4" t="s">
        <v>2917</v>
      </c>
      <c r="E10210" s="1">
        <v>16</v>
      </c>
      <c r="F10210" s="4" t="s">
        <v>47</v>
      </c>
      <c r="G10210" s="4" t="s">
        <v>619</v>
      </c>
      <c r="H10210" s="4" t="s">
        <v>23</v>
      </c>
      <c r="I10210" s="4" t="s">
        <v>23</v>
      </c>
      <c r="J10210" s="4"/>
      <c r="K10210" s="4"/>
      <c r="M10210" s="1"/>
      <c r="Q10210" s="40"/>
      <c r="R10210" s="40"/>
      <c r="S10210" s="40"/>
      <c r="T10210" s="40"/>
      <c r="U10210" s="40"/>
      <c r="V10210" s="40"/>
      <c r="W10210" s="40"/>
      <c r="X10210" s="40"/>
      <c r="Y10210" s="40"/>
      <c r="Z10210" s="40"/>
    </row>
    <row r="10211" spans="1:36">
      <c r="A10211" s="1" t="s">
        <v>2921</v>
      </c>
      <c r="B10211" s="50">
        <v>42805</v>
      </c>
      <c r="C10211" s="30">
        <v>100</v>
      </c>
      <c r="D10211" s="4" t="s">
        <v>2917</v>
      </c>
      <c r="E10211" s="1">
        <v>17</v>
      </c>
      <c r="F10211" s="4" t="s">
        <v>26</v>
      </c>
      <c r="G10211" s="4" t="s">
        <v>620</v>
      </c>
      <c r="H10211" s="4" t="s">
        <v>22</v>
      </c>
      <c r="I10211" s="4" t="s">
        <v>9</v>
      </c>
      <c r="J10211" s="4"/>
      <c r="K10211" s="4" t="s">
        <v>30</v>
      </c>
      <c r="L10211" s="1" t="s">
        <v>53</v>
      </c>
      <c r="M10211" s="6" t="s">
        <v>2642</v>
      </c>
      <c r="Q10211" s="40"/>
      <c r="R10211" s="40"/>
      <c r="S10211" s="40"/>
      <c r="T10211" s="40"/>
      <c r="U10211" s="40"/>
      <c r="V10211" s="40"/>
      <c r="W10211" s="40"/>
      <c r="X10211" s="40">
        <v>13</v>
      </c>
      <c r="Y10211" s="40">
        <v>61</v>
      </c>
      <c r="Z10211" s="40">
        <f>Y10211-X10211</f>
        <v>48</v>
      </c>
      <c r="AJ10211" s="1" t="s">
        <v>2638</v>
      </c>
    </row>
    <row r="10212" spans="1:36">
      <c r="A10212" s="1" t="s">
        <v>2921</v>
      </c>
      <c r="B10212" s="50">
        <v>42805</v>
      </c>
      <c r="C10212" s="30">
        <v>100</v>
      </c>
      <c r="D10212" s="4" t="s">
        <v>2917</v>
      </c>
      <c r="E10212" s="1">
        <v>17</v>
      </c>
      <c r="F10212" s="4" t="s">
        <v>47</v>
      </c>
      <c r="G10212" s="4" t="s">
        <v>621</v>
      </c>
      <c r="H10212" s="4" t="s">
        <v>23</v>
      </c>
      <c r="I10212" s="4" t="s">
        <v>23</v>
      </c>
      <c r="J10212" s="4"/>
      <c r="K10212" s="4"/>
      <c r="M10212" s="1"/>
      <c r="Q10212" s="40"/>
      <c r="R10212" s="40"/>
      <c r="S10212" s="40"/>
      <c r="T10212" s="40"/>
      <c r="U10212" s="40"/>
      <c r="V10212" s="40"/>
      <c r="W10212" s="40"/>
      <c r="X10212" s="40"/>
      <c r="Y10212" s="40"/>
      <c r="Z10212" s="40"/>
    </row>
    <row r="10213" spans="1:36">
      <c r="A10213" s="1" t="s">
        <v>2921</v>
      </c>
      <c r="B10213" s="50">
        <v>42805</v>
      </c>
      <c r="C10213" s="30">
        <v>100</v>
      </c>
      <c r="D10213" s="4" t="s">
        <v>2917</v>
      </c>
      <c r="E10213" s="1">
        <v>18</v>
      </c>
      <c r="F10213" s="4" t="s">
        <v>26</v>
      </c>
      <c r="G10213" s="4" t="s">
        <v>622</v>
      </c>
      <c r="H10213" s="4" t="s">
        <v>23</v>
      </c>
      <c r="I10213" s="4" t="s">
        <v>23</v>
      </c>
      <c r="J10213" s="4"/>
      <c r="K10213" s="4"/>
      <c r="M10213" s="1"/>
      <c r="Q10213" s="40"/>
      <c r="R10213" s="40"/>
      <c r="S10213" s="40"/>
      <c r="T10213" s="40"/>
      <c r="U10213" s="40"/>
      <c r="V10213" s="40"/>
      <c r="W10213" s="40"/>
      <c r="X10213" s="40"/>
      <c r="Y10213" s="40"/>
      <c r="Z10213" s="40"/>
    </row>
    <row r="10214" spans="1:36">
      <c r="A10214" s="1" t="s">
        <v>2921</v>
      </c>
      <c r="B10214" s="50">
        <v>42805</v>
      </c>
      <c r="C10214" s="30">
        <v>100</v>
      </c>
      <c r="D10214" s="4" t="s">
        <v>2917</v>
      </c>
      <c r="E10214" s="1">
        <v>18</v>
      </c>
      <c r="F10214" s="4" t="s">
        <v>47</v>
      </c>
      <c r="G10214" s="4" t="s">
        <v>623</v>
      </c>
      <c r="H10214" s="4" t="s">
        <v>23</v>
      </c>
      <c r="I10214" s="4" t="s">
        <v>23</v>
      </c>
      <c r="J10214" s="4"/>
      <c r="K10214" s="4"/>
      <c r="M10214" s="1"/>
      <c r="Q10214" s="40"/>
      <c r="R10214" s="40"/>
      <c r="S10214" s="40"/>
      <c r="T10214" s="40"/>
      <c r="U10214" s="40"/>
      <c r="V10214" s="40"/>
      <c r="W10214" s="40"/>
      <c r="X10214" s="40"/>
      <c r="Y10214" s="40"/>
      <c r="Z10214" s="40"/>
    </row>
    <row r="10215" spans="1:36">
      <c r="A10215" s="1" t="s">
        <v>2921</v>
      </c>
      <c r="B10215" s="50">
        <v>42805</v>
      </c>
      <c r="C10215" s="30">
        <v>100</v>
      </c>
      <c r="D10215" s="4" t="s">
        <v>2917</v>
      </c>
      <c r="E10215" s="1">
        <v>19</v>
      </c>
      <c r="F10215" s="4" t="s">
        <v>26</v>
      </c>
      <c r="G10215" s="4" t="s">
        <v>624</v>
      </c>
      <c r="H10215" s="4" t="s">
        <v>23</v>
      </c>
      <c r="I10215" s="4" t="s">
        <v>23</v>
      </c>
      <c r="J10215" s="4"/>
      <c r="K10215" s="4"/>
      <c r="M10215" s="1"/>
      <c r="Q10215" s="40"/>
      <c r="R10215" s="40"/>
      <c r="S10215" s="40"/>
      <c r="T10215" s="40"/>
      <c r="U10215" s="40"/>
      <c r="V10215" s="40"/>
      <c r="W10215" s="40"/>
      <c r="X10215" s="40"/>
      <c r="Y10215" s="40"/>
      <c r="Z10215" s="40"/>
    </row>
    <row r="10216" spans="1:36">
      <c r="A10216" s="1" t="s">
        <v>2921</v>
      </c>
      <c r="B10216" s="50">
        <v>42805</v>
      </c>
      <c r="C10216" s="30">
        <v>100</v>
      </c>
      <c r="D10216" s="4" t="s">
        <v>2917</v>
      </c>
      <c r="E10216" s="1">
        <v>19</v>
      </c>
      <c r="F10216" s="4" t="s">
        <v>47</v>
      </c>
      <c r="G10216" s="4" t="s">
        <v>625</v>
      </c>
      <c r="H10216" s="4" t="s">
        <v>22</v>
      </c>
      <c r="I10216" s="4" t="s">
        <v>9</v>
      </c>
      <c r="J10216" s="4"/>
      <c r="K10216" s="4" t="s">
        <v>30</v>
      </c>
      <c r="L10216" s="1" t="s">
        <v>53</v>
      </c>
      <c r="M10216" s="6" t="s">
        <v>2639</v>
      </c>
      <c r="Q10216" s="40"/>
      <c r="R10216" s="40"/>
      <c r="S10216" s="40"/>
      <c r="T10216" s="40"/>
      <c r="U10216" s="40"/>
      <c r="V10216" s="40"/>
      <c r="W10216" s="40"/>
      <c r="X10216" s="40">
        <v>13</v>
      </c>
      <c r="Y10216" s="40">
        <v>54</v>
      </c>
      <c r="Z10216" s="40">
        <f>54-13</f>
        <v>41</v>
      </c>
      <c r="AJ10216" s="1" t="s">
        <v>2638</v>
      </c>
    </row>
    <row r="10217" spans="1:36">
      <c r="A10217" s="1" t="s">
        <v>2921</v>
      </c>
      <c r="B10217" s="50">
        <v>42805</v>
      </c>
      <c r="C10217" s="30">
        <v>100</v>
      </c>
      <c r="D10217" s="4" t="s">
        <v>2917</v>
      </c>
      <c r="E10217" s="1">
        <v>20</v>
      </c>
      <c r="F10217" s="4" t="s">
        <v>26</v>
      </c>
      <c r="G10217" s="4" t="s">
        <v>626</v>
      </c>
      <c r="H10217" s="4" t="s">
        <v>23</v>
      </c>
      <c r="I10217" s="4" t="s">
        <v>23</v>
      </c>
      <c r="J10217" s="4"/>
      <c r="K10217" s="4"/>
      <c r="M10217" s="1"/>
      <c r="Q10217" s="40"/>
      <c r="R10217" s="40"/>
      <c r="S10217" s="40"/>
      <c r="T10217" s="40"/>
      <c r="U10217" s="40"/>
      <c r="V10217" s="40"/>
      <c r="W10217" s="40"/>
      <c r="X10217" s="40"/>
      <c r="Y10217" s="40"/>
      <c r="Z10217" s="40"/>
    </row>
    <row r="10218" spans="1:36">
      <c r="A10218" s="1" t="s">
        <v>2921</v>
      </c>
      <c r="B10218" s="50">
        <v>42805</v>
      </c>
      <c r="C10218" s="30">
        <v>100</v>
      </c>
      <c r="D10218" s="4" t="s">
        <v>2917</v>
      </c>
      <c r="E10218" s="1">
        <v>20</v>
      </c>
      <c r="F10218" s="4" t="s">
        <v>47</v>
      </c>
      <c r="G10218" s="4" t="s">
        <v>627</v>
      </c>
      <c r="H10218" s="4" t="s">
        <v>23</v>
      </c>
      <c r="I10218" s="4" t="s">
        <v>23</v>
      </c>
      <c r="J10218" s="4"/>
      <c r="K10218" s="4"/>
      <c r="M10218" s="1"/>
      <c r="Q10218" s="40"/>
      <c r="R10218" s="40"/>
      <c r="S10218" s="40"/>
      <c r="T10218" s="40"/>
      <c r="U10218" s="40"/>
      <c r="V10218" s="40"/>
      <c r="W10218" s="40"/>
      <c r="X10218" s="40"/>
      <c r="Y10218" s="40"/>
      <c r="Z10218" s="40"/>
    </row>
    <row r="10219" spans="1:36">
      <c r="A10219" s="1" t="s">
        <v>2921</v>
      </c>
      <c r="B10219" s="50">
        <v>42805</v>
      </c>
      <c r="C10219" s="30">
        <v>100</v>
      </c>
      <c r="D10219" s="4" t="s">
        <v>2917</v>
      </c>
      <c r="E10219" s="51">
        <v>21</v>
      </c>
      <c r="F10219" s="4" t="s">
        <v>26</v>
      </c>
      <c r="G10219" s="4" t="s">
        <v>628</v>
      </c>
      <c r="H10219" s="4" t="s">
        <v>23</v>
      </c>
      <c r="I10219" s="4" t="s">
        <v>23</v>
      </c>
      <c r="J10219" s="4"/>
      <c r="K10219" s="4"/>
      <c r="M10219" s="1"/>
      <c r="Q10219" s="40"/>
      <c r="R10219" s="40"/>
      <c r="S10219" s="40"/>
      <c r="T10219" s="40"/>
      <c r="U10219" s="40"/>
      <c r="V10219" s="40"/>
      <c r="W10219" s="40"/>
      <c r="X10219" s="40"/>
      <c r="Y10219" s="40"/>
      <c r="Z10219" s="40"/>
    </row>
    <row r="10220" spans="1:36">
      <c r="A10220" s="1" t="s">
        <v>2921</v>
      </c>
      <c r="B10220" s="50">
        <v>42805</v>
      </c>
      <c r="C10220" s="30">
        <v>100</v>
      </c>
      <c r="D10220" s="4" t="s">
        <v>2917</v>
      </c>
      <c r="E10220" s="1">
        <v>21</v>
      </c>
      <c r="F10220" s="4" t="s">
        <v>47</v>
      </c>
      <c r="G10220" s="4" t="s">
        <v>629</v>
      </c>
      <c r="H10220" s="4" t="s">
        <v>23</v>
      </c>
      <c r="I10220" s="4" t="s">
        <v>23</v>
      </c>
      <c r="J10220" s="4"/>
      <c r="K10220" s="4"/>
      <c r="M10220" s="1"/>
      <c r="Q10220" s="40"/>
      <c r="R10220" s="40"/>
      <c r="S10220" s="40"/>
      <c r="T10220" s="40"/>
      <c r="U10220" s="40"/>
      <c r="V10220" s="40"/>
      <c r="W10220" s="40"/>
      <c r="X10220" s="40"/>
      <c r="Y10220" s="40"/>
      <c r="Z10220" s="40"/>
    </row>
    <row r="10221" spans="1:36">
      <c r="A10221" s="1" t="s">
        <v>2921</v>
      </c>
      <c r="B10221" s="50">
        <v>42805</v>
      </c>
      <c r="C10221" s="30">
        <v>100</v>
      </c>
      <c r="D10221" s="4" t="s">
        <v>2917</v>
      </c>
      <c r="E10221" s="1">
        <v>22</v>
      </c>
      <c r="F10221" s="4" t="s">
        <v>26</v>
      </c>
      <c r="G10221" s="4" t="s">
        <v>630</v>
      </c>
      <c r="H10221" s="4" t="s">
        <v>23</v>
      </c>
      <c r="I10221" s="4" t="s">
        <v>23</v>
      </c>
      <c r="J10221" s="4"/>
      <c r="K10221" s="4"/>
      <c r="M10221" s="1"/>
      <c r="Q10221" s="40"/>
      <c r="R10221" s="40"/>
      <c r="S10221" s="40"/>
      <c r="T10221" s="40"/>
      <c r="U10221" s="40"/>
      <c r="V10221" s="40"/>
      <c r="W10221" s="40"/>
      <c r="X10221" s="40"/>
      <c r="Y10221" s="40"/>
      <c r="Z10221" s="40"/>
    </row>
    <row r="10222" spans="1:36">
      <c r="A10222" s="1" t="s">
        <v>2921</v>
      </c>
      <c r="B10222" s="50">
        <v>42805</v>
      </c>
      <c r="C10222" s="30">
        <v>100</v>
      </c>
      <c r="D10222" s="4" t="s">
        <v>2917</v>
      </c>
      <c r="E10222" s="1">
        <v>22</v>
      </c>
      <c r="F10222" s="4" t="s">
        <v>47</v>
      </c>
      <c r="G10222" s="4" t="s">
        <v>631</v>
      </c>
      <c r="H10222" s="4" t="s">
        <v>23</v>
      </c>
      <c r="I10222" s="4" t="s">
        <v>23</v>
      </c>
      <c r="J10222" s="4"/>
      <c r="K10222" s="4"/>
      <c r="M10222" s="1"/>
      <c r="Q10222" s="40"/>
      <c r="R10222" s="40"/>
      <c r="S10222" s="40"/>
      <c r="T10222" s="40"/>
      <c r="U10222" s="40"/>
      <c r="V10222" s="40"/>
      <c r="W10222" s="40"/>
      <c r="X10222" s="40"/>
      <c r="Y10222" s="40"/>
      <c r="Z10222" s="40"/>
    </row>
    <row r="10223" spans="1:36">
      <c r="A10223" s="1" t="s">
        <v>2921</v>
      </c>
      <c r="B10223" s="50">
        <v>42805</v>
      </c>
      <c r="C10223" s="30">
        <v>100</v>
      </c>
      <c r="D10223" s="4" t="s">
        <v>2917</v>
      </c>
      <c r="E10223" s="1">
        <v>23</v>
      </c>
      <c r="F10223" s="4" t="s">
        <v>26</v>
      </c>
      <c r="G10223" s="4" t="s">
        <v>632</v>
      </c>
      <c r="H10223" s="4" t="s">
        <v>23</v>
      </c>
      <c r="I10223" s="4" t="s">
        <v>23</v>
      </c>
      <c r="J10223" s="4"/>
      <c r="K10223" s="4"/>
      <c r="M10223" s="1"/>
      <c r="Q10223" s="40"/>
      <c r="R10223" s="40"/>
      <c r="S10223" s="40"/>
      <c r="T10223" s="40"/>
      <c r="U10223" s="40"/>
      <c r="V10223" s="40"/>
      <c r="W10223" s="40"/>
      <c r="X10223" s="40"/>
      <c r="Y10223" s="40"/>
      <c r="Z10223" s="40"/>
    </row>
    <row r="10224" spans="1:36">
      <c r="A10224" s="1" t="s">
        <v>2921</v>
      </c>
      <c r="B10224" s="50">
        <v>42805</v>
      </c>
      <c r="C10224" s="30">
        <v>100</v>
      </c>
      <c r="D10224" s="4" t="s">
        <v>2917</v>
      </c>
      <c r="E10224" s="1">
        <v>23</v>
      </c>
      <c r="F10224" s="4" t="s">
        <v>47</v>
      </c>
      <c r="G10224" s="4" t="s">
        <v>633</v>
      </c>
      <c r="H10224" s="4" t="s">
        <v>23</v>
      </c>
      <c r="I10224" s="4" t="s">
        <v>23</v>
      </c>
      <c r="J10224" s="4"/>
      <c r="K10224" s="4"/>
      <c r="M10224" s="1"/>
      <c r="Q10224" s="40"/>
      <c r="R10224" s="40"/>
      <c r="S10224" s="40"/>
      <c r="T10224" s="40"/>
      <c r="U10224" s="40"/>
      <c r="V10224" s="40"/>
      <c r="W10224" s="40"/>
      <c r="X10224" s="40"/>
      <c r="Y10224" s="40"/>
      <c r="Z10224" s="40"/>
    </row>
    <row r="10225" spans="1:36">
      <c r="A10225" s="1" t="s">
        <v>2921</v>
      </c>
      <c r="B10225" s="50">
        <v>42805</v>
      </c>
      <c r="C10225" s="30">
        <v>100</v>
      </c>
      <c r="D10225" s="4" t="s">
        <v>2917</v>
      </c>
      <c r="E10225" s="1">
        <v>24</v>
      </c>
      <c r="F10225" s="4" t="s">
        <v>26</v>
      </c>
      <c r="G10225" s="4" t="s">
        <v>634</v>
      </c>
      <c r="H10225" s="4" t="s">
        <v>23</v>
      </c>
      <c r="I10225" s="4" t="s">
        <v>23</v>
      </c>
      <c r="J10225" s="4"/>
      <c r="K10225" s="4"/>
      <c r="M10225" s="1"/>
      <c r="Q10225" s="40"/>
      <c r="R10225" s="40"/>
      <c r="S10225" s="40"/>
      <c r="T10225" s="40"/>
      <c r="U10225" s="40"/>
      <c r="V10225" s="40"/>
      <c r="W10225" s="40"/>
      <c r="X10225" s="40"/>
      <c r="Y10225" s="40"/>
      <c r="Z10225" s="40"/>
    </row>
    <row r="10226" spans="1:36">
      <c r="A10226" s="1" t="s">
        <v>2921</v>
      </c>
      <c r="B10226" s="50">
        <v>42805</v>
      </c>
      <c r="C10226" s="30">
        <v>100</v>
      </c>
      <c r="D10226" s="4" t="s">
        <v>2917</v>
      </c>
      <c r="E10226" s="1">
        <v>24</v>
      </c>
      <c r="F10226" s="4" t="s">
        <v>47</v>
      </c>
      <c r="G10226" s="4" t="s">
        <v>635</v>
      </c>
      <c r="H10226" s="4" t="s">
        <v>23</v>
      </c>
      <c r="I10226" s="4" t="s">
        <v>23</v>
      </c>
      <c r="J10226" s="4"/>
      <c r="K10226" s="4"/>
      <c r="M10226" s="1"/>
      <c r="Q10226" s="40"/>
      <c r="R10226" s="40"/>
      <c r="S10226" s="40"/>
      <c r="T10226" s="40"/>
      <c r="U10226" s="40"/>
      <c r="V10226" s="40"/>
      <c r="W10226" s="40"/>
      <c r="X10226" s="40"/>
      <c r="Y10226" s="40"/>
      <c r="Z10226" s="40"/>
    </row>
    <row r="10227" spans="1:36">
      <c r="A10227" s="1" t="s">
        <v>2921</v>
      </c>
      <c r="B10227" s="50">
        <v>42805</v>
      </c>
      <c r="C10227" s="30">
        <v>100</v>
      </c>
      <c r="D10227" s="4" t="s">
        <v>2917</v>
      </c>
      <c r="E10227" s="1">
        <v>25</v>
      </c>
      <c r="F10227" s="4" t="s">
        <v>26</v>
      </c>
      <c r="G10227" s="4" t="s">
        <v>636</v>
      </c>
      <c r="H10227" s="4" t="s">
        <v>23</v>
      </c>
      <c r="I10227" s="4" t="s">
        <v>23</v>
      </c>
      <c r="J10227" s="4"/>
      <c r="K10227" s="4"/>
      <c r="M10227" s="1"/>
      <c r="Q10227" s="40"/>
      <c r="R10227" s="40"/>
      <c r="S10227" s="40"/>
      <c r="T10227" s="40"/>
      <c r="U10227" s="40"/>
      <c r="V10227" s="40"/>
      <c r="W10227" s="40"/>
      <c r="X10227" s="40"/>
      <c r="Y10227" s="40"/>
      <c r="Z10227" s="40"/>
    </row>
    <row r="10228" spans="1:36">
      <c r="A10228" s="1" t="s">
        <v>2921</v>
      </c>
      <c r="B10228" s="50">
        <v>42805</v>
      </c>
      <c r="C10228" s="30">
        <v>100</v>
      </c>
      <c r="D10228" s="4" t="s">
        <v>2917</v>
      </c>
      <c r="E10228" s="1">
        <v>25</v>
      </c>
      <c r="F10228" s="4" t="s">
        <v>47</v>
      </c>
      <c r="G10228" s="4" t="s">
        <v>637</v>
      </c>
      <c r="H10228" s="4" t="s">
        <v>23</v>
      </c>
      <c r="I10228" s="4" t="s">
        <v>23</v>
      </c>
      <c r="J10228" s="4"/>
      <c r="K10228" s="4"/>
      <c r="M10228" s="1"/>
      <c r="Q10228" s="40"/>
      <c r="R10228" s="40"/>
      <c r="S10228" s="40"/>
      <c r="T10228" s="40"/>
      <c r="U10228" s="40"/>
      <c r="V10228" s="40"/>
      <c r="W10228" s="40"/>
      <c r="X10228" s="40"/>
      <c r="Y10228" s="40"/>
      <c r="Z10228" s="40"/>
    </row>
    <row r="10229" spans="1:36">
      <c r="A10229" s="1" t="s">
        <v>2921</v>
      </c>
      <c r="B10229" s="50">
        <v>42805</v>
      </c>
      <c r="C10229" s="30">
        <v>100</v>
      </c>
      <c r="D10229" s="4" t="s">
        <v>2917</v>
      </c>
      <c r="E10229" s="1">
        <v>26</v>
      </c>
      <c r="F10229" s="4" t="s">
        <v>26</v>
      </c>
      <c r="G10229" s="4" t="s">
        <v>638</v>
      </c>
      <c r="H10229" s="4" t="s">
        <v>23</v>
      </c>
      <c r="I10229" s="4" t="s">
        <v>23</v>
      </c>
      <c r="J10229" s="4"/>
      <c r="K10229" s="4"/>
      <c r="M10229" s="1"/>
      <c r="Q10229" s="40"/>
      <c r="R10229" s="40"/>
      <c r="S10229" s="40"/>
      <c r="T10229" s="40"/>
      <c r="U10229" s="40"/>
      <c r="V10229" s="40"/>
      <c r="W10229" s="40"/>
      <c r="X10229" s="40"/>
      <c r="Y10229" s="40"/>
      <c r="Z10229" s="40"/>
    </row>
    <row r="10230" spans="1:36">
      <c r="A10230" s="1" t="s">
        <v>2921</v>
      </c>
      <c r="B10230" s="50">
        <v>42805</v>
      </c>
      <c r="C10230" s="30">
        <v>100</v>
      </c>
      <c r="D10230" s="4" t="s">
        <v>2917</v>
      </c>
      <c r="E10230" s="1">
        <v>26</v>
      </c>
      <c r="F10230" s="4" t="s">
        <v>47</v>
      </c>
      <c r="G10230" s="4" t="s">
        <v>639</v>
      </c>
      <c r="H10230" s="4" t="s">
        <v>23</v>
      </c>
      <c r="I10230" s="4" t="s">
        <v>23</v>
      </c>
      <c r="J10230" s="4"/>
      <c r="K10230" s="4"/>
      <c r="M10230" s="1"/>
      <c r="Q10230" s="40"/>
      <c r="R10230" s="40"/>
      <c r="S10230" s="40"/>
      <c r="T10230" s="40"/>
      <c r="U10230" s="40"/>
      <c r="V10230" s="40"/>
      <c r="W10230" s="40"/>
      <c r="X10230" s="40"/>
      <c r="Y10230" s="40"/>
      <c r="Z10230" s="40"/>
    </row>
    <row r="10231" spans="1:36">
      <c r="A10231" s="1" t="s">
        <v>2921</v>
      </c>
      <c r="B10231" s="50">
        <v>42805</v>
      </c>
      <c r="C10231" s="30">
        <v>100</v>
      </c>
      <c r="D10231" s="4" t="s">
        <v>2917</v>
      </c>
      <c r="E10231" s="1">
        <v>27</v>
      </c>
      <c r="F10231" s="4" t="s">
        <v>26</v>
      </c>
      <c r="G10231" s="4" t="s">
        <v>640</v>
      </c>
      <c r="H10231" s="4" t="s">
        <v>23</v>
      </c>
      <c r="I10231" s="4" t="s">
        <v>23</v>
      </c>
      <c r="J10231" s="4"/>
      <c r="K10231" s="4"/>
      <c r="M10231" s="1"/>
      <c r="Q10231" s="40"/>
      <c r="R10231" s="40"/>
      <c r="S10231" s="40"/>
      <c r="T10231" s="40"/>
      <c r="U10231" s="40"/>
      <c r="V10231" s="40"/>
      <c r="W10231" s="40"/>
      <c r="X10231" s="40"/>
      <c r="Y10231" s="40"/>
      <c r="Z10231" s="40"/>
    </row>
    <row r="10232" spans="1:36">
      <c r="A10232" s="1" t="s">
        <v>2921</v>
      </c>
      <c r="B10232" s="50">
        <v>42805</v>
      </c>
      <c r="C10232" s="30">
        <v>100</v>
      </c>
      <c r="D10232" s="4" t="s">
        <v>2917</v>
      </c>
      <c r="E10232" s="1">
        <v>27</v>
      </c>
      <c r="F10232" s="4" t="s">
        <v>47</v>
      </c>
      <c r="G10232" s="4" t="s">
        <v>641</v>
      </c>
      <c r="H10232" s="4" t="s">
        <v>23</v>
      </c>
      <c r="I10232" s="4" t="s">
        <v>23</v>
      </c>
      <c r="J10232" s="4"/>
      <c r="K10232" s="4"/>
      <c r="M10232" s="1"/>
      <c r="Q10232" s="40"/>
      <c r="R10232" s="40"/>
      <c r="S10232" s="40"/>
      <c r="T10232" s="40"/>
      <c r="U10232" s="40"/>
      <c r="V10232" s="40"/>
      <c r="W10232" s="40"/>
      <c r="X10232" s="40"/>
      <c r="Y10232" s="40"/>
      <c r="Z10232" s="40"/>
    </row>
    <row r="10233" spans="1:36">
      <c r="A10233" s="1" t="s">
        <v>2921</v>
      </c>
      <c r="B10233" s="50">
        <v>42805</v>
      </c>
      <c r="C10233" s="30">
        <v>100</v>
      </c>
      <c r="D10233" s="4" t="s">
        <v>2917</v>
      </c>
      <c r="E10233" s="1">
        <v>28</v>
      </c>
      <c r="F10233" s="4" t="s">
        <v>26</v>
      </c>
      <c r="G10233" s="4" t="s">
        <v>642</v>
      </c>
      <c r="H10233" s="4" t="s">
        <v>22</v>
      </c>
      <c r="I10233" s="4" t="s">
        <v>9</v>
      </c>
      <c r="J10233" s="4"/>
      <c r="K10233" s="4" t="s">
        <v>30</v>
      </c>
      <c r="L10233" s="1" t="s">
        <v>53</v>
      </c>
      <c r="M10233" s="1" t="s">
        <v>2648</v>
      </c>
      <c r="Q10233" s="40"/>
      <c r="R10233" s="40"/>
      <c r="S10233" s="40"/>
      <c r="T10233" s="40"/>
      <c r="U10233" s="40"/>
      <c r="V10233" s="40"/>
      <c r="W10233" s="40"/>
      <c r="X10233" s="40">
        <v>14</v>
      </c>
      <c r="Y10233" s="40">
        <v>58</v>
      </c>
      <c r="Z10233" s="40">
        <f>Y10233-X10233</f>
        <v>44</v>
      </c>
      <c r="AJ10233" s="1" t="s">
        <v>2638</v>
      </c>
    </row>
    <row r="10234" spans="1:36">
      <c r="A10234" s="1" t="s">
        <v>2921</v>
      </c>
      <c r="B10234" s="50">
        <v>42805</v>
      </c>
      <c r="C10234" s="30">
        <v>100</v>
      </c>
      <c r="D10234" s="4" t="s">
        <v>2917</v>
      </c>
      <c r="E10234" s="1">
        <v>28</v>
      </c>
      <c r="F10234" s="4" t="s">
        <v>47</v>
      </c>
      <c r="G10234" s="4" t="s">
        <v>643</v>
      </c>
      <c r="H10234" s="4" t="s">
        <v>23</v>
      </c>
      <c r="I10234" s="4" t="s">
        <v>23</v>
      </c>
      <c r="J10234" s="4"/>
      <c r="K10234" s="4"/>
      <c r="M10234" s="1"/>
      <c r="Q10234" s="40"/>
      <c r="R10234" s="40"/>
      <c r="S10234" s="40"/>
      <c r="T10234" s="40"/>
      <c r="U10234" s="40"/>
      <c r="V10234" s="40"/>
      <c r="W10234" s="40"/>
      <c r="X10234" s="40"/>
      <c r="Y10234" s="40"/>
      <c r="Z10234" s="40"/>
    </row>
    <row r="10235" spans="1:36">
      <c r="A10235" s="1" t="s">
        <v>2921</v>
      </c>
      <c r="B10235" s="50">
        <v>42805</v>
      </c>
      <c r="C10235" s="30">
        <v>100</v>
      </c>
      <c r="D10235" s="4" t="s">
        <v>2917</v>
      </c>
      <c r="E10235" s="1">
        <v>29</v>
      </c>
      <c r="F10235" s="4" t="s">
        <v>26</v>
      </c>
      <c r="G10235" s="4" t="s">
        <v>644</v>
      </c>
      <c r="H10235" s="4" t="s">
        <v>23</v>
      </c>
      <c r="I10235" s="4" t="s">
        <v>23</v>
      </c>
      <c r="J10235" s="4"/>
      <c r="K10235" s="4"/>
      <c r="M10235" s="1"/>
      <c r="Q10235" s="40"/>
      <c r="R10235" s="40"/>
      <c r="S10235" s="40"/>
      <c r="T10235" s="40"/>
      <c r="U10235" s="40"/>
      <c r="V10235" s="40"/>
      <c r="W10235" s="40"/>
      <c r="X10235" s="40"/>
      <c r="Y10235" s="40"/>
      <c r="Z10235" s="40"/>
    </row>
    <row r="10236" spans="1:36">
      <c r="A10236" s="1" t="s">
        <v>2921</v>
      </c>
      <c r="B10236" s="50">
        <v>42805</v>
      </c>
      <c r="C10236" s="30">
        <v>100</v>
      </c>
      <c r="D10236" s="4" t="s">
        <v>2917</v>
      </c>
      <c r="E10236" s="3">
        <v>29</v>
      </c>
      <c r="F10236" s="5" t="s">
        <v>47</v>
      </c>
      <c r="G10236" s="5" t="s">
        <v>645</v>
      </c>
      <c r="H10236" s="4" t="s">
        <v>23</v>
      </c>
      <c r="I10236" s="4" t="s">
        <v>23</v>
      </c>
      <c r="J10236" s="4"/>
      <c r="K10236" s="4"/>
      <c r="M10236" s="1"/>
      <c r="Q10236" s="40"/>
      <c r="R10236" s="40"/>
      <c r="S10236" s="40"/>
      <c r="T10236" s="40"/>
      <c r="U10236" s="40"/>
      <c r="V10236" s="40"/>
      <c r="W10236" s="40"/>
      <c r="X10236" s="40"/>
      <c r="Y10236" s="40"/>
      <c r="Z10236" s="40"/>
    </row>
    <row r="10237" spans="1:36">
      <c r="A10237" s="1" t="s">
        <v>2921</v>
      </c>
      <c r="B10237" s="50">
        <v>42805</v>
      </c>
      <c r="C10237" s="30">
        <v>100</v>
      </c>
      <c r="D10237" s="4" t="s">
        <v>2917</v>
      </c>
      <c r="E10237" s="1">
        <v>30</v>
      </c>
      <c r="F10237" s="4" t="s">
        <v>26</v>
      </c>
      <c r="G10237" s="4" t="s">
        <v>646</v>
      </c>
      <c r="H10237" s="4" t="s">
        <v>22</v>
      </c>
      <c r="I10237" s="4" t="s">
        <v>9</v>
      </c>
      <c r="J10237" s="4"/>
      <c r="K10237" s="4" t="s">
        <v>30</v>
      </c>
      <c r="L10237" s="1" t="s">
        <v>53</v>
      </c>
      <c r="M10237" s="1" t="s">
        <v>2680</v>
      </c>
      <c r="Q10237" s="40"/>
      <c r="R10237" s="40"/>
      <c r="S10237" s="40"/>
      <c r="T10237" s="40"/>
      <c r="U10237" s="40"/>
      <c r="V10237" s="40"/>
      <c r="W10237" s="40"/>
      <c r="X10237" s="40">
        <v>14</v>
      </c>
      <c r="Y10237" s="40">
        <v>62</v>
      </c>
      <c r="Z10237" s="40">
        <f>Y10237-X10237</f>
        <v>48</v>
      </c>
      <c r="AJ10237" s="1" t="s">
        <v>2638</v>
      </c>
    </row>
    <row r="10238" spans="1:36">
      <c r="A10238" s="1" t="s">
        <v>2921</v>
      </c>
      <c r="B10238" s="50">
        <v>42805</v>
      </c>
      <c r="C10238" s="30">
        <v>100</v>
      </c>
      <c r="D10238" s="4" t="s">
        <v>2917</v>
      </c>
      <c r="E10238" s="1">
        <v>30</v>
      </c>
      <c r="F10238" s="4" t="s">
        <v>47</v>
      </c>
      <c r="G10238" s="4" t="s">
        <v>647</v>
      </c>
      <c r="H10238" s="4" t="s">
        <v>23</v>
      </c>
      <c r="I10238" s="4" t="s">
        <v>23</v>
      </c>
      <c r="J10238" s="4"/>
      <c r="K10238" s="4"/>
      <c r="M10238" s="1"/>
      <c r="Q10238" s="40"/>
      <c r="R10238" s="40"/>
      <c r="S10238" s="40"/>
      <c r="T10238" s="40"/>
      <c r="U10238" s="40"/>
      <c r="V10238" s="40"/>
      <c r="W10238" s="40"/>
      <c r="X10238" s="40"/>
      <c r="Y10238" s="40"/>
      <c r="Z10238" s="40"/>
    </row>
    <row r="10239" spans="1:36">
      <c r="A10239" s="1" t="s">
        <v>2921</v>
      </c>
      <c r="B10239" s="50">
        <v>42805</v>
      </c>
      <c r="C10239" s="30">
        <v>100</v>
      </c>
      <c r="D10239" s="4" t="s">
        <v>2917</v>
      </c>
      <c r="E10239" s="1">
        <v>31</v>
      </c>
      <c r="F10239" s="4" t="s">
        <v>26</v>
      </c>
      <c r="G10239" s="4" t="s">
        <v>648</v>
      </c>
      <c r="H10239" s="4" t="s">
        <v>23</v>
      </c>
      <c r="I10239" s="4" t="s">
        <v>23</v>
      </c>
      <c r="J10239" s="4"/>
      <c r="K10239" s="4"/>
      <c r="M10239" s="1"/>
      <c r="Q10239" s="40"/>
      <c r="R10239" s="40"/>
      <c r="S10239" s="40"/>
      <c r="T10239" s="40"/>
      <c r="U10239" s="40"/>
      <c r="V10239" s="40"/>
      <c r="W10239" s="40"/>
      <c r="X10239" s="40"/>
      <c r="Y10239" s="40"/>
      <c r="Z10239" s="40"/>
    </row>
    <row r="10240" spans="1:36">
      <c r="A10240" s="1" t="s">
        <v>2921</v>
      </c>
      <c r="B10240" s="50">
        <v>42805</v>
      </c>
      <c r="C10240" s="30">
        <v>100</v>
      </c>
      <c r="D10240" s="4" t="s">
        <v>2917</v>
      </c>
      <c r="E10240" s="1">
        <v>31</v>
      </c>
      <c r="F10240" s="4" t="s">
        <v>47</v>
      </c>
      <c r="G10240" s="4" t="s">
        <v>649</v>
      </c>
      <c r="H10240" s="4" t="s">
        <v>23</v>
      </c>
      <c r="I10240" s="4" t="s">
        <v>23</v>
      </c>
      <c r="J10240" s="4"/>
      <c r="K10240" s="4"/>
      <c r="M10240" s="1"/>
      <c r="Q10240" s="40"/>
      <c r="R10240" s="40"/>
      <c r="S10240" s="40"/>
      <c r="T10240" s="40"/>
      <c r="U10240" s="40"/>
      <c r="V10240" s="40"/>
      <c r="W10240" s="40"/>
      <c r="X10240" s="40"/>
      <c r="Y10240" s="40"/>
      <c r="Z10240" s="40"/>
    </row>
    <row r="10241" spans="1:36">
      <c r="A10241" s="1" t="s">
        <v>2921</v>
      </c>
      <c r="B10241" s="50">
        <v>42805</v>
      </c>
      <c r="C10241" s="30">
        <v>100</v>
      </c>
      <c r="D10241" s="4" t="s">
        <v>2917</v>
      </c>
      <c r="E10241" s="1">
        <v>32</v>
      </c>
      <c r="F10241" s="4" t="s">
        <v>26</v>
      </c>
      <c r="G10241" s="4" t="s">
        <v>650</v>
      </c>
      <c r="H10241" s="4" t="s">
        <v>22</v>
      </c>
      <c r="I10241" s="4" t="s">
        <v>9</v>
      </c>
      <c r="J10241" s="4"/>
      <c r="K10241" s="4" t="s">
        <v>30</v>
      </c>
      <c r="L10241" s="1" t="s">
        <v>53</v>
      </c>
      <c r="M10241" s="1" t="s">
        <v>2654</v>
      </c>
      <c r="Q10241" s="40"/>
      <c r="R10241" s="40"/>
      <c r="S10241" s="40"/>
      <c r="T10241" s="40"/>
      <c r="U10241" s="40"/>
      <c r="V10241" s="40"/>
      <c r="W10241" s="40"/>
      <c r="X10241" s="40">
        <v>14</v>
      </c>
      <c r="Y10241" s="40">
        <v>66</v>
      </c>
      <c r="Z10241" s="40">
        <f>Y10241-X10241</f>
        <v>52</v>
      </c>
      <c r="AJ10241" s="1" t="s">
        <v>2638</v>
      </c>
    </row>
    <row r="10242" spans="1:36">
      <c r="A10242" s="1" t="s">
        <v>2921</v>
      </c>
      <c r="B10242" s="50">
        <v>42805</v>
      </c>
      <c r="C10242" s="30">
        <v>100</v>
      </c>
      <c r="D10242" s="4" t="s">
        <v>2917</v>
      </c>
      <c r="E10242" s="1">
        <v>32</v>
      </c>
      <c r="F10242" s="4" t="s">
        <v>47</v>
      </c>
      <c r="G10242" s="4" t="s">
        <v>651</v>
      </c>
      <c r="H10242" s="4" t="s">
        <v>23</v>
      </c>
      <c r="I10242" s="4" t="s">
        <v>23</v>
      </c>
      <c r="J10242" s="4"/>
      <c r="K10242" s="4"/>
      <c r="M10242" s="1"/>
      <c r="Q10242" s="40"/>
      <c r="R10242" s="40"/>
      <c r="S10242" s="40"/>
      <c r="T10242" s="40"/>
      <c r="U10242" s="40"/>
      <c r="V10242" s="40"/>
      <c r="W10242" s="40"/>
      <c r="X10242" s="40"/>
      <c r="Y10242" s="40"/>
      <c r="Z10242" s="40"/>
    </row>
    <row r="10243" spans="1:36">
      <c r="A10243" s="1" t="s">
        <v>2921</v>
      </c>
      <c r="B10243" s="50">
        <v>42805</v>
      </c>
      <c r="C10243" s="30">
        <v>100</v>
      </c>
      <c r="D10243" s="4" t="s">
        <v>2917</v>
      </c>
      <c r="E10243" s="1">
        <v>33</v>
      </c>
      <c r="F10243" s="4" t="s">
        <v>26</v>
      </c>
      <c r="G10243" s="4" t="s">
        <v>740</v>
      </c>
      <c r="H10243" s="4" t="s">
        <v>23</v>
      </c>
      <c r="I10243" s="4" t="s">
        <v>23</v>
      </c>
      <c r="J10243" s="4"/>
      <c r="K10243" s="4"/>
      <c r="M10243" s="1"/>
      <c r="Q10243" s="40"/>
      <c r="R10243" s="40"/>
      <c r="S10243" s="40"/>
      <c r="T10243" s="40"/>
      <c r="U10243" s="40"/>
      <c r="V10243" s="40"/>
      <c r="W10243" s="40"/>
      <c r="X10243" s="40"/>
      <c r="Y10243" s="40"/>
      <c r="Z10243" s="40"/>
    </row>
    <row r="10244" spans="1:36">
      <c r="A10244" s="1" t="s">
        <v>2921</v>
      </c>
      <c r="B10244" s="50">
        <v>42805</v>
      </c>
      <c r="C10244" s="30">
        <v>100</v>
      </c>
      <c r="D10244" s="4" t="s">
        <v>2917</v>
      </c>
      <c r="E10244" s="1">
        <v>33</v>
      </c>
      <c r="F10244" s="4" t="s">
        <v>47</v>
      </c>
      <c r="G10244" s="4" t="s">
        <v>652</v>
      </c>
      <c r="H10244" s="4" t="s">
        <v>23</v>
      </c>
      <c r="I10244" s="4" t="s">
        <v>23</v>
      </c>
      <c r="J10244" s="4"/>
      <c r="K10244" s="4"/>
      <c r="M10244" s="1"/>
      <c r="Q10244" s="40"/>
      <c r="R10244" s="40"/>
      <c r="S10244" s="40"/>
      <c r="T10244" s="40"/>
      <c r="U10244" s="40"/>
      <c r="V10244" s="40"/>
      <c r="W10244" s="40"/>
      <c r="X10244" s="40"/>
      <c r="Y10244" s="40"/>
      <c r="Z10244" s="40"/>
    </row>
    <row r="10245" spans="1:36">
      <c r="A10245" s="1" t="s">
        <v>2921</v>
      </c>
      <c r="B10245" s="50">
        <v>42805</v>
      </c>
      <c r="C10245" s="30">
        <v>100</v>
      </c>
      <c r="D10245" s="4" t="s">
        <v>2917</v>
      </c>
      <c r="E10245" s="1">
        <v>34</v>
      </c>
      <c r="F10245" s="4" t="s">
        <v>26</v>
      </c>
      <c r="G10245" s="4" t="s">
        <v>653</v>
      </c>
      <c r="H10245" s="4" t="s">
        <v>23</v>
      </c>
      <c r="I10245" s="4" t="s">
        <v>23</v>
      </c>
      <c r="J10245" s="4"/>
      <c r="K10245" s="4"/>
      <c r="M10245" s="1"/>
      <c r="Q10245" s="40"/>
      <c r="R10245" s="40"/>
      <c r="S10245" s="40"/>
      <c r="T10245" s="40"/>
      <c r="U10245" s="40"/>
      <c r="V10245" s="40"/>
      <c r="W10245" s="40"/>
      <c r="X10245" s="40"/>
      <c r="Y10245" s="40"/>
      <c r="Z10245" s="40"/>
    </row>
    <row r="10246" spans="1:36">
      <c r="A10246" s="1" t="s">
        <v>2921</v>
      </c>
      <c r="B10246" s="50">
        <v>42805</v>
      </c>
      <c r="C10246" s="30">
        <v>100</v>
      </c>
      <c r="D10246" s="4" t="s">
        <v>2917</v>
      </c>
      <c r="E10246" s="1">
        <v>34</v>
      </c>
      <c r="F10246" s="4" t="s">
        <v>47</v>
      </c>
      <c r="G10246" s="4" t="s">
        <v>655</v>
      </c>
      <c r="H10246" s="4" t="s">
        <v>23</v>
      </c>
      <c r="I10246" s="4" t="s">
        <v>23</v>
      </c>
      <c r="J10246" s="4"/>
      <c r="K10246" s="4"/>
      <c r="M10246" s="1"/>
      <c r="Q10246" s="40"/>
      <c r="R10246" s="40"/>
      <c r="S10246" s="40"/>
      <c r="T10246" s="40"/>
      <c r="U10246" s="40"/>
      <c r="V10246" s="40"/>
      <c r="W10246" s="40"/>
      <c r="X10246" s="40"/>
      <c r="Y10246" s="40"/>
      <c r="Z10246" s="40"/>
    </row>
    <row r="10247" spans="1:36">
      <c r="A10247" s="1" t="s">
        <v>2921</v>
      </c>
      <c r="B10247" s="50">
        <v>42805</v>
      </c>
      <c r="C10247" s="30">
        <v>100</v>
      </c>
      <c r="D10247" s="4" t="s">
        <v>2917</v>
      </c>
      <c r="E10247" s="1">
        <v>35</v>
      </c>
      <c r="F10247" s="4" t="s">
        <v>26</v>
      </c>
      <c r="G10247" s="4" t="s">
        <v>656</v>
      </c>
      <c r="H10247" s="4" t="s">
        <v>23</v>
      </c>
      <c r="I10247" s="4" t="s">
        <v>23</v>
      </c>
      <c r="J10247" s="4"/>
      <c r="K10247" s="4"/>
      <c r="M10247" s="1"/>
      <c r="Q10247" s="40"/>
      <c r="R10247" s="40"/>
      <c r="S10247" s="40"/>
      <c r="T10247" s="40"/>
      <c r="U10247" s="40"/>
      <c r="V10247" s="40"/>
      <c r="W10247" s="40"/>
      <c r="X10247" s="40"/>
      <c r="Y10247" s="40"/>
      <c r="Z10247" s="40"/>
    </row>
    <row r="10248" spans="1:36">
      <c r="A10248" s="1" t="s">
        <v>2921</v>
      </c>
      <c r="B10248" s="50">
        <v>42805</v>
      </c>
      <c r="C10248" s="30">
        <v>100</v>
      </c>
      <c r="D10248" s="4" t="s">
        <v>2917</v>
      </c>
      <c r="E10248" s="1">
        <v>35</v>
      </c>
      <c r="F10248" s="4" t="s">
        <v>47</v>
      </c>
      <c r="G10248" s="4" t="s">
        <v>658</v>
      </c>
      <c r="H10248" s="4" t="s">
        <v>23</v>
      </c>
      <c r="I10248" s="4" t="s">
        <v>23</v>
      </c>
      <c r="J10248" s="4"/>
      <c r="K10248" s="4"/>
      <c r="M10248" s="1"/>
      <c r="Q10248" s="40"/>
      <c r="R10248" s="40"/>
      <c r="S10248" s="40"/>
      <c r="T10248" s="40"/>
      <c r="U10248" s="40"/>
      <c r="V10248" s="40"/>
      <c r="W10248" s="40"/>
      <c r="X10248" s="40"/>
      <c r="Y10248" s="40"/>
      <c r="Z10248" s="40"/>
    </row>
    <row r="10249" spans="1:36">
      <c r="A10249" s="1" t="s">
        <v>2921</v>
      </c>
      <c r="B10249" s="50">
        <v>42805</v>
      </c>
      <c r="C10249" s="30">
        <v>100</v>
      </c>
      <c r="D10249" s="4" t="s">
        <v>2917</v>
      </c>
      <c r="E10249" s="1">
        <v>36</v>
      </c>
      <c r="F10249" s="4" t="s">
        <v>26</v>
      </c>
      <c r="G10249" s="4" t="s">
        <v>660</v>
      </c>
      <c r="H10249" s="4" t="s">
        <v>22</v>
      </c>
      <c r="I10249" s="4" t="s">
        <v>9</v>
      </c>
      <c r="J10249" s="4"/>
      <c r="K10249" s="4" t="s">
        <v>2732</v>
      </c>
      <c r="L10249" s="1" t="s">
        <v>25</v>
      </c>
      <c r="M10249" s="1" t="s">
        <v>2733</v>
      </c>
      <c r="N10249" s="1" t="s">
        <v>224</v>
      </c>
      <c r="O10249" s="1" t="s">
        <v>90</v>
      </c>
      <c r="P10249" s="1" t="s">
        <v>2734</v>
      </c>
      <c r="Q10249" s="40">
        <v>27</v>
      </c>
      <c r="R10249" s="40">
        <v>19.3</v>
      </c>
      <c r="S10249" s="40">
        <v>32.700000000000003</v>
      </c>
      <c r="T10249" s="40">
        <f>147.4+70.1</f>
        <v>217.5</v>
      </c>
      <c r="U10249" s="40">
        <f>151+84.9</f>
        <v>235.9</v>
      </c>
      <c r="V10249" s="40">
        <f>(U10249/T10249)*100</f>
        <v>108.45977011494253</v>
      </c>
      <c r="W10249" s="40"/>
      <c r="X10249" s="40">
        <v>13</v>
      </c>
      <c r="Y10249" s="40">
        <v>189</v>
      </c>
      <c r="Z10249" s="40">
        <f>189-13</f>
        <v>176</v>
      </c>
      <c r="AJ10249" s="1" t="s">
        <v>1328</v>
      </c>
    </row>
    <row r="10250" spans="1:36">
      <c r="A10250" s="1" t="s">
        <v>2921</v>
      </c>
      <c r="B10250" s="50">
        <v>42805</v>
      </c>
      <c r="C10250" s="30">
        <v>100</v>
      </c>
      <c r="D10250" s="4" t="s">
        <v>2917</v>
      </c>
      <c r="E10250" s="1">
        <v>36</v>
      </c>
      <c r="F10250" s="4" t="s">
        <v>47</v>
      </c>
      <c r="G10250" s="4" t="s">
        <v>661</v>
      </c>
      <c r="H10250" s="4" t="s">
        <v>23</v>
      </c>
      <c r="I10250" s="4" t="s">
        <v>23</v>
      </c>
      <c r="J10250" s="4"/>
      <c r="K10250" s="4"/>
      <c r="M10250" s="1"/>
      <c r="Q10250" s="40"/>
      <c r="R10250" s="40"/>
      <c r="S10250" s="40"/>
      <c r="T10250" s="40"/>
      <c r="U10250" s="40"/>
      <c r="V10250" s="40"/>
      <c r="W10250" s="40"/>
      <c r="X10250" s="40"/>
      <c r="Y10250" s="40"/>
      <c r="Z10250" s="40"/>
    </row>
    <row r="10251" spans="1:36">
      <c r="A10251" s="1" t="s">
        <v>2921</v>
      </c>
      <c r="B10251" s="50">
        <v>42805</v>
      </c>
      <c r="C10251" s="30">
        <v>100</v>
      </c>
      <c r="D10251" s="4" t="s">
        <v>2917</v>
      </c>
      <c r="E10251" s="1">
        <v>37</v>
      </c>
      <c r="F10251" s="4" t="s">
        <v>26</v>
      </c>
      <c r="G10251" s="4" t="s">
        <v>741</v>
      </c>
      <c r="H10251" s="4" t="s">
        <v>23</v>
      </c>
      <c r="I10251" s="4" t="s">
        <v>23</v>
      </c>
      <c r="J10251" s="4"/>
      <c r="K10251" s="4"/>
      <c r="M10251" s="1"/>
      <c r="Q10251" s="40"/>
      <c r="R10251" s="40"/>
      <c r="S10251" s="40"/>
      <c r="T10251" s="40"/>
      <c r="U10251" s="40"/>
      <c r="V10251" s="40"/>
      <c r="W10251" s="40"/>
      <c r="X10251" s="40"/>
      <c r="Y10251" s="40"/>
      <c r="Z10251" s="40"/>
    </row>
    <row r="10252" spans="1:36">
      <c r="A10252" s="1" t="s">
        <v>2921</v>
      </c>
      <c r="B10252" s="50">
        <v>42805</v>
      </c>
      <c r="C10252" s="30">
        <v>100</v>
      </c>
      <c r="D10252" s="4" t="s">
        <v>2917</v>
      </c>
      <c r="E10252" s="1">
        <v>37</v>
      </c>
      <c r="F10252" s="4" t="s">
        <v>47</v>
      </c>
      <c r="G10252" s="4" t="s">
        <v>662</v>
      </c>
      <c r="H10252" s="4" t="s">
        <v>23</v>
      </c>
      <c r="I10252" s="4" t="s">
        <v>23</v>
      </c>
      <c r="J10252" s="4"/>
      <c r="K10252" s="4"/>
      <c r="M10252" s="1"/>
      <c r="Q10252" s="40"/>
      <c r="R10252" s="40"/>
      <c r="S10252" s="40"/>
      <c r="T10252" s="40"/>
      <c r="U10252" s="40"/>
      <c r="V10252" s="40"/>
      <c r="W10252" s="40"/>
      <c r="X10252" s="40"/>
      <c r="Y10252" s="40"/>
      <c r="Z10252" s="40"/>
    </row>
    <row r="10253" spans="1:36">
      <c r="A10253" s="1" t="s">
        <v>2921</v>
      </c>
      <c r="B10253" s="50">
        <v>42805</v>
      </c>
      <c r="C10253" s="30">
        <v>100</v>
      </c>
      <c r="D10253" s="4" t="s">
        <v>2917</v>
      </c>
      <c r="E10253" s="1">
        <v>38</v>
      </c>
      <c r="F10253" s="4" t="s">
        <v>26</v>
      </c>
      <c r="G10253" s="4" t="s">
        <v>663</v>
      </c>
      <c r="H10253" s="4" t="s">
        <v>23</v>
      </c>
      <c r="I10253" s="4" t="s">
        <v>23</v>
      </c>
      <c r="J10253" s="4"/>
      <c r="K10253" s="4"/>
      <c r="M10253" s="1"/>
      <c r="Q10253" s="40"/>
      <c r="R10253" s="40"/>
      <c r="S10253" s="40"/>
      <c r="T10253" s="40"/>
      <c r="U10253" s="40"/>
      <c r="V10253" s="40"/>
      <c r="W10253" s="40"/>
      <c r="X10253" s="40"/>
      <c r="Y10253" s="40"/>
      <c r="Z10253" s="40"/>
    </row>
    <row r="10254" spans="1:36">
      <c r="A10254" s="1" t="s">
        <v>2921</v>
      </c>
      <c r="B10254" s="50">
        <v>42805</v>
      </c>
      <c r="C10254" s="30">
        <v>100</v>
      </c>
      <c r="D10254" s="4" t="s">
        <v>2917</v>
      </c>
      <c r="E10254" s="1">
        <v>38</v>
      </c>
      <c r="F10254" s="4" t="s">
        <v>47</v>
      </c>
      <c r="G10254" s="4" t="s">
        <v>664</v>
      </c>
      <c r="H10254" s="4" t="s">
        <v>23</v>
      </c>
      <c r="I10254" s="4" t="s">
        <v>23</v>
      </c>
      <c r="J10254" s="4"/>
      <c r="K10254" s="4"/>
      <c r="M10254" s="1"/>
      <c r="Q10254" s="40"/>
      <c r="R10254" s="40"/>
      <c r="S10254" s="40"/>
      <c r="T10254" s="40"/>
      <c r="U10254" s="40"/>
      <c r="V10254" s="40"/>
      <c r="W10254" s="40"/>
      <c r="X10254" s="40"/>
      <c r="Y10254" s="40"/>
      <c r="Z10254" s="40"/>
    </row>
    <row r="10255" spans="1:36">
      <c r="A10255" s="1" t="s">
        <v>2921</v>
      </c>
      <c r="B10255" s="50">
        <v>42805</v>
      </c>
      <c r="C10255" s="30">
        <v>100</v>
      </c>
      <c r="D10255" s="4" t="s">
        <v>2917</v>
      </c>
      <c r="E10255" s="1">
        <v>39</v>
      </c>
      <c r="F10255" s="4" t="s">
        <v>26</v>
      </c>
      <c r="G10255" s="4" t="s">
        <v>665</v>
      </c>
      <c r="H10255" s="4" t="s">
        <v>23</v>
      </c>
      <c r="I10255" s="4" t="s">
        <v>23</v>
      </c>
      <c r="J10255" s="4"/>
      <c r="K10255" s="4"/>
      <c r="M10255" s="1"/>
      <c r="Q10255" s="40"/>
      <c r="R10255" s="40"/>
      <c r="S10255" s="40"/>
      <c r="T10255" s="40"/>
      <c r="U10255" s="40"/>
      <c r="V10255" s="40"/>
      <c r="W10255" s="40"/>
      <c r="X10255" s="40"/>
      <c r="Y10255" s="40"/>
      <c r="Z10255" s="40"/>
    </row>
    <row r="10256" spans="1:36">
      <c r="A10256" s="1" t="s">
        <v>2921</v>
      </c>
      <c r="B10256" s="50">
        <v>42805</v>
      </c>
      <c r="C10256" s="30">
        <v>100</v>
      </c>
      <c r="D10256" s="4" t="s">
        <v>2917</v>
      </c>
      <c r="E10256" s="1">
        <v>39</v>
      </c>
      <c r="F10256" s="4" t="s">
        <v>47</v>
      </c>
      <c r="G10256" s="4" t="s">
        <v>666</v>
      </c>
      <c r="H10256" s="4" t="s">
        <v>23</v>
      </c>
      <c r="I10256" s="4" t="s">
        <v>23</v>
      </c>
      <c r="J10256" s="4"/>
      <c r="K10256" s="4"/>
      <c r="M10256" s="1"/>
      <c r="Q10256" s="40"/>
      <c r="R10256" s="40"/>
      <c r="S10256" s="40"/>
      <c r="T10256" s="40"/>
      <c r="U10256" s="40"/>
      <c r="V10256" s="40"/>
      <c r="W10256" s="40"/>
      <c r="X10256" s="40"/>
      <c r="Y10256" s="40"/>
      <c r="Z10256" s="40"/>
    </row>
    <row r="10257" spans="1:26">
      <c r="A10257" s="1" t="s">
        <v>2921</v>
      </c>
      <c r="B10257" s="50">
        <v>42805</v>
      </c>
      <c r="C10257" s="30">
        <v>100</v>
      </c>
      <c r="D10257" s="4" t="s">
        <v>2917</v>
      </c>
      <c r="E10257" s="1">
        <v>40</v>
      </c>
      <c r="F10257" s="4" t="s">
        <v>26</v>
      </c>
      <c r="G10257" s="4" t="s">
        <v>667</v>
      </c>
      <c r="H10257" s="4" t="s">
        <v>23</v>
      </c>
      <c r="I10257" s="4" t="s">
        <v>23</v>
      </c>
      <c r="J10257" s="4"/>
      <c r="K10257" s="4"/>
      <c r="M10257" s="1"/>
      <c r="Q10257" s="40"/>
      <c r="R10257" s="40"/>
      <c r="S10257" s="40"/>
      <c r="T10257" s="40"/>
      <c r="U10257" s="40"/>
      <c r="V10257" s="40"/>
      <c r="W10257" s="40"/>
      <c r="X10257" s="40"/>
      <c r="Y10257" s="40"/>
      <c r="Z10257" s="40"/>
    </row>
    <row r="10258" spans="1:26">
      <c r="A10258" s="1" t="s">
        <v>2921</v>
      </c>
      <c r="B10258" s="50">
        <v>42805</v>
      </c>
      <c r="C10258" s="30">
        <v>100</v>
      </c>
      <c r="D10258" s="4" t="s">
        <v>2917</v>
      </c>
      <c r="E10258" s="1">
        <v>40</v>
      </c>
      <c r="F10258" s="4" t="s">
        <v>47</v>
      </c>
      <c r="G10258" s="4" t="s">
        <v>668</v>
      </c>
      <c r="H10258" s="4" t="s">
        <v>23</v>
      </c>
      <c r="I10258" s="4" t="s">
        <v>23</v>
      </c>
      <c r="J10258" s="4"/>
      <c r="K10258" s="4"/>
      <c r="M10258" s="1"/>
      <c r="Q10258" s="40"/>
      <c r="R10258" s="40"/>
      <c r="S10258" s="40"/>
      <c r="T10258" s="40"/>
      <c r="U10258" s="40"/>
      <c r="V10258" s="40"/>
      <c r="W10258" s="40"/>
      <c r="X10258" s="40"/>
      <c r="Y10258" s="40"/>
      <c r="Z10258" s="40"/>
    </row>
    <row r="10259" spans="1:26">
      <c r="A10259" s="1" t="s">
        <v>2921</v>
      </c>
      <c r="B10259" s="50">
        <v>42805</v>
      </c>
      <c r="C10259" s="30">
        <v>100</v>
      </c>
      <c r="D10259" s="4" t="s">
        <v>2917</v>
      </c>
      <c r="E10259" s="1">
        <v>41</v>
      </c>
      <c r="F10259" s="4" t="s">
        <v>26</v>
      </c>
      <c r="G10259" s="4" t="s">
        <v>670</v>
      </c>
      <c r="H10259" s="4" t="s">
        <v>23</v>
      </c>
      <c r="I10259" s="4" t="s">
        <v>23</v>
      </c>
      <c r="J10259" s="4"/>
      <c r="K10259" s="4"/>
      <c r="M10259" s="1"/>
      <c r="Q10259" s="40"/>
      <c r="R10259" s="40"/>
      <c r="S10259" s="40"/>
      <c r="T10259" s="40"/>
      <c r="U10259" s="40"/>
      <c r="V10259" s="40"/>
      <c r="W10259" s="40"/>
      <c r="X10259" s="40"/>
      <c r="Y10259" s="40"/>
      <c r="Z10259" s="40"/>
    </row>
    <row r="10260" spans="1:26">
      <c r="A10260" s="1" t="s">
        <v>2921</v>
      </c>
      <c r="B10260" s="50">
        <v>42805</v>
      </c>
      <c r="C10260" s="30">
        <v>100</v>
      </c>
      <c r="D10260" s="4" t="s">
        <v>2917</v>
      </c>
      <c r="E10260" s="1">
        <v>41</v>
      </c>
      <c r="F10260" s="4" t="s">
        <v>47</v>
      </c>
      <c r="G10260" s="4" t="s">
        <v>671</v>
      </c>
      <c r="H10260" s="4" t="s">
        <v>23</v>
      </c>
      <c r="I10260" s="4" t="s">
        <v>23</v>
      </c>
      <c r="J10260" s="4"/>
      <c r="K10260" s="4"/>
      <c r="M10260" s="1"/>
      <c r="Q10260" s="40"/>
      <c r="R10260" s="40"/>
      <c r="S10260" s="40"/>
      <c r="T10260" s="40"/>
      <c r="U10260" s="40"/>
      <c r="V10260" s="40"/>
      <c r="W10260" s="40"/>
      <c r="X10260" s="40"/>
      <c r="Y10260" s="40"/>
      <c r="Z10260" s="40"/>
    </row>
    <row r="10261" spans="1:26">
      <c r="A10261" s="1" t="s">
        <v>2921</v>
      </c>
      <c r="B10261" s="50">
        <v>42805</v>
      </c>
      <c r="C10261" s="30">
        <v>100</v>
      </c>
      <c r="D10261" s="4" t="s">
        <v>2917</v>
      </c>
      <c r="E10261" s="1">
        <v>42</v>
      </c>
      <c r="F10261" s="4" t="s">
        <v>26</v>
      </c>
      <c r="G10261" s="4" t="s">
        <v>672</v>
      </c>
      <c r="H10261" s="4" t="s">
        <v>23</v>
      </c>
      <c r="I10261" s="4" t="s">
        <v>23</v>
      </c>
      <c r="J10261" s="4"/>
      <c r="K10261" s="4"/>
      <c r="M10261" s="1"/>
      <c r="Q10261" s="40"/>
      <c r="R10261" s="40"/>
      <c r="S10261" s="40"/>
      <c r="T10261" s="40"/>
      <c r="U10261" s="40"/>
      <c r="V10261" s="40"/>
      <c r="W10261" s="40"/>
      <c r="X10261" s="40"/>
      <c r="Y10261" s="40"/>
      <c r="Z10261" s="40"/>
    </row>
    <row r="10262" spans="1:26">
      <c r="A10262" s="1" t="s">
        <v>2921</v>
      </c>
      <c r="B10262" s="50">
        <v>42805</v>
      </c>
      <c r="C10262" s="30">
        <v>100</v>
      </c>
      <c r="D10262" s="4" t="s">
        <v>2917</v>
      </c>
      <c r="E10262" s="1">
        <v>42</v>
      </c>
      <c r="F10262" s="4" t="s">
        <v>47</v>
      </c>
      <c r="G10262" s="4" t="s">
        <v>673</v>
      </c>
      <c r="H10262" s="4" t="s">
        <v>23</v>
      </c>
      <c r="I10262" s="4" t="s">
        <v>23</v>
      </c>
      <c r="J10262" s="4"/>
      <c r="K10262" s="4"/>
      <c r="M10262" s="1"/>
      <c r="Q10262" s="40"/>
      <c r="R10262" s="40"/>
      <c r="S10262" s="40"/>
      <c r="T10262" s="40"/>
      <c r="U10262" s="40"/>
      <c r="V10262" s="40"/>
      <c r="W10262" s="40"/>
      <c r="X10262" s="40"/>
      <c r="Y10262" s="40"/>
      <c r="Z10262" s="40"/>
    </row>
    <row r="10263" spans="1:26">
      <c r="A10263" s="1" t="s">
        <v>2921</v>
      </c>
      <c r="B10263" s="50">
        <v>42805</v>
      </c>
      <c r="C10263" s="30">
        <v>100</v>
      </c>
      <c r="D10263" s="4" t="s">
        <v>2917</v>
      </c>
      <c r="E10263" s="1">
        <v>43</v>
      </c>
      <c r="F10263" s="4" t="s">
        <v>26</v>
      </c>
      <c r="G10263" s="4" t="s">
        <v>674</v>
      </c>
      <c r="H10263" s="4" t="s">
        <v>23</v>
      </c>
      <c r="I10263" s="4" t="s">
        <v>23</v>
      </c>
      <c r="J10263" s="4"/>
      <c r="K10263" s="4"/>
      <c r="M10263" s="1"/>
      <c r="Q10263" s="40"/>
      <c r="R10263" s="40"/>
      <c r="S10263" s="40"/>
      <c r="T10263" s="40"/>
      <c r="U10263" s="40"/>
      <c r="V10263" s="40"/>
      <c r="W10263" s="40"/>
      <c r="X10263" s="40"/>
      <c r="Y10263" s="40"/>
      <c r="Z10263" s="40"/>
    </row>
    <row r="10264" spans="1:26">
      <c r="A10264" s="1" t="s">
        <v>2921</v>
      </c>
      <c r="B10264" s="50">
        <v>42805</v>
      </c>
      <c r="C10264" s="30">
        <v>100</v>
      </c>
      <c r="D10264" s="4" t="s">
        <v>2917</v>
      </c>
      <c r="E10264" s="1">
        <v>43</v>
      </c>
      <c r="F10264" s="4" t="s">
        <v>47</v>
      </c>
      <c r="G10264" s="4" t="s">
        <v>675</v>
      </c>
      <c r="H10264" s="4" t="s">
        <v>23</v>
      </c>
      <c r="I10264" s="4" t="s">
        <v>23</v>
      </c>
      <c r="J10264" s="4"/>
      <c r="K10264" s="4"/>
      <c r="M10264" s="1"/>
      <c r="Q10264" s="40"/>
      <c r="R10264" s="40"/>
      <c r="S10264" s="40"/>
      <c r="T10264" s="40"/>
      <c r="U10264" s="40"/>
      <c r="V10264" s="40"/>
      <c r="W10264" s="40"/>
      <c r="X10264" s="40"/>
      <c r="Y10264" s="40"/>
      <c r="Z10264" s="40"/>
    </row>
    <row r="10265" spans="1:26">
      <c r="A10265" s="1" t="s">
        <v>2921</v>
      </c>
      <c r="B10265" s="50">
        <v>42805</v>
      </c>
      <c r="C10265" s="30">
        <v>100</v>
      </c>
      <c r="D10265" s="4" t="s">
        <v>2917</v>
      </c>
      <c r="E10265" s="1">
        <v>44</v>
      </c>
      <c r="F10265" s="4" t="s">
        <v>26</v>
      </c>
      <c r="G10265" s="4" t="s">
        <v>676</v>
      </c>
      <c r="H10265" s="4" t="s">
        <v>23</v>
      </c>
      <c r="I10265" s="4" t="s">
        <v>23</v>
      </c>
      <c r="J10265" s="4"/>
      <c r="K10265" s="4"/>
      <c r="M10265" s="1"/>
      <c r="Q10265" s="40"/>
      <c r="R10265" s="40"/>
      <c r="S10265" s="40"/>
      <c r="T10265" s="40"/>
      <c r="U10265" s="40"/>
      <c r="V10265" s="40"/>
      <c r="W10265" s="40"/>
      <c r="X10265" s="40"/>
      <c r="Y10265" s="40"/>
      <c r="Z10265" s="40"/>
    </row>
    <row r="10266" spans="1:26">
      <c r="A10266" s="1" t="s">
        <v>2921</v>
      </c>
      <c r="B10266" s="50">
        <v>42805</v>
      </c>
      <c r="C10266" s="30">
        <v>100</v>
      </c>
      <c r="D10266" s="4" t="s">
        <v>2917</v>
      </c>
      <c r="E10266" s="1">
        <v>44</v>
      </c>
      <c r="F10266" s="4" t="s">
        <v>47</v>
      </c>
      <c r="G10266" s="4" t="s">
        <v>678</v>
      </c>
      <c r="H10266" s="4" t="s">
        <v>23</v>
      </c>
      <c r="I10266" s="4" t="s">
        <v>23</v>
      </c>
      <c r="J10266" s="4"/>
      <c r="K10266" s="4"/>
      <c r="M10266" s="1"/>
      <c r="Q10266" s="40"/>
      <c r="R10266" s="40"/>
      <c r="S10266" s="40"/>
      <c r="T10266" s="40"/>
      <c r="U10266" s="40"/>
      <c r="V10266" s="40"/>
      <c r="W10266" s="40"/>
      <c r="X10266" s="40"/>
      <c r="Y10266" s="40"/>
      <c r="Z10266" s="40"/>
    </row>
    <row r="10267" spans="1:26">
      <c r="A10267" s="1" t="s">
        <v>2921</v>
      </c>
      <c r="B10267" s="50">
        <v>42805</v>
      </c>
      <c r="C10267" s="30">
        <v>100</v>
      </c>
      <c r="D10267" s="4" t="s">
        <v>2917</v>
      </c>
      <c r="E10267" s="1">
        <v>45</v>
      </c>
      <c r="F10267" s="4" t="s">
        <v>26</v>
      </c>
      <c r="G10267" s="4" t="s">
        <v>679</v>
      </c>
      <c r="H10267" s="4" t="s">
        <v>23</v>
      </c>
      <c r="I10267" s="4" t="s">
        <v>23</v>
      </c>
      <c r="J10267" s="4"/>
      <c r="K10267" s="4"/>
      <c r="M10267" s="1"/>
      <c r="Q10267" s="40"/>
      <c r="R10267" s="40"/>
      <c r="S10267" s="40"/>
      <c r="T10267" s="40"/>
      <c r="U10267" s="40"/>
      <c r="V10267" s="40"/>
      <c r="W10267" s="40"/>
      <c r="X10267" s="40"/>
      <c r="Y10267" s="40"/>
      <c r="Z10267" s="40"/>
    </row>
    <row r="10268" spans="1:26">
      <c r="A10268" s="1" t="s">
        <v>2921</v>
      </c>
      <c r="B10268" s="50">
        <v>42805</v>
      </c>
      <c r="C10268" s="30">
        <v>100</v>
      </c>
      <c r="D10268" s="4" t="s">
        <v>2917</v>
      </c>
      <c r="E10268" s="1">
        <v>45</v>
      </c>
      <c r="F10268" s="4" t="s">
        <v>47</v>
      </c>
      <c r="G10268" s="4" t="s">
        <v>680</v>
      </c>
      <c r="H10268" s="4" t="s">
        <v>23</v>
      </c>
      <c r="I10268" s="4" t="s">
        <v>23</v>
      </c>
      <c r="J10268" s="4"/>
      <c r="K10268" s="4"/>
      <c r="M10268" s="1"/>
      <c r="Q10268" s="40"/>
      <c r="R10268" s="40"/>
      <c r="S10268" s="40"/>
      <c r="T10268" s="40"/>
      <c r="U10268" s="40"/>
      <c r="V10268" s="40"/>
      <c r="W10268" s="40"/>
      <c r="X10268" s="40"/>
      <c r="Y10268" s="40"/>
      <c r="Z10268" s="40"/>
    </row>
    <row r="10269" spans="1:26">
      <c r="A10269" s="1" t="s">
        <v>2921</v>
      </c>
      <c r="B10269" s="50">
        <v>42805</v>
      </c>
      <c r="C10269" s="30">
        <v>100</v>
      </c>
      <c r="D10269" s="4" t="s">
        <v>2917</v>
      </c>
      <c r="E10269" s="1">
        <v>46</v>
      </c>
      <c r="F10269" s="4" t="s">
        <v>26</v>
      </c>
      <c r="G10269" s="4" t="s">
        <v>681</v>
      </c>
      <c r="H10269" s="4" t="s">
        <v>23</v>
      </c>
      <c r="I10269" s="4" t="s">
        <v>23</v>
      </c>
      <c r="J10269" s="4"/>
      <c r="K10269" s="4"/>
      <c r="M10269" s="1"/>
      <c r="Q10269" s="40"/>
      <c r="R10269" s="40"/>
      <c r="S10269" s="40"/>
      <c r="T10269" s="40"/>
      <c r="U10269" s="40"/>
      <c r="V10269" s="40"/>
      <c r="W10269" s="40"/>
      <c r="X10269" s="40"/>
      <c r="Y10269" s="40"/>
      <c r="Z10269" s="40"/>
    </row>
    <row r="10270" spans="1:26">
      <c r="A10270" s="1" t="s">
        <v>2921</v>
      </c>
      <c r="B10270" s="50">
        <v>42805</v>
      </c>
      <c r="C10270" s="30">
        <v>100</v>
      </c>
      <c r="D10270" s="4" t="s">
        <v>2917</v>
      </c>
      <c r="E10270" s="1">
        <v>46</v>
      </c>
      <c r="F10270" s="4" t="s">
        <v>47</v>
      </c>
      <c r="G10270" s="4" t="s">
        <v>682</v>
      </c>
      <c r="H10270" s="4" t="s">
        <v>23</v>
      </c>
      <c r="I10270" s="4" t="s">
        <v>23</v>
      </c>
      <c r="J10270" s="4"/>
      <c r="K10270" s="4"/>
      <c r="M10270" s="1"/>
      <c r="Q10270" s="40"/>
      <c r="R10270" s="40"/>
      <c r="S10270" s="40"/>
      <c r="T10270" s="40"/>
      <c r="U10270" s="40"/>
      <c r="V10270" s="40"/>
      <c r="W10270" s="40"/>
      <c r="X10270" s="40"/>
      <c r="Y10270" s="40"/>
      <c r="Z10270" s="40"/>
    </row>
    <row r="10271" spans="1:26">
      <c r="A10271" s="1" t="s">
        <v>2921</v>
      </c>
      <c r="B10271" s="50">
        <v>42805</v>
      </c>
      <c r="C10271" s="30">
        <v>100</v>
      </c>
      <c r="D10271" s="4" t="s">
        <v>2917</v>
      </c>
      <c r="E10271" s="1">
        <v>47</v>
      </c>
      <c r="F10271" s="4" t="s">
        <v>26</v>
      </c>
      <c r="G10271" s="4" t="s">
        <v>683</v>
      </c>
      <c r="H10271" s="4" t="s">
        <v>23</v>
      </c>
      <c r="I10271" s="4" t="s">
        <v>23</v>
      </c>
      <c r="J10271" s="4"/>
      <c r="K10271" s="4"/>
      <c r="M10271" s="1"/>
      <c r="Q10271" s="40"/>
      <c r="R10271" s="40"/>
      <c r="S10271" s="40"/>
      <c r="T10271" s="40"/>
      <c r="U10271" s="40"/>
      <c r="V10271" s="40"/>
      <c r="W10271" s="40"/>
      <c r="X10271" s="40"/>
      <c r="Y10271" s="40"/>
      <c r="Z10271" s="40"/>
    </row>
    <row r="10272" spans="1:26">
      <c r="A10272" s="1" t="s">
        <v>2921</v>
      </c>
      <c r="B10272" s="50">
        <v>42805</v>
      </c>
      <c r="C10272" s="30">
        <v>100</v>
      </c>
      <c r="D10272" s="4" t="s">
        <v>2917</v>
      </c>
      <c r="E10272" s="1">
        <v>47</v>
      </c>
      <c r="F10272" s="4" t="s">
        <v>47</v>
      </c>
      <c r="G10272" s="4" t="s">
        <v>684</v>
      </c>
      <c r="H10272" s="4" t="s">
        <v>23</v>
      </c>
      <c r="I10272" s="4" t="s">
        <v>23</v>
      </c>
      <c r="J10272" s="4"/>
      <c r="K10272" s="4"/>
      <c r="M10272" s="1"/>
      <c r="Q10272" s="40"/>
      <c r="R10272" s="40"/>
      <c r="S10272" s="40"/>
      <c r="T10272" s="40"/>
      <c r="U10272" s="40"/>
      <c r="V10272" s="40"/>
      <c r="W10272" s="40"/>
      <c r="X10272" s="40"/>
      <c r="Y10272" s="40"/>
      <c r="Z10272" s="40"/>
    </row>
    <row r="10273" spans="1:36">
      <c r="A10273" s="1" t="s">
        <v>2921</v>
      </c>
      <c r="B10273" s="50">
        <v>42805</v>
      </c>
      <c r="C10273" s="30">
        <v>100</v>
      </c>
      <c r="D10273" s="4" t="s">
        <v>2917</v>
      </c>
      <c r="E10273" s="1">
        <v>48</v>
      </c>
      <c r="F10273" s="4" t="s">
        <v>26</v>
      </c>
      <c r="G10273" s="4" t="s">
        <v>686</v>
      </c>
      <c r="H10273" s="4" t="s">
        <v>23</v>
      </c>
      <c r="I10273" s="4" t="s">
        <v>23</v>
      </c>
      <c r="J10273" s="4"/>
      <c r="K10273" s="4"/>
      <c r="M10273" s="1"/>
      <c r="Q10273" s="40"/>
      <c r="R10273" s="40"/>
      <c r="S10273" s="40"/>
      <c r="T10273" s="40"/>
      <c r="U10273" s="40"/>
      <c r="V10273" s="40"/>
      <c r="W10273" s="40"/>
      <c r="X10273" s="40"/>
      <c r="Y10273" s="40"/>
      <c r="Z10273" s="40"/>
    </row>
    <row r="10274" spans="1:36">
      <c r="A10274" s="1" t="s">
        <v>2921</v>
      </c>
      <c r="B10274" s="50">
        <v>42805</v>
      </c>
      <c r="C10274" s="30">
        <v>100</v>
      </c>
      <c r="D10274" s="4" t="s">
        <v>2917</v>
      </c>
      <c r="E10274" s="1">
        <v>48</v>
      </c>
      <c r="F10274" s="4" t="s">
        <v>47</v>
      </c>
      <c r="G10274" s="4" t="s">
        <v>687</v>
      </c>
      <c r="H10274" s="4" t="s">
        <v>23</v>
      </c>
      <c r="I10274" s="4" t="s">
        <v>23</v>
      </c>
      <c r="J10274" s="4"/>
      <c r="K10274" s="4"/>
      <c r="M10274" s="1"/>
      <c r="Q10274" s="40"/>
      <c r="R10274" s="40"/>
      <c r="S10274" s="40"/>
      <c r="T10274" s="40"/>
      <c r="U10274" s="40"/>
      <c r="V10274" s="40"/>
      <c r="W10274" s="40"/>
      <c r="X10274" s="40"/>
      <c r="Y10274" s="40"/>
      <c r="Z10274" s="40"/>
    </row>
    <row r="10275" spans="1:36">
      <c r="A10275" s="1" t="s">
        <v>2922</v>
      </c>
      <c r="B10275" s="50">
        <v>42806</v>
      </c>
      <c r="C10275" s="30">
        <v>100</v>
      </c>
      <c r="D10275" s="4" t="s">
        <v>2917</v>
      </c>
      <c r="E10275" s="1">
        <v>1</v>
      </c>
      <c r="F10275" s="4" t="s">
        <v>26</v>
      </c>
      <c r="G10275" s="4" t="s">
        <v>584</v>
      </c>
      <c r="H10275" s="4" t="s">
        <v>23</v>
      </c>
      <c r="I10275" s="4" t="s">
        <v>53</v>
      </c>
      <c r="J10275" s="4"/>
      <c r="K10275" s="4"/>
      <c r="M10275" s="1"/>
      <c r="Q10275" s="40"/>
      <c r="R10275" s="40"/>
      <c r="S10275" s="40"/>
      <c r="T10275" s="40"/>
      <c r="U10275" s="40"/>
      <c r="V10275" s="40"/>
      <c r="W10275" s="40"/>
      <c r="X10275" s="40"/>
      <c r="Y10275" s="40"/>
      <c r="Z10275" s="40"/>
    </row>
    <row r="10276" spans="1:36">
      <c r="A10276" s="1" t="s">
        <v>2922</v>
      </c>
      <c r="B10276" s="50">
        <v>42806</v>
      </c>
      <c r="C10276" s="30">
        <v>100</v>
      </c>
      <c r="D10276" s="4" t="s">
        <v>2917</v>
      </c>
      <c r="E10276" s="1">
        <v>1</v>
      </c>
      <c r="F10276" s="4" t="s">
        <v>47</v>
      </c>
      <c r="G10276" s="4" t="s">
        <v>586</v>
      </c>
      <c r="H10276" s="4" t="s">
        <v>22</v>
      </c>
      <c r="I10276" s="4" t="s">
        <v>9</v>
      </c>
      <c r="J10276" s="4"/>
      <c r="K10276" s="4" t="s">
        <v>32</v>
      </c>
      <c r="L10276" s="1" t="s">
        <v>53</v>
      </c>
      <c r="M10276" s="1" t="s">
        <v>2635</v>
      </c>
      <c r="Q10276" s="40"/>
      <c r="R10276" s="40"/>
      <c r="S10276" s="40"/>
      <c r="T10276" s="40"/>
      <c r="U10276" s="40"/>
      <c r="V10276" s="40"/>
      <c r="W10276" s="40"/>
      <c r="X10276" s="40">
        <v>13</v>
      </c>
      <c r="Y10276" s="40">
        <v>62</v>
      </c>
      <c r="Z10276" s="40">
        <f>Y10276-X10276</f>
        <v>49</v>
      </c>
      <c r="AJ10276" s="1" t="s">
        <v>2638</v>
      </c>
    </row>
    <row r="10277" spans="1:36">
      <c r="A10277" s="1" t="s">
        <v>2922</v>
      </c>
      <c r="B10277" s="50">
        <v>42806</v>
      </c>
      <c r="C10277" s="30">
        <v>100</v>
      </c>
      <c r="D10277" s="4" t="s">
        <v>2917</v>
      </c>
      <c r="E10277" s="1">
        <v>2</v>
      </c>
      <c r="F10277" s="4" t="s">
        <v>26</v>
      </c>
      <c r="G10277" s="4" t="s">
        <v>587</v>
      </c>
      <c r="H10277" s="4" t="s">
        <v>23</v>
      </c>
      <c r="I10277" s="4" t="s">
        <v>23</v>
      </c>
      <c r="J10277" s="4"/>
      <c r="K10277" s="4"/>
      <c r="M10277" s="1"/>
      <c r="Q10277" s="40"/>
      <c r="R10277" s="40"/>
      <c r="S10277" s="40"/>
      <c r="T10277" s="40"/>
      <c r="U10277" s="40"/>
      <c r="V10277" s="40"/>
      <c r="W10277" s="40"/>
      <c r="X10277" s="40"/>
      <c r="Y10277" s="40"/>
      <c r="Z10277" s="40"/>
    </row>
    <row r="10278" spans="1:36">
      <c r="A10278" s="1" t="s">
        <v>2922</v>
      </c>
      <c r="B10278" s="50">
        <v>42806</v>
      </c>
      <c r="C10278" s="30">
        <v>100</v>
      </c>
      <c r="D10278" s="4" t="s">
        <v>2917</v>
      </c>
      <c r="E10278" s="1">
        <v>2</v>
      </c>
      <c r="F10278" s="4" t="s">
        <v>47</v>
      </c>
      <c r="G10278" s="4" t="s">
        <v>588</v>
      </c>
      <c r="H10278" s="4" t="s">
        <v>23</v>
      </c>
      <c r="I10278" s="4" t="s">
        <v>23</v>
      </c>
      <c r="J10278" s="4"/>
      <c r="K10278" s="4"/>
      <c r="M10278" s="1"/>
      <c r="Q10278" s="40"/>
      <c r="R10278" s="40"/>
      <c r="S10278" s="40"/>
      <c r="T10278" s="40"/>
      <c r="U10278" s="40"/>
      <c r="V10278" s="40"/>
      <c r="W10278" s="40"/>
      <c r="X10278" s="40"/>
      <c r="Y10278" s="40"/>
      <c r="Z10278" s="40"/>
    </row>
    <row r="10279" spans="1:36">
      <c r="A10279" s="1" t="s">
        <v>2922</v>
      </c>
      <c r="B10279" s="50">
        <v>42806</v>
      </c>
      <c r="C10279" s="30">
        <v>100</v>
      </c>
      <c r="D10279" s="4" t="s">
        <v>2917</v>
      </c>
      <c r="E10279" s="1">
        <v>3</v>
      </c>
      <c r="F10279" s="4" t="s">
        <v>26</v>
      </c>
      <c r="G10279" s="4" t="s">
        <v>589</v>
      </c>
      <c r="H10279" s="4" t="s">
        <v>23</v>
      </c>
      <c r="I10279" s="4" t="s">
        <v>23</v>
      </c>
      <c r="J10279" s="4"/>
      <c r="K10279" s="4"/>
      <c r="M10279" s="1"/>
      <c r="Q10279" s="40"/>
      <c r="R10279" s="40"/>
      <c r="S10279" s="40"/>
      <c r="T10279" s="40"/>
      <c r="U10279" s="40"/>
      <c r="V10279" s="40"/>
      <c r="W10279" s="40"/>
      <c r="X10279" s="40"/>
      <c r="Y10279" s="40"/>
      <c r="Z10279" s="40"/>
    </row>
    <row r="10280" spans="1:36">
      <c r="A10280" s="1" t="s">
        <v>2922</v>
      </c>
      <c r="B10280" s="50">
        <v>42806</v>
      </c>
      <c r="C10280" s="30">
        <v>100</v>
      </c>
      <c r="D10280" s="4" t="s">
        <v>2917</v>
      </c>
      <c r="E10280" s="1">
        <v>3</v>
      </c>
      <c r="F10280" s="4" t="s">
        <v>47</v>
      </c>
      <c r="G10280" s="4" t="s">
        <v>590</v>
      </c>
      <c r="H10280" s="4" t="s">
        <v>23</v>
      </c>
      <c r="I10280" s="4" t="s">
        <v>23</v>
      </c>
      <c r="J10280" s="4"/>
      <c r="K10280" s="4"/>
      <c r="M10280" s="1"/>
      <c r="Q10280" s="40"/>
      <c r="R10280" s="40"/>
      <c r="S10280" s="40"/>
      <c r="T10280" s="40"/>
      <c r="U10280" s="40"/>
      <c r="V10280" s="40"/>
      <c r="W10280" s="40"/>
      <c r="X10280" s="40"/>
      <c r="Y10280" s="40"/>
      <c r="Z10280" s="40"/>
    </row>
    <row r="10281" spans="1:36">
      <c r="A10281" s="1" t="s">
        <v>2922</v>
      </c>
      <c r="B10281" s="50">
        <v>42806</v>
      </c>
      <c r="C10281" s="30">
        <v>100</v>
      </c>
      <c r="D10281" s="4" t="s">
        <v>2917</v>
      </c>
      <c r="E10281" s="1">
        <v>4</v>
      </c>
      <c r="F10281" s="4" t="s">
        <v>26</v>
      </c>
      <c r="G10281" s="4" t="s">
        <v>591</v>
      </c>
      <c r="H10281" s="4" t="s">
        <v>23</v>
      </c>
      <c r="I10281" s="4" t="s">
        <v>23</v>
      </c>
      <c r="J10281" s="4"/>
      <c r="K10281" s="4"/>
      <c r="M10281" s="1"/>
      <c r="Q10281" s="40"/>
      <c r="R10281" s="40"/>
      <c r="S10281" s="40"/>
      <c r="T10281" s="40"/>
      <c r="U10281" s="40"/>
      <c r="V10281" s="40"/>
      <c r="W10281" s="40"/>
      <c r="X10281" s="40"/>
      <c r="Y10281" s="40"/>
      <c r="Z10281" s="40"/>
    </row>
    <row r="10282" spans="1:36">
      <c r="A10282" s="1" t="s">
        <v>2922</v>
      </c>
      <c r="B10282" s="50">
        <v>42806</v>
      </c>
      <c r="C10282" s="30">
        <v>100</v>
      </c>
      <c r="D10282" s="4" t="s">
        <v>2917</v>
      </c>
      <c r="E10282" s="1">
        <v>4</v>
      </c>
      <c r="F10282" s="4" t="s">
        <v>47</v>
      </c>
      <c r="G10282" s="4" t="s">
        <v>592</v>
      </c>
      <c r="H10282" s="4" t="s">
        <v>23</v>
      </c>
      <c r="I10282" s="4" t="s">
        <v>23</v>
      </c>
      <c r="J10282" s="4"/>
      <c r="K10282" s="4"/>
      <c r="M10282" s="1"/>
      <c r="Q10282" s="40"/>
      <c r="R10282" s="40"/>
      <c r="S10282" s="40"/>
      <c r="T10282" s="40"/>
      <c r="U10282" s="40"/>
      <c r="V10282" s="40"/>
      <c r="W10282" s="40"/>
      <c r="X10282" s="40"/>
      <c r="Y10282" s="40"/>
      <c r="Z10282" s="40"/>
    </row>
    <row r="10283" spans="1:36">
      <c r="A10283" s="1" t="s">
        <v>2922</v>
      </c>
      <c r="B10283" s="50">
        <v>42806</v>
      </c>
      <c r="C10283" s="30">
        <v>100</v>
      </c>
      <c r="D10283" s="4" t="s">
        <v>2917</v>
      </c>
      <c r="E10283" s="1">
        <v>5</v>
      </c>
      <c r="F10283" s="4" t="s">
        <v>26</v>
      </c>
      <c r="G10283" s="4" t="s">
        <v>593</v>
      </c>
      <c r="H10283" s="4" t="s">
        <v>23</v>
      </c>
      <c r="I10283" s="4" t="s">
        <v>23</v>
      </c>
      <c r="J10283" s="4"/>
      <c r="K10283" s="4"/>
      <c r="M10283" s="1"/>
      <c r="Q10283" s="40"/>
      <c r="R10283" s="40"/>
      <c r="S10283" s="40"/>
      <c r="T10283" s="40"/>
      <c r="U10283" s="40"/>
      <c r="V10283" s="40"/>
      <c r="W10283" s="40"/>
      <c r="X10283" s="40"/>
      <c r="Y10283" s="40"/>
      <c r="Z10283" s="40"/>
    </row>
    <row r="10284" spans="1:36">
      <c r="A10284" s="1" t="s">
        <v>2922</v>
      </c>
      <c r="B10284" s="50">
        <v>42806</v>
      </c>
      <c r="C10284" s="30">
        <v>100</v>
      </c>
      <c r="D10284" s="4" t="s">
        <v>2917</v>
      </c>
      <c r="E10284" s="1">
        <v>5</v>
      </c>
      <c r="F10284" s="4" t="s">
        <v>47</v>
      </c>
      <c r="G10284" s="4" t="s">
        <v>594</v>
      </c>
      <c r="H10284" s="4" t="s">
        <v>23</v>
      </c>
      <c r="I10284" s="4" t="s">
        <v>23</v>
      </c>
      <c r="J10284" s="4"/>
      <c r="K10284" s="4"/>
      <c r="M10284" s="1"/>
      <c r="Q10284" s="40"/>
      <c r="R10284" s="40"/>
      <c r="S10284" s="40"/>
      <c r="T10284" s="40"/>
      <c r="U10284" s="40"/>
      <c r="V10284" s="40"/>
      <c r="W10284" s="40"/>
      <c r="X10284" s="40"/>
      <c r="Y10284" s="40"/>
      <c r="Z10284" s="40"/>
    </row>
    <row r="10285" spans="1:36">
      <c r="A10285" s="1" t="s">
        <v>2922</v>
      </c>
      <c r="B10285" s="50">
        <v>42806</v>
      </c>
      <c r="C10285" s="30">
        <v>100</v>
      </c>
      <c r="D10285" s="4" t="s">
        <v>2917</v>
      </c>
      <c r="E10285" s="1">
        <v>6</v>
      </c>
      <c r="F10285" s="4" t="s">
        <v>26</v>
      </c>
      <c r="G10285" s="4" t="s">
        <v>595</v>
      </c>
      <c r="H10285" s="4" t="s">
        <v>23</v>
      </c>
      <c r="I10285" s="4" t="s">
        <v>23</v>
      </c>
      <c r="J10285" s="4"/>
      <c r="K10285" s="4"/>
      <c r="M10285" s="1"/>
      <c r="Q10285" s="40"/>
      <c r="R10285" s="40"/>
      <c r="S10285" s="40"/>
      <c r="T10285" s="40"/>
      <c r="U10285" s="40"/>
      <c r="V10285" s="40"/>
      <c r="W10285" s="40"/>
      <c r="X10285" s="40"/>
      <c r="Y10285" s="40"/>
      <c r="Z10285" s="40"/>
    </row>
    <row r="10286" spans="1:36">
      <c r="A10286" s="1" t="s">
        <v>2922</v>
      </c>
      <c r="B10286" s="50">
        <v>42806</v>
      </c>
      <c r="C10286" s="30">
        <v>100</v>
      </c>
      <c r="D10286" s="4" t="s">
        <v>2917</v>
      </c>
      <c r="E10286" s="1">
        <v>6</v>
      </c>
      <c r="F10286" s="4" t="s">
        <v>47</v>
      </c>
      <c r="G10286" s="4" t="s">
        <v>596</v>
      </c>
      <c r="H10286" s="4" t="s">
        <v>23</v>
      </c>
      <c r="I10286" s="4" t="s">
        <v>23</v>
      </c>
      <c r="J10286" s="4"/>
      <c r="K10286" s="4"/>
      <c r="M10286" s="1"/>
      <c r="Q10286" s="40"/>
      <c r="R10286" s="40"/>
      <c r="S10286" s="40"/>
      <c r="T10286" s="40"/>
      <c r="U10286" s="40"/>
      <c r="V10286" s="40"/>
      <c r="W10286" s="40"/>
      <c r="X10286" s="40"/>
      <c r="Y10286" s="40"/>
      <c r="Z10286" s="40"/>
    </row>
    <row r="10287" spans="1:36">
      <c r="A10287" s="1" t="s">
        <v>2922</v>
      </c>
      <c r="B10287" s="50">
        <v>42806</v>
      </c>
      <c r="C10287" s="30">
        <v>100</v>
      </c>
      <c r="D10287" s="4" t="s">
        <v>2917</v>
      </c>
      <c r="E10287" s="1">
        <v>7</v>
      </c>
      <c r="F10287" s="4" t="s">
        <v>26</v>
      </c>
      <c r="G10287" s="4" t="s">
        <v>597</v>
      </c>
      <c r="H10287" s="4" t="s">
        <v>22</v>
      </c>
      <c r="I10287" s="4" t="s">
        <v>53</v>
      </c>
      <c r="J10287" s="4"/>
      <c r="K10287" s="4"/>
      <c r="M10287" s="1"/>
      <c r="Q10287" s="40"/>
      <c r="R10287" s="40"/>
      <c r="S10287" s="40"/>
      <c r="T10287" s="40"/>
      <c r="U10287" s="40"/>
      <c r="V10287" s="40"/>
      <c r="W10287" s="40"/>
      <c r="X10287" s="40"/>
      <c r="Y10287" s="40"/>
      <c r="Z10287" s="40"/>
    </row>
    <row r="10288" spans="1:36">
      <c r="A10288" s="1" t="s">
        <v>2922</v>
      </c>
      <c r="B10288" s="50">
        <v>42806</v>
      </c>
      <c r="C10288" s="30">
        <v>100</v>
      </c>
      <c r="D10288" s="4" t="s">
        <v>2917</v>
      </c>
      <c r="E10288" s="1">
        <v>7</v>
      </c>
      <c r="F10288" s="4" t="s">
        <v>47</v>
      </c>
      <c r="G10288" s="4" t="s">
        <v>599</v>
      </c>
      <c r="H10288" s="4" t="s">
        <v>22</v>
      </c>
      <c r="I10288" s="4" t="s">
        <v>53</v>
      </c>
      <c r="J10288" s="4"/>
      <c r="K10288" s="4"/>
      <c r="M10288" s="1"/>
      <c r="Q10288" s="40"/>
      <c r="R10288" s="40"/>
      <c r="S10288" s="40"/>
      <c r="T10288" s="40"/>
      <c r="U10288" s="40"/>
      <c r="V10288" s="40"/>
      <c r="W10288" s="40"/>
      <c r="X10288" s="40"/>
      <c r="Y10288" s="40"/>
      <c r="Z10288" s="40"/>
    </row>
    <row r="10289" spans="1:36">
      <c r="A10289" s="1" t="s">
        <v>2922</v>
      </c>
      <c r="B10289" s="50">
        <v>42806</v>
      </c>
      <c r="C10289" s="30">
        <v>100</v>
      </c>
      <c r="D10289" s="4" t="s">
        <v>2917</v>
      </c>
      <c r="E10289" s="1">
        <v>8</v>
      </c>
      <c r="F10289" s="4" t="s">
        <v>26</v>
      </c>
      <c r="G10289" s="4" t="s">
        <v>600</v>
      </c>
      <c r="H10289" s="4" t="s">
        <v>22</v>
      </c>
      <c r="I10289" s="4" t="s">
        <v>9</v>
      </c>
      <c r="J10289" s="4"/>
      <c r="K10289" s="4" t="s">
        <v>239</v>
      </c>
      <c r="L10289" s="1" t="s">
        <v>53</v>
      </c>
      <c r="M10289" s="1" t="s">
        <v>1531</v>
      </c>
      <c r="Q10289" s="40"/>
      <c r="R10289" s="40"/>
      <c r="S10289" s="40"/>
      <c r="T10289" s="40"/>
      <c r="U10289" s="40"/>
      <c r="V10289" s="40"/>
      <c r="W10289" s="40"/>
      <c r="X10289" s="40">
        <v>13</v>
      </c>
      <c r="Y10289" s="40">
        <v>119</v>
      </c>
      <c r="Z10289" s="40">
        <f>Y10289-X10289</f>
        <v>106</v>
      </c>
      <c r="AJ10289" s="1" t="s">
        <v>2638</v>
      </c>
    </row>
    <row r="10290" spans="1:36">
      <c r="A10290" s="1" t="s">
        <v>2922</v>
      </c>
      <c r="B10290" s="50">
        <v>42806</v>
      </c>
      <c r="C10290" s="30">
        <v>100</v>
      </c>
      <c r="D10290" s="4" t="s">
        <v>2917</v>
      </c>
      <c r="E10290" s="1">
        <v>8</v>
      </c>
      <c r="F10290" s="4" t="s">
        <v>47</v>
      </c>
      <c r="G10290" s="4" t="s">
        <v>601</v>
      </c>
      <c r="H10290" s="4" t="s">
        <v>23</v>
      </c>
      <c r="I10290" s="4" t="s">
        <v>23</v>
      </c>
      <c r="J10290" s="4"/>
      <c r="K10290" s="4"/>
      <c r="M10290" s="1"/>
      <c r="Q10290" s="40"/>
      <c r="R10290" s="40"/>
      <c r="S10290" s="40"/>
      <c r="T10290" s="40"/>
      <c r="U10290" s="40"/>
      <c r="V10290" s="40"/>
      <c r="W10290" s="40"/>
      <c r="X10290" s="40"/>
      <c r="Y10290" s="40"/>
      <c r="Z10290" s="40"/>
    </row>
    <row r="10291" spans="1:36">
      <c r="A10291" s="1" t="s">
        <v>2922</v>
      </c>
      <c r="B10291" s="50">
        <v>42806</v>
      </c>
      <c r="C10291" s="30">
        <v>100</v>
      </c>
      <c r="D10291" s="4" t="s">
        <v>2917</v>
      </c>
      <c r="E10291" s="1">
        <v>9</v>
      </c>
      <c r="F10291" s="4" t="s">
        <v>26</v>
      </c>
      <c r="G10291" s="4" t="s">
        <v>602</v>
      </c>
      <c r="H10291" s="4" t="s">
        <v>23</v>
      </c>
      <c r="I10291" s="4" t="s">
        <v>23</v>
      </c>
      <c r="J10291" s="4"/>
      <c r="K10291" s="4"/>
      <c r="M10291" s="1"/>
      <c r="Q10291" s="40"/>
      <c r="R10291" s="40"/>
      <c r="S10291" s="40"/>
      <c r="T10291" s="40"/>
      <c r="U10291" s="40"/>
      <c r="V10291" s="40"/>
      <c r="W10291" s="40"/>
      <c r="X10291" s="40"/>
      <c r="Y10291" s="40"/>
      <c r="Z10291" s="40"/>
    </row>
    <row r="10292" spans="1:36">
      <c r="A10292" s="1" t="s">
        <v>2922</v>
      </c>
      <c r="B10292" s="50">
        <v>42806</v>
      </c>
      <c r="C10292" s="30">
        <v>100</v>
      </c>
      <c r="D10292" s="4" t="s">
        <v>2917</v>
      </c>
      <c r="E10292" s="1">
        <v>9</v>
      </c>
      <c r="F10292" s="4" t="s">
        <v>47</v>
      </c>
      <c r="G10292" s="4" t="s">
        <v>603</v>
      </c>
      <c r="H10292" s="4" t="s">
        <v>23</v>
      </c>
      <c r="I10292" s="4" t="s">
        <v>23</v>
      </c>
      <c r="J10292" s="4"/>
      <c r="K10292" s="4"/>
      <c r="M10292" s="1"/>
      <c r="Q10292" s="40"/>
      <c r="R10292" s="40"/>
      <c r="S10292" s="40"/>
      <c r="T10292" s="40"/>
      <c r="U10292" s="40"/>
      <c r="V10292" s="40"/>
      <c r="W10292" s="40"/>
      <c r="X10292" s="40"/>
      <c r="Y10292" s="40"/>
      <c r="Z10292" s="40"/>
    </row>
    <row r="10293" spans="1:36">
      <c r="A10293" s="1" t="s">
        <v>2922</v>
      </c>
      <c r="B10293" s="50">
        <v>42806</v>
      </c>
      <c r="C10293" s="30">
        <v>100</v>
      </c>
      <c r="D10293" s="4" t="s">
        <v>2917</v>
      </c>
      <c r="E10293" s="1">
        <v>10</v>
      </c>
      <c r="F10293" s="4" t="s">
        <v>26</v>
      </c>
      <c r="G10293" s="4" t="s">
        <v>604</v>
      </c>
      <c r="H10293" s="4" t="s">
        <v>23</v>
      </c>
      <c r="I10293" s="4" t="s">
        <v>53</v>
      </c>
      <c r="J10293" s="4"/>
      <c r="K10293" s="4"/>
      <c r="M10293" s="1"/>
      <c r="Q10293" s="40"/>
      <c r="R10293" s="40"/>
      <c r="S10293" s="40"/>
      <c r="T10293" s="40"/>
      <c r="U10293" s="40"/>
      <c r="V10293" s="40"/>
      <c r="W10293" s="40"/>
      <c r="X10293" s="40"/>
      <c r="Y10293" s="40"/>
      <c r="Z10293" s="40"/>
    </row>
    <row r="10294" spans="1:36">
      <c r="A10294" s="1" t="s">
        <v>2922</v>
      </c>
      <c r="B10294" s="50">
        <v>42806</v>
      </c>
      <c r="C10294" s="30">
        <v>100</v>
      </c>
      <c r="D10294" s="4" t="s">
        <v>2917</v>
      </c>
      <c r="E10294" s="1">
        <v>10</v>
      </c>
      <c r="F10294" s="4" t="s">
        <v>47</v>
      </c>
      <c r="G10294" s="4" t="s">
        <v>605</v>
      </c>
      <c r="H10294" s="4" t="s">
        <v>23</v>
      </c>
      <c r="I10294" s="4" t="s">
        <v>53</v>
      </c>
      <c r="J10294" s="4"/>
      <c r="K10294" s="4"/>
      <c r="M10294" s="1"/>
      <c r="Q10294" s="40"/>
      <c r="R10294" s="40"/>
      <c r="S10294" s="40"/>
      <c r="T10294" s="40"/>
      <c r="U10294" s="40"/>
      <c r="V10294" s="40"/>
      <c r="W10294" s="40"/>
      <c r="X10294" s="40"/>
      <c r="Y10294" s="40"/>
      <c r="Z10294" s="40"/>
    </row>
    <row r="10295" spans="1:36">
      <c r="A10295" s="1" t="s">
        <v>2922</v>
      </c>
      <c r="B10295" s="50">
        <v>42806</v>
      </c>
      <c r="C10295" s="30">
        <v>100</v>
      </c>
      <c r="D10295" s="4" t="s">
        <v>2917</v>
      </c>
      <c r="E10295" s="1">
        <v>11</v>
      </c>
      <c r="F10295" s="4" t="s">
        <v>26</v>
      </c>
      <c r="G10295" s="4" t="s">
        <v>606</v>
      </c>
      <c r="H10295" s="4" t="s">
        <v>23</v>
      </c>
      <c r="I10295" s="4" t="s">
        <v>23</v>
      </c>
      <c r="J10295" s="4"/>
      <c r="K10295" s="4"/>
      <c r="M10295" s="1"/>
      <c r="Q10295" s="40"/>
      <c r="R10295" s="40"/>
      <c r="S10295" s="40"/>
      <c r="T10295" s="40"/>
      <c r="U10295" s="40"/>
      <c r="V10295" s="40"/>
      <c r="W10295" s="40"/>
      <c r="X10295" s="40"/>
      <c r="Y10295" s="40"/>
      <c r="Z10295" s="40"/>
    </row>
    <row r="10296" spans="1:36">
      <c r="A10296" s="1" t="s">
        <v>2922</v>
      </c>
      <c r="B10296" s="50">
        <v>42806</v>
      </c>
      <c r="C10296" s="30">
        <v>100</v>
      </c>
      <c r="D10296" s="4" t="s">
        <v>2917</v>
      </c>
      <c r="E10296" s="1">
        <v>11</v>
      </c>
      <c r="F10296" s="4" t="s">
        <v>47</v>
      </c>
      <c r="G10296" s="4" t="s">
        <v>607</v>
      </c>
      <c r="H10296" s="4" t="s">
        <v>23</v>
      </c>
      <c r="I10296" s="4" t="s">
        <v>23</v>
      </c>
      <c r="J10296" s="4"/>
      <c r="K10296" s="4"/>
      <c r="M10296" s="1"/>
      <c r="Q10296" s="40"/>
      <c r="R10296" s="40"/>
      <c r="S10296" s="40"/>
      <c r="T10296" s="40"/>
      <c r="U10296" s="40"/>
      <c r="V10296" s="40"/>
      <c r="W10296" s="40"/>
      <c r="X10296" s="40"/>
      <c r="Y10296" s="40"/>
      <c r="Z10296" s="40"/>
    </row>
    <row r="10297" spans="1:36">
      <c r="A10297" s="1" t="s">
        <v>2922</v>
      </c>
      <c r="B10297" s="50">
        <v>42806</v>
      </c>
      <c r="C10297" s="30">
        <v>100</v>
      </c>
      <c r="D10297" s="4" t="s">
        <v>2917</v>
      </c>
      <c r="E10297" s="1">
        <v>12</v>
      </c>
      <c r="F10297" s="4" t="s">
        <v>26</v>
      </c>
      <c r="G10297" s="4" t="s">
        <v>608</v>
      </c>
      <c r="H10297" s="4" t="s">
        <v>23</v>
      </c>
      <c r="I10297" s="4" t="s">
        <v>23</v>
      </c>
      <c r="J10297" s="4"/>
      <c r="K10297" s="4"/>
      <c r="M10297" s="1"/>
      <c r="Q10297" s="40"/>
      <c r="R10297" s="40"/>
      <c r="S10297" s="40"/>
      <c r="T10297" s="40"/>
      <c r="U10297" s="40"/>
      <c r="V10297" s="40"/>
      <c r="W10297" s="40"/>
      <c r="X10297" s="40"/>
      <c r="Y10297" s="40"/>
      <c r="Z10297" s="40"/>
    </row>
    <row r="10298" spans="1:36">
      <c r="A10298" s="1" t="s">
        <v>2922</v>
      </c>
      <c r="B10298" s="50">
        <v>42806</v>
      </c>
      <c r="C10298" s="30">
        <v>100</v>
      </c>
      <c r="D10298" s="4" t="s">
        <v>2917</v>
      </c>
      <c r="E10298" s="1">
        <v>12</v>
      </c>
      <c r="F10298" s="4" t="s">
        <v>47</v>
      </c>
      <c r="G10298" s="4" t="s">
        <v>609</v>
      </c>
      <c r="H10298" s="4" t="s">
        <v>23</v>
      </c>
      <c r="I10298" s="4" t="s">
        <v>23</v>
      </c>
      <c r="J10298" s="4"/>
      <c r="K10298" s="4"/>
      <c r="M10298" s="1"/>
      <c r="Q10298" s="40"/>
      <c r="R10298" s="40"/>
      <c r="S10298" s="40"/>
      <c r="T10298" s="40"/>
      <c r="U10298" s="40"/>
      <c r="V10298" s="40"/>
      <c r="W10298" s="40"/>
      <c r="X10298" s="40"/>
      <c r="Y10298" s="40"/>
      <c r="Z10298" s="40"/>
    </row>
    <row r="10299" spans="1:36">
      <c r="A10299" s="1" t="s">
        <v>2922</v>
      </c>
      <c r="B10299" s="50">
        <v>42806</v>
      </c>
      <c r="C10299" s="30">
        <v>100</v>
      </c>
      <c r="D10299" s="4" t="s">
        <v>2917</v>
      </c>
      <c r="E10299" s="1">
        <v>13</v>
      </c>
      <c r="F10299" s="4" t="s">
        <v>26</v>
      </c>
      <c r="G10299" s="4" t="s">
        <v>610</v>
      </c>
      <c r="H10299" s="4" t="s">
        <v>23</v>
      </c>
      <c r="I10299" s="4" t="s">
        <v>23</v>
      </c>
      <c r="J10299" s="4"/>
      <c r="K10299" s="4"/>
      <c r="M10299" s="1"/>
      <c r="Q10299" s="40"/>
      <c r="R10299" s="40"/>
      <c r="S10299" s="40"/>
      <c r="T10299" s="40"/>
      <c r="U10299" s="40"/>
      <c r="V10299" s="40"/>
      <c r="W10299" s="40"/>
      <c r="X10299" s="40"/>
      <c r="Y10299" s="40"/>
      <c r="Z10299" s="40"/>
    </row>
    <row r="10300" spans="1:36">
      <c r="A10300" s="1" t="s">
        <v>2922</v>
      </c>
      <c r="B10300" s="50">
        <v>42806</v>
      </c>
      <c r="C10300" s="30">
        <v>100</v>
      </c>
      <c r="D10300" s="4" t="s">
        <v>2917</v>
      </c>
      <c r="E10300" s="1">
        <v>13</v>
      </c>
      <c r="F10300" s="4" t="s">
        <v>47</v>
      </c>
      <c r="G10300" s="4" t="s">
        <v>611</v>
      </c>
      <c r="H10300" s="4" t="s">
        <v>23</v>
      </c>
      <c r="I10300" s="4" t="s">
        <v>23</v>
      </c>
      <c r="J10300" s="4"/>
      <c r="K10300" s="4"/>
      <c r="M10300" s="1"/>
      <c r="Q10300" s="40"/>
      <c r="R10300" s="40"/>
      <c r="S10300" s="40"/>
      <c r="T10300" s="40"/>
      <c r="U10300" s="40"/>
      <c r="V10300" s="40"/>
      <c r="W10300" s="40"/>
      <c r="X10300" s="40"/>
      <c r="Y10300" s="40"/>
      <c r="Z10300" s="40"/>
    </row>
    <row r="10301" spans="1:36">
      <c r="A10301" s="1" t="s">
        <v>2922</v>
      </c>
      <c r="B10301" s="50">
        <v>42806</v>
      </c>
      <c r="C10301" s="30">
        <v>100</v>
      </c>
      <c r="D10301" s="4" t="s">
        <v>2917</v>
      </c>
      <c r="E10301" s="1">
        <v>14</v>
      </c>
      <c r="F10301" s="4" t="s">
        <v>26</v>
      </c>
      <c r="G10301" s="4" t="s">
        <v>612</v>
      </c>
      <c r="H10301" s="4" t="s">
        <v>23</v>
      </c>
      <c r="I10301" s="4" t="s">
        <v>53</v>
      </c>
      <c r="J10301" s="4"/>
      <c r="K10301" s="4"/>
      <c r="M10301" s="1"/>
      <c r="Q10301" s="40"/>
      <c r="R10301" s="40"/>
      <c r="S10301" s="40"/>
      <c r="T10301" s="40"/>
      <c r="U10301" s="40"/>
      <c r="V10301" s="40"/>
      <c r="W10301" s="40"/>
      <c r="X10301" s="40"/>
      <c r="Y10301" s="40"/>
      <c r="Z10301" s="40"/>
    </row>
    <row r="10302" spans="1:36">
      <c r="A10302" s="1" t="s">
        <v>2922</v>
      </c>
      <c r="B10302" s="50">
        <v>42806</v>
      </c>
      <c r="C10302" s="30">
        <v>100</v>
      </c>
      <c r="D10302" s="4" t="s">
        <v>2917</v>
      </c>
      <c r="E10302" s="1">
        <v>14</v>
      </c>
      <c r="F10302" s="4" t="s">
        <v>47</v>
      </c>
      <c r="G10302" s="4" t="s">
        <v>613</v>
      </c>
      <c r="H10302" s="4" t="s">
        <v>23</v>
      </c>
      <c r="I10302" s="4" t="s">
        <v>53</v>
      </c>
      <c r="J10302" s="4"/>
      <c r="K10302" s="4"/>
      <c r="M10302" s="1"/>
      <c r="Q10302" s="40"/>
      <c r="R10302" s="40"/>
      <c r="S10302" s="40"/>
      <c r="T10302" s="40"/>
      <c r="U10302" s="40"/>
      <c r="V10302" s="40"/>
      <c r="W10302" s="40"/>
      <c r="X10302" s="40"/>
      <c r="Y10302" s="40"/>
      <c r="Z10302" s="40"/>
    </row>
    <row r="10303" spans="1:36">
      <c r="A10303" s="1" t="s">
        <v>2922</v>
      </c>
      <c r="B10303" s="50">
        <v>42806</v>
      </c>
      <c r="C10303" s="30">
        <v>100</v>
      </c>
      <c r="D10303" s="4" t="s">
        <v>2917</v>
      </c>
      <c r="E10303" s="1">
        <v>15</v>
      </c>
      <c r="F10303" s="4" t="s">
        <v>26</v>
      </c>
      <c r="G10303" s="4" t="s">
        <v>616</v>
      </c>
      <c r="H10303" s="4" t="s">
        <v>23</v>
      </c>
      <c r="I10303" s="4" t="s">
        <v>23</v>
      </c>
      <c r="J10303" s="4"/>
      <c r="K10303" s="4"/>
      <c r="M10303" s="1"/>
      <c r="Q10303" s="40"/>
      <c r="R10303" s="40"/>
      <c r="S10303" s="40"/>
      <c r="T10303" s="40"/>
      <c r="U10303" s="40"/>
      <c r="V10303" s="40"/>
      <c r="W10303" s="40"/>
      <c r="X10303" s="40"/>
      <c r="Y10303" s="40"/>
      <c r="Z10303" s="40"/>
    </row>
    <row r="10304" spans="1:36">
      <c r="A10304" s="1" t="s">
        <v>2922</v>
      </c>
      <c r="B10304" s="50">
        <v>42806</v>
      </c>
      <c r="C10304" s="30">
        <v>100</v>
      </c>
      <c r="D10304" s="4" t="s">
        <v>2917</v>
      </c>
      <c r="E10304" s="1">
        <v>15</v>
      </c>
      <c r="F10304" s="4" t="s">
        <v>47</v>
      </c>
      <c r="G10304" s="4" t="s">
        <v>617</v>
      </c>
      <c r="H10304" s="4" t="s">
        <v>22</v>
      </c>
      <c r="I10304" s="4" t="s">
        <v>23</v>
      </c>
      <c r="J10304" s="4"/>
      <c r="K10304" s="4"/>
      <c r="M10304" s="1"/>
      <c r="Q10304" s="40"/>
      <c r="R10304" s="40"/>
      <c r="S10304" s="40"/>
      <c r="T10304" s="40"/>
      <c r="U10304" s="40"/>
      <c r="V10304" s="40"/>
      <c r="W10304" s="40"/>
      <c r="X10304" s="40"/>
      <c r="Y10304" s="40"/>
      <c r="Z10304" s="40"/>
    </row>
    <row r="10305" spans="1:36">
      <c r="A10305" s="1" t="s">
        <v>2922</v>
      </c>
      <c r="B10305" s="50">
        <v>42806</v>
      </c>
      <c r="C10305" s="30">
        <v>100</v>
      </c>
      <c r="D10305" s="4" t="s">
        <v>2917</v>
      </c>
      <c r="E10305" s="1">
        <v>16</v>
      </c>
      <c r="F10305" s="4" t="s">
        <v>26</v>
      </c>
      <c r="G10305" s="4" t="s">
        <v>618</v>
      </c>
      <c r="H10305" s="4" t="s">
        <v>23</v>
      </c>
      <c r="I10305" s="4" t="s">
        <v>23</v>
      </c>
      <c r="J10305" s="4"/>
      <c r="K10305" s="4"/>
      <c r="M10305" s="1"/>
      <c r="Q10305" s="40"/>
      <c r="R10305" s="40"/>
      <c r="S10305" s="40"/>
      <c r="T10305" s="40"/>
      <c r="U10305" s="40"/>
      <c r="V10305" s="40"/>
      <c r="W10305" s="40"/>
      <c r="X10305" s="40"/>
      <c r="Y10305" s="40"/>
      <c r="Z10305" s="40"/>
    </row>
    <row r="10306" spans="1:36">
      <c r="A10306" s="1" t="s">
        <v>2922</v>
      </c>
      <c r="B10306" s="50">
        <v>42806</v>
      </c>
      <c r="C10306" s="30">
        <v>100</v>
      </c>
      <c r="D10306" s="4" t="s">
        <v>2917</v>
      </c>
      <c r="E10306" s="1">
        <v>16</v>
      </c>
      <c r="F10306" s="4" t="s">
        <v>47</v>
      </c>
      <c r="G10306" s="4" t="s">
        <v>619</v>
      </c>
      <c r="H10306" s="4" t="s">
        <v>22</v>
      </c>
      <c r="I10306" s="4" t="s">
        <v>9</v>
      </c>
      <c r="J10306" s="4"/>
      <c r="K10306" s="4" t="s">
        <v>239</v>
      </c>
      <c r="L10306" s="1" t="s">
        <v>25</v>
      </c>
      <c r="M10306" s="1" t="s">
        <v>2652</v>
      </c>
      <c r="Q10306" s="40"/>
      <c r="R10306" s="40"/>
      <c r="S10306" s="40"/>
      <c r="T10306" s="40" t="s">
        <v>2652</v>
      </c>
      <c r="U10306" s="40" t="s">
        <v>2652</v>
      </c>
      <c r="V10306" s="40" t="s">
        <v>2652</v>
      </c>
      <c r="W10306" s="40" t="s">
        <v>2652</v>
      </c>
      <c r="X10306" s="40" t="s">
        <v>2652</v>
      </c>
      <c r="Y10306" s="40" t="s">
        <v>2652</v>
      </c>
      <c r="Z10306" s="40" t="s">
        <v>2652</v>
      </c>
      <c r="AJ10306" s="1" t="s">
        <v>2638</v>
      </c>
    </row>
    <row r="10307" spans="1:36">
      <c r="A10307" s="1" t="s">
        <v>2922</v>
      </c>
      <c r="B10307" s="50">
        <v>42806</v>
      </c>
      <c r="C10307" s="30">
        <v>100</v>
      </c>
      <c r="D10307" s="4" t="s">
        <v>2917</v>
      </c>
      <c r="E10307" s="1">
        <v>17</v>
      </c>
      <c r="F10307" s="4" t="s">
        <v>26</v>
      </c>
      <c r="G10307" s="4" t="s">
        <v>620</v>
      </c>
      <c r="H10307" s="4" t="s">
        <v>23</v>
      </c>
      <c r="I10307" s="4" t="s">
        <v>23</v>
      </c>
      <c r="J10307" s="4"/>
      <c r="K10307" s="4"/>
      <c r="M10307" s="1"/>
      <c r="Q10307" s="40"/>
      <c r="R10307" s="40"/>
      <c r="S10307" s="40"/>
      <c r="T10307" s="40"/>
      <c r="U10307" s="40"/>
      <c r="V10307" s="40"/>
      <c r="W10307" s="40"/>
      <c r="X10307" s="40"/>
      <c r="Y10307" s="40"/>
      <c r="Z10307" s="40"/>
    </row>
    <row r="10308" spans="1:36">
      <c r="A10308" s="1" t="s">
        <v>2922</v>
      </c>
      <c r="B10308" s="50">
        <v>42806</v>
      </c>
      <c r="C10308" s="30">
        <v>100</v>
      </c>
      <c r="D10308" s="4" t="s">
        <v>2917</v>
      </c>
      <c r="E10308" s="1">
        <v>17</v>
      </c>
      <c r="F10308" s="4" t="s">
        <v>47</v>
      </c>
      <c r="G10308" s="4" t="s">
        <v>621</v>
      </c>
      <c r="H10308" s="4" t="s">
        <v>23</v>
      </c>
      <c r="I10308" s="4" t="s">
        <v>23</v>
      </c>
      <c r="J10308" s="4"/>
      <c r="K10308" s="4"/>
      <c r="M10308" s="1"/>
      <c r="Q10308" s="40"/>
      <c r="R10308" s="40"/>
      <c r="S10308" s="40"/>
      <c r="T10308" s="40"/>
      <c r="U10308" s="40"/>
      <c r="V10308" s="40"/>
      <c r="W10308" s="40"/>
      <c r="X10308" s="40"/>
      <c r="Y10308" s="40"/>
      <c r="Z10308" s="40"/>
    </row>
    <row r="10309" spans="1:36">
      <c r="A10309" s="1" t="s">
        <v>2922</v>
      </c>
      <c r="B10309" s="50">
        <v>42806</v>
      </c>
      <c r="C10309" s="30">
        <v>100</v>
      </c>
      <c r="D10309" s="4" t="s">
        <v>2917</v>
      </c>
      <c r="E10309" s="1">
        <v>18</v>
      </c>
      <c r="F10309" s="4" t="s">
        <v>26</v>
      </c>
      <c r="G10309" s="4" t="s">
        <v>622</v>
      </c>
      <c r="H10309" s="4" t="s">
        <v>23</v>
      </c>
      <c r="I10309" s="4" t="s">
        <v>23</v>
      </c>
      <c r="J10309" s="4"/>
      <c r="K10309" s="4"/>
      <c r="M10309" s="1"/>
      <c r="Q10309" s="40"/>
      <c r="R10309" s="40"/>
      <c r="S10309" s="40"/>
      <c r="T10309" s="40"/>
      <c r="U10309" s="40"/>
      <c r="V10309" s="40"/>
      <c r="W10309" s="40"/>
      <c r="X10309" s="40"/>
      <c r="Y10309" s="40"/>
      <c r="Z10309" s="40"/>
    </row>
    <row r="10310" spans="1:36">
      <c r="A10310" s="1" t="s">
        <v>2922</v>
      </c>
      <c r="B10310" s="50">
        <v>42806</v>
      </c>
      <c r="C10310" s="30">
        <v>100</v>
      </c>
      <c r="D10310" s="4" t="s">
        <v>2917</v>
      </c>
      <c r="E10310" s="1">
        <v>18</v>
      </c>
      <c r="F10310" s="4" t="s">
        <v>47</v>
      </c>
      <c r="G10310" s="4" t="s">
        <v>623</v>
      </c>
      <c r="H10310" s="4" t="s">
        <v>22</v>
      </c>
      <c r="I10310" s="4" t="s">
        <v>9</v>
      </c>
      <c r="J10310" s="4"/>
      <c r="K10310" s="4" t="s">
        <v>30</v>
      </c>
      <c r="L10310" s="1" t="s">
        <v>53</v>
      </c>
      <c r="M10310" s="1" t="s">
        <v>1568</v>
      </c>
      <c r="Q10310" s="40"/>
      <c r="R10310" s="40"/>
      <c r="S10310" s="40"/>
      <c r="T10310" s="40"/>
      <c r="U10310" s="40"/>
      <c r="V10310" s="40"/>
      <c r="W10310" s="40"/>
      <c r="X10310" s="40">
        <v>13</v>
      </c>
      <c r="Y10310" s="40">
        <v>59</v>
      </c>
      <c r="Z10310" s="40">
        <f>59-X10310</f>
        <v>46</v>
      </c>
      <c r="AJ10310" s="1" t="s">
        <v>2638</v>
      </c>
    </row>
    <row r="10311" spans="1:36">
      <c r="A10311" s="1" t="s">
        <v>2922</v>
      </c>
      <c r="B10311" s="50">
        <v>42806</v>
      </c>
      <c r="C10311" s="30">
        <v>100</v>
      </c>
      <c r="D10311" s="4" t="s">
        <v>2917</v>
      </c>
      <c r="E10311" s="1">
        <v>19</v>
      </c>
      <c r="F10311" s="4" t="s">
        <v>26</v>
      </c>
      <c r="G10311" s="4" t="s">
        <v>624</v>
      </c>
      <c r="H10311" s="4" t="s">
        <v>23</v>
      </c>
      <c r="I10311" s="4" t="s">
        <v>23</v>
      </c>
      <c r="J10311" s="4"/>
      <c r="K10311" s="4"/>
      <c r="M10311" s="1"/>
      <c r="Q10311" s="40"/>
      <c r="R10311" s="40"/>
      <c r="S10311" s="40"/>
      <c r="T10311" s="40"/>
      <c r="U10311" s="40"/>
      <c r="V10311" s="40"/>
      <c r="W10311" s="40"/>
      <c r="X10311" s="40"/>
      <c r="Y10311" s="40"/>
      <c r="Z10311" s="40"/>
    </row>
    <row r="10312" spans="1:36">
      <c r="A10312" s="1" t="s">
        <v>2922</v>
      </c>
      <c r="B10312" s="50">
        <v>42806</v>
      </c>
      <c r="C10312" s="30">
        <v>100</v>
      </c>
      <c r="D10312" s="4" t="s">
        <v>2917</v>
      </c>
      <c r="E10312" s="1">
        <v>19</v>
      </c>
      <c r="F10312" s="4" t="s">
        <v>47</v>
      </c>
      <c r="G10312" s="4" t="s">
        <v>625</v>
      </c>
      <c r="H10312" s="4" t="s">
        <v>23</v>
      </c>
      <c r="I10312" s="4" t="s">
        <v>23</v>
      </c>
      <c r="J10312" s="4"/>
      <c r="K10312" s="4"/>
      <c r="M10312" s="1"/>
      <c r="Q10312" s="40"/>
      <c r="R10312" s="40"/>
      <c r="S10312" s="40"/>
      <c r="T10312" s="40"/>
      <c r="U10312" s="40"/>
      <c r="V10312" s="40"/>
      <c r="W10312" s="40"/>
      <c r="X10312" s="40"/>
      <c r="Y10312" s="40"/>
      <c r="Z10312" s="40"/>
    </row>
    <row r="10313" spans="1:36">
      <c r="A10313" s="1" t="s">
        <v>2922</v>
      </c>
      <c r="B10313" s="50">
        <v>42806</v>
      </c>
      <c r="C10313" s="30">
        <v>100</v>
      </c>
      <c r="D10313" s="4" t="s">
        <v>2917</v>
      </c>
      <c r="E10313" s="1">
        <v>20</v>
      </c>
      <c r="F10313" s="4" t="s">
        <v>26</v>
      </c>
      <c r="G10313" s="4" t="s">
        <v>626</v>
      </c>
      <c r="H10313" s="4" t="s">
        <v>23</v>
      </c>
      <c r="I10313" s="4" t="s">
        <v>23</v>
      </c>
      <c r="J10313" s="4"/>
      <c r="K10313" s="4"/>
      <c r="M10313" s="1"/>
      <c r="Q10313" s="40"/>
      <c r="R10313" s="40"/>
      <c r="S10313" s="40"/>
      <c r="T10313" s="40"/>
      <c r="U10313" s="40"/>
      <c r="V10313" s="40"/>
      <c r="W10313" s="40"/>
      <c r="X10313" s="40"/>
      <c r="Y10313" s="40"/>
      <c r="Z10313" s="40"/>
    </row>
    <row r="10314" spans="1:36">
      <c r="A10314" s="1" t="s">
        <v>2922</v>
      </c>
      <c r="B10314" s="50">
        <v>42806</v>
      </c>
      <c r="C10314" s="30">
        <v>100</v>
      </c>
      <c r="D10314" s="4" t="s">
        <v>2917</v>
      </c>
      <c r="E10314" s="1">
        <v>20</v>
      </c>
      <c r="F10314" s="4" t="s">
        <v>47</v>
      </c>
      <c r="G10314" s="4" t="s">
        <v>627</v>
      </c>
      <c r="H10314" s="4" t="s">
        <v>23</v>
      </c>
      <c r="I10314" s="4" t="s">
        <v>23</v>
      </c>
      <c r="J10314" s="4"/>
      <c r="K10314" s="4"/>
      <c r="M10314" s="1"/>
      <c r="Q10314" s="40"/>
      <c r="R10314" s="40"/>
      <c r="S10314" s="40"/>
      <c r="T10314" s="40"/>
      <c r="U10314" s="40"/>
      <c r="V10314" s="40"/>
      <c r="W10314" s="40"/>
      <c r="X10314" s="40"/>
      <c r="Y10314" s="40"/>
      <c r="Z10314" s="40"/>
    </row>
    <row r="10315" spans="1:36">
      <c r="A10315" s="1" t="s">
        <v>2922</v>
      </c>
      <c r="B10315" s="50">
        <v>42806</v>
      </c>
      <c r="C10315" s="30">
        <v>100</v>
      </c>
      <c r="D10315" s="4" t="s">
        <v>2917</v>
      </c>
      <c r="E10315" s="51">
        <v>21</v>
      </c>
      <c r="F10315" s="4" t="s">
        <v>26</v>
      </c>
      <c r="G10315" s="4" t="s">
        <v>628</v>
      </c>
      <c r="H10315" s="4" t="s">
        <v>23</v>
      </c>
      <c r="I10315" s="4" t="s">
        <v>23</v>
      </c>
      <c r="J10315" s="4"/>
      <c r="K10315" s="4"/>
      <c r="M10315" s="1"/>
      <c r="Q10315" s="40"/>
      <c r="R10315" s="40"/>
      <c r="S10315" s="40"/>
      <c r="T10315" s="40"/>
      <c r="U10315" s="40"/>
      <c r="V10315" s="40"/>
      <c r="W10315" s="40"/>
      <c r="X10315" s="40"/>
      <c r="Y10315" s="40"/>
      <c r="Z10315" s="40"/>
    </row>
    <row r="10316" spans="1:36">
      <c r="A10316" s="1" t="s">
        <v>2922</v>
      </c>
      <c r="B10316" s="50">
        <v>42806</v>
      </c>
      <c r="C10316" s="30">
        <v>100</v>
      </c>
      <c r="D10316" s="4" t="s">
        <v>2917</v>
      </c>
      <c r="E10316" s="1">
        <v>21</v>
      </c>
      <c r="F10316" s="4" t="s">
        <v>47</v>
      </c>
      <c r="G10316" s="4" t="s">
        <v>629</v>
      </c>
      <c r="H10316" s="4" t="s">
        <v>23</v>
      </c>
      <c r="I10316" s="4" t="s">
        <v>23</v>
      </c>
      <c r="J10316" s="4"/>
      <c r="K10316" s="4"/>
      <c r="M10316" s="1"/>
      <c r="Q10316" s="40"/>
      <c r="R10316" s="40"/>
      <c r="S10316" s="40"/>
      <c r="T10316" s="40"/>
      <c r="U10316" s="40"/>
      <c r="V10316" s="40"/>
      <c r="W10316" s="40"/>
      <c r="X10316" s="40"/>
      <c r="Y10316" s="40"/>
      <c r="Z10316" s="40"/>
    </row>
    <row r="10317" spans="1:36">
      <c r="A10317" s="1" t="s">
        <v>2922</v>
      </c>
      <c r="B10317" s="50">
        <v>42806</v>
      </c>
      <c r="C10317" s="30">
        <v>100</v>
      </c>
      <c r="D10317" s="4" t="s">
        <v>2917</v>
      </c>
      <c r="E10317" s="1">
        <v>22</v>
      </c>
      <c r="F10317" s="4" t="s">
        <v>26</v>
      </c>
      <c r="G10317" s="4" t="s">
        <v>630</v>
      </c>
      <c r="H10317" s="4" t="s">
        <v>23</v>
      </c>
      <c r="I10317" s="4" t="s">
        <v>23</v>
      </c>
      <c r="J10317" s="4"/>
      <c r="K10317" s="4"/>
      <c r="M10317" s="1"/>
      <c r="Q10317" s="40"/>
      <c r="R10317" s="40"/>
      <c r="S10317" s="40"/>
      <c r="T10317" s="40"/>
      <c r="U10317" s="40"/>
      <c r="V10317" s="40"/>
      <c r="W10317" s="40"/>
      <c r="X10317" s="40"/>
      <c r="Y10317" s="40"/>
      <c r="Z10317" s="40"/>
    </row>
    <row r="10318" spans="1:36">
      <c r="A10318" s="1" t="s">
        <v>2922</v>
      </c>
      <c r="B10318" s="50">
        <v>42806</v>
      </c>
      <c r="C10318" s="30">
        <v>100</v>
      </c>
      <c r="D10318" s="4" t="s">
        <v>2917</v>
      </c>
      <c r="E10318" s="1">
        <v>22</v>
      </c>
      <c r="F10318" s="4" t="s">
        <v>47</v>
      </c>
      <c r="G10318" s="4" t="s">
        <v>631</v>
      </c>
      <c r="H10318" s="4" t="s">
        <v>23</v>
      </c>
      <c r="I10318" s="4" t="s">
        <v>23</v>
      </c>
      <c r="J10318" s="4"/>
      <c r="K10318" s="4"/>
      <c r="M10318" s="1"/>
      <c r="Q10318" s="40"/>
      <c r="R10318" s="40"/>
      <c r="S10318" s="40"/>
      <c r="T10318" s="40"/>
      <c r="U10318" s="40"/>
      <c r="V10318" s="40"/>
      <c r="W10318" s="40"/>
      <c r="X10318" s="40"/>
      <c r="Y10318" s="40"/>
      <c r="Z10318" s="40"/>
    </row>
    <row r="10319" spans="1:36">
      <c r="A10319" s="1" t="s">
        <v>2922</v>
      </c>
      <c r="B10319" s="50">
        <v>42806</v>
      </c>
      <c r="C10319" s="30">
        <v>100</v>
      </c>
      <c r="D10319" s="4" t="s">
        <v>2917</v>
      </c>
      <c r="E10319" s="1">
        <v>23</v>
      </c>
      <c r="F10319" s="4" t="s">
        <v>26</v>
      </c>
      <c r="G10319" s="4" t="s">
        <v>632</v>
      </c>
      <c r="H10319" s="4" t="s">
        <v>23</v>
      </c>
      <c r="I10319" s="4" t="s">
        <v>23</v>
      </c>
      <c r="J10319" s="4"/>
      <c r="K10319" s="4"/>
      <c r="M10319" s="1"/>
      <c r="Q10319" s="40"/>
      <c r="R10319" s="40"/>
      <c r="S10319" s="40"/>
      <c r="T10319" s="40"/>
      <c r="U10319" s="40"/>
      <c r="V10319" s="40"/>
      <c r="W10319" s="40"/>
      <c r="X10319" s="40"/>
      <c r="Y10319" s="40"/>
      <c r="Z10319" s="40"/>
    </row>
    <row r="10320" spans="1:36">
      <c r="A10320" s="1" t="s">
        <v>2922</v>
      </c>
      <c r="B10320" s="50">
        <v>42806</v>
      </c>
      <c r="C10320" s="30">
        <v>100</v>
      </c>
      <c r="D10320" s="4" t="s">
        <v>2917</v>
      </c>
      <c r="E10320" s="1">
        <v>23</v>
      </c>
      <c r="F10320" s="4" t="s">
        <v>47</v>
      </c>
      <c r="G10320" s="4" t="s">
        <v>633</v>
      </c>
      <c r="H10320" s="4" t="s">
        <v>23</v>
      </c>
      <c r="I10320" s="4" t="s">
        <v>23</v>
      </c>
      <c r="J10320" s="4"/>
      <c r="K10320" s="4"/>
      <c r="M10320" s="1"/>
      <c r="Q10320" s="40"/>
      <c r="R10320" s="40"/>
      <c r="S10320" s="40"/>
      <c r="T10320" s="40"/>
      <c r="U10320" s="40"/>
      <c r="V10320" s="40"/>
      <c r="W10320" s="40"/>
      <c r="X10320" s="40"/>
      <c r="Y10320" s="40"/>
      <c r="Z10320" s="40"/>
    </row>
    <row r="10321" spans="1:36">
      <c r="A10321" s="1" t="s">
        <v>2922</v>
      </c>
      <c r="B10321" s="50">
        <v>42806</v>
      </c>
      <c r="C10321" s="30">
        <v>100</v>
      </c>
      <c r="D10321" s="4" t="s">
        <v>2917</v>
      </c>
      <c r="E10321" s="1">
        <v>24</v>
      </c>
      <c r="F10321" s="4" t="s">
        <v>26</v>
      </c>
      <c r="G10321" s="4" t="s">
        <v>634</v>
      </c>
      <c r="H10321" s="4" t="s">
        <v>23</v>
      </c>
      <c r="I10321" s="4" t="s">
        <v>23</v>
      </c>
      <c r="J10321" s="4"/>
      <c r="K10321" s="4"/>
      <c r="M10321" s="1"/>
      <c r="Q10321" s="40"/>
      <c r="R10321" s="40"/>
      <c r="S10321" s="40"/>
      <c r="T10321" s="40"/>
      <c r="U10321" s="40"/>
      <c r="V10321" s="40"/>
      <c r="W10321" s="40"/>
      <c r="X10321" s="40"/>
      <c r="Y10321" s="40"/>
      <c r="Z10321" s="40"/>
    </row>
    <row r="10322" spans="1:36">
      <c r="A10322" s="1" t="s">
        <v>2922</v>
      </c>
      <c r="B10322" s="50">
        <v>42806</v>
      </c>
      <c r="C10322" s="30">
        <v>100</v>
      </c>
      <c r="D10322" s="4" t="s">
        <v>2917</v>
      </c>
      <c r="E10322" s="1">
        <v>24</v>
      </c>
      <c r="F10322" s="4" t="s">
        <v>47</v>
      </c>
      <c r="G10322" s="4" t="s">
        <v>635</v>
      </c>
      <c r="H10322" s="4" t="s">
        <v>23</v>
      </c>
      <c r="I10322" s="4" t="s">
        <v>23</v>
      </c>
      <c r="J10322" s="4"/>
      <c r="K10322" s="4"/>
      <c r="M10322" s="1"/>
      <c r="Q10322" s="40"/>
      <c r="R10322" s="40"/>
      <c r="S10322" s="40"/>
      <c r="T10322" s="40"/>
      <c r="U10322" s="40"/>
      <c r="V10322" s="40"/>
      <c r="W10322" s="40"/>
      <c r="X10322" s="40"/>
      <c r="Y10322" s="40"/>
      <c r="Z10322" s="40"/>
    </row>
    <row r="10323" spans="1:36">
      <c r="A10323" s="1" t="s">
        <v>2922</v>
      </c>
      <c r="B10323" s="50">
        <v>42806</v>
      </c>
      <c r="C10323" s="30">
        <v>100</v>
      </c>
      <c r="D10323" s="4" t="s">
        <v>2917</v>
      </c>
      <c r="E10323" s="1">
        <v>25</v>
      </c>
      <c r="F10323" s="4" t="s">
        <v>26</v>
      </c>
      <c r="G10323" s="4" t="s">
        <v>636</v>
      </c>
      <c r="H10323" s="4" t="s">
        <v>22</v>
      </c>
      <c r="I10323" s="4" t="s">
        <v>9</v>
      </c>
      <c r="J10323" s="4"/>
      <c r="K10323" s="4" t="s">
        <v>146</v>
      </c>
      <c r="L10323" s="1" t="s">
        <v>25</v>
      </c>
      <c r="M10323" s="1" t="s">
        <v>2737</v>
      </c>
      <c r="N10323" s="1" t="s">
        <v>26</v>
      </c>
      <c r="O10323" s="1" t="s">
        <v>27</v>
      </c>
      <c r="Q10323" s="40">
        <v>20</v>
      </c>
      <c r="R10323" s="40">
        <v>14.9</v>
      </c>
      <c r="S10323" s="40">
        <v>24.7</v>
      </c>
      <c r="T10323" s="40"/>
      <c r="U10323" s="40"/>
      <c r="V10323" s="40"/>
      <c r="W10323" s="40"/>
      <c r="X10323" s="40">
        <v>13</v>
      </c>
      <c r="Y10323" s="40">
        <v>54</v>
      </c>
      <c r="Z10323" s="40">
        <f>Y10323-X10323</f>
        <v>41</v>
      </c>
      <c r="AA10323" s="1">
        <v>0</v>
      </c>
      <c r="AE10323" s="1" t="s">
        <v>2738</v>
      </c>
      <c r="AJ10323" s="1" t="s">
        <v>2638</v>
      </c>
    </row>
    <row r="10324" spans="1:36">
      <c r="A10324" s="1" t="s">
        <v>2922</v>
      </c>
      <c r="B10324" s="50">
        <v>42806</v>
      </c>
      <c r="C10324" s="30">
        <v>100</v>
      </c>
      <c r="D10324" s="4" t="s">
        <v>2917</v>
      </c>
      <c r="E10324" s="1">
        <v>25</v>
      </c>
      <c r="F10324" s="4" t="s">
        <v>47</v>
      </c>
      <c r="G10324" s="4" t="s">
        <v>637</v>
      </c>
      <c r="H10324" s="4" t="s">
        <v>23</v>
      </c>
      <c r="I10324" s="4" t="s">
        <v>23</v>
      </c>
      <c r="J10324" s="4"/>
      <c r="K10324" s="4"/>
      <c r="M10324" s="1"/>
      <c r="Q10324" s="40"/>
      <c r="R10324" s="40"/>
      <c r="S10324" s="40"/>
      <c r="T10324" s="40"/>
      <c r="U10324" s="40"/>
      <c r="V10324" s="40"/>
      <c r="W10324" s="40"/>
      <c r="X10324" s="40"/>
      <c r="Y10324" s="40"/>
      <c r="Z10324" s="40"/>
    </row>
    <row r="10325" spans="1:36">
      <c r="A10325" s="1" t="s">
        <v>2922</v>
      </c>
      <c r="B10325" s="50">
        <v>42806</v>
      </c>
      <c r="C10325" s="30">
        <v>100</v>
      </c>
      <c r="D10325" s="4" t="s">
        <v>2917</v>
      </c>
      <c r="E10325" s="1">
        <v>26</v>
      </c>
      <c r="F10325" s="4" t="s">
        <v>26</v>
      </c>
      <c r="G10325" s="4" t="s">
        <v>638</v>
      </c>
      <c r="H10325" s="4" t="s">
        <v>23</v>
      </c>
      <c r="I10325" s="4" t="s">
        <v>23</v>
      </c>
      <c r="J10325" s="4"/>
      <c r="K10325" s="4"/>
      <c r="M10325" s="1"/>
      <c r="Q10325" s="40"/>
      <c r="R10325" s="40"/>
      <c r="S10325" s="40"/>
      <c r="T10325" s="40"/>
      <c r="U10325" s="40"/>
      <c r="V10325" s="40"/>
      <c r="W10325" s="40"/>
      <c r="X10325" s="40"/>
      <c r="Y10325" s="40"/>
      <c r="Z10325" s="40"/>
    </row>
    <row r="10326" spans="1:36">
      <c r="A10326" s="1" t="s">
        <v>2922</v>
      </c>
      <c r="B10326" s="50">
        <v>42806</v>
      </c>
      <c r="C10326" s="30">
        <v>100</v>
      </c>
      <c r="D10326" s="4" t="s">
        <v>2917</v>
      </c>
      <c r="E10326" s="1">
        <v>26</v>
      </c>
      <c r="F10326" s="4" t="s">
        <v>47</v>
      </c>
      <c r="G10326" s="4" t="s">
        <v>639</v>
      </c>
      <c r="H10326" s="4" t="s">
        <v>23</v>
      </c>
      <c r="I10326" s="4" t="s">
        <v>23</v>
      </c>
      <c r="J10326" s="4"/>
      <c r="K10326" s="4"/>
      <c r="M10326" s="1"/>
      <c r="Q10326" s="40"/>
      <c r="R10326" s="40"/>
      <c r="S10326" s="40"/>
      <c r="T10326" s="40"/>
      <c r="U10326" s="40"/>
      <c r="V10326" s="40"/>
      <c r="W10326" s="40"/>
      <c r="X10326" s="40"/>
      <c r="Y10326" s="40"/>
      <c r="Z10326" s="40"/>
    </row>
    <row r="10327" spans="1:36">
      <c r="A10327" s="1" t="s">
        <v>2922</v>
      </c>
      <c r="B10327" s="50">
        <v>42806</v>
      </c>
      <c r="C10327" s="30">
        <v>100</v>
      </c>
      <c r="D10327" s="4" t="s">
        <v>2917</v>
      </c>
      <c r="E10327" s="1">
        <v>27</v>
      </c>
      <c r="F10327" s="4" t="s">
        <v>26</v>
      </c>
      <c r="G10327" s="4" t="s">
        <v>640</v>
      </c>
      <c r="H10327" s="4" t="s">
        <v>23</v>
      </c>
      <c r="I10327" s="4" t="s">
        <v>23</v>
      </c>
      <c r="J10327" s="4"/>
      <c r="K10327" s="4"/>
      <c r="M10327" s="1"/>
      <c r="Q10327" s="40"/>
      <c r="R10327" s="40"/>
      <c r="S10327" s="40"/>
      <c r="T10327" s="40"/>
      <c r="U10327" s="40"/>
      <c r="V10327" s="40"/>
      <c r="W10327" s="40"/>
      <c r="X10327" s="40"/>
      <c r="Y10327" s="40"/>
      <c r="Z10327" s="40"/>
    </row>
    <row r="10328" spans="1:36">
      <c r="A10328" s="1" t="s">
        <v>2922</v>
      </c>
      <c r="B10328" s="50">
        <v>42806</v>
      </c>
      <c r="C10328" s="30">
        <v>100</v>
      </c>
      <c r="D10328" s="4" t="s">
        <v>2917</v>
      </c>
      <c r="E10328" s="1">
        <v>27</v>
      </c>
      <c r="F10328" s="4" t="s">
        <v>47</v>
      </c>
      <c r="G10328" s="4" t="s">
        <v>641</v>
      </c>
      <c r="H10328" s="4" t="s">
        <v>23</v>
      </c>
      <c r="I10328" s="4" t="s">
        <v>23</v>
      </c>
      <c r="J10328" s="4"/>
      <c r="K10328" s="4"/>
      <c r="M10328" s="1"/>
      <c r="Q10328" s="40"/>
      <c r="R10328" s="40"/>
      <c r="S10328" s="40"/>
      <c r="T10328" s="40"/>
      <c r="U10328" s="40"/>
      <c r="V10328" s="40"/>
      <c r="W10328" s="40"/>
      <c r="X10328" s="40"/>
      <c r="Y10328" s="40"/>
      <c r="Z10328" s="40"/>
    </row>
    <row r="10329" spans="1:36">
      <c r="A10329" s="1" t="s">
        <v>2922</v>
      </c>
      <c r="B10329" s="50">
        <v>42806</v>
      </c>
      <c r="C10329" s="30">
        <v>100</v>
      </c>
      <c r="D10329" s="4" t="s">
        <v>2917</v>
      </c>
      <c r="E10329" s="1">
        <v>28</v>
      </c>
      <c r="F10329" s="4" t="s">
        <v>26</v>
      </c>
      <c r="G10329" s="4" t="s">
        <v>642</v>
      </c>
      <c r="H10329" s="4" t="s">
        <v>23</v>
      </c>
      <c r="I10329" s="4" t="s">
        <v>23</v>
      </c>
      <c r="J10329" s="4"/>
      <c r="K10329" s="4"/>
      <c r="M10329" s="1"/>
      <c r="Q10329" s="40"/>
      <c r="R10329" s="40"/>
      <c r="S10329" s="40"/>
      <c r="T10329" s="40"/>
      <c r="U10329" s="40"/>
      <c r="V10329" s="40"/>
      <c r="W10329" s="40"/>
      <c r="X10329" s="40"/>
      <c r="Y10329" s="40"/>
      <c r="Z10329" s="40"/>
    </row>
    <row r="10330" spans="1:36">
      <c r="A10330" s="1" t="s">
        <v>2922</v>
      </c>
      <c r="B10330" s="50">
        <v>42806</v>
      </c>
      <c r="C10330" s="30">
        <v>100</v>
      </c>
      <c r="D10330" s="4" t="s">
        <v>2917</v>
      </c>
      <c r="E10330" s="1">
        <v>28</v>
      </c>
      <c r="F10330" s="4" t="s">
        <v>47</v>
      </c>
      <c r="G10330" s="4" t="s">
        <v>643</v>
      </c>
      <c r="H10330" s="4" t="s">
        <v>23</v>
      </c>
      <c r="I10330" s="4" t="s">
        <v>23</v>
      </c>
      <c r="J10330" s="4"/>
      <c r="K10330" s="4"/>
      <c r="M10330" s="1"/>
      <c r="Q10330" s="40"/>
      <c r="R10330" s="40"/>
      <c r="S10330" s="40"/>
      <c r="T10330" s="40"/>
      <c r="U10330" s="40"/>
      <c r="V10330" s="40"/>
      <c r="W10330" s="40"/>
      <c r="X10330" s="40"/>
      <c r="Y10330" s="40"/>
      <c r="Z10330" s="40"/>
    </row>
    <row r="10331" spans="1:36">
      <c r="A10331" s="1" t="s">
        <v>2922</v>
      </c>
      <c r="B10331" s="50">
        <v>42806</v>
      </c>
      <c r="C10331" s="30">
        <v>100</v>
      </c>
      <c r="D10331" s="4" t="s">
        <v>2917</v>
      </c>
      <c r="E10331" s="1">
        <v>29</v>
      </c>
      <c r="F10331" s="4" t="s">
        <v>26</v>
      </c>
      <c r="G10331" s="4" t="s">
        <v>644</v>
      </c>
      <c r="H10331" s="4" t="s">
        <v>22</v>
      </c>
      <c r="I10331" s="4" t="s">
        <v>9</v>
      </c>
      <c r="J10331" s="4"/>
      <c r="K10331" s="4" t="s">
        <v>146</v>
      </c>
      <c r="L10331" s="1" t="s">
        <v>25</v>
      </c>
      <c r="M10331" s="1" t="s">
        <v>2740</v>
      </c>
      <c r="N10331" s="1" t="s">
        <v>26</v>
      </c>
      <c r="O10331" s="1" t="s">
        <v>33</v>
      </c>
      <c r="Q10331" s="40">
        <v>22.8</v>
      </c>
      <c r="R10331" s="40">
        <v>14.4</v>
      </c>
      <c r="S10331" s="40">
        <v>10.7</v>
      </c>
      <c r="T10331" s="40"/>
      <c r="U10331" s="40"/>
      <c r="V10331" s="40"/>
      <c r="W10331" s="40"/>
      <c r="X10331" s="40">
        <v>13</v>
      </c>
      <c r="Y10331" s="40">
        <v>49</v>
      </c>
      <c r="Z10331" s="40">
        <f>Y10331-X10331</f>
        <v>36</v>
      </c>
      <c r="AA10331" s="1">
        <v>0</v>
      </c>
      <c r="AE10331" s="1" t="s">
        <v>2741</v>
      </c>
      <c r="AJ10331" s="1" t="s">
        <v>2638</v>
      </c>
    </row>
    <row r="10332" spans="1:36">
      <c r="A10332" s="1" t="s">
        <v>2922</v>
      </c>
      <c r="B10332" s="50">
        <v>42806</v>
      </c>
      <c r="C10332" s="30">
        <v>100</v>
      </c>
      <c r="D10332" s="4" t="s">
        <v>2917</v>
      </c>
      <c r="E10332" s="3">
        <v>29</v>
      </c>
      <c r="F10332" s="5" t="s">
        <v>47</v>
      </c>
      <c r="G10332" s="5" t="s">
        <v>645</v>
      </c>
      <c r="H10332" s="4" t="s">
        <v>23</v>
      </c>
      <c r="I10332" s="4" t="s">
        <v>23</v>
      </c>
      <c r="J10332" s="4"/>
      <c r="K10332" s="4"/>
      <c r="M10332" s="1"/>
      <c r="Q10332" s="40"/>
      <c r="R10332" s="40"/>
      <c r="S10332" s="40"/>
      <c r="T10332" s="40"/>
      <c r="U10332" s="40"/>
      <c r="V10332" s="40"/>
      <c r="W10332" s="40"/>
      <c r="X10332" s="40"/>
      <c r="Y10332" s="40"/>
      <c r="Z10332" s="40"/>
    </row>
    <row r="10333" spans="1:36">
      <c r="A10333" s="1" t="s">
        <v>2922</v>
      </c>
      <c r="B10333" s="50">
        <v>42806</v>
      </c>
      <c r="C10333" s="30">
        <v>100</v>
      </c>
      <c r="D10333" s="4" t="s">
        <v>2917</v>
      </c>
      <c r="E10333" s="1">
        <v>30</v>
      </c>
      <c r="F10333" s="4" t="s">
        <v>26</v>
      </c>
      <c r="G10333" s="4" t="s">
        <v>646</v>
      </c>
      <c r="H10333" s="4" t="s">
        <v>23</v>
      </c>
      <c r="I10333" s="4" t="s">
        <v>23</v>
      </c>
      <c r="J10333" s="4"/>
      <c r="K10333" s="4"/>
      <c r="M10333" s="1"/>
      <c r="Q10333" s="40"/>
      <c r="R10333" s="40"/>
      <c r="S10333" s="40"/>
      <c r="T10333" s="40"/>
      <c r="U10333" s="40"/>
      <c r="V10333" s="40"/>
      <c r="W10333" s="40"/>
      <c r="X10333" s="40"/>
      <c r="Y10333" s="40"/>
      <c r="Z10333" s="40"/>
    </row>
    <row r="10334" spans="1:36">
      <c r="A10334" s="1" t="s">
        <v>2922</v>
      </c>
      <c r="B10334" s="50">
        <v>42806</v>
      </c>
      <c r="C10334" s="30">
        <v>100</v>
      </c>
      <c r="D10334" s="4" t="s">
        <v>2917</v>
      </c>
      <c r="E10334" s="1">
        <v>30</v>
      </c>
      <c r="F10334" s="4" t="s">
        <v>47</v>
      </c>
      <c r="G10334" s="4" t="s">
        <v>647</v>
      </c>
      <c r="H10334" s="4" t="s">
        <v>23</v>
      </c>
      <c r="I10334" s="4" t="s">
        <v>23</v>
      </c>
      <c r="J10334" s="4"/>
      <c r="K10334" s="4"/>
      <c r="M10334" s="1"/>
      <c r="Q10334" s="40"/>
      <c r="R10334" s="40"/>
      <c r="S10334" s="40"/>
      <c r="T10334" s="40"/>
      <c r="U10334" s="40"/>
      <c r="V10334" s="40"/>
      <c r="W10334" s="40"/>
      <c r="X10334" s="40"/>
      <c r="Y10334" s="40"/>
      <c r="Z10334" s="40"/>
    </row>
    <row r="10335" spans="1:36">
      <c r="A10335" s="1" t="s">
        <v>2922</v>
      </c>
      <c r="B10335" s="50">
        <v>42806</v>
      </c>
      <c r="C10335" s="30">
        <v>100</v>
      </c>
      <c r="D10335" s="4" t="s">
        <v>2917</v>
      </c>
      <c r="E10335" s="1">
        <v>31</v>
      </c>
      <c r="F10335" s="4" t="s">
        <v>26</v>
      </c>
      <c r="G10335" s="4" t="s">
        <v>648</v>
      </c>
      <c r="H10335" s="4" t="s">
        <v>22</v>
      </c>
      <c r="I10335" s="4" t="s">
        <v>9</v>
      </c>
      <c r="J10335" s="4"/>
      <c r="K10335" s="4" t="s">
        <v>32</v>
      </c>
      <c r="L10335" s="1" t="s">
        <v>53</v>
      </c>
      <c r="M10335" s="1" t="s">
        <v>2687</v>
      </c>
      <c r="Q10335" s="40"/>
      <c r="R10335" s="40"/>
      <c r="S10335" s="40"/>
      <c r="T10335" s="40"/>
      <c r="U10335" s="40"/>
      <c r="V10335" s="40"/>
      <c r="W10335" s="40"/>
      <c r="X10335" s="40">
        <v>13</v>
      </c>
      <c r="Y10335" s="40">
        <v>54</v>
      </c>
      <c r="Z10335" s="40">
        <f>Y10335-X10335</f>
        <v>41</v>
      </c>
      <c r="AJ10335" s="1" t="s">
        <v>2638</v>
      </c>
    </row>
    <row r="10336" spans="1:36">
      <c r="A10336" s="1" t="s">
        <v>2922</v>
      </c>
      <c r="B10336" s="50">
        <v>42806</v>
      </c>
      <c r="C10336" s="30">
        <v>100</v>
      </c>
      <c r="D10336" s="4" t="s">
        <v>2917</v>
      </c>
      <c r="E10336" s="1">
        <v>31</v>
      </c>
      <c r="F10336" s="4" t="s">
        <v>47</v>
      </c>
      <c r="G10336" s="4" t="s">
        <v>649</v>
      </c>
      <c r="H10336" s="4" t="s">
        <v>23</v>
      </c>
      <c r="I10336" s="4" t="s">
        <v>23</v>
      </c>
      <c r="J10336" s="4"/>
      <c r="K10336" s="4"/>
      <c r="M10336" s="1"/>
      <c r="Q10336" s="40"/>
      <c r="R10336" s="40"/>
      <c r="S10336" s="40"/>
      <c r="T10336" s="40"/>
      <c r="U10336" s="40"/>
      <c r="V10336" s="40"/>
      <c r="W10336" s="40"/>
      <c r="X10336" s="40"/>
      <c r="Y10336" s="40"/>
      <c r="Z10336" s="40"/>
    </row>
    <row r="10337" spans="1:36">
      <c r="A10337" s="1" t="s">
        <v>2922</v>
      </c>
      <c r="B10337" s="50">
        <v>42806</v>
      </c>
      <c r="C10337" s="30">
        <v>100</v>
      </c>
      <c r="D10337" s="4" t="s">
        <v>2917</v>
      </c>
      <c r="E10337" s="1">
        <v>32</v>
      </c>
      <c r="F10337" s="4" t="s">
        <v>26</v>
      </c>
      <c r="G10337" s="4" t="s">
        <v>650</v>
      </c>
      <c r="H10337" s="4" t="s">
        <v>23</v>
      </c>
      <c r="I10337" s="4" t="s">
        <v>23</v>
      </c>
      <c r="J10337" s="4"/>
      <c r="K10337" s="4"/>
      <c r="M10337" s="1"/>
      <c r="Q10337" s="40"/>
      <c r="R10337" s="40"/>
      <c r="S10337" s="40"/>
      <c r="T10337" s="40"/>
      <c r="U10337" s="40"/>
      <c r="V10337" s="40"/>
      <c r="W10337" s="40"/>
      <c r="X10337" s="40"/>
      <c r="Y10337" s="40"/>
      <c r="Z10337" s="40"/>
    </row>
    <row r="10338" spans="1:36">
      <c r="A10338" s="1" t="s">
        <v>2922</v>
      </c>
      <c r="B10338" s="50">
        <v>42806</v>
      </c>
      <c r="C10338" s="30">
        <v>100</v>
      </c>
      <c r="D10338" s="4" t="s">
        <v>2917</v>
      </c>
      <c r="E10338" s="1">
        <v>32</v>
      </c>
      <c r="F10338" s="4" t="s">
        <v>47</v>
      </c>
      <c r="G10338" s="4" t="s">
        <v>651</v>
      </c>
      <c r="H10338" s="4" t="s">
        <v>23</v>
      </c>
      <c r="I10338" s="4" t="s">
        <v>23</v>
      </c>
      <c r="J10338" s="4"/>
      <c r="K10338" s="4"/>
      <c r="M10338" s="1"/>
      <c r="Q10338" s="40"/>
      <c r="R10338" s="40"/>
      <c r="S10338" s="40"/>
      <c r="T10338" s="40"/>
      <c r="U10338" s="40"/>
      <c r="V10338" s="40"/>
      <c r="W10338" s="40"/>
      <c r="X10338" s="40"/>
      <c r="Y10338" s="40"/>
      <c r="Z10338" s="40"/>
    </row>
    <row r="10339" spans="1:36">
      <c r="A10339" s="1" t="s">
        <v>2922</v>
      </c>
      <c r="B10339" s="50">
        <v>42806</v>
      </c>
      <c r="C10339" s="30">
        <v>100</v>
      </c>
      <c r="D10339" s="4" t="s">
        <v>2917</v>
      </c>
      <c r="E10339" s="1">
        <v>33</v>
      </c>
      <c r="F10339" s="4" t="s">
        <v>26</v>
      </c>
      <c r="G10339" s="4" t="s">
        <v>740</v>
      </c>
      <c r="H10339" s="4" t="s">
        <v>23</v>
      </c>
      <c r="I10339" s="4" t="s">
        <v>23</v>
      </c>
      <c r="J10339" s="4"/>
      <c r="K10339" s="4"/>
      <c r="M10339" s="1"/>
      <c r="Q10339" s="40"/>
      <c r="R10339" s="40"/>
      <c r="S10339" s="40"/>
      <c r="T10339" s="40"/>
      <c r="U10339" s="40"/>
      <c r="V10339" s="40"/>
      <c r="W10339" s="40"/>
      <c r="X10339" s="40"/>
      <c r="Y10339" s="40"/>
      <c r="Z10339" s="40"/>
    </row>
    <row r="10340" spans="1:36">
      <c r="A10340" s="1" t="s">
        <v>2922</v>
      </c>
      <c r="B10340" s="50">
        <v>42806</v>
      </c>
      <c r="C10340" s="30">
        <v>100</v>
      </c>
      <c r="D10340" s="4" t="s">
        <v>2917</v>
      </c>
      <c r="E10340" s="1">
        <v>33</v>
      </c>
      <c r="F10340" s="4" t="s">
        <v>47</v>
      </c>
      <c r="G10340" s="4" t="s">
        <v>652</v>
      </c>
      <c r="H10340" s="4" t="s">
        <v>22</v>
      </c>
      <c r="I10340" s="4" t="s">
        <v>9</v>
      </c>
      <c r="J10340" s="4"/>
      <c r="K10340" s="4" t="s">
        <v>30</v>
      </c>
      <c r="L10340" s="1" t="s">
        <v>53</v>
      </c>
      <c r="M10340" s="1" t="s">
        <v>2706</v>
      </c>
      <c r="Q10340" s="40"/>
      <c r="R10340" s="40"/>
      <c r="S10340" s="40"/>
      <c r="T10340" s="40"/>
      <c r="U10340" s="40"/>
      <c r="V10340" s="40"/>
      <c r="W10340" s="40"/>
      <c r="X10340" s="40">
        <v>14</v>
      </c>
      <c r="Y10340" s="40">
        <v>54</v>
      </c>
      <c r="Z10340" s="40">
        <f>Y10340-X10340</f>
        <v>40</v>
      </c>
      <c r="AJ10340" s="1" t="s">
        <v>2638</v>
      </c>
    </row>
    <row r="10341" spans="1:36">
      <c r="A10341" s="1" t="s">
        <v>2922</v>
      </c>
      <c r="B10341" s="50">
        <v>42806</v>
      </c>
      <c r="C10341" s="30">
        <v>100</v>
      </c>
      <c r="D10341" s="4" t="s">
        <v>2917</v>
      </c>
      <c r="E10341" s="1">
        <v>34</v>
      </c>
      <c r="F10341" s="4" t="s">
        <v>26</v>
      </c>
      <c r="G10341" s="4" t="s">
        <v>653</v>
      </c>
      <c r="H10341" s="4" t="s">
        <v>23</v>
      </c>
      <c r="I10341" s="4" t="s">
        <v>23</v>
      </c>
      <c r="J10341" s="4"/>
      <c r="K10341" s="4"/>
      <c r="M10341" s="1"/>
      <c r="Q10341" s="40"/>
      <c r="R10341" s="40"/>
      <c r="S10341" s="40"/>
      <c r="T10341" s="40"/>
      <c r="U10341" s="40"/>
      <c r="V10341" s="40"/>
      <c r="W10341" s="40"/>
      <c r="X10341" s="40"/>
      <c r="Y10341" s="40"/>
      <c r="Z10341" s="40"/>
    </row>
    <row r="10342" spans="1:36">
      <c r="A10342" s="1" t="s">
        <v>2922</v>
      </c>
      <c r="B10342" s="50">
        <v>42806</v>
      </c>
      <c r="C10342" s="30">
        <v>100</v>
      </c>
      <c r="D10342" s="4" t="s">
        <v>2917</v>
      </c>
      <c r="E10342" s="1">
        <v>34</v>
      </c>
      <c r="F10342" s="4" t="s">
        <v>47</v>
      </c>
      <c r="G10342" s="4" t="s">
        <v>655</v>
      </c>
      <c r="H10342" s="4" t="s">
        <v>23</v>
      </c>
      <c r="I10342" s="4" t="s">
        <v>23</v>
      </c>
      <c r="J10342" s="4"/>
      <c r="K10342" s="4"/>
      <c r="M10342" s="1"/>
      <c r="Q10342" s="40"/>
      <c r="R10342" s="40"/>
      <c r="S10342" s="40"/>
      <c r="T10342" s="40"/>
      <c r="U10342" s="40"/>
      <c r="V10342" s="40"/>
      <c r="W10342" s="40"/>
      <c r="X10342" s="40"/>
      <c r="Y10342" s="40"/>
      <c r="Z10342" s="40"/>
    </row>
    <row r="10343" spans="1:36">
      <c r="A10343" s="1" t="s">
        <v>2922</v>
      </c>
      <c r="B10343" s="50">
        <v>42806</v>
      </c>
      <c r="C10343" s="30">
        <v>100</v>
      </c>
      <c r="D10343" s="4" t="s">
        <v>2917</v>
      </c>
      <c r="E10343" s="1">
        <v>35</v>
      </c>
      <c r="F10343" s="4" t="s">
        <v>26</v>
      </c>
      <c r="G10343" s="4" t="s">
        <v>656</v>
      </c>
      <c r="H10343" s="4" t="s">
        <v>23</v>
      </c>
      <c r="I10343" s="4" t="s">
        <v>23</v>
      </c>
      <c r="J10343" s="4"/>
      <c r="K10343" s="4"/>
      <c r="M10343" s="1"/>
      <c r="Q10343" s="40"/>
      <c r="R10343" s="40"/>
      <c r="S10343" s="40"/>
      <c r="T10343" s="40"/>
      <c r="U10343" s="40"/>
      <c r="V10343" s="40"/>
      <c r="W10343" s="40"/>
      <c r="X10343" s="40"/>
      <c r="Y10343" s="40"/>
      <c r="Z10343" s="40"/>
    </row>
    <row r="10344" spans="1:36">
      <c r="A10344" s="1" t="s">
        <v>2922</v>
      </c>
      <c r="B10344" s="50">
        <v>42806</v>
      </c>
      <c r="C10344" s="30">
        <v>100</v>
      </c>
      <c r="D10344" s="4" t="s">
        <v>2917</v>
      </c>
      <c r="E10344" s="1">
        <v>35</v>
      </c>
      <c r="F10344" s="4" t="s">
        <v>47</v>
      </c>
      <c r="G10344" s="4" t="s">
        <v>658</v>
      </c>
      <c r="H10344" s="4" t="s">
        <v>22</v>
      </c>
      <c r="I10344" s="4" t="s">
        <v>9</v>
      </c>
      <c r="J10344" s="4"/>
      <c r="K10344" s="4" t="s">
        <v>146</v>
      </c>
      <c r="L10344" s="1" t="s">
        <v>53</v>
      </c>
      <c r="M10344" s="6" t="s">
        <v>2722</v>
      </c>
      <c r="Q10344" s="40"/>
      <c r="R10344" s="40"/>
      <c r="S10344" s="40"/>
      <c r="T10344" s="40"/>
      <c r="U10344" s="40"/>
      <c r="V10344" s="40"/>
      <c r="W10344" s="40"/>
      <c r="X10344" s="40">
        <v>13</v>
      </c>
      <c r="Y10344" s="40">
        <v>46</v>
      </c>
      <c r="Z10344" s="40">
        <f>Y10344-X10344</f>
        <v>33</v>
      </c>
      <c r="AJ10344" s="1" t="s">
        <v>2638</v>
      </c>
    </row>
    <row r="10345" spans="1:36">
      <c r="A10345" s="1" t="s">
        <v>2922</v>
      </c>
      <c r="B10345" s="50">
        <v>42806</v>
      </c>
      <c r="C10345" s="30">
        <v>100</v>
      </c>
      <c r="D10345" s="4" t="s">
        <v>2917</v>
      </c>
      <c r="E10345" s="1">
        <v>36</v>
      </c>
      <c r="F10345" s="4" t="s">
        <v>26</v>
      </c>
      <c r="G10345" s="4" t="s">
        <v>660</v>
      </c>
      <c r="H10345" s="4" t="s">
        <v>23</v>
      </c>
      <c r="I10345" s="4" t="s">
        <v>23</v>
      </c>
      <c r="J10345" s="4"/>
      <c r="K10345" s="4"/>
      <c r="M10345" s="1"/>
      <c r="Q10345" s="40"/>
      <c r="R10345" s="40"/>
      <c r="S10345" s="40"/>
      <c r="T10345" s="40"/>
      <c r="U10345" s="40"/>
      <c r="V10345" s="40"/>
      <c r="W10345" s="40"/>
      <c r="X10345" s="40"/>
      <c r="Y10345" s="40"/>
      <c r="Z10345" s="40"/>
    </row>
    <row r="10346" spans="1:36">
      <c r="A10346" s="1" t="s">
        <v>2922</v>
      </c>
      <c r="B10346" s="50">
        <v>42806</v>
      </c>
      <c r="C10346" s="30">
        <v>100</v>
      </c>
      <c r="D10346" s="4" t="s">
        <v>2917</v>
      </c>
      <c r="E10346" s="1">
        <v>36</v>
      </c>
      <c r="F10346" s="4" t="s">
        <v>47</v>
      </c>
      <c r="G10346" s="4" t="s">
        <v>661</v>
      </c>
      <c r="H10346" s="4" t="s">
        <v>23</v>
      </c>
      <c r="I10346" s="4" t="s">
        <v>23</v>
      </c>
      <c r="J10346" s="4"/>
      <c r="K10346" s="4"/>
      <c r="M10346" s="1"/>
      <c r="Q10346" s="40"/>
      <c r="R10346" s="40"/>
      <c r="S10346" s="40"/>
      <c r="T10346" s="40"/>
      <c r="U10346" s="40"/>
      <c r="V10346" s="40"/>
      <c r="W10346" s="40"/>
      <c r="X10346" s="40"/>
      <c r="Y10346" s="40"/>
      <c r="Z10346" s="40"/>
    </row>
    <row r="10347" spans="1:36">
      <c r="A10347" s="1" t="s">
        <v>2922</v>
      </c>
      <c r="B10347" s="50">
        <v>42806</v>
      </c>
      <c r="C10347" s="30">
        <v>100</v>
      </c>
      <c r="D10347" s="4" t="s">
        <v>2917</v>
      </c>
      <c r="E10347" s="1">
        <v>37</v>
      </c>
      <c r="F10347" s="4" t="s">
        <v>26</v>
      </c>
      <c r="G10347" s="4" t="s">
        <v>741</v>
      </c>
      <c r="H10347" s="4" t="s">
        <v>23</v>
      </c>
      <c r="I10347" s="4" t="s">
        <v>9</v>
      </c>
      <c r="J10347" s="4"/>
      <c r="K10347" s="4"/>
      <c r="M10347" s="1"/>
      <c r="Q10347" s="40"/>
      <c r="R10347" s="40"/>
      <c r="S10347" s="40"/>
      <c r="T10347" s="40"/>
      <c r="U10347" s="40"/>
      <c r="V10347" s="40"/>
      <c r="W10347" s="40"/>
      <c r="X10347" s="40"/>
      <c r="Y10347" s="40"/>
      <c r="Z10347" s="40"/>
    </row>
    <row r="10348" spans="1:36">
      <c r="A10348" s="1" t="s">
        <v>2922</v>
      </c>
      <c r="B10348" s="50">
        <v>42806</v>
      </c>
      <c r="C10348" s="30">
        <v>100</v>
      </c>
      <c r="D10348" s="4" t="s">
        <v>2917</v>
      </c>
      <c r="E10348" s="1">
        <v>37</v>
      </c>
      <c r="F10348" s="4" t="s">
        <v>47</v>
      </c>
      <c r="G10348" s="4" t="s">
        <v>662</v>
      </c>
      <c r="H10348" s="4" t="s">
        <v>22</v>
      </c>
      <c r="I10348" s="4" t="s">
        <v>9</v>
      </c>
      <c r="J10348" s="4"/>
      <c r="K10348" s="4" t="s">
        <v>30</v>
      </c>
      <c r="L10348" s="1" t="s">
        <v>53</v>
      </c>
      <c r="M10348" s="1" t="s">
        <v>1544</v>
      </c>
      <c r="Q10348" s="40"/>
      <c r="R10348" s="40"/>
      <c r="S10348" s="40"/>
      <c r="T10348" s="40"/>
      <c r="U10348" s="40"/>
      <c r="V10348" s="40"/>
      <c r="W10348" s="40"/>
      <c r="X10348" s="40">
        <v>13</v>
      </c>
      <c r="Y10348" s="40">
        <v>64</v>
      </c>
      <c r="Z10348" s="40">
        <f>Y10348-X10348</f>
        <v>51</v>
      </c>
      <c r="AJ10348" s="1" t="s">
        <v>2638</v>
      </c>
    </row>
    <row r="10349" spans="1:36">
      <c r="A10349" s="1" t="s">
        <v>2922</v>
      </c>
      <c r="B10349" s="50">
        <v>42806</v>
      </c>
      <c r="C10349" s="30">
        <v>100</v>
      </c>
      <c r="D10349" s="4" t="s">
        <v>2917</v>
      </c>
      <c r="E10349" s="1">
        <v>38</v>
      </c>
      <c r="F10349" s="4" t="s">
        <v>26</v>
      </c>
      <c r="G10349" s="4" t="s">
        <v>663</v>
      </c>
      <c r="H10349" s="4" t="s">
        <v>23</v>
      </c>
      <c r="I10349" s="4" t="s">
        <v>23</v>
      </c>
      <c r="J10349" s="4"/>
      <c r="K10349" s="4"/>
      <c r="M10349" s="1"/>
      <c r="Q10349" s="40"/>
      <c r="R10349" s="40"/>
      <c r="S10349" s="40"/>
      <c r="T10349" s="40"/>
      <c r="U10349" s="40"/>
      <c r="V10349" s="40"/>
      <c r="W10349" s="40"/>
      <c r="X10349" s="40"/>
      <c r="Y10349" s="40"/>
      <c r="Z10349" s="40"/>
    </row>
    <row r="10350" spans="1:36">
      <c r="A10350" s="1" t="s">
        <v>2922</v>
      </c>
      <c r="B10350" s="50">
        <v>42806</v>
      </c>
      <c r="C10350" s="30">
        <v>100</v>
      </c>
      <c r="D10350" s="4" t="s">
        <v>2917</v>
      </c>
      <c r="E10350" s="1">
        <v>38</v>
      </c>
      <c r="F10350" s="4" t="s">
        <v>47</v>
      </c>
      <c r="G10350" s="4" t="s">
        <v>664</v>
      </c>
      <c r="H10350" s="4" t="s">
        <v>23</v>
      </c>
      <c r="I10350" s="4" t="s">
        <v>23</v>
      </c>
      <c r="J10350" s="4"/>
      <c r="K10350" s="4"/>
      <c r="M10350" s="1"/>
      <c r="Q10350" s="40"/>
      <c r="R10350" s="40"/>
      <c r="S10350" s="40"/>
      <c r="T10350" s="40"/>
      <c r="U10350" s="40"/>
      <c r="V10350" s="40"/>
      <c r="W10350" s="40"/>
      <c r="X10350" s="40"/>
      <c r="Y10350" s="40"/>
      <c r="Z10350" s="40"/>
    </row>
    <row r="10351" spans="1:36">
      <c r="A10351" s="1" t="s">
        <v>2922</v>
      </c>
      <c r="B10351" s="50">
        <v>42806</v>
      </c>
      <c r="C10351" s="30">
        <v>100</v>
      </c>
      <c r="D10351" s="4" t="s">
        <v>2917</v>
      </c>
      <c r="E10351" s="1">
        <v>39</v>
      </c>
      <c r="F10351" s="4" t="s">
        <v>26</v>
      </c>
      <c r="G10351" s="4" t="s">
        <v>665</v>
      </c>
      <c r="H10351" s="4" t="s">
        <v>23</v>
      </c>
      <c r="I10351" s="4" t="s">
        <v>23</v>
      </c>
      <c r="J10351" s="4"/>
      <c r="K10351" s="4"/>
      <c r="M10351" s="1"/>
      <c r="Q10351" s="40"/>
      <c r="R10351" s="40"/>
      <c r="S10351" s="40"/>
      <c r="T10351" s="40"/>
      <c r="U10351" s="40"/>
      <c r="V10351" s="40"/>
      <c r="W10351" s="40"/>
      <c r="X10351" s="40"/>
      <c r="Y10351" s="40"/>
      <c r="Z10351" s="40"/>
    </row>
    <row r="10352" spans="1:36">
      <c r="A10352" s="1" t="s">
        <v>2922</v>
      </c>
      <c r="B10352" s="50">
        <v>42806</v>
      </c>
      <c r="C10352" s="30">
        <v>100</v>
      </c>
      <c r="D10352" s="4" t="s">
        <v>2917</v>
      </c>
      <c r="E10352" s="1">
        <v>39</v>
      </c>
      <c r="F10352" s="4" t="s">
        <v>47</v>
      </c>
      <c r="G10352" s="4" t="s">
        <v>666</v>
      </c>
      <c r="H10352" s="4" t="s">
        <v>23</v>
      </c>
      <c r="I10352" s="4" t="s">
        <v>23</v>
      </c>
      <c r="J10352" s="4"/>
      <c r="K10352" s="4"/>
      <c r="M10352" s="1"/>
      <c r="Q10352" s="40"/>
      <c r="R10352" s="40"/>
      <c r="S10352" s="40"/>
      <c r="T10352" s="40"/>
      <c r="U10352" s="40"/>
      <c r="V10352" s="40"/>
      <c r="W10352" s="40"/>
      <c r="X10352" s="40"/>
      <c r="Y10352" s="40"/>
      <c r="Z10352" s="40"/>
    </row>
    <row r="10353" spans="1:36">
      <c r="A10353" s="1" t="s">
        <v>2922</v>
      </c>
      <c r="B10353" s="50">
        <v>42806</v>
      </c>
      <c r="C10353" s="30">
        <v>100</v>
      </c>
      <c r="D10353" s="4" t="s">
        <v>2917</v>
      </c>
      <c r="E10353" s="1">
        <v>40</v>
      </c>
      <c r="F10353" s="4" t="s">
        <v>26</v>
      </c>
      <c r="G10353" s="4" t="s">
        <v>667</v>
      </c>
      <c r="H10353" s="4" t="s">
        <v>23</v>
      </c>
      <c r="I10353" s="4" t="s">
        <v>9</v>
      </c>
      <c r="J10353" s="4"/>
      <c r="K10353" s="4"/>
      <c r="M10353" s="1"/>
      <c r="Q10353" s="40"/>
      <c r="R10353" s="40"/>
      <c r="S10353" s="40"/>
      <c r="T10353" s="40"/>
      <c r="U10353" s="40"/>
      <c r="V10353" s="40"/>
      <c r="W10353" s="40"/>
      <c r="X10353" s="40"/>
      <c r="Y10353" s="40"/>
      <c r="Z10353" s="40"/>
    </row>
    <row r="10354" spans="1:36">
      <c r="A10354" s="1" t="s">
        <v>2922</v>
      </c>
      <c r="B10354" s="50">
        <v>42806</v>
      </c>
      <c r="C10354" s="30">
        <v>100</v>
      </c>
      <c r="D10354" s="4" t="s">
        <v>2917</v>
      </c>
      <c r="E10354" s="1">
        <v>40</v>
      </c>
      <c r="F10354" s="4" t="s">
        <v>47</v>
      </c>
      <c r="G10354" s="4" t="s">
        <v>668</v>
      </c>
      <c r="H10354" s="4" t="s">
        <v>23</v>
      </c>
      <c r="I10354" s="4" t="s">
        <v>9</v>
      </c>
      <c r="J10354" s="4"/>
      <c r="K10354" s="4"/>
      <c r="M10354" s="1"/>
      <c r="Q10354" s="40"/>
      <c r="R10354" s="40"/>
      <c r="S10354" s="40"/>
      <c r="T10354" s="40"/>
      <c r="U10354" s="40"/>
      <c r="V10354" s="40"/>
      <c r="W10354" s="40"/>
      <c r="X10354" s="40"/>
      <c r="Y10354" s="40"/>
      <c r="Z10354" s="40"/>
    </row>
    <row r="10355" spans="1:36">
      <c r="A10355" s="1" t="s">
        <v>2922</v>
      </c>
      <c r="B10355" s="50">
        <v>42806</v>
      </c>
      <c r="C10355" s="30">
        <v>100</v>
      </c>
      <c r="D10355" s="4" t="s">
        <v>2917</v>
      </c>
      <c r="E10355" s="1">
        <v>41</v>
      </c>
      <c r="F10355" s="4" t="s">
        <v>26</v>
      </c>
      <c r="G10355" s="4" t="s">
        <v>670</v>
      </c>
      <c r="H10355" s="4" t="s">
        <v>23</v>
      </c>
      <c r="I10355" s="4" t="s">
        <v>23</v>
      </c>
      <c r="J10355" s="4"/>
      <c r="K10355" s="4"/>
      <c r="M10355" s="1"/>
      <c r="Q10355" s="40"/>
      <c r="R10355" s="40"/>
      <c r="S10355" s="40"/>
      <c r="T10355" s="40"/>
      <c r="U10355" s="40"/>
      <c r="V10355" s="40"/>
      <c r="W10355" s="40"/>
      <c r="X10355" s="40"/>
      <c r="Y10355" s="40"/>
      <c r="Z10355" s="40"/>
    </row>
    <row r="10356" spans="1:36">
      <c r="A10356" s="1" t="s">
        <v>2922</v>
      </c>
      <c r="B10356" s="50">
        <v>42806</v>
      </c>
      <c r="C10356" s="30">
        <v>100</v>
      </c>
      <c r="D10356" s="4" t="s">
        <v>2917</v>
      </c>
      <c r="E10356" s="1">
        <v>41</v>
      </c>
      <c r="F10356" s="4" t="s">
        <v>47</v>
      </c>
      <c r="G10356" s="4" t="s">
        <v>671</v>
      </c>
      <c r="H10356" s="4" t="s">
        <v>23</v>
      </c>
      <c r="I10356" s="4" t="s">
        <v>23</v>
      </c>
      <c r="J10356" s="4"/>
      <c r="K10356" s="4"/>
      <c r="M10356" s="1"/>
      <c r="Q10356" s="40"/>
      <c r="R10356" s="40"/>
      <c r="S10356" s="40"/>
      <c r="T10356" s="40"/>
      <c r="U10356" s="40"/>
      <c r="V10356" s="40"/>
      <c r="W10356" s="40"/>
      <c r="X10356" s="40"/>
      <c r="Y10356" s="40"/>
      <c r="Z10356" s="40"/>
    </row>
    <row r="10357" spans="1:36">
      <c r="A10357" s="1" t="s">
        <v>2922</v>
      </c>
      <c r="B10357" s="50">
        <v>42806</v>
      </c>
      <c r="C10357" s="30">
        <v>100</v>
      </c>
      <c r="D10357" s="4" t="s">
        <v>2917</v>
      </c>
      <c r="E10357" s="1">
        <v>42</v>
      </c>
      <c r="F10357" s="4" t="s">
        <v>26</v>
      </c>
      <c r="G10357" s="4" t="s">
        <v>672</v>
      </c>
      <c r="H10357" s="4" t="s">
        <v>23</v>
      </c>
      <c r="I10357" s="4" t="s">
        <v>23</v>
      </c>
      <c r="J10357" s="4"/>
      <c r="K10357" s="4"/>
      <c r="M10357" s="1"/>
      <c r="Q10357" s="40"/>
      <c r="R10357" s="40"/>
      <c r="S10357" s="40"/>
      <c r="T10357" s="40"/>
      <c r="U10357" s="40"/>
      <c r="V10357" s="40"/>
      <c r="W10357" s="40"/>
      <c r="X10357" s="40"/>
      <c r="Y10357" s="40"/>
      <c r="Z10357" s="40"/>
    </row>
    <row r="10358" spans="1:36">
      <c r="A10358" s="1" t="s">
        <v>2922</v>
      </c>
      <c r="B10358" s="50">
        <v>42806</v>
      </c>
      <c r="C10358" s="30">
        <v>100</v>
      </c>
      <c r="D10358" s="4" t="s">
        <v>2917</v>
      </c>
      <c r="E10358" s="1">
        <v>42</v>
      </c>
      <c r="F10358" s="4" t="s">
        <v>47</v>
      </c>
      <c r="G10358" s="4" t="s">
        <v>673</v>
      </c>
      <c r="H10358" s="4" t="s">
        <v>23</v>
      </c>
      <c r="I10358" s="4" t="s">
        <v>23</v>
      </c>
      <c r="J10358" s="4"/>
      <c r="K10358" s="4"/>
      <c r="M10358" s="1"/>
      <c r="Q10358" s="40"/>
      <c r="R10358" s="40"/>
      <c r="S10358" s="40"/>
      <c r="T10358" s="40"/>
      <c r="U10358" s="40"/>
      <c r="V10358" s="40"/>
      <c r="W10358" s="40"/>
      <c r="X10358" s="40"/>
      <c r="Y10358" s="40"/>
      <c r="Z10358" s="40"/>
    </row>
    <row r="10359" spans="1:36">
      <c r="A10359" s="1" t="s">
        <v>2922</v>
      </c>
      <c r="B10359" s="50">
        <v>42806</v>
      </c>
      <c r="C10359" s="30">
        <v>100</v>
      </c>
      <c r="D10359" s="4" t="s">
        <v>2917</v>
      </c>
      <c r="E10359" s="1">
        <v>43</v>
      </c>
      <c r="F10359" s="4" t="s">
        <v>26</v>
      </c>
      <c r="G10359" s="4" t="s">
        <v>674</v>
      </c>
      <c r="H10359" s="4" t="s">
        <v>23</v>
      </c>
      <c r="I10359" s="4" t="s">
        <v>9</v>
      </c>
      <c r="J10359" s="4"/>
      <c r="K10359" s="4"/>
      <c r="M10359" s="1"/>
      <c r="Q10359" s="40"/>
      <c r="R10359" s="40"/>
      <c r="S10359" s="40"/>
      <c r="T10359" s="40"/>
      <c r="U10359" s="40"/>
      <c r="V10359" s="40"/>
      <c r="W10359" s="40"/>
      <c r="X10359" s="40"/>
      <c r="Y10359" s="40"/>
      <c r="Z10359" s="40"/>
    </row>
    <row r="10360" spans="1:36">
      <c r="A10360" s="1" t="s">
        <v>2922</v>
      </c>
      <c r="B10360" s="50">
        <v>42806</v>
      </c>
      <c r="C10360" s="30">
        <v>100</v>
      </c>
      <c r="D10360" s="4" t="s">
        <v>2917</v>
      </c>
      <c r="E10360" s="1">
        <v>43</v>
      </c>
      <c r="F10360" s="4" t="s">
        <v>47</v>
      </c>
      <c r="G10360" s="4" t="s">
        <v>675</v>
      </c>
      <c r="H10360" s="4" t="s">
        <v>23</v>
      </c>
      <c r="I10360" s="4" t="s">
        <v>23</v>
      </c>
      <c r="J10360" s="4"/>
      <c r="K10360" s="4"/>
      <c r="M10360" s="1"/>
      <c r="Q10360" s="40"/>
      <c r="R10360" s="40"/>
      <c r="S10360" s="40"/>
      <c r="T10360" s="40"/>
      <c r="U10360" s="40"/>
      <c r="V10360" s="40"/>
      <c r="W10360" s="40"/>
      <c r="X10360" s="40"/>
      <c r="Y10360" s="40"/>
      <c r="Z10360" s="40"/>
    </row>
    <row r="10361" spans="1:36">
      <c r="A10361" s="1" t="s">
        <v>2922</v>
      </c>
      <c r="B10361" s="50">
        <v>42806</v>
      </c>
      <c r="C10361" s="30">
        <v>100</v>
      </c>
      <c r="D10361" s="4" t="s">
        <v>2917</v>
      </c>
      <c r="E10361" s="1">
        <v>44</v>
      </c>
      <c r="F10361" s="4" t="s">
        <v>26</v>
      </c>
      <c r="G10361" s="4" t="s">
        <v>676</v>
      </c>
      <c r="H10361" s="4" t="s">
        <v>23</v>
      </c>
      <c r="I10361" s="4" t="s">
        <v>23</v>
      </c>
      <c r="J10361" s="4"/>
      <c r="K10361" s="4"/>
      <c r="M10361" s="1"/>
      <c r="Q10361" s="40"/>
      <c r="R10361" s="40"/>
      <c r="S10361" s="40"/>
      <c r="T10361" s="40"/>
      <c r="U10361" s="40"/>
      <c r="V10361" s="40"/>
      <c r="W10361" s="40"/>
      <c r="X10361" s="40"/>
      <c r="Y10361" s="40"/>
      <c r="Z10361" s="40"/>
    </row>
    <row r="10362" spans="1:36">
      <c r="A10362" s="1" t="s">
        <v>2922</v>
      </c>
      <c r="B10362" s="50">
        <v>42806</v>
      </c>
      <c r="C10362" s="30">
        <v>100</v>
      </c>
      <c r="D10362" s="4" t="s">
        <v>2917</v>
      </c>
      <c r="E10362" s="1">
        <v>44</v>
      </c>
      <c r="F10362" s="4" t="s">
        <v>47</v>
      </c>
      <c r="G10362" s="4" t="s">
        <v>678</v>
      </c>
      <c r="H10362" s="4" t="s">
        <v>22</v>
      </c>
      <c r="I10362" s="4" t="s">
        <v>9</v>
      </c>
      <c r="J10362" s="4"/>
      <c r="K10362" s="4" t="s">
        <v>29</v>
      </c>
      <c r="L10362" s="1" t="s">
        <v>53</v>
      </c>
      <c r="M10362" s="1"/>
      <c r="Q10362" s="40"/>
      <c r="R10362" s="40"/>
      <c r="S10362" s="40"/>
      <c r="T10362" s="40"/>
      <c r="U10362" s="40"/>
      <c r="V10362" s="40"/>
      <c r="W10362" s="40"/>
      <c r="X10362" s="40">
        <v>13</v>
      </c>
      <c r="Y10362" s="40">
        <v>140</v>
      </c>
      <c r="Z10362" s="40">
        <f>Y10362-X10362</f>
        <v>127</v>
      </c>
      <c r="AC10362" s="1" t="s">
        <v>2743</v>
      </c>
      <c r="AJ10362" s="1" t="s">
        <v>2744</v>
      </c>
    </row>
    <row r="10363" spans="1:36">
      <c r="A10363" s="1" t="s">
        <v>2922</v>
      </c>
      <c r="B10363" s="50">
        <v>42806</v>
      </c>
      <c r="C10363" s="30">
        <v>100</v>
      </c>
      <c r="D10363" s="4" t="s">
        <v>2917</v>
      </c>
      <c r="E10363" s="1">
        <v>45</v>
      </c>
      <c r="F10363" s="4" t="s">
        <v>26</v>
      </c>
      <c r="G10363" s="4" t="s">
        <v>679</v>
      </c>
      <c r="H10363" s="4" t="s">
        <v>23</v>
      </c>
      <c r="I10363" s="4" t="s">
        <v>9</v>
      </c>
      <c r="J10363" s="4"/>
      <c r="K10363" s="4"/>
      <c r="M10363" s="1"/>
      <c r="Q10363" s="40"/>
      <c r="R10363" s="40"/>
      <c r="S10363" s="40"/>
      <c r="T10363" s="40"/>
      <c r="U10363" s="40"/>
      <c r="V10363" s="40"/>
      <c r="W10363" s="40"/>
      <c r="X10363" s="40"/>
      <c r="Y10363" s="40"/>
      <c r="Z10363" s="40"/>
    </row>
    <row r="10364" spans="1:36">
      <c r="A10364" s="1" t="s">
        <v>2922</v>
      </c>
      <c r="B10364" s="50">
        <v>42806</v>
      </c>
      <c r="C10364" s="30">
        <v>100</v>
      </c>
      <c r="D10364" s="4" t="s">
        <v>2917</v>
      </c>
      <c r="E10364" s="1">
        <v>45</v>
      </c>
      <c r="F10364" s="4" t="s">
        <v>47</v>
      </c>
      <c r="G10364" s="4" t="s">
        <v>680</v>
      </c>
      <c r="H10364" s="4" t="s">
        <v>22</v>
      </c>
      <c r="I10364" s="4" t="s">
        <v>9</v>
      </c>
      <c r="J10364" s="4"/>
      <c r="K10364" s="4" t="s">
        <v>29</v>
      </c>
      <c r="L10364" s="1" t="s">
        <v>53</v>
      </c>
      <c r="M10364" s="1" t="s">
        <v>2710</v>
      </c>
      <c r="Q10364" s="40"/>
      <c r="R10364" s="40"/>
      <c r="S10364" s="40"/>
      <c r="T10364" s="40"/>
      <c r="U10364" s="40"/>
      <c r="V10364" s="40"/>
      <c r="W10364" s="40"/>
      <c r="X10364" s="40">
        <v>13</v>
      </c>
      <c r="Y10364" s="40">
        <v>98</v>
      </c>
      <c r="Z10364" s="40">
        <f>Y10364-X10364</f>
        <v>85</v>
      </c>
      <c r="AJ10364" s="1" t="s">
        <v>2638</v>
      </c>
    </row>
    <row r="10365" spans="1:36">
      <c r="A10365" s="1" t="s">
        <v>2922</v>
      </c>
      <c r="B10365" s="50">
        <v>42806</v>
      </c>
      <c r="C10365" s="30">
        <v>100</v>
      </c>
      <c r="D10365" s="4" t="s">
        <v>2917</v>
      </c>
      <c r="E10365" s="1">
        <v>46</v>
      </c>
      <c r="F10365" s="4" t="s">
        <v>26</v>
      </c>
      <c r="G10365" s="4" t="s">
        <v>681</v>
      </c>
      <c r="H10365" s="4" t="s">
        <v>22</v>
      </c>
      <c r="I10365" s="4" t="s">
        <v>9</v>
      </c>
      <c r="J10365" s="4"/>
      <c r="K10365" s="4"/>
      <c r="M10365" s="1"/>
      <c r="Q10365" s="40"/>
      <c r="R10365" s="40"/>
      <c r="S10365" s="40"/>
      <c r="T10365" s="40"/>
      <c r="U10365" s="40"/>
      <c r="V10365" s="40"/>
      <c r="W10365" s="40"/>
      <c r="X10365" s="40"/>
      <c r="Y10365" s="40"/>
      <c r="Z10365" s="40"/>
    </row>
    <row r="10366" spans="1:36">
      <c r="A10366" s="1" t="s">
        <v>2922</v>
      </c>
      <c r="B10366" s="50">
        <v>42806</v>
      </c>
      <c r="C10366" s="30">
        <v>100</v>
      </c>
      <c r="D10366" s="4" t="s">
        <v>2917</v>
      </c>
      <c r="E10366" s="1">
        <v>46</v>
      </c>
      <c r="F10366" s="4" t="s">
        <v>47</v>
      </c>
      <c r="G10366" s="4" t="s">
        <v>682</v>
      </c>
      <c r="H10366" s="4" t="s">
        <v>22</v>
      </c>
      <c r="I10366" s="4" t="s">
        <v>9</v>
      </c>
      <c r="J10366" s="4"/>
      <c r="K10366" s="4"/>
      <c r="M10366" s="1"/>
      <c r="Q10366" s="40"/>
      <c r="R10366" s="40"/>
      <c r="S10366" s="40"/>
      <c r="T10366" s="40"/>
      <c r="U10366" s="40"/>
      <c r="V10366" s="40"/>
      <c r="W10366" s="40"/>
      <c r="X10366" s="40"/>
      <c r="Y10366" s="40"/>
      <c r="Z10366" s="40"/>
    </row>
    <row r="10367" spans="1:36">
      <c r="A10367" s="1" t="s">
        <v>2922</v>
      </c>
      <c r="B10367" s="50">
        <v>42806</v>
      </c>
      <c r="C10367" s="30">
        <v>100</v>
      </c>
      <c r="D10367" s="4" t="s">
        <v>2917</v>
      </c>
      <c r="E10367" s="1">
        <v>47</v>
      </c>
      <c r="F10367" s="4" t="s">
        <v>26</v>
      </c>
      <c r="G10367" s="4" t="s">
        <v>683</v>
      </c>
      <c r="H10367" s="4" t="s">
        <v>23</v>
      </c>
      <c r="I10367" s="4" t="s">
        <v>23</v>
      </c>
      <c r="J10367" s="4"/>
      <c r="K10367" s="4"/>
      <c r="M10367" s="1"/>
      <c r="Q10367" s="40"/>
      <c r="R10367" s="40"/>
      <c r="S10367" s="40"/>
      <c r="T10367" s="40"/>
      <c r="U10367" s="40"/>
      <c r="V10367" s="40"/>
      <c r="W10367" s="40"/>
      <c r="X10367" s="40"/>
      <c r="Y10367" s="40"/>
      <c r="Z10367" s="40"/>
    </row>
    <row r="10368" spans="1:36">
      <c r="A10368" s="1" t="s">
        <v>2922</v>
      </c>
      <c r="B10368" s="50">
        <v>42806</v>
      </c>
      <c r="C10368" s="30">
        <v>100</v>
      </c>
      <c r="D10368" s="4" t="s">
        <v>2917</v>
      </c>
      <c r="E10368" s="1">
        <v>47</v>
      </c>
      <c r="F10368" s="4" t="s">
        <v>47</v>
      </c>
      <c r="G10368" s="4" t="s">
        <v>684</v>
      </c>
      <c r="H10368" s="4" t="s">
        <v>23</v>
      </c>
      <c r="I10368" s="4" t="s">
        <v>23</v>
      </c>
      <c r="J10368" s="4"/>
      <c r="K10368" s="4"/>
      <c r="M10368" s="1"/>
      <c r="Q10368" s="40"/>
      <c r="R10368" s="40"/>
      <c r="S10368" s="40"/>
      <c r="T10368" s="40"/>
      <c r="U10368" s="40"/>
      <c r="V10368" s="40"/>
      <c r="W10368" s="40"/>
      <c r="X10368" s="40"/>
      <c r="Y10368" s="40"/>
      <c r="Z10368" s="40"/>
    </row>
    <row r="10369" spans="1:36">
      <c r="A10369" s="1" t="s">
        <v>2922</v>
      </c>
      <c r="B10369" s="50">
        <v>42806</v>
      </c>
      <c r="C10369" s="30">
        <v>100</v>
      </c>
      <c r="D10369" s="4" t="s">
        <v>2917</v>
      </c>
      <c r="E10369" s="1">
        <v>48</v>
      </c>
      <c r="F10369" s="4" t="s">
        <v>26</v>
      </c>
      <c r="G10369" s="4" t="s">
        <v>686</v>
      </c>
      <c r="H10369" s="4" t="s">
        <v>22</v>
      </c>
      <c r="I10369" s="4" t="s">
        <v>9</v>
      </c>
      <c r="J10369" s="4"/>
      <c r="K10369" s="4"/>
      <c r="M10369" s="1"/>
      <c r="Q10369" s="40"/>
      <c r="R10369" s="40"/>
      <c r="S10369" s="40"/>
      <c r="T10369" s="40"/>
      <c r="U10369" s="40"/>
      <c r="V10369" s="40"/>
      <c r="W10369" s="40"/>
      <c r="X10369" s="40"/>
      <c r="Y10369" s="40"/>
      <c r="Z10369" s="40"/>
    </row>
    <row r="10370" spans="1:36">
      <c r="A10370" s="1" t="s">
        <v>2922</v>
      </c>
      <c r="B10370" s="50">
        <v>42806</v>
      </c>
      <c r="C10370" s="30">
        <v>100</v>
      </c>
      <c r="D10370" s="4" t="s">
        <v>2917</v>
      </c>
      <c r="E10370" s="1">
        <v>48</v>
      </c>
      <c r="F10370" s="4" t="s">
        <v>47</v>
      </c>
      <c r="G10370" s="4" t="s">
        <v>687</v>
      </c>
      <c r="H10370" s="4" t="s">
        <v>22</v>
      </c>
      <c r="I10370" s="4" t="s">
        <v>9</v>
      </c>
      <c r="J10370" s="4"/>
      <c r="K10370" s="4"/>
      <c r="M10370" s="1"/>
      <c r="Q10370" s="40"/>
      <c r="R10370" s="40"/>
      <c r="S10370" s="40"/>
      <c r="T10370" s="40"/>
      <c r="U10370" s="40"/>
      <c r="V10370" s="40"/>
      <c r="W10370" s="40"/>
      <c r="X10370" s="40"/>
      <c r="Y10370" s="40"/>
      <c r="Z10370" s="40"/>
    </row>
    <row r="10371" spans="1:36">
      <c r="A10371" s="1" t="s">
        <v>2923</v>
      </c>
      <c r="B10371" s="50">
        <v>42807</v>
      </c>
      <c r="C10371" s="30">
        <v>100</v>
      </c>
      <c r="D10371" s="4" t="s">
        <v>2917</v>
      </c>
      <c r="E10371" s="1">
        <v>1</v>
      </c>
      <c r="F10371" s="4" t="s">
        <v>26</v>
      </c>
      <c r="G10371" s="4" t="s">
        <v>584</v>
      </c>
      <c r="H10371" s="4" t="s">
        <v>23</v>
      </c>
      <c r="I10371" s="4" t="s">
        <v>23</v>
      </c>
      <c r="J10371" s="4"/>
      <c r="K10371" s="4"/>
      <c r="M10371" s="1"/>
      <c r="Q10371" s="40"/>
      <c r="R10371" s="40"/>
      <c r="S10371" s="40"/>
      <c r="T10371" s="40"/>
      <c r="U10371" s="40"/>
      <c r="V10371" s="40"/>
      <c r="W10371" s="40"/>
      <c r="X10371" s="40"/>
      <c r="Y10371" s="40"/>
      <c r="Z10371" s="40"/>
    </row>
    <row r="10372" spans="1:36">
      <c r="A10372" s="1" t="s">
        <v>2923</v>
      </c>
      <c r="B10372" s="50">
        <v>42807</v>
      </c>
      <c r="C10372" s="30">
        <v>100</v>
      </c>
      <c r="D10372" s="4" t="s">
        <v>2917</v>
      </c>
      <c r="E10372" s="1">
        <v>1</v>
      </c>
      <c r="F10372" s="4" t="s">
        <v>47</v>
      </c>
      <c r="G10372" s="4" t="s">
        <v>586</v>
      </c>
      <c r="H10372" s="4" t="s">
        <v>23</v>
      </c>
      <c r="I10372" s="4" t="s">
        <v>53</v>
      </c>
      <c r="J10372" s="4"/>
      <c r="K10372" s="4"/>
      <c r="M10372" s="1"/>
      <c r="Q10372" s="40"/>
      <c r="R10372" s="40"/>
      <c r="S10372" s="40"/>
      <c r="T10372" s="40"/>
      <c r="U10372" s="40"/>
      <c r="V10372" s="40"/>
      <c r="W10372" s="40"/>
      <c r="X10372" s="40"/>
      <c r="Y10372" s="40"/>
      <c r="Z10372" s="40"/>
    </row>
    <row r="10373" spans="1:36">
      <c r="A10373" s="1" t="s">
        <v>2923</v>
      </c>
      <c r="B10373" s="50">
        <v>42807</v>
      </c>
      <c r="C10373" s="30">
        <v>100</v>
      </c>
      <c r="D10373" s="4" t="s">
        <v>2917</v>
      </c>
      <c r="E10373" s="1">
        <v>2</v>
      </c>
      <c r="F10373" s="4" t="s">
        <v>26</v>
      </c>
      <c r="G10373" s="4" t="s">
        <v>587</v>
      </c>
      <c r="H10373" s="4" t="s">
        <v>23</v>
      </c>
      <c r="I10373" s="4" t="s">
        <v>23</v>
      </c>
      <c r="J10373" s="4"/>
      <c r="K10373" s="4"/>
      <c r="M10373" s="1"/>
      <c r="Q10373" s="40"/>
      <c r="R10373" s="40"/>
      <c r="S10373" s="40"/>
      <c r="T10373" s="40"/>
      <c r="U10373" s="40"/>
      <c r="V10373" s="40"/>
      <c r="W10373" s="40"/>
      <c r="X10373" s="40"/>
      <c r="Y10373" s="40"/>
      <c r="Z10373" s="40"/>
    </row>
    <row r="10374" spans="1:36">
      <c r="A10374" s="1" t="s">
        <v>2923</v>
      </c>
      <c r="B10374" s="50">
        <v>42807</v>
      </c>
      <c r="C10374" s="30">
        <v>100</v>
      </c>
      <c r="D10374" s="4" t="s">
        <v>2917</v>
      </c>
      <c r="E10374" s="1">
        <v>2</v>
      </c>
      <c r="F10374" s="4" t="s">
        <v>47</v>
      </c>
      <c r="G10374" s="4" t="s">
        <v>588</v>
      </c>
      <c r="H10374" s="4" t="s">
        <v>23</v>
      </c>
      <c r="I10374" s="4" t="s">
        <v>23</v>
      </c>
      <c r="J10374" s="4"/>
      <c r="K10374" s="4"/>
      <c r="M10374" s="1"/>
      <c r="Q10374" s="40"/>
      <c r="R10374" s="40"/>
      <c r="S10374" s="40"/>
      <c r="T10374" s="40"/>
      <c r="U10374" s="40"/>
      <c r="V10374" s="40"/>
      <c r="W10374" s="40"/>
      <c r="X10374" s="40"/>
      <c r="Y10374" s="40"/>
      <c r="Z10374" s="40"/>
    </row>
    <row r="10375" spans="1:36">
      <c r="A10375" s="1" t="s">
        <v>2923</v>
      </c>
      <c r="B10375" s="50">
        <v>42807</v>
      </c>
      <c r="C10375" s="30">
        <v>100</v>
      </c>
      <c r="D10375" s="4" t="s">
        <v>2917</v>
      </c>
      <c r="E10375" s="1">
        <v>3</v>
      </c>
      <c r="F10375" s="4" t="s">
        <v>26</v>
      </c>
      <c r="G10375" s="4" t="s">
        <v>589</v>
      </c>
      <c r="H10375" s="4" t="s">
        <v>23</v>
      </c>
      <c r="I10375" s="4" t="s">
        <v>53</v>
      </c>
      <c r="J10375" s="4"/>
      <c r="K10375" s="4"/>
      <c r="M10375" s="1"/>
      <c r="Q10375" s="40"/>
      <c r="R10375" s="40"/>
      <c r="S10375" s="40"/>
      <c r="T10375" s="40"/>
      <c r="U10375" s="40"/>
      <c r="V10375" s="40"/>
      <c r="W10375" s="40"/>
      <c r="X10375" s="40"/>
      <c r="Y10375" s="40"/>
      <c r="Z10375" s="40"/>
    </row>
    <row r="10376" spans="1:36">
      <c r="A10376" s="1" t="s">
        <v>2923</v>
      </c>
      <c r="B10376" s="50">
        <v>42807</v>
      </c>
      <c r="C10376" s="30">
        <v>100</v>
      </c>
      <c r="D10376" s="4" t="s">
        <v>2917</v>
      </c>
      <c r="E10376" s="1">
        <v>3</v>
      </c>
      <c r="F10376" s="4" t="s">
        <v>47</v>
      </c>
      <c r="G10376" s="4" t="s">
        <v>590</v>
      </c>
      <c r="H10376" s="4" t="s">
        <v>23</v>
      </c>
      <c r="I10376" s="4" t="s">
        <v>53</v>
      </c>
      <c r="J10376" s="4"/>
      <c r="K10376" s="4"/>
      <c r="M10376" s="1"/>
      <c r="Q10376" s="40"/>
      <c r="R10376" s="40"/>
      <c r="S10376" s="40"/>
      <c r="T10376" s="40"/>
      <c r="U10376" s="40"/>
      <c r="V10376" s="40"/>
      <c r="W10376" s="40"/>
      <c r="X10376" s="40"/>
      <c r="Y10376" s="40"/>
      <c r="Z10376" s="40"/>
    </row>
    <row r="10377" spans="1:36">
      <c r="A10377" s="1" t="s">
        <v>2923</v>
      </c>
      <c r="B10377" s="50">
        <v>42807</v>
      </c>
      <c r="C10377" s="30">
        <v>100</v>
      </c>
      <c r="D10377" s="4" t="s">
        <v>2917</v>
      </c>
      <c r="E10377" s="1">
        <v>4</v>
      </c>
      <c r="F10377" s="4" t="s">
        <v>26</v>
      </c>
      <c r="G10377" s="4" t="s">
        <v>591</v>
      </c>
      <c r="H10377" s="4" t="s">
        <v>22</v>
      </c>
      <c r="I10377" s="4" t="s">
        <v>9</v>
      </c>
      <c r="J10377" s="4"/>
      <c r="K10377" s="4" t="s">
        <v>30</v>
      </c>
      <c r="L10377" s="1" t="s">
        <v>25</v>
      </c>
      <c r="M10377" s="1" t="s">
        <v>2746</v>
      </c>
      <c r="N10377" s="1" t="s">
        <v>224</v>
      </c>
      <c r="O10377" s="1" t="s">
        <v>27</v>
      </c>
      <c r="Q10377" s="40">
        <v>22.6</v>
      </c>
      <c r="R10377" s="40">
        <v>16.8</v>
      </c>
      <c r="S10377" s="40">
        <v>17.3</v>
      </c>
      <c r="T10377" s="40"/>
      <c r="U10377" s="40"/>
      <c r="V10377" s="40"/>
      <c r="W10377" s="40"/>
      <c r="X10377" s="40">
        <v>14</v>
      </c>
      <c r="Y10377" s="40">
        <v>51</v>
      </c>
      <c r="Z10377" s="40">
        <f>51-14</f>
        <v>37</v>
      </c>
      <c r="AE10377" s="1" t="s">
        <v>2747</v>
      </c>
      <c r="AF10377" s="1" t="s">
        <v>2748</v>
      </c>
      <c r="AJ10377" s="1" t="s">
        <v>1328</v>
      </c>
    </row>
    <row r="10378" spans="1:36">
      <c r="A10378" s="1" t="s">
        <v>2923</v>
      </c>
      <c r="B10378" s="50">
        <v>42807</v>
      </c>
      <c r="C10378" s="30">
        <v>100</v>
      </c>
      <c r="D10378" s="4" t="s">
        <v>2917</v>
      </c>
      <c r="E10378" s="1">
        <v>4</v>
      </c>
      <c r="F10378" s="4" t="s">
        <v>47</v>
      </c>
      <c r="G10378" s="4" t="s">
        <v>592</v>
      </c>
      <c r="H10378" s="4" t="s">
        <v>23</v>
      </c>
      <c r="I10378" s="4" t="s">
        <v>23</v>
      </c>
      <c r="J10378" s="4"/>
      <c r="K10378" s="4"/>
      <c r="M10378" s="1"/>
      <c r="Q10378" s="40"/>
      <c r="R10378" s="40"/>
      <c r="S10378" s="40"/>
      <c r="T10378" s="40"/>
      <c r="U10378" s="40"/>
      <c r="V10378" s="40"/>
      <c r="W10378" s="40"/>
      <c r="X10378" s="40"/>
      <c r="Y10378" s="40"/>
      <c r="Z10378" s="40"/>
    </row>
    <row r="10379" spans="1:36">
      <c r="A10379" s="1" t="s">
        <v>2923</v>
      </c>
      <c r="B10379" s="50">
        <v>42807</v>
      </c>
      <c r="C10379" s="30">
        <v>100</v>
      </c>
      <c r="D10379" s="4" t="s">
        <v>2917</v>
      </c>
      <c r="E10379" s="1">
        <v>5</v>
      </c>
      <c r="F10379" s="4" t="s">
        <v>26</v>
      </c>
      <c r="G10379" s="4" t="s">
        <v>593</v>
      </c>
      <c r="H10379" s="4" t="s">
        <v>23</v>
      </c>
      <c r="I10379" s="4" t="s">
        <v>23</v>
      </c>
      <c r="J10379" s="4"/>
      <c r="K10379" s="4"/>
      <c r="M10379" s="1"/>
      <c r="Q10379" s="40"/>
      <c r="R10379" s="40"/>
      <c r="S10379" s="40"/>
      <c r="T10379" s="40"/>
      <c r="U10379" s="40"/>
      <c r="V10379" s="40"/>
      <c r="W10379" s="40"/>
      <c r="X10379" s="40"/>
      <c r="Y10379" s="40"/>
      <c r="Z10379" s="40"/>
    </row>
    <row r="10380" spans="1:36">
      <c r="A10380" s="1" t="s">
        <v>2923</v>
      </c>
      <c r="B10380" s="50">
        <v>42807</v>
      </c>
      <c r="C10380" s="30">
        <v>100</v>
      </c>
      <c r="D10380" s="4" t="s">
        <v>2917</v>
      </c>
      <c r="E10380" s="1">
        <v>5</v>
      </c>
      <c r="F10380" s="4" t="s">
        <v>47</v>
      </c>
      <c r="G10380" s="4" t="s">
        <v>594</v>
      </c>
      <c r="H10380" s="4" t="s">
        <v>23</v>
      </c>
      <c r="I10380" s="4" t="s">
        <v>23</v>
      </c>
      <c r="J10380" s="4"/>
      <c r="K10380" s="4"/>
      <c r="M10380" s="1"/>
      <c r="Q10380" s="40"/>
      <c r="R10380" s="40"/>
      <c r="S10380" s="40"/>
      <c r="T10380" s="40"/>
      <c r="U10380" s="40"/>
      <c r="V10380" s="40"/>
      <c r="W10380" s="40"/>
      <c r="X10380" s="40"/>
      <c r="Y10380" s="40"/>
      <c r="Z10380" s="40"/>
    </row>
    <row r="10381" spans="1:36">
      <c r="A10381" s="1" t="s">
        <v>2923</v>
      </c>
      <c r="B10381" s="50">
        <v>42807</v>
      </c>
      <c r="C10381" s="30">
        <v>100</v>
      </c>
      <c r="D10381" s="4" t="s">
        <v>2917</v>
      </c>
      <c r="E10381" s="1">
        <v>6</v>
      </c>
      <c r="F10381" s="4" t="s">
        <v>26</v>
      </c>
      <c r="G10381" s="4" t="s">
        <v>595</v>
      </c>
      <c r="H10381" s="4" t="s">
        <v>23</v>
      </c>
      <c r="I10381" s="4" t="s">
        <v>23</v>
      </c>
      <c r="J10381" s="4"/>
      <c r="K10381" s="4"/>
      <c r="M10381" s="1"/>
      <c r="Q10381" s="40"/>
      <c r="R10381" s="40"/>
      <c r="S10381" s="40"/>
      <c r="T10381" s="40"/>
      <c r="U10381" s="40"/>
      <c r="V10381" s="40"/>
      <c r="W10381" s="40"/>
      <c r="X10381" s="40"/>
      <c r="Y10381" s="40"/>
      <c r="Z10381" s="40"/>
    </row>
    <row r="10382" spans="1:36">
      <c r="A10382" s="1" t="s">
        <v>2923</v>
      </c>
      <c r="B10382" s="50">
        <v>42807</v>
      </c>
      <c r="C10382" s="30">
        <v>100</v>
      </c>
      <c r="D10382" s="4" t="s">
        <v>2917</v>
      </c>
      <c r="E10382" s="1">
        <v>6</v>
      </c>
      <c r="F10382" s="4" t="s">
        <v>47</v>
      </c>
      <c r="G10382" s="4" t="s">
        <v>596</v>
      </c>
      <c r="H10382" s="4" t="s">
        <v>23</v>
      </c>
      <c r="I10382" s="4" t="s">
        <v>23</v>
      </c>
      <c r="J10382" s="4"/>
      <c r="K10382" s="4"/>
      <c r="M10382" s="1"/>
      <c r="Q10382" s="40"/>
      <c r="R10382" s="40"/>
      <c r="S10382" s="40"/>
      <c r="T10382" s="40"/>
      <c r="U10382" s="40"/>
      <c r="V10382" s="40"/>
      <c r="W10382" s="40"/>
      <c r="X10382" s="40"/>
      <c r="Y10382" s="40"/>
      <c r="Z10382" s="40"/>
    </row>
    <row r="10383" spans="1:36">
      <c r="A10383" s="1" t="s">
        <v>2923</v>
      </c>
      <c r="B10383" s="50">
        <v>42807</v>
      </c>
      <c r="C10383" s="30">
        <v>100</v>
      </c>
      <c r="D10383" s="4" t="s">
        <v>2917</v>
      </c>
      <c r="E10383" s="1">
        <v>7</v>
      </c>
      <c r="F10383" s="4" t="s">
        <v>26</v>
      </c>
      <c r="G10383" s="4" t="s">
        <v>597</v>
      </c>
      <c r="H10383" s="4" t="s">
        <v>23</v>
      </c>
      <c r="I10383" s="4" t="s">
        <v>23</v>
      </c>
      <c r="J10383" s="4"/>
      <c r="K10383" s="4"/>
      <c r="M10383" s="1"/>
      <c r="Q10383" s="40"/>
      <c r="R10383" s="40"/>
      <c r="S10383" s="40"/>
      <c r="T10383" s="40"/>
      <c r="U10383" s="40"/>
      <c r="V10383" s="40"/>
      <c r="W10383" s="40"/>
      <c r="X10383" s="40"/>
      <c r="Y10383" s="40"/>
      <c r="Z10383" s="40"/>
    </row>
    <row r="10384" spans="1:36">
      <c r="A10384" s="1" t="s">
        <v>2923</v>
      </c>
      <c r="B10384" s="50">
        <v>42807</v>
      </c>
      <c r="C10384" s="30">
        <v>100</v>
      </c>
      <c r="D10384" s="4" t="s">
        <v>2917</v>
      </c>
      <c r="E10384" s="1">
        <v>7</v>
      </c>
      <c r="F10384" s="4" t="s">
        <v>47</v>
      </c>
      <c r="G10384" s="4" t="s">
        <v>599</v>
      </c>
      <c r="H10384" s="4" t="s">
        <v>23</v>
      </c>
      <c r="I10384" s="4" t="s">
        <v>23</v>
      </c>
      <c r="J10384" s="4"/>
      <c r="K10384" s="4"/>
      <c r="M10384" s="1"/>
      <c r="Q10384" s="40"/>
      <c r="R10384" s="40"/>
      <c r="S10384" s="40"/>
      <c r="T10384" s="40"/>
      <c r="U10384" s="40"/>
      <c r="V10384" s="40"/>
      <c r="W10384" s="40"/>
      <c r="X10384" s="40"/>
      <c r="Y10384" s="40"/>
      <c r="Z10384" s="40"/>
    </row>
    <row r="10385" spans="1:36">
      <c r="A10385" s="1" t="s">
        <v>2923</v>
      </c>
      <c r="B10385" s="50">
        <v>42807</v>
      </c>
      <c r="C10385" s="30">
        <v>100</v>
      </c>
      <c r="D10385" s="4" t="s">
        <v>2917</v>
      </c>
      <c r="E10385" s="1">
        <v>8</v>
      </c>
      <c r="F10385" s="4" t="s">
        <v>26</v>
      </c>
      <c r="G10385" s="4" t="s">
        <v>600</v>
      </c>
      <c r="H10385" s="4" t="s">
        <v>23</v>
      </c>
      <c r="I10385" s="4" t="s">
        <v>23</v>
      </c>
      <c r="J10385" s="4"/>
      <c r="K10385" s="4"/>
      <c r="M10385" s="1"/>
      <c r="Q10385" s="40"/>
      <c r="R10385" s="40"/>
      <c r="S10385" s="40"/>
      <c r="T10385" s="40"/>
      <c r="U10385" s="40"/>
      <c r="V10385" s="40"/>
      <c r="W10385" s="40"/>
      <c r="X10385" s="40"/>
      <c r="Y10385" s="40"/>
      <c r="Z10385" s="40"/>
    </row>
    <row r="10386" spans="1:36">
      <c r="A10386" s="1" t="s">
        <v>2923</v>
      </c>
      <c r="B10386" s="50">
        <v>42807</v>
      </c>
      <c r="C10386" s="30">
        <v>100</v>
      </c>
      <c r="D10386" s="4" t="s">
        <v>2917</v>
      </c>
      <c r="E10386" s="1">
        <v>8</v>
      </c>
      <c r="F10386" s="4" t="s">
        <v>47</v>
      </c>
      <c r="G10386" s="4" t="s">
        <v>601</v>
      </c>
      <c r="H10386" s="4" t="s">
        <v>23</v>
      </c>
      <c r="I10386" s="4" t="s">
        <v>23</v>
      </c>
      <c r="J10386" s="4"/>
      <c r="K10386" s="4"/>
      <c r="M10386" s="1"/>
      <c r="Q10386" s="40"/>
      <c r="R10386" s="40"/>
      <c r="S10386" s="40"/>
      <c r="T10386" s="40"/>
      <c r="U10386" s="40"/>
      <c r="V10386" s="40"/>
      <c r="W10386" s="40"/>
      <c r="X10386" s="40"/>
      <c r="Y10386" s="40"/>
      <c r="Z10386" s="40"/>
    </row>
    <row r="10387" spans="1:36">
      <c r="A10387" s="1" t="s">
        <v>2923</v>
      </c>
      <c r="B10387" s="50">
        <v>42807</v>
      </c>
      <c r="C10387" s="30">
        <v>100</v>
      </c>
      <c r="D10387" s="4" t="s">
        <v>2917</v>
      </c>
      <c r="E10387" s="1">
        <v>9</v>
      </c>
      <c r="F10387" s="4" t="s">
        <v>26</v>
      </c>
      <c r="G10387" s="4" t="s">
        <v>602</v>
      </c>
      <c r="H10387" s="4" t="s">
        <v>23</v>
      </c>
      <c r="I10387" s="4" t="s">
        <v>23</v>
      </c>
      <c r="J10387" s="4"/>
      <c r="K10387" s="4"/>
      <c r="M10387" s="1"/>
      <c r="Q10387" s="40"/>
      <c r="R10387" s="40"/>
      <c r="S10387" s="40"/>
      <c r="T10387" s="40"/>
      <c r="U10387" s="40"/>
      <c r="V10387" s="40"/>
      <c r="W10387" s="40"/>
      <c r="X10387" s="40"/>
      <c r="Y10387" s="40"/>
      <c r="Z10387" s="40"/>
    </row>
    <row r="10388" spans="1:36">
      <c r="A10388" s="1" t="s">
        <v>2923</v>
      </c>
      <c r="B10388" s="50">
        <v>42807</v>
      </c>
      <c r="C10388" s="30">
        <v>100</v>
      </c>
      <c r="D10388" s="4" t="s">
        <v>2917</v>
      </c>
      <c r="E10388" s="1">
        <v>9</v>
      </c>
      <c r="F10388" s="4" t="s">
        <v>47</v>
      </c>
      <c r="G10388" s="4" t="s">
        <v>603</v>
      </c>
      <c r="H10388" s="4" t="s">
        <v>22</v>
      </c>
      <c r="I10388" s="4" t="s">
        <v>9</v>
      </c>
      <c r="J10388" s="4"/>
      <c r="K10388" s="4" t="s">
        <v>30</v>
      </c>
      <c r="L10388" s="1" t="s">
        <v>53</v>
      </c>
      <c r="M10388" s="1" t="s">
        <v>2682</v>
      </c>
      <c r="Q10388" s="40"/>
      <c r="R10388" s="40"/>
      <c r="S10388" s="40"/>
      <c r="T10388" s="40"/>
      <c r="U10388" s="40"/>
      <c r="V10388" s="40"/>
      <c r="W10388" s="40"/>
      <c r="X10388" s="40">
        <v>14</v>
      </c>
      <c r="Y10388" s="40">
        <v>47</v>
      </c>
      <c r="Z10388" s="40">
        <f>47-14</f>
        <v>33</v>
      </c>
      <c r="AJ10388" s="1" t="s">
        <v>2638</v>
      </c>
    </row>
    <row r="10389" spans="1:36">
      <c r="A10389" s="1" t="s">
        <v>2923</v>
      </c>
      <c r="B10389" s="50">
        <v>42807</v>
      </c>
      <c r="C10389" s="30">
        <v>100</v>
      </c>
      <c r="D10389" s="4" t="s">
        <v>2917</v>
      </c>
      <c r="E10389" s="1">
        <v>10</v>
      </c>
      <c r="F10389" s="4" t="s">
        <v>26</v>
      </c>
      <c r="G10389" s="4" t="s">
        <v>604</v>
      </c>
      <c r="H10389" s="4" t="s">
        <v>23</v>
      </c>
      <c r="I10389" s="4" t="s">
        <v>23</v>
      </c>
      <c r="J10389" s="4"/>
      <c r="K10389" s="4"/>
      <c r="M10389" s="1"/>
      <c r="Q10389" s="40"/>
      <c r="R10389" s="40"/>
      <c r="S10389" s="40"/>
      <c r="T10389" s="40"/>
      <c r="U10389" s="40"/>
      <c r="V10389" s="40"/>
      <c r="W10389" s="40"/>
      <c r="X10389" s="40"/>
      <c r="Y10389" s="40"/>
      <c r="Z10389" s="40"/>
    </row>
    <row r="10390" spans="1:36">
      <c r="A10390" s="1" t="s">
        <v>2923</v>
      </c>
      <c r="B10390" s="50">
        <v>42807</v>
      </c>
      <c r="C10390" s="30">
        <v>100</v>
      </c>
      <c r="D10390" s="4" t="s">
        <v>2917</v>
      </c>
      <c r="E10390" s="1">
        <v>10</v>
      </c>
      <c r="F10390" s="4" t="s">
        <v>47</v>
      </c>
      <c r="G10390" s="4" t="s">
        <v>605</v>
      </c>
      <c r="H10390" s="4" t="s">
        <v>23</v>
      </c>
      <c r="I10390" s="4" t="s">
        <v>23</v>
      </c>
      <c r="J10390" s="4"/>
      <c r="K10390" s="4"/>
      <c r="M10390" s="1"/>
      <c r="Q10390" s="40"/>
      <c r="R10390" s="40"/>
      <c r="S10390" s="40"/>
      <c r="T10390" s="40"/>
      <c r="U10390" s="40"/>
      <c r="V10390" s="40"/>
      <c r="W10390" s="40"/>
      <c r="X10390" s="40"/>
      <c r="Y10390" s="40"/>
      <c r="Z10390" s="40"/>
    </row>
    <row r="10391" spans="1:36">
      <c r="A10391" s="1" t="s">
        <v>2923</v>
      </c>
      <c r="B10391" s="50">
        <v>42807</v>
      </c>
      <c r="C10391" s="30">
        <v>100</v>
      </c>
      <c r="D10391" s="4" t="s">
        <v>2917</v>
      </c>
      <c r="E10391" s="1">
        <v>11</v>
      </c>
      <c r="F10391" s="4" t="s">
        <v>26</v>
      </c>
      <c r="G10391" s="4" t="s">
        <v>606</v>
      </c>
      <c r="H10391" s="4" t="s">
        <v>23</v>
      </c>
      <c r="I10391" s="4" t="s">
        <v>23</v>
      </c>
      <c r="J10391" s="4"/>
      <c r="K10391" s="4"/>
      <c r="M10391" s="1"/>
      <c r="Q10391" s="40"/>
      <c r="R10391" s="40"/>
      <c r="S10391" s="40"/>
      <c r="T10391" s="40"/>
      <c r="U10391" s="40"/>
      <c r="V10391" s="40"/>
      <c r="W10391" s="40"/>
      <c r="X10391" s="40"/>
      <c r="Y10391" s="40"/>
      <c r="Z10391" s="40"/>
    </row>
    <row r="10392" spans="1:36">
      <c r="A10392" s="1" t="s">
        <v>2923</v>
      </c>
      <c r="B10392" s="50">
        <v>42807</v>
      </c>
      <c r="C10392" s="30">
        <v>100</v>
      </c>
      <c r="D10392" s="4" t="s">
        <v>2917</v>
      </c>
      <c r="E10392" s="1">
        <v>11</v>
      </c>
      <c r="F10392" s="4" t="s">
        <v>47</v>
      </c>
      <c r="G10392" s="4" t="s">
        <v>607</v>
      </c>
      <c r="H10392" s="4" t="s">
        <v>23</v>
      </c>
      <c r="I10392" s="4" t="s">
        <v>23</v>
      </c>
      <c r="J10392" s="4"/>
      <c r="K10392" s="4"/>
      <c r="M10392" s="1"/>
      <c r="Q10392" s="40"/>
      <c r="R10392" s="40"/>
      <c r="S10392" s="40"/>
      <c r="T10392" s="40"/>
      <c r="U10392" s="40"/>
      <c r="V10392" s="40"/>
      <c r="W10392" s="40"/>
      <c r="X10392" s="40"/>
      <c r="Y10392" s="40"/>
      <c r="Z10392" s="40"/>
    </row>
    <row r="10393" spans="1:36">
      <c r="A10393" s="1" t="s">
        <v>2923</v>
      </c>
      <c r="B10393" s="50">
        <v>42807</v>
      </c>
      <c r="C10393" s="30">
        <v>100</v>
      </c>
      <c r="D10393" s="4" t="s">
        <v>2917</v>
      </c>
      <c r="E10393" s="1">
        <v>12</v>
      </c>
      <c r="F10393" s="4" t="s">
        <v>26</v>
      </c>
      <c r="G10393" s="4" t="s">
        <v>608</v>
      </c>
      <c r="H10393" s="4" t="s">
        <v>23</v>
      </c>
      <c r="I10393" s="4" t="s">
        <v>23</v>
      </c>
      <c r="J10393" s="4"/>
      <c r="K10393" s="4"/>
      <c r="M10393" s="1"/>
      <c r="Q10393" s="40"/>
      <c r="R10393" s="40"/>
      <c r="S10393" s="40"/>
      <c r="T10393" s="40"/>
      <c r="U10393" s="40"/>
      <c r="V10393" s="40"/>
      <c r="W10393" s="40"/>
      <c r="X10393" s="40"/>
      <c r="Y10393" s="40"/>
      <c r="Z10393" s="40"/>
    </row>
    <row r="10394" spans="1:36">
      <c r="A10394" s="1" t="s">
        <v>2923</v>
      </c>
      <c r="B10394" s="50">
        <v>42807</v>
      </c>
      <c r="C10394" s="30">
        <v>100</v>
      </c>
      <c r="D10394" s="4" t="s">
        <v>2917</v>
      </c>
      <c r="E10394" s="1">
        <v>12</v>
      </c>
      <c r="F10394" s="4" t="s">
        <v>47</v>
      </c>
      <c r="G10394" s="4" t="s">
        <v>609</v>
      </c>
      <c r="H10394" s="4" t="s">
        <v>23</v>
      </c>
      <c r="I10394" s="4" t="s">
        <v>23</v>
      </c>
      <c r="J10394" s="4"/>
      <c r="K10394" s="4"/>
      <c r="M10394" s="1"/>
      <c r="Q10394" s="40"/>
      <c r="R10394" s="40"/>
      <c r="S10394" s="40"/>
      <c r="T10394" s="40"/>
      <c r="U10394" s="40"/>
      <c r="V10394" s="40"/>
      <c r="W10394" s="40"/>
      <c r="X10394" s="40"/>
      <c r="Y10394" s="40"/>
      <c r="Z10394" s="40"/>
    </row>
    <row r="10395" spans="1:36">
      <c r="A10395" s="1" t="s">
        <v>2923</v>
      </c>
      <c r="B10395" s="50">
        <v>42807</v>
      </c>
      <c r="C10395" s="30">
        <v>100</v>
      </c>
      <c r="D10395" s="4" t="s">
        <v>2917</v>
      </c>
      <c r="E10395" s="1">
        <v>13</v>
      </c>
      <c r="F10395" s="4" t="s">
        <v>26</v>
      </c>
      <c r="G10395" s="4" t="s">
        <v>610</v>
      </c>
      <c r="H10395" s="4" t="s">
        <v>23</v>
      </c>
      <c r="I10395" s="4" t="s">
        <v>23</v>
      </c>
      <c r="J10395" s="4"/>
      <c r="K10395" s="4"/>
      <c r="M10395" s="1"/>
      <c r="Q10395" s="40"/>
      <c r="R10395" s="40"/>
      <c r="S10395" s="40"/>
      <c r="T10395" s="40"/>
      <c r="U10395" s="40"/>
      <c r="V10395" s="40"/>
      <c r="W10395" s="40"/>
      <c r="X10395" s="40"/>
      <c r="Y10395" s="40"/>
      <c r="Z10395" s="40"/>
    </row>
    <row r="10396" spans="1:36">
      <c r="A10396" s="1" t="s">
        <v>2923</v>
      </c>
      <c r="B10396" s="50">
        <v>42807</v>
      </c>
      <c r="C10396" s="30">
        <v>100</v>
      </c>
      <c r="D10396" s="4" t="s">
        <v>2917</v>
      </c>
      <c r="E10396" s="1">
        <v>13</v>
      </c>
      <c r="F10396" s="4" t="s">
        <v>47</v>
      </c>
      <c r="G10396" s="4" t="s">
        <v>611</v>
      </c>
      <c r="H10396" s="4" t="s">
        <v>23</v>
      </c>
      <c r="I10396" s="4" t="s">
        <v>23</v>
      </c>
      <c r="J10396" s="4"/>
      <c r="K10396" s="4"/>
      <c r="M10396" s="1"/>
      <c r="Q10396" s="40"/>
      <c r="R10396" s="40"/>
      <c r="S10396" s="40"/>
      <c r="T10396" s="40"/>
      <c r="U10396" s="40"/>
      <c r="V10396" s="40"/>
      <c r="W10396" s="40"/>
      <c r="X10396" s="40"/>
      <c r="Y10396" s="40"/>
      <c r="Z10396" s="40"/>
    </row>
    <row r="10397" spans="1:36">
      <c r="A10397" s="1" t="s">
        <v>2923</v>
      </c>
      <c r="B10397" s="50">
        <v>42807</v>
      </c>
      <c r="C10397" s="30">
        <v>100</v>
      </c>
      <c r="D10397" s="4" t="s">
        <v>2917</v>
      </c>
      <c r="E10397" s="1">
        <v>14</v>
      </c>
      <c r="F10397" s="4" t="s">
        <v>26</v>
      </c>
      <c r="G10397" s="4" t="s">
        <v>612</v>
      </c>
      <c r="H10397" s="4" t="s">
        <v>23</v>
      </c>
      <c r="I10397" s="4" t="s">
        <v>23</v>
      </c>
      <c r="J10397" s="4"/>
      <c r="K10397" s="4"/>
      <c r="M10397" s="1"/>
      <c r="Q10397" s="40"/>
      <c r="R10397" s="40"/>
      <c r="S10397" s="40"/>
      <c r="T10397" s="40"/>
      <c r="U10397" s="40"/>
      <c r="V10397" s="40"/>
      <c r="W10397" s="40"/>
      <c r="X10397" s="40"/>
      <c r="Y10397" s="40"/>
      <c r="Z10397" s="40"/>
    </row>
    <row r="10398" spans="1:36">
      <c r="A10398" s="1" t="s">
        <v>2923</v>
      </c>
      <c r="B10398" s="50">
        <v>42807</v>
      </c>
      <c r="C10398" s="30">
        <v>100</v>
      </c>
      <c r="D10398" s="4" t="s">
        <v>2917</v>
      </c>
      <c r="E10398" s="1">
        <v>14</v>
      </c>
      <c r="F10398" s="4" t="s">
        <v>47</v>
      </c>
      <c r="G10398" s="4" t="s">
        <v>613</v>
      </c>
      <c r="H10398" s="4" t="s">
        <v>23</v>
      </c>
      <c r="I10398" s="4" t="s">
        <v>23</v>
      </c>
      <c r="J10398" s="4"/>
      <c r="K10398" s="4"/>
      <c r="M10398" s="1"/>
      <c r="Q10398" s="40"/>
      <c r="R10398" s="40"/>
      <c r="S10398" s="40"/>
      <c r="T10398" s="40"/>
      <c r="U10398" s="40"/>
      <c r="V10398" s="40"/>
      <c r="W10398" s="40"/>
      <c r="X10398" s="40"/>
      <c r="Y10398" s="40"/>
      <c r="Z10398" s="40"/>
    </row>
    <row r="10399" spans="1:36">
      <c r="A10399" s="1" t="s">
        <v>2923</v>
      </c>
      <c r="B10399" s="50">
        <v>42807</v>
      </c>
      <c r="C10399" s="30">
        <v>100</v>
      </c>
      <c r="D10399" s="4" t="s">
        <v>2917</v>
      </c>
      <c r="E10399" s="1">
        <v>15</v>
      </c>
      <c r="F10399" s="4" t="s">
        <v>26</v>
      </c>
      <c r="G10399" s="4" t="s">
        <v>616</v>
      </c>
      <c r="H10399" s="4" t="s">
        <v>22</v>
      </c>
      <c r="I10399" s="4" t="s">
        <v>9</v>
      </c>
      <c r="J10399" s="4"/>
      <c r="K10399" s="4" t="s">
        <v>2750</v>
      </c>
      <c r="L10399" s="1" t="s">
        <v>25</v>
      </c>
      <c r="M10399" s="1" t="s">
        <v>2751</v>
      </c>
      <c r="N10399" s="1" t="s">
        <v>26</v>
      </c>
      <c r="O10399" s="1" t="s">
        <v>27</v>
      </c>
      <c r="Q10399" s="40">
        <v>30.7</v>
      </c>
      <c r="R10399" s="40"/>
      <c r="S10399" s="40"/>
      <c r="T10399" s="40">
        <v>150.69999999999999</v>
      </c>
      <c r="U10399" s="40">
        <v>186.4</v>
      </c>
      <c r="V10399" s="40">
        <f>U10399/T10399*100</f>
        <v>123.68944923689452</v>
      </c>
      <c r="W10399" s="40"/>
      <c r="X10399" s="40">
        <v>14</v>
      </c>
      <c r="Y10399" s="40">
        <v>127</v>
      </c>
      <c r="Z10399" s="40">
        <f>Y10399-X10399</f>
        <v>113</v>
      </c>
      <c r="AJ10399" s="1" t="s">
        <v>1328</v>
      </c>
    </row>
    <row r="10400" spans="1:36">
      <c r="A10400" s="1" t="s">
        <v>2923</v>
      </c>
      <c r="B10400" s="50">
        <v>42807</v>
      </c>
      <c r="C10400" s="30">
        <v>100</v>
      </c>
      <c r="D10400" s="4" t="s">
        <v>2917</v>
      </c>
      <c r="E10400" s="1">
        <v>15</v>
      </c>
      <c r="F10400" s="4" t="s">
        <v>47</v>
      </c>
      <c r="G10400" s="4" t="s">
        <v>617</v>
      </c>
      <c r="H10400" s="4" t="s">
        <v>23</v>
      </c>
      <c r="I10400" s="4" t="s">
        <v>23</v>
      </c>
      <c r="J10400" s="4"/>
      <c r="K10400" s="4"/>
      <c r="M10400" s="1"/>
      <c r="Q10400" s="40"/>
      <c r="R10400" s="40"/>
      <c r="S10400" s="40"/>
      <c r="T10400" s="40"/>
      <c r="U10400" s="40"/>
      <c r="V10400" s="40"/>
      <c r="W10400" s="40"/>
      <c r="X10400" s="40"/>
      <c r="Y10400" s="40"/>
      <c r="Z10400" s="40"/>
    </row>
    <row r="10401" spans="1:36">
      <c r="A10401" s="1" t="s">
        <v>2923</v>
      </c>
      <c r="B10401" s="50">
        <v>42807</v>
      </c>
      <c r="C10401" s="30">
        <v>100</v>
      </c>
      <c r="D10401" s="4" t="s">
        <v>2917</v>
      </c>
      <c r="E10401" s="1">
        <v>16</v>
      </c>
      <c r="F10401" s="4" t="s">
        <v>26</v>
      </c>
      <c r="G10401" s="4" t="s">
        <v>618</v>
      </c>
      <c r="H10401" s="4" t="s">
        <v>23</v>
      </c>
      <c r="I10401" s="4" t="s">
        <v>23</v>
      </c>
      <c r="J10401" s="4"/>
      <c r="K10401" s="4"/>
      <c r="M10401" s="1"/>
      <c r="Q10401" s="40"/>
      <c r="R10401" s="40"/>
      <c r="S10401" s="40"/>
      <c r="T10401" s="40"/>
      <c r="U10401" s="40"/>
      <c r="V10401" s="40"/>
      <c r="W10401" s="40"/>
      <c r="X10401" s="40"/>
      <c r="Y10401" s="40"/>
      <c r="Z10401" s="40"/>
    </row>
    <row r="10402" spans="1:36">
      <c r="A10402" s="1" t="s">
        <v>2923</v>
      </c>
      <c r="B10402" s="50">
        <v>42807</v>
      </c>
      <c r="C10402" s="30">
        <v>100</v>
      </c>
      <c r="D10402" s="4" t="s">
        <v>2917</v>
      </c>
      <c r="E10402" s="1">
        <v>16</v>
      </c>
      <c r="F10402" s="4" t="s">
        <v>47</v>
      </c>
      <c r="G10402" s="4" t="s">
        <v>619</v>
      </c>
      <c r="H10402" s="4" t="s">
        <v>23</v>
      </c>
      <c r="I10402" s="4" t="s">
        <v>23</v>
      </c>
      <c r="J10402" s="4"/>
      <c r="K10402" s="4"/>
      <c r="M10402" s="1"/>
      <c r="Q10402" s="40"/>
      <c r="R10402" s="40"/>
      <c r="S10402" s="40"/>
      <c r="T10402" s="40"/>
      <c r="U10402" s="40"/>
      <c r="V10402" s="40"/>
      <c r="W10402" s="40"/>
      <c r="X10402" s="40"/>
      <c r="Y10402" s="40"/>
      <c r="Z10402" s="40"/>
    </row>
    <row r="10403" spans="1:36">
      <c r="A10403" s="1" t="s">
        <v>2923</v>
      </c>
      <c r="B10403" s="50">
        <v>42807</v>
      </c>
      <c r="C10403" s="30">
        <v>100</v>
      </c>
      <c r="D10403" s="4" t="s">
        <v>2917</v>
      </c>
      <c r="E10403" s="1">
        <v>17</v>
      </c>
      <c r="F10403" s="4" t="s">
        <v>26</v>
      </c>
      <c r="G10403" s="4" t="s">
        <v>620</v>
      </c>
      <c r="H10403" s="4" t="s">
        <v>23</v>
      </c>
      <c r="I10403" s="4" t="s">
        <v>23</v>
      </c>
      <c r="J10403" s="4"/>
      <c r="K10403" s="4"/>
      <c r="M10403" s="1"/>
      <c r="Q10403" s="40"/>
      <c r="R10403" s="40"/>
      <c r="S10403" s="40"/>
      <c r="T10403" s="40"/>
      <c r="U10403" s="40"/>
      <c r="V10403" s="40"/>
      <c r="W10403" s="40"/>
      <c r="X10403" s="40"/>
      <c r="Y10403" s="40"/>
      <c r="Z10403" s="40"/>
    </row>
    <row r="10404" spans="1:36">
      <c r="A10404" s="1" t="s">
        <v>2923</v>
      </c>
      <c r="B10404" s="50">
        <v>42807</v>
      </c>
      <c r="C10404" s="30">
        <v>100</v>
      </c>
      <c r="D10404" s="4" t="s">
        <v>2917</v>
      </c>
      <c r="E10404" s="1">
        <v>17</v>
      </c>
      <c r="F10404" s="4" t="s">
        <v>47</v>
      </c>
      <c r="G10404" s="4" t="s">
        <v>621</v>
      </c>
      <c r="H10404" s="4" t="s">
        <v>22</v>
      </c>
      <c r="I10404" s="4" t="s">
        <v>9</v>
      </c>
      <c r="J10404" s="4"/>
      <c r="K10404" s="4" t="s">
        <v>30</v>
      </c>
      <c r="L10404" s="1" t="s">
        <v>53</v>
      </c>
      <c r="M10404" s="1" t="s">
        <v>2753</v>
      </c>
      <c r="Q10404" s="40"/>
      <c r="R10404" s="40"/>
      <c r="S10404" s="40"/>
      <c r="T10404" s="40"/>
      <c r="U10404" s="40"/>
      <c r="V10404" s="40"/>
      <c r="W10404" s="40"/>
      <c r="X10404" s="40">
        <v>14</v>
      </c>
      <c r="Y10404" s="40">
        <v>50</v>
      </c>
      <c r="Z10404" s="40">
        <f>Y10404-X10404</f>
        <v>36</v>
      </c>
      <c r="AJ10404" s="1" t="s">
        <v>2638</v>
      </c>
    </row>
    <row r="10405" spans="1:36">
      <c r="A10405" s="1" t="s">
        <v>2923</v>
      </c>
      <c r="B10405" s="50">
        <v>42807</v>
      </c>
      <c r="C10405" s="30">
        <v>100</v>
      </c>
      <c r="D10405" s="4" t="s">
        <v>2917</v>
      </c>
      <c r="E10405" s="1">
        <v>18</v>
      </c>
      <c r="F10405" s="4" t="s">
        <v>26</v>
      </c>
      <c r="G10405" s="4" t="s">
        <v>622</v>
      </c>
      <c r="H10405" s="4" t="s">
        <v>23</v>
      </c>
      <c r="I10405" s="4" t="s">
        <v>23</v>
      </c>
      <c r="J10405" s="4"/>
      <c r="K10405" s="4"/>
      <c r="M10405" s="1"/>
      <c r="Q10405" s="40"/>
      <c r="R10405" s="40"/>
      <c r="S10405" s="40"/>
      <c r="T10405" s="40"/>
      <c r="U10405" s="40"/>
      <c r="V10405" s="40"/>
      <c r="W10405" s="40"/>
      <c r="X10405" s="40"/>
      <c r="Y10405" s="40"/>
      <c r="Z10405" s="40"/>
    </row>
    <row r="10406" spans="1:36">
      <c r="A10406" s="1" t="s">
        <v>2923</v>
      </c>
      <c r="B10406" s="50">
        <v>42807</v>
      </c>
      <c r="C10406" s="30">
        <v>100</v>
      </c>
      <c r="D10406" s="4" t="s">
        <v>2917</v>
      </c>
      <c r="E10406" s="1">
        <v>18</v>
      </c>
      <c r="F10406" s="4" t="s">
        <v>47</v>
      </c>
      <c r="G10406" s="4" t="s">
        <v>623</v>
      </c>
      <c r="H10406" s="4" t="s">
        <v>23</v>
      </c>
      <c r="I10406" s="4" t="s">
        <v>23</v>
      </c>
      <c r="J10406" s="4"/>
      <c r="K10406" s="4"/>
      <c r="M10406" s="1"/>
      <c r="Q10406" s="40"/>
      <c r="R10406" s="40"/>
      <c r="S10406" s="40"/>
      <c r="T10406" s="40"/>
      <c r="U10406" s="40"/>
      <c r="V10406" s="40"/>
      <c r="W10406" s="40"/>
      <c r="X10406" s="40"/>
      <c r="Y10406" s="40"/>
      <c r="Z10406" s="40"/>
    </row>
    <row r="10407" spans="1:36">
      <c r="A10407" s="1" t="s">
        <v>2923</v>
      </c>
      <c r="B10407" s="50">
        <v>42807</v>
      </c>
      <c r="C10407" s="30">
        <v>100</v>
      </c>
      <c r="D10407" s="4" t="s">
        <v>2917</v>
      </c>
      <c r="E10407" s="1">
        <v>19</v>
      </c>
      <c r="F10407" s="4" t="s">
        <v>26</v>
      </c>
      <c r="G10407" s="4" t="s">
        <v>624</v>
      </c>
      <c r="H10407" s="4" t="s">
        <v>23</v>
      </c>
      <c r="I10407" s="4" t="s">
        <v>23</v>
      </c>
      <c r="J10407" s="4"/>
      <c r="K10407" s="4"/>
      <c r="M10407" s="1"/>
      <c r="Q10407" s="40"/>
      <c r="R10407" s="40"/>
      <c r="S10407" s="40"/>
      <c r="T10407" s="40"/>
      <c r="U10407" s="40"/>
      <c r="V10407" s="40"/>
      <c r="W10407" s="40"/>
      <c r="X10407" s="40"/>
      <c r="Y10407" s="40"/>
      <c r="Z10407" s="40"/>
    </row>
    <row r="10408" spans="1:36">
      <c r="A10408" s="1" t="s">
        <v>2923</v>
      </c>
      <c r="B10408" s="50">
        <v>42807</v>
      </c>
      <c r="C10408" s="30">
        <v>100</v>
      </c>
      <c r="D10408" s="4" t="s">
        <v>2917</v>
      </c>
      <c r="E10408" s="1">
        <v>19</v>
      </c>
      <c r="F10408" s="4" t="s">
        <v>47</v>
      </c>
      <c r="G10408" s="4" t="s">
        <v>625</v>
      </c>
      <c r="H10408" s="4" t="s">
        <v>23</v>
      </c>
      <c r="I10408" s="4" t="s">
        <v>23</v>
      </c>
      <c r="J10408" s="4"/>
      <c r="K10408" s="4"/>
      <c r="M10408" s="1"/>
      <c r="Q10408" s="40"/>
      <c r="R10408" s="40"/>
      <c r="S10408" s="40"/>
      <c r="T10408" s="40"/>
      <c r="U10408" s="40"/>
      <c r="V10408" s="40"/>
      <c r="W10408" s="40"/>
      <c r="X10408" s="40"/>
      <c r="Y10408" s="40"/>
      <c r="Z10408" s="40"/>
    </row>
    <row r="10409" spans="1:36">
      <c r="A10409" s="1" t="s">
        <v>2923</v>
      </c>
      <c r="B10409" s="50">
        <v>42807</v>
      </c>
      <c r="C10409" s="30">
        <v>100</v>
      </c>
      <c r="D10409" s="4" t="s">
        <v>2917</v>
      </c>
      <c r="E10409" s="1">
        <v>20</v>
      </c>
      <c r="F10409" s="4" t="s">
        <v>26</v>
      </c>
      <c r="G10409" s="4" t="s">
        <v>626</v>
      </c>
      <c r="H10409" s="4" t="s">
        <v>23</v>
      </c>
      <c r="I10409" s="4" t="s">
        <v>23</v>
      </c>
      <c r="J10409" s="4"/>
      <c r="K10409" s="4"/>
      <c r="M10409" s="1"/>
      <c r="Q10409" s="40"/>
      <c r="R10409" s="40"/>
      <c r="S10409" s="40"/>
      <c r="T10409" s="40"/>
      <c r="U10409" s="40"/>
      <c r="V10409" s="40"/>
      <c r="W10409" s="40"/>
      <c r="X10409" s="40"/>
      <c r="Y10409" s="40"/>
      <c r="Z10409" s="40"/>
    </row>
    <row r="10410" spans="1:36">
      <c r="A10410" s="1" t="s">
        <v>2923</v>
      </c>
      <c r="B10410" s="50">
        <v>42807</v>
      </c>
      <c r="C10410" s="30">
        <v>100</v>
      </c>
      <c r="D10410" s="4" t="s">
        <v>2917</v>
      </c>
      <c r="E10410" s="1">
        <v>20</v>
      </c>
      <c r="F10410" s="4" t="s">
        <v>47</v>
      </c>
      <c r="G10410" s="4" t="s">
        <v>627</v>
      </c>
      <c r="H10410" s="4" t="s">
        <v>23</v>
      </c>
      <c r="I10410" s="4" t="s">
        <v>23</v>
      </c>
      <c r="J10410" s="4"/>
      <c r="K10410" s="4"/>
      <c r="M10410" s="1"/>
      <c r="Q10410" s="40"/>
      <c r="R10410" s="40"/>
      <c r="S10410" s="40"/>
      <c r="T10410" s="40"/>
      <c r="U10410" s="40"/>
      <c r="V10410" s="40"/>
      <c r="W10410" s="40"/>
      <c r="X10410" s="40"/>
      <c r="Y10410" s="40"/>
      <c r="Z10410" s="40"/>
    </row>
    <row r="10411" spans="1:36">
      <c r="A10411" s="1" t="s">
        <v>2923</v>
      </c>
      <c r="B10411" s="50">
        <v>42807</v>
      </c>
      <c r="C10411" s="30">
        <v>100</v>
      </c>
      <c r="D10411" s="4" t="s">
        <v>2917</v>
      </c>
      <c r="E10411" s="51">
        <v>21</v>
      </c>
      <c r="F10411" s="4" t="s">
        <v>26</v>
      </c>
      <c r="G10411" s="4" t="s">
        <v>628</v>
      </c>
      <c r="H10411" s="4" t="s">
        <v>23</v>
      </c>
      <c r="I10411" s="4" t="s">
        <v>23</v>
      </c>
      <c r="J10411" s="4"/>
      <c r="K10411" s="4"/>
      <c r="M10411" s="1"/>
      <c r="Q10411" s="40"/>
      <c r="R10411" s="40"/>
      <c r="S10411" s="40"/>
      <c r="T10411" s="40"/>
      <c r="U10411" s="40"/>
      <c r="V10411" s="40"/>
      <c r="W10411" s="40"/>
      <c r="X10411" s="40"/>
      <c r="Y10411" s="40"/>
      <c r="Z10411" s="40"/>
    </row>
    <row r="10412" spans="1:36">
      <c r="A10412" s="1" t="s">
        <v>2923</v>
      </c>
      <c r="B10412" s="50">
        <v>42807</v>
      </c>
      <c r="C10412" s="30">
        <v>100</v>
      </c>
      <c r="D10412" s="4" t="s">
        <v>2917</v>
      </c>
      <c r="E10412" s="1">
        <v>21</v>
      </c>
      <c r="F10412" s="4" t="s">
        <v>47</v>
      </c>
      <c r="G10412" s="4" t="s">
        <v>629</v>
      </c>
      <c r="H10412" s="4" t="s">
        <v>23</v>
      </c>
      <c r="I10412" s="4" t="s">
        <v>23</v>
      </c>
      <c r="J10412" s="4"/>
      <c r="K10412" s="4"/>
      <c r="M10412" s="1"/>
      <c r="Q10412" s="40"/>
      <c r="R10412" s="40"/>
      <c r="S10412" s="40"/>
      <c r="T10412" s="40"/>
      <c r="U10412" s="40"/>
      <c r="V10412" s="40"/>
      <c r="W10412" s="40"/>
      <c r="X10412" s="40"/>
      <c r="Y10412" s="40"/>
      <c r="Z10412" s="40"/>
    </row>
    <row r="10413" spans="1:36">
      <c r="A10413" s="1" t="s">
        <v>2923</v>
      </c>
      <c r="B10413" s="50">
        <v>42807</v>
      </c>
      <c r="C10413" s="30">
        <v>100</v>
      </c>
      <c r="D10413" s="4" t="s">
        <v>2917</v>
      </c>
      <c r="E10413" s="1">
        <v>22</v>
      </c>
      <c r="F10413" s="4" t="s">
        <v>26</v>
      </c>
      <c r="G10413" s="4" t="s">
        <v>630</v>
      </c>
      <c r="H10413" s="4" t="s">
        <v>22</v>
      </c>
      <c r="I10413" s="4" t="s">
        <v>9</v>
      </c>
      <c r="J10413" s="4"/>
      <c r="K10413" s="4" t="s">
        <v>30</v>
      </c>
      <c r="L10413" s="1" t="s">
        <v>53</v>
      </c>
      <c r="M10413" s="1" t="s">
        <v>2694</v>
      </c>
      <c r="Q10413" s="40"/>
      <c r="R10413" s="40"/>
      <c r="S10413" s="40"/>
      <c r="T10413" s="40"/>
      <c r="U10413" s="40"/>
      <c r="V10413" s="40"/>
      <c r="W10413" s="40"/>
      <c r="X10413" s="40">
        <v>14</v>
      </c>
      <c r="Y10413" s="40">
        <v>51</v>
      </c>
      <c r="Z10413" s="40">
        <f>Y10413-X10413</f>
        <v>37</v>
      </c>
      <c r="AJ10413" s="1" t="s">
        <v>2638</v>
      </c>
    </row>
    <row r="10414" spans="1:36">
      <c r="A10414" s="1" t="s">
        <v>2923</v>
      </c>
      <c r="B10414" s="50">
        <v>42807</v>
      </c>
      <c r="C10414" s="30">
        <v>100</v>
      </c>
      <c r="D10414" s="4" t="s">
        <v>2917</v>
      </c>
      <c r="E10414" s="1">
        <v>22</v>
      </c>
      <c r="F10414" s="4" t="s">
        <v>47</v>
      </c>
      <c r="G10414" s="4" t="s">
        <v>631</v>
      </c>
      <c r="H10414" s="4" t="s">
        <v>23</v>
      </c>
      <c r="I10414" s="4" t="s">
        <v>23</v>
      </c>
      <c r="J10414" s="4"/>
      <c r="K10414" s="4"/>
      <c r="M10414" s="1"/>
      <c r="Q10414" s="40"/>
      <c r="R10414" s="40"/>
      <c r="S10414" s="40"/>
      <c r="T10414" s="40"/>
      <c r="U10414" s="40"/>
      <c r="V10414" s="40"/>
      <c r="W10414" s="40"/>
      <c r="X10414" s="40"/>
      <c r="Y10414" s="40"/>
      <c r="Z10414" s="40"/>
    </row>
    <row r="10415" spans="1:36">
      <c r="A10415" s="1" t="s">
        <v>2923</v>
      </c>
      <c r="B10415" s="50">
        <v>42807</v>
      </c>
      <c r="C10415" s="30">
        <v>100</v>
      </c>
      <c r="D10415" s="4" t="s">
        <v>2917</v>
      </c>
      <c r="E10415" s="1">
        <v>23</v>
      </c>
      <c r="F10415" s="4" t="s">
        <v>26</v>
      </c>
      <c r="G10415" s="4" t="s">
        <v>632</v>
      </c>
      <c r="H10415" s="4" t="s">
        <v>23</v>
      </c>
      <c r="I10415" s="4" t="s">
        <v>23</v>
      </c>
      <c r="J10415" s="4"/>
      <c r="K10415" s="4"/>
      <c r="M10415" s="1"/>
      <c r="Q10415" s="40"/>
      <c r="R10415" s="40"/>
      <c r="S10415" s="40"/>
      <c r="T10415" s="40"/>
      <c r="U10415" s="40"/>
      <c r="V10415" s="40"/>
      <c r="W10415" s="40"/>
      <c r="X10415" s="40"/>
      <c r="Y10415" s="40"/>
      <c r="Z10415" s="40"/>
    </row>
    <row r="10416" spans="1:36">
      <c r="A10416" s="1" t="s">
        <v>2923</v>
      </c>
      <c r="B10416" s="50">
        <v>42807</v>
      </c>
      <c r="C10416" s="30">
        <v>100</v>
      </c>
      <c r="D10416" s="4" t="s">
        <v>2917</v>
      </c>
      <c r="E10416" s="1">
        <v>23</v>
      </c>
      <c r="F10416" s="4" t="s">
        <v>47</v>
      </c>
      <c r="G10416" s="4" t="s">
        <v>633</v>
      </c>
      <c r="H10416" s="4" t="s">
        <v>23</v>
      </c>
      <c r="I10416" s="4" t="s">
        <v>23</v>
      </c>
      <c r="J10416" s="4"/>
      <c r="K10416" s="4"/>
      <c r="M10416" s="1"/>
      <c r="Q10416" s="40"/>
      <c r="R10416" s="40"/>
      <c r="S10416" s="40"/>
      <c r="T10416" s="40"/>
      <c r="U10416" s="40"/>
      <c r="V10416" s="40"/>
      <c r="W10416" s="40"/>
      <c r="X10416" s="40"/>
      <c r="Y10416" s="40"/>
      <c r="Z10416" s="40"/>
    </row>
    <row r="10417" spans="1:36">
      <c r="A10417" s="1" t="s">
        <v>2923</v>
      </c>
      <c r="B10417" s="50">
        <v>42807</v>
      </c>
      <c r="C10417" s="30">
        <v>100</v>
      </c>
      <c r="D10417" s="4" t="s">
        <v>2917</v>
      </c>
      <c r="E10417" s="1">
        <v>24</v>
      </c>
      <c r="F10417" s="4" t="s">
        <v>26</v>
      </c>
      <c r="G10417" s="4" t="s">
        <v>634</v>
      </c>
      <c r="H10417" s="4" t="s">
        <v>22</v>
      </c>
      <c r="I10417" s="4" t="s">
        <v>9</v>
      </c>
      <c r="J10417" s="4"/>
      <c r="K10417" s="4" t="s">
        <v>30</v>
      </c>
      <c r="L10417" s="1" t="s">
        <v>25</v>
      </c>
      <c r="M10417" s="1" t="s">
        <v>2754</v>
      </c>
      <c r="N10417" s="1" t="s">
        <v>26</v>
      </c>
      <c r="O10417" s="1" t="s">
        <v>33</v>
      </c>
      <c r="Q10417" s="40">
        <v>24.4</v>
      </c>
      <c r="R10417" s="40">
        <v>16.2</v>
      </c>
      <c r="S10417" s="40">
        <v>9.5</v>
      </c>
      <c r="T10417" s="40"/>
      <c r="U10417" s="40"/>
      <c r="V10417" s="40"/>
      <c r="W10417" s="40"/>
      <c r="X10417" s="40">
        <v>14</v>
      </c>
      <c r="Y10417" s="40">
        <v>53</v>
      </c>
      <c r="Z10417" s="40">
        <f>Y10417-X10417</f>
        <v>39</v>
      </c>
      <c r="AE10417" s="1" t="s">
        <v>2755</v>
      </c>
      <c r="AJ10417" s="1" t="s">
        <v>2638</v>
      </c>
    </row>
    <row r="10418" spans="1:36">
      <c r="A10418" s="1" t="s">
        <v>2923</v>
      </c>
      <c r="B10418" s="50">
        <v>42807</v>
      </c>
      <c r="C10418" s="30">
        <v>100</v>
      </c>
      <c r="D10418" s="4" t="s">
        <v>2917</v>
      </c>
      <c r="E10418" s="1">
        <v>24</v>
      </c>
      <c r="F10418" s="4" t="s">
        <v>47</v>
      </c>
      <c r="G10418" s="4" t="s">
        <v>635</v>
      </c>
      <c r="H10418" s="4" t="s">
        <v>23</v>
      </c>
      <c r="I10418" s="4" t="s">
        <v>23</v>
      </c>
      <c r="J10418" s="4"/>
      <c r="K10418" s="4"/>
      <c r="M10418" s="1"/>
      <c r="Q10418" s="40"/>
      <c r="R10418" s="40"/>
      <c r="S10418" s="40"/>
      <c r="T10418" s="40"/>
      <c r="U10418" s="40"/>
      <c r="V10418" s="40"/>
      <c r="W10418" s="40"/>
      <c r="X10418" s="40"/>
      <c r="Y10418" s="40"/>
      <c r="Z10418" s="40"/>
    </row>
    <row r="10419" spans="1:36">
      <c r="A10419" s="1" t="s">
        <v>2923</v>
      </c>
      <c r="B10419" s="50">
        <v>42807</v>
      </c>
      <c r="C10419" s="30">
        <v>100</v>
      </c>
      <c r="D10419" s="4" t="s">
        <v>2917</v>
      </c>
      <c r="E10419" s="1">
        <v>25</v>
      </c>
      <c r="F10419" s="4" t="s">
        <v>26</v>
      </c>
      <c r="G10419" s="4" t="s">
        <v>636</v>
      </c>
      <c r="H10419" s="4" t="s">
        <v>23</v>
      </c>
      <c r="I10419" s="4" t="s">
        <v>23</v>
      </c>
      <c r="J10419" s="4"/>
      <c r="K10419" s="4"/>
      <c r="M10419" s="1"/>
      <c r="Q10419" s="40"/>
      <c r="R10419" s="40"/>
      <c r="S10419" s="40"/>
      <c r="T10419" s="40"/>
      <c r="U10419" s="40"/>
      <c r="V10419" s="40"/>
      <c r="W10419" s="40"/>
      <c r="X10419" s="40"/>
      <c r="Y10419" s="40"/>
      <c r="Z10419" s="40"/>
    </row>
    <row r="10420" spans="1:36">
      <c r="A10420" s="1" t="s">
        <v>2923</v>
      </c>
      <c r="B10420" s="50">
        <v>42807</v>
      </c>
      <c r="C10420" s="30">
        <v>100</v>
      </c>
      <c r="D10420" s="4" t="s">
        <v>2917</v>
      </c>
      <c r="E10420" s="1">
        <v>25</v>
      </c>
      <c r="F10420" s="4" t="s">
        <v>47</v>
      </c>
      <c r="G10420" s="4" t="s">
        <v>637</v>
      </c>
      <c r="H10420" s="4" t="s">
        <v>23</v>
      </c>
      <c r="I10420" s="4" t="s">
        <v>23</v>
      </c>
      <c r="J10420" s="4"/>
      <c r="K10420" s="4"/>
      <c r="M10420" s="1"/>
      <c r="Q10420" s="40"/>
      <c r="R10420" s="40"/>
      <c r="S10420" s="40"/>
      <c r="T10420" s="40"/>
      <c r="U10420" s="40"/>
      <c r="V10420" s="40"/>
      <c r="W10420" s="40"/>
      <c r="X10420" s="40"/>
      <c r="Y10420" s="40"/>
      <c r="Z10420" s="40"/>
    </row>
    <row r="10421" spans="1:36">
      <c r="A10421" s="1" t="s">
        <v>2923</v>
      </c>
      <c r="B10421" s="50">
        <v>42807</v>
      </c>
      <c r="C10421" s="30">
        <v>100</v>
      </c>
      <c r="D10421" s="4" t="s">
        <v>2917</v>
      </c>
      <c r="E10421" s="1">
        <v>26</v>
      </c>
      <c r="F10421" s="4" t="s">
        <v>26</v>
      </c>
      <c r="G10421" s="4" t="s">
        <v>638</v>
      </c>
      <c r="H10421" s="4" t="s">
        <v>23</v>
      </c>
      <c r="I10421" s="4" t="s">
        <v>23</v>
      </c>
      <c r="J10421" s="4"/>
      <c r="K10421" s="4"/>
      <c r="M10421" s="1"/>
      <c r="Q10421" s="40"/>
      <c r="R10421" s="40"/>
      <c r="S10421" s="40"/>
      <c r="T10421" s="40"/>
      <c r="U10421" s="40"/>
      <c r="V10421" s="40"/>
      <c r="W10421" s="40"/>
      <c r="X10421" s="40"/>
      <c r="Y10421" s="40"/>
      <c r="Z10421" s="40"/>
    </row>
    <row r="10422" spans="1:36">
      <c r="A10422" s="1" t="s">
        <v>2923</v>
      </c>
      <c r="B10422" s="50">
        <v>42807</v>
      </c>
      <c r="C10422" s="30">
        <v>100</v>
      </c>
      <c r="D10422" s="4" t="s">
        <v>2917</v>
      </c>
      <c r="E10422" s="1">
        <v>26</v>
      </c>
      <c r="F10422" s="4" t="s">
        <v>47</v>
      </c>
      <c r="G10422" s="4" t="s">
        <v>639</v>
      </c>
      <c r="H10422" s="4" t="s">
        <v>23</v>
      </c>
      <c r="I10422" s="4" t="s">
        <v>23</v>
      </c>
      <c r="J10422" s="4"/>
      <c r="K10422" s="4"/>
      <c r="M10422" s="1"/>
      <c r="Q10422" s="40"/>
      <c r="R10422" s="40"/>
      <c r="S10422" s="40"/>
      <c r="T10422" s="40"/>
      <c r="U10422" s="40"/>
      <c r="V10422" s="40"/>
      <c r="W10422" s="40"/>
      <c r="X10422" s="40"/>
      <c r="Y10422" s="40"/>
      <c r="Z10422" s="40"/>
    </row>
    <row r="10423" spans="1:36">
      <c r="A10423" s="1" t="s">
        <v>2923</v>
      </c>
      <c r="B10423" s="50">
        <v>42807</v>
      </c>
      <c r="C10423" s="30">
        <v>100</v>
      </c>
      <c r="D10423" s="4" t="s">
        <v>2917</v>
      </c>
      <c r="E10423" s="1">
        <v>27</v>
      </c>
      <c r="F10423" s="4" t="s">
        <v>26</v>
      </c>
      <c r="G10423" s="4" t="s">
        <v>640</v>
      </c>
      <c r="H10423" s="4" t="s">
        <v>23</v>
      </c>
      <c r="I10423" s="4" t="s">
        <v>23</v>
      </c>
      <c r="J10423" s="4"/>
      <c r="K10423" s="4"/>
      <c r="M10423" s="1"/>
      <c r="Q10423" s="40"/>
      <c r="R10423" s="40"/>
      <c r="S10423" s="40"/>
      <c r="T10423" s="40"/>
      <c r="U10423" s="40"/>
      <c r="V10423" s="40"/>
      <c r="W10423" s="40"/>
      <c r="X10423" s="40"/>
      <c r="Y10423" s="40"/>
      <c r="Z10423" s="40"/>
    </row>
    <row r="10424" spans="1:36">
      <c r="A10424" s="1" t="s">
        <v>2923</v>
      </c>
      <c r="B10424" s="50">
        <v>42807</v>
      </c>
      <c r="C10424" s="30">
        <v>100</v>
      </c>
      <c r="D10424" s="4" t="s">
        <v>2917</v>
      </c>
      <c r="E10424" s="1">
        <v>27</v>
      </c>
      <c r="F10424" s="4" t="s">
        <v>47</v>
      </c>
      <c r="G10424" s="4" t="s">
        <v>641</v>
      </c>
      <c r="H10424" s="4" t="s">
        <v>23</v>
      </c>
      <c r="I10424" s="4" t="s">
        <v>23</v>
      </c>
      <c r="J10424" s="4"/>
      <c r="K10424" s="4"/>
      <c r="M10424" s="1"/>
      <c r="Q10424" s="40"/>
      <c r="R10424" s="40"/>
      <c r="S10424" s="40"/>
      <c r="T10424" s="40"/>
      <c r="U10424" s="40"/>
      <c r="V10424" s="40"/>
      <c r="W10424" s="40"/>
      <c r="X10424" s="40"/>
      <c r="Y10424" s="40"/>
      <c r="Z10424" s="40"/>
    </row>
    <row r="10425" spans="1:36">
      <c r="A10425" s="1" t="s">
        <v>2923</v>
      </c>
      <c r="B10425" s="50">
        <v>42807</v>
      </c>
      <c r="C10425" s="30">
        <v>100</v>
      </c>
      <c r="D10425" s="4" t="s">
        <v>2917</v>
      </c>
      <c r="E10425" s="1">
        <v>28</v>
      </c>
      <c r="F10425" s="4" t="s">
        <v>26</v>
      </c>
      <c r="G10425" s="4" t="s">
        <v>642</v>
      </c>
      <c r="H10425" s="4" t="s">
        <v>23</v>
      </c>
      <c r="I10425" s="4" t="s">
        <v>23</v>
      </c>
      <c r="J10425" s="4"/>
      <c r="K10425" s="4"/>
      <c r="M10425" s="1"/>
      <c r="Q10425" s="40"/>
      <c r="R10425" s="40"/>
      <c r="S10425" s="40"/>
      <c r="T10425" s="40"/>
      <c r="U10425" s="40"/>
      <c r="V10425" s="40"/>
      <c r="W10425" s="40"/>
      <c r="X10425" s="40"/>
      <c r="Y10425" s="40"/>
      <c r="Z10425" s="40"/>
    </row>
    <row r="10426" spans="1:36">
      <c r="A10426" s="1" t="s">
        <v>2923</v>
      </c>
      <c r="B10426" s="50">
        <v>42807</v>
      </c>
      <c r="C10426" s="30">
        <v>100</v>
      </c>
      <c r="D10426" s="4" t="s">
        <v>2917</v>
      </c>
      <c r="E10426" s="1">
        <v>28</v>
      </c>
      <c r="F10426" s="4" t="s">
        <v>47</v>
      </c>
      <c r="G10426" s="4" t="s">
        <v>643</v>
      </c>
      <c r="H10426" s="4" t="s">
        <v>23</v>
      </c>
      <c r="I10426" s="4" t="s">
        <v>23</v>
      </c>
      <c r="J10426" s="4"/>
      <c r="K10426" s="4"/>
      <c r="M10426" s="1"/>
      <c r="Q10426" s="40"/>
      <c r="R10426" s="40"/>
      <c r="S10426" s="40"/>
      <c r="T10426" s="40"/>
      <c r="U10426" s="40"/>
      <c r="V10426" s="40"/>
      <c r="W10426" s="40"/>
      <c r="X10426" s="40"/>
      <c r="Y10426" s="40"/>
      <c r="Z10426" s="40"/>
    </row>
    <row r="10427" spans="1:36">
      <c r="A10427" s="1" t="s">
        <v>2923</v>
      </c>
      <c r="B10427" s="50">
        <v>42807</v>
      </c>
      <c r="C10427" s="30">
        <v>100</v>
      </c>
      <c r="D10427" s="4" t="s">
        <v>2917</v>
      </c>
      <c r="E10427" s="1">
        <v>29</v>
      </c>
      <c r="F10427" s="4" t="s">
        <v>26</v>
      </c>
      <c r="G10427" s="4" t="s">
        <v>644</v>
      </c>
      <c r="H10427" s="4" t="s">
        <v>23</v>
      </c>
      <c r="I10427" s="4" t="s">
        <v>23</v>
      </c>
      <c r="J10427" s="4"/>
      <c r="K10427" s="4"/>
      <c r="M10427" s="1"/>
      <c r="Q10427" s="40"/>
      <c r="R10427" s="40"/>
      <c r="S10427" s="40"/>
      <c r="T10427" s="40"/>
      <c r="U10427" s="40"/>
      <c r="V10427" s="40"/>
      <c r="W10427" s="40"/>
      <c r="X10427" s="40"/>
      <c r="Y10427" s="40"/>
      <c r="Z10427" s="40"/>
    </row>
    <row r="10428" spans="1:36">
      <c r="A10428" s="1" t="s">
        <v>2923</v>
      </c>
      <c r="B10428" s="50">
        <v>42807</v>
      </c>
      <c r="C10428" s="30">
        <v>100</v>
      </c>
      <c r="D10428" s="4" t="s">
        <v>2917</v>
      </c>
      <c r="E10428" s="3">
        <v>29</v>
      </c>
      <c r="F10428" s="5" t="s">
        <v>47</v>
      </c>
      <c r="G10428" s="5" t="s">
        <v>645</v>
      </c>
      <c r="H10428" s="4" t="s">
        <v>23</v>
      </c>
      <c r="I10428" s="4" t="s">
        <v>23</v>
      </c>
      <c r="J10428" s="4"/>
      <c r="K10428" s="4"/>
      <c r="M10428" s="1"/>
      <c r="Q10428" s="40"/>
      <c r="R10428" s="40"/>
      <c r="S10428" s="40"/>
      <c r="T10428" s="40"/>
      <c r="U10428" s="40"/>
      <c r="V10428" s="40"/>
      <c r="W10428" s="40"/>
      <c r="X10428" s="40"/>
      <c r="Y10428" s="40"/>
      <c r="Z10428" s="40"/>
    </row>
    <row r="10429" spans="1:36">
      <c r="A10429" s="1" t="s">
        <v>2923</v>
      </c>
      <c r="B10429" s="50">
        <v>42807</v>
      </c>
      <c r="C10429" s="30">
        <v>100</v>
      </c>
      <c r="D10429" s="4" t="s">
        <v>2917</v>
      </c>
      <c r="E10429" s="1">
        <v>30</v>
      </c>
      <c r="F10429" s="4" t="s">
        <v>26</v>
      </c>
      <c r="G10429" s="4" t="s">
        <v>646</v>
      </c>
      <c r="H10429" s="4" t="s">
        <v>23</v>
      </c>
      <c r="I10429" s="4" t="s">
        <v>23</v>
      </c>
      <c r="J10429" s="4"/>
      <c r="K10429" s="4"/>
      <c r="M10429" s="1"/>
      <c r="Q10429" s="40"/>
      <c r="R10429" s="40"/>
      <c r="S10429" s="40"/>
      <c r="T10429" s="40"/>
      <c r="U10429" s="40"/>
      <c r="V10429" s="40"/>
      <c r="W10429" s="40"/>
      <c r="X10429" s="40"/>
      <c r="Y10429" s="40"/>
      <c r="Z10429" s="40"/>
    </row>
    <row r="10430" spans="1:36">
      <c r="A10430" s="1" t="s">
        <v>2923</v>
      </c>
      <c r="B10430" s="50">
        <v>42807</v>
      </c>
      <c r="C10430" s="30">
        <v>100</v>
      </c>
      <c r="D10430" s="4" t="s">
        <v>2917</v>
      </c>
      <c r="E10430" s="1">
        <v>30</v>
      </c>
      <c r="F10430" s="4" t="s">
        <v>47</v>
      </c>
      <c r="G10430" s="4" t="s">
        <v>647</v>
      </c>
      <c r="H10430" s="4" t="s">
        <v>23</v>
      </c>
      <c r="I10430" s="4" t="s">
        <v>23</v>
      </c>
      <c r="J10430" s="4"/>
      <c r="K10430" s="4"/>
      <c r="M10430" s="1"/>
      <c r="Q10430" s="40"/>
      <c r="R10430" s="40"/>
      <c r="S10430" s="40"/>
      <c r="T10430" s="40"/>
      <c r="U10430" s="40"/>
      <c r="V10430" s="40"/>
      <c r="W10430" s="40"/>
      <c r="X10430" s="40"/>
      <c r="Y10430" s="40"/>
      <c r="Z10430" s="40"/>
    </row>
    <row r="10431" spans="1:36">
      <c r="A10431" s="1" t="s">
        <v>2923</v>
      </c>
      <c r="B10431" s="50">
        <v>42807</v>
      </c>
      <c r="C10431" s="30">
        <v>100</v>
      </c>
      <c r="D10431" s="4" t="s">
        <v>2917</v>
      </c>
      <c r="E10431" s="1">
        <v>31</v>
      </c>
      <c r="F10431" s="4" t="s">
        <v>26</v>
      </c>
      <c r="G10431" s="4" t="s">
        <v>648</v>
      </c>
      <c r="H10431" s="4" t="s">
        <v>23</v>
      </c>
      <c r="I10431" s="4" t="s">
        <v>23</v>
      </c>
      <c r="J10431" s="4"/>
      <c r="K10431" s="4"/>
      <c r="M10431" s="1"/>
      <c r="Q10431" s="40"/>
      <c r="R10431" s="40"/>
      <c r="S10431" s="40"/>
      <c r="T10431" s="40"/>
      <c r="U10431" s="40"/>
      <c r="V10431" s="40"/>
      <c r="W10431" s="40"/>
      <c r="X10431" s="40"/>
      <c r="Y10431" s="40"/>
      <c r="Z10431" s="40"/>
    </row>
    <row r="10432" spans="1:36">
      <c r="A10432" s="1" t="s">
        <v>2923</v>
      </c>
      <c r="B10432" s="50">
        <v>42807</v>
      </c>
      <c r="C10432" s="30">
        <v>100</v>
      </c>
      <c r="D10432" s="4" t="s">
        <v>2917</v>
      </c>
      <c r="E10432" s="1">
        <v>31</v>
      </c>
      <c r="F10432" s="4" t="s">
        <v>47</v>
      </c>
      <c r="G10432" s="4" t="s">
        <v>649</v>
      </c>
      <c r="H10432" s="4" t="s">
        <v>23</v>
      </c>
      <c r="I10432" s="4" t="s">
        <v>23</v>
      </c>
      <c r="J10432" s="4"/>
      <c r="K10432" s="4"/>
      <c r="M10432" s="1"/>
      <c r="Q10432" s="40"/>
      <c r="R10432" s="40"/>
      <c r="S10432" s="40"/>
      <c r="T10432" s="40"/>
      <c r="U10432" s="40"/>
      <c r="V10432" s="40"/>
      <c r="W10432" s="40"/>
      <c r="X10432" s="40"/>
      <c r="Y10432" s="40"/>
      <c r="Z10432" s="40"/>
    </row>
    <row r="10433" spans="1:36">
      <c r="A10433" s="1" t="s">
        <v>2923</v>
      </c>
      <c r="B10433" s="50">
        <v>42807</v>
      </c>
      <c r="C10433" s="30">
        <v>100</v>
      </c>
      <c r="D10433" s="4" t="s">
        <v>2917</v>
      </c>
      <c r="E10433" s="1">
        <v>32</v>
      </c>
      <c r="F10433" s="4" t="s">
        <v>26</v>
      </c>
      <c r="G10433" s="4" t="s">
        <v>650</v>
      </c>
      <c r="H10433" s="4" t="s">
        <v>23</v>
      </c>
      <c r="I10433" s="4" t="s">
        <v>23</v>
      </c>
      <c r="J10433" s="4"/>
      <c r="K10433" s="4"/>
      <c r="M10433" s="1"/>
      <c r="Q10433" s="40"/>
      <c r="R10433" s="40"/>
      <c r="S10433" s="40"/>
      <c r="T10433" s="40"/>
      <c r="U10433" s="40"/>
      <c r="V10433" s="40"/>
      <c r="W10433" s="40"/>
      <c r="X10433" s="40"/>
      <c r="Y10433" s="40"/>
      <c r="Z10433" s="40"/>
    </row>
    <row r="10434" spans="1:36">
      <c r="A10434" s="1" t="s">
        <v>2923</v>
      </c>
      <c r="B10434" s="50">
        <v>42807</v>
      </c>
      <c r="C10434" s="30">
        <v>100</v>
      </c>
      <c r="D10434" s="4" t="s">
        <v>2917</v>
      </c>
      <c r="E10434" s="1">
        <v>32</v>
      </c>
      <c r="F10434" s="4" t="s">
        <v>47</v>
      </c>
      <c r="G10434" s="4" t="s">
        <v>651</v>
      </c>
      <c r="H10434" s="4" t="s">
        <v>23</v>
      </c>
      <c r="I10434" s="4" t="s">
        <v>23</v>
      </c>
      <c r="J10434" s="4"/>
      <c r="K10434" s="4"/>
      <c r="M10434" s="1"/>
      <c r="Q10434" s="40"/>
      <c r="R10434" s="40"/>
      <c r="S10434" s="40"/>
      <c r="T10434" s="40"/>
      <c r="U10434" s="40"/>
      <c r="V10434" s="40"/>
      <c r="W10434" s="40"/>
      <c r="X10434" s="40"/>
      <c r="Y10434" s="40"/>
      <c r="Z10434" s="40"/>
    </row>
    <row r="10435" spans="1:36">
      <c r="A10435" s="1" t="s">
        <v>2923</v>
      </c>
      <c r="B10435" s="50">
        <v>42807</v>
      </c>
      <c r="C10435" s="30">
        <v>100</v>
      </c>
      <c r="D10435" s="4" t="s">
        <v>2917</v>
      </c>
      <c r="E10435" s="1">
        <v>33</v>
      </c>
      <c r="F10435" s="4" t="s">
        <v>26</v>
      </c>
      <c r="G10435" s="4" t="s">
        <v>740</v>
      </c>
      <c r="H10435" s="4" t="s">
        <v>23</v>
      </c>
      <c r="I10435" s="4" t="s">
        <v>23</v>
      </c>
      <c r="J10435" s="4"/>
      <c r="K10435" s="4"/>
      <c r="M10435" s="1"/>
      <c r="Q10435" s="40"/>
      <c r="R10435" s="40"/>
      <c r="S10435" s="40"/>
      <c r="T10435" s="40"/>
      <c r="U10435" s="40"/>
      <c r="V10435" s="40"/>
      <c r="W10435" s="40"/>
      <c r="X10435" s="40"/>
      <c r="Y10435" s="40"/>
      <c r="Z10435" s="40"/>
    </row>
    <row r="10436" spans="1:36">
      <c r="A10436" s="1" t="s">
        <v>2923</v>
      </c>
      <c r="B10436" s="50">
        <v>42807</v>
      </c>
      <c r="C10436" s="30">
        <v>100</v>
      </c>
      <c r="D10436" s="4" t="s">
        <v>2917</v>
      </c>
      <c r="E10436" s="1">
        <v>33</v>
      </c>
      <c r="F10436" s="4" t="s">
        <v>47</v>
      </c>
      <c r="G10436" s="4" t="s">
        <v>652</v>
      </c>
      <c r="H10436" s="4" t="s">
        <v>23</v>
      </c>
      <c r="I10436" s="4" t="s">
        <v>23</v>
      </c>
      <c r="J10436" s="4"/>
      <c r="K10436" s="4"/>
      <c r="M10436" s="1"/>
      <c r="Q10436" s="40"/>
      <c r="R10436" s="40"/>
      <c r="S10436" s="40"/>
      <c r="T10436" s="40"/>
      <c r="U10436" s="40"/>
      <c r="V10436" s="40"/>
      <c r="W10436" s="40"/>
      <c r="X10436" s="40"/>
      <c r="Y10436" s="40"/>
      <c r="Z10436" s="40"/>
    </row>
    <row r="10437" spans="1:36">
      <c r="A10437" s="1" t="s">
        <v>2923</v>
      </c>
      <c r="B10437" s="50">
        <v>42807</v>
      </c>
      <c r="C10437" s="30">
        <v>100</v>
      </c>
      <c r="D10437" s="4" t="s">
        <v>2917</v>
      </c>
      <c r="E10437" s="1">
        <v>34</v>
      </c>
      <c r="F10437" s="4" t="s">
        <v>26</v>
      </c>
      <c r="G10437" s="4" t="s">
        <v>653</v>
      </c>
      <c r="H10437" s="4" t="s">
        <v>23</v>
      </c>
      <c r="I10437" s="4" t="s">
        <v>23</v>
      </c>
      <c r="J10437" s="4"/>
      <c r="K10437" s="4"/>
      <c r="M10437" s="1"/>
      <c r="Q10437" s="40"/>
      <c r="R10437" s="40"/>
      <c r="S10437" s="40"/>
      <c r="T10437" s="40"/>
      <c r="U10437" s="40"/>
      <c r="V10437" s="40"/>
      <c r="W10437" s="40"/>
      <c r="X10437" s="40"/>
      <c r="Y10437" s="40"/>
      <c r="Z10437" s="40"/>
    </row>
    <row r="10438" spans="1:36">
      <c r="A10438" s="1" t="s">
        <v>2923</v>
      </c>
      <c r="B10438" s="50">
        <v>42807</v>
      </c>
      <c r="C10438" s="30">
        <v>100</v>
      </c>
      <c r="D10438" s="4" t="s">
        <v>2917</v>
      </c>
      <c r="E10438" s="1">
        <v>34</v>
      </c>
      <c r="F10438" s="4" t="s">
        <v>47</v>
      </c>
      <c r="G10438" s="4" t="s">
        <v>655</v>
      </c>
      <c r="H10438" s="4" t="s">
        <v>23</v>
      </c>
      <c r="I10438" s="4" t="s">
        <v>23</v>
      </c>
      <c r="J10438" s="4"/>
      <c r="K10438" s="4"/>
      <c r="M10438" s="1"/>
      <c r="Q10438" s="40"/>
      <c r="R10438" s="40"/>
      <c r="S10438" s="40"/>
      <c r="T10438" s="40"/>
      <c r="U10438" s="40"/>
      <c r="V10438" s="40"/>
      <c r="W10438" s="40"/>
      <c r="X10438" s="40"/>
      <c r="Y10438" s="40"/>
      <c r="Z10438" s="40"/>
    </row>
    <row r="10439" spans="1:36">
      <c r="A10439" s="1" t="s">
        <v>2923</v>
      </c>
      <c r="B10439" s="50">
        <v>42807</v>
      </c>
      <c r="C10439" s="30">
        <v>100</v>
      </c>
      <c r="D10439" s="4" t="s">
        <v>2917</v>
      </c>
      <c r="E10439" s="1">
        <v>35</v>
      </c>
      <c r="F10439" s="4" t="s">
        <v>26</v>
      </c>
      <c r="G10439" s="4" t="s">
        <v>656</v>
      </c>
      <c r="H10439" s="4" t="s">
        <v>23</v>
      </c>
      <c r="I10439" s="4" t="s">
        <v>23</v>
      </c>
      <c r="J10439" s="4"/>
      <c r="K10439" s="4"/>
      <c r="M10439" s="1"/>
      <c r="Q10439" s="40"/>
      <c r="R10439" s="40"/>
      <c r="S10439" s="40"/>
      <c r="T10439" s="40"/>
      <c r="U10439" s="40"/>
      <c r="V10439" s="40"/>
      <c r="W10439" s="40"/>
      <c r="X10439" s="40"/>
      <c r="Y10439" s="40"/>
      <c r="Z10439" s="40"/>
    </row>
    <row r="10440" spans="1:36">
      <c r="A10440" s="1" t="s">
        <v>2923</v>
      </c>
      <c r="B10440" s="50">
        <v>42807</v>
      </c>
      <c r="C10440" s="30">
        <v>100</v>
      </c>
      <c r="D10440" s="4" t="s">
        <v>2917</v>
      </c>
      <c r="E10440" s="1">
        <v>35</v>
      </c>
      <c r="F10440" s="4" t="s">
        <v>47</v>
      </c>
      <c r="G10440" s="4" t="s">
        <v>658</v>
      </c>
      <c r="H10440" s="4" t="s">
        <v>23</v>
      </c>
      <c r="I10440" s="4" t="s">
        <v>23</v>
      </c>
      <c r="J10440" s="4"/>
      <c r="K10440" s="4"/>
      <c r="M10440" s="1"/>
      <c r="Q10440" s="40"/>
      <c r="R10440" s="40"/>
      <c r="S10440" s="40"/>
      <c r="T10440" s="40"/>
      <c r="U10440" s="40"/>
      <c r="V10440" s="40"/>
      <c r="W10440" s="40"/>
      <c r="X10440" s="40"/>
      <c r="Y10440" s="40"/>
      <c r="Z10440" s="40"/>
    </row>
    <row r="10441" spans="1:36">
      <c r="A10441" s="1" t="s">
        <v>2923</v>
      </c>
      <c r="B10441" s="50">
        <v>42807</v>
      </c>
      <c r="C10441" s="30">
        <v>100</v>
      </c>
      <c r="D10441" s="4" t="s">
        <v>2917</v>
      </c>
      <c r="E10441" s="1">
        <v>36</v>
      </c>
      <c r="F10441" s="4" t="s">
        <v>26</v>
      </c>
      <c r="G10441" s="4" t="s">
        <v>660</v>
      </c>
      <c r="H10441" s="4" t="s">
        <v>23</v>
      </c>
      <c r="I10441" s="4" t="s">
        <v>23</v>
      </c>
      <c r="J10441" s="4"/>
      <c r="K10441" s="4"/>
      <c r="M10441" s="1"/>
      <c r="Q10441" s="40"/>
      <c r="R10441" s="40"/>
      <c r="S10441" s="40"/>
      <c r="T10441" s="40"/>
      <c r="U10441" s="40"/>
      <c r="V10441" s="40"/>
      <c r="W10441" s="40"/>
      <c r="X10441" s="40"/>
      <c r="Y10441" s="40"/>
      <c r="Z10441" s="40"/>
    </row>
    <row r="10442" spans="1:36">
      <c r="A10442" s="1" t="s">
        <v>2923</v>
      </c>
      <c r="B10442" s="50">
        <v>42807</v>
      </c>
      <c r="C10442" s="30">
        <v>100</v>
      </c>
      <c r="D10442" s="4" t="s">
        <v>2917</v>
      </c>
      <c r="E10442" s="1">
        <v>36</v>
      </c>
      <c r="F10442" s="4" t="s">
        <v>47</v>
      </c>
      <c r="G10442" s="4" t="s">
        <v>661</v>
      </c>
      <c r="H10442" s="4" t="s">
        <v>23</v>
      </c>
      <c r="I10442" s="4" t="s">
        <v>23</v>
      </c>
      <c r="J10442" s="4"/>
      <c r="K10442" s="4"/>
      <c r="M10442" s="1"/>
      <c r="Q10442" s="40"/>
      <c r="R10442" s="40"/>
      <c r="S10442" s="40"/>
      <c r="T10442" s="40"/>
      <c r="U10442" s="40"/>
      <c r="V10442" s="40"/>
      <c r="W10442" s="40"/>
      <c r="X10442" s="40"/>
      <c r="Y10442" s="40"/>
      <c r="Z10442" s="40"/>
    </row>
    <row r="10443" spans="1:36">
      <c r="A10443" s="1" t="s">
        <v>2923</v>
      </c>
      <c r="B10443" s="50">
        <v>42807</v>
      </c>
      <c r="C10443" s="30">
        <v>100</v>
      </c>
      <c r="D10443" s="4" t="s">
        <v>2917</v>
      </c>
      <c r="E10443" s="1">
        <v>37</v>
      </c>
      <c r="F10443" s="4" t="s">
        <v>26</v>
      </c>
      <c r="G10443" s="4" t="s">
        <v>741</v>
      </c>
      <c r="H10443" s="4" t="s">
        <v>23</v>
      </c>
      <c r="I10443" s="4" t="s">
        <v>23</v>
      </c>
      <c r="J10443" s="4"/>
      <c r="K10443" s="4"/>
      <c r="M10443" s="1"/>
      <c r="Q10443" s="40"/>
      <c r="R10443" s="40"/>
      <c r="S10443" s="40"/>
      <c r="T10443" s="40"/>
      <c r="U10443" s="40"/>
      <c r="V10443" s="40"/>
      <c r="W10443" s="40"/>
      <c r="X10443" s="40"/>
      <c r="Y10443" s="40"/>
      <c r="Z10443" s="40"/>
    </row>
    <row r="10444" spans="1:36">
      <c r="A10444" s="1" t="s">
        <v>2923</v>
      </c>
      <c r="B10444" s="50">
        <v>42807</v>
      </c>
      <c r="C10444" s="30">
        <v>100</v>
      </c>
      <c r="D10444" s="4" t="s">
        <v>2917</v>
      </c>
      <c r="E10444" s="1">
        <v>37</v>
      </c>
      <c r="F10444" s="4" t="s">
        <v>47</v>
      </c>
      <c r="G10444" s="4" t="s">
        <v>662</v>
      </c>
      <c r="H10444" s="4" t="s">
        <v>23</v>
      </c>
      <c r="I10444" s="4" t="s">
        <v>23</v>
      </c>
      <c r="J10444" s="4"/>
      <c r="K10444" s="4" t="s">
        <v>32</v>
      </c>
      <c r="L10444" s="1" t="s">
        <v>53</v>
      </c>
      <c r="M10444" s="1" t="s">
        <v>2687</v>
      </c>
      <c r="Q10444" s="40"/>
      <c r="R10444" s="40"/>
      <c r="S10444" s="40"/>
      <c r="T10444" s="40"/>
      <c r="U10444" s="40"/>
      <c r="V10444" s="40"/>
      <c r="W10444" s="40"/>
      <c r="X10444" s="40">
        <v>14</v>
      </c>
      <c r="Y10444" s="40">
        <v>60</v>
      </c>
      <c r="Z10444" s="40">
        <f>60-14</f>
        <v>46</v>
      </c>
      <c r="AJ10444" s="1" t="s">
        <v>2638</v>
      </c>
    </row>
    <row r="10445" spans="1:36">
      <c r="A10445" s="1" t="s">
        <v>2923</v>
      </c>
      <c r="B10445" s="50">
        <v>42807</v>
      </c>
      <c r="C10445" s="30">
        <v>100</v>
      </c>
      <c r="D10445" s="4" t="s">
        <v>2917</v>
      </c>
      <c r="E10445" s="1">
        <v>38</v>
      </c>
      <c r="F10445" s="4" t="s">
        <v>26</v>
      </c>
      <c r="G10445" s="4" t="s">
        <v>663</v>
      </c>
      <c r="H10445" s="4" t="s">
        <v>23</v>
      </c>
      <c r="I10445" s="4" t="s">
        <v>23</v>
      </c>
      <c r="J10445" s="4"/>
      <c r="K10445" s="4"/>
      <c r="M10445" s="1"/>
      <c r="Q10445" s="40"/>
      <c r="R10445" s="40"/>
      <c r="S10445" s="40"/>
      <c r="T10445" s="40"/>
      <c r="U10445" s="40"/>
      <c r="V10445" s="40"/>
      <c r="W10445" s="40"/>
      <c r="X10445" s="40"/>
      <c r="Y10445" s="40"/>
      <c r="Z10445" s="40"/>
    </row>
    <row r="10446" spans="1:36">
      <c r="A10446" s="1" t="s">
        <v>2923</v>
      </c>
      <c r="B10446" s="50">
        <v>42807</v>
      </c>
      <c r="C10446" s="30">
        <v>100</v>
      </c>
      <c r="D10446" s="4" t="s">
        <v>2917</v>
      </c>
      <c r="E10446" s="1">
        <v>38</v>
      </c>
      <c r="F10446" s="4" t="s">
        <v>47</v>
      </c>
      <c r="G10446" s="4" t="s">
        <v>664</v>
      </c>
      <c r="H10446" s="4" t="s">
        <v>23</v>
      </c>
      <c r="I10446" s="4" t="s">
        <v>23</v>
      </c>
      <c r="J10446" s="4"/>
      <c r="K10446" s="4"/>
      <c r="M10446" s="1"/>
      <c r="Q10446" s="40"/>
      <c r="R10446" s="40"/>
      <c r="S10446" s="40"/>
      <c r="T10446" s="40"/>
      <c r="U10446" s="40"/>
      <c r="V10446" s="40"/>
      <c r="W10446" s="40"/>
      <c r="X10446" s="40"/>
      <c r="Y10446" s="40"/>
      <c r="Z10446" s="40"/>
    </row>
    <row r="10447" spans="1:36">
      <c r="A10447" s="1" t="s">
        <v>2923</v>
      </c>
      <c r="B10447" s="50">
        <v>42807</v>
      </c>
      <c r="C10447" s="30">
        <v>100</v>
      </c>
      <c r="D10447" s="4" t="s">
        <v>2917</v>
      </c>
      <c r="E10447" s="1">
        <v>39</v>
      </c>
      <c r="F10447" s="4" t="s">
        <v>26</v>
      </c>
      <c r="G10447" s="4" t="s">
        <v>665</v>
      </c>
      <c r="H10447" s="4" t="s">
        <v>23</v>
      </c>
      <c r="I10447" s="4" t="s">
        <v>23</v>
      </c>
      <c r="J10447" s="4"/>
      <c r="K10447" s="4"/>
      <c r="M10447" s="1"/>
      <c r="Q10447" s="40"/>
      <c r="R10447" s="40"/>
      <c r="S10447" s="40"/>
      <c r="T10447" s="40"/>
      <c r="U10447" s="40"/>
      <c r="V10447" s="40"/>
      <c r="W10447" s="40"/>
      <c r="X10447" s="40"/>
      <c r="Y10447" s="40"/>
      <c r="Z10447" s="40"/>
    </row>
    <row r="10448" spans="1:36">
      <c r="A10448" s="1" t="s">
        <v>2923</v>
      </c>
      <c r="B10448" s="50">
        <v>42807</v>
      </c>
      <c r="C10448" s="30">
        <v>100</v>
      </c>
      <c r="D10448" s="4" t="s">
        <v>2917</v>
      </c>
      <c r="E10448" s="1">
        <v>39</v>
      </c>
      <c r="F10448" s="4" t="s">
        <v>47</v>
      </c>
      <c r="G10448" s="4" t="s">
        <v>666</v>
      </c>
      <c r="H10448" s="4" t="s">
        <v>23</v>
      </c>
      <c r="I10448" s="4" t="s">
        <v>23</v>
      </c>
      <c r="J10448" s="4"/>
      <c r="K10448" s="4"/>
      <c r="M10448" s="1"/>
      <c r="Q10448" s="40"/>
      <c r="R10448" s="40"/>
      <c r="S10448" s="40"/>
      <c r="T10448" s="40"/>
      <c r="U10448" s="40"/>
      <c r="V10448" s="40"/>
      <c r="W10448" s="40"/>
      <c r="X10448" s="40"/>
      <c r="Y10448" s="40"/>
      <c r="Z10448" s="40"/>
    </row>
    <row r="10449" spans="1:26">
      <c r="A10449" s="1" t="s">
        <v>2923</v>
      </c>
      <c r="B10449" s="50">
        <v>42807</v>
      </c>
      <c r="C10449" s="30">
        <v>100</v>
      </c>
      <c r="D10449" s="4" t="s">
        <v>2917</v>
      </c>
      <c r="E10449" s="1">
        <v>40</v>
      </c>
      <c r="F10449" s="4" t="s">
        <v>26</v>
      </c>
      <c r="G10449" s="4" t="s">
        <v>667</v>
      </c>
      <c r="H10449" s="4" t="s">
        <v>23</v>
      </c>
      <c r="I10449" s="4" t="s">
        <v>23</v>
      </c>
      <c r="J10449" s="4"/>
      <c r="K10449" s="4"/>
      <c r="M10449" s="1"/>
      <c r="Q10449" s="40"/>
      <c r="R10449" s="40"/>
      <c r="S10449" s="40"/>
      <c r="T10449" s="40"/>
      <c r="U10449" s="40"/>
      <c r="V10449" s="40"/>
      <c r="W10449" s="40"/>
      <c r="X10449" s="40"/>
      <c r="Y10449" s="40"/>
      <c r="Z10449" s="40"/>
    </row>
    <row r="10450" spans="1:26">
      <c r="A10450" s="1" t="s">
        <v>2923</v>
      </c>
      <c r="B10450" s="50">
        <v>42807</v>
      </c>
      <c r="C10450" s="30">
        <v>100</v>
      </c>
      <c r="D10450" s="4" t="s">
        <v>2917</v>
      </c>
      <c r="E10450" s="1">
        <v>40</v>
      </c>
      <c r="F10450" s="4" t="s">
        <v>47</v>
      </c>
      <c r="G10450" s="4" t="s">
        <v>668</v>
      </c>
      <c r="H10450" s="4" t="s">
        <v>23</v>
      </c>
      <c r="I10450" s="4" t="s">
        <v>23</v>
      </c>
      <c r="J10450" s="4"/>
      <c r="K10450" s="4"/>
      <c r="M10450" s="1"/>
      <c r="Q10450" s="40"/>
      <c r="R10450" s="40"/>
      <c r="S10450" s="40"/>
      <c r="T10450" s="40"/>
      <c r="U10450" s="40"/>
      <c r="V10450" s="40"/>
      <c r="W10450" s="40"/>
      <c r="X10450" s="40"/>
      <c r="Y10450" s="40"/>
      <c r="Z10450" s="40"/>
    </row>
    <row r="10451" spans="1:26">
      <c r="A10451" s="1" t="s">
        <v>2923</v>
      </c>
      <c r="B10451" s="50">
        <v>42807</v>
      </c>
      <c r="C10451" s="30">
        <v>100</v>
      </c>
      <c r="D10451" s="4" t="s">
        <v>2917</v>
      </c>
      <c r="E10451" s="1">
        <v>41</v>
      </c>
      <c r="F10451" s="4" t="s">
        <v>26</v>
      </c>
      <c r="G10451" s="4" t="s">
        <v>670</v>
      </c>
      <c r="H10451" s="4" t="s">
        <v>23</v>
      </c>
      <c r="I10451" s="4" t="s">
        <v>23</v>
      </c>
      <c r="J10451" s="4"/>
      <c r="K10451" s="4"/>
      <c r="M10451" s="1"/>
      <c r="Q10451" s="40"/>
      <c r="R10451" s="40"/>
      <c r="S10451" s="40"/>
      <c r="T10451" s="40"/>
      <c r="U10451" s="40"/>
      <c r="V10451" s="40"/>
      <c r="W10451" s="40"/>
      <c r="X10451" s="40"/>
      <c r="Y10451" s="40"/>
      <c r="Z10451" s="40"/>
    </row>
    <row r="10452" spans="1:26">
      <c r="A10452" s="1" t="s">
        <v>2923</v>
      </c>
      <c r="B10452" s="50">
        <v>42807</v>
      </c>
      <c r="C10452" s="30">
        <v>100</v>
      </c>
      <c r="D10452" s="4" t="s">
        <v>2917</v>
      </c>
      <c r="E10452" s="1">
        <v>41</v>
      </c>
      <c r="F10452" s="4" t="s">
        <v>47</v>
      </c>
      <c r="G10452" s="4" t="s">
        <v>671</v>
      </c>
      <c r="H10452" s="4" t="s">
        <v>23</v>
      </c>
      <c r="I10452" s="4" t="s">
        <v>23</v>
      </c>
      <c r="J10452" s="4"/>
      <c r="K10452" s="4"/>
      <c r="M10452" s="1"/>
      <c r="Q10452" s="40"/>
      <c r="R10452" s="40"/>
      <c r="S10452" s="40"/>
      <c r="T10452" s="40"/>
      <c r="U10452" s="40"/>
      <c r="V10452" s="40"/>
      <c r="W10452" s="40"/>
      <c r="X10452" s="40"/>
      <c r="Y10452" s="40"/>
      <c r="Z10452" s="40"/>
    </row>
    <row r="10453" spans="1:26">
      <c r="A10453" s="1" t="s">
        <v>2923</v>
      </c>
      <c r="B10453" s="50">
        <v>42807</v>
      </c>
      <c r="C10453" s="30">
        <v>100</v>
      </c>
      <c r="D10453" s="4" t="s">
        <v>2917</v>
      </c>
      <c r="E10453" s="1">
        <v>42</v>
      </c>
      <c r="F10453" s="4" t="s">
        <v>26</v>
      </c>
      <c r="G10453" s="4" t="s">
        <v>672</v>
      </c>
      <c r="H10453" s="4" t="s">
        <v>23</v>
      </c>
      <c r="I10453" s="4" t="s">
        <v>23</v>
      </c>
      <c r="J10453" s="4"/>
      <c r="K10453" s="4"/>
      <c r="M10453" s="1"/>
      <c r="Q10453" s="40"/>
      <c r="R10453" s="40"/>
      <c r="S10453" s="40"/>
      <c r="T10453" s="40"/>
      <c r="U10453" s="40"/>
      <c r="V10453" s="40"/>
      <c r="W10453" s="40"/>
      <c r="X10453" s="40"/>
      <c r="Y10453" s="40"/>
      <c r="Z10453" s="40"/>
    </row>
    <row r="10454" spans="1:26">
      <c r="A10454" s="1" t="s">
        <v>2923</v>
      </c>
      <c r="B10454" s="50">
        <v>42807</v>
      </c>
      <c r="C10454" s="30">
        <v>100</v>
      </c>
      <c r="D10454" s="4" t="s">
        <v>2917</v>
      </c>
      <c r="E10454" s="1">
        <v>42</v>
      </c>
      <c r="F10454" s="4" t="s">
        <v>47</v>
      </c>
      <c r="G10454" s="4" t="s">
        <v>673</v>
      </c>
      <c r="H10454" s="4" t="s">
        <v>23</v>
      </c>
      <c r="I10454" s="4" t="s">
        <v>23</v>
      </c>
      <c r="J10454" s="4"/>
      <c r="K10454" s="4"/>
      <c r="M10454" s="1"/>
      <c r="Q10454" s="40"/>
      <c r="R10454" s="40"/>
      <c r="S10454" s="40"/>
      <c r="T10454" s="40"/>
      <c r="U10454" s="40"/>
      <c r="V10454" s="40"/>
      <c r="W10454" s="40"/>
      <c r="X10454" s="40"/>
      <c r="Y10454" s="40"/>
      <c r="Z10454" s="40"/>
    </row>
    <row r="10455" spans="1:26">
      <c r="A10455" s="1" t="s">
        <v>2923</v>
      </c>
      <c r="B10455" s="50">
        <v>42807</v>
      </c>
      <c r="C10455" s="30">
        <v>100</v>
      </c>
      <c r="D10455" s="4" t="s">
        <v>2917</v>
      </c>
      <c r="E10455" s="1">
        <v>43</v>
      </c>
      <c r="F10455" s="4" t="s">
        <v>26</v>
      </c>
      <c r="G10455" s="4" t="s">
        <v>674</v>
      </c>
      <c r="H10455" s="4" t="s">
        <v>23</v>
      </c>
      <c r="I10455" s="4" t="s">
        <v>23</v>
      </c>
      <c r="J10455" s="4"/>
      <c r="K10455" s="4"/>
      <c r="M10455" s="1"/>
      <c r="Q10455" s="40"/>
      <c r="R10455" s="40"/>
      <c r="S10455" s="40"/>
      <c r="T10455" s="40"/>
      <c r="U10455" s="40"/>
      <c r="V10455" s="40"/>
      <c r="W10455" s="40"/>
      <c r="X10455" s="40"/>
      <c r="Y10455" s="40"/>
      <c r="Z10455" s="40"/>
    </row>
    <row r="10456" spans="1:26">
      <c r="A10456" s="1" t="s">
        <v>2923</v>
      </c>
      <c r="B10456" s="50">
        <v>42807</v>
      </c>
      <c r="C10456" s="30">
        <v>100</v>
      </c>
      <c r="D10456" s="4" t="s">
        <v>2917</v>
      </c>
      <c r="E10456" s="1">
        <v>43</v>
      </c>
      <c r="F10456" s="4" t="s">
        <v>47</v>
      </c>
      <c r="G10456" s="4" t="s">
        <v>675</v>
      </c>
      <c r="H10456" s="4" t="s">
        <v>23</v>
      </c>
      <c r="I10456" s="4" t="s">
        <v>23</v>
      </c>
      <c r="J10456" s="4"/>
      <c r="K10456" s="4"/>
      <c r="M10456" s="1"/>
      <c r="Q10456" s="40"/>
      <c r="R10456" s="40"/>
      <c r="S10456" s="40"/>
      <c r="T10456" s="40"/>
      <c r="U10456" s="40"/>
      <c r="V10456" s="40"/>
      <c r="W10456" s="40"/>
      <c r="X10456" s="40"/>
      <c r="Y10456" s="40"/>
      <c r="Z10456" s="40"/>
    </row>
    <row r="10457" spans="1:26">
      <c r="A10457" s="1" t="s">
        <v>2923</v>
      </c>
      <c r="B10457" s="50">
        <v>42807</v>
      </c>
      <c r="C10457" s="30">
        <v>100</v>
      </c>
      <c r="D10457" s="4" t="s">
        <v>2917</v>
      </c>
      <c r="E10457" s="1">
        <v>44</v>
      </c>
      <c r="F10457" s="4" t="s">
        <v>26</v>
      </c>
      <c r="G10457" s="4" t="s">
        <v>676</v>
      </c>
      <c r="H10457" s="4" t="s">
        <v>23</v>
      </c>
      <c r="I10457" s="4" t="s">
        <v>23</v>
      </c>
      <c r="J10457" s="4"/>
      <c r="K10457" s="4"/>
      <c r="M10457" s="1"/>
      <c r="Q10457" s="40"/>
      <c r="R10457" s="40"/>
      <c r="S10457" s="40"/>
      <c r="T10457" s="40"/>
      <c r="U10457" s="40"/>
      <c r="V10457" s="40"/>
      <c r="W10457" s="40"/>
      <c r="X10457" s="40"/>
      <c r="Y10457" s="40"/>
      <c r="Z10457" s="40"/>
    </row>
    <row r="10458" spans="1:26">
      <c r="A10458" s="1" t="s">
        <v>2923</v>
      </c>
      <c r="B10458" s="50">
        <v>42807</v>
      </c>
      <c r="C10458" s="30">
        <v>100</v>
      </c>
      <c r="D10458" s="4" t="s">
        <v>2917</v>
      </c>
      <c r="E10458" s="1">
        <v>44</v>
      </c>
      <c r="F10458" s="4" t="s">
        <v>47</v>
      </c>
      <c r="G10458" s="4" t="s">
        <v>678</v>
      </c>
      <c r="H10458" s="4" t="s">
        <v>23</v>
      </c>
      <c r="I10458" s="4" t="s">
        <v>23</v>
      </c>
      <c r="J10458" s="4"/>
      <c r="K10458" s="4"/>
      <c r="M10458" s="1"/>
      <c r="Q10458" s="40"/>
      <c r="R10458" s="40"/>
      <c r="S10458" s="40"/>
      <c r="T10458" s="40"/>
      <c r="U10458" s="40"/>
      <c r="V10458" s="40"/>
      <c r="W10458" s="40"/>
      <c r="X10458" s="40"/>
      <c r="Y10458" s="40"/>
      <c r="Z10458" s="40"/>
    </row>
    <row r="10459" spans="1:26">
      <c r="A10459" s="1" t="s">
        <v>2923</v>
      </c>
      <c r="B10459" s="50">
        <v>42807</v>
      </c>
      <c r="C10459" s="30">
        <v>100</v>
      </c>
      <c r="D10459" s="4" t="s">
        <v>2917</v>
      </c>
      <c r="E10459" s="1">
        <v>45</v>
      </c>
      <c r="F10459" s="4" t="s">
        <v>26</v>
      </c>
      <c r="G10459" s="4" t="s">
        <v>679</v>
      </c>
      <c r="H10459" s="4" t="s">
        <v>23</v>
      </c>
      <c r="I10459" s="4" t="s">
        <v>23</v>
      </c>
      <c r="J10459" s="4"/>
      <c r="K10459" s="4"/>
      <c r="M10459" s="1"/>
      <c r="Q10459" s="40"/>
      <c r="R10459" s="40"/>
      <c r="S10459" s="40"/>
      <c r="T10459" s="40"/>
      <c r="U10459" s="40"/>
      <c r="V10459" s="40"/>
      <c r="W10459" s="40"/>
      <c r="X10459" s="40"/>
      <c r="Y10459" s="40"/>
      <c r="Z10459" s="40"/>
    </row>
    <row r="10460" spans="1:26">
      <c r="A10460" s="1" t="s">
        <v>2923</v>
      </c>
      <c r="B10460" s="50">
        <v>42807</v>
      </c>
      <c r="C10460" s="30">
        <v>100</v>
      </c>
      <c r="D10460" s="4" t="s">
        <v>2917</v>
      </c>
      <c r="E10460" s="1">
        <v>45</v>
      </c>
      <c r="F10460" s="4" t="s">
        <v>47</v>
      </c>
      <c r="G10460" s="4" t="s">
        <v>680</v>
      </c>
      <c r="H10460" s="4" t="s">
        <v>23</v>
      </c>
      <c r="I10460" s="4" t="s">
        <v>23</v>
      </c>
      <c r="J10460" s="4"/>
      <c r="K10460" s="4"/>
      <c r="M10460" s="1"/>
      <c r="Q10460" s="40"/>
      <c r="R10460" s="40"/>
      <c r="S10460" s="40"/>
      <c r="T10460" s="40"/>
      <c r="U10460" s="40"/>
      <c r="V10460" s="40"/>
      <c r="W10460" s="40"/>
      <c r="X10460" s="40"/>
      <c r="Y10460" s="40"/>
      <c r="Z10460" s="40"/>
    </row>
    <row r="10461" spans="1:26">
      <c r="A10461" s="1" t="s">
        <v>2923</v>
      </c>
      <c r="B10461" s="50">
        <v>42807</v>
      </c>
      <c r="C10461" s="30">
        <v>100</v>
      </c>
      <c r="D10461" s="4" t="s">
        <v>2917</v>
      </c>
      <c r="E10461" s="1">
        <v>46</v>
      </c>
      <c r="F10461" s="4" t="s">
        <v>26</v>
      </c>
      <c r="G10461" s="4" t="s">
        <v>681</v>
      </c>
      <c r="H10461" s="4" t="s">
        <v>23</v>
      </c>
      <c r="I10461" s="4" t="s">
        <v>23</v>
      </c>
      <c r="J10461" s="4"/>
      <c r="K10461" s="4"/>
      <c r="M10461" s="1"/>
      <c r="Q10461" s="40"/>
      <c r="R10461" s="40"/>
      <c r="S10461" s="40"/>
      <c r="T10461" s="40"/>
      <c r="U10461" s="40"/>
      <c r="V10461" s="40"/>
      <c r="W10461" s="40"/>
      <c r="X10461" s="40"/>
      <c r="Y10461" s="40"/>
      <c r="Z10461" s="40"/>
    </row>
    <row r="10462" spans="1:26">
      <c r="A10462" s="1" t="s">
        <v>2923</v>
      </c>
      <c r="B10462" s="50">
        <v>42807</v>
      </c>
      <c r="C10462" s="30">
        <v>100</v>
      </c>
      <c r="D10462" s="4" t="s">
        <v>2917</v>
      </c>
      <c r="E10462" s="1">
        <v>46</v>
      </c>
      <c r="F10462" s="4" t="s">
        <v>47</v>
      </c>
      <c r="G10462" s="4" t="s">
        <v>682</v>
      </c>
      <c r="H10462" s="4" t="s">
        <v>23</v>
      </c>
      <c r="I10462" s="4" t="s">
        <v>23</v>
      </c>
      <c r="J10462" s="4"/>
      <c r="K10462" s="4"/>
      <c r="M10462" s="1"/>
      <c r="Q10462" s="40"/>
      <c r="R10462" s="40"/>
      <c r="S10462" s="40"/>
      <c r="T10462" s="40"/>
      <c r="U10462" s="40"/>
      <c r="V10462" s="40"/>
      <c r="W10462" s="40"/>
      <c r="X10462" s="40"/>
      <c r="Y10462" s="40"/>
      <c r="Z10462" s="40"/>
    </row>
    <row r="10463" spans="1:26">
      <c r="A10463" s="1" t="s">
        <v>2923</v>
      </c>
      <c r="B10463" s="50">
        <v>42807</v>
      </c>
      <c r="C10463" s="30">
        <v>100</v>
      </c>
      <c r="D10463" s="4" t="s">
        <v>2917</v>
      </c>
      <c r="E10463" s="1">
        <v>47</v>
      </c>
      <c r="F10463" s="4" t="s">
        <v>26</v>
      </c>
      <c r="G10463" s="4" t="s">
        <v>683</v>
      </c>
      <c r="H10463" s="4" t="s">
        <v>23</v>
      </c>
      <c r="I10463" s="4" t="s">
        <v>23</v>
      </c>
      <c r="J10463" s="4"/>
      <c r="K10463" s="4"/>
      <c r="M10463" s="1"/>
      <c r="Q10463" s="40"/>
      <c r="R10463" s="40"/>
      <c r="S10463" s="40"/>
      <c r="T10463" s="40"/>
      <c r="U10463" s="40"/>
      <c r="V10463" s="40"/>
      <c r="W10463" s="40"/>
      <c r="X10463" s="40"/>
      <c r="Y10463" s="40"/>
      <c r="Z10463" s="40"/>
    </row>
    <row r="10464" spans="1:26">
      <c r="A10464" s="1" t="s">
        <v>2923</v>
      </c>
      <c r="B10464" s="50">
        <v>42807</v>
      </c>
      <c r="C10464" s="30">
        <v>100</v>
      </c>
      <c r="D10464" s="4" t="s">
        <v>2917</v>
      </c>
      <c r="E10464" s="1">
        <v>47</v>
      </c>
      <c r="F10464" s="4" t="s">
        <v>47</v>
      </c>
      <c r="G10464" s="4" t="s">
        <v>684</v>
      </c>
      <c r="H10464" s="4" t="s">
        <v>23</v>
      </c>
      <c r="I10464" s="4" t="s">
        <v>23</v>
      </c>
      <c r="J10464" s="4"/>
      <c r="K10464" s="4"/>
      <c r="M10464" s="1"/>
      <c r="Q10464" s="40"/>
      <c r="R10464" s="40"/>
      <c r="S10464" s="40"/>
      <c r="T10464" s="40"/>
      <c r="U10464" s="40"/>
      <c r="V10464" s="40"/>
      <c r="W10464" s="40"/>
      <c r="X10464" s="40"/>
      <c r="Y10464" s="40"/>
      <c r="Z10464" s="40"/>
    </row>
    <row r="10465" spans="1:26">
      <c r="A10465" s="1" t="s">
        <v>2923</v>
      </c>
      <c r="B10465" s="50">
        <v>42807</v>
      </c>
      <c r="C10465" s="30">
        <v>100</v>
      </c>
      <c r="D10465" s="4" t="s">
        <v>2917</v>
      </c>
      <c r="E10465" s="1">
        <v>48</v>
      </c>
      <c r="F10465" s="4" t="s">
        <v>26</v>
      </c>
      <c r="G10465" s="4" t="s">
        <v>686</v>
      </c>
      <c r="H10465" s="4" t="s">
        <v>23</v>
      </c>
      <c r="I10465" s="4" t="s">
        <v>23</v>
      </c>
      <c r="J10465" s="4"/>
      <c r="K10465" s="4"/>
      <c r="M10465" s="1"/>
      <c r="Q10465" s="40"/>
      <c r="R10465" s="40"/>
      <c r="S10465" s="40"/>
      <c r="T10465" s="40"/>
      <c r="U10465" s="40"/>
      <c r="V10465" s="40"/>
      <c r="W10465" s="40"/>
      <c r="X10465" s="40"/>
      <c r="Y10465" s="40"/>
      <c r="Z10465" s="40"/>
    </row>
    <row r="10466" spans="1:26">
      <c r="A10466" s="1" t="s">
        <v>2923</v>
      </c>
      <c r="B10466" s="50">
        <v>42807</v>
      </c>
      <c r="C10466" s="30">
        <v>100</v>
      </c>
      <c r="D10466" s="4" t="s">
        <v>2917</v>
      </c>
      <c r="E10466" s="1">
        <v>48</v>
      </c>
      <c r="F10466" s="4" t="s">
        <v>47</v>
      </c>
      <c r="G10466" s="4" t="s">
        <v>687</v>
      </c>
      <c r="H10466" s="4" t="s">
        <v>23</v>
      </c>
      <c r="I10466" s="4" t="s">
        <v>23</v>
      </c>
      <c r="J10466" s="4"/>
      <c r="K10466" s="4"/>
      <c r="M10466" s="1"/>
      <c r="Q10466" s="40"/>
      <c r="R10466" s="40"/>
      <c r="S10466" s="40"/>
      <c r="T10466" s="40"/>
      <c r="U10466" s="40"/>
      <c r="V10466" s="40"/>
      <c r="W10466" s="40"/>
      <c r="X10466" s="40"/>
      <c r="Y10466" s="40"/>
      <c r="Z10466" s="40"/>
    </row>
  </sheetData>
  <pageMargins left="0.7" right="0.7" top="0.75" bottom="0.75" header="0.3" footer="0.3"/>
  <pageSetup paperSize="9" orientation="portrait" r:id="rId1"/>
  <legacyDrawing r:id="rId2"/>
  <extLs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1637"/>
  <sheetViews>
    <sheetView workbookViewId="0">
      <pane ySplit="1" topLeftCell="A1600" activePane="bottomLeft" state="frozen"/>
      <selection pane="bottomLeft" activeCell="F1616" sqref="F1616"/>
    </sheetView>
  </sheetViews>
  <sheetFormatPr defaultRowHeight="14.4"/>
  <cols>
    <col min="1" max="1" width="15.44140625" style="77" customWidth="1"/>
    <col min="2" max="2" width="13.109375" style="77" customWidth="1"/>
    <col min="3" max="3" width="13.88671875" style="82" customWidth="1"/>
    <col min="4" max="5" width="8.88671875" style="82"/>
    <col min="6" max="6" width="15.21875" style="82" customWidth="1"/>
    <col min="7" max="31" width="8.88671875" style="82"/>
    <col min="32" max="16384" width="8.88671875" style="77"/>
  </cols>
  <sheetData>
    <row r="1" spans="1:32">
      <c r="A1" s="1" t="s">
        <v>1710</v>
      </c>
      <c r="B1" s="1" t="s">
        <v>0</v>
      </c>
      <c r="C1" s="40" t="s">
        <v>2062</v>
      </c>
      <c r="D1" s="40" t="s">
        <v>508</v>
      </c>
      <c r="E1" s="40" t="s">
        <v>1804</v>
      </c>
      <c r="F1" s="70" t="s">
        <v>6</v>
      </c>
      <c r="G1" s="40" t="s">
        <v>2617</v>
      </c>
      <c r="H1" s="40" t="s">
        <v>2618</v>
      </c>
      <c r="I1" s="40" t="s">
        <v>2633</v>
      </c>
      <c r="J1" s="40" t="s">
        <v>2619</v>
      </c>
      <c r="K1" s="40" t="s">
        <v>9</v>
      </c>
      <c r="L1" s="40" t="s">
        <v>10</v>
      </c>
      <c r="M1" s="40" t="s">
        <v>11</v>
      </c>
      <c r="N1" s="40" t="s">
        <v>12</v>
      </c>
      <c r="O1" s="40" t="s">
        <v>742</v>
      </c>
      <c r="P1" s="40" t="s">
        <v>2620</v>
      </c>
      <c r="Q1" s="40" t="s">
        <v>2621</v>
      </c>
      <c r="R1" s="40" t="s">
        <v>2622</v>
      </c>
      <c r="S1" s="40" t="s">
        <v>2623</v>
      </c>
      <c r="T1" s="40" t="s">
        <v>28</v>
      </c>
      <c r="U1" s="40" t="s">
        <v>2924</v>
      </c>
      <c r="V1" s="40" t="s">
        <v>16</v>
      </c>
      <c r="W1" s="40" t="s">
        <v>408</v>
      </c>
      <c r="X1" s="40" t="s">
        <v>42</v>
      </c>
      <c r="Y1" s="40" t="s">
        <v>417</v>
      </c>
      <c r="Z1" s="40" t="s">
        <v>580</v>
      </c>
      <c r="AA1" s="40" t="s">
        <v>743</v>
      </c>
      <c r="AB1" s="40" t="s">
        <v>744</v>
      </c>
      <c r="AC1" s="40" t="s">
        <v>43</v>
      </c>
      <c r="AD1" s="40" t="s">
        <v>44</v>
      </c>
      <c r="AE1" s="40" t="s">
        <v>17</v>
      </c>
      <c r="AF1" s="1"/>
    </row>
    <row r="2" spans="1:32">
      <c r="A2" s="1" t="s">
        <v>1711</v>
      </c>
      <c r="B2" s="9">
        <v>40775</v>
      </c>
      <c r="C2" s="40" t="s">
        <v>1467</v>
      </c>
      <c r="D2" s="40" t="s">
        <v>29</v>
      </c>
      <c r="E2" s="40" t="s">
        <v>25</v>
      </c>
      <c r="F2" s="47" t="s">
        <v>2068</v>
      </c>
      <c r="G2" s="40" t="s">
        <v>26</v>
      </c>
      <c r="H2" s="40" t="s">
        <v>27</v>
      </c>
      <c r="I2" s="40"/>
      <c r="J2" s="40">
        <v>41.7</v>
      </c>
      <c r="K2" s="40">
        <v>22.4</v>
      </c>
      <c r="L2" s="40">
        <v>14.9</v>
      </c>
      <c r="M2" s="40"/>
      <c r="N2" s="40"/>
      <c r="O2" s="40"/>
      <c r="P2" s="40"/>
      <c r="Q2" s="40">
        <v>22</v>
      </c>
      <c r="R2" s="40">
        <v>137</v>
      </c>
      <c r="S2" s="40">
        <f t="shared" ref="S2:S25" si="0">R2-Q2</f>
        <v>115</v>
      </c>
      <c r="T2" s="40"/>
      <c r="U2" s="40"/>
      <c r="V2" s="40"/>
      <c r="W2" s="40"/>
      <c r="X2" s="40">
        <v>234</v>
      </c>
      <c r="Y2" s="40"/>
      <c r="Z2" s="40"/>
      <c r="AA2" s="40"/>
      <c r="AB2" s="40"/>
      <c r="AC2" s="40" t="s">
        <v>288</v>
      </c>
      <c r="AD2" s="40" t="s">
        <v>287</v>
      </c>
      <c r="AE2" s="40" t="s">
        <v>297</v>
      </c>
      <c r="AF2" s="1"/>
    </row>
    <row r="3" spans="1:32">
      <c r="A3" s="1" t="s">
        <v>1711</v>
      </c>
      <c r="B3" s="9">
        <v>40775</v>
      </c>
      <c r="C3" s="40" t="s">
        <v>1810</v>
      </c>
      <c r="D3" s="40" t="s">
        <v>30</v>
      </c>
      <c r="E3" s="40" t="s">
        <v>25</v>
      </c>
      <c r="F3" s="47" t="s">
        <v>2080</v>
      </c>
      <c r="G3" s="40" t="s">
        <v>26</v>
      </c>
      <c r="H3" s="40" t="s">
        <v>33</v>
      </c>
      <c r="I3" s="40" t="s">
        <v>63</v>
      </c>
      <c r="J3" s="40">
        <v>27.05</v>
      </c>
      <c r="K3" s="40">
        <v>17.899999999999999</v>
      </c>
      <c r="L3" s="40">
        <v>8.3000000000000007</v>
      </c>
      <c r="M3" s="40"/>
      <c r="N3" s="40"/>
      <c r="O3" s="40"/>
      <c r="P3" s="40"/>
      <c r="Q3" s="40">
        <v>19</v>
      </c>
      <c r="R3" s="40">
        <v>59</v>
      </c>
      <c r="S3" s="40">
        <f t="shared" si="0"/>
        <v>40</v>
      </c>
      <c r="T3" s="40">
        <v>36</v>
      </c>
      <c r="U3" s="40"/>
      <c r="V3" s="40"/>
      <c r="W3" s="40"/>
      <c r="X3" s="40">
        <v>238</v>
      </c>
      <c r="Y3" s="40"/>
      <c r="Z3" s="40"/>
      <c r="AA3" s="40"/>
      <c r="AB3" s="40"/>
      <c r="AC3" s="40" t="s">
        <v>290</v>
      </c>
      <c r="AD3" s="40" t="s">
        <v>287</v>
      </c>
      <c r="AE3" s="40"/>
      <c r="AF3" s="1"/>
    </row>
    <row r="4" spans="1:32">
      <c r="A4" s="1" t="s">
        <v>1711</v>
      </c>
      <c r="B4" s="9">
        <v>40775</v>
      </c>
      <c r="C4" s="40" t="s">
        <v>1516</v>
      </c>
      <c r="D4" s="40" t="s">
        <v>29</v>
      </c>
      <c r="E4" s="40" t="s">
        <v>25</v>
      </c>
      <c r="F4" s="47" t="s">
        <v>2069</v>
      </c>
      <c r="G4" s="40" t="s">
        <v>26</v>
      </c>
      <c r="H4" s="40" t="s">
        <v>27</v>
      </c>
      <c r="I4" s="40"/>
      <c r="J4" s="40">
        <v>39.6</v>
      </c>
      <c r="K4" s="40">
        <v>22.3</v>
      </c>
      <c r="L4" s="40">
        <v>19.5</v>
      </c>
      <c r="M4" s="40"/>
      <c r="N4" s="40"/>
      <c r="O4" s="40"/>
      <c r="P4" s="40"/>
      <c r="Q4" s="40">
        <v>22</v>
      </c>
      <c r="R4" s="40">
        <v>138</v>
      </c>
      <c r="S4" s="40">
        <f t="shared" si="0"/>
        <v>116</v>
      </c>
      <c r="T4" s="40">
        <v>76</v>
      </c>
      <c r="U4" s="40"/>
      <c r="V4" s="40"/>
      <c r="W4" s="40"/>
      <c r="X4" s="40">
        <v>232</v>
      </c>
      <c r="Y4" s="40"/>
      <c r="Z4" s="40"/>
      <c r="AA4" s="40"/>
      <c r="AB4" s="40"/>
      <c r="AC4" s="40" t="s">
        <v>288</v>
      </c>
      <c r="AD4" s="40" t="s">
        <v>286</v>
      </c>
      <c r="AE4" s="40"/>
      <c r="AF4" s="1"/>
    </row>
    <row r="5" spans="1:32" s="78" customFormat="1">
      <c r="A5" s="1" t="s">
        <v>1711</v>
      </c>
      <c r="B5" s="9">
        <v>40775</v>
      </c>
      <c r="C5" s="40" t="s">
        <v>1805</v>
      </c>
      <c r="D5" s="40" t="s">
        <v>29</v>
      </c>
      <c r="E5" s="40" t="s">
        <v>25</v>
      </c>
      <c r="F5" s="47" t="s">
        <v>2070</v>
      </c>
      <c r="G5" s="40" t="s">
        <v>26</v>
      </c>
      <c r="H5" s="40" t="s">
        <v>27</v>
      </c>
      <c r="I5" s="40" t="s">
        <v>291</v>
      </c>
      <c r="J5" s="40">
        <v>42.4</v>
      </c>
      <c r="K5" s="40">
        <v>23.4</v>
      </c>
      <c r="L5" s="40">
        <v>18.55</v>
      </c>
      <c r="M5" s="40"/>
      <c r="N5" s="40"/>
      <c r="O5" s="40"/>
      <c r="P5" s="40"/>
      <c r="Q5" s="40">
        <v>19</v>
      </c>
      <c r="R5" s="40">
        <v>133</v>
      </c>
      <c r="S5" s="40">
        <f t="shared" si="0"/>
        <v>114</v>
      </c>
      <c r="T5" s="40">
        <v>44</v>
      </c>
      <c r="U5" s="40"/>
      <c r="V5" s="40"/>
      <c r="W5" s="40"/>
      <c r="X5" s="40">
        <v>239</v>
      </c>
      <c r="Y5" s="40"/>
      <c r="Z5" s="40"/>
      <c r="AA5" s="40"/>
      <c r="AB5" s="40"/>
      <c r="AC5" s="40" t="s">
        <v>290</v>
      </c>
      <c r="AD5" s="40" t="s">
        <v>287</v>
      </c>
      <c r="AE5" s="40" t="s">
        <v>295</v>
      </c>
      <c r="AF5" s="1"/>
    </row>
    <row r="6" spans="1:32" s="78" customFormat="1">
      <c r="A6" s="1" t="s">
        <v>1711</v>
      </c>
      <c r="B6" s="9">
        <v>40775</v>
      </c>
      <c r="C6" s="40" t="s">
        <v>1515</v>
      </c>
      <c r="D6" s="40" t="s">
        <v>30</v>
      </c>
      <c r="E6" s="40" t="s">
        <v>25</v>
      </c>
      <c r="F6" s="47" t="s">
        <v>2081</v>
      </c>
      <c r="G6" s="40" t="s">
        <v>26</v>
      </c>
      <c r="H6" s="40" t="s">
        <v>33</v>
      </c>
      <c r="I6" s="40"/>
      <c r="J6" s="40">
        <v>26.85</v>
      </c>
      <c r="K6" s="40">
        <v>17.5</v>
      </c>
      <c r="L6" s="40">
        <v>8.15</v>
      </c>
      <c r="M6" s="40"/>
      <c r="N6" s="40"/>
      <c r="O6" s="40"/>
      <c r="P6" s="40"/>
      <c r="Q6" s="40">
        <v>20</v>
      </c>
      <c r="R6" s="40">
        <v>57</v>
      </c>
      <c r="S6" s="40">
        <f t="shared" si="0"/>
        <v>37</v>
      </c>
      <c r="T6" s="40">
        <v>25</v>
      </c>
      <c r="U6" s="40"/>
      <c r="V6" s="40"/>
      <c r="W6" s="40"/>
      <c r="X6" s="40">
        <v>231</v>
      </c>
      <c r="Y6" s="40"/>
      <c r="Z6" s="40"/>
      <c r="AA6" s="40"/>
      <c r="AB6" s="40"/>
      <c r="AC6" s="40" t="s">
        <v>290</v>
      </c>
      <c r="AD6" s="40" t="s">
        <v>286</v>
      </c>
      <c r="AE6" s="40"/>
      <c r="AF6" s="1"/>
    </row>
    <row r="7" spans="1:32">
      <c r="A7" s="1" t="s">
        <v>1711</v>
      </c>
      <c r="B7" s="9">
        <v>40775</v>
      </c>
      <c r="C7" s="40" t="s">
        <v>1501</v>
      </c>
      <c r="D7" s="40" t="s">
        <v>29</v>
      </c>
      <c r="E7" s="40" t="s">
        <v>25</v>
      </c>
      <c r="F7" s="47" t="s">
        <v>2071</v>
      </c>
      <c r="G7" s="40" t="s">
        <v>26</v>
      </c>
      <c r="H7" s="40" t="s">
        <v>27</v>
      </c>
      <c r="I7" s="40"/>
      <c r="J7" s="40">
        <v>39.5</v>
      </c>
      <c r="K7" s="40">
        <v>23.25</v>
      </c>
      <c r="L7" s="40">
        <v>18.149999999999999</v>
      </c>
      <c r="M7" s="40"/>
      <c r="N7" s="40"/>
      <c r="O7" s="40"/>
      <c r="P7" s="40"/>
      <c r="Q7" s="40">
        <v>21</v>
      </c>
      <c r="R7" s="40">
        <v>138</v>
      </c>
      <c r="S7" s="40">
        <f t="shared" si="0"/>
        <v>117</v>
      </c>
      <c r="T7" s="40">
        <v>95</v>
      </c>
      <c r="U7" s="40"/>
      <c r="V7" s="40" t="s">
        <v>299</v>
      </c>
      <c r="W7" s="40"/>
      <c r="X7" s="40">
        <v>228</v>
      </c>
      <c r="Y7" s="40"/>
      <c r="Z7" s="40"/>
      <c r="AA7" s="40"/>
      <c r="AB7" s="40"/>
      <c r="AC7" s="40" t="s">
        <v>288</v>
      </c>
      <c r="AD7" s="40" t="s">
        <v>286</v>
      </c>
      <c r="AE7" s="40" t="s">
        <v>300</v>
      </c>
      <c r="AF7" s="1"/>
    </row>
    <row r="8" spans="1:32">
      <c r="A8" s="1" t="s">
        <v>1711</v>
      </c>
      <c r="B8" s="9">
        <v>40775</v>
      </c>
      <c r="C8" s="40" t="s">
        <v>1452</v>
      </c>
      <c r="D8" s="40" t="s">
        <v>37</v>
      </c>
      <c r="E8" s="40" t="s">
        <v>25</v>
      </c>
      <c r="F8" s="47" t="s">
        <v>2067</v>
      </c>
      <c r="G8" s="40" t="s">
        <v>26</v>
      </c>
      <c r="H8" s="40" t="s">
        <v>33</v>
      </c>
      <c r="I8" s="40" t="s">
        <v>63</v>
      </c>
      <c r="J8" s="40">
        <v>34.1</v>
      </c>
      <c r="K8" s="40">
        <v>18.3</v>
      </c>
      <c r="L8" s="40">
        <v>13.05</v>
      </c>
      <c r="M8" s="40"/>
      <c r="N8" s="40"/>
      <c r="O8" s="40"/>
      <c r="P8" s="40"/>
      <c r="Q8" s="40">
        <v>19</v>
      </c>
      <c r="R8" s="40">
        <v>104</v>
      </c>
      <c r="S8" s="40">
        <f t="shared" si="0"/>
        <v>85</v>
      </c>
      <c r="T8" s="40">
        <v>6</v>
      </c>
      <c r="U8" s="40"/>
      <c r="V8" s="40"/>
      <c r="W8" s="40"/>
      <c r="X8" s="40"/>
      <c r="Y8" s="40"/>
      <c r="Z8" s="40"/>
      <c r="AA8" s="40"/>
      <c r="AB8" s="40"/>
      <c r="AC8" s="40" t="s">
        <v>290</v>
      </c>
      <c r="AD8" s="40" t="s">
        <v>287</v>
      </c>
      <c r="AE8" s="40"/>
      <c r="AF8" s="1"/>
    </row>
    <row r="9" spans="1:32">
      <c r="A9" s="1" t="s">
        <v>1711</v>
      </c>
      <c r="B9" s="9">
        <v>40775</v>
      </c>
      <c r="C9" s="40" t="s">
        <v>532</v>
      </c>
      <c r="D9" s="40" t="s">
        <v>29</v>
      </c>
      <c r="E9" s="40" t="s">
        <v>25</v>
      </c>
      <c r="F9" s="47" t="s">
        <v>2072</v>
      </c>
      <c r="G9" s="40" t="s">
        <v>26</v>
      </c>
      <c r="H9" s="40" t="s">
        <v>66</v>
      </c>
      <c r="I9" s="40"/>
      <c r="J9" s="40">
        <v>42.3</v>
      </c>
      <c r="K9" s="40">
        <v>22.7</v>
      </c>
      <c r="L9" s="40">
        <v>14.15</v>
      </c>
      <c r="M9" s="40"/>
      <c r="N9" s="40"/>
      <c r="O9" s="40"/>
      <c r="P9" s="40"/>
      <c r="Q9" s="40">
        <v>19</v>
      </c>
      <c r="R9" s="40">
        <v>123</v>
      </c>
      <c r="S9" s="40">
        <f t="shared" si="0"/>
        <v>104</v>
      </c>
      <c r="T9" s="40">
        <v>99</v>
      </c>
      <c r="U9" s="40"/>
      <c r="V9" s="40"/>
      <c r="W9" s="40"/>
      <c r="X9" s="40">
        <v>227</v>
      </c>
      <c r="Y9" s="40"/>
      <c r="Z9" s="40"/>
      <c r="AA9" s="40"/>
      <c r="AB9" s="40"/>
      <c r="AC9" s="40" t="s">
        <v>290</v>
      </c>
      <c r="AD9" s="40" t="s">
        <v>286</v>
      </c>
      <c r="AE9" s="40" t="s">
        <v>298</v>
      </c>
      <c r="AF9" s="1"/>
    </row>
    <row r="10" spans="1:32">
      <c r="A10" s="1" t="s">
        <v>1711</v>
      </c>
      <c r="B10" s="9">
        <v>40775</v>
      </c>
      <c r="C10" s="40" t="s">
        <v>1510</v>
      </c>
      <c r="D10" s="40" t="s">
        <v>24</v>
      </c>
      <c r="E10" s="40" t="s">
        <v>25</v>
      </c>
      <c r="F10" s="47" t="s">
        <v>2065</v>
      </c>
      <c r="G10" s="40" t="s">
        <v>26</v>
      </c>
      <c r="H10" s="40" t="s">
        <v>33</v>
      </c>
      <c r="I10" s="40" t="s">
        <v>301</v>
      </c>
      <c r="J10" s="40">
        <v>45.5</v>
      </c>
      <c r="K10" s="40">
        <v>25.3</v>
      </c>
      <c r="L10" s="40">
        <v>20.2</v>
      </c>
      <c r="M10" s="40"/>
      <c r="N10" s="40"/>
      <c r="O10" s="40"/>
      <c r="P10" s="40"/>
      <c r="Q10" s="40">
        <v>22</v>
      </c>
      <c r="R10" s="40">
        <v>383</v>
      </c>
      <c r="S10" s="40">
        <f t="shared" si="0"/>
        <v>361</v>
      </c>
      <c r="T10" s="40">
        <v>14</v>
      </c>
      <c r="U10" s="40"/>
      <c r="V10" s="40"/>
      <c r="W10" s="40"/>
      <c r="X10" s="40">
        <v>230</v>
      </c>
      <c r="Y10" s="40"/>
      <c r="Z10" s="40"/>
      <c r="AA10" s="40"/>
      <c r="AB10" s="40"/>
      <c r="AC10" s="40" t="s">
        <v>288</v>
      </c>
      <c r="AD10" s="40" t="s">
        <v>286</v>
      </c>
      <c r="AE10" s="40"/>
      <c r="AF10" s="1"/>
    </row>
    <row r="11" spans="1:32">
      <c r="A11" s="1" t="s">
        <v>1711</v>
      </c>
      <c r="B11" s="9">
        <v>40775</v>
      </c>
      <c r="C11" s="40" t="s">
        <v>1455</v>
      </c>
      <c r="D11" s="40" t="s">
        <v>32</v>
      </c>
      <c r="E11" s="40" t="s">
        <v>25</v>
      </c>
      <c r="F11" s="47" t="s">
        <v>2077</v>
      </c>
      <c r="G11" s="40" t="s">
        <v>26</v>
      </c>
      <c r="H11" s="40" t="s">
        <v>66</v>
      </c>
      <c r="I11" s="40"/>
      <c r="J11" s="40">
        <v>27.25</v>
      </c>
      <c r="K11" s="40">
        <v>17.600000000000001</v>
      </c>
      <c r="L11" s="40">
        <v>11.2</v>
      </c>
      <c r="M11" s="40"/>
      <c r="N11" s="40"/>
      <c r="O11" s="40"/>
      <c r="P11" s="40"/>
      <c r="Q11" s="40">
        <v>19</v>
      </c>
      <c r="R11" s="40">
        <v>77</v>
      </c>
      <c r="S11" s="40">
        <f t="shared" si="0"/>
        <v>58</v>
      </c>
      <c r="T11" s="40">
        <v>114</v>
      </c>
      <c r="U11" s="40"/>
      <c r="V11" s="40" t="s">
        <v>296</v>
      </c>
      <c r="W11" s="40"/>
      <c r="X11" s="40"/>
      <c r="Y11" s="40"/>
      <c r="Z11" s="40"/>
      <c r="AA11" s="40"/>
      <c r="AB11" s="40"/>
      <c r="AC11" s="40" t="s">
        <v>290</v>
      </c>
      <c r="AD11" s="40" t="s">
        <v>286</v>
      </c>
      <c r="AE11" s="40"/>
      <c r="AF11" s="1"/>
    </row>
    <row r="12" spans="1:32">
      <c r="A12" s="1" t="s">
        <v>1711</v>
      </c>
      <c r="B12" s="9">
        <v>40775</v>
      </c>
      <c r="C12" s="40" t="s">
        <v>1811</v>
      </c>
      <c r="D12" s="40" t="s">
        <v>30</v>
      </c>
      <c r="E12" s="40" t="s">
        <v>25</v>
      </c>
      <c r="F12" s="47" t="s">
        <v>2082</v>
      </c>
      <c r="G12" s="40" t="s">
        <v>26</v>
      </c>
      <c r="H12" s="40" t="s">
        <v>27</v>
      </c>
      <c r="I12" s="40"/>
      <c r="J12" s="40">
        <v>27.3</v>
      </c>
      <c r="K12" s="40">
        <v>15.95</v>
      </c>
      <c r="L12" s="40">
        <v>12.2</v>
      </c>
      <c r="M12" s="40"/>
      <c r="N12" s="40"/>
      <c r="O12" s="40"/>
      <c r="P12" s="40"/>
      <c r="Q12" s="40">
        <v>21</v>
      </c>
      <c r="R12" s="40">
        <v>64</v>
      </c>
      <c r="S12" s="40">
        <f t="shared" si="0"/>
        <v>43</v>
      </c>
      <c r="T12" s="40">
        <v>30</v>
      </c>
      <c r="U12" s="40"/>
      <c r="V12" s="40"/>
      <c r="W12" s="40"/>
      <c r="X12" s="40">
        <v>240</v>
      </c>
      <c r="Y12" s="40"/>
      <c r="Z12" s="40"/>
      <c r="AA12" s="40"/>
      <c r="AB12" s="40"/>
      <c r="AC12" s="40" t="s">
        <v>288</v>
      </c>
      <c r="AD12" s="40" t="s">
        <v>287</v>
      </c>
      <c r="AE12" s="40"/>
      <c r="AF12" s="1"/>
    </row>
    <row r="13" spans="1:32">
      <c r="A13" s="1" t="s">
        <v>1711</v>
      </c>
      <c r="B13" s="9">
        <v>40775</v>
      </c>
      <c r="C13" s="40" t="s">
        <v>1809</v>
      </c>
      <c r="D13" s="40" t="s">
        <v>32</v>
      </c>
      <c r="E13" s="40" t="s">
        <v>25</v>
      </c>
      <c r="F13" s="47" t="s">
        <v>2078</v>
      </c>
      <c r="G13" s="40" t="s">
        <v>26</v>
      </c>
      <c r="H13" s="40" t="s">
        <v>90</v>
      </c>
      <c r="I13" s="40"/>
      <c r="J13" s="40">
        <v>25.9</v>
      </c>
      <c r="K13" s="40">
        <v>15.4</v>
      </c>
      <c r="L13" s="40">
        <v>7.9</v>
      </c>
      <c r="M13" s="40"/>
      <c r="N13" s="40"/>
      <c r="O13" s="40"/>
      <c r="P13" s="40"/>
      <c r="Q13" s="40">
        <v>21</v>
      </c>
      <c r="R13" s="40">
        <v>73</v>
      </c>
      <c r="S13" s="40">
        <f t="shared" si="0"/>
        <v>52</v>
      </c>
      <c r="T13" s="40">
        <v>101</v>
      </c>
      <c r="U13" s="40"/>
      <c r="V13" s="40"/>
      <c r="W13" s="40"/>
      <c r="X13" s="40"/>
      <c r="Y13" s="40"/>
      <c r="Z13" s="40"/>
      <c r="AA13" s="40"/>
      <c r="AB13" s="40"/>
      <c r="AC13" s="40" t="s">
        <v>288</v>
      </c>
      <c r="AD13" s="40" t="s">
        <v>286</v>
      </c>
      <c r="AE13" s="40"/>
      <c r="AF13" s="1"/>
    </row>
    <row r="14" spans="1:32">
      <c r="A14" s="1" t="s">
        <v>1711</v>
      </c>
      <c r="B14" s="9">
        <v>40775</v>
      </c>
      <c r="C14" s="40" t="s">
        <v>1806</v>
      </c>
      <c r="D14" s="40" t="s">
        <v>29</v>
      </c>
      <c r="E14" s="40" t="s">
        <v>25</v>
      </c>
      <c r="F14" s="47" t="s">
        <v>2073</v>
      </c>
      <c r="G14" s="40" t="s">
        <v>26</v>
      </c>
      <c r="H14" s="40" t="s">
        <v>27</v>
      </c>
      <c r="I14" s="40" t="s">
        <v>291</v>
      </c>
      <c r="J14" s="40">
        <v>42.55</v>
      </c>
      <c r="K14" s="40">
        <v>23.5</v>
      </c>
      <c r="L14" s="40">
        <v>16.100000000000001</v>
      </c>
      <c r="M14" s="40"/>
      <c r="N14" s="40"/>
      <c r="O14" s="40"/>
      <c r="P14" s="40"/>
      <c r="Q14" s="40">
        <v>19</v>
      </c>
      <c r="R14" s="40">
        <v>153</v>
      </c>
      <c r="S14" s="40">
        <f t="shared" si="0"/>
        <v>134</v>
      </c>
      <c r="T14" s="40">
        <v>143</v>
      </c>
      <c r="U14" s="40"/>
      <c r="V14" s="40" t="s">
        <v>293</v>
      </c>
      <c r="W14" s="40"/>
      <c r="X14" s="40">
        <v>241</v>
      </c>
      <c r="Y14" s="40"/>
      <c r="Z14" s="40"/>
      <c r="AA14" s="40"/>
      <c r="AB14" s="40"/>
      <c r="AC14" s="40" t="s">
        <v>290</v>
      </c>
      <c r="AD14" s="40" t="s">
        <v>287</v>
      </c>
      <c r="AE14" s="40" t="s">
        <v>294</v>
      </c>
      <c r="AF14" s="1"/>
    </row>
    <row r="15" spans="1:32" s="78" customFormat="1">
      <c r="A15" s="1" t="s">
        <v>1711</v>
      </c>
      <c r="B15" s="9">
        <v>40775</v>
      </c>
      <c r="C15" s="40" t="s">
        <v>1507</v>
      </c>
      <c r="D15" s="40" t="s">
        <v>36</v>
      </c>
      <c r="E15" s="40" t="s">
        <v>25</v>
      </c>
      <c r="F15" s="47" t="s">
        <v>2063</v>
      </c>
      <c r="G15" s="40" t="s">
        <v>26</v>
      </c>
      <c r="H15" s="40" t="s">
        <v>33</v>
      </c>
      <c r="I15" s="40"/>
      <c r="J15" s="40">
        <v>30.3</v>
      </c>
      <c r="K15" s="40"/>
      <c r="L15" s="40">
        <v>5.25</v>
      </c>
      <c r="M15" s="40">
        <v>132.9</v>
      </c>
      <c r="N15" s="40">
        <v>94.05</v>
      </c>
      <c r="O15" s="40"/>
      <c r="P15" s="40"/>
      <c r="Q15" s="40">
        <v>21</v>
      </c>
      <c r="R15" s="40">
        <v>115</v>
      </c>
      <c r="S15" s="40">
        <f t="shared" si="0"/>
        <v>94</v>
      </c>
      <c r="T15" s="40">
        <v>0</v>
      </c>
      <c r="U15" s="40"/>
      <c r="V15" s="40"/>
      <c r="W15" s="40"/>
      <c r="X15" s="40"/>
      <c r="Y15" s="40"/>
      <c r="Z15" s="40"/>
      <c r="AA15" s="40"/>
      <c r="AB15" s="40"/>
      <c r="AC15" s="40" t="s">
        <v>288</v>
      </c>
      <c r="AD15" s="40" t="s">
        <v>286</v>
      </c>
      <c r="AE15" s="40"/>
      <c r="AF15" s="31"/>
    </row>
    <row r="16" spans="1:32">
      <c r="A16" s="1" t="s">
        <v>1711</v>
      </c>
      <c r="B16" s="9">
        <v>40775</v>
      </c>
      <c r="C16" s="40" t="s">
        <v>1812</v>
      </c>
      <c r="D16" s="40" t="s">
        <v>30</v>
      </c>
      <c r="E16" s="40" t="s">
        <v>25</v>
      </c>
      <c r="F16" s="47" t="s">
        <v>2083</v>
      </c>
      <c r="G16" s="40" t="s">
        <v>26</v>
      </c>
      <c r="H16" s="40" t="s">
        <v>33</v>
      </c>
      <c r="I16" s="40"/>
      <c r="J16" s="40">
        <v>28</v>
      </c>
      <c r="K16" s="40">
        <v>18.3</v>
      </c>
      <c r="L16" s="40">
        <v>9.75</v>
      </c>
      <c r="M16" s="40"/>
      <c r="N16" s="40"/>
      <c r="O16" s="40"/>
      <c r="P16" s="40"/>
      <c r="Q16" s="40">
        <v>19</v>
      </c>
      <c r="R16" s="40">
        <v>56</v>
      </c>
      <c r="S16" s="40">
        <f t="shared" si="0"/>
        <v>37</v>
      </c>
      <c r="T16" s="40">
        <v>22</v>
      </c>
      <c r="U16" s="40"/>
      <c r="V16" s="40"/>
      <c r="W16" s="40"/>
      <c r="X16" s="40">
        <v>235</v>
      </c>
      <c r="Y16" s="40"/>
      <c r="Z16" s="40"/>
      <c r="AA16" s="40"/>
      <c r="AB16" s="40"/>
      <c r="AC16" s="40" t="s">
        <v>290</v>
      </c>
      <c r="AD16" s="40" t="s">
        <v>287</v>
      </c>
      <c r="AE16" s="40"/>
      <c r="AF16" s="1"/>
    </row>
    <row r="17" spans="1:32">
      <c r="A17" s="1" t="s">
        <v>1711</v>
      </c>
      <c r="B17" s="9">
        <v>40775</v>
      </c>
      <c r="C17" s="40" t="s">
        <v>1518</v>
      </c>
      <c r="D17" s="40" t="s">
        <v>32</v>
      </c>
      <c r="E17" s="40" t="s">
        <v>25</v>
      </c>
      <c r="F17" s="47" t="s">
        <v>2079</v>
      </c>
      <c r="G17" s="40" t="s">
        <v>26</v>
      </c>
      <c r="H17" s="40" t="s">
        <v>90</v>
      </c>
      <c r="I17" s="40"/>
      <c r="J17" s="40">
        <v>27.9</v>
      </c>
      <c r="K17" s="40">
        <v>16.899999999999999</v>
      </c>
      <c r="L17" s="40">
        <v>10.9</v>
      </c>
      <c r="M17" s="40"/>
      <c r="N17" s="40"/>
      <c r="O17" s="40"/>
      <c r="P17" s="40"/>
      <c r="Q17" s="40">
        <v>19</v>
      </c>
      <c r="R17" s="40">
        <v>71</v>
      </c>
      <c r="S17" s="40">
        <f t="shared" si="0"/>
        <v>52</v>
      </c>
      <c r="T17" s="40">
        <v>55</v>
      </c>
      <c r="U17" s="40"/>
      <c r="V17" s="40" t="s">
        <v>304</v>
      </c>
      <c r="W17" s="40"/>
      <c r="X17" s="40"/>
      <c r="Y17" s="40"/>
      <c r="Z17" s="40"/>
      <c r="AA17" s="40"/>
      <c r="AB17" s="40"/>
      <c r="AC17" s="40" t="s">
        <v>290</v>
      </c>
      <c r="AD17" s="40" t="s">
        <v>286</v>
      </c>
      <c r="AE17" s="40"/>
      <c r="AF17" s="1"/>
    </row>
    <row r="18" spans="1:32">
      <c r="A18" s="1" t="s">
        <v>1711</v>
      </c>
      <c r="B18" s="9">
        <v>40775</v>
      </c>
      <c r="C18" s="40" t="s">
        <v>1511</v>
      </c>
      <c r="D18" s="40" t="s">
        <v>29</v>
      </c>
      <c r="E18" s="40" t="s">
        <v>25</v>
      </c>
      <c r="F18" s="47" t="s">
        <v>2075</v>
      </c>
      <c r="G18" s="40" t="s">
        <v>26</v>
      </c>
      <c r="H18" s="40" t="s">
        <v>27</v>
      </c>
      <c r="I18" s="40" t="s">
        <v>291</v>
      </c>
      <c r="J18" s="40">
        <v>38.15</v>
      </c>
      <c r="K18" s="40">
        <v>23.05</v>
      </c>
      <c r="L18" s="40">
        <v>18.25</v>
      </c>
      <c r="M18" s="40"/>
      <c r="N18" s="40"/>
      <c r="O18" s="40"/>
      <c r="P18" s="40"/>
      <c r="Q18" s="40">
        <v>20</v>
      </c>
      <c r="R18" s="40">
        <v>100</v>
      </c>
      <c r="S18" s="40">
        <f t="shared" si="0"/>
        <v>80</v>
      </c>
      <c r="T18" s="40">
        <v>72</v>
      </c>
      <c r="U18" s="40"/>
      <c r="V18" s="40" t="s">
        <v>302</v>
      </c>
      <c r="W18" s="40"/>
      <c r="X18" s="40">
        <v>229</v>
      </c>
      <c r="Y18" s="40"/>
      <c r="Z18" s="40"/>
      <c r="AA18" s="40"/>
      <c r="AB18" s="40"/>
      <c r="AC18" s="40" t="s">
        <v>290</v>
      </c>
      <c r="AD18" s="40" t="s">
        <v>286</v>
      </c>
      <c r="AE18" s="40" t="s">
        <v>303</v>
      </c>
      <c r="AF18" s="1"/>
    </row>
    <row r="19" spans="1:32">
      <c r="A19" s="1" t="s">
        <v>1711</v>
      </c>
      <c r="B19" s="9">
        <v>40775</v>
      </c>
      <c r="C19" s="40" t="s">
        <v>1808</v>
      </c>
      <c r="D19" s="40" t="s">
        <v>29</v>
      </c>
      <c r="E19" s="40" t="s">
        <v>25</v>
      </c>
      <c r="F19" s="47" t="s">
        <v>2076</v>
      </c>
      <c r="G19" s="40" t="s">
        <v>26</v>
      </c>
      <c r="H19" s="40" t="s">
        <v>33</v>
      </c>
      <c r="I19" s="40"/>
      <c r="J19" s="40">
        <v>38</v>
      </c>
      <c r="K19" s="40">
        <v>23</v>
      </c>
      <c r="L19" s="40">
        <v>6.2</v>
      </c>
      <c r="M19" s="40"/>
      <c r="N19" s="40"/>
      <c r="O19" s="40"/>
      <c r="P19" s="40"/>
      <c r="Q19" s="40">
        <v>21</v>
      </c>
      <c r="R19" s="40">
        <v>115</v>
      </c>
      <c r="S19" s="40">
        <f t="shared" si="0"/>
        <v>94</v>
      </c>
      <c r="T19" s="40">
        <v>114</v>
      </c>
      <c r="U19" s="40"/>
      <c r="V19" s="40"/>
      <c r="W19" s="40"/>
      <c r="X19" s="40">
        <v>237</v>
      </c>
      <c r="Y19" s="40"/>
      <c r="Z19" s="40"/>
      <c r="AA19" s="40"/>
      <c r="AB19" s="40"/>
      <c r="AC19" s="40" t="s">
        <v>288</v>
      </c>
      <c r="AD19" s="40" t="s">
        <v>287</v>
      </c>
      <c r="AE19" s="40" t="s">
        <v>289</v>
      </c>
      <c r="AF19" s="1"/>
    </row>
    <row r="20" spans="1:32">
      <c r="A20" s="1" t="s">
        <v>1711</v>
      </c>
      <c r="B20" s="9">
        <v>40775</v>
      </c>
      <c r="C20" s="40" t="s">
        <v>1453</v>
      </c>
      <c r="D20" s="40" t="s">
        <v>31</v>
      </c>
      <c r="E20" s="40" t="s">
        <v>25</v>
      </c>
      <c r="F20" s="47" t="s">
        <v>2066</v>
      </c>
      <c r="G20" s="40" t="s">
        <v>26</v>
      </c>
      <c r="H20" s="40" t="s">
        <v>27</v>
      </c>
      <c r="I20" s="40"/>
      <c r="J20" s="40">
        <v>39.4</v>
      </c>
      <c r="K20" s="40">
        <v>20.350000000000001</v>
      </c>
      <c r="L20" s="40">
        <v>29.9</v>
      </c>
      <c r="M20" s="40"/>
      <c r="N20" s="40"/>
      <c r="O20" s="40"/>
      <c r="P20" s="40"/>
      <c r="Q20" s="40">
        <v>22</v>
      </c>
      <c r="R20" s="40">
        <v>195</v>
      </c>
      <c r="S20" s="40">
        <f t="shared" si="0"/>
        <v>173</v>
      </c>
      <c r="T20" s="40"/>
      <c r="U20" s="40"/>
      <c r="V20" s="40"/>
      <c r="W20" s="40"/>
      <c r="X20" s="40"/>
      <c r="Y20" s="40"/>
      <c r="Z20" s="40"/>
      <c r="AA20" s="40"/>
      <c r="AB20" s="40"/>
      <c r="AC20" s="40" t="s">
        <v>288</v>
      </c>
      <c r="AD20" s="40" t="s">
        <v>287</v>
      </c>
      <c r="AE20" s="40"/>
      <c r="AF20" s="1"/>
    </row>
    <row r="21" spans="1:32">
      <c r="A21" s="1" t="s">
        <v>1711</v>
      </c>
      <c r="B21" s="9">
        <v>40775</v>
      </c>
      <c r="C21" s="40" t="s">
        <v>1807</v>
      </c>
      <c r="D21" s="40" t="s">
        <v>29</v>
      </c>
      <c r="E21" s="40" t="s">
        <v>25</v>
      </c>
      <c r="F21" s="47" t="s">
        <v>2074</v>
      </c>
      <c r="G21" s="40" t="s">
        <v>26</v>
      </c>
      <c r="H21" s="40" t="s">
        <v>27</v>
      </c>
      <c r="I21" s="40" t="s">
        <v>291</v>
      </c>
      <c r="J21" s="40">
        <v>40.700000000000003</v>
      </c>
      <c r="K21" s="40">
        <v>21.85</v>
      </c>
      <c r="L21" s="40">
        <v>15.2</v>
      </c>
      <c r="M21" s="40"/>
      <c r="N21" s="40"/>
      <c r="O21" s="40"/>
      <c r="P21" s="40"/>
      <c r="Q21" s="40">
        <v>20</v>
      </c>
      <c r="R21" s="40">
        <v>122</v>
      </c>
      <c r="S21" s="40">
        <f t="shared" si="0"/>
        <v>102</v>
      </c>
      <c r="T21" s="40">
        <v>50</v>
      </c>
      <c r="U21" s="40"/>
      <c r="V21" s="40"/>
      <c r="W21" s="40"/>
      <c r="X21" s="40">
        <v>236</v>
      </c>
      <c r="Y21" s="40"/>
      <c r="Z21" s="40"/>
      <c r="AA21" s="40"/>
      <c r="AB21" s="40"/>
      <c r="AC21" s="40" t="s">
        <v>290</v>
      </c>
      <c r="AD21" s="40" t="s">
        <v>287</v>
      </c>
      <c r="AE21" s="40" t="s">
        <v>292</v>
      </c>
      <c r="AF21" s="1"/>
    </row>
    <row r="22" spans="1:32">
      <c r="A22" s="1" t="s">
        <v>1711</v>
      </c>
      <c r="B22" s="9">
        <v>40775</v>
      </c>
      <c r="C22" s="40" t="s">
        <v>1474</v>
      </c>
      <c r="D22" s="40" t="s">
        <v>24</v>
      </c>
      <c r="E22" s="40" t="s">
        <v>25</v>
      </c>
      <c r="F22" s="47" t="s">
        <v>2064</v>
      </c>
      <c r="G22" s="40" t="s">
        <v>26</v>
      </c>
      <c r="H22" s="40" t="s">
        <v>27</v>
      </c>
      <c r="I22" s="40" t="s">
        <v>291</v>
      </c>
      <c r="J22" s="40">
        <v>48.55</v>
      </c>
      <c r="K22" s="40">
        <v>24.95</v>
      </c>
      <c r="L22" s="40">
        <v>30.6</v>
      </c>
      <c r="M22" s="40"/>
      <c r="N22" s="40"/>
      <c r="O22" s="40"/>
      <c r="P22" s="40"/>
      <c r="Q22" s="40">
        <v>20</v>
      </c>
      <c r="R22" s="40">
        <v>305</v>
      </c>
      <c r="S22" s="40">
        <f t="shared" si="0"/>
        <v>285</v>
      </c>
      <c r="T22" s="40">
        <v>30</v>
      </c>
      <c r="U22" s="40"/>
      <c r="V22" s="40"/>
      <c r="W22" s="40"/>
      <c r="X22" s="40">
        <v>233</v>
      </c>
      <c r="Y22" s="40"/>
      <c r="Z22" s="40"/>
      <c r="AA22" s="40"/>
      <c r="AB22" s="40"/>
      <c r="AC22" s="40" t="s">
        <v>290</v>
      </c>
      <c r="AD22" s="40" t="s">
        <v>286</v>
      </c>
      <c r="AE22" s="40"/>
      <c r="AF22" s="1"/>
    </row>
    <row r="23" spans="1:32">
      <c r="A23" s="31" t="s">
        <v>1712</v>
      </c>
      <c r="B23" s="32">
        <v>40776</v>
      </c>
      <c r="C23" s="41" t="s">
        <v>532</v>
      </c>
      <c r="D23" s="41" t="s">
        <v>32</v>
      </c>
      <c r="E23" s="41" t="s">
        <v>25</v>
      </c>
      <c r="F23" s="71" t="s">
        <v>2591</v>
      </c>
      <c r="G23" s="41" t="s">
        <v>26</v>
      </c>
      <c r="H23" s="41" t="s">
        <v>33</v>
      </c>
      <c r="I23" s="41"/>
      <c r="J23" s="41">
        <v>25.4</v>
      </c>
      <c r="K23" s="41">
        <v>16</v>
      </c>
      <c r="L23" s="41"/>
      <c r="M23" s="41"/>
      <c r="N23" s="41"/>
      <c r="O23" s="41"/>
      <c r="P23" s="41"/>
      <c r="Q23" s="41">
        <v>19</v>
      </c>
      <c r="R23" s="41">
        <v>60</v>
      </c>
      <c r="S23" s="41">
        <f t="shared" si="0"/>
        <v>41</v>
      </c>
      <c r="T23" s="41"/>
      <c r="U23" s="41"/>
      <c r="V23" s="41" t="s">
        <v>316</v>
      </c>
      <c r="W23" s="41" t="s">
        <v>73</v>
      </c>
      <c r="X23" s="41"/>
      <c r="Y23" s="41"/>
      <c r="Z23" s="41"/>
      <c r="AA23" s="41"/>
      <c r="AB23" s="41"/>
      <c r="AC23" s="41" t="s">
        <v>290</v>
      </c>
      <c r="AD23" s="41" t="s">
        <v>72</v>
      </c>
      <c r="AE23" s="41"/>
      <c r="AF23" s="31"/>
    </row>
    <row r="24" spans="1:32">
      <c r="A24" s="1" t="s">
        <v>1712</v>
      </c>
      <c r="B24" s="9">
        <v>40776</v>
      </c>
      <c r="C24" s="40" t="s">
        <v>1482</v>
      </c>
      <c r="D24" s="40" t="s">
        <v>29</v>
      </c>
      <c r="E24" s="40" t="s">
        <v>25</v>
      </c>
      <c r="F24" s="47" t="s">
        <v>2087</v>
      </c>
      <c r="G24" s="40" t="s">
        <v>26</v>
      </c>
      <c r="H24" s="40" t="s">
        <v>33</v>
      </c>
      <c r="I24" s="40"/>
      <c r="J24" s="40">
        <v>39.75</v>
      </c>
      <c r="K24" s="40">
        <v>22.2</v>
      </c>
      <c r="L24" s="40">
        <v>10.5</v>
      </c>
      <c r="M24" s="40"/>
      <c r="N24" s="40"/>
      <c r="O24" s="40"/>
      <c r="P24" s="40"/>
      <c r="Q24" s="40">
        <v>19</v>
      </c>
      <c r="R24" s="40">
        <v>120</v>
      </c>
      <c r="S24" s="40">
        <f t="shared" si="0"/>
        <v>101</v>
      </c>
      <c r="T24" s="40">
        <v>99</v>
      </c>
      <c r="U24" s="40"/>
      <c r="V24" s="40" t="s">
        <v>311</v>
      </c>
      <c r="W24" s="40"/>
      <c r="X24" s="40">
        <v>245</v>
      </c>
      <c r="Y24" s="40"/>
      <c r="Z24" s="40"/>
      <c r="AA24" s="40"/>
      <c r="AB24" s="40"/>
      <c r="AC24" s="40" t="s">
        <v>290</v>
      </c>
      <c r="AD24" s="40" t="s">
        <v>306</v>
      </c>
      <c r="AE24" s="40" t="s">
        <v>312</v>
      </c>
      <c r="AF24" s="1"/>
    </row>
    <row r="25" spans="1:32">
      <c r="A25" s="1" t="s">
        <v>1712</v>
      </c>
      <c r="B25" s="9">
        <v>40776</v>
      </c>
      <c r="C25" s="40" t="s">
        <v>1480</v>
      </c>
      <c r="D25" s="40" t="s">
        <v>32</v>
      </c>
      <c r="E25" s="40" t="s">
        <v>25</v>
      </c>
      <c r="F25" s="47" t="s">
        <v>2089</v>
      </c>
      <c r="G25" s="40" t="s">
        <v>26</v>
      </c>
      <c r="H25" s="40" t="s">
        <v>27</v>
      </c>
      <c r="I25" s="40"/>
      <c r="J25" s="40">
        <v>28.35</v>
      </c>
      <c r="K25" s="40">
        <v>16.649999999999999</v>
      </c>
      <c r="L25" s="40">
        <v>15.25</v>
      </c>
      <c r="M25" s="40"/>
      <c r="N25" s="40"/>
      <c r="O25" s="40"/>
      <c r="P25" s="40"/>
      <c r="Q25" s="40">
        <v>19</v>
      </c>
      <c r="R25" s="40">
        <v>74</v>
      </c>
      <c r="S25" s="40">
        <f t="shared" si="0"/>
        <v>55</v>
      </c>
      <c r="T25" s="40">
        <v>61</v>
      </c>
      <c r="U25" s="40"/>
      <c r="V25" s="40"/>
      <c r="W25" s="40"/>
      <c r="X25" s="40"/>
      <c r="Y25" s="40"/>
      <c r="Z25" s="40"/>
      <c r="AA25" s="40"/>
      <c r="AB25" s="40"/>
      <c r="AC25" s="40" t="s">
        <v>290</v>
      </c>
      <c r="AD25" s="40" t="s">
        <v>306</v>
      </c>
      <c r="AE25" s="40"/>
      <c r="AF25" s="1"/>
    </row>
    <row r="26" spans="1:32">
      <c r="A26" s="1" t="s">
        <v>1712</v>
      </c>
      <c r="B26" s="9">
        <v>40776</v>
      </c>
      <c r="C26" s="40" t="s">
        <v>1817</v>
      </c>
      <c r="D26" s="40" t="s">
        <v>30</v>
      </c>
      <c r="E26" s="40" t="s">
        <v>53</v>
      </c>
      <c r="F26" s="47" t="s">
        <v>2080</v>
      </c>
      <c r="G26" s="40" t="s">
        <v>26</v>
      </c>
      <c r="H26" s="40" t="s">
        <v>33</v>
      </c>
      <c r="I26" s="40"/>
      <c r="J26" s="40"/>
      <c r="K26" s="40"/>
      <c r="L26" s="40"/>
      <c r="M26" s="40"/>
      <c r="N26" s="40"/>
      <c r="O26" s="40"/>
      <c r="P26" s="40"/>
      <c r="Q26" s="40"/>
      <c r="R26" s="40"/>
      <c r="S26" s="40"/>
      <c r="T26" s="40"/>
      <c r="U26" s="40"/>
      <c r="V26" s="40"/>
      <c r="W26" s="40"/>
      <c r="X26" s="40"/>
      <c r="Y26" s="40"/>
      <c r="Z26" s="40"/>
      <c r="AA26" s="40"/>
      <c r="AB26" s="40"/>
      <c r="AC26" s="40" t="s">
        <v>72</v>
      </c>
      <c r="AD26" s="40" t="s">
        <v>288</v>
      </c>
      <c r="AE26" s="40"/>
      <c r="AF26" s="1"/>
    </row>
    <row r="27" spans="1:32">
      <c r="A27" s="1" t="s">
        <v>1712</v>
      </c>
      <c r="B27" s="9">
        <v>40776</v>
      </c>
      <c r="C27" s="40" t="s">
        <v>1514</v>
      </c>
      <c r="D27" s="40" t="s">
        <v>29</v>
      </c>
      <c r="E27" s="40" t="s">
        <v>53</v>
      </c>
      <c r="F27" s="47" t="s">
        <v>2069</v>
      </c>
      <c r="G27" s="40" t="s">
        <v>26</v>
      </c>
      <c r="H27" s="40" t="s">
        <v>27</v>
      </c>
      <c r="I27" s="40"/>
      <c r="J27" s="40"/>
      <c r="K27" s="40"/>
      <c r="L27" s="40"/>
      <c r="M27" s="40"/>
      <c r="N27" s="40"/>
      <c r="O27" s="40"/>
      <c r="P27" s="40"/>
      <c r="Q27" s="40"/>
      <c r="R27" s="40"/>
      <c r="S27" s="40"/>
      <c r="T27" s="40"/>
      <c r="U27" s="40"/>
      <c r="V27" s="40"/>
      <c r="W27" s="40"/>
      <c r="X27" s="40"/>
      <c r="Y27" s="40"/>
      <c r="Z27" s="40"/>
      <c r="AA27" s="40"/>
      <c r="AB27" s="40"/>
      <c r="AC27" s="40" t="s">
        <v>290</v>
      </c>
      <c r="AD27" s="40" t="s">
        <v>306</v>
      </c>
      <c r="AE27" s="40"/>
      <c r="AF27" s="1"/>
    </row>
    <row r="28" spans="1:32">
      <c r="A28" s="1" t="s">
        <v>1712</v>
      </c>
      <c r="B28" s="9">
        <v>40776</v>
      </c>
      <c r="C28" s="40" t="s">
        <v>1466</v>
      </c>
      <c r="D28" s="40" t="s">
        <v>30</v>
      </c>
      <c r="E28" s="40" t="s">
        <v>25</v>
      </c>
      <c r="F28" s="47" t="s">
        <v>2090</v>
      </c>
      <c r="G28" s="40" t="s">
        <v>26</v>
      </c>
      <c r="H28" s="40" t="s">
        <v>27</v>
      </c>
      <c r="I28" s="40" t="s">
        <v>291</v>
      </c>
      <c r="J28" s="40">
        <v>27.45</v>
      </c>
      <c r="K28" s="40">
        <v>16.95</v>
      </c>
      <c r="L28" s="40">
        <v>13.3</v>
      </c>
      <c r="M28" s="40"/>
      <c r="N28" s="40"/>
      <c r="O28" s="40"/>
      <c r="P28" s="40"/>
      <c r="Q28" s="40">
        <v>19</v>
      </c>
      <c r="R28" s="40">
        <v>55</v>
      </c>
      <c r="S28" s="40">
        <f>R28-Q28</f>
        <v>36</v>
      </c>
      <c r="T28" s="40">
        <v>22</v>
      </c>
      <c r="U28" s="40"/>
      <c r="V28" s="40" t="s">
        <v>308</v>
      </c>
      <c r="W28" s="40"/>
      <c r="X28" s="40">
        <v>244</v>
      </c>
      <c r="Y28" s="40"/>
      <c r="Z28" s="40"/>
      <c r="AA28" s="40"/>
      <c r="AB28" s="40"/>
      <c r="AC28" s="40" t="s">
        <v>290</v>
      </c>
      <c r="AD28" s="40" t="s">
        <v>72</v>
      </c>
      <c r="AE28" s="40"/>
      <c r="AF28" s="1"/>
    </row>
    <row r="29" spans="1:32">
      <c r="A29" s="1" t="s">
        <v>1712</v>
      </c>
      <c r="B29" s="9">
        <v>40776</v>
      </c>
      <c r="C29" s="40" t="s">
        <v>1813</v>
      </c>
      <c r="D29" s="40" t="s">
        <v>24</v>
      </c>
      <c r="E29" s="40" t="s">
        <v>25</v>
      </c>
      <c r="F29" s="47" t="s">
        <v>2085</v>
      </c>
      <c r="G29" s="40" t="s">
        <v>26</v>
      </c>
      <c r="H29" s="40" t="s">
        <v>33</v>
      </c>
      <c r="I29" s="40" t="s">
        <v>305</v>
      </c>
      <c r="J29" s="40">
        <v>48.65</v>
      </c>
      <c r="K29" s="40">
        <v>26.1</v>
      </c>
      <c r="L29" s="40">
        <v>19.7</v>
      </c>
      <c r="M29" s="40"/>
      <c r="N29" s="40"/>
      <c r="O29" s="40"/>
      <c r="P29" s="40"/>
      <c r="Q29" s="40">
        <v>19</v>
      </c>
      <c r="R29" s="40">
        <v>365</v>
      </c>
      <c r="S29" s="40">
        <f>R29-Q29</f>
        <v>346</v>
      </c>
      <c r="T29" s="40">
        <v>25</v>
      </c>
      <c r="U29" s="40"/>
      <c r="V29" s="40"/>
      <c r="W29" s="40"/>
      <c r="X29" s="40">
        <v>243</v>
      </c>
      <c r="Y29" s="40"/>
      <c r="Z29" s="40"/>
      <c r="AA29" s="40"/>
      <c r="AB29" s="40"/>
      <c r="AC29" s="40" t="s">
        <v>290</v>
      </c>
      <c r="AD29" s="40" t="s">
        <v>290</v>
      </c>
      <c r="AE29" s="40"/>
      <c r="AF29" s="1"/>
    </row>
    <row r="30" spans="1:32">
      <c r="A30" s="1" t="s">
        <v>1712</v>
      </c>
      <c r="B30" s="9">
        <v>40776</v>
      </c>
      <c r="C30" s="40" t="s">
        <v>1814</v>
      </c>
      <c r="D30" s="40" t="s">
        <v>29</v>
      </c>
      <c r="E30" s="40" t="s">
        <v>53</v>
      </c>
      <c r="F30" s="47" t="s">
        <v>2070</v>
      </c>
      <c r="G30" s="40" t="s">
        <v>26</v>
      </c>
      <c r="H30" s="40" t="s">
        <v>27</v>
      </c>
      <c r="I30" s="40"/>
      <c r="J30" s="40"/>
      <c r="K30" s="40"/>
      <c r="L30" s="40"/>
      <c r="M30" s="40"/>
      <c r="N30" s="40"/>
      <c r="O30" s="40"/>
      <c r="P30" s="40"/>
      <c r="Q30" s="40"/>
      <c r="R30" s="40"/>
      <c r="S30" s="40"/>
      <c r="T30" s="40"/>
      <c r="U30" s="40"/>
      <c r="V30" s="40"/>
      <c r="W30" s="40"/>
      <c r="X30" s="40"/>
      <c r="Y30" s="40"/>
      <c r="Z30" s="40"/>
      <c r="AA30" s="40"/>
      <c r="AB30" s="40"/>
      <c r="AC30" s="40" t="s">
        <v>290</v>
      </c>
      <c r="AD30" s="40" t="s">
        <v>288</v>
      </c>
      <c r="AE30" s="40"/>
      <c r="AF30" s="1"/>
    </row>
    <row r="31" spans="1:32">
      <c r="A31" s="1" t="s">
        <v>1712</v>
      </c>
      <c r="B31" s="9">
        <v>40776</v>
      </c>
      <c r="C31" s="40" t="s">
        <v>1515</v>
      </c>
      <c r="D31" s="40" t="s">
        <v>29</v>
      </c>
      <c r="E31" s="40" t="s">
        <v>53</v>
      </c>
      <c r="F31" s="47" t="s">
        <v>2071</v>
      </c>
      <c r="G31" s="40" t="s">
        <v>26</v>
      </c>
      <c r="H31" s="40" t="s">
        <v>27</v>
      </c>
      <c r="I31" s="40"/>
      <c r="J31" s="40"/>
      <c r="K31" s="40"/>
      <c r="L31" s="40"/>
      <c r="M31" s="40"/>
      <c r="N31" s="40"/>
      <c r="O31" s="40"/>
      <c r="P31" s="40"/>
      <c r="Q31" s="40"/>
      <c r="R31" s="40"/>
      <c r="S31" s="40"/>
      <c r="T31" s="40"/>
      <c r="U31" s="40"/>
      <c r="V31" s="40"/>
      <c r="W31" s="40"/>
      <c r="X31" s="40"/>
      <c r="Y31" s="40"/>
      <c r="Z31" s="40"/>
      <c r="AA31" s="40"/>
      <c r="AB31" s="40"/>
      <c r="AC31" s="40" t="s">
        <v>290</v>
      </c>
      <c r="AD31" s="40" t="s">
        <v>306</v>
      </c>
      <c r="AE31" s="40"/>
      <c r="AF31" s="1"/>
    </row>
    <row r="32" spans="1:32">
      <c r="A32" s="1" t="s">
        <v>1712</v>
      </c>
      <c r="B32" s="9">
        <v>40776</v>
      </c>
      <c r="C32" s="40" t="s">
        <v>1491</v>
      </c>
      <c r="D32" s="40" t="s">
        <v>29</v>
      </c>
      <c r="E32" s="40" t="s">
        <v>53</v>
      </c>
      <c r="F32" s="47" t="s">
        <v>2072</v>
      </c>
      <c r="G32" s="40" t="s">
        <v>26</v>
      </c>
      <c r="H32" s="40" t="s">
        <v>66</v>
      </c>
      <c r="I32" s="40"/>
      <c r="J32" s="40"/>
      <c r="K32" s="40"/>
      <c r="L32" s="40"/>
      <c r="M32" s="40"/>
      <c r="N32" s="40"/>
      <c r="O32" s="40"/>
      <c r="P32" s="40"/>
      <c r="Q32" s="40"/>
      <c r="R32" s="40"/>
      <c r="S32" s="40"/>
      <c r="T32" s="40"/>
      <c r="U32" s="40"/>
      <c r="V32" s="40"/>
      <c r="W32" s="40"/>
      <c r="X32" s="40"/>
      <c r="Y32" s="40"/>
      <c r="Z32" s="40"/>
      <c r="AA32" s="40"/>
      <c r="AB32" s="40"/>
      <c r="AC32" s="40"/>
      <c r="AD32" s="40" t="s">
        <v>72</v>
      </c>
      <c r="AE32" s="40"/>
      <c r="AF32" s="1"/>
    </row>
    <row r="33" spans="1:32">
      <c r="A33" s="1" t="s">
        <v>1712</v>
      </c>
      <c r="B33" s="9">
        <v>40776</v>
      </c>
      <c r="C33" s="40" t="s">
        <v>1463</v>
      </c>
      <c r="D33" s="40" t="s">
        <v>32</v>
      </c>
      <c r="E33" s="40" t="s">
        <v>53</v>
      </c>
      <c r="F33" s="47" t="s">
        <v>2077</v>
      </c>
      <c r="G33" s="40" t="s">
        <v>26</v>
      </c>
      <c r="H33" s="40" t="s">
        <v>66</v>
      </c>
      <c r="I33" s="40"/>
      <c r="J33" s="40"/>
      <c r="K33" s="40"/>
      <c r="L33" s="40"/>
      <c r="M33" s="40"/>
      <c r="N33" s="40"/>
      <c r="O33" s="40"/>
      <c r="P33" s="40"/>
      <c r="Q33" s="40"/>
      <c r="R33" s="40"/>
      <c r="S33" s="40"/>
      <c r="T33" s="40"/>
      <c r="U33" s="40"/>
      <c r="V33" s="40"/>
      <c r="W33" s="40"/>
      <c r="X33" s="40"/>
      <c r="Y33" s="40"/>
      <c r="Z33" s="40"/>
      <c r="AA33" s="40"/>
      <c r="AB33" s="40"/>
      <c r="AC33" s="40" t="s">
        <v>290</v>
      </c>
      <c r="AD33" s="40" t="s">
        <v>72</v>
      </c>
      <c r="AE33" s="40"/>
      <c r="AF33" s="1"/>
    </row>
    <row r="34" spans="1:32">
      <c r="A34" s="1" t="s">
        <v>1712</v>
      </c>
      <c r="B34" s="9">
        <v>40776</v>
      </c>
      <c r="C34" s="40" t="s">
        <v>1484</v>
      </c>
      <c r="D34" s="40" t="s">
        <v>31</v>
      </c>
      <c r="E34" s="40" t="s">
        <v>25</v>
      </c>
      <c r="F34" s="47" t="s">
        <v>2086</v>
      </c>
      <c r="G34" s="40" t="s">
        <v>26</v>
      </c>
      <c r="H34" s="40" t="s">
        <v>33</v>
      </c>
      <c r="I34" s="40" t="s">
        <v>313</v>
      </c>
      <c r="J34" s="40">
        <v>41.35</v>
      </c>
      <c r="K34" s="40">
        <v>20.5</v>
      </c>
      <c r="L34" s="40">
        <v>15.5</v>
      </c>
      <c r="M34" s="40"/>
      <c r="N34" s="40"/>
      <c r="O34" s="40"/>
      <c r="P34" s="40"/>
      <c r="Q34" s="40">
        <v>19</v>
      </c>
      <c r="R34" s="40">
        <v>206</v>
      </c>
      <c r="S34" s="40">
        <f>R34-Q34</f>
        <v>187</v>
      </c>
      <c r="T34" s="40">
        <v>12</v>
      </c>
      <c r="U34" s="40"/>
      <c r="V34" s="40" t="s">
        <v>314</v>
      </c>
      <c r="W34" s="40"/>
      <c r="X34" s="40"/>
      <c r="Y34" s="40"/>
      <c r="Z34" s="40"/>
      <c r="AA34" s="40"/>
      <c r="AB34" s="40"/>
      <c r="AC34" s="40" t="s">
        <v>290</v>
      </c>
      <c r="AD34" s="40" t="s">
        <v>306</v>
      </c>
      <c r="AE34" s="40"/>
      <c r="AF34" s="1"/>
    </row>
    <row r="35" spans="1:32">
      <c r="A35" s="1" t="s">
        <v>1712</v>
      </c>
      <c r="B35" s="9">
        <v>40776</v>
      </c>
      <c r="C35" s="40" t="s">
        <v>1816</v>
      </c>
      <c r="D35" s="40" t="s">
        <v>32</v>
      </c>
      <c r="E35" s="40" t="s">
        <v>53</v>
      </c>
      <c r="F35" s="47" t="s">
        <v>2078</v>
      </c>
      <c r="G35" s="40" t="s">
        <v>26</v>
      </c>
      <c r="H35" s="40" t="s">
        <v>90</v>
      </c>
      <c r="I35" s="40"/>
      <c r="J35" s="40"/>
      <c r="K35" s="40"/>
      <c r="L35" s="40"/>
      <c r="M35" s="40"/>
      <c r="N35" s="40"/>
      <c r="O35" s="40"/>
      <c r="P35" s="40"/>
      <c r="Q35" s="40"/>
      <c r="R35" s="40"/>
      <c r="S35" s="40"/>
      <c r="T35" s="40"/>
      <c r="U35" s="40"/>
      <c r="V35" s="40"/>
      <c r="W35" s="40"/>
      <c r="X35" s="40"/>
      <c r="Y35" s="40"/>
      <c r="Z35" s="40"/>
      <c r="AA35" s="40"/>
      <c r="AB35" s="40"/>
      <c r="AC35" s="40" t="s">
        <v>72</v>
      </c>
      <c r="AD35" s="40" t="s">
        <v>290</v>
      </c>
      <c r="AE35" s="40"/>
      <c r="AF35" s="1"/>
    </row>
    <row r="36" spans="1:32" s="78" customFormat="1">
      <c r="A36" s="1" t="s">
        <v>1712</v>
      </c>
      <c r="B36" s="9">
        <v>40776</v>
      </c>
      <c r="C36" s="40" t="s">
        <v>1818</v>
      </c>
      <c r="D36" s="40" t="s">
        <v>30</v>
      </c>
      <c r="E36" s="40" t="s">
        <v>25</v>
      </c>
      <c r="F36" s="47" t="s">
        <v>2091</v>
      </c>
      <c r="G36" s="40" t="s">
        <v>26</v>
      </c>
      <c r="H36" s="40" t="s">
        <v>33</v>
      </c>
      <c r="I36" s="40"/>
      <c r="J36" s="40">
        <v>26.5</v>
      </c>
      <c r="K36" s="40">
        <v>16.5</v>
      </c>
      <c r="L36" s="40">
        <v>8.8000000000000007</v>
      </c>
      <c r="M36" s="40"/>
      <c r="N36" s="40"/>
      <c r="O36" s="40"/>
      <c r="P36" s="40"/>
      <c r="Q36" s="40">
        <v>19</v>
      </c>
      <c r="R36" s="40">
        <v>55</v>
      </c>
      <c r="S36" s="40">
        <f>R36-Q36</f>
        <v>36</v>
      </c>
      <c r="T36" s="40">
        <v>69</v>
      </c>
      <c r="U36" s="40"/>
      <c r="V36" s="40" t="s">
        <v>307</v>
      </c>
      <c r="W36" s="40"/>
      <c r="X36" s="40">
        <v>249</v>
      </c>
      <c r="Y36" s="40"/>
      <c r="Z36" s="40"/>
      <c r="AA36" s="40"/>
      <c r="AB36" s="40"/>
      <c r="AC36" s="40" t="s">
        <v>290</v>
      </c>
      <c r="AD36" s="40" t="s">
        <v>288</v>
      </c>
      <c r="AE36" s="40"/>
      <c r="AF36" s="1"/>
    </row>
    <row r="37" spans="1:32">
      <c r="A37" s="1" t="s">
        <v>1712</v>
      </c>
      <c r="B37" s="9">
        <v>40776</v>
      </c>
      <c r="C37" s="40" t="s">
        <v>1815</v>
      </c>
      <c r="D37" s="40" t="s">
        <v>29</v>
      </c>
      <c r="E37" s="40" t="s">
        <v>53</v>
      </c>
      <c r="F37" s="47" t="s">
        <v>2073</v>
      </c>
      <c r="G37" s="40" t="s">
        <v>26</v>
      </c>
      <c r="H37" s="40" t="s">
        <v>27</v>
      </c>
      <c r="I37" s="40"/>
      <c r="J37" s="40"/>
      <c r="K37" s="40"/>
      <c r="L37" s="40"/>
      <c r="M37" s="40"/>
      <c r="N37" s="40"/>
      <c r="O37" s="40"/>
      <c r="P37" s="40"/>
      <c r="Q37" s="40"/>
      <c r="R37" s="40"/>
      <c r="S37" s="40"/>
      <c r="T37" s="40"/>
      <c r="U37" s="40"/>
      <c r="V37" s="40"/>
      <c r="W37" s="40"/>
      <c r="X37" s="40"/>
      <c r="Y37" s="40"/>
      <c r="Z37" s="40"/>
      <c r="AA37" s="40"/>
      <c r="AB37" s="40"/>
      <c r="AC37" s="40" t="s">
        <v>72</v>
      </c>
      <c r="AD37" s="40" t="s">
        <v>288</v>
      </c>
      <c r="AE37" s="40"/>
      <c r="AF37" s="1"/>
    </row>
    <row r="38" spans="1:32">
      <c r="A38" s="1" t="s">
        <v>1712</v>
      </c>
      <c r="B38" s="9">
        <v>40776</v>
      </c>
      <c r="C38" s="40" t="s">
        <v>1819</v>
      </c>
      <c r="D38" s="40" t="s">
        <v>30</v>
      </c>
      <c r="E38" s="40" t="s">
        <v>53</v>
      </c>
      <c r="F38" s="47" t="s">
        <v>2083</v>
      </c>
      <c r="G38" s="40" t="s">
        <v>26</v>
      </c>
      <c r="H38" s="40" t="s">
        <v>33</v>
      </c>
      <c r="I38" s="40"/>
      <c r="J38" s="40"/>
      <c r="K38" s="40"/>
      <c r="L38" s="40"/>
      <c r="M38" s="40"/>
      <c r="N38" s="40"/>
      <c r="O38" s="40"/>
      <c r="P38" s="40"/>
      <c r="Q38" s="40"/>
      <c r="R38" s="40"/>
      <c r="S38" s="40"/>
      <c r="T38" s="40"/>
      <c r="U38" s="40"/>
      <c r="V38" s="40"/>
      <c r="W38" s="40"/>
      <c r="X38" s="40"/>
      <c r="Y38" s="40"/>
      <c r="Z38" s="40"/>
      <c r="AA38" s="40"/>
      <c r="AB38" s="40"/>
      <c r="AC38" s="40" t="s">
        <v>72</v>
      </c>
      <c r="AD38" s="40" t="s">
        <v>288</v>
      </c>
      <c r="AE38" s="40"/>
      <c r="AF38" s="1"/>
    </row>
    <row r="39" spans="1:32">
      <c r="A39" s="1" t="s">
        <v>1712</v>
      </c>
      <c r="B39" s="9">
        <v>40776</v>
      </c>
      <c r="C39" s="40" t="s">
        <v>1457</v>
      </c>
      <c r="D39" s="40" t="s">
        <v>30</v>
      </c>
      <c r="E39" s="40" t="s">
        <v>25</v>
      </c>
      <c r="F39" s="47" t="s">
        <v>2092</v>
      </c>
      <c r="G39" s="40" t="s">
        <v>26</v>
      </c>
      <c r="H39" s="40" t="s">
        <v>27</v>
      </c>
      <c r="I39" s="40" t="s">
        <v>291</v>
      </c>
      <c r="J39" s="40">
        <v>28.65</v>
      </c>
      <c r="K39" s="40">
        <v>17.25</v>
      </c>
      <c r="L39" s="40">
        <v>14.7</v>
      </c>
      <c r="M39" s="40"/>
      <c r="N39" s="40"/>
      <c r="O39" s="40"/>
      <c r="P39" s="40"/>
      <c r="Q39" s="40">
        <v>19</v>
      </c>
      <c r="R39" s="40">
        <v>67</v>
      </c>
      <c r="S39" s="40">
        <f>R39-Q39</f>
        <v>48</v>
      </c>
      <c r="T39" s="40">
        <v>61</v>
      </c>
      <c r="U39" s="40"/>
      <c r="V39" s="40"/>
      <c r="W39" s="40"/>
      <c r="X39" s="40">
        <v>248</v>
      </c>
      <c r="Y39" s="40"/>
      <c r="Z39" s="40"/>
      <c r="AA39" s="40"/>
      <c r="AB39" s="40"/>
      <c r="AC39" s="40" t="s">
        <v>290</v>
      </c>
      <c r="AD39" s="40" t="s">
        <v>72</v>
      </c>
      <c r="AE39" s="40"/>
      <c r="AF39" s="1"/>
    </row>
    <row r="40" spans="1:32">
      <c r="A40" s="1" t="s">
        <v>1712</v>
      </c>
      <c r="B40" s="9">
        <v>40776</v>
      </c>
      <c r="C40" s="40" t="s">
        <v>1521</v>
      </c>
      <c r="D40" s="40" t="s">
        <v>29</v>
      </c>
      <c r="E40" s="40" t="s">
        <v>25</v>
      </c>
      <c r="F40" s="47" t="s">
        <v>2088</v>
      </c>
      <c r="G40" s="40" t="s">
        <v>26</v>
      </c>
      <c r="H40" s="40" t="s">
        <v>33</v>
      </c>
      <c r="I40" s="40"/>
      <c r="J40" s="40">
        <v>41.05</v>
      </c>
      <c r="K40" s="40">
        <v>24.15</v>
      </c>
      <c r="L40" s="40">
        <v>10.1</v>
      </c>
      <c r="M40" s="40"/>
      <c r="N40" s="40"/>
      <c r="O40" s="40"/>
      <c r="P40" s="40"/>
      <c r="Q40" s="40">
        <v>19</v>
      </c>
      <c r="R40" s="40">
        <v>124</v>
      </c>
      <c r="S40" s="40">
        <f>R40-Q40</f>
        <v>105</v>
      </c>
      <c r="T40" s="40">
        <v>131</v>
      </c>
      <c r="U40" s="40"/>
      <c r="V40" s="40"/>
      <c r="W40" s="40"/>
      <c r="X40" s="40">
        <v>247</v>
      </c>
      <c r="Y40" s="40"/>
      <c r="Z40" s="40"/>
      <c r="AA40" s="40"/>
      <c r="AB40" s="40"/>
      <c r="AC40" s="40" t="s">
        <v>290</v>
      </c>
      <c r="AD40" s="40" t="s">
        <v>306</v>
      </c>
      <c r="AE40" s="40"/>
      <c r="AF40" s="1"/>
    </row>
    <row r="41" spans="1:32">
      <c r="A41" s="1" t="s">
        <v>1712</v>
      </c>
      <c r="B41" s="9">
        <v>40776</v>
      </c>
      <c r="C41" s="40" t="s">
        <v>1483</v>
      </c>
      <c r="D41" s="40" t="s">
        <v>30</v>
      </c>
      <c r="E41" s="40" t="s">
        <v>25</v>
      </c>
      <c r="F41" s="47" t="s">
        <v>2093</v>
      </c>
      <c r="G41" s="40" t="s">
        <v>26</v>
      </c>
      <c r="H41" s="40" t="s">
        <v>33</v>
      </c>
      <c r="I41" s="40"/>
      <c r="J41" s="40">
        <v>26.25</v>
      </c>
      <c r="K41" s="40">
        <v>15.95</v>
      </c>
      <c r="L41" s="40">
        <v>9.1999999999999993</v>
      </c>
      <c r="M41" s="40"/>
      <c r="N41" s="40"/>
      <c r="O41" s="40"/>
      <c r="P41" s="40"/>
      <c r="Q41" s="40">
        <v>19</v>
      </c>
      <c r="R41" s="40">
        <v>60</v>
      </c>
      <c r="S41" s="40">
        <f>R41-Q41</f>
        <v>41</v>
      </c>
      <c r="T41" s="40">
        <v>22</v>
      </c>
      <c r="U41" s="40"/>
      <c r="V41" s="40"/>
      <c r="W41" s="40"/>
      <c r="X41" s="40">
        <v>246</v>
      </c>
      <c r="Y41" s="40"/>
      <c r="Z41" s="40"/>
      <c r="AA41" s="40"/>
      <c r="AB41" s="40"/>
      <c r="AC41" s="40" t="s">
        <v>290</v>
      </c>
      <c r="AD41" s="40" t="s">
        <v>306</v>
      </c>
      <c r="AE41" s="40"/>
      <c r="AF41" s="1"/>
    </row>
    <row r="42" spans="1:32">
      <c r="A42" s="1" t="s">
        <v>1712</v>
      </c>
      <c r="B42" s="9">
        <v>40776</v>
      </c>
      <c r="C42" s="40" t="s">
        <v>1468</v>
      </c>
      <c r="D42" s="40" t="s">
        <v>121</v>
      </c>
      <c r="E42" s="40" t="s">
        <v>25</v>
      </c>
      <c r="F42" s="47" t="s">
        <v>2084</v>
      </c>
      <c r="G42" s="40" t="s">
        <v>26</v>
      </c>
      <c r="H42" s="40" t="s">
        <v>27</v>
      </c>
      <c r="I42" s="40"/>
      <c r="J42" s="40">
        <v>49.9</v>
      </c>
      <c r="K42" s="40">
        <v>14.1</v>
      </c>
      <c r="L42" s="40"/>
      <c r="M42" s="40">
        <v>201.65</v>
      </c>
      <c r="N42" s="40">
        <v>188.05</v>
      </c>
      <c r="O42" s="40"/>
      <c r="P42" s="40">
        <v>33.799999999999997</v>
      </c>
      <c r="Q42" s="40">
        <v>19</v>
      </c>
      <c r="R42" s="40">
        <v>186</v>
      </c>
      <c r="S42" s="40">
        <f>R42-Q42</f>
        <v>167</v>
      </c>
      <c r="T42" s="40">
        <v>9</v>
      </c>
      <c r="U42" s="40"/>
      <c r="V42" s="40"/>
      <c r="W42" s="40"/>
      <c r="X42" s="40"/>
      <c r="Y42" s="40"/>
      <c r="Z42" s="40"/>
      <c r="AA42" s="40"/>
      <c r="AB42" s="40"/>
      <c r="AC42" s="40" t="s">
        <v>290</v>
      </c>
      <c r="AD42" s="40" t="s">
        <v>72</v>
      </c>
      <c r="AE42" s="40" t="s">
        <v>309</v>
      </c>
      <c r="AF42" s="1"/>
    </row>
    <row r="43" spans="1:32">
      <c r="A43" s="1" t="s">
        <v>1713</v>
      </c>
      <c r="B43" s="9">
        <v>40777</v>
      </c>
      <c r="C43" s="40" t="s">
        <v>1482</v>
      </c>
      <c r="D43" s="40" t="s">
        <v>29</v>
      </c>
      <c r="E43" s="40" t="s">
        <v>53</v>
      </c>
      <c r="F43" s="47" t="s">
        <v>2087</v>
      </c>
      <c r="G43" s="40" t="s">
        <v>26</v>
      </c>
      <c r="H43" s="40" t="s">
        <v>33</v>
      </c>
      <c r="I43" s="40"/>
      <c r="J43" s="40"/>
      <c r="K43" s="40"/>
      <c r="L43" s="40"/>
      <c r="M43" s="40"/>
      <c r="N43" s="40"/>
      <c r="O43" s="40"/>
      <c r="P43" s="40"/>
      <c r="Q43" s="40"/>
      <c r="R43" s="40"/>
      <c r="S43" s="40"/>
      <c r="T43" s="40"/>
      <c r="U43" s="40"/>
      <c r="V43" s="40"/>
      <c r="W43" s="40"/>
      <c r="X43" s="40"/>
      <c r="Y43" s="40"/>
      <c r="Z43" s="40"/>
      <c r="AA43" s="40"/>
      <c r="AB43" s="40"/>
      <c r="AC43" s="40" t="s">
        <v>72</v>
      </c>
      <c r="AD43" s="40" t="s">
        <v>306</v>
      </c>
      <c r="AE43" s="40"/>
      <c r="AF43" s="1"/>
    </row>
    <row r="44" spans="1:32">
      <c r="A44" s="1" t="s">
        <v>1713</v>
      </c>
      <c r="B44" s="9">
        <v>40777</v>
      </c>
      <c r="C44" s="40" t="s">
        <v>1456</v>
      </c>
      <c r="D44" s="40" t="s">
        <v>29</v>
      </c>
      <c r="E44" s="40" t="s">
        <v>53</v>
      </c>
      <c r="F44" s="47" t="s">
        <v>2068</v>
      </c>
      <c r="G44" s="40" t="s">
        <v>26</v>
      </c>
      <c r="H44" s="40" t="s">
        <v>27</v>
      </c>
      <c r="I44" s="40"/>
      <c r="J44" s="40"/>
      <c r="K44" s="40"/>
      <c r="L44" s="40"/>
      <c r="M44" s="40"/>
      <c r="N44" s="40"/>
      <c r="O44" s="40"/>
      <c r="P44" s="40"/>
      <c r="Q44" s="40"/>
      <c r="R44" s="40"/>
      <c r="S44" s="40"/>
      <c r="T44" s="40"/>
      <c r="U44" s="40"/>
      <c r="V44" s="40" t="s">
        <v>322</v>
      </c>
      <c r="W44" s="40"/>
      <c r="X44" s="40"/>
      <c r="Y44" s="40"/>
      <c r="Z44" s="40"/>
      <c r="AA44" s="40"/>
      <c r="AB44" s="40"/>
      <c r="AC44" s="40" t="s">
        <v>290</v>
      </c>
      <c r="AD44" s="40" t="s">
        <v>72</v>
      </c>
      <c r="AE44" s="40"/>
      <c r="AF44" s="1"/>
    </row>
    <row r="45" spans="1:32">
      <c r="A45" s="1" t="s">
        <v>1713</v>
      </c>
      <c r="B45" s="9">
        <v>40777</v>
      </c>
      <c r="C45" s="40" t="s">
        <v>1821</v>
      </c>
      <c r="D45" s="40" t="s">
        <v>30</v>
      </c>
      <c r="E45" s="40" t="s">
        <v>25</v>
      </c>
      <c r="F45" s="47" t="s">
        <v>2100</v>
      </c>
      <c r="G45" s="40" t="s">
        <v>26</v>
      </c>
      <c r="H45" s="40" t="s">
        <v>27</v>
      </c>
      <c r="I45" s="40" t="s">
        <v>318</v>
      </c>
      <c r="J45" s="40">
        <v>27.6</v>
      </c>
      <c r="K45" s="40">
        <v>17.55</v>
      </c>
      <c r="L45" s="40">
        <v>15.3</v>
      </c>
      <c r="M45" s="40"/>
      <c r="N45" s="40"/>
      <c r="O45" s="40"/>
      <c r="P45" s="40"/>
      <c r="Q45" s="40">
        <v>19</v>
      </c>
      <c r="R45" s="40">
        <v>62</v>
      </c>
      <c r="S45" s="40">
        <f>R45-Q45</f>
        <v>43</v>
      </c>
      <c r="T45" s="40">
        <v>31</v>
      </c>
      <c r="U45" s="40"/>
      <c r="V45" s="40"/>
      <c r="W45" s="40"/>
      <c r="X45" s="40">
        <v>253</v>
      </c>
      <c r="Y45" s="40"/>
      <c r="Z45" s="40"/>
      <c r="AA45" s="40"/>
      <c r="AB45" s="40"/>
      <c r="AC45" s="40" t="s">
        <v>290</v>
      </c>
      <c r="AD45" s="40" t="s">
        <v>306</v>
      </c>
      <c r="AE45" s="40" t="s">
        <v>319</v>
      </c>
      <c r="AF45" s="1"/>
    </row>
    <row r="46" spans="1:32">
      <c r="A46" s="1" t="s">
        <v>1713</v>
      </c>
      <c r="B46" s="9">
        <v>40777</v>
      </c>
      <c r="C46" s="40" t="s">
        <v>1507</v>
      </c>
      <c r="D46" s="40" t="s">
        <v>31</v>
      </c>
      <c r="E46" s="40" t="s">
        <v>25</v>
      </c>
      <c r="F46" s="47" t="s">
        <v>2095</v>
      </c>
      <c r="G46" s="40" t="s">
        <v>26</v>
      </c>
      <c r="H46" s="40" t="s">
        <v>33</v>
      </c>
      <c r="I46" s="40" t="s">
        <v>63</v>
      </c>
      <c r="J46" s="40">
        <v>40.5</v>
      </c>
      <c r="K46" s="40">
        <v>20.05</v>
      </c>
      <c r="L46" s="40">
        <v>14.85</v>
      </c>
      <c r="M46" s="40"/>
      <c r="N46" s="40"/>
      <c r="O46" s="40"/>
      <c r="P46" s="40"/>
      <c r="Q46" s="40">
        <v>19</v>
      </c>
      <c r="R46" s="40">
        <v>166</v>
      </c>
      <c r="S46" s="40">
        <f>R46-Q46</f>
        <v>147</v>
      </c>
      <c r="T46" s="40">
        <v>38</v>
      </c>
      <c r="U46" s="40"/>
      <c r="V46" s="40"/>
      <c r="W46" s="40"/>
      <c r="X46" s="40"/>
      <c r="Y46" s="40"/>
      <c r="Z46" s="40"/>
      <c r="AA46" s="40"/>
      <c r="AB46" s="40"/>
      <c r="AC46" s="40" t="s">
        <v>290</v>
      </c>
      <c r="AD46" s="40" t="s">
        <v>306</v>
      </c>
      <c r="AE46" s="40"/>
      <c r="AF46" s="1"/>
    </row>
    <row r="47" spans="1:32">
      <c r="A47" s="1" t="s">
        <v>1713</v>
      </c>
      <c r="B47" s="9">
        <v>40777</v>
      </c>
      <c r="C47" s="40" t="s">
        <v>1515</v>
      </c>
      <c r="D47" s="40" t="s">
        <v>30</v>
      </c>
      <c r="E47" s="40" t="s">
        <v>53</v>
      </c>
      <c r="F47" s="47" t="s">
        <v>2081</v>
      </c>
      <c r="G47" s="40" t="s">
        <v>26</v>
      </c>
      <c r="H47" s="40" t="s">
        <v>33</v>
      </c>
      <c r="I47" s="40"/>
      <c r="J47" s="40"/>
      <c r="K47" s="40"/>
      <c r="L47" s="40"/>
      <c r="M47" s="40"/>
      <c r="N47" s="40"/>
      <c r="O47" s="40"/>
      <c r="P47" s="40"/>
      <c r="Q47" s="40"/>
      <c r="R47" s="40"/>
      <c r="S47" s="40"/>
      <c r="T47" s="40"/>
      <c r="U47" s="40"/>
      <c r="V47" s="40"/>
      <c r="W47" s="40"/>
      <c r="X47" s="40"/>
      <c r="Y47" s="40"/>
      <c r="Z47" s="40"/>
      <c r="AA47" s="40"/>
      <c r="AB47" s="40"/>
      <c r="AC47" s="40" t="s">
        <v>72</v>
      </c>
      <c r="AD47" s="40" t="s">
        <v>72</v>
      </c>
      <c r="AE47" s="40"/>
      <c r="AF47" s="1"/>
    </row>
    <row r="48" spans="1:32">
      <c r="A48" s="1" t="s">
        <v>1713</v>
      </c>
      <c r="B48" s="9">
        <v>40777</v>
      </c>
      <c r="C48" s="40" t="s">
        <v>1465</v>
      </c>
      <c r="D48" s="40" t="s">
        <v>29</v>
      </c>
      <c r="E48" s="40" t="s">
        <v>25</v>
      </c>
      <c r="F48" s="47" t="s">
        <v>2097</v>
      </c>
      <c r="G48" s="40" t="s">
        <v>26</v>
      </c>
      <c r="H48" s="40" t="s">
        <v>33</v>
      </c>
      <c r="I48" s="40" t="s">
        <v>323</v>
      </c>
      <c r="J48" s="40">
        <v>39.25</v>
      </c>
      <c r="K48" s="40">
        <v>23.9</v>
      </c>
      <c r="L48" s="40">
        <v>11.6</v>
      </c>
      <c r="M48" s="40"/>
      <c r="N48" s="40"/>
      <c r="O48" s="40"/>
      <c r="P48" s="40"/>
      <c r="Q48" s="40">
        <v>19</v>
      </c>
      <c r="R48" s="40">
        <v>147</v>
      </c>
      <c r="S48" s="40">
        <f>R48-Q48</f>
        <v>128</v>
      </c>
      <c r="T48" s="40">
        <v>140</v>
      </c>
      <c r="U48" s="40"/>
      <c r="V48" s="40"/>
      <c r="W48" s="40"/>
      <c r="X48" s="40">
        <v>251</v>
      </c>
      <c r="Y48" s="40"/>
      <c r="Z48" s="40"/>
      <c r="AA48" s="40"/>
      <c r="AB48" s="40"/>
      <c r="AC48" s="40" t="s">
        <v>290</v>
      </c>
      <c r="AD48" s="40" t="s">
        <v>72</v>
      </c>
      <c r="AE48" s="40"/>
      <c r="AF48" s="1"/>
    </row>
    <row r="49" spans="1:32">
      <c r="A49" s="1" t="s">
        <v>1713</v>
      </c>
      <c r="B49" s="9">
        <v>40777</v>
      </c>
      <c r="C49" s="40" t="s">
        <v>1491</v>
      </c>
      <c r="D49" s="40" t="s">
        <v>29</v>
      </c>
      <c r="E49" s="40" t="s">
        <v>53</v>
      </c>
      <c r="F49" s="47" t="s">
        <v>2072</v>
      </c>
      <c r="G49" s="40" t="s">
        <v>26</v>
      </c>
      <c r="H49" s="40" t="s">
        <v>66</v>
      </c>
      <c r="I49" s="40"/>
      <c r="J49" s="40"/>
      <c r="K49" s="40"/>
      <c r="L49" s="40"/>
      <c r="M49" s="40"/>
      <c r="N49" s="40"/>
      <c r="O49" s="40"/>
      <c r="P49" s="40"/>
      <c r="Q49" s="40"/>
      <c r="R49" s="40"/>
      <c r="S49" s="40"/>
      <c r="T49" s="40"/>
      <c r="U49" s="40"/>
      <c r="V49" s="40"/>
      <c r="W49" s="40"/>
      <c r="X49" s="40"/>
      <c r="Y49" s="40"/>
      <c r="Z49" s="40"/>
      <c r="AA49" s="40"/>
      <c r="AB49" s="40"/>
      <c r="AC49" s="40" t="s">
        <v>72</v>
      </c>
      <c r="AD49" s="40" t="s">
        <v>306</v>
      </c>
      <c r="AE49" s="40"/>
      <c r="AF49" s="1"/>
    </row>
    <row r="50" spans="1:32">
      <c r="A50" s="1" t="s">
        <v>1713</v>
      </c>
      <c r="B50" s="9">
        <v>40777</v>
      </c>
      <c r="C50" s="40" t="s">
        <v>1816</v>
      </c>
      <c r="D50" s="40" t="s">
        <v>24</v>
      </c>
      <c r="E50" s="40" t="s">
        <v>25</v>
      </c>
      <c r="F50" s="47" t="s">
        <v>2094</v>
      </c>
      <c r="G50" s="40" t="s">
        <v>26</v>
      </c>
      <c r="H50" s="40" t="s">
        <v>33</v>
      </c>
      <c r="I50" s="40"/>
      <c r="J50" s="40">
        <v>45</v>
      </c>
      <c r="K50" s="40">
        <v>25.65</v>
      </c>
      <c r="L50" s="40">
        <v>17</v>
      </c>
      <c r="M50" s="40"/>
      <c r="N50" s="40"/>
      <c r="O50" s="40"/>
      <c r="P50" s="40"/>
      <c r="Q50" s="40">
        <v>19</v>
      </c>
      <c r="R50" s="40">
        <v>279</v>
      </c>
      <c r="S50" s="40">
        <f>R50-Q50</f>
        <v>260</v>
      </c>
      <c r="T50" s="40">
        <v>32</v>
      </c>
      <c r="U50" s="40"/>
      <c r="V50" s="40" t="s">
        <v>320</v>
      </c>
      <c r="W50" s="40"/>
      <c r="X50" s="40">
        <v>250</v>
      </c>
      <c r="Y50" s="40"/>
      <c r="Z50" s="40"/>
      <c r="AA50" s="40"/>
      <c r="AB50" s="40"/>
      <c r="AC50" s="40" t="s">
        <v>290</v>
      </c>
      <c r="AD50" s="40" t="s">
        <v>290</v>
      </c>
      <c r="AE50" s="40"/>
      <c r="AF50" s="1"/>
    </row>
    <row r="51" spans="1:32">
      <c r="A51" s="1" t="s">
        <v>1713</v>
      </c>
      <c r="B51" s="9">
        <v>40777</v>
      </c>
      <c r="C51" s="40" t="s">
        <v>1478</v>
      </c>
      <c r="D51" s="40" t="s">
        <v>24</v>
      </c>
      <c r="E51" s="40" t="s">
        <v>53</v>
      </c>
      <c r="F51" s="47" t="s">
        <v>2065</v>
      </c>
      <c r="G51" s="40" t="s">
        <v>26</v>
      </c>
      <c r="H51" s="40" t="s">
        <v>33</v>
      </c>
      <c r="I51" s="40"/>
      <c r="J51" s="40"/>
      <c r="K51" s="40"/>
      <c r="L51" s="40"/>
      <c r="M51" s="40"/>
      <c r="N51" s="40"/>
      <c r="O51" s="40"/>
      <c r="P51" s="40"/>
      <c r="Q51" s="40"/>
      <c r="R51" s="40"/>
      <c r="S51" s="40"/>
      <c r="T51" s="40"/>
      <c r="U51" s="40"/>
      <c r="V51" s="40"/>
      <c r="W51" s="40"/>
      <c r="X51" s="40"/>
      <c r="Y51" s="40"/>
      <c r="Z51" s="40"/>
      <c r="AA51" s="40"/>
      <c r="AB51" s="40"/>
      <c r="AC51" s="40" t="s">
        <v>72</v>
      </c>
      <c r="AD51" s="40" t="s">
        <v>290</v>
      </c>
      <c r="AE51" s="40"/>
      <c r="AF51" s="1"/>
    </row>
    <row r="52" spans="1:32">
      <c r="A52" s="1" t="s">
        <v>1713</v>
      </c>
      <c r="B52" s="9">
        <v>40777</v>
      </c>
      <c r="C52" s="40" t="s">
        <v>1480</v>
      </c>
      <c r="D52" s="40" t="s">
        <v>37</v>
      </c>
      <c r="E52" s="40" t="s">
        <v>25</v>
      </c>
      <c r="F52" s="47" t="s">
        <v>2096</v>
      </c>
      <c r="G52" s="40" t="s">
        <v>26</v>
      </c>
      <c r="H52" s="40" t="s">
        <v>33</v>
      </c>
      <c r="I52" s="40" t="s">
        <v>63</v>
      </c>
      <c r="J52" s="40">
        <v>36.299999999999997</v>
      </c>
      <c r="K52" s="40">
        <v>19</v>
      </c>
      <c r="L52" s="40">
        <v>18.899999999999999</v>
      </c>
      <c r="M52" s="40"/>
      <c r="N52" s="40"/>
      <c r="O52" s="40"/>
      <c r="P52" s="40"/>
      <c r="Q52" s="40">
        <v>19</v>
      </c>
      <c r="R52" s="40">
        <v>129</v>
      </c>
      <c r="S52" s="40">
        <f>R52-Q52</f>
        <v>110</v>
      </c>
      <c r="T52" s="40">
        <v>5</v>
      </c>
      <c r="U52" s="40"/>
      <c r="V52" s="40"/>
      <c r="W52" s="40"/>
      <c r="X52" s="40"/>
      <c r="Y52" s="40"/>
      <c r="Z52" s="40"/>
      <c r="AA52" s="40"/>
      <c r="AB52" s="40"/>
      <c r="AC52" s="40" t="s">
        <v>290</v>
      </c>
      <c r="AD52" s="40" t="s">
        <v>306</v>
      </c>
      <c r="AE52" s="40" t="s">
        <v>324</v>
      </c>
      <c r="AF52" s="1"/>
    </row>
    <row r="53" spans="1:32">
      <c r="A53" s="1" t="s">
        <v>1713</v>
      </c>
      <c r="B53" s="9">
        <v>40777</v>
      </c>
      <c r="C53" s="40" t="s">
        <v>1805</v>
      </c>
      <c r="D53" s="40" t="s">
        <v>32</v>
      </c>
      <c r="E53" s="40" t="s">
        <v>53</v>
      </c>
      <c r="F53" s="47" t="s">
        <v>2077</v>
      </c>
      <c r="G53" s="40" t="s">
        <v>26</v>
      </c>
      <c r="H53" s="40" t="s">
        <v>66</v>
      </c>
      <c r="I53" s="40"/>
      <c r="J53" s="40"/>
      <c r="K53" s="40"/>
      <c r="L53" s="40"/>
      <c r="M53" s="40"/>
      <c r="N53" s="40"/>
      <c r="O53" s="40"/>
      <c r="P53" s="40"/>
      <c r="Q53" s="40"/>
      <c r="R53" s="40"/>
      <c r="S53" s="40"/>
      <c r="T53" s="40"/>
      <c r="U53" s="40"/>
      <c r="V53" s="40"/>
      <c r="W53" s="40"/>
      <c r="X53" s="40"/>
      <c r="Y53" s="40"/>
      <c r="Z53" s="40"/>
      <c r="AA53" s="40"/>
      <c r="AB53" s="40"/>
      <c r="AC53" s="40" t="s">
        <v>290</v>
      </c>
      <c r="AD53" s="40" t="s">
        <v>72</v>
      </c>
      <c r="AE53" s="40"/>
      <c r="AF53" s="1"/>
    </row>
    <row r="54" spans="1:32">
      <c r="A54" s="1" t="s">
        <v>1713</v>
      </c>
      <c r="B54" s="9">
        <v>40777</v>
      </c>
      <c r="C54" s="40" t="s">
        <v>1509</v>
      </c>
      <c r="D54" s="40" t="s">
        <v>29</v>
      </c>
      <c r="E54" s="40" t="s">
        <v>25</v>
      </c>
      <c r="F54" s="47" t="s">
        <v>2098</v>
      </c>
      <c r="G54" s="40" t="s">
        <v>26</v>
      </c>
      <c r="H54" s="40" t="s">
        <v>33</v>
      </c>
      <c r="I54" s="40"/>
      <c r="J54" s="40">
        <v>41</v>
      </c>
      <c r="K54" s="40">
        <v>23.7</v>
      </c>
      <c r="L54" s="40">
        <v>13.75</v>
      </c>
      <c r="M54" s="40"/>
      <c r="N54" s="40"/>
      <c r="O54" s="40"/>
      <c r="P54" s="40"/>
      <c r="Q54" s="40">
        <v>19</v>
      </c>
      <c r="R54" s="40">
        <v>131</v>
      </c>
      <c r="S54" s="40">
        <f>R54-Q54</f>
        <v>112</v>
      </c>
      <c r="T54" s="40">
        <v>131</v>
      </c>
      <c r="U54" s="40"/>
      <c r="V54" s="40" t="s">
        <v>325</v>
      </c>
      <c r="W54" s="40"/>
      <c r="X54" s="40">
        <v>252</v>
      </c>
      <c r="Y54" s="40"/>
      <c r="Z54" s="40"/>
      <c r="AA54" s="40"/>
      <c r="AB54" s="40"/>
      <c r="AC54" s="40" t="s">
        <v>290</v>
      </c>
      <c r="AD54" s="40" t="s">
        <v>72</v>
      </c>
      <c r="AE54" s="40" t="s">
        <v>326</v>
      </c>
      <c r="AF54" s="1"/>
    </row>
    <row r="55" spans="1:32">
      <c r="A55" s="1" t="s">
        <v>1713</v>
      </c>
      <c r="B55" s="9">
        <v>40777</v>
      </c>
      <c r="C55" s="40" t="s">
        <v>1813</v>
      </c>
      <c r="D55" s="40" t="s">
        <v>30</v>
      </c>
      <c r="E55" s="40" t="s">
        <v>25</v>
      </c>
      <c r="F55" s="47" t="s">
        <v>2101</v>
      </c>
      <c r="G55" s="40" t="s">
        <v>26</v>
      </c>
      <c r="H55" s="40" t="s">
        <v>27</v>
      </c>
      <c r="I55" s="40" t="s">
        <v>291</v>
      </c>
      <c r="J55" s="40">
        <v>27.5</v>
      </c>
      <c r="K55" s="40">
        <v>16.899999999999999</v>
      </c>
      <c r="L55" s="40">
        <v>15.2</v>
      </c>
      <c r="M55" s="40"/>
      <c r="N55" s="40"/>
      <c r="O55" s="40"/>
      <c r="P55" s="40"/>
      <c r="Q55" s="40">
        <v>19</v>
      </c>
      <c r="R55" s="40">
        <v>61</v>
      </c>
      <c r="S55" s="40">
        <f>R55-Q55</f>
        <v>42</v>
      </c>
      <c r="T55" s="40">
        <v>28</v>
      </c>
      <c r="U55" s="40"/>
      <c r="V55" s="40" t="s">
        <v>317</v>
      </c>
      <c r="W55" s="40"/>
      <c r="X55" s="40">
        <v>254</v>
      </c>
      <c r="Y55" s="40"/>
      <c r="Z55" s="40"/>
      <c r="AA55" s="40"/>
      <c r="AB55" s="40"/>
      <c r="AC55" s="40" t="s">
        <v>290</v>
      </c>
      <c r="AD55" s="40" t="s">
        <v>290</v>
      </c>
      <c r="AE55" s="40"/>
      <c r="AF55" s="1"/>
    </row>
    <row r="56" spans="1:32">
      <c r="A56" s="1" t="s">
        <v>1713</v>
      </c>
      <c r="B56" s="9">
        <v>40777</v>
      </c>
      <c r="C56" s="40" t="s">
        <v>1488</v>
      </c>
      <c r="D56" s="40" t="s">
        <v>32</v>
      </c>
      <c r="E56" s="40" t="s">
        <v>25</v>
      </c>
      <c r="F56" s="47" t="s">
        <v>2099</v>
      </c>
      <c r="G56" s="40" t="s">
        <v>26</v>
      </c>
      <c r="H56" s="40" t="s">
        <v>27</v>
      </c>
      <c r="I56" s="40" t="s">
        <v>291</v>
      </c>
      <c r="J56" s="40">
        <v>27.4</v>
      </c>
      <c r="K56" s="40">
        <v>16.05</v>
      </c>
      <c r="L56" s="40">
        <v>13.4</v>
      </c>
      <c r="M56" s="40"/>
      <c r="N56" s="40"/>
      <c r="O56" s="40"/>
      <c r="P56" s="40"/>
      <c r="Q56" s="40">
        <v>19</v>
      </c>
      <c r="R56" s="40">
        <v>70</v>
      </c>
      <c r="S56" s="40">
        <f>R56-Q56</f>
        <v>51</v>
      </c>
      <c r="T56" s="40">
        <v>106</v>
      </c>
      <c r="U56" s="40"/>
      <c r="V56" s="40"/>
      <c r="W56" s="40"/>
      <c r="X56" s="40"/>
      <c r="Y56" s="40"/>
      <c r="Z56" s="40"/>
      <c r="AA56" s="40"/>
      <c r="AB56" s="40"/>
      <c r="AC56" s="40" t="s">
        <v>290</v>
      </c>
      <c r="AD56" s="40" t="s">
        <v>290</v>
      </c>
      <c r="AE56" s="40"/>
      <c r="AF56" s="1"/>
    </row>
    <row r="57" spans="1:32">
      <c r="A57" s="1" t="s">
        <v>1713</v>
      </c>
      <c r="B57" s="9">
        <v>40777</v>
      </c>
      <c r="C57" s="40" t="s">
        <v>1504</v>
      </c>
      <c r="D57" s="40" t="s">
        <v>29</v>
      </c>
      <c r="E57" s="40" t="s">
        <v>53</v>
      </c>
      <c r="F57" s="47" t="s">
        <v>2075</v>
      </c>
      <c r="G57" s="40" t="s">
        <v>26</v>
      </c>
      <c r="H57" s="40" t="s">
        <v>27</v>
      </c>
      <c r="I57" s="40"/>
      <c r="J57" s="40"/>
      <c r="K57" s="40"/>
      <c r="L57" s="40"/>
      <c r="M57" s="40"/>
      <c r="N57" s="40"/>
      <c r="O57" s="40"/>
      <c r="P57" s="40"/>
      <c r="Q57" s="40"/>
      <c r="R57" s="40"/>
      <c r="S57" s="40"/>
      <c r="T57" s="40"/>
      <c r="U57" s="40"/>
      <c r="V57" s="40"/>
      <c r="W57" s="40"/>
      <c r="X57" s="40"/>
      <c r="Y57" s="40"/>
      <c r="Z57" s="40"/>
      <c r="AA57" s="40"/>
      <c r="AB57" s="40"/>
      <c r="AC57" s="40" t="s">
        <v>72</v>
      </c>
      <c r="AD57" s="40" t="s">
        <v>306</v>
      </c>
      <c r="AE57" s="40"/>
      <c r="AF57" s="1"/>
    </row>
    <row r="58" spans="1:32">
      <c r="A58" s="1" t="s">
        <v>1713</v>
      </c>
      <c r="B58" s="9">
        <v>40777</v>
      </c>
      <c r="C58" s="40" t="s">
        <v>1820</v>
      </c>
      <c r="D58" s="40" t="s">
        <v>29</v>
      </c>
      <c r="E58" s="40" t="s">
        <v>53</v>
      </c>
      <c r="F58" s="47" t="s">
        <v>2076</v>
      </c>
      <c r="G58" s="40" t="s">
        <v>26</v>
      </c>
      <c r="H58" s="40" t="s">
        <v>33</v>
      </c>
      <c r="I58" s="40"/>
      <c r="J58" s="40"/>
      <c r="K58" s="40"/>
      <c r="L58" s="40"/>
      <c r="M58" s="40"/>
      <c r="N58" s="40"/>
      <c r="O58" s="40"/>
      <c r="P58" s="40"/>
      <c r="Q58" s="40"/>
      <c r="R58" s="40"/>
      <c r="S58" s="40"/>
      <c r="T58" s="40"/>
      <c r="U58" s="40"/>
      <c r="V58" s="40"/>
      <c r="W58" s="40"/>
      <c r="X58" s="40"/>
      <c r="Y58" s="40"/>
      <c r="Z58" s="40"/>
      <c r="AA58" s="40"/>
      <c r="AB58" s="40"/>
      <c r="AC58" s="40" t="s">
        <v>290</v>
      </c>
      <c r="AD58" s="40" t="s">
        <v>306</v>
      </c>
      <c r="AE58" s="40"/>
      <c r="AF58" s="1"/>
    </row>
    <row r="59" spans="1:32">
      <c r="A59" s="1" t="s">
        <v>1713</v>
      </c>
      <c r="B59" s="9">
        <v>40777</v>
      </c>
      <c r="C59" s="40" t="s">
        <v>1477</v>
      </c>
      <c r="D59" s="40" t="s">
        <v>24</v>
      </c>
      <c r="E59" s="40" t="s">
        <v>53</v>
      </c>
      <c r="F59" s="47" t="s">
        <v>2064</v>
      </c>
      <c r="G59" s="40" t="s">
        <v>26</v>
      </c>
      <c r="H59" s="40" t="s">
        <v>27</v>
      </c>
      <c r="I59" s="40"/>
      <c r="J59" s="40"/>
      <c r="K59" s="40"/>
      <c r="L59" s="40"/>
      <c r="M59" s="40"/>
      <c r="N59" s="40"/>
      <c r="O59" s="40"/>
      <c r="P59" s="40"/>
      <c r="Q59" s="40"/>
      <c r="R59" s="40"/>
      <c r="S59" s="40"/>
      <c r="T59" s="40"/>
      <c r="U59" s="40"/>
      <c r="V59" s="40"/>
      <c r="W59" s="40"/>
      <c r="X59" s="40"/>
      <c r="Y59" s="40"/>
      <c r="Z59" s="40"/>
      <c r="AA59" s="40"/>
      <c r="AB59" s="40"/>
      <c r="AC59" s="40" t="s">
        <v>72</v>
      </c>
      <c r="AD59" s="40" t="s">
        <v>290</v>
      </c>
      <c r="AE59" s="40"/>
      <c r="AF59" s="1"/>
    </row>
    <row r="60" spans="1:32">
      <c r="A60" s="1" t="s">
        <v>1714</v>
      </c>
      <c r="B60" s="9">
        <v>40778</v>
      </c>
      <c r="C60" s="40" t="s">
        <v>1464</v>
      </c>
      <c r="D60" s="40" t="s">
        <v>32</v>
      </c>
      <c r="E60" s="40" t="s">
        <v>53</v>
      </c>
      <c r="F60" s="47" t="s">
        <v>2089</v>
      </c>
      <c r="G60" s="40" t="s">
        <v>26</v>
      </c>
      <c r="H60" s="40" t="s">
        <v>27</v>
      </c>
      <c r="I60" s="40"/>
      <c r="J60" s="40"/>
      <c r="K60" s="40"/>
      <c r="L60" s="40"/>
      <c r="M60" s="40"/>
      <c r="N60" s="40"/>
      <c r="O60" s="40"/>
      <c r="P60" s="40"/>
      <c r="Q60" s="40"/>
      <c r="R60" s="40"/>
      <c r="S60" s="40"/>
      <c r="T60" s="40"/>
      <c r="U60" s="40"/>
      <c r="V60" s="40"/>
      <c r="W60" s="40"/>
      <c r="X60" s="40"/>
      <c r="Y60" s="40"/>
      <c r="Z60" s="40"/>
      <c r="AA60" s="40"/>
      <c r="AB60" s="40"/>
      <c r="AC60" s="40" t="s">
        <v>72</v>
      </c>
      <c r="AD60" s="40" t="s">
        <v>290</v>
      </c>
      <c r="AE60" s="40"/>
      <c r="AF60" s="1"/>
    </row>
    <row r="61" spans="1:32">
      <c r="A61" s="1" t="s">
        <v>1714</v>
      </c>
      <c r="B61" s="9">
        <v>40778</v>
      </c>
      <c r="C61" s="40" t="s">
        <v>1518</v>
      </c>
      <c r="D61" s="40" t="s">
        <v>31</v>
      </c>
      <c r="E61" s="40" t="s">
        <v>25</v>
      </c>
      <c r="F61" s="47" t="s">
        <v>2104</v>
      </c>
      <c r="G61" s="40" t="s">
        <v>26</v>
      </c>
      <c r="H61" s="40" t="s">
        <v>27</v>
      </c>
      <c r="I61" s="40" t="s">
        <v>291</v>
      </c>
      <c r="J61" s="40">
        <v>41.65</v>
      </c>
      <c r="K61" s="40">
        <v>19.149999999999999</v>
      </c>
      <c r="L61" s="40">
        <v>25</v>
      </c>
      <c r="M61" s="40"/>
      <c r="N61" s="40"/>
      <c r="O61" s="40"/>
      <c r="P61" s="40"/>
      <c r="Q61" s="40">
        <v>21</v>
      </c>
      <c r="R61" s="40">
        <v>183</v>
      </c>
      <c r="S61" s="40">
        <f>R61-Q61</f>
        <v>162</v>
      </c>
      <c r="T61" s="40">
        <v>18</v>
      </c>
      <c r="U61" s="40"/>
      <c r="V61" s="40" t="s">
        <v>331</v>
      </c>
      <c r="W61" s="40"/>
      <c r="X61" s="40"/>
      <c r="Y61" s="40"/>
      <c r="Z61" s="40"/>
      <c r="AA61" s="40"/>
      <c r="AB61" s="40"/>
      <c r="AC61" s="40" t="s">
        <v>290</v>
      </c>
      <c r="AD61" s="40" t="s">
        <v>306</v>
      </c>
      <c r="AE61" s="40"/>
      <c r="AF61" s="1"/>
    </row>
    <row r="62" spans="1:32">
      <c r="A62" s="1" t="s">
        <v>1714</v>
      </c>
      <c r="B62" s="9">
        <v>40778</v>
      </c>
      <c r="C62" s="40" t="s">
        <v>1814</v>
      </c>
      <c r="D62" s="40" t="s">
        <v>30</v>
      </c>
      <c r="E62" s="40" t="s">
        <v>25</v>
      </c>
      <c r="F62" s="47" t="s">
        <v>2112</v>
      </c>
      <c r="G62" s="40" t="s">
        <v>26</v>
      </c>
      <c r="H62" s="40" t="s">
        <v>27</v>
      </c>
      <c r="I62" s="40" t="s">
        <v>291</v>
      </c>
      <c r="J62" s="40">
        <v>26.8</v>
      </c>
      <c r="K62" s="40">
        <v>15.8</v>
      </c>
      <c r="L62" s="40">
        <v>13.1</v>
      </c>
      <c r="M62" s="40"/>
      <c r="N62" s="40"/>
      <c r="O62" s="40"/>
      <c r="P62" s="40"/>
      <c r="Q62" s="40">
        <v>21</v>
      </c>
      <c r="R62" s="40">
        <v>61</v>
      </c>
      <c r="S62" s="40">
        <f>R62-Q62</f>
        <v>40</v>
      </c>
      <c r="T62" s="40">
        <v>30</v>
      </c>
      <c r="U62" s="40"/>
      <c r="V62" s="40"/>
      <c r="W62" s="40"/>
      <c r="X62" s="40">
        <v>257</v>
      </c>
      <c r="Y62" s="40"/>
      <c r="Z62" s="40"/>
      <c r="AA62" s="40"/>
      <c r="AB62" s="40"/>
      <c r="AC62" s="40" t="s">
        <v>290</v>
      </c>
      <c r="AD62" s="40" t="s">
        <v>306</v>
      </c>
      <c r="AE62" s="40"/>
      <c r="AF62" s="1"/>
    </row>
    <row r="63" spans="1:32">
      <c r="A63" s="1" t="s">
        <v>1714</v>
      </c>
      <c r="B63" s="9">
        <v>40778</v>
      </c>
      <c r="C63" s="40" t="s">
        <v>1821</v>
      </c>
      <c r="D63" s="40" t="s">
        <v>30</v>
      </c>
      <c r="E63" s="40" t="s">
        <v>53</v>
      </c>
      <c r="F63" s="47" t="s">
        <v>2100</v>
      </c>
      <c r="G63" s="40" t="s">
        <v>26</v>
      </c>
      <c r="H63" s="40" t="s">
        <v>27</v>
      </c>
      <c r="I63" s="40"/>
      <c r="J63" s="40"/>
      <c r="K63" s="40"/>
      <c r="L63" s="40"/>
      <c r="M63" s="40"/>
      <c r="N63" s="40"/>
      <c r="O63" s="40"/>
      <c r="P63" s="40"/>
      <c r="Q63" s="40"/>
      <c r="R63" s="40"/>
      <c r="S63" s="40"/>
      <c r="T63" s="40"/>
      <c r="U63" s="40"/>
      <c r="V63" s="40"/>
      <c r="W63" s="40"/>
      <c r="X63" s="40"/>
      <c r="Y63" s="40"/>
      <c r="Z63" s="40"/>
      <c r="AA63" s="40"/>
      <c r="AB63" s="40"/>
      <c r="AC63" s="40" t="s">
        <v>72</v>
      </c>
      <c r="AD63" s="40" t="s">
        <v>72</v>
      </c>
      <c r="AE63" s="40"/>
      <c r="AF63" s="1"/>
    </row>
    <row r="64" spans="1:32">
      <c r="A64" s="1" t="s">
        <v>1714</v>
      </c>
      <c r="B64" s="9">
        <v>40778</v>
      </c>
      <c r="C64" s="40" t="s">
        <v>1509</v>
      </c>
      <c r="D64" s="40" t="s">
        <v>32</v>
      </c>
      <c r="E64" s="40" t="s">
        <v>25</v>
      </c>
      <c r="F64" s="47" t="s">
        <v>2109</v>
      </c>
      <c r="G64" s="40" t="s">
        <v>26</v>
      </c>
      <c r="H64" s="40" t="s">
        <v>27</v>
      </c>
      <c r="I64" s="40" t="s">
        <v>291</v>
      </c>
      <c r="J64" s="40">
        <v>26.3</v>
      </c>
      <c r="K64" s="40">
        <v>16.45</v>
      </c>
      <c r="L64" s="40">
        <v>11.75</v>
      </c>
      <c r="M64" s="40"/>
      <c r="N64" s="40"/>
      <c r="O64" s="40"/>
      <c r="P64" s="40"/>
      <c r="Q64" s="40">
        <v>21</v>
      </c>
      <c r="R64" s="40">
        <v>65</v>
      </c>
      <c r="S64" s="40">
        <f>R64-Q64</f>
        <v>44</v>
      </c>
      <c r="T64" s="40">
        <v>39</v>
      </c>
      <c r="U64" s="40"/>
      <c r="V64" s="40"/>
      <c r="W64" s="40"/>
      <c r="X64" s="40"/>
      <c r="Y64" s="40"/>
      <c r="Z64" s="40"/>
      <c r="AA64" s="40"/>
      <c r="AB64" s="40"/>
      <c r="AC64" s="40" t="s">
        <v>290</v>
      </c>
      <c r="AD64" s="40" t="s">
        <v>306</v>
      </c>
      <c r="AE64" s="40"/>
      <c r="AF64" s="1"/>
    </row>
    <row r="65" spans="1:32">
      <c r="A65" s="1" t="s">
        <v>1714</v>
      </c>
      <c r="B65" s="9">
        <v>40778</v>
      </c>
      <c r="C65" s="40" t="s">
        <v>1522</v>
      </c>
      <c r="D65" s="40" t="s">
        <v>146</v>
      </c>
      <c r="E65" s="40" t="s">
        <v>25</v>
      </c>
      <c r="F65" s="47" t="s">
        <v>2105</v>
      </c>
      <c r="G65" s="40" t="s">
        <v>26</v>
      </c>
      <c r="H65" s="40" t="s">
        <v>27</v>
      </c>
      <c r="I65" s="40" t="s">
        <v>40</v>
      </c>
      <c r="J65" s="40">
        <v>22.9</v>
      </c>
      <c r="K65" s="40">
        <v>13.3</v>
      </c>
      <c r="L65" s="40">
        <v>20.65</v>
      </c>
      <c r="M65" s="40"/>
      <c r="N65" s="40"/>
      <c r="O65" s="40"/>
      <c r="P65" s="40"/>
      <c r="Q65" s="40">
        <v>21</v>
      </c>
      <c r="R65" s="40">
        <v>60</v>
      </c>
      <c r="S65" s="40">
        <f>R65-Q65</f>
        <v>39</v>
      </c>
      <c r="T65" s="40">
        <v>6</v>
      </c>
      <c r="U65" s="40"/>
      <c r="V65" s="40"/>
      <c r="W65" s="40"/>
      <c r="X65" s="40"/>
      <c r="Y65" s="40"/>
      <c r="Z65" s="40"/>
      <c r="AA65" s="40"/>
      <c r="AB65" s="40"/>
      <c r="AC65" s="40" t="s">
        <v>290</v>
      </c>
      <c r="AD65" s="40" t="s">
        <v>306</v>
      </c>
      <c r="AE65" s="40"/>
      <c r="AF65" s="1"/>
    </row>
    <row r="66" spans="1:32">
      <c r="A66" s="1" t="s">
        <v>1714</v>
      </c>
      <c r="B66" s="9">
        <v>40778</v>
      </c>
      <c r="C66" s="40" t="s">
        <v>1515</v>
      </c>
      <c r="D66" s="40" t="s">
        <v>29</v>
      </c>
      <c r="E66" s="40" t="s">
        <v>53</v>
      </c>
      <c r="F66" s="47" t="s">
        <v>2069</v>
      </c>
      <c r="G66" s="40" t="s">
        <v>26</v>
      </c>
      <c r="H66" s="40" t="s">
        <v>27</v>
      </c>
      <c r="I66" s="40"/>
      <c r="J66" s="40"/>
      <c r="K66" s="40"/>
      <c r="L66" s="40"/>
      <c r="M66" s="40"/>
      <c r="N66" s="40"/>
      <c r="O66" s="40"/>
      <c r="P66" s="40"/>
      <c r="Q66" s="40"/>
      <c r="R66" s="40"/>
      <c r="S66" s="40"/>
      <c r="T66" s="40"/>
      <c r="U66" s="40"/>
      <c r="V66" s="40"/>
      <c r="W66" s="40"/>
      <c r="X66" s="40"/>
      <c r="Y66" s="40"/>
      <c r="Z66" s="40"/>
      <c r="AA66" s="40"/>
      <c r="AB66" s="40"/>
      <c r="AC66" s="40" t="s">
        <v>72</v>
      </c>
      <c r="AD66" s="40" t="s">
        <v>306</v>
      </c>
      <c r="AE66" s="40"/>
      <c r="AF66" s="1"/>
    </row>
    <row r="67" spans="1:32">
      <c r="A67" s="1" t="s">
        <v>1714</v>
      </c>
      <c r="B67" s="9">
        <v>40778</v>
      </c>
      <c r="C67" s="40" t="s">
        <v>1504</v>
      </c>
      <c r="D67" s="40" t="s">
        <v>31</v>
      </c>
      <c r="E67" s="40" t="s">
        <v>53</v>
      </c>
      <c r="F67" s="47" t="s">
        <v>2095</v>
      </c>
      <c r="G67" s="40" t="s">
        <v>26</v>
      </c>
      <c r="H67" s="40" t="s">
        <v>33</v>
      </c>
      <c r="I67" s="40"/>
      <c r="J67" s="40"/>
      <c r="K67" s="40"/>
      <c r="L67" s="40"/>
      <c r="M67" s="40"/>
      <c r="N67" s="40"/>
      <c r="O67" s="40"/>
      <c r="P67" s="40"/>
      <c r="Q67" s="40"/>
      <c r="R67" s="40"/>
      <c r="S67" s="40"/>
      <c r="T67" s="40"/>
      <c r="U67" s="40"/>
      <c r="V67" s="40"/>
      <c r="W67" s="40"/>
      <c r="X67" s="40"/>
      <c r="Y67" s="40"/>
      <c r="Z67" s="40"/>
      <c r="AA67" s="40"/>
      <c r="AB67" s="40"/>
      <c r="AC67" s="40" t="s">
        <v>290</v>
      </c>
      <c r="AD67" s="40" t="s">
        <v>306</v>
      </c>
      <c r="AE67" s="40"/>
      <c r="AF67" s="1"/>
    </row>
    <row r="68" spans="1:32">
      <c r="A68" s="1" t="s">
        <v>1714</v>
      </c>
      <c r="B68" s="9">
        <v>40778</v>
      </c>
      <c r="C68" s="40" t="s">
        <v>1466</v>
      </c>
      <c r="D68" s="40" t="s">
        <v>30</v>
      </c>
      <c r="E68" s="40" t="s">
        <v>53</v>
      </c>
      <c r="F68" s="47" t="s">
        <v>2090</v>
      </c>
      <c r="G68" s="40" t="s">
        <v>26</v>
      </c>
      <c r="H68" s="40" t="s">
        <v>27</v>
      </c>
      <c r="I68" s="40"/>
      <c r="J68" s="40"/>
      <c r="K68" s="40"/>
      <c r="L68" s="40"/>
      <c r="M68" s="40"/>
      <c r="N68" s="40"/>
      <c r="O68" s="40"/>
      <c r="P68" s="40"/>
      <c r="Q68" s="40"/>
      <c r="R68" s="40"/>
      <c r="S68" s="40"/>
      <c r="T68" s="40"/>
      <c r="U68" s="40"/>
      <c r="V68" s="40"/>
      <c r="W68" s="40"/>
      <c r="X68" s="40"/>
      <c r="Y68" s="40"/>
      <c r="Z68" s="40"/>
      <c r="AA68" s="40"/>
      <c r="AB68" s="40"/>
      <c r="AC68" s="40" t="s">
        <v>72</v>
      </c>
      <c r="AD68" s="40" t="s">
        <v>290</v>
      </c>
      <c r="AE68" s="40"/>
      <c r="AF68" s="1"/>
    </row>
    <row r="69" spans="1:32">
      <c r="A69" s="1" t="s">
        <v>1714</v>
      </c>
      <c r="B69" s="9">
        <v>40778</v>
      </c>
      <c r="C69" s="40" t="s">
        <v>1813</v>
      </c>
      <c r="D69" s="40" t="s">
        <v>29</v>
      </c>
      <c r="E69" s="40" t="s">
        <v>25</v>
      </c>
      <c r="F69" s="47" t="s">
        <v>2107</v>
      </c>
      <c r="G69" s="40" t="s">
        <v>26</v>
      </c>
      <c r="H69" s="40" t="s">
        <v>27</v>
      </c>
      <c r="I69" s="40" t="s">
        <v>291</v>
      </c>
      <c r="J69" s="40">
        <v>41</v>
      </c>
      <c r="K69" s="40">
        <v>23.4</v>
      </c>
      <c r="L69" s="40">
        <v>16.7</v>
      </c>
      <c r="M69" s="40"/>
      <c r="N69" s="40"/>
      <c r="O69" s="40"/>
      <c r="P69" s="40"/>
      <c r="Q69" s="40">
        <v>21</v>
      </c>
      <c r="R69" s="40">
        <v>117</v>
      </c>
      <c r="S69" s="40">
        <f>R69-Q69</f>
        <v>96</v>
      </c>
      <c r="T69" s="40">
        <v>109</v>
      </c>
      <c r="U69" s="40"/>
      <c r="V69" s="40"/>
      <c r="W69" s="40"/>
      <c r="X69" s="40">
        <v>258</v>
      </c>
      <c r="Y69" s="40"/>
      <c r="Z69" s="40"/>
      <c r="AA69" s="40"/>
      <c r="AB69" s="40"/>
      <c r="AC69" s="40" t="s">
        <v>290</v>
      </c>
      <c r="AD69" s="40" t="s">
        <v>290</v>
      </c>
      <c r="AE69" s="40" t="s">
        <v>327</v>
      </c>
      <c r="AF69" s="1"/>
    </row>
    <row r="70" spans="1:32">
      <c r="A70" s="1" t="s">
        <v>1714</v>
      </c>
      <c r="B70" s="9">
        <v>40778</v>
      </c>
      <c r="C70" s="40" t="s">
        <v>1805</v>
      </c>
      <c r="D70" s="40" t="s">
        <v>29</v>
      </c>
      <c r="E70" s="40" t="s">
        <v>53</v>
      </c>
      <c r="F70" s="47" t="s">
        <v>2070</v>
      </c>
      <c r="G70" s="40" t="s">
        <v>26</v>
      </c>
      <c r="H70" s="40" t="s">
        <v>27</v>
      </c>
      <c r="I70" s="40"/>
      <c r="J70" s="40"/>
      <c r="K70" s="40"/>
      <c r="L70" s="40"/>
      <c r="M70" s="40"/>
      <c r="N70" s="40"/>
      <c r="O70" s="40"/>
      <c r="P70" s="40"/>
      <c r="Q70" s="40"/>
      <c r="R70" s="40"/>
      <c r="S70" s="40"/>
      <c r="T70" s="40"/>
      <c r="U70" s="40"/>
      <c r="V70" s="40"/>
      <c r="W70" s="40"/>
      <c r="X70" s="40"/>
      <c r="Y70" s="40"/>
      <c r="Z70" s="40"/>
      <c r="AA70" s="40"/>
      <c r="AB70" s="40"/>
      <c r="AC70" s="40" t="s">
        <v>72</v>
      </c>
      <c r="AD70" s="40" t="s">
        <v>306</v>
      </c>
      <c r="AE70" s="40"/>
      <c r="AF70" s="1"/>
    </row>
    <row r="71" spans="1:32">
      <c r="A71" s="1" t="s">
        <v>1714</v>
      </c>
      <c r="B71" s="9">
        <v>40778</v>
      </c>
      <c r="C71" s="40" t="s">
        <v>1514</v>
      </c>
      <c r="D71" s="40" t="s">
        <v>36</v>
      </c>
      <c r="E71" s="40" t="s">
        <v>25</v>
      </c>
      <c r="F71" s="47" t="s">
        <v>2103</v>
      </c>
      <c r="G71" s="40" t="s">
        <v>26</v>
      </c>
      <c r="H71" s="40" t="s">
        <v>33</v>
      </c>
      <c r="I71" s="40"/>
      <c r="J71" s="40">
        <v>33.25</v>
      </c>
      <c r="K71" s="40">
        <v>14.6</v>
      </c>
      <c r="L71" s="40">
        <v>5.7</v>
      </c>
      <c r="M71" s="40">
        <v>146.80000000000001</v>
      </c>
      <c r="N71" s="40">
        <v>99</v>
      </c>
      <c r="O71" s="40"/>
      <c r="P71" s="40"/>
      <c r="Q71" s="40">
        <v>22</v>
      </c>
      <c r="R71" s="40">
        <v>102</v>
      </c>
      <c r="S71" s="40">
        <f>R71-Q71</f>
        <v>80</v>
      </c>
      <c r="T71" s="40">
        <v>4</v>
      </c>
      <c r="U71" s="40"/>
      <c r="V71" s="40"/>
      <c r="W71" s="40"/>
      <c r="X71" s="40"/>
      <c r="Y71" s="40"/>
      <c r="Z71" s="40"/>
      <c r="AA71" s="40"/>
      <c r="AB71" s="40"/>
      <c r="AC71" s="40" t="s">
        <v>290</v>
      </c>
      <c r="AD71" s="40" t="s">
        <v>306</v>
      </c>
      <c r="AE71" s="40"/>
      <c r="AF71" s="1"/>
    </row>
    <row r="72" spans="1:32">
      <c r="A72" s="1" t="s">
        <v>1714</v>
      </c>
      <c r="B72" s="9">
        <v>40778</v>
      </c>
      <c r="C72" s="40" t="s">
        <v>1496</v>
      </c>
      <c r="D72" s="40" t="s">
        <v>24</v>
      </c>
      <c r="E72" s="40" t="s">
        <v>53</v>
      </c>
      <c r="F72" s="47" t="s">
        <v>2065</v>
      </c>
      <c r="G72" s="40" t="s">
        <v>26</v>
      </c>
      <c r="H72" s="40" t="s">
        <v>33</v>
      </c>
      <c r="I72" s="40"/>
      <c r="J72" s="40"/>
      <c r="K72" s="40"/>
      <c r="L72" s="40"/>
      <c r="M72" s="40"/>
      <c r="N72" s="40"/>
      <c r="O72" s="40"/>
      <c r="P72" s="40"/>
      <c r="Q72" s="40"/>
      <c r="R72" s="40"/>
      <c r="S72" s="40"/>
      <c r="T72" s="40"/>
      <c r="U72" s="40"/>
      <c r="V72" s="40"/>
      <c r="W72" s="40"/>
      <c r="X72" s="40"/>
      <c r="Y72" s="40"/>
      <c r="Z72" s="40"/>
      <c r="AA72" s="40"/>
      <c r="AB72" s="40"/>
      <c r="AC72" s="40" t="s">
        <v>290</v>
      </c>
      <c r="AD72" s="40" t="s">
        <v>72</v>
      </c>
      <c r="AE72" s="40"/>
      <c r="AF72" s="1"/>
    </row>
    <row r="73" spans="1:32">
      <c r="A73" s="1" t="s">
        <v>1714</v>
      </c>
      <c r="B73" s="9">
        <v>40778</v>
      </c>
      <c r="C73" s="40" t="s">
        <v>1488</v>
      </c>
      <c r="D73" s="40" t="s">
        <v>29</v>
      </c>
      <c r="E73" s="40" t="s">
        <v>25</v>
      </c>
      <c r="F73" s="47" t="s">
        <v>2108</v>
      </c>
      <c r="G73" s="40" t="s">
        <v>26</v>
      </c>
      <c r="H73" s="40" t="s">
        <v>33</v>
      </c>
      <c r="I73" s="40"/>
      <c r="J73" s="40">
        <v>39.85</v>
      </c>
      <c r="K73" s="40">
        <v>24</v>
      </c>
      <c r="L73" s="40">
        <v>9.75</v>
      </c>
      <c r="M73" s="40"/>
      <c r="N73" s="40"/>
      <c r="O73" s="40"/>
      <c r="P73" s="40"/>
      <c r="Q73" s="40">
        <v>21</v>
      </c>
      <c r="R73" s="40">
        <v>125</v>
      </c>
      <c r="S73" s="40">
        <f>R73-Q73</f>
        <v>104</v>
      </c>
      <c r="T73" s="40">
        <v>117</v>
      </c>
      <c r="U73" s="40"/>
      <c r="V73" s="40"/>
      <c r="W73" s="40"/>
      <c r="X73" s="40">
        <v>256</v>
      </c>
      <c r="Y73" s="40"/>
      <c r="Z73" s="40"/>
      <c r="AA73" s="40"/>
      <c r="AB73" s="40"/>
      <c r="AC73" s="40" t="s">
        <v>290</v>
      </c>
      <c r="AD73" s="40" t="s">
        <v>72</v>
      </c>
      <c r="AE73" s="40"/>
      <c r="AF73" s="1"/>
    </row>
    <row r="74" spans="1:32">
      <c r="A74" s="1" t="s">
        <v>1714</v>
      </c>
      <c r="B74" s="9">
        <v>40778</v>
      </c>
      <c r="C74" s="40" t="s">
        <v>1474</v>
      </c>
      <c r="D74" s="40" t="s">
        <v>146</v>
      </c>
      <c r="E74" s="40" t="s">
        <v>25</v>
      </c>
      <c r="F74" s="47" t="s">
        <v>2106</v>
      </c>
      <c r="G74" s="40" t="s">
        <v>26</v>
      </c>
      <c r="H74" s="40" t="s">
        <v>33</v>
      </c>
      <c r="I74" s="40" t="s">
        <v>63</v>
      </c>
      <c r="J74" s="40">
        <v>23.5</v>
      </c>
      <c r="K74" s="40">
        <v>15.45</v>
      </c>
      <c r="L74" s="40">
        <v>11.85</v>
      </c>
      <c r="M74" s="40"/>
      <c r="N74" s="40"/>
      <c r="O74" s="40"/>
      <c r="P74" s="40"/>
      <c r="Q74" s="40">
        <v>21</v>
      </c>
      <c r="R74" s="40">
        <v>56</v>
      </c>
      <c r="S74" s="40">
        <f>R74-Q74</f>
        <v>35</v>
      </c>
      <c r="T74" s="40">
        <v>3</v>
      </c>
      <c r="U74" s="40"/>
      <c r="V74" s="40"/>
      <c r="W74" s="40"/>
      <c r="X74" s="40"/>
      <c r="Y74" s="40"/>
      <c r="Z74" s="40"/>
      <c r="AA74" s="40"/>
      <c r="AB74" s="40"/>
      <c r="AC74" s="40" t="s">
        <v>290</v>
      </c>
      <c r="AD74" s="40" t="s">
        <v>72</v>
      </c>
      <c r="AE74" s="40" t="s">
        <v>330</v>
      </c>
      <c r="AF74" s="1"/>
    </row>
    <row r="75" spans="1:32">
      <c r="A75" s="1" t="s">
        <v>1714</v>
      </c>
      <c r="B75" s="9">
        <v>40778</v>
      </c>
      <c r="C75" s="40" t="s">
        <v>1819</v>
      </c>
      <c r="D75" s="40" t="s">
        <v>29</v>
      </c>
      <c r="E75" s="40" t="s">
        <v>53</v>
      </c>
      <c r="F75" s="47" t="s">
        <v>2073</v>
      </c>
      <c r="G75" s="40" t="s">
        <v>26</v>
      </c>
      <c r="H75" s="40" t="s">
        <v>27</v>
      </c>
      <c r="I75" s="40"/>
      <c r="J75" s="40"/>
      <c r="K75" s="40"/>
      <c r="L75" s="40"/>
      <c r="M75" s="40"/>
      <c r="N75" s="40"/>
      <c r="O75" s="40"/>
      <c r="P75" s="40"/>
      <c r="Q75" s="40"/>
      <c r="R75" s="40"/>
      <c r="S75" s="40"/>
      <c r="T75" s="40"/>
      <c r="U75" s="40"/>
      <c r="V75" s="40"/>
      <c r="W75" s="40"/>
      <c r="X75" s="40"/>
      <c r="Y75" s="40"/>
      <c r="Z75" s="40"/>
      <c r="AA75" s="40"/>
      <c r="AB75" s="40"/>
      <c r="AC75" s="40" t="s">
        <v>290</v>
      </c>
      <c r="AD75" s="40" t="s">
        <v>306</v>
      </c>
      <c r="AE75" s="40"/>
      <c r="AF75" s="1"/>
    </row>
    <row r="76" spans="1:32">
      <c r="A76" s="1" t="s">
        <v>1714</v>
      </c>
      <c r="B76" s="9">
        <v>40778</v>
      </c>
      <c r="C76" s="40" t="s">
        <v>1820</v>
      </c>
      <c r="D76" s="40" t="s">
        <v>30</v>
      </c>
      <c r="E76" s="40" t="s">
        <v>25</v>
      </c>
      <c r="F76" s="47" t="s">
        <v>2113</v>
      </c>
      <c r="G76" s="40" t="s">
        <v>26</v>
      </c>
      <c r="H76" s="40" t="s">
        <v>27</v>
      </c>
      <c r="I76" s="40" t="s">
        <v>40</v>
      </c>
      <c r="J76" s="40">
        <v>29.8</v>
      </c>
      <c r="K76" s="40">
        <v>17.850000000000001</v>
      </c>
      <c r="L76" s="40">
        <v>16.55</v>
      </c>
      <c r="M76" s="40"/>
      <c r="N76" s="40"/>
      <c r="O76" s="40"/>
      <c r="P76" s="40"/>
      <c r="Q76" s="40">
        <v>22</v>
      </c>
      <c r="R76" s="40" t="s">
        <v>166</v>
      </c>
      <c r="S76" s="40"/>
      <c r="T76" s="40">
        <v>75</v>
      </c>
      <c r="U76" s="40"/>
      <c r="V76" s="40"/>
      <c r="W76" s="40"/>
      <c r="X76" s="40">
        <v>255</v>
      </c>
      <c r="Y76" s="40"/>
      <c r="Z76" s="40"/>
      <c r="AA76" s="40"/>
      <c r="AB76" s="40"/>
      <c r="AC76" s="40" t="s">
        <v>290</v>
      </c>
      <c r="AD76" s="40" t="s">
        <v>72</v>
      </c>
      <c r="AE76" s="40"/>
      <c r="AF76" s="1"/>
    </row>
    <row r="77" spans="1:32">
      <c r="A77" s="1" t="s">
        <v>1714</v>
      </c>
      <c r="B77" s="9">
        <v>40778</v>
      </c>
      <c r="C77" s="40" t="s">
        <v>1457</v>
      </c>
      <c r="D77" s="40" t="s">
        <v>30</v>
      </c>
      <c r="E77" s="40" t="s">
        <v>53</v>
      </c>
      <c r="F77" s="47" t="s">
        <v>2092</v>
      </c>
      <c r="G77" s="40" t="s">
        <v>26</v>
      </c>
      <c r="H77" s="40" t="s">
        <v>27</v>
      </c>
      <c r="I77" s="40"/>
      <c r="J77" s="40"/>
      <c r="K77" s="40"/>
      <c r="L77" s="40"/>
      <c r="M77" s="40"/>
      <c r="N77" s="40"/>
      <c r="O77" s="40"/>
      <c r="P77" s="40"/>
      <c r="Q77" s="40"/>
      <c r="R77" s="40"/>
      <c r="S77" s="40"/>
      <c r="T77" s="40"/>
      <c r="U77" s="40"/>
      <c r="V77" s="40"/>
      <c r="W77" s="40"/>
      <c r="X77" s="40"/>
      <c r="Y77" s="40"/>
      <c r="Z77" s="40"/>
      <c r="AA77" s="40"/>
      <c r="AB77" s="40"/>
      <c r="AC77" s="40" t="s">
        <v>72</v>
      </c>
      <c r="AD77" s="40" t="s">
        <v>290</v>
      </c>
      <c r="AE77" s="40"/>
      <c r="AF77" s="1"/>
    </row>
    <row r="78" spans="1:32">
      <c r="A78" s="1" t="s">
        <v>1714</v>
      </c>
      <c r="B78" s="9">
        <v>40778</v>
      </c>
      <c r="C78" s="40" t="s">
        <v>1511</v>
      </c>
      <c r="D78" s="40" t="s">
        <v>29</v>
      </c>
      <c r="E78" s="40" t="s">
        <v>53</v>
      </c>
      <c r="F78" s="47" t="s">
        <v>2088</v>
      </c>
      <c r="G78" s="40" t="s">
        <v>26</v>
      </c>
      <c r="H78" s="40" t="s">
        <v>33</v>
      </c>
      <c r="I78" s="40"/>
      <c r="J78" s="40"/>
      <c r="K78" s="40"/>
      <c r="L78" s="40"/>
      <c r="M78" s="40"/>
      <c r="N78" s="40"/>
      <c r="O78" s="40"/>
      <c r="P78" s="40"/>
      <c r="Q78" s="40"/>
      <c r="R78" s="40"/>
      <c r="S78" s="40"/>
      <c r="T78" s="40"/>
      <c r="U78" s="40"/>
      <c r="V78" s="40"/>
      <c r="W78" s="40"/>
      <c r="X78" s="40"/>
      <c r="Y78" s="40"/>
      <c r="Z78" s="40"/>
      <c r="AA78" s="40"/>
      <c r="AB78" s="40"/>
      <c r="AC78" s="40" t="s">
        <v>72</v>
      </c>
      <c r="AD78" s="40" t="s">
        <v>306</v>
      </c>
      <c r="AE78" s="40"/>
      <c r="AF78" s="1"/>
    </row>
    <row r="79" spans="1:32">
      <c r="A79" s="1" t="s">
        <v>1714</v>
      </c>
      <c r="B79" s="9">
        <v>40778</v>
      </c>
      <c r="C79" s="40" t="s">
        <v>1521</v>
      </c>
      <c r="D79" s="40" t="s">
        <v>32</v>
      </c>
      <c r="E79" s="40" t="s">
        <v>25</v>
      </c>
      <c r="F79" s="47" t="s">
        <v>2110</v>
      </c>
      <c r="G79" s="40" t="s">
        <v>26</v>
      </c>
      <c r="H79" s="40" t="s">
        <v>33</v>
      </c>
      <c r="I79" s="40"/>
      <c r="J79" s="40">
        <v>27.9</v>
      </c>
      <c r="K79" s="40">
        <v>17.2</v>
      </c>
      <c r="L79" s="40">
        <v>9.6</v>
      </c>
      <c r="M79" s="40"/>
      <c r="N79" s="40"/>
      <c r="O79" s="40"/>
      <c r="P79" s="40"/>
      <c r="Q79" s="40">
        <v>21</v>
      </c>
      <c r="R79" s="40">
        <v>75</v>
      </c>
      <c r="S79" s="40">
        <f>R79-Q79</f>
        <v>54</v>
      </c>
      <c r="T79" s="40">
        <v>64</v>
      </c>
      <c r="U79" s="40"/>
      <c r="V79" s="40"/>
      <c r="W79" s="40"/>
      <c r="X79" s="40"/>
      <c r="Y79" s="40"/>
      <c r="Z79" s="40"/>
      <c r="AA79" s="40"/>
      <c r="AB79" s="40"/>
      <c r="AC79" s="40" t="s">
        <v>290</v>
      </c>
      <c r="AD79" s="40" t="s">
        <v>306</v>
      </c>
      <c r="AE79" s="40"/>
      <c r="AF79" s="1"/>
    </row>
    <row r="80" spans="1:32">
      <c r="A80" s="1" t="s">
        <v>1714</v>
      </c>
      <c r="B80" s="9">
        <v>40778</v>
      </c>
      <c r="C80" s="40" t="s">
        <v>1476</v>
      </c>
      <c r="D80" s="40" t="s">
        <v>30</v>
      </c>
      <c r="E80" s="40" t="s">
        <v>53</v>
      </c>
      <c r="F80" s="47" t="s">
        <v>2093</v>
      </c>
      <c r="G80" s="40" t="s">
        <v>26</v>
      </c>
      <c r="H80" s="40" t="s">
        <v>33</v>
      </c>
      <c r="I80" s="40"/>
      <c r="J80" s="40"/>
      <c r="K80" s="40"/>
      <c r="L80" s="40"/>
      <c r="M80" s="40"/>
      <c r="N80" s="40"/>
      <c r="O80" s="40"/>
      <c r="P80" s="40"/>
      <c r="Q80" s="40"/>
      <c r="R80" s="40"/>
      <c r="S80" s="40"/>
      <c r="T80" s="40"/>
      <c r="U80" s="40"/>
      <c r="V80" s="40"/>
      <c r="W80" s="40"/>
      <c r="X80" s="40"/>
      <c r="Y80" s="40"/>
      <c r="Z80" s="40"/>
      <c r="AA80" s="40"/>
      <c r="AB80" s="40"/>
      <c r="AC80" s="40" t="s">
        <v>72</v>
      </c>
      <c r="AD80" s="40" t="s">
        <v>72</v>
      </c>
      <c r="AE80" s="40"/>
      <c r="AF80" s="1"/>
    </row>
    <row r="81" spans="1:32">
      <c r="A81" s="1" t="s">
        <v>1714</v>
      </c>
      <c r="B81" s="9">
        <v>40778</v>
      </c>
      <c r="C81" s="40" t="s">
        <v>1523</v>
      </c>
      <c r="D81" s="40" t="s">
        <v>32</v>
      </c>
      <c r="E81" s="40" t="s">
        <v>25</v>
      </c>
      <c r="F81" s="47" t="s">
        <v>2111</v>
      </c>
      <c r="G81" s="40" t="s">
        <v>26</v>
      </c>
      <c r="H81" s="40" t="s">
        <v>27</v>
      </c>
      <c r="I81" s="40" t="s">
        <v>276</v>
      </c>
      <c r="J81" s="40">
        <v>27.7</v>
      </c>
      <c r="K81" s="40">
        <v>17.5</v>
      </c>
      <c r="L81" s="40">
        <v>14.65</v>
      </c>
      <c r="M81" s="40"/>
      <c r="N81" s="40"/>
      <c r="O81" s="40"/>
      <c r="P81" s="40"/>
      <c r="Q81" s="40">
        <v>21</v>
      </c>
      <c r="R81" s="40">
        <v>73</v>
      </c>
      <c r="S81" s="40">
        <f>R81-Q81</f>
        <v>52</v>
      </c>
      <c r="T81" s="40">
        <v>33</v>
      </c>
      <c r="U81" s="40"/>
      <c r="V81" s="40"/>
      <c r="W81" s="40"/>
      <c r="X81" s="40"/>
      <c r="Y81" s="40"/>
      <c r="Z81" s="40"/>
      <c r="AA81" s="40"/>
      <c r="AB81" s="40"/>
      <c r="AC81" s="40" t="s">
        <v>290</v>
      </c>
      <c r="AD81" s="40" t="s">
        <v>306</v>
      </c>
      <c r="AE81" s="40"/>
      <c r="AF81" s="1"/>
    </row>
    <row r="82" spans="1:32">
      <c r="A82" s="1" t="s">
        <v>1714</v>
      </c>
      <c r="B82" s="9">
        <v>40778</v>
      </c>
      <c r="C82" s="40" t="s">
        <v>1452</v>
      </c>
      <c r="D82" s="40" t="s">
        <v>31</v>
      </c>
      <c r="E82" s="40" t="s">
        <v>53</v>
      </c>
      <c r="F82" s="47" t="s">
        <v>2066</v>
      </c>
      <c r="G82" s="40" t="s">
        <v>26</v>
      </c>
      <c r="H82" s="40" t="s">
        <v>27</v>
      </c>
      <c r="I82" s="40"/>
      <c r="J82" s="40"/>
      <c r="K82" s="40"/>
      <c r="L82" s="40"/>
      <c r="M82" s="40"/>
      <c r="N82" s="40"/>
      <c r="O82" s="40"/>
      <c r="P82" s="40"/>
      <c r="Q82" s="40"/>
      <c r="R82" s="40"/>
      <c r="S82" s="40"/>
      <c r="T82" s="40"/>
      <c r="U82" s="40"/>
      <c r="V82" s="40"/>
      <c r="W82" s="40"/>
      <c r="X82" s="40"/>
      <c r="Y82" s="40"/>
      <c r="Z82" s="40"/>
      <c r="AA82" s="40"/>
      <c r="AB82" s="40"/>
      <c r="AC82" s="40" t="s">
        <v>72</v>
      </c>
      <c r="AD82" s="40" t="s">
        <v>290</v>
      </c>
      <c r="AE82" s="40"/>
      <c r="AF82" s="1"/>
    </row>
    <row r="83" spans="1:32">
      <c r="A83" s="1" t="s">
        <v>1714</v>
      </c>
      <c r="B83" s="9">
        <v>40778</v>
      </c>
      <c r="C83" s="40" t="s">
        <v>1816</v>
      </c>
      <c r="D83" s="40" t="s">
        <v>29</v>
      </c>
      <c r="E83" s="40" t="s">
        <v>53</v>
      </c>
      <c r="F83" s="47" t="s">
        <v>2074</v>
      </c>
      <c r="G83" s="40" t="s">
        <v>26</v>
      </c>
      <c r="H83" s="40" t="s">
        <v>27</v>
      </c>
      <c r="I83" s="40"/>
      <c r="J83" s="40"/>
      <c r="K83" s="40"/>
      <c r="L83" s="40"/>
      <c r="M83" s="40"/>
      <c r="N83" s="40"/>
      <c r="O83" s="40"/>
      <c r="P83" s="40"/>
      <c r="Q83" s="40"/>
      <c r="R83" s="40"/>
      <c r="S83" s="40"/>
      <c r="T83" s="40"/>
      <c r="U83" s="40"/>
      <c r="V83" s="40"/>
      <c r="W83" s="40"/>
      <c r="X83" s="40"/>
      <c r="Y83" s="40"/>
      <c r="Z83" s="40"/>
      <c r="AA83" s="40"/>
      <c r="AB83" s="40"/>
      <c r="AC83" s="40" t="s">
        <v>290</v>
      </c>
      <c r="AD83" s="40" t="s">
        <v>290</v>
      </c>
      <c r="AE83" s="40" t="s">
        <v>328</v>
      </c>
      <c r="AF83" s="1"/>
    </row>
    <row r="84" spans="1:32">
      <c r="A84" s="1" t="s">
        <v>1714</v>
      </c>
      <c r="B84" s="9">
        <v>40778</v>
      </c>
      <c r="C84" s="40" t="s">
        <v>1817</v>
      </c>
      <c r="D84" s="40" t="s">
        <v>121</v>
      </c>
      <c r="E84" s="40" t="s">
        <v>25</v>
      </c>
      <c r="F84" s="47" t="s">
        <v>2102</v>
      </c>
      <c r="G84" s="40" t="s">
        <v>26</v>
      </c>
      <c r="H84" s="40" t="s">
        <v>33</v>
      </c>
      <c r="I84" s="40"/>
      <c r="J84" s="40">
        <v>49</v>
      </c>
      <c r="K84" s="40">
        <v>14.3</v>
      </c>
      <c r="L84" s="40"/>
      <c r="M84" s="40">
        <v>215.3</v>
      </c>
      <c r="N84" s="40">
        <v>197.95</v>
      </c>
      <c r="O84" s="40"/>
      <c r="P84" s="40">
        <v>34.5</v>
      </c>
      <c r="Q84" s="40">
        <v>22</v>
      </c>
      <c r="R84" s="40">
        <v>205</v>
      </c>
      <c r="S84" s="40">
        <f>R84-Q84</f>
        <v>183</v>
      </c>
      <c r="T84" s="40">
        <v>11</v>
      </c>
      <c r="U84" s="40"/>
      <c r="V84" s="40"/>
      <c r="W84" s="40"/>
      <c r="X84" s="40"/>
      <c r="Y84" s="40"/>
      <c r="Z84" s="40"/>
      <c r="AA84" s="40"/>
      <c r="AB84" s="40"/>
      <c r="AC84" s="40" t="s">
        <v>290</v>
      </c>
      <c r="AD84" s="40" t="s">
        <v>306</v>
      </c>
      <c r="AE84" s="40" t="s">
        <v>329</v>
      </c>
      <c r="AF84" s="1"/>
    </row>
    <row r="85" spans="1:32">
      <c r="A85" s="1" t="s">
        <v>1715</v>
      </c>
      <c r="B85" s="9">
        <v>40779</v>
      </c>
      <c r="C85" s="40" t="s">
        <v>1509</v>
      </c>
      <c r="D85" s="40" t="s">
        <v>146</v>
      </c>
      <c r="E85" s="40" t="s">
        <v>25</v>
      </c>
      <c r="F85" s="47" t="s">
        <v>2115</v>
      </c>
      <c r="G85" s="40" t="s">
        <v>26</v>
      </c>
      <c r="H85" s="40" t="s">
        <v>27</v>
      </c>
      <c r="I85" s="40" t="s">
        <v>40</v>
      </c>
      <c r="J85" s="40">
        <v>21.7</v>
      </c>
      <c r="K85" s="40">
        <v>13.2</v>
      </c>
      <c r="L85" s="40">
        <v>24.25</v>
      </c>
      <c r="M85" s="40"/>
      <c r="N85" s="40"/>
      <c r="O85" s="40"/>
      <c r="P85" s="40"/>
      <c r="Q85" s="40">
        <v>21</v>
      </c>
      <c r="R85" s="40">
        <v>65</v>
      </c>
      <c r="S85" s="40">
        <f>R85-Q85</f>
        <v>44</v>
      </c>
      <c r="T85" s="40">
        <v>8</v>
      </c>
      <c r="U85" s="40"/>
      <c r="V85" s="40"/>
      <c r="W85" s="40"/>
      <c r="X85" s="40"/>
      <c r="Y85" s="40"/>
      <c r="Z85" s="40"/>
      <c r="AA85" s="40"/>
      <c r="AB85" s="40"/>
      <c r="AC85" s="40" t="s">
        <v>288</v>
      </c>
      <c r="AD85" s="40" t="s">
        <v>306</v>
      </c>
      <c r="AE85" s="40"/>
      <c r="AF85" s="1"/>
    </row>
    <row r="86" spans="1:32">
      <c r="A86" s="1" t="s">
        <v>1715</v>
      </c>
      <c r="B86" s="9">
        <v>40779</v>
      </c>
      <c r="C86" s="40" t="s">
        <v>1510</v>
      </c>
      <c r="D86" s="40" t="s">
        <v>29</v>
      </c>
      <c r="E86" s="40" t="s">
        <v>53</v>
      </c>
      <c r="F86" s="47" t="s">
        <v>2069</v>
      </c>
      <c r="G86" s="40" t="s">
        <v>26</v>
      </c>
      <c r="H86" s="40" t="s">
        <v>27</v>
      </c>
      <c r="I86" s="40"/>
      <c r="J86" s="40"/>
      <c r="K86" s="40"/>
      <c r="L86" s="40"/>
      <c r="M86" s="40"/>
      <c r="N86" s="40"/>
      <c r="O86" s="40"/>
      <c r="P86" s="40"/>
      <c r="Q86" s="40"/>
      <c r="R86" s="40"/>
      <c r="S86" s="40"/>
      <c r="T86" s="40"/>
      <c r="U86" s="40"/>
      <c r="V86" s="40"/>
      <c r="W86" s="40"/>
      <c r="X86" s="40"/>
      <c r="Y86" s="40"/>
      <c r="Z86" s="40"/>
      <c r="AA86" s="40"/>
      <c r="AB86" s="40"/>
      <c r="AC86" s="40" t="s">
        <v>290</v>
      </c>
      <c r="AD86" s="40" t="s">
        <v>72</v>
      </c>
      <c r="AE86" s="40"/>
      <c r="AF86" s="1"/>
    </row>
    <row r="87" spans="1:32">
      <c r="A87" s="1" t="s">
        <v>1715</v>
      </c>
      <c r="B87" s="9">
        <v>40779</v>
      </c>
      <c r="C87" s="40" t="s">
        <v>1504</v>
      </c>
      <c r="D87" s="40" t="s">
        <v>31</v>
      </c>
      <c r="E87" s="40" t="s">
        <v>53</v>
      </c>
      <c r="F87" s="47" t="s">
        <v>2095</v>
      </c>
      <c r="G87" s="40" t="s">
        <v>26</v>
      </c>
      <c r="H87" s="40" t="s">
        <v>33</v>
      </c>
      <c r="I87" s="40"/>
      <c r="J87" s="40"/>
      <c r="K87" s="40"/>
      <c r="L87" s="40"/>
      <c r="M87" s="40"/>
      <c r="N87" s="40"/>
      <c r="O87" s="40"/>
      <c r="P87" s="40"/>
      <c r="Q87" s="40"/>
      <c r="R87" s="40"/>
      <c r="S87" s="40"/>
      <c r="T87" s="40"/>
      <c r="U87" s="40"/>
      <c r="V87" s="40"/>
      <c r="W87" s="40"/>
      <c r="X87" s="40"/>
      <c r="Y87" s="40"/>
      <c r="Z87" s="40"/>
      <c r="AA87" s="40"/>
      <c r="AB87" s="40"/>
      <c r="AC87" s="40" t="s">
        <v>288</v>
      </c>
      <c r="AD87" s="40" t="s">
        <v>290</v>
      </c>
      <c r="AE87" s="40"/>
      <c r="AF87" s="1"/>
    </row>
    <row r="88" spans="1:32">
      <c r="A88" s="1" t="s">
        <v>1715</v>
      </c>
      <c r="B88" s="9">
        <v>40779</v>
      </c>
      <c r="C88" s="40" t="s">
        <v>1820</v>
      </c>
      <c r="D88" s="40" t="s">
        <v>24</v>
      </c>
      <c r="E88" s="40" t="s">
        <v>53</v>
      </c>
      <c r="F88" s="47" t="s">
        <v>2085</v>
      </c>
      <c r="G88" s="40" t="s">
        <v>26</v>
      </c>
      <c r="H88" s="40" t="s">
        <v>33</v>
      </c>
      <c r="I88" s="40"/>
      <c r="J88" s="40"/>
      <c r="K88" s="40"/>
      <c r="L88" s="40"/>
      <c r="M88" s="40"/>
      <c r="N88" s="40"/>
      <c r="O88" s="40"/>
      <c r="P88" s="40"/>
      <c r="Q88" s="40"/>
      <c r="R88" s="40"/>
      <c r="S88" s="40"/>
      <c r="T88" s="40"/>
      <c r="U88" s="40"/>
      <c r="V88" s="40"/>
      <c r="W88" s="40"/>
      <c r="X88" s="40"/>
      <c r="Y88" s="40"/>
      <c r="Z88" s="40"/>
      <c r="AA88" s="40"/>
      <c r="AB88" s="40"/>
      <c r="AC88" s="40" t="s">
        <v>290</v>
      </c>
      <c r="AD88" s="40" t="s">
        <v>306</v>
      </c>
      <c r="AE88" s="40"/>
      <c r="AF88" s="1"/>
    </row>
    <row r="89" spans="1:32">
      <c r="A89" s="1" t="s">
        <v>1715</v>
      </c>
      <c r="B89" s="9">
        <v>40779</v>
      </c>
      <c r="C89" s="40" t="s">
        <v>1451</v>
      </c>
      <c r="D89" s="40" t="s">
        <v>29</v>
      </c>
      <c r="E89" s="40" t="s">
        <v>53</v>
      </c>
      <c r="F89" s="47" t="s">
        <v>2070</v>
      </c>
      <c r="G89" s="40" t="s">
        <v>26</v>
      </c>
      <c r="H89" s="40" t="s">
        <v>27</v>
      </c>
      <c r="I89" s="40"/>
      <c r="J89" s="40"/>
      <c r="K89" s="40"/>
      <c r="L89" s="40"/>
      <c r="M89" s="40"/>
      <c r="N89" s="40"/>
      <c r="O89" s="40"/>
      <c r="P89" s="40"/>
      <c r="Q89" s="40"/>
      <c r="R89" s="40"/>
      <c r="S89" s="40"/>
      <c r="T89" s="40"/>
      <c r="U89" s="40"/>
      <c r="V89" s="40"/>
      <c r="W89" s="40"/>
      <c r="X89" s="40"/>
      <c r="Y89" s="40"/>
      <c r="Z89" s="40"/>
      <c r="AA89" s="40"/>
      <c r="AB89" s="40"/>
      <c r="AC89" s="40" t="s">
        <v>290</v>
      </c>
      <c r="AD89" s="40" t="s">
        <v>72</v>
      </c>
      <c r="AE89" s="40"/>
      <c r="AF89" s="1"/>
    </row>
    <row r="90" spans="1:32">
      <c r="A90" s="1" t="s">
        <v>1715</v>
      </c>
      <c r="B90" s="9">
        <v>40779</v>
      </c>
      <c r="C90" s="40" t="s">
        <v>1514</v>
      </c>
      <c r="D90" s="40" t="s">
        <v>30</v>
      </c>
      <c r="E90" s="40" t="s">
        <v>53</v>
      </c>
      <c r="F90" s="47" t="s">
        <v>2081</v>
      </c>
      <c r="G90" s="40" t="s">
        <v>26</v>
      </c>
      <c r="H90" s="40" t="s">
        <v>33</v>
      </c>
      <c r="I90" s="40"/>
      <c r="J90" s="40"/>
      <c r="K90" s="40"/>
      <c r="L90" s="40"/>
      <c r="M90" s="40"/>
      <c r="N90" s="40"/>
      <c r="O90" s="40"/>
      <c r="P90" s="40"/>
      <c r="Q90" s="40"/>
      <c r="R90" s="40"/>
      <c r="S90" s="40"/>
      <c r="T90" s="40"/>
      <c r="U90" s="40"/>
      <c r="V90" s="40"/>
      <c r="W90" s="40"/>
      <c r="X90" s="40"/>
      <c r="Y90" s="40"/>
      <c r="Z90" s="40"/>
      <c r="AA90" s="40"/>
      <c r="AB90" s="40"/>
      <c r="AC90" s="40" t="s">
        <v>290</v>
      </c>
      <c r="AD90" s="40" t="s">
        <v>306</v>
      </c>
      <c r="AE90" s="40"/>
      <c r="AF90" s="1"/>
    </row>
    <row r="91" spans="1:32">
      <c r="A91" s="1" t="s">
        <v>1715</v>
      </c>
      <c r="B91" s="9">
        <v>40779</v>
      </c>
      <c r="C91" s="40" t="s">
        <v>1511</v>
      </c>
      <c r="D91" s="40" t="s">
        <v>29</v>
      </c>
      <c r="E91" s="40" t="s">
        <v>53</v>
      </c>
      <c r="F91" s="47" t="s">
        <v>2071</v>
      </c>
      <c r="G91" s="40" t="s">
        <v>26</v>
      </c>
      <c r="H91" s="40" t="s">
        <v>27</v>
      </c>
      <c r="I91" s="40"/>
      <c r="J91" s="40"/>
      <c r="K91" s="40"/>
      <c r="L91" s="40"/>
      <c r="M91" s="40"/>
      <c r="N91" s="40"/>
      <c r="O91" s="40"/>
      <c r="P91" s="40"/>
      <c r="Q91" s="40"/>
      <c r="R91" s="40"/>
      <c r="S91" s="40"/>
      <c r="T91" s="40"/>
      <c r="U91" s="40"/>
      <c r="V91" s="40"/>
      <c r="W91" s="40"/>
      <c r="X91" s="40"/>
      <c r="Y91" s="40"/>
      <c r="Z91" s="40"/>
      <c r="AA91" s="40"/>
      <c r="AB91" s="40"/>
      <c r="AC91" s="40" t="s">
        <v>290</v>
      </c>
      <c r="AD91" s="40" t="s">
        <v>72</v>
      </c>
      <c r="AE91" s="40"/>
      <c r="AF91" s="1"/>
    </row>
    <row r="92" spans="1:32">
      <c r="A92" s="1" t="s">
        <v>1715</v>
      </c>
      <c r="B92" s="9">
        <v>40779</v>
      </c>
      <c r="C92" s="40" t="s">
        <v>1465</v>
      </c>
      <c r="D92" s="40" t="s">
        <v>29</v>
      </c>
      <c r="E92" s="40" t="s">
        <v>53</v>
      </c>
      <c r="F92" s="47" t="s">
        <v>2097</v>
      </c>
      <c r="G92" s="40" t="s">
        <v>26</v>
      </c>
      <c r="H92" s="40" t="s">
        <v>33</v>
      </c>
      <c r="I92" s="40"/>
      <c r="J92" s="40"/>
      <c r="K92" s="40"/>
      <c r="L92" s="40"/>
      <c r="M92" s="40"/>
      <c r="N92" s="40"/>
      <c r="O92" s="40"/>
      <c r="P92" s="40"/>
      <c r="Q92" s="40"/>
      <c r="R92" s="40"/>
      <c r="S92" s="40"/>
      <c r="T92" s="40"/>
      <c r="U92" s="40"/>
      <c r="V92" s="40"/>
      <c r="W92" s="40"/>
      <c r="X92" s="40"/>
      <c r="Y92" s="40"/>
      <c r="Z92" s="40"/>
      <c r="AA92" s="40"/>
      <c r="AB92" s="40"/>
      <c r="AC92" s="40" t="s">
        <v>290</v>
      </c>
      <c r="AD92" s="40" t="s">
        <v>72</v>
      </c>
      <c r="AE92" s="40"/>
      <c r="AF92" s="1"/>
    </row>
    <row r="93" spans="1:32">
      <c r="A93" s="1" t="s">
        <v>1715</v>
      </c>
      <c r="B93" s="9">
        <v>40779</v>
      </c>
      <c r="C93" s="40" t="s">
        <v>1488</v>
      </c>
      <c r="D93" s="40" t="s">
        <v>29</v>
      </c>
      <c r="E93" s="40" t="s">
        <v>53</v>
      </c>
      <c r="F93" s="47" t="s">
        <v>2072</v>
      </c>
      <c r="G93" s="40" t="s">
        <v>26</v>
      </c>
      <c r="H93" s="40" t="s">
        <v>66</v>
      </c>
      <c r="I93" s="40"/>
      <c r="J93" s="40"/>
      <c r="K93" s="40"/>
      <c r="L93" s="40"/>
      <c r="M93" s="40"/>
      <c r="N93" s="40"/>
      <c r="O93" s="40"/>
      <c r="P93" s="40"/>
      <c r="Q93" s="40"/>
      <c r="R93" s="40"/>
      <c r="S93" s="40"/>
      <c r="T93" s="40"/>
      <c r="U93" s="40"/>
      <c r="V93" s="40"/>
      <c r="W93" s="40"/>
      <c r="X93" s="40"/>
      <c r="Y93" s="40"/>
      <c r="Z93" s="40"/>
      <c r="AA93" s="40"/>
      <c r="AB93" s="40"/>
      <c r="AC93" s="40" t="s">
        <v>288</v>
      </c>
      <c r="AD93" s="40" t="s">
        <v>306</v>
      </c>
      <c r="AE93" s="40"/>
      <c r="AF93" s="1"/>
    </row>
    <row r="94" spans="1:32">
      <c r="A94" s="1" t="s">
        <v>1715</v>
      </c>
      <c r="B94" s="9">
        <v>40779</v>
      </c>
      <c r="C94" s="40" t="s">
        <v>1483</v>
      </c>
      <c r="D94" s="40" t="s">
        <v>35</v>
      </c>
      <c r="E94" s="40" t="s">
        <v>25</v>
      </c>
      <c r="F94" s="47" t="s">
        <v>2114</v>
      </c>
      <c r="G94" s="40" t="s">
        <v>26</v>
      </c>
      <c r="H94" s="40" t="s">
        <v>33</v>
      </c>
      <c r="I94" s="40" t="s">
        <v>63</v>
      </c>
      <c r="J94" s="40">
        <v>26.8</v>
      </c>
      <c r="K94" s="40">
        <v>16.3</v>
      </c>
      <c r="L94" s="40">
        <v>11.7</v>
      </c>
      <c r="M94" s="40"/>
      <c r="N94" s="40"/>
      <c r="O94" s="40"/>
      <c r="P94" s="40"/>
      <c r="Q94" s="40">
        <v>20</v>
      </c>
      <c r="R94" s="40">
        <v>88</v>
      </c>
      <c r="S94" s="40">
        <f>R94-Q94</f>
        <v>68</v>
      </c>
      <c r="T94" s="40">
        <v>9</v>
      </c>
      <c r="U94" s="40"/>
      <c r="V94" s="40" t="s">
        <v>74</v>
      </c>
      <c r="W94" s="40"/>
      <c r="X94" s="40">
        <v>260</v>
      </c>
      <c r="Y94" s="40"/>
      <c r="Z94" s="40"/>
      <c r="AA94" s="40"/>
      <c r="AB94" s="40"/>
      <c r="AC94" s="40" t="s">
        <v>290</v>
      </c>
      <c r="AD94" s="40" t="s">
        <v>306</v>
      </c>
      <c r="AE94" s="40"/>
      <c r="AF94" s="1"/>
    </row>
    <row r="95" spans="1:32">
      <c r="A95" s="1" t="s">
        <v>1715</v>
      </c>
      <c r="B95" s="9">
        <v>40779</v>
      </c>
      <c r="C95" s="40" t="s">
        <v>1516</v>
      </c>
      <c r="D95" s="40" t="s">
        <v>29</v>
      </c>
      <c r="E95" s="40" t="s">
        <v>25</v>
      </c>
      <c r="F95" s="47" t="s">
        <v>2117</v>
      </c>
      <c r="G95" s="40" t="s">
        <v>26</v>
      </c>
      <c r="H95" s="40" t="s">
        <v>27</v>
      </c>
      <c r="I95" s="40" t="s">
        <v>291</v>
      </c>
      <c r="J95" s="40">
        <v>41.4</v>
      </c>
      <c r="K95" s="40">
        <v>23.7</v>
      </c>
      <c r="L95" s="40">
        <v>15.3</v>
      </c>
      <c r="M95" s="40"/>
      <c r="N95" s="40"/>
      <c r="O95" s="40"/>
      <c r="P95" s="40"/>
      <c r="Q95" s="40">
        <v>21</v>
      </c>
      <c r="R95" s="40">
        <v>128</v>
      </c>
      <c r="S95" s="40">
        <f>R95-Q95</f>
        <v>107</v>
      </c>
      <c r="T95" s="40">
        <v>162</v>
      </c>
      <c r="U95" s="40"/>
      <c r="V95" s="40" t="s">
        <v>314</v>
      </c>
      <c r="W95" s="40"/>
      <c r="X95" s="40">
        <v>261</v>
      </c>
      <c r="Y95" s="40"/>
      <c r="Z95" s="40"/>
      <c r="AA95" s="40"/>
      <c r="AB95" s="40"/>
      <c r="AC95" s="40" t="s">
        <v>290</v>
      </c>
      <c r="AD95" s="40" t="s">
        <v>72</v>
      </c>
      <c r="AE95" s="40"/>
      <c r="AF95" s="1"/>
    </row>
    <row r="96" spans="1:32">
      <c r="A96" s="1" t="s">
        <v>1715</v>
      </c>
      <c r="B96" s="9">
        <v>40779</v>
      </c>
      <c r="C96" s="40" t="s">
        <v>1482</v>
      </c>
      <c r="D96" s="40" t="s">
        <v>24</v>
      </c>
      <c r="E96" s="40" t="s">
        <v>53</v>
      </c>
      <c r="F96" s="47" t="s">
        <v>2065</v>
      </c>
      <c r="G96" s="40" t="s">
        <v>26</v>
      </c>
      <c r="H96" s="40" t="s">
        <v>33</v>
      </c>
      <c r="I96" s="40"/>
      <c r="J96" s="40"/>
      <c r="K96" s="40"/>
      <c r="L96" s="40"/>
      <c r="M96" s="40"/>
      <c r="N96" s="40"/>
      <c r="O96" s="40"/>
      <c r="P96" s="40"/>
      <c r="Q96" s="40"/>
      <c r="R96" s="40"/>
      <c r="S96" s="40"/>
      <c r="T96" s="40"/>
      <c r="U96" s="40"/>
      <c r="V96" s="40"/>
      <c r="W96" s="40"/>
      <c r="X96" s="40"/>
      <c r="Y96" s="40"/>
      <c r="Z96" s="40"/>
      <c r="AA96" s="40"/>
      <c r="AB96" s="40"/>
      <c r="AC96" s="40" t="s">
        <v>288</v>
      </c>
      <c r="AD96" s="40" t="s">
        <v>306</v>
      </c>
      <c r="AE96" s="40"/>
      <c r="AF96" s="1"/>
    </row>
    <row r="97" spans="1:32">
      <c r="A97" s="1" t="s">
        <v>1715</v>
      </c>
      <c r="B97" s="9">
        <v>40779</v>
      </c>
      <c r="C97" s="40" t="s">
        <v>1456</v>
      </c>
      <c r="D97" s="40" t="s">
        <v>32</v>
      </c>
      <c r="E97" s="40" t="s">
        <v>53</v>
      </c>
      <c r="F97" s="47" t="s">
        <v>2077</v>
      </c>
      <c r="G97" s="40" t="s">
        <v>26</v>
      </c>
      <c r="H97" s="40" t="s">
        <v>66</v>
      </c>
      <c r="I97" s="40"/>
      <c r="J97" s="40"/>
      <c r="K97" s="40"/>
      <c r="L97" s="40"/>
      <c r="M97" s="40"/>
      <c r="N97" s="40"/>
      <c r="O97" s="40"/>
      <c r="P97" s="40"/>
      <c r="Q97" s="40"/>
      <c r="R97" s="40"/>
      <c r="S97" s="40"/>
      <c r="T97" s="40"/>
      <c r="U97" s="40"/>
      <c r="V97" s="40"/>
      <c r="W97" s="40"/>
      <c r="X97" s="40"/>
      <c r="Y97" s="40"/>
      <c r="Z97" s="40"/>
      <c r="AA97" s="40"/>
      <c r="AB97" s="40"/>
      <c r="AC97" s="40" t="s">
        <v>290</v>
      </c>
      <c r="AD97" s="40" t="s">
        <v>72</v>
      </c>
      <c r="AE97" s="40"/>
      <c r="AF97" s="1"/>
    </row>
    <row r="98" spans="1:32">
      <c r="A98" s="1" t="s">
        <v>1715</v>
      </c>
      <c r="B98" s="9">
        <v>40779</v>
      </c>
      <c r="C98" s="40" t="s">
        <v>1818</v>
      </c>
      <c r="D98" s="40" t="s">
        <v>29</v>
      </c>
      <c r="E98" s="40" t="s">
        <v>53</v>
      </c>
      <c r="F98" s="47" t="s">
        <v>2073</v>
      </c>
      <c r="G98" s="40" t="s">
        <v>26</v>
      </c>
      <c r="H98" s="40" t="s">
        <v>27</v>
      </c>
      <c r="I98" s="40"/>
      <c r="J98" s="40"/>
      <c r="K98" s="40"/>
      <c r="L98" s="40"/>
      <c r="M98" s="40"/>
      <c r="N98" s="40"/>
      <c r="O98" s="40"/>
      <c r="P98" s="40"/>
      <c r="Q98" s="40"/>
      <c r="R98" s="40"/>
      <c r="S98" s="40"/>
      <c r="T98" s="40"/>
      <c r="U98" s="40"/>
      <c r="V98" s="40"/>
      <c r="W98" s="40"/>
      <c r="X98" s="40"/>
      <c r="Y98" s="40"/>
      <c r="Z98" s="40"/>
      <c r="AA98" s="40"/>
      <c r="AB98" s="40"/>
      <c r="AC98" s="40" t="s">
        <v>290</v>
      </c>
      <c r="AD98" s="40" t="s">
        <v>306</v>
      </c>
      <c r="AE98" s="40"/>
      <c r="AF98" s="1"/>
    </row>
    <row r="99" spans="1:32">
      <c r="A99" s="1" t="s">
        <v>1715</v>
      </c>
      <c r="B99" s="9">
        <v>40779</v>
      </c>
      <c r="C99" s="40" t="s">
        <v>1523</v>
      </c>
      <c r="D99" s="40" t="s">
        <v>29</v>
      </c>
      <c r="E99" s="40" t="s">
        <v>53</v>
      </c>
      <c r="F99" s="47" t="s">
        <v>2098</v>
      </c>
      <c r="G99" s="40" t="s">
        <v>26</v>
      </c>
      <c r="H99" s="40" t="s">
        <v>33</v>
      </c>
      <c r="I99" s="40"/>
      <c r="J99" s="40"/>
      <c r="K99" s="40"/>
      <c r="L99" s="40"/>
      <c r="M99" s="40"/>
      <c r="N99" s="40"/>
      <c r="O99" s="40"/>
      <c r="P99" s="40"/>
      <c r="Q99" s="40"/>
      <c r="R99" s="40"/>
      <c r="S99" s="40"/>
      <c r="T99" s="40"/>
      <c r="U99" s="40"/>
      <c r="V99" s="40"/>
      <c r="W99" s="40"/>
      <c r="X99" s="40"/>
      <c r="Y99" s="40"/>
      <c r="Z99" s="40"/>
      <c r="AA99" s="40"/>
      <c r="AB99" s="40"/>
      <c r="AC99" s="40" t="s">
        <v>290</v>
      </c>
      <c r="AD99" s="40" t="s">
        <v>306</v>
      </c>
      <c r="AE99" s="40"/>
      <c r="AF99" s="1"/>
    </row>
    <row r="100" spans="1:32">
      <c r="A100" s="1" t="s">
        <v>1715</v>
      </c>
      <c r="B100" s="9">
        <v>40779</v>
      </c>
      <c r="C100" s="40" t="s">
        <v>1522</v>
      </c>
      <c r="D100" s="40" t="s">
        <v>29</v>
      </c>
      <c r="E100" s="40" t="s">
        <v>25</v>
      </c>
      <c r="F100" s="47" t="s">
        <v>2118</v>
      </c>
      <c r="G100" s="40" t="s">
        <v>26</v>
      </c>
      <c r="H100" s="40" t="s">
        <v>33</v>
      </c>
      <c r="I100" s="40"/>
      <c r="J100" s="40">
        <v>38.1</v>
      </c>
      <c r="K100" s="40">
        <v>23.2</v>
      </c>
      <c r="L100" s="40">
        <v>18.3</v>
      </c>
      <c r="M100" s="40"/>
      <c r="N100" s="40"/>
      <c r="O100" s="40"/>
      <c r="P100" s="40"/>
      <c r="Q100" s="40">
        <v>21</v>
      </c>
      <c r="R100" s="40">
        <v>139</v>
      </c>
      <c r="S100" s="40">
        <f>R100-Q100</f>
        <v>118</v>
      </c>
      <c r="T100" s="40">
        <v>66</v>
      </c>
      <c r="U100" s="40"/>
      <c r="V100" s="40"/>
      <c r="W100" s="40"/>
      <c r="X100" s="40">
        <v>262</v>
      </c>
      <c r="Y100" s="40"/>
      <c r="Z100" s="40"/>
      <c r="AA100" s="40"/>
      <c r="AB100" s="40"/>
      <c r="AC100" s="40" t="s">
        <v>288</v>
      </c>
      <c r="AD100" s="40" t="s">
        <v>306</v>
      </c>
      <c r="AE100" s="40"/>
      <c r="AF100" s="1"/>
    </row>
    <row r="101" spans="1:32">
      <c r="A101" s="1" t="s">
        <v>1715</v>
      </c>
      <c r="B101" s="9">
        <v>40779</v>
      </c>
      <c r="C101" s="40" t="s">
        <v>1520</v>
      </c>
      <c r="D101" s="40" t="s">
        <v>32</v>
      </c>
      <c r="E101" s="40" t="s">
        <v>53</v>
      </c>
      <c r="F101" s="47" t="s">
        <v>2111</v>
      </c>
      <c r="G101" s="40" t="s">
        <v>26</v>
      </c>
      <c r="H101" s="40" t="s">
        <v>27</v>
      </c>
      <c r="I101" s="40"/>
      <c r="J101" s="40"/>
      <c r="K101" s="40"/>
      <c r="L101" s="40"/>
      <c r="M101" s="40"/>
      <c r="N101" s="40"/>
      <c r="O101" s="40"/>
      <c r="P101" s="40"/>
      <c r="Q101" s="40"/>
      <c r="R101" s="40"/>
      <c r="S101" s="40"/>
      <c r="T101" s="40"/>
      <c r="U101" s="40"/>
      <c r="V101" s="40"/>
      <c r="W101" s="40"/>
      <c r="X101" s="40"/>
      <c r="Y101" s="40"/>
      <c r="Z101" s="40"/>
      <c r="AA101" s="40"/>
      <c r="AB101" s="40"/>
      <c r="AC101" s="40" t="s">
        <v>290</v>
      </c>
      <c r="AD101" s="40" t="s">
        <v>72</v>
      </c>
      <c r="AE101" s="40"/>
      <c r="AF101" s="1"/>
    </row>
    <row r="102" spans="1:32">
      <c r="A102" s="1" t="s">
        <v>1715</v>
      </c>
      <c r="B102" s="9">
        <v>40779</v>
      </c>
      <c r="C102" s="40" t="s">
        <v>1823</v>
      </c>
      <c r="D102" s="40" t="s">
        <v>29</v>
      </c>
      <c r="E102" s="40" t="s">
        <v>53</v>
      </c>
      <c r="F102" s="47" t="s">
        <v>2076</v>
      </c>
      <c r="G102" s="40" t="s">
        <v>26</v>
      </c>
      <c r="H102" s="40" t="s">
        <v>33</v>
      </c>
      <c r="I102" s="40"/>
      <c r="J102" s="40"/>
      <c r="K102" s="40"/>
      <c r="L102" s="40"/>
      <c r="M102" s="40"/>
      <c r="N102" s="40"/>
      <c r="O102" s="40"/>
      <c r="P102" s="40"/>
      <c r="Q102" s="40"/>
      <c r="R102" s="40"/>
      <c r="S102" s="40"/>
      <c r="T102" s="40"/>
      <c r="U102" s="40"/>
      <c r="V102" s="40"/>
      <c r="W102" s="40"/>
      <c r="X102" s="40"/>
      <c r="Y102" s="40"/>
      <c r="Z102" s="40"/>
      <c r="AA102" s="40"/>
      <c r="AB102" s="40"/>
      <c r="AC102" s="40" t="s">
        <v>290</v>
      </c>
      <c r="AD102" s="40" t="s">
        <v>306</v>
      </c>
      <c r="AE102" s="40"/>
      <c r="AF102" s="1"/>
    </row>
    <row r="103" spans="1:32">
      <c r="A103" s="1" t="s">
        <v>1715</v>
      </c>
      <c r="B103" s="9">
        <v>40779</v>
      </c>
      <c r="C103" s="40" t="s">
        <v>1809</v>
      </c>
      <c r="D103" s="40" t="s">
        <v>121</v>
      </c>
      <c r="E103" s="40" t="s">
        <v>53</v>
      </c>
      <c r="F103" s="47" t="s">
        <v>2084</v>
      </c>
      <c r="G103" s="40" t="s">
        <v>26</v>
      </c>
      <c r="H103" s="40" t="s">
        <v>27</v>
      </c>
      <c r="I103" s="40"/>
      <c r="J103" s="40"/>
      <c r="K103" s="40"/>
      <c r="L103" s="40"/>
      <c r="M103" s="40"/>
      <c r="N103" s="40"/>
      <c r="O103" s="40"/>
      <c r="P103" s="40"/>
      <c r="Q103" s="40"/>
      <c r="R103" s="40"/>
      <c r="S103" s="40"/>
      <c r="T103" s="40"/>
      <c r="U103" s="40"/>
      <c r="V103" s="40"/>
      <c r="W103" s="40"/>
      <c r="X103" s="40"/>
      <c r="Y103" s="40"/>
      <c r="Z103" s="40"/>
      <c r="AA103" s="40"/>
      <c r="AB103" s="40"/>
      <c r="AC103" s="40" t="s">
        <v>290</v>
      </c>
      <c r="AD103" s="40" t="s">
        <v>306</v>
      </c>
      <c r="AE103" s="40"/>
      <c r="AF103" s="1"/>
    </row>
    <row r="104" spans="1:32">
      <c r="A104" s="1" t="s">
        <v>1715</v>
      </c>
      <c r="B104" s="9">
        <v>40779</v>
      </c>
      <c r="C104" s="40" t="s">
        <v>1467</v>
      </c>
      <c r="D104" s="40" t="s">
        <v>24</v>
      </c>
      <c r="E104" s="40" t="s">
        <v>53</v>
      </c>
      <c r="F104" s="47" t="s">
        <v>2064</v>
      </c>
      <c r="G104" s="40" t="s">
        <v>26</v>
      </c>
      <c r="H104" s="40" t="s">
        <v>27</v>
      </c>
      <c r="I104" s="40"/>
      <c r="J104" s="40"/>
      <c r="K104" s="40"/>
      <c r="L104" s="40"/>
      <c r="M104" s="40"/>
      <c r="N104" s="40"/>
      <c r="O104" s="40"/>
      <c r="P104" s="40"/>
      <c r="Q104" s="40"/>
      <c r="R104" s="40"/>
      <c r="S104" s="40"/>
      <c r="T104" s="40"/>
      <c r="U104" s="40"/>
      <c r="V104" s="40"/>
      <c r="W104" s="40"/>
      <c r="X104" s="40"/>
      <c r="Y104" s="40"/>
      <c r="Z104" s="40"/>
      <c r="AA104" s="40"/>
      <c r="AB104" s="40"/>
      <c r="AC104" s="40" t="s">
        <v>290</v>
      </c>
      <c r="AD104" s="40" t="s">
        <v>72</v>
      </c>
      <c r="AE104" s="40"/>
      <c r="AF104" s="1"/>
    </row>
    <row r="105" spans="1:32">
      <c r="A105" s="1" t="s">
        <v>1715</v>
      </c>
      <c r="B105" s="9">
        <v>40779</v>
      </c>
      <c r="C105" s="40" t="s">
        <v>1822</v>
      </c>
      <c r="D105" s="40" t="s">
        <v>29</v>
      </c>
      <c r="E105" s="40" t="s">
        <v>25</v>
      </c>
      <c r="F105" s="47" t="s">
        <v>2116</v>
      </c>
      <c r="G105" s="40" t="s">
        <v>26</v>
      </c>
      <c r="H105" s="40" t="s">
        <v>33</v>
      </c>
      <c r="I105" s="40"/>
      <c r="J105" s="40">
        <v>39.6</v>
      </c>
      <c r="K105" s="40">
        <v>23.25</v>
      </c>
      <c r="L105" s="40">
        <v>11.1</v>
      </c>
      <c r="M105" s="40"/>
      <c r="N105" s="40"/>
      <c r="O105" s="40"/>
      <c r="P105" s="40"/>
      <c r="Q105" s="40">
        <v>21</v>
      </c>
      <c r="R105" s="40">
        <v>182</v>
      </c>
      <c r="S105" s="40">
        <f>R105-Q105</f>
        <v>161</v>
      </c>
      <c r="T105" s="40">
        <v>105</v>
      </c>
      <c r="U105" s="40"/>
      <c r="V105" s="40"/>
      <c r="W105" s="40"/>
      <c r="X105" s="40">
        <v>259</v>
      </c>
      <c r="Y105" s="40"/>
      <c r="Z105" s="40"/>
      <c r="AA105" s="40"/>
      <c r="AB105" s="40"/>
      <c r="AC105" s="40" t="s">
        <v>288</v>
      </c>
      <c r="AD105" s="40" t="s">
        <v>306</v>
      </c>
      <c r="AE105" s="40"/>
      <c r="AF105" s="1"/>
    </row>
    <row r="106" spans="1:32">
      <c r="A106" s="1" t="s">
        <v>1716</v>
      </c>
      <c r="B106" s="9">
        <v>40780</v>
      </c>
      <c r="C106" s="40" t="s">
        <v>1486</v>
      </c>
      <c r="D106" s="40" t="s">
        <v>146</v>
      </c>
      <c r="E106" s="40" t="s">
        <v>25</v>
      </c>
      <c r="F106" s="47" t="s">
        <v>2122</v>
      </c>
      <c r="G106" s="40" t="s">
        <v>26</v>
      </c>
      <c r="H106" s="40" t="s">
        <v>27</v>
      </c>
      <c r="I106" s="40" t="s">
        <v>88</v>
      </c>
      <c r="J106" s="40">
        <v>24.95</v>
      </c>
      <c r="K106" s="40">
        <v>16.149999999999999</v>
      </c>
      <c r="L106" s="40">
        <v>23.9</v>
      </c>
      <c r="M106" s="40"/>
      <c r="N106" s="40"/>
      <c r="O106" s="40"/>
      <c r="P106" s="40"/>
      <c r="Q106" s="40">
        <v>19</v>
      </c>
      <c r="R106" s="40">
        <v>61</v>
      </c>
      <c r="S106" s="40">
        <f>R106-Q106</f>
        <v>42</v>
      </c>
      <c r="T106" s="40">
        <v>11</v>
      </c>
      <c r="U106" s="40"/>
      <c r="V106" s="40"/>
      <c r="W106" s="40"/>
      <c r="X106" s="40"/>
      <c r="Y106" s="40"/>
      <c r="Z106" s="40"/>
      <c r="AA106" s="40"/>
      <c r="AB106" s="40"/>
      <c r="AC106" s="40" t="s">
        <v>290</v>
      </c>
      <c r="AD106" s="40" t="s">
        <v>333</v>
      </c>
      <c r="AE106" s="40"/>
      <c r="AF106" s="1"/>
    </row>
    <row r="107" spans="1:32">
      <c r="A107" s="1" t="s">
        <v>1716</v>
      </c>
      <c r="B107" s="9">
        <v>40780</v>
      </c>
      <c r="C107" s="40" t="s">
        <v>1498</v>
      </c>
      <c r="D107" s="40" t="s">
        <v>29</v>
      </c>
      <c r="E107" s="40" t="s">
        <v>53</v>
      </c>
      <c r="F107" s="47" t="s">
        <v>2087</v>
      </c>
      <c r="G107" s="40" t="s">
        <v>26</v>
      </c>
      <c r="H107" s="40" t="s">
        <v>33</v>
      </c>
      <c r="I107" s="40"/>
      <c r="J107" s="40"/>
      <c r="K107" s="40"/>
      <c r="L107" s="40"/>
      <c r="M107" s="40"/>
      <c r="N107" s="40"/>
      <c r="O107" s="40"/>
      <c r="P107" s="40"/>
      <c r="Q107" s="40"/>
      <c r="R107" s="40"/>
      <c r="S107" s="40"/>
      <c r="T107" s="40"/>
      <c r="U107" s="40"/>
      <c r="V107" s="40" t="s">
        <v>337</v>
      </c>
      <c r="W107" s="40"/>
      <c r="X107" s="40"/>
      <c r="Y107" s="40"/>
      <c r="Z107" s="40"/>
      <c r="AA107" s="40"/>
      <c r="AB107" s="40"/>
      <c r="AC107" s="40" t="s">
        <v>290</v>
      </c>
      <c r="AD107" s="40" t="s">
        <v>288</v>
      </c>
      <c r="AE107" s="40"/>
      <c r="AF107" s="1"/>
    </row>
    <row r="108" spans="1:32">
      <c r="A108" s="1" t="s">
        <v>1716</v>
      </c>
      <c r="B108" s="9">
        <v>40780</v>
      </c>
      <c r="C108" s="40" t="s">
        <v>1480</v>
      </c>
      <c r="D108" s="40" t="s">
        <v>32</v>
      </c>
      <c r="E108" s="40" t="s">
        <v>53</v>
      </c>
      <c r="F108" s="47" t="s">
        <v>2089</v>
      </c>
      <c r="G108" s="40" t="s">
        <v>26</v>
      </c>
      <c r="H108" s="40" t="s">
        <v>27</v>
      </c>
      <c r="I108" s="40"/>
      <c r="J108" s="40"/>
      <c r="K108" s="40"/>
      <c r="L108" s="40"/>
      <c r="M108" s="40"/>
      <c r="N108" s="40"/>
      <c r="O108" s="40"/>
      <c r="P108" s="40"/>
      <c r="Q108" s="40"/>
      <c r="R108" s="40"/>
      <c r="S108" s="40"/>
      <c r="T108" s="40"/>
      <c r="U108" s="40"/>
      <c r="V108" s="40"/>
      <c r="W108" s="40"/>
      <c r="X108" s="40"/>
      <c r="Y108" s="40"/>
      <c r="Z108" s="40"/>
      <c r="AA108" s="40"/>
      <c r="AB108" s="40"/>
      <c r="AC108" s="40" t="s">
        <v>290</v>
      </c>
      <c r="AD108" s="40" t="s">
        <v>333</v>
      </c>
      <c r="AE108" s="40"/>
      <c r="AF108" s="1"/>
    </row>
    <row r="109" spans="1:32">
      <c r="A109" s="1" t="s">
        <v>1716</v>
      </c>
      <c r="B109" s="9">
        <v>40780</v>
      </c>
      <c r="C109" s="40" t="s">
        <v>1508</v>
      </c>
      <c r="D109" s="40" t="s">
        <v>31</v>
      </c>
      <c r="E109" s="40" t="s">
        <v>53</v>
      </c>
      <c r="F109" s="47" t="s">
        <v>2104</v>
      </c>
      <c r="G109" s="40" t="s">
        <v>26</v>
      </c>
      <c r="H109" s="40" t="s">
        <v>27</v>
      </c>
      <c r="I109" s="40"/>
      <c r="J109" s="40"/>
      <c r="K109" s="40"/>
      <c r="L109" s="40"/>
      <c r="M109" s="40"/>
      <c r="N109" s="40"/>
      <c r="O109" s="40"/>
      <c r="P109" s="40"/>
      <c r="Q109" s="40"/>
      <c r="R109" s="40"/>
      <c r="S109" s="40"/>
      <c r="T109" s="40"/>
      <c r="U109" s="40"/>
      <c r="V109" s="40"/>
      <c r="W109" s="40"/>
      <c r="X109" s="40"/>
      <c r="Y109" s="40"/>
      <c r="Z109" s="40"/>
      <c r="AA109" s="40"/>
      <c r="AB109" s="40"/>
      <c r="AC109" s="40" t="s">
        <v>288</v>
      </c>
      <c r="AD109" s="40" t="s">
        <v>290</v>
      </c>
      <c r="AE109" s="40"/>
      <c r="AF109" s="1"/>
    </row>
    <row r="110" spans="1:32">
      <c r="A110" s="1" t="s">
        <v>1716</v>
      </c>
      <c r="B110" s="9">
        <v>40780</v>
      </c>
      <c r="C110" s="40" t="s">
        <v>1817</v>
      </c>
      <c r="D110" s="40" t="s">
        <v>30</v>
      </c>
      <c r="E110" s="40" t="s">
        <v>53</v>
      </c>
      <c r="F110" s="47" t="s">
        <v>2080</v>
      </c>
      <c r="G110" s="40" t="s">
        <v>26</v>
      </c>
      <c r="H110" s="40" t="s">
        <v>33</v>
      </c>
      <c r="I110" s="40"/>
      <c r="J110" s="40"/>
      <c r="K110" s="40"/>
      <c r="L110" s="40"/>
      <c r="M110" s="40"/>
      <c r="N110" s="40"/>
      <c r="O110" s="40"/>
      <c r="P110" s="40"/>
      <c r="Q110" s="40"/>
      <c r="R110" s="40"/>
      <c r="S110" s="40"/>
      <c r="T110" s="40"/>
      <c r="U110" s="40"/>
      <c r="V110" s="40"/>
      <c r="W110" s="40"/>
      <c r="X110" s="40"/>
      <c r="Y110" s="40"/>
      <c r="Z110" s="40"/>
      <c r="AA110" s="40"/>
      <c r="AB110" s="40"/>
      <c r="AC110" s="40" t="s">
        <v>290</v>
      </c>
      <c r="AD110" s="40" t="s">
        <v>72</v>
      </c>
      <c r="AE110" s="40"/>
      <c r="AF110" s="1"/>
    </row>
    <row r="111" spans="1:32">
      <c r="A111" s="1" t="s">
        <v>1716</v>
      </c>
      <c r="B111" s="9">
        <v>40780</v>
      </c>
      <c r="C111" s="40" t="s">
        <v>1520</v>
      </c>
      <c r="D111" s="40" t="s">
        <v>29</v>
      </c>
      <c r="E111" s="40" t="s">
        <v>53</v>
      </c>
      <c r="F111" s="47" t="s">
        <v>2069</v>
      </c>
      <c r="G111" s="40" t="s">
        <v>26</v>
      </c>
      <c r="H111" s="40" t="s">
        <v>27</v>
      </c>
      <c r="I111" s="40"/>
      <c r="J111" s="40"/>
      <c r="K111" s="40"/>
      <c r="L111" s="40"/>
      <c r="M111" s="40"/>
      <c r="N111" s="40"/>
      <c r="O111" s="40"/>
      <c r="P111" s="40"/>
      <c r="Q111" s="40"/>
      <c r="R111" s="40"/>
      <c r="S111" s="40"/>
      <c r="T111" s="40"/>
      <c r="U111" s="40"/>
      <c r="V111" s="40"/>
      <c r="W111" s="40"/>
      <c r="X111" s="40"/>
      <c r="Y111" s="40"/>
      <c r="Z111" s="40"/>
      <c r="AA111" s="40"/>
      <c r="AB111" s="40"/>
      <c r="AC111" s="40" t="s">
        <v>288</v>
      </c>
      <c r="AD111" s="40" t="s">
        <v>290</v>
      </c>
      <c r="AE111" s="40"/>
      <c r="AF111" s="1"/>
    </row>
    <row r="112" spans="1:32">
      <c r="A112" s="1" t="s">
        <v>1716</v>
      </c>
      <c r="B112" s="9">
        <v>40780</v>
      </c>
      <c r="C112" s="40" t="s">
        <v>1465</v>
      </c>
      <c r="D112" s="40" t="s">
        <v>30</v>
      </c>
      <c r="E112" s="40" t="s">
        <v>53</v>
      </c>
      <c r="F112" s="47" t="s">
        <v>2090</v>
      </c>
      <c r="G112" s="40" t="s">
        <v>26</v>
      </c>
      <c r="H112" s="40" t="s">
        <v>27</v>
      </c>
      <c r="I112" s="40"/>
      <c r="J112" s="40"/>
      <c r="K112" s="40"/>
      <c r="L112" s="40"/>
      <c r="M112" s="40"/>
      <c r="N112" s="40"/>
      <c r="O112" s="40"/>
      <c r="P112" s="40"/>
      <c r="Q112" s="40"/>
      <c r="R112" s="40"/>
      <c r="S112" s="40"/>
      <c r="T112" s="40"/>
      <c r="U112" s="40"/>
      <c r="V112" s="40"/>
      <c r="W112" s="40"/>
      <c r="X112" s="40"/>
      <c r="Y112" s="40"/>
      <c r="Z112" s="40"/>
      <c r="AA112" s="40"/>
      <c r="AB112" s="40"/>
      <c r="AC112" s="40" t="s">
        <v>290</v>
      </c>
      <c r="AD112" s="40" t="s">
        <v>306</v>
      </c>
      <c r="AE112" s="40"/>
      <c r="AF112" s="1"/>
    </row>
    <row r="113" spans="1:32">
      <c r="A113" s="1" t="s">
        <v>1716</v>
      </c>
      <c r="B113" s="9">
        <v>40780</v>
      </c>
      <c r="C113" s="40" t="s">
        <v>1816</v>
      </c>
      <c r="D113" s="40" t="s">
        <v>24</v>
      </c>
      <c r="E113" s="40" t="s">
        <v>53</v>
      </c>
      <c r="F113" s="47" t="s">
        <v>2085</v>
      </c>
      <c r="G113" s="40" t="s">
        <v>26</v>
      </c>
      <c r="H113" s="40" t="s">
        <v>33</v>
      </c>
      <c r="I113" s="40"/>
      <c r="J113" s="40"/>
      <c r="K113" s="40"/>
      <c r="L113" s="40"/>
      <c r="M113" s="40"/>
      <c r="N113" s="40"/>
      <c r="O113" s="40"/>
      <c r="P113" s="40"/>
      <c r="Q113" s="40"/>
      <c r="R113" s="40"/>
      <c r="S113" s="40"/>
      <c r="T113" s="40"/>
      <c r="U113" s="40"/>
      <c r="V113" s="40"/>
      <c r="W113" s="40"/>
      <c r="X113" s="40"/>
      <c r="Y113" s="40"/>
      <c r="Z113" s="40"/>
      <c r="AA113" s="40"/>
      <c r="AB113" s="40"/>
      <c r="AC113" s="40" t="s">
        <v>290</v>
      </c>
      <c r="AD113" s="40" t="s">
        <v>72</v>
      </c>
      <c r="AE113" s="40"/>
      <c r="AF113" s="1"/>
    </row>
    <row r="114" spans="1:32">
      <c r="A114" s="1" t="s">
        <v>1716</v>
      </c>
      <c r="B114" s="9">
        <v>40780</v>
      </c>
      <c r="C114" s="40" t="s">
        <v>1515</v>
      </c>
      <c r="D114" s="40" t="s">
        <v>29</v>
      </c>
      <c r="E114" s="40" t="s">
        <v>53</v>
      </c>
      <c r="F114" s="47" t="s">
        <v>2071</v>
      </c>
      <c r="G114" s="40" t="s">
        <v>26</v>
      </c>
      <c r="H114" s="40" t="s">
        <v>27</v>
      </c>
      <c r="I114" s="40"/>
      <c r="J114" s="40"/>
      <c r="K114" s="40"/>
      <c r="L114" s="40"/>
      <c r="M114" s="40"/>
      <c r="N114" s="40"/>
      <c r="O114" s="40"/>
      <c r="P114" s="40"/>
      <c r="Q114" s="40"/>
      <c r="R114" s="40"/>
      <c r="S114" s="40"/>
      <c r="T114" s="40"/>
      <c r="U114" s="40"/>
      <c r="V114" s="40"/>
      <c r="W114" s="40"/>
      <c r="X114" s="40"/>
      <c r="Y114" s="40"/>
      <c r="Z114" s="40"/>
      <c r="AA114" s="40"/>
      <c r="AB114" s="40"/>
      <c r="AC114" s="40" t="s">
        <v>288</v>
      </c>
      <c r="AD114" s="40" t="s">
        <v>290</v>
      </c>
      <c r="AE114" s="40"/>
      <c r="AF114" s="1"/>
    </row>
    <row r="115" spans="1:32">
      <c r="A115" s="1" t="s">
        <v>1716</v>
      </c>
      <c r="B115" s="9">
        <v>40780</v>
      </c>
      <c r="C115" s="40" t="s">
        <v>1488</v>
      </c>
      <c r="D115" s="40" t="s">
        <v>29</v>
      </c>
      <c r="E115" s="40" t="s">
        <v>53</v>
      </c>
      <c r="F115" s="47" t="s">
        <v>2072</v>
      </c>
      <c r="G115" s="40" t="s">
        <v>26</v>
      </c>
      <c r="H115" s="40" t="s">
        <v>66</v>
      </c>
      <c r="I115" s="40"/>
      <c r="J115" s="40"/>
      <c r="K115" s="40"/>
      <c r="L115" s="40"/>
      <c r="M115" s="40"/>
      <c r="N115" s="40"/>
      <c r="O115" s="40"/>
      <c r="P115" s="40"/>
      <c r="Q115" s="40"/>
      <c r="R115" s="40"/>
      <c r="S115" s="40"/>
      <c r="T115" s="40"/>
      <c r="U115" s="40"/>
      <c r="V115" s="40"/>
      <c r="W115" s="40"/>
      <c r="X115" s="40"/>
      <c r="Y115" s="40"/>
      <c r="Z115" s="40"/>
      <c r="AA115" s="40"/>
      <c r="AB115" s="40"/>
      <c r="AC115" s="40"/>
      <c r="AD115" s="40" t="s">
        <v>333</v>
      </c>
      <c r="AE115" s="40"/>
      <c r="AF115" s="1"/>
    </row>
    <row r="116" spans="1:32">
      <c r="A116" s="1" t="s">
        <v>1716</v>
      </c>
      <c r="B116" s="9">
        <v>40780</v>
      </c>
      <c r="C116" s="40" t="s">
        <v>1496</v>
      </c>
      <c r="D116" s="40" t="s">
        <v>24</v>
      </c>
      <c r="E116" s="40" t="s">
        <v>53</v>
      </c>
      <c r="F116" s="47" t="s">
        <v>2065</v>
      </c>
      <c r="G116" s="40" t="s">
        <v>26</v>
      </c>
      <c r="H116" s="40" t="s">
        <v>33</v>
      </c>
      <c r="I116" s="40"/>
      <c r="J116" s="40"/>
      <c r="K116" s="40"/>
      <c r="L116" s="40"/>
      <c r="M116" s="40"/>
      <c r="N116" s="40"/>
      <c r="O116" s="40"/>
      <c r="P116" s="40"/>
      <c r="Q116" s="40"/>
      <c r="R116" s="40"/>
      <c r="S116" s="40"/>
      <c r="T116" s="40"/>
      <c r="U116" s="40"/>
      <c r="V116" s="40"/>
      <c r="W116" s="40"/>
      <c r="X116" s="40"/>
      <c r="Y116" s="40"/>
      <c r="Z116" s="40"/>
      <c r="AA116" s="40"/>
      <c r="AB116" s="40"/>
      <c r="AC116" s="40" t="s">
        <v>290</v>
      </c>
      <c r="AD116" s="40" t="s">
        <v>288</v>
      </c>
      <c r="AE116" s="40"/>
      <c r="AF116" s="1"/>
    </row>
    <row r="117" spans="1:32">
      <c r="A117" s="1" t="s">
        <v>1716</v>
      </c>
      <c r="B117" s="9">
        <v>40780</v>
      </c>
      <c r="C117" s="40" t="s">
        <v>1492</v>
      </c>
      <c r="D117" s="40" t="s">
        <v>35</v>
      </c>
      <c r="E117" s="40" t="s">
        <v>25</v>
      </c>
      <c r="F117" s="47" t="s">
        <v>2119</v>
      </c>
      <c r="G117" s="40" t="s">
        <v>26</v>
      </c>
      <c r="H117" s="40" t="s">
        <v>27</v>
      </c>
      <c r="I117" s="40" t="s">
        <v>40</v>
      </c>
      <c r="J117" s="40">
        <v>25.8</v>
      </c>
      <c r="K117" s="40">
        <v>17.25</v>
      </c>
      <c r="L117" s="40">
        <v>21.8</v>
      </c>
      <c r="M117" s="40"/>
      <c r="N117" s="40"/>
      <c r="O117" s="40"/>
      <c r="P117" s="40"/>
      <c r="Q117" s="40">
        <v>20</v>
      </c>
      <c r="R117" s="40">
        <v>80</v>
      </c>
      <c r="S117" s="40">
        <f>R117-Q117</f>
        <v>60</v>
      </c>
      <c r="T117" s="40">
        <v>18</v>
      </c>
      <c r="U117" s="40"/>
      <c r="V117" s="40" t="s">
        <v>336</v>
      </c>
      <c r="W117" s="40"/>
      <c r="X117" s="40">
        <v>263</v>
      </c>
      <c r="Y117" s="40"/>
      <c r="Z117" s="40"/>
      <c r="AA117" s="40"/>
      <c r="AB117" s="40"/>
      <c r="AC117" s="40" t="s">
        <v>290</v>
      </c>
      <c r="AD117" s="40" t="s">
        <v>288</v>
      </c>
      <c r="AE117" s="40"/>
      <c r="AF117" s="1"/>
    </row>
    <row r="118" spans="1:32">
      <c r="A118" s="1" t="s">
        <v>1716</v>
      </c>
      <c r="B118" s="9">
        <v>40780</v>
      </c>
      <c r="C118" s="40" t="s">
        <v>1820</v>
      </c>
      <c r="D118" s="40" t="s">
        <v>35</v>
      </c>
      <c r="E118" s="40" t="s">
        <v>25</v>
      </c>
      <c r="F118" s="47" t="s">
        <v>2120</v>
      </c>
      <c r="G118" s="40" t="s">
        <v>26</v>
      </c>
      <c r="H118" s="40" t="s">
        <v>27</v>
      </c>
      <c r="I118" s="40" t="s">
        <v>40</v>
      </c>
      <c r="J118" s="40">
        <v>27.15</v>
      </c>
      <c r="K118" s="40">
        <v>16.100000000000001</v>
      </c>
      <c r="L118" s="40">
        <v>21.35</v>
      </c>
      <c r="M118" s="40"/>
      <c r="N118" s="40"/>
      <c r="O118" s="40"/>
      <c r="P118" s="40"/>
      <c r="Q118" s="40">
        <v>20</v>
      </c>
      <c r="R118" s="40">
        <v>87</v>
      </c>
      <c r="S118" s="40">
        <f>R118-Q118</f>
        <v>67</v>
      </c>
      <c r="T118" s="40">
        <v>3</v>
      </c>
      <c r="U118" s="40"/>
      <c r="V118" s="40"/>
      <c r="W118" s="40"/>
      <c r="X118" s="40">
        <v>266</v>
      </c>
      <c r="Y118" s="40"/>
      <c r="Z118" s="40"/>
      <c r="AA118" s="40"/>
      <c r="AB118" s="40"/>
      <c r="AC118" s="40" t="s">
        <v>290</v>
      </c>
      <c r="AD118" s="40" t="s">
        <v>72</v>
      </c>
      <c r="AE118" s="40"/>
      <c r="AF118" s="1"/>
    </row>
    <row r="119" spans="1:32">
      <c r="A119" s="1" t="s">
        <v>1716</v>
      </c>
      <c r="B119" s="9">
        <v>40780</v>
      </c>
      <c r="C119" s="40" t="s">
        <v>1523</v>
      </c>
      <c r="D119" s="40" t="s">
        <v>32</v>
      </c>
      <c r="E119" s="40" t="s">
        <v>25</v>
      </c>
      <c r="F119" s="47" t="s">
        <v>2125</v>
      </c>
      <c r="G119" s="40" t="s">
        <v>26</v>
      </c>
      <c r="H119" s="40" t="s">
        <v>27</v>
      </c>
      <c r="I119" s="40" t="s">
        <v>339</v>
      </c>
      <c r="J119" s="40">
        <v>25</v>
      </c>
      <c r="K119" s="40">
        <v>16.7</v>
      </c>
      <c r="L119" s="40">
        <v>13.1</v>
      </c>
      <c r="M119" s="40"/>
      <c r="N119" s="40"/>
      <c r="O119" s="40"/>
      <c r="P119" s="40"/>
      <c r="Q119" s="40">
        <v>21</v>
      </c>
      <c r="R119" s="40">
        <v>79</v>
      </c>
      <c r="S119" s="40">
        <f>R119-Q119</f>
        <v>58</v>
      </c>
      <c r="T119" s="40">
        <v>69</v>
      </c>
      <c r="U119" s="40"/>
      <c r="V119" s="40" t="s">
        <v>340</v>
      </c>
      <c r="W119" s="40"/>
      <c r="X119" s="40"/>
      <c r="Y119" s="40"/>
      <c r="Z119" s="40"/>
      <c r="AA119" s="40"/>
      <c r="AB119" s="40"/>
      <c r="AC119" s="40" t="s">
        <v>288</v>
      </c>
      <c r="AD119" s="40" t="s">
        <v>290</v>
      </c>
      <c r="AE119" s="40"/>
      <c r="AF119" s="1"/>
    </row>
    <row r="120" spans="1:32">
      <c r="A120" s="1" t="s">
        <v>1716</v>
      </c>
      <c r="B120" s="9">
        <v>40780</v>
      </c>
      <c r="C120" s="40" t="s">
        <v>1481</v>
      </c>
      <c r="D120" s="40" t="s">
        <v>239</v>
      </c>
      <c r="E120" s="40" t="s">
        <v>25</v>
      </c>
      <c r="F120" s="47" t="s">
        <v>2121</v>
      </c>
      <c r="G120" s="40" t="s">
        <v>26</v>
      </c>
      <c r="H120" s="40" t="s">
        <v>27</v>
      </c>
      <c r="I120" s="40"/>
      <c r="J120" s="40">
        <v>41.7</v>
      </c>
      <c r="K120" s="40"/>
      <c r="L120" s="40"/>
      <c r="M120" s="40">
        <f>153+34.6</f>
        <v>187.6</v>
      </c>
      <c r="N120" s="40">
        <f>153+13.6</f>
        <v>166.6</v>
      </c>
      <c r="O120" s="40"/>
      <c r="P120" s="40">
        <v>42.4</v>
      </c>
      <c r="Q120" s="40">
        <v>21</v>
      </c>
      <c r="R120" s="40">
        <v>212</v>
      </c>
      <c r="S120" s="40">
        <f>R120-Q120</f>
        <v>191</v>
      </c>
      <c r="T120" s="40">
        <v>0</v>
      </c>
      <c r="U120" s="40"/>
      <c r="V120" s="40"/>
      <c r="W120" s="40"/>
      <c r="X120" s="40"/>
      <c r="Y120" s="40"/>
      <c r="Z120" s="40"/>
      <c r="AA120" s="40"/>
      <c r="AB120" s="40"/>
      <c r="AC120" s="40" t="s">
        <v>288</v>
      </c>
      <c r="AD120" s="40" t="s">
        <v>333</v>
      </c>
      <c r="AE120" s="40" t="s">
        <v>334</v>
      </c>
      <c r="AF120" s="1"/>
    </row>
    <row r="121" spans="1:32">
      <c r="A121" s="1" t="s">
        <v>1716</v>
      </c>
      <c r="B121" s="9">
        <v>40780</v>
      </c>
      <c r="C121" s="40" t="s">
        <v>1818</v>
      </c>
      <c r="D121" s="40" t="s">
        <v>30</v>
      </c>
      <c r="E121" s="40" t="s">
        <v>53</v>
      </c>
      <c r="F121" s="47" t="s">
        <v>2082</v>
      </c>
      <c r="G121" s="40" t="s">
        <v>26</v>
      </c>
      <c r="H121" s="40" t="s">
        <v>27</v>
      </c>
      <c r="I121" s="40"/>
      <c r="J121" s="40"/>
      <c r="K121" s="40"/>
      <c r="L121" s="40"/>
      <c r="M121" s="40"/>
      <c r="N121" s="40"/>
      <c r="O121" s="40"/>
      <c r="P121" s="40"/>
      <c r="Q121" s="40"/>
      <c r="R121" s="40"/>
      <c r="S121" s="40"/>
      <c r="T121" s="40"/>
      <c r="U121" s="40"/>
      <c r="V121" s="40"/>
      <c r="W121" s="40"/>
      <c r="X121" s="40"/>
      <c r="Y121" s="40"/>
      <c r="Z121" s="40"/>
      <c r="AA121" s="40"/>
      <c r="AB121" s="40"/>
      <c r="AC121" s="40" t="s">
        <v>290</v>
      </c>
      <c r="AD121" s="40" t="s">
        <v>72</v>
      </c>
      <c r="AE121" s="40"/>
      <c r="AF121" s="1"/>
    </row>
    <row r="122" spans="1:32">
      <c r="A122" s="1" t="s">
        <v>1716</v>
      </c>
      <c r="B122" s="9">
        <v>40780</v>
      </c>
      <c r="C122" s="40" t="s">
        <v>534</v>
      </c>
      <c r="D122" s="40" t="s">
        <v>30</v>
      </c>
      <c r="E122" s="40" t="s">
        <v>25</v>
      </c>
      <c r="F122" s="47" t="s">
        <v>2126</v>
      </c>
      <c r="G122" s="40" t="s">
        <v>26</v>
      </c>
      <c r="H122" s="40" t="s">
        <v>66</v>
      </c>
      <c r="I122" s="40"/>
      <c r="J122" s="40">
        <v>25.7</v>
      </c>
      <c r="K122" s="40">
        <v>16.600000000000001</v>
      </c>
      <c r="L122" s="40">
        <v>11.65</v>
      </c>
      <c r="M122" s="40"/>
      <c r="N122" s="40"/>
      <c r="O122" s="40"/>
      <c r="P122" s="40"/>
      <c r="Q122" s="40">
        <v>21</v>
      </c>
      <c r="R122" s="40">
        <v>59</v>
      </c>
      <c r="S122" s="40">
        <f>R122-Q122</f>
        <v>38</v>
      </c>
      <c r="T122" s="40">
        <v>28</v>
      </c>
      <c r="U122" s="40"/>
      <c r="V122" s="40"/>
      <c r="W122" s="40"/>
      <c r="X122" s="40">
        <v>265</v>
      </c>
      <c r="Y122" s="40"/>
      <c r="Z122" s="40"/>
      <c r="AA122" s="40"/>
      <c r="AB122" s="40"/>
      <c r="AC122" s="40" t="s">
        <v>288</v>
      </c>
      <c r="AD122" s="40" t="s">
        <v>288</v>
      </c>
      <c r="AE122" s="40"/>
      <c r="AF122" s="1"/>
    </row>
    <row r="123" spans="1:32">
      <c r="A123" s="1" t="s">
        <v>1716</v>
      </c>
      <c r="B123" s="9">
        <v>40780</v>
      </c>
      <c r="C123" s="40" t="s">
        <v>1509</v>
      </c>
      <c r="D123" s="40" t="s">
        <v>29</v>
      </c>
      <c r="E123" s="40" t="s">
        <v>53</v>
      </c>
      <c r="F123" s="47" t="s">
        <v>2098</v>
      </c>
      <c r="G123" s="40" t="s">
        <v>26</v>
      </c>
      <c r="H123" s="40" t="s">
        <v>33</v>
      </c>
      <c r="I123" s="40"/>
      <c r="J123" s="40"/>
      <c r="K123" s="40"/>
      <c r="L123" s="40"/>
      <c r="M123" s="40"/>
      <c r="N123" s="40"/>
      <c r="O123" s="40"/>
      <c r="P123" s="40"/>
      <c r="Q123" s="40"/>
      <c r="R123" s="40"/>
      <c r="S123" s="40"/>
      <c r="T123" s="40"/>
      <c r="U123" s="40"/>
      <c r="V123" s="40"/>
      <c r="W123" s="40"/>
      <c r="X123" s="40"/>
      <c r="Y123" s="40"/>
      <c r="Z123" s="40"/>
      <c r="AA123" s="40"/>
      <c r="AB123" s="40"/>
      <c r="AC123" s="40" t="s">
        <v>288</v>
      </c>
      <c r="AD123" s="40" t="s">
        <v>77</v>
      </c>
      <c r="AE123" s="40"/>
      <c r="AF123" s="1"/>
    </row>
    <row r="124" spans="1:32">
      <c r="A124" s="1" t="s">
        <v>1716</v>
      </c>
      <c r="B124" s="9">
        <v>40780</v>
      </c>
      <c r="C124" s="40" t="s">
        <v>1516</v>
      </c>
      <c r="D124" s="40" t="s">
        <v>30</v>
      </c>
      <c r="E124" s="40" t="s">
        <v>25</v>
      </c>
      <c r="F124" s="47" t="s">
        <v>2127</v>
      </c>
      <c r="G124" s="40" t="s">
        <v>26</v>
      </c>
      <c r="H124" s="40" t="s">
        <v>27</v>
      </c>
      <c r="I124" s="40" t="s">
        <v>291</v>
      </c>
      <c r="J124" s="40">
        <v>27.3</v>
      </c>
      <c r="K124" s="40">
        <v>17</v>
      </c>
      <c r="L124" s="40">
        <v>13.6</v>
      </c>
      <c r="M124" s="40"/>
      <c r="N124" s="40"/>
      <c r="O124" s="40"/>
      <c r="P124" s="40"/>
      <c r="Q124" s="40">
        <v>20</v>
      </c>
      <c r="R124" s="40">
        <v>59</v>
      </c>
      <c r="S124" s="40">
        <f>R124-Q124</f>
        <v>39</v>
      </c>
      <c r="T124" s="40">
        <v>9</v>
      </c>
      <c r="U124" s="40"/>
      <c r="V124" s="40"/>
      <c r="W124" s="40"/>
      <c r="X124" s="40">
        <v>264</v>
      </c>
      <c r="Y124" s="40"/>
      <c r="Z124" s="40"/>
      <c r="AA124" s="40"/>
      <c r="AB124" s="40"/>
      <c r="AC124" s="40" t="s">
        <v>290</v>
      </c>
      <c r="AD124" s="40" t="s">
        <v>288</v>
      </c>
      <c r="AE124" s="40"/>
      <c r="AF124" s="1"/>
    </row>
    <row r="125" spans="1:32">
      <c r="A125" s="1" t="s">
        <v>1716</v>
      </c>
      <c r="B125" s="9">
        <v>40780</v>
      </c>
      <c r="C125" s="40" t="s">
        <v>1484</v>
      </c>
      <c r="D125" s="40" t="s">
        <v>146</v>
      </c>
      <c r="E125" s="40" t="s">
        <v>25</v>
      </c>
      <c r="F125" s="47" t="s">
        <v>2123</v>
      </c>
      <c r="G125" s="40" t="s">
        <v>26</v>
      </c>
      <c r="H125" s="40" t="s">
        <v>27</v>
      </c>
      <c r="I125" s="40" t="s">
        <v>40</v>
      </c>
      <c r="J125" s="40">
        <v>24</v>
      </c>
      <c r="K125" s="40">
        <v>15.3</v>
      </c>
      <c r="L125" s="40">
        <v>21.3</v>
      </c>
      <c r="M125" s="40"/>
      <c r="N125" s="40"/>
      <c r="O125" s="40"/>
      <c r="P125" s="40"/>
      <c r="Q125" s="40">
        <v>21</v>
      </c>
      <c r="R125" s="40">
        <v>63</v>
      </c>
      <c r="S125" s="40">
        <f>R125-Q125</f>
        <v>42</v>
      </c>
      <c r="T125" s="40">
        <v>4</v>
      </c>
      <c r="U125" s="40"/>
      <c r="V125" s="40" t="s">
        <v>335</v>
      </c>
      <c r="W125" s="40"/>
      <c r="X125" s="40"/>
      <c r="Y125" s="40"/>
      <c r="Z125" s="40"/>
      <c r="AA125" s="40"/>
      <c r="AB125" s="40"/>
      <c r="AC125" s="40" t="s">
        <v>288</v>
      </c>
      <c r="AD125" s="40" t="s">
        <v>333</v>
      </c>
      <c r="AE125" s="40"/>
      <c r="AF125" s="1"/>
    </row>
    <row r="126" spans="1:32">
      <c r="A126" s="1" t="s">
        <v>1716</v>
      </c>
      <c r="B126" s="9">
        <v>40780</v>
      </c>
      <c r="C126" s="40" t="s">
        <v>1512</v>
      </c>
      <c r="D126" s="40" t="s">
        <v>37</v>
      </c>
      <c r="E126" s="40" t="s">
        <v>25</v>
      </c>
      <c r="F126" s="47" t="s">
        <v>2124</v>
      </c>
      <c r="G126" s="40" t="s">
        <v>26</v>
      </c>
      <c r="H126" s="40" t="s">
        <v>33</v>
      </c>
      <c r="I126" s="40" t="s">
        <v>63</v>
      </c>
      <c r="J126" s="40">
        <v>32.65</v>
      </c>
      <c r="K126" s="40">
        <v>17.399999999999999</v>
      </c>
      <c r="L126" s="40">
        <v>13.45</v>
      </c>
      <c r="M126" s="40"/>
      <c r="N126" s="40"/>
      <c r="O126" s="40"/>
      <c r="P126" s="40"/>
      <c r="Q126" s="40">
        <v>20</v>
      </c>
      <c r="R126" s="40">
        <v>81</v>
      </c>
      <c r="S126" s="40">
        <f>R126-Q126</f>
        <v>61</v>
      </c>
      <c r="T126" s="40">
        <v>8</v>
      </c>
      <c r="U126" s="40"/>
      <c r="V126" s="40"/>
      <c r="W126" s="40"/>
      <c r="X126" s="40"/>
      <c r="Y126" s="40"/>
      <c r="Z126" s="40"/>
      <c r="AA126" s="40"/>
      <c r="AB126" s="40"/>
      <c r="AC126" s="40" t="s">
        <v>290</v>
      </c>
      <c r="AD126" s="40" t="s">
        <v>290</v>
      </c>
      <c r="AE126" s="40" t="s">
        <v>338</v>
      </c>
      <c r="AF126" s="1"/>
    </row>
    <row r="127" spans="1:32">
      <c r="A127" s="1" t="s">
        <v>1716</v>
      </c>
      <c r="B127" s="9">
        <v>40780</v>
      </c>
      <c r="C127" s="40" t="s">
        <v>1519</v>
      </c>
      <c r="D127" s="40" t="s">
        <v>29</v>
      </c>
      <c r="E127" s="40" t="s">
        <v>53</v>
      </c>
      <c r="F127" s="47" t="s">
        <v>2088</v>
      </c>
      <c r="G127" s="40" t="s">
        <v>26</v>
      </c>
      <c r="H127" s="40" t="s">
        <v>33</v>
      </c>
      <c r="I127" s="40"/>
      <c r="J127" s="40"/>
      <c r="K127" s="40"/>
      <c r="L127" s="40"/>
      <c r="M127" s="40"/>
      <c r="N127" s="40"/>
      <c r="O127" s="40"/>
      <c r="P127" s="40"/>
      <c r="Q127" s="40"/>
      <c r="R127" s="40"/>
      <c r="S127" s="40"/>
      <c r="T127" s="40"/>
      <c r="U127" s="40"/>
      <c r="V127" s="40"/>
      <c r="W127" s="40"/>
      <c r="X127" s="40"/>
      <c r="Y127" s="40"/>
      <c r="Z127" s="40"/>
      <c r="AA127" s="40"/>
      <c r="AB127" s="40"/>
      <c r="AC127" s="40" t="s">
        <v>288</v>
      </c>
      <c r="AD127" s="40" t="s">
        <v>290</v>
      </c>
      <c r="AE127" s="40"/>
      <c r="AF127" s="1"/>
    </row>
    <row r="128" spans="1:32">
      <c r="A128" s="1" t="s">
        <v>1716</v>
      </c>
      <c r="B128" s="9">
        <v>40780</v>
      </c>
      <c r="C128" s="40" t="s">
        <v>1522</v>
      </c>
      <c r="D128" s="40" t="s">
        <v>32</v>
      </c>
      <c r="E128" s="40" t="s">
        <v>53</v>
      </c>
      <c r="F128" s="47" t="s">
        <v>2110</v>
      </c>
      <c r="G128" s="40" t="s">
        <v>26</v>
      </c>
      <c r="H128" s="40" t="s">
        <v>33</v>
      </c>
      <c r="I128" s="40"/>
      <c r="J128" s="40"/>
      <c r="K128" s="40"/>
      <c r="L128" s="40"/>
      <c r="M128" s="40"/>
      <c r="N128" s="40"/>
      <c r="O128" s="40"/>
      <c r="P128" s="40"/>
      <c r="Q128" s="40"/>
      <c r="R128" s="40"/>
      <c r="S128" s="40"/>
      <c r="T128" s="40"/>
      <c r="U128" s="40"/>
      <c r="V128" s="40"/>
      <c r="W128" s="40"/>
      <c r="X128" s="40"/>
      <c r="Y128" s="40"/>
      <c r="Z128" s="40"/>
      <c r="AA128" s="40"/>
      <c r="AB128" s="40"/>
      <c r="AC128" s="40" t="s">
        <v>288</v>
      </c>
      <c r="AD128" s="40" t="s">
        <v>288</v>
      </c>
      <c r="AE128" s="40"/>
      <c r="AF128" s="1"/>
    </row>
    <row r="129" spans="1:32">
      <c r="A129" s="1" t="s">
        <v>1716</v>
      </c>
      <c r="B129" s="9">
        <v>40780</v>
      </c>
      <c r="C129" s="40" t="s">
        <v>1517</v>
      </c>
      <c r="D129" s="40" t="s">
        <v>32</v>
      </c>
      <c r="E129" s="40" t="s">
        <v>53</v>
      </c>
      <c r="F129" s="47" t="s">
        <v>2111</v>
      </c>
      <c r="G129" s="40" t="s">
        <v>26</v>
      </c>
      <c r="H129" s="40" t="s">
        <v>27</v>
      </c>
      <c r="I129" s="40"/>
      <c r="J129" s="40"/>
      <c r="K129" s="40"/>
      <c r="L129" s="40"/>
      <c r="M129" s="40"/>
      <c r="N129" s="40"/>
      <c r="O129" s="40"/>
      <c r="P129" s="40"/>
      <c r="Q129" s="40"/>
      <c r="R129" s="40"/>
      <c r="S129" s="40"/>
      <c r="T129" s="40"/>
      <c r="U129" s="40"/>
      <c r="V129" s="40"/>
      <c r="W129" s="40"/>
      <c r="X129" s="40"/>
      <c r="Y129" s="40"/>
      <c r="Z129" s="40"/>
      <c r="AA129" s="40"/>
      <c r="AB129" s="40"/>
      <c r="AC129" s="40" t="s">
        <v>288</v>
      </c>
      <c r="AD129" s="40" t="s">
        <v>290</v>
      </c>
      <c r="AE129" s="40"/>
      <c r="AF129" s="1"/>
    </row>
    <row r="130" spans="1:32">
      <c r="A130" s="1" t="s">
        <v>1716</v>
      </c>
      <c r="B130" s="9">
        <v>40780</v>
      </c>
      <c r="C130" s="40" t="s">
        <v>1823</v>
      </c>
      <c r="D130" s="40" t="s">
        <v>29</v>
      </c>
      <c r="E130" s="40" t="s">
        <v>53</v>
      </c>
      <c r="F130" s="47" t="s">
        <v>2076</v>
      </c>
      <c r="G130" s="40" t="s">
        <v>26</v>
      </c>
      <c r="H130" s="40" t="s">
        <v>33</v>
      </c>
      <c r="I130" s="40"/>
      <c r="J130" s="40"/>
      <c r="K130" s="40"/>
      <c r="L130" s="40"/>
      <c r="M130" s="40"/>
      <c r="N130" s="40"/>
      <c r="O130" s="40"/>
      <c r="P130" s="40"/>
      <c r="Q130" s="40"/>
      <c r="R130" s="40"/>
      <c r="S130" s="40"/>
      <c r="T130" s="40"/>
      <c r="U130" s="40"/>
      <c r="V130" s="40"/>
      <c r="W130" s="40"/>
      <c r="X130" s="40"/>
      <c r="Y130" s="40"/>
      <c r="Z130" s="40"/>
      <c r="AA130" s="40"/>
      <c r="AB130" s="40"/>
      <c r="AC130" s="40" t="s">
        <v>290</v>
      </c>
      <c r="AD130" s="40" t="s">
        <v>72</v>
      </c>
      <c r="AE130" s="40"/>
      <c r="AF130" s="1"/>
    </row>
    <row r="131" spans="1:32">
      <c r="A131" s="1" t="s">
        <v>1716</v>
      </c>
      <c r="B131" s="9">
        <v>40780</v>
      </c>
      <c r="C131" s="40" t="s">
        <v>1813</v>
      </c>
      <c r="D131" s="40" t="s">
        <v>29</v>
      </c>
      <c r="E131" s="40" t="s">
        <v>53</v>
      </c>
      <c r="F131" s="47" t="s">
        <v>2074</v>
      </c>
      <c r="G131" s="40" t="s">
        <v>26</v>
      </c>
      <c r="H131" s="40" t="s">
        <v>27</v>
      </c>
      <c r="I131" s="40"/>
      <c r="J131" s="40"/>
      <c r="K131" s="40"/>
      <c r="L131" s="40"/>
      <c r="M131" s="40"/>
      <c r="N131" s="40"/>
      <c r="O131" s="40"/>
      <c r="P131" s="40"/>
      <c r="Q131" s="40"/>
      <c r="R131" s="40"/>
      <c r="S131" s="40"/>
      <c r="T131" s="40"/>
      <c r="U131" s="40"/>
      <c r="V131" s="40"/>
      <c r="W131" s="40"/>
      <c r="X131" s="40"/>
      <c r="Y131" s="40"/>
      <c r="Z131" s="40"/>
      <c r="AA131" s="40"/>
      <c r="AB131" s="40"/>
      <c r="AC131" s="40" t="s">
        <v>290</v>
      </c>
      <c r="AD131" s="40" t="s">
        <v>72</v>
      </c>
      <c r="AE131" s="40"/>
      <c r="AF131" s="1"/>
    </row>
    <row r="132" spans="1:32">
      <c r="A132" s="1" t="s">
        <v>1716</v>
      </c>
      <c r="B132" s="9">
        <v>40780</v>
      </c>
      <c r="C132" s="40" t="s">
        <v>1495</v>
      </c>
      <c r="D132" s="40" t="s">
        <v>121</v>
      </c>
      <c r="E132" s="40" t="s">
        <v>53</v>
      </c>
      <c r="F132" s="47" t="s">
        <v>2102</v>
      </c>
      <c r="G132" s="40" t="s">
        <v>26</v>
      </c>
      <c r="H132" s="40" t="s">
        <v>33</v>
      </c>
      <c r="I132" s="40"/>
      <c r="J132" s="40"/>
      <c r="K132" s="40"/>
      <c r="L132" s="40"/>
      <c r="M132" s="40"/>
      <c r="N132" s="40"/>
      <c r="O132" s="40"/>
      <c r="P132" s="40"/>
      <c r="Q132" s="40"/>
      <c r="R132" s="40"/>
      <c r="S132" s="40"/>
      <c r="T132" s="40"/>
      <c r="U132" s="40"/>
      <c r="V132" s="40"/>
      <c r="W132" s="40"/>
      <c r="X132" s="40"/>
      <c r="Y132" s="40"/>
      <c r="Z132" s="40"/>
      <c r="AA132" s="40"/>
      <c r="AB132" s="40"/>
      <c r="AC132" s="40" t="s">
        <v>290</v>
      </c>
      <c r="AD132" s="40" t="s">
        <v>288</v>
      </c>
      <c r="AE132" s="40"/>
      <c r="AF132" s="1"/>
    </row>
    <row r="133" spans="1:32">
      <c r="A133" s="1" t="s">
        <v>1717</v>
      </c>
      <c r="B133" s="9">
        <v>40781</v>
      </c>
      <c r="C133" s="40" t="s">
        <v>1478</v>
      </c>
      <c r="D133" s="40" t="s">
        <v>344</v>
      </c>
      <c r="E133" s="40" t="s">
        <v>25</v>
      </c>
      <c r="F133" s="47" t="s">
        <v>2131</v>
      </c>
      <c r="G133" s="40" t="s">
        <v>26</v>
      </c>
      <c r="H133" s="40" t="s">
        <v>33</v>
      </c>
      <c r="I133" s="40" t="s">
        <v>345</v>
      </c>
      <c r="J133" s="40">
        <v>42.9</v>
      </c>
      <c r="K133" s="40"/>
      <c r="L133" s="40"/>
      <c r="M133" s="40">
        <f>153+24.75</f>
        <v>177.75</v>
      </c>
      <c r="N133" s="40">
        <v>163</v>
      </c>
      <c r="O133" s="40"/>
      <c r="P133" s="40"/>
      <c r="Q133" s="40">
        <v>21</v>
      </c>
      <c r="R133" s="40">
        <v>221</v>
      </c>
      <c r="S133" s="40">
        <f>R133-Q133</f>
        <v>200</v>
      </c>
      <c r="T133" s="40">
        <v>0</v>
      </c>
      <c r="U133" s="40"/>
      <c r="V133" s="40"/>
      <c r="W133" s="40"/>
      <c r="X133" s="40"/>
      <c r="Y133" s="40"/>
      <c r="Z133" s="40"/>
      <c r="AA133" s="40"/>
      <c r="AB133" s="40"/>
      <c r="AC133" s="40" t="s">
        <v>288</v>
      </c>
      <c r="AD133" s="40" t="s">
        <v>77</v>
      </c>
      <c r="AE133" s="40" t="s">
        <v>346</v>
      </c>
      <c r="AF133" s="1"/>
    </row>
    <row r="134" spans="1:32">
      <c r="A134" s="1" t="s">
        <v>1717</v>
      </c>
      <c r="B134" s="9">
        <v>40781</v>
      </c>
      <c r="C134" s="40" t="s">
        <v>1821</v>
      </c>
      <c r="D134" s="40" t="s">
        <v>30</v>
      </c>
      <c r="E134" s="40" t="s">
        <v>53</v>
      </c>
      <c r="F134" s="47" t="s">
        <v>2100</v>
      </c>
      <c r="G134" s="40" t="s">
        <v>26</v>
      </c>
      <c r="H134" s="40" t="s">
        <v>27</v>
      </c>
      <c r="I134" s="40"/>
      <c r="J134" s="40"/>
      <c r="K134" s="40"/>
      <c r="L134" s="40"/>
      <c r="M134" s="40"/>
      <c r="N134" s="40"/>
      <c r="O134" s="40"/>
      <c r="P134" s="40"/>
      <c r="Q134" s="40"/>
      <c r="R134" s="40"/>
      <c r="S134" s="40"/>
      <c r="T134" s="40"/>
      <c r="U134" s="40"/>
      <c r="V134" s="40"/>
      <c r="W134" s="40"/>
      <c r="X134" s="40"/>
      <c r="Y134" s="40"/>
      <c r="Z134" s="40"/>
      <c r="AA134" s="40"/>
      <c r="AB134" s="40"/>
      <c r="AC134" s="40" t="s">
        <v>290</v>
      </c>
      <c r="AD134" s="40" t="s">
        <v>103</v>
      </c>
      <c r="AE134" s="40"/>
      <c r="AF134" s="1"/>
    </row>
    <row r="135" spans="1:32">
      <c r="A135" s="1" t="s">
        <v>1717</v>
      </c>
      <c r="B135" s="9">
        <v>40781</v>
      </c>
      <c r="C135" s="40" t="s">
        <v>1522</v>
      </c>
      <c r="D135" s="40" t="s">
        <v>32</v>
      </c>
      <c r="E135" s="40" t="s">
        <v>53</v>
      </c>
      <c r="F135" s="47" t="s">
        <v>2109</v>
      </c>
      <c r="G135" s="40" t="s">
        <v>26</v>
      </c>
      <c r="H135" s="40" t="s">
        <v>27</v>
      </c>
      <c r="I135" s="40"/>
      <c r="J135" s="40"/>
      <c r="K135" s="40"/>
      <c r="L135" s="40"/>
      <c r="M135" s="40"/>
      <c r="N135" s="40"/>
      <c r="O135" s="40"/>
      <c r="P135" s="40"/>
      <c r="Q135" s="40"/>
      <c r="R135" s="40"/>
      <c r="S135" s="40"/>
      <c r="T135" s="40"/>
      <c r="U135" s="40"/>
      <c r="V135" s="40"/>
      <c r="W135" s="40"/>
      <c r="X135" s="40"/>
      <c r="Y135" s="40"/>
      <c r="Z135" s="40"/>
      <c r="AA135" s="40"/>
      <c r="AB135" s="40"/>
      <c r="AC135" s="40" t="s">
        <v>290</v>
      </c>
      <c r="AD135" s="40" t="s">
        <v>288</v>
      </c>
      <c r="AE135" s="40"/>
      <c r="AF135" s="1"/>
    </row>
    <row r="136" spans="1:32">
      <c r="A136" s="1" t="s">
        <v>1717</v>
      </c>
      <c r="B136" s="9">
        <v>40781</v>
      </c>
      <c r="C136" s="40" t="s">
        <v>1822</v>
      </c>
      <c r="D136" s="40" t="s">
        <v>30</v>
      </c>
      <c r="E136" s="40" t="s">
        <v>53</v>
      </c>
      <c r="F136" s="47" t="s">
        <v>2080</v>
      </c>
      <c r="G136" s="40" t="s">
        <v>26</v>
      </c>
      <c r="H136" s="40" t="s">
        <v>33</v>
      </c>
      <c r="I136" s="40"/>
      <c r="J136" s="40"/>
      <c r="K136" s="40"/>
      <c r="L136" s="40"/>
      <c r="M136" s="40"/>
      <c r="N136" s="40"/>
      <c r="O136" s="40"/>
      <c r="P136" s="40"/>
      <c r="Q136" s="40"/>
      <c r="R136" s="40"/>
      <c r="S136" s="40"/>
      <c r="T136" s="40"/>
      <c r="U136" s="40"/>
      <c r="V136" s="40"/>
      <c r="W136" s="40"/>
      <c r="X136" s="40"/>
      <c r="Y136" s="40"/>
      <c r="Z136" s="40"/>
      <c r="AA136" s="40"/>
      <c r="AB136" s="40"/>
      <c r="AC136" s="40"/>
      <c r="AD136" s="40" t="s">
        <v>103</v>
      </c>
      <c r="AE136" s="40"/>
      <c r="AF136" s="1"/>
    </row>
    <row r="137" spans="1:32">
      <c r="A137" s="1" t="s">
        <v>1717</v>
      </c>
      <c r="B137" s="9">
        <v>40781</v>
      </c>
      <c r="C137" s="40" t="s">
        <v>1515</v>
      </c>
      <c r="D137" s="40" t="s">
        <v>29</v>
      </c>
      <c r="E137" s="40" t="s">
        <v>53</v>
      </c>
      <c r="F137" s="47" t="s">
        <v>2069</v>
      </c>
      <c r="G137" s="40" t="s">
        <v>26</v>
      </c>
      <c r="H137" s="40" t="s">
        <v>27</v>
      </c>
      <c r="I137" s="40"/>
      <c r="J137" s="40"/>
      <c r="K137" s="40"/>
      <c r="L137" s="40"/>
      <c r="M137" s="40"/>
      <c r="N137" s="40"/>
      <c r="O137" s="40"/>
      <c r="P137" s="40"/>
      <c r="Q137" s="40"/>
      <c r="R137" s="40"/>
      <c r="S137" s="40"/>
      <c r="T137" s="40"/>
      <c r="U137" s="40"/>
      <c r="V137" s="40"/>
      <c r="W137" s="40"/>
      <c r="X137" s="40"/>
      <c r="Y137" s="40"/>
      <c r="Z137" s="40"/>
      <c r="AA137" s="40"/>
      <c r="AB137" s="40"/>
      <c r="AC137" s="40" t="s">
        <v>290</v>
      </c>
      <c r="AD137" s="40" t="s">
        <v>288</v>
      </c>
      <c r="AE137" s="40"/>
      <c r="AF137" s="1"/>
    </row>
    <row r="138" spans="1:32">
      <c r="A138" s="1" t="s">
        <v>1717</v>
      </c>
      <c r="B138" s="9">
        <v>40781</v>
      </c>
      <c r="C138" s="40" t="s">
        <v>1813</v>
      </c>
      <c r="D138" s="40" t="s">
        <v>35</v>
      </c>
      <c r="E138" s="40" t="s">
        <v>25</v>
      </c>
      <c r="F138" s="47" t="s">
        <v>2128</v>
      </c>
      <c r="G138" s="40" t="s">
        <v>26</v>
      </c>
      <c r="H138" s="40" t="s">
        <v>33</v>
      </c>
      <c r="I138" s="40" t="s">
        <v>63</v>
      </c>
      <c r="J138" s="40">
        <v>26.8</v>
      </c>
      <c r="K138" s="40">
        <v>15.4</v>
      </c>
      <c r="L138" s="40">
        <v>11.7</v>
      </c>
      <c r="M138" s="40"/>
      <c r="N138" s="40"/>
      <c r="O138" s="40"/>
      <c r="P138" s="40"/>
      <c r="Q138" s="40">
        <v>19</v>
      </c>
      <c r="R138" s="40">
        <v>92</v>
      </c>
      <c r="S138" s="40">
        <f>R138-Q138</f>
        <v>73</v>
      </c>
      <c r="T138" s="40">
        <v>8</v>
      </c>
      <c r="U138" s="40"/>
      <c r="V138" s="40"/>
      <c r="W138" s="40"/>
      <c r="X138" s="40">
        <v>269</v>
      </c>
      <c r="Y138" s="40"/>
      <c r="Z138" s="40"/>
      <c r="AA138" s="40"/>
      <c r="AB138" s="40"/>
      <c r="AC138" s="40" t="s">
        <v>290</v>
      </c>
      <c r="AD138" s="40" t="s">
        <v>290</v>
      </c>
      <c r="AE138" s="40"/>
      <c r="AF138" s="1"/>
    </row>
    <row r="139" spans="1:32">
      <c r="A139" s="1" t="s">
        <v>1717</v>
      </c>
      <c r="B139" s="9">
        <v>40781</v>
      </c>
      <c r="C139" s="40" t="s">
        <v>1824</v>
      </c>
      <c r="D139" s="40" t="s">
        <v>24</v>
      </c>
      <c r="E139" s="40" t="s">
        <v>53</v>
      </c>
      <c r="F139" s="47" t="s">
        <v>2085</v>
      </c>
      <c r="G139" s="40" t="s">
        <v>26</v>
      </c>
      <c r="H139" s="40" t="s">
        <v>33</v>
      </c>
      <c r="I139" s="40"/>
      <c r="J139" s="40"/>
      <c r="K139" s="40"/>
      <c r="L139" s="40"/>
      <c r="M139" s="40"/>
      <c r="N139" s="40"/>
      <c r="O139" s="40"/>
      <c r="P139" s="40"/>
      <c r="Q139" s="40"/>
      <c r="R139" s="40"/>
      <c r="S139" s="40"/>
      <c r="T139" s="40"/>
      <c r="U139" s="40"/>
      <c r="V139" s="40"/>
      <c r="W139" s="40"/>
      <c r="X139" s="40"/>
      <c r="Y139" s="40"/>
      <c r="Z139" s="40"/>
      <c r="AA139" s="40"/>
      <c r="AB139" s="40"/>
      <c r="AC139" s="40" t="s">
        <v>290</v>
      </c>
      <c r="AD139" s="40" t="s">
        <v>103</v>
      </c>
      <c r="AE139" s="40"/>
      <c r="AF139" s="1"/>
    </row>
    <row r="140" spans="1:32">
      <c r="A140" s="1" t="s">
        <v>1717</v>
      </c>
      <c r="B140" s="9">
        <v>40781</v>
      </c>
      <c r="C140" s="40" t="s">
        <v>1814</v>
      </c>
      <c r="D140" s="40" t="s">
        <v>29</v>
      </c>
      <c r="E140" s="40" t="s">
        <v>53</v>
      </c>
      <c r="F140" s="47" t="s">
        <v>2070</v>
      </c>
      <c r="G140" s="40" t="s">
        <v>26</v>
      </c>
      <c r="H140" s="40" t="s">
        <v>27</v>
      </c>
      <c r="I140" s="40"/>
      <c r="J140" s="40"/>
      <c r="K140" s="40"/>
      <c r="L140" s="40"/>
      <c r="M140" s="40"/>
      <c r="N140" s="40"/>
      <c r="O140" s="40"/>
      <c r="P140" s="40"/>
      <c r="Q140" s="40"/>
      <c r="R140" s="40"/>
      <c r="S140" s="40"/>
      <c r="T140" s="40"/>
      <c r="U140" s="40"/>
      <c r="V140" s="40"/>
      <c r="W140" s="40"/>
      <c r="X140" s="40"/>
      <c r="Y140" s="40"/>
      <c r="Z140" s="40"/>
      <c r="AA140" s="40"/>
      <c r="AB140" s="40"/>
      <c r="AC140" s="40" t="s">
        <v>290</v>
      </c>
      <c r="AD140" s="40" t="s">
        <v>77</v>
      </c>
      <c r="AE140" s="40"/>
      <c r="AF140" s="1"/>
    </row>
    <row r="141" spans="1:32">
      <c r="A141" s="1" t="s">
        <v>1717</v>
      </c>
      <c r="B141" s="9">
        <v>40781</v>
      </c>
      <c r="C141" s="40" t="s">
        <v>1491</v>
      </c>
      <c r="D141" s="40" t="s">
        <v>29</v>
      </c>
      <c r="E141" s="40" t="s">
        <v>53</v>
      </c>
      <c r="F141" s="47" t="s">
        <v>2072</v>
      </c>
      <c r="G141" s="40" t="s">
        <v>26</v>
      </c>
      <c r="H141" s="40" t="s">
        <v>66</v>
      </c>
      <c r="I141" s="40"/>
      <c r="J141" s="40"/>
      <c r="K141" s="40"/>
      <c r="L141" s="40"/>
      <c r="M141" s="40"/>
      <c r="N141" s="40"/>
      <c r="O141" s="40"/>
      <c r="P141" s="40"/>
      <c r="Q141" s="40"/>
      <c r="R141" s="40"/>
      <c r="S141" s="40"/>
      <c r="T141" s="40"/>
      <c r="U141" s="40"/>
      <c r="V141" s="40"/>
      <c r="W141" s="40"/>
      <c r="X141" s="40"/>
      <c r="Y141" s="40"/>
      <c r="Z141" s="40"/>
      <c r="AA141" s="40"/>
      <c r="AB141" s="40"/>
      <c r="AC141" s="40" t="s">
        <v>288</v>
      </c>
      <c r="AD141" s="40" t="s">
        <v>290</v>
      </c>
      <c r="AE141" s="40"/>
      <c r="AF141" s="1"/>
    </row>
    <row r="142" spans="1:32">
      <c r="A142" s="1" t="s">
        <v>1717</v>
      </c>
      <c r="B142" s="9">
        <v>40781</v>
      </c>
      <c r="C142" s="40" t="s">
        <v>1504</v>
      </c>
      <c r="D142" s="40" t="s">
        <v>35</v>
      </c>
      <c r="E142" s="40" t="s">
        <v>25</v>
      </c>
      <c r="F142" s="47" t="s">
        <v>2129</v>
      </c>
      <c r="G142" s="40" t="s">
        <v>26</v>
      </c>
      <c r="H142" s="40" t="s">
        <v>33</v>
      </c>
      <c r="I142" s="40" t="s">
        <v>63</v>
      </c>
      <c r="J142" s="40">
        <v>26.7</v>
      </c>
      <c r="K142" s="40">
        <v>15</v>
      </c>
      <c r="L142" s="40">
        <v>11</v>
      </c>
      <c r="M142" s="40"/>
      <c r="N142" s="40"/>
      <c r="O142" s="40"/>
      <c r="P142" s="40"/>
      <c r="Q142" s="40">
        <v>20</v>
      </c>
      <c r="R142" s="40">
        <v>75</v>
      </c>
      <c r="S142" s="40">
        <f>R142-Q142</f>
        <v>55</v>
      </c>
      <c r="T142" s="40">
        <v>6</v>
      </c>
      <c r="U142" s="40"/>
      <c r="V142" s="40"/>
      <c r="W142" s="40"/>
      <c r="X142" s="40">
        <v>271</v>
      </c>
      <c r="Y142" s="40"/>
      <c r="Z142" s="40"/>
      <c r="AA142" s="40"/>
      <c r="AB142" s="40"/>
      <c r="AC142" s="40" t="s">
        <v>290</v>
      </c>
      <c r="AD142" s="40" t="s">
        <v>290</v>
      </c>
      <c r="AE142" s="40"/>
      <c r="AF142" s="1"/>
    </row>
    <row r="143" spans="1:32">
      <c r="A143" s="1" t="s">
        <v>1717</v>
      </c>
      <c r="B143" s="9">
        <v>40781</v>
      </c>
      <c r="C143" s="40" t="s">
        <v>1816</v>
      </c>
      <c r="D143" s="40" t="s">
        <v>30</v>
      </c>
      <c r="E143" s="40" t="s">
        <v>25</v>
      </c>
      <c r="F143" s="47" t="s">
        <v>2136</v>
      </c>
      <c r="G143" s="40" t="s">
        <v>26</v>
      </c>
      <c r="H143" s="40" t="s">
        <v>33</v>
      </c>
      <c r="I143" s="40"/>
      <c r="J143" s="40" t="s">
        <v>341</v>
      </c>
      <c r="K143" s="40">
        <v>18.8</v>
      </c>
      <c r="L143" s="40">
        <v>11.7</v>
      </c>
      <c r="M143" s="40"/>
      <c r="N143" s="40"/>
      <c r="O143" s="40"/>
      <c r="P143" s="40"/>
      <c r="Q143" s="40">
        <v>19</v>
      </c>
      <c r="R143" s="40">
        <v>66</v>
      </c>
      <c r="S143" s="40">
        <f>R143-Q143</f>
        <v>47</v>
      </c>
      <c r="T143" s="40">
        <v>17</v>
      </c>
      <c r="U143" s="40"/>
      <c r="V143" s="40"/>
      <c r="W143" s="40"/>
      <c r="X143" s="40">
        <v>270</v>
      </c>
      <c r="Y143" s="40"/>
      <c r="Z143" s="40"/>
      <c r="AA143" s="40"/>
      <c r="AB143" s="40"/>
      <c r="AC143" s="40" t="s">
        <v>290</v>
      </c>
      <c r="AD143" s="40" t="s">
        <v>288</v>
      </c>
      <c r="AE143" s="40" t="s">
        <v>342</v>
      </c>
      <c r="AF143" s="1"/>
    </row>
    <row r="144" spans="1:32">
      <c r="A144" s="1" t="s">
        <v>1717</v>
      </c>
      <c r="B144" s="9">
        <v>40781</v>
      </c>
      <c r="C144" s="40" t="s">
        <v>1483</v>
      </c>
      <c r="D144" s="40" t="s">
        <v>24</v>
      </c>
      <c r="E144" s="40" t="s">
        <v>53</v>
      </c>
      <c r="F144" s="47" t="s">
        <v>2065</v>
      </c>
      <c r="G144" s="40" t="s">
        <v>26</v>
      </c>
      <c r="H144" s="40" t="s">
        <v>33</v>
      </c>
      <c r="I144" s="40"/>
      <c r="J144" s="40"/>
      <c r="K144" s="40"/>
      <c r="L144" s="40"/>
      <c r="M144" s="40"/>
      <c r="N144" s="40"/>
      <c r="O144" s="40"/>
      <c r="P144" s="40"/>
      <c r="Q144" s="40"/>
      <c r="R144" s="40"/>
      <c r="S144" s="40"/>
      <c r="T144" s="40"/>
      <c r="U144" s="40"/>
      <c r="V144" s="40" t="s">
        <v>348</v>
      </c>
      <c r="W144" s="40"/>
      <c r="X144" s="40"/>
      <c r="Y144" s="40"/>
      <c r="Z144" s="40"/>
      <c r="AA144" s="40"/>
      <c r="AB144" s="40"/>
      <c r="AC144" s="40" t="s">
        <v>288</v>
      </c>
      <c r="AD144" s="40" t="s">
        <v>77</v>
      </c>
      <c r="AE144" s="40"/>
      <c r="AF144" s="1"/>
    </row>
    <row r="145" spans="1:32">
      <c r="A145" s="1" t="s">
        <v>1717</v>
      </c>
      <c r="B145" s="9">
        <v>40781</v>
      </c>
      <c r="C145" s="40" t="s">
        <v>1472</v>
      </c>
      <c r="D145" s="40" t="s">
        <v>29</v>
      </c>
      <c r="E145" s="40" t="s">
        <v>53</v>
      </c>
      <c r="F145" s="47" t="s">
        <v>2108</v>
      </c>
      <c r="G145" s="40" t="s">
        <v>26</v>
      </c>
      <c r="H145" s="40" t="s">
        <v>33</v>
      </c>
      <c r="I145" s="40"/>
      <c r="J145" s="40"/>
      <c r="K145" s="40"/>
      <c r="L145" s="40"/>
      <c r="M145" s="40"/>
      <c r="N145" s="40"/>
      <c r="O145" s="40"/>
      <c r="P145" s="40"/>
      <c r="Q145" s="40"/>
      <c r="R145" s="40"/>
      <c r="S145" s="40"/>
      <c r="T145" s="40"/>
      <c r="U145" s="40"/>
      <c r="V145" s="40"/>
      <c r="W145" s="40"/>
      <c r="X145" s="40"/>
      <c r="Y145" s="40"/>
      <c r="Z145" s="40"/>
      <c r="AA145" s="40"/>
      <c r="AB145" s="40"/>
      <c r="AC145" s="40" t="s">
        <v>290</v>
      </c>
      <c r="AD145" s="40" t="s">
        <v>103</v>
      </c>
      <c r="AE145" s="40"/>
      <c r="AF145" s="1"/>
    </row>
    <row r="146" spans="1:32">
      <c r="A146" s="1" t="s">
        <v>1717</v>
      </c>
      <c r="B146" s="9">
        <v>40781</v>
      </c>
      <c r="C146" s="40" t="s">
        <v>1456</v>
      </c>
      <c r="D146" s="40" t="s">
        <v>32</v>
      </c>
      <c r="E146" s="40" t="s">
        <v>53</v>
      </c>
      <c r="F146" s="47" t="s">
        <v>2077</v>
      </c>
      <c r="G146" s="40" t="s">
        <v>26</v>
      </c>
      <c r="H146" s="40" t="s">
        <v>66</v>
      </c>
      <c r="I146" s="40"/>
      <c r="J146" s="40"/>
      <c r="K146" s="40"/>
      <c r="L146" s="40"/>
      <c r="M146" s="40"/>
      <c r="N146" s="40"/>
      <c r="O146" s="40"/>
      <c r="P146" s="40"/>
      <c r="Q146" s="40"/>
      <c r="R146" s="40"/>
      <c r="S146" s="40"/>
      <c r="T146" s="40"/>
      <c r="U146" s="40"/>
      <c r="V146" s="40"/>
      <c r="W146" s="40"/>
      <c r="X146" s="40"/>
      <c r="Y146" s="40"/>
      <c r="Z146" s="40"/>
      <c r="AA146" s="40"/>
      <c r="AB146" s="40"/>
      <c r="AC146" s="40" t="s">
        <v>290</v>
      </c>
      <c r="AD146" s="40" t="s">
        <v>103</v>
      </c>
      <c r="AE146" s="40"/>
      <c r="AF146" s="1"/>
    </row>
    <row r="147" spans="1:32">
      <c r="A147" s="1" t="s">
        <v>1717</v>
      </c>
      <c r="B147" s="9">
        <v>40781</v>
      </c>
      <c r="C147" s="40" t="s">
        <v>1479</v>
      </c>
      <c r="D147" s="40" t="s">
        <v>31</v>
      </c>
      <c r="E147" s="40" t="s">
        <v>53</v>
      </c>
      <c r="F147" s="47" t="s">
        <v>2086</v>
      </c>
      <c r="G147" s="40" t="s">
        <v>26</v>
      </c>
      <c r="H147" s="40" t="s">
        <v>33</v>
      </c>
      <c r="I147" s="40"/>
      <c r="J147" s="40"/>
      <c r="K147" s="40"/>
      <c r="L147" s="40"/>
      <c r="M147" s="40"/>
      <c r="N147" s="40"/>
      <c r="O147" s="40"/>
      <c r="P147" s="40"/>
      <c r="Q147" s="40"/>
      <c r="R147" s="40"/>
      <c r="S147" s="40"/>
      <c r="T147" s="40"/>
      <c r="U147" s="40"/>
      <c r="V147" s="40" t="s">
        <v>347</v>
      </c>
      <c r="W147" s="40"/>
      <c r="X147" s="40"/>
      <c r="Y147" s="40"/>
      <c r="Z147" s="40"/>
      <c r="AA147" s="40"/>
      <c r="AB147" s="40"/>
      <c r="AC147" s="40" t="s">
        <v>288</v>
      </c>
      <c r="AD147" s="40" t="s">
        <v>77</v>
      </c>
      <c r="AE147" s="40"/>
      <c r="AF147" s="1"/>
    </row>
    <row r="148" spans="1:32">
      <c r="A148" s="1" t="s">
        <v>1717</v>
      </c>
      <c r="B148" s="9">
        <v>40781</v>
      </c>
      <c r="C148" s="40" t="s">
        <v>1806</v>
      </c>
      <c r="D148" s="40" t="s">
        <v>239</v>
      </c>
      <c r="E148" s="40" t="s">
        <v>25</v>
      </c>
      <c r="F148" s="47" t="s">
        <v>2132</v>
      </c>
      <c r="G148" s="40" t="s">
        <v>26</v>
      </c>
      <c r="H148" s="40" t="s">
        <v>27</v>
      </c>
      <c r="I148" s="40"/>
      <c r="J148" s="40">
        <v>42.4</v>
      </c>
      <c r="K148" s="40"/>
      <c r="L148" s="40"/>
      <c r="M148" s="40">
        <f>153+29.9</f>
        <v>182.9</v>
      </c>
      <c r="N148" s="40">
        <f>153+24.6</f>
        <v>177.6</v>
      </c>
      <c r="O148" s="40"/>
      <c r="P148" s="40">
        <v>41.2</v>
      </c>
      <c r="Q148" s="40">
        <v>21</v>
      </c>
      <c r="R148" s="40">
        <v>217</v>
      </c>
      <c r="S148" s="40">
        <f>R148-Q148</f>
        <v>196</v>
      </c>
      <c r="T148" s="40">
        <v>7</v>
      </c>
      <c r="U148" s="40"/>
      <c r="V148" s="40"/>
      <c r="W148" s="40"/>
      <c r="X148" s="40"/>
      <c r="Y148" s="40"/>
      <c r="Z148" s="40"/>
      <c r="AA148" s="40"/>
      <c r="AB148" s="40"/>
      <c r="AC148" s="40" t="s">
        <v>288</v>
      </c>
      <c r="AD148" s="40" t="s">
        <v>77</v>
      </c>
      <c r="AE148" s="40"/>
      <c r="AF148" s="1"/>
    </row>
    <row r="149" spans="1:32">
      <c r="A149" s="1" t="s">
        <v>1717</v>
      </c>
      <c r="B149" s="9">
        <v>40781</v>
      </c>
      <c r="C149" s="40" t="s">
        <v>1509</v>
      </c>
      <c r="D149" s="40" t="s">
        <v>29</v>
      </c>
      <c r="E149" s="40" t="s">
        <v>53</v>
      </c>
      <c r="F149" s="47" t="s">
        <v>2118</v>
      </c>
      <c r="G149" s="40" t="s">
        <v>26</v>
      </c>
      <c r="H149" s="40" t="s">
        <v>33</v>
      </c>
      <c r="I149" s="40"/>
      <c r="J149" s="40"/>
      <c r="K149" s="40"/>
      <c r="L149" s="40"/>
      <c r="M149" s="40"/>
      <c r="N149" s="40"/>
      <c r="O149" s="40"/>
      <c r="P149" s="40"/>
      <c r="Q149" s="40"/>
      <c r="R149" s="40"/>
      <c r="S149" s="40"/>
      <c r="T149" s="40"/>
      <c r="U149" s="40"/>
      <c r="V149" s="40"/>
      <c r="W149" s="40"/>
      <c r="X149" s="40"/>
      <c r="Y149" s="40"/>
      <c r="Z149" s="40"/>
      <c r="AA149" s="40"/>
      <c r="AB149" s="40"/>
      <c r="AC149" s="40" t="s">
        <v>290</v>
      </c>
      <c r="AD149" s="40" t="s">
        <v>288</v>
      </c>
      <c r="AE149" s="40"/>
      <c r="AF149" s="1"/>
    </row>
    <row r="150" spans="1:32">
      <c r="A150" s="1" t="s">
        <v>1717</v>
      </c>
      <c r="B150" s="9">
        <v>40781</v>
      </c>
      <c r="C150" s="40" t="s">
        <v>1521</v>
      </c>
      <c r="D150" s="40" t="s">
        <v>37</v>
      </c>
      <c r="E150" s="40" t="s">
        <v>25</v>
      </c>
      <c r="F150" s="47" t="s">
        <v>2133</v>
      </c>
      <c r="G150" s="40" t="s">
        <v>26</v>
      </c>
      <c r="H150" s="40" t="s">
        <v>27</v>
      </c>
      <c r="I150" s="40" t="s">
        <v>40</v>
      </c>
      <c r="J150" s="40">
        <v>34.200000000000003</v>
      </c>
      <c r="K150" s="40">
        <v>19.850000000000001</v>
      </c>
      <c r="L150" s="40">
        <v>31.85</v>
      </c>
      <c r="M150" s="40"/>
      <c r="N150" s="40"/>
      <c r="O150" s="40"/>
      <c r="P150" s="40"/>
      <c r="Q150" s="40">
        <v>19</v>
      </c>
      <c r="R150" s="40">
        <v>113</v>
      </c>
      <c r="S150" s="40">
        <f>R150-Q150</f>
        <v>94</v>
      </c>
      <c r="T150" s="40">
        <v>3</v>
      </c>
      <c r="U150" s="40"/>
      <c r="V150" s="40"/>
      <c r="W150" s="40"/>
      <c r="X150" s="40"/>
      <c r="Y150" s="40"/>
      <c r="Z150" s="40"/>
      <c r="AA150" s="40"/>
      <c r="AB150" s="40"/>
      <c r="AC150" s="40" t="s">
        <v>290</v>
      </c>
      <c r="AD150" s="40" t="s">
        <v>288</v>
      </c>
      <c r="AE150" s="40"/>
      <c r="AF150" s="1"/>
    </row>
    <row r="151" spans="1:32">
      <c r="A151" s="1" t="s">
        <v>1717</v>
      </c>
      <c r="B151" s="9">
        <v>40781</v>
      </c>
      <c r="C151" s="40" t="s">
        <v>1516</v>
      </c>
      <c r="D151" s="40" t="s">
        <v>29</v>
      </c>
      <c r="E151" s="40" t="s">
        <v>25</v>
      </c>
      <c r="F151" s="47" t="s">
        <v>2135</v>
      </c>
      <c r="G151" s="40" t="s">
        <v>26</v>
      </c>
      <c r="H151" s="40" t="s">
        <v>33</v>
      </c>
      <c r="I151" s="40"/>
      <c r="J151" s="40">
        <v>40.65</v>
      </c>
      <c r="K151" s="40">
        <v>24.6</v>
      </c>
      <c r="L151" s="40">
        <v>13.6</v>
      </c>
      <c r="M151" s="40"/>
      <c r="N151" s="40"/>
      <c r="O151" s="40"/>
      <c r="P151" s="40"/>
      <c r="Q151" s="40">
        <v>19</v>
      </c>
      <c r="R151" s="40">
        <v>177</v>
      </c>
      <c r="S151" s="40">
        <f>R151-Q151</f>
        <v>158</v>
      </c>
      <c r="T151" s="40">
        <v>182</v>
      </c>
      <c r="U151" s="40"/>
      <c r="V151" s="40" t="s">
        <v>349</v>
      </c>
      <c r="W151" s="40"/>
      <c r="X151" s="40">
        <v>267</v>
      </c>
      <c r="Y151" s="40"/>
      <c r="Z151" s="40"/>
      <c r="AA151" s="40"/>
      <c r="AB151" s="40"/>
      <c r="AC151" s="40" t="s">
        <v>290</v>
      </c>
      <c r="AD151" s="40" t="s">
        <v>103</v>
      </c>
      <c r="AE151" s="40" t="s">
        <v>350</v>
      </c>
      <c r="AF151" s="1"/>
    </row>
    <row r="152" spans="1:32">
      <c r="A152" s="1" t="s">
        <v>1717</v>
      </c>
      <c r="B152" s="9">
        <v>40781</v>
      </c>
      <c r="C152" s="40" t="s">
        <v>1519</v>
      </c>
      <c r="D152" s="40" t="s">
        <v>37</v>
      </c>
      <c r="E152" s="40" t="s">
        <v>25</v>
      </c>
      <c r="F152" s="47" t="s">
        <v>2134</v>
      </c>
      <c r="G152" s="40" t="s">
        <v>26</v>
      </c>
      <c r="H152" s="40" t="s">
        <v>33</v>
      </c>
      <c r="I152" s="40" t="s">
        <v>63</v>
      </c>
      <c r="J152" s="40">
        <v>35.4</v>
      </c>
      <c r="K152" s="40">
        <v>16.2</v>
      </c>
      <c r="L152" s="40">
        <v>20.5</v>
      </c>
      <c r="M152" s="40"/>
      <c r="N152" s="40"/>
      <c r="O152" s="40"/>
      <c r="P152" s="40"/>
      <c r="Q152" s="40">
        <v>20</v>
      </c>
      <c r="R152" s="40">
        <v>129</v>
      </c>
      <c r="S152" s="40">
        <f>R152-Q152</f>
        <v>109</v>
      </c>
      <c r="T152" s="40">
        <v>6</v>
      </c>
      <c r="U152" s="40"/>
      <c r="V152" s="40"/>
      <c r="W152" s="40"/>
      <c r="X152" s="40"/>
      <c r="Y152" s="40"/>
      <c r="Z152" s="40"/>
      <c r="AA152" s="40"/>
      <c r="AB152" s="40"/>
      <c r="AC152" s="40" t="s">
        <v>290</v>
      </c>
      <c r="AD152" s="40" t="s">
        <v>288</v>
      </c>
      <c r="AE152" s="40"/>
      <c r="AF152" s="1"/>
    </row>
    <row r="153" spans="1:32">
      <c r="A153" s="1" t="s">
        <v>1717</v>
      </c>
      <c r="B153" s="9">
        <v>40781</v>
      </c>
      <c r="C153" s="40" t="s">
        <v>1487</v>
      </c>
      <c r="D153" s="40" t="s">
        <v>30</v>
      </c>
      <c r="E153" s="40" t="s">
        <v>53</v>
      </c>
      <c r="F153" s="47" t="s">
        <v>2093</v>
      </c>
      <c r="G153" s="40" t="s">
        <v>26</v>
      </c>
      <c r="H153" s="40" t="s">
        <v>33</v>
      </c>
      <c r="I153" s="40"/>
      <c r="J153" s="40"/>
      <c r="K153" s="40"/>
      <c r="L153" s="40"/>
      <c r="M153" s="40"/>
      <c r="N153" s="40"/>
      <c r="O153" s="40"/>
      <c r="P153" s="40"/>
      <c r="Q153" s="40"/>
      <c r="R153" s="40"/>
      <c r="S153" s="40"/>
      <c r="T153" s="40"/>
      <c r="U153" s="40"/>
      <c r="V153" s="40"/>
      <c r="W153" s="40"/>
      <c r="X153" s="40"/>
      <c r="Y153" s="40"/>
      <c r="Z153" s="40"/>
      <c r="AA153" s="40"/>
      <c r="AB153" s="40"/>
      <c r="AC153" s="40" t="s">
        <v>288</v>
      </c>
      <c r="AD153" s="40" t="s">
        <v>77</v>
      </c>
      <c r="AE153" s="40"/>
      <c r="AF153" s="1"/>
    </row>
    <row r="154" spans="1:32">
      <c r="A154" s="1" t="s">
        <v>1717</v>
      </c>
      <c r="B154" s="9">
        <v>40781</v>
      </c>
      <c r="C154" s="40" t="s">
        <v>1523</v>
      </c>
      <c r="D154" s="40" t="s">
        <v>30</v>
      </c>
      <c r="E154" s="40" t="s">
        <v>25</v>
      </c>
      <c r="F154" s="47" t="s">
        <v>2137</v>
      </c>
      <c r="G154" s="40" t="s">
        <v>26</v>
      </c>
      <c r="H154" s="40" t="s">
        <v>90</v>
      </c>
      <c r="I154" s="40"/>
      <c r="J154" s="40">
        <v>25.25</v>
      </c>
      <c r="K154" s="40">
        <v>15.9</v>
      </c>
      <c r="L154" s="40">
        <v>9</v>
      </c>
      <c r="M154" s="40"/>
      <c r="N154" s="40"/>
      <c r="O154" s="40"/>
      <c r="P154" s="40"/>
      <c r="Q154" s="40">
        <v>21</v>
      </c>
      <c r="R154" s="40">
        <v>62</v>
      </c>
      <c r="S154" s="40">
        <f>R154-Q154</f>
        <v>41</v>
      </c>
      <c r="T154" s="40">
        <f>4+23</f>
        <v>27</v>
      </c>
      <c r="U154" s="40"/>
      <c r="V154" s="40"/>
      <c r="W154" s="40"/>
      <c r="X154" s="40">
        <v>268</v>
      </c>
      <c r="Y154" s="40"/>
      <c r="Z154" s="40"/>
      <c r="AA154" s="40"/>
      <c r="AB154" s="40"/>
      <c r="AC154" s="40" t="s">
        <v>288</v>
      </c>
      <c r="AD154" s="40" t="s">
        <v>103</v>
      </c>
      <c r="AE154" s="40"/>
      <c r="AF154" s="1"/>
    </row>
    <row r="155" spans="1:32">
      <c r="A155" s="1" t="s">
        <v>1717</v>
      </c>
      <c r="B155" s="9">
        <v>40781</v>
      </c>
      <c r="C155" s="40" t="s">
        <v>1818</v>
      </c>
      <c r="D155" s="40" t="s">
        <v>35</v>
      </c>
      <c r="E155" s="40" t="s">
        <v>25</v>
      </c>
      <c r="F155" s="47" t="s">
        <v>2130</v>
      </c>
      <c r="G155" s="40" t="s">
        <v>26</v>
      </c>
      <c r="H155" s="40" t="s">
        <v>27</v>
      </c>
      <c r="I155" s="40" t="s">
        <v>40</v>
      </c>
      <c r="J155" s="40">
        <v>22.7</v>
      </c>
      <c r="K155" s="40">
        <v>14.7</v>
      </c>
      <c r="L155" s="40">
        <v>20.6</v>
      </c>
      <c r="M155" s="40"/>
      <c r="N155" s="40"/>
      <c r="O155" s="40"/>
      <c r="P155" s="40"/>
      <c r="Q155" s="40">
        <v>21</v>
      </c>
      <c r="R155" s="40">
        <v>83</v>
      </c>
      <c r="S155" s="40">
        <f>R155-Q155</f>
        <v>62</v>
      </c>
      <c r="T155" s="40">
        <f>2+4</f>
        <v>6</v>
      </c>
      <c r="U155" s="40"/>
      <c r="V155" s="40"/>
      <c r="W155" s="40"/>
      <c r="X155" s="40">
        <v>272</v>
      </c>
      <c r="Y155" s="40"/>
      <c r="Z155" s="40"/>
      <c r="AA155" s="40"/>
      <c r="AB155" s="40"/>
      <c r="AC155" s="40" t="s">
        <v>288</v>
      </c>
      <c r="AD155" s="40" t="s">
        <v>77</v>
      </c>
      <c r="AE155" s="40"/>
      <c r="AF155" s="1"/>
    </row>
    <row r="156" spans="1:32">
      <c r="A156" s="1" t="s">
        <v>1717</v>
      </c>
      <c r="B156" s="9">
        <v>40781</v>
      </c>
      <c r="C156" s="40" t="s">
        <v>1466</v>
      </c>
      <c r="D156" s="40" t="s">
        <v>24</v>
      </c>
      <c r="E156" s="40" t="s">
        <v>53</v>
      </c>
      <c r="F156" s="47" t="s">
        <v>2064</v>
      </c>
      <c r="G156" s="40" t="s">
        <v>26</v>
      </c>
      <c r="H156" s="40" t="s">
        <v>27</v>
      </c>
      <c r="I156" s="40"/>
      <c r="J156" s="40"/>
      <c r="K156" s="40"/>
      <c r="L156" s="40"/>
      <c r="M156" s="40"/>
      <c r="N156" s="40"/>
      <c r="O156" s="40"/>
      <c r="P156" s="40"/>
      <c r="Q156" s="40"/>
      <c r="R156" s="40"/>
      <c r="S156" s="40"/>
      <c r="T156" s="40"/>
      <c r="U156" s="40"/>
      <c r="V156" s="40"/>
      <c r="W156" s="40"/>
      <c r="X156" s="40"/>
      <c r="Y156" s="40"/>
      <c r="Z156" s="40"/>
      <c r="AA156" s="40"/>
      <c r="AB156" s="40"/>
      <c r="AC156" s="40" t="s">
        <v>290</v>
      </c>
      <c r="AD156" s="40" t="s">
        <v>103</v>
      </c>
      <c r="AE156" s="40" t="s">
        <v>343</v>
      </c>
      <c r="AF156" s="1"/>
    </row>
    <row r="157" spans="1:32">
      <c r="A157" s="1" t="s">
        <v>1717</v>
      </c>
      <c r="B157" s="9">
        <v>40781</v>
      </c>
      <c r="C157" s="40" t="s">
        <v>1820</v>
      </c>
      <c r="D157" s="40" t="s">
        <v>29</v>
      </c>
      <c r="E157" s="40" t="s">
        <v>53</v>
      </c>
      <c r="F157" s="47" t="s">
        <v>2116</v>
      </c>
      <c r="G157" s="40" t="s">
        <v>26</v>
      </c>
      <c r="H157" s="40" t="s">
        <v>33</v>
      </c>
      <c r="I157" s="40"/>
      <c r="J157" s="40"/>
      <c r="K157" s="40"/>
      <c r="L157" s="40"/>
      <c r="M157" s="40"/>
      <c r="N157" s="40"/>
      <c r="O157" s="40"/>
      <c r="P157" s="40"/>
      <c r="Q157" s="40"/>
      <c r="R157" s="40"/>
      <c r="S157" s="40"/>
      <c r="T157" s="40"/>
      <c r="U157" s="40"/>
      <c r="V157" s="40"/>
      <c r="W157" s="40"/>
      <c r="X157" s="40"/>
      <c r="Y157" s="40"/>
      <c r="Z157" s="40"/>
      <c r="AA157" s="40"/>
      <c r="AB157" s="40"/>
      <c r="AC157" s="40"/>
      <c r="AD157" s="40" t="s">
        <v>77</v>
      </c>
      <c r="AE157" s="40"/>
      <c r="AF157" s="1"/>
    </row>
    <row r="158" spans="1:32" s="78" customFormat="1">
      <c r="A158" s="31" t="s">
        <v>2607</v>
      </c>
      <c r="B158" s="32">
        <v>40783</v>
      </c>
      <c r="C158" s="41" t="s">
        <v>686</v>
      </c>
      <c r="D158" s="41" t="s">
        <v>29</v>
      </c>
      <c r="E158" s="41" t="s">
        <v>25</v>
      </c>
      <c r="F158" s="71" t="s">
        <v>2615</v>
      </c>
      <c r="G158" s="41"/>
      <c r="H158" s="41"/>
      <c r="I158" s="41"/>
      <c r="J158" s="41"/>
      <c r="K158" s="41"/>
      <c r="L158" s="41"/>
      <c r="M158" s="41"/>
      <c r="N158" s="41"/>
      <c r="O158" s="41"/>
      <c r="P158" s="41"/>
      <c r="Q158" s="41"/>
      <c r="R158" s="41"/>
      <c r="S158" s="41"/>
      <c r="T158" s="41"/>
      <c r="U158" s="41"/>
      <c r="V158" s="41"/>
      <c r="W158" s="41" t="s">
        <v>73</v>
      </c>
      <c r="X158" s="41"/>
      <c r="Y158" s="41"/>
      <c r="Z158" s="41"/>
      <c r="AA158" s="41"/>
      <c r="AB158" s="41"/>
      <c r="AC158" s="41" t="s">
        <v>288</v>
      </c>
      <c r="AD158" s="41" t="s">
        <v>286</v>
      </c>
      <c r="AE158" s="41" t="s">
        <v>366</v>
      </c>
      <c r="AF158" s="31"/>
    </row>
    <row r="159" spans="1:32">
      <c r="A159" s="31" t="s">
        <v>2607</v>
      </c>
      <c r="B159" s="32">
        <v>40783</v>
      </c>
      <c r="C159" s="41" t="s">
        <v>741</v>
      </c>
      <c r="D159" s="41" t="s">
        <v>30</v>
      </c>
      <c r="E159" s="41" t="s">
        <v>25</v>
      </c>
      <c r="F159" s="71" t="s">
        <v>2616</v>
      </c>
      <c r="G159" s="41"/>
      <c r="H159" s="41"/>
      <c r="I159" s="41"/>
      <c r="J159" s="41"/>
      <c r="K159" s="41"/>
      <c r="L159" s="41"/>
      <c r="M159" s="41"/>
      <c r="N159" s="41"/>
      <c r="O159" s="41"/>
      <c r="P159" s="41"/>
      <c r="Q159" s="41"/>
      <c r="R159" s="41"/>
      <c r="S159" s="41"/>
      <c r="T159" s="41"/>
      <c r="U159" s="41"/>
      <c r="V159" s="41" t="s">
        <v>361</v>
      </c>
      <c r="W159" s="41" t="s">
        <v>73</v>
      </c>
      <c r="X159" s="41"/>
      <c r="Y159" s="41"/>
      <c r="Z159" s="41"/>
      <c r="AA159" s="41"/>
      <c r="AB159" s="41"/>
      <c r="AC159" s="41" t="s">
        <v>288</v>
      </c>
      <c r="AD159" s="41" t="s">
        <v>286</v>
      </c>
      <c r="AE159" s="41" t="s">
        <v>362</v>
      </c>
      <c r="AF159" s="31"/>
    </row>
    <row r="160" spans="1:32">
      <c r="A160" s="1" t="s">
        <v>2607</v>
      </c>
      <c r="B160" s="9">
        <v>40783</v>
      </c>
      <c r="C160" s="40" t="s">
        <v>604</v>
      </c>
      <c r="D160" s="40" t="s">
        <v>32</v>
      </c>
      <c r="E160" s="40" t="s">
        <v>25</v>
      </c>
      <c r="F160" s="47" t="s">
        <v>2272</v>
      </c>
      <c r="G160" s="40" t="s">
        <v>26</v>
      </c>
      <c r="H160" s="40" t="s">
        <v>27</v>
      </c>
      <c r="I160" s="40" t="s">
        <v>291</v>
      </c>
      <c r="J160" s="40">
        <v>26.15</v>
      </c>
      <c r="K160" s="40">
        <v>16.7</v>
      </c>
      <c r="L160" s="40">
        <v>11.55</v>
      </c>
      <c r="M160" s="40"/>
      <c r="N160" s="40"/>
      <c r="O160" s="40"/>
      <c r="P160" s="40"/>
      <c r="Q160" s="40">
        <v>19</v>
      </c>
      <c r="R160" s="40">
        <v>57</v>
      </c>
      <c r="S160" s="40">
        <f t="shared" ref="S160:S180" si="1">R160-Q160</f>
        <v>38</v>
      </c>
      <c r="T160" s="40">
        <v>82</v>
      </c>
      <c r="U160" s="40"/>
      <c r="V160" s="40" t="s">
        <v>354</v>
      </c>
      <c r="W160" s="40"/>
      <c r="X160" s="40">
        <v>282</v>
      </c>
      <c r="Y160" s="40"/>
      <c r="Z160" s="40"/>
      <c r="AA160" s="40"/>
      <c r="AB160" s="40"/>
      <c r="AC160" s="40" t="s">
        <v>290</v>
      </c>
      <c r="AD160" s="40" t="s">
        <v>287</v>
      </c>
      <c r="AE160" s="40"/>
      <c r="AF160" s="1"/>
    </row>
    <row r="161" spans="1:32">
      <c r="A161" s="1" t="s">
        <v>2607</v>
      </c>
      <c r="B161" s="9">
        <v>40783</v>
      </c>
      <c r="C161" s="40" t="s">
        <v>587</v>
      </c>
      <c r="D161" s="40" t="s">
        <v>29</v>
      </c>
      <c r="E161" s="40" t="s">
        <v>25</v>
      </c>
      <c r="F161" s="47" t="s">
        <v>2264</v>
      </c>
      <c r="G161" s="40" t="s">
        <v>26</v>
      </c>
      <c r="H161" s="40" t="s">
        <v>33</v>
      </c>
      <c r="I161" s="40"/>
      <c r="J161" s="40">
        <v>39.700000000000003</v>
      </c>
      <c r="K161" s="40">
        <v>23.15</v>
      </c>
      <c r="L161" s="40">
        <v>10.7</v>
      </c>
      <c r="M161" s="40"/>
      <c r="N161" s="40"/>
      <c r="O161" s="40"/>
      <c r="P161" s="40"/>
      <c r="Q161" s="40">
        <v>19</v>
      </c>
      <c r="R161" s="40">
        <v>138</v>
      </c>
      <c r="S161" s="40">
        <f t="shared" si="1"/>
        <v>119</v>
      </c>
      <c r="T161" s="40">
        <v>69</v>
      </c>
      <c r="U161" s="40"/>
      <c r="V161" s="40"/>
      <c r="W161" s="40"/>
      <c r="X161" s="40">
        <v>279</v>
      </c>
      <c r="Y161" s="40"/>
      <c r="Z161" s="40"/>
      <c r="AA161" s="40"/>
      <c r="AB161" s="40"/>
      <c r="AC161" s="40" t="s">
        <v>290</v>
      </c>
      <c r="AD161" s="40" t="s">
        <v>287</v>
      </c>
      <c r="AE161" s="40" t="s">
        <v>351</v>
      </c>
      <c r="AF161" s="1"/>
    </row>
    <row r="162" spans="1:32">
      <c r="A162" s="1" t="s">
        <v>2607</v>
      </c>
      <c r="B162" s="9">
        <v>40783</v>
      </c>
      <c r="C162" s="40" t="s">
        <v>632</v>
      </c>
      <c r="D162" s="40" t="s">
        <v>29</v>
      </c>
      <c r="E162" s="40" t="s">
        <v>25</v>
      </c>
      <c r="F162" s="47" t="s">
        <v>2265</v>
      </c>
      <c r="G162" s="40" t="s">
        <v>26</v>
      </c>
      <c r="H162" s="40" t="s">
        <v>33</v>
      </c>
      <c r="I162" s="40"/>
      <c r="J162" s="40">
        <v>38.35</v>
      </c>
      <c r="K162" s="40">
        <v>23.05</v>
      </c>
      <c r="L162" s="40">
        <v>11.05</v>
      </c>
      <c r="M162" s="40"/>
      <c r="N162" s="40"/>
      <c r="O162" s="40"/>
      <c r="P162" s="40"/>
      <c r="Q162" s="40">
        <v>21</v>
      </c>
      <c r="R162" s="40">
        <v>137</v>
      </c>
      <c r="S162" s="40">
        <f t="shared" si="1"/>
        <v>116</v>
      </c>
      <c r="T162" s="40">
        <v>144</v>
      </c>
      <c r="U162" s="40"/>
      <c r="V162" s="40"/>
      <c r="W162" s="40"/>
      <c r="X162" s="40">
        <v>285</v>
      </c>
      <c r="Y162" s="40"/>
      <c r="Z162" s="40"/>
      <c r="AA162" s="40"/>
      <c r="AB162" s="40"/>
      <c r="AC162" s="40" t="s">
        <v>288</v>
      </c>
      <c r="AD162" s="40" t="s">
        <v>287</v>
      </c>
      <c r="AE162" s="40" t="s">
        <v>48</v>
      </c>
      <c r="AF162" s="1"/>
    </row>
    <row r="163" spans="1:32">
      <c r="A163" s="1" t="s">
        <v>2607</v>
      </c>
      <c r="B163" s="9">
        <v>40783</v>
      </c>
      <c r="C163" s="40" t="s">
        <v>638</v>
      </c>
      <c r="D163" s="40" t="s">
        <v>146</v>
      </c>
      <c r="E163" s="40" t="s">
        <v>25</v>
      </c>
      <c r="F163" s="47" t="s">
        <v>2260</v>
      </c>
      <c r="G163" s="40" t="s">
        <v>26</v>
      </c>
      <c r="H163" s="40" t="s">
        <v>27</v>
      </c>
      <c r="I163" s="40"/>
      <c r="J163" s="40">
        <v>21.4</v>
      </c>
      <c r="K163" s="40">
        <v>13.2</v>
      </c>
      <c r="L163" s="40">
        <v>11</v>
      </c>
      <c r="M163" s="40"/>
      <c r="N163" s="40"/>
      <c r="O163" s="40"/>
      <c r="P163" s="40"/>
      <c r="Q163" s="40">
        <v>21</v>
      </c>
      <c r="R163" s="40">
        <v>56</v>
      </c>
      <c r="S163" s="40">
        <f t="shared" si="1"/>
        <v>35</v>
      </c>
      <c r="T163" s="40">
        <v>3</v>
      </c>
      <c r="U163" s="40"/>
      <c r="V163" s="40"/>
      <c r="W163" s="40"/>
      <c r="X163" s="40"/>
      <c r="Y163" s="40"/>
      <c r="Z163" s="40"/>
      <c r="AA163" s="40"/>
      <c r="AB163" s="40"/>
      <c r="AC163" s="40" t="s">
        <v>288</v>
      </c>
      <c r="AD163" s="40" t="s">
        <v>287</v>
      </c>
      <c r="AE163" s="40"/>
      <c r="AF163" s="1"/>
    </row>
    <row r="164" spans="1:32">
      <c r="A164" s="1" t="s">
        <v>2607</v>
      </c>
      <c r="B164" s="9">
        <v>40783</v>
      </c>
      <c r="C164" s="40" t="s">
        <v>666</v>
      </c>
      <c r="D164" s="40" t="s">
        <v>30</v>
      </c>
      <c r="E164" s="40" t="s">
        <v>25</v>
      </c>
      <c r="F164" s="47" t="s">
        <v>2277</v>
      </c>
      <c r="G164" s="40" t="s">
        <v>26</v>
      </c>
      <c r="H164" s="40" t="s">
        <v>27</v>
      </c>
      <c r="I164" s="40"/>
      <c r="J164" s="40">
        <v>27.4</v>
      </c>
      <c r="K164" s="40">
        <v>17</v>
      </c>
      <c r="L164" s="40">
        <v>16.3</v>
      </c>
      <c r="M164" s="40"/>
      <c r="N164" s="40"/>
      <c r="O164" s="40"/>
      <c r="P164" s="40"/>
      <c r="Q164" s="40">
        <v>19</v>
      </c>
      <c r="R164" s="40">
        <v>59</v>
      </c>
      <c r="S164" s="40">
        <f t="shared" si="1"/>
        <v>40</v>
      </c>
      <c r="T164" s="40">
        <v>45</v>
      </c>
      <c r="U164" s="40"/>
      <c r="V164" s="40"/>
      <c r="W164" s="40"/>
      <c r="X164" s="40">
        <v>275</v>
      </c>
      <c r="Y164" s="40"/>
      <c r="Z164" s="40"/>
      <c r="AA164" s="40"/>
      <c r="AB164" s="40"/>
      <c r="AC164" s="40" t="s">
        <v>290</v>
      </c>
      <c r="AD164" s="40" t="s">
        <v>286</v>
      </c>
      <c r="AE164" s="40"/>
      <c r="AF164" s="1"/>
    </row>
    <row r="165" spans="1:32">
      <c r="A165" s="1" t="s">
        <v>2607</v>
      </c>
      <c r="B165" s="9">
        <v>40783</v>
      </c>
      <c r="C165" s="40" t="s">
        <v>599</v>
      </c>
      <c r="D165" s="40" t="s">
        <v>24</v>
      </c>
      <c r="E165" s="40" t="s">
        <v>25</v>
      </c>
      <c r="F165" s="47" t="s">
        <v>2259</v>
      </c>
      <c r="G165" s="40" t="s">
        <v>26</v>
      </c>
      <c r="H165" s="40" t="s">
        <v>27</v>
      </c>
      <c r="I165" s="40"/>
      <c r="J165" s="40">
        <v>43.6</v>
      </c>
      <c r="K165" s="40">
        <v>22.6</v>
      </c>
      <c r="L165" s="40">
        <v>33.5</v>
      </c>
      <c r="M165" s="40"/>
      <c r="N165" s="40"/>
      <c r="O165" s="40"/>
      <c r="P165" s="40"/>
      <c r="Q165" s="40">
        <v>21</v>
      </c>
      <c r="R165" s="40">
        <v>302</v>
      </c>
      <c r="S165" s="40">
        <f t="shared" si="1"/>
        <v>281</v>
      </c>
      <c r="T165" s="40">
        <v>17</v>
      </c>
      <c r="U165" s="40"/>
      <c r="V165" s="40"/>
      <c r="W165" s="40"/>
      <c r="X165" s="40">
        <v>280</v>
      </c>
      <c r="Y165" s="40"/>
      <c r="Z165" s="40"/>
      <c r="AA165" s="40"/>
      <c r="AB165" s="40"/>
      <c r="AC165" s="40" t="s">
        <v>288</v>
      </c>
      <c r="AD165" s="40" t="s">
        <v>287</v>
      </c>
      <c r="AE165" s="40"/>
      <c r="AF165" s="1"/>
    </row>
    <row r="166" spans="1:32">
      <c r="A166" s="1" t="s">
        <v>2607</v>
      </c>
      <c r="B166" s="9">
        <v>40783</v>
      </c>
      <c r="C166" s="40" t="s">
        <v>600</v>
      </c>
      <c r="D166" s="40" t="s">
        <v>29</v>
      </c>
      <c r="E166" s="40" t="s">
        <v>25</v>
      </c>
      <c r="F166" s="47" t="s">
        <v>2266</v>
      </c>
      <c r="G166" s="40" t="s">
        <v>26</v>
      </c>
      <c r="H166" s="40" t="s">
        <v>33</v>
      </c>
      <c r="I166" s="40"/>
      <c r="J166" s="40">
        <v>38.5</v>
      </c>
      <c r="K166" s="40">
        <v>23</v>
      </c>
      <c r="L166" s="40">
        <v>12</v>
      </c>
      <c r="M166" s="40"/>
      <c r="N166" s="40"/>
      <c r="O166" s="40"/>
      <c r="P166" s="40"/>
      <c r="Q166" s="40">
        <v>21</v>
      </c>
      <c r="R166" s="40">
        <v>136</v>
      </c>
      <c r="S166" s="40">
        <f t="shared" si="1"/>
        <v>115</v>
      </c>
      <c r="T166" s="40">
        <f>24+130</f>
        <v>154</v>
      </c>
      <c r="U166" s="40"/>
      <c r="V166" s="40"/>
      <c r="W166" s="40"/>
      <c r="X166" s="40">
        <v>278</v>
      </c>
      <c r="Y166" s="40"/>
      <c r="Z166" s="40"/>
      <c r="AA166" s="40"/>
      <c r="AB166" s="40"/>
      <c r="AC166" s="40" t="s">
        <v>288</v>
      </c>
      <c r="AD166" s="40" t="s">
        <v>287</v>
      </c>
      <c r="AE166" s="40" t="s">
        <v>48</v>
      </c>
      <c r="AF166" s="1"/>
    </row>
    <row r="167" spans="1:32">
      <c r="A167" s="1" t="s">
        <v>2607</v>
      </c>
      <c r="B167" s="9">
        <v>40783</v>
      </c>
      <c r="C167" s="40" t="s">
        <v>681</v>
      </c>
      <c r="D167" s="40" t="s">
        <v>29</v>
      </c>
      <c r="E167" s="40" t="s">
        <v>25</v>
      </c>
      <c r="F167" s="47" t="s">
        <v>2267</v>
      </c>
      <c r="G167" s="40" t="s">
        <v>26</v>
      </c>
      <c r="H167" s="40" t="s">
        <v>33</v>
      </c>
      <c r="I167" s="40"/>
      <c r="J167" s="40">
        <v>40</v>
      </c>
      <c r="K167" s="40">
        <v>22.5</v>
      </c>
      <c r="L167" s="40">
        <v>11.5</v>
      </c>
      <c r="M167" s="40"/>
      <c r="N167" s="40"/>
      <c r="O167" s="40"/>
      <c r="P167" s="40"/>
      <c r="Q167" s="40">
        <v>19</v>
      </c>
      <c r="R167" s="40">
        <v>116</v>
      </c>
      <c r="S167" s="40">
        <f t="shared" si="1"/>
        <v>97</v>
      </c>
      <c r="T167" s="40">
        <v>154</v>
      </c>
      <c r="U167" s="40"/>
      <c r="V167" s="40"/>
      <c r="W167" s="40"/>
      <c r="X167" s="40">
        <v>273</v>
      </c>
      <c r="Y167" s="40"/>
      <c r="Z167" s="40"/>
      <c r="AA167" s="40"/>
      <c r="AB167" s="40"/>
      <c r="AC167" s="40" t="s">
        <v>290</v>
      </c>
      <c r="AD167" s="40" t="s">
        <v>286</v>
      </c>
      <c r="AE167" s="40" t="s">
        <v>364</v>
      </c>
      <c r="AF167" s="1"/>
    </row>
    <row r="168" spans="1:32">
      <c r="A168" s="1" t="s">
        <v>2607</v>
      </c>
      <c r="B168" s="9">
        <v>40783</v>
      </c>
      <c r="C168" s="40" t="s">
        <v>740</v>
      </c>
      <c r="D168" s="40" t="s">
        <v>29</v>
      </c>
      <c r="E168" s="40" t="s">
        <v>25</v>
      </c>
      <c r="F168" s="47" t="s">
        <v>2268</v>
      </c>
      <c r="G168" s="40" t="s">
        <v>26</v>
      </c>
      <c r="H168" s="40" t="s">
        <v>33</v>
      </c>
      <c r="I168" s="40"/>
      <c r="J168" s="40">
        <v>37.25</v>
      </c>
      <c r="K168" s="40">
        <v>23.25</v>
      </c>
      <c r="L168" s="40">
        <v>10.4</v>
      </c>
      <c r="M168" s="40"/>
      <c r="N168" s="40"/>
      <c r="O168" s="40"/>
      <c r="P168" s="40"/>
      <c r="Q168" s="40">
        <v>21</v>
      </c>
      <c r="R168" s="40">
        <v>143</v>
      </c>
      <c r="S168" s="40">
        <f t="shared" si="1"/>
        <v>122</v>
      </c>
      <c r="T168" s="40">
        <f>6+108</f>
        <v>114</v>
      </c>
      <c r="U168" s="40"/>
      <c r="V168" s="40"/>
      <c r="W168" s="40"/>
      <c r="X168" s="40">
        <v>287</v>
      </c>
      <c r="Y168" s="40"/>
      <c r="Z168" s="40"/>
      <c r="AA168" s="40"/>
      <c r="AB168" s="40"/>
      <c r="AC168" s="40" t="s">
        <v>288</v>
      </c>
      <c r="AD168" s="40" t="s">
        <v>287</v>
      </c>
      <c r="AE168" s="40" t="s">
        <v>48</v>
      </c>
      <c r="AF168" s="1"/>
    </row>
    <row r="169" spans="1:32">
      <c r="A169" s="1" t="s">
        <v>2607</v>
      </c>
      <c r="B169" s="9">
        <v>40783</v>
      </c>
      <c r="C169" s="40" t="s">
        <v>661</v>
      </c>
      <c r="D169" s="40" t="s">
        <v>146</v>
      </c>
      <c r="E169" s="40" t="s">
        <v>25</v>
      </c>
      <c r="F169" s="47" t="s">
        <v>2261</v>
      </c>
      <c r="G169" s="40" t="s">
        <v>26</v>
      </c>
      <c r="H169" s="40" t="s">
        <v>27</v>
      </c>
      <c r="I169" s="40" t="s">
        <v>40</v>
      </c>
      <c r="J169" s="40">
        <v>23.4</v>
      </c>
      <c r="K169" s="40">
        <v>13</v>
      </c>
      <c r="L169" s="40">
        <v>23.5</v>
      </c>
      <c r="M169" s="40"/>
      <c r="N169" s="40"/>
      <c r="O169" s="40"/>
      <c r="P169" s="40"/>
      <c r="Q169" s="40">
        <v>19</v>
      </c>
      <c r="R169" s="40">
        <v>68</v>
      </c>
      <c r="S169" s="40">
        <f t="shared" si="1"/>
        <v>49</v>
      </c>
      <c r="T169" s="40">
        <v>1</v>
      </c>
      <c r="U169" s="40"/>
      <c r="V169" s="40"/>
      <c r="W169" s="40"/>
      <c r="X169" s="40"/>
      <c r="Y169" s="40"/>
      <c r="Z169" s="40"/>
      <c r="AA169" s="40"/>
      <c r="AB169" s="40"/>
      <c r="AC169" s="40" t="s">
        <v>290</v>
      </c>
      <c r="AD169" s="40" t="s">
        <v>286</v>
      </c>
      <c r="AE169" s="40"/>
      <c r="AF169" s="1"/>
    </row>
    <row r="170" spans="1:32">
      <c r="A170" s="1" t="s">
        <v>2607</v>
      </c>
      <c r="B170" s="9">
        <v>40783</v>
      </c>
      <c r="C170" s="40" t="s">
        <v>620</v>
      </c>
      <c r="D170" s="40" t="s">
        <v>32</v>
      </c>
      <c r="E170" s="40" t="s">
        <v>25</v>
      </c>
      <c r="F170" s="47" t="s">
        <v>2273</v>
      </c>
      <c r="G170" s="40" t="s">
        <v>26</v>
      </c>
      <c r="H170" s="40" t="s">
        <v>27</v>
      </c>
      <c r="I170" s="40" t="s">
        <v>291</v>
      </c>
      <c r="J170" s="40">
        <v>27.95</v>
      </c>
      <c r="K170" s="40">
        <v>16.05</v>
      </c>
      <c r="L170" s="40">
        <v>12.95</v>
      </c>
      <c r="M170" s="40"/>
      <c r="N170" s="40"/>
      <c r="O170" s="40"/>
      <c r="P170" s="40"/>
      <c r="Q170" s="40">
        <v>19</v>
      </c>
      <c r="R170" s="40">
        <v>66</v>
      </c>
      <c r="S170" s="40">
        <f t="shared" si="1"/>
        <v>47</v>
      </c>
      <c r="T170" s="40">
        <v>60</v>
      </c>
      <c r="U170" s="40"/>
      <c r="V170" s="40"/>
      <c r="W170" s="40"/>
      <c r="X170" s="40">
        <v>286</v>
      </c>
      <c r="Y170" s="40"/>
      <c r="Z170" s="40"/>
      <c r="AA170" s="40"/>
      <c r="AB170" s="40"/>
      <c r="AC170" s="40" t="s">
        <v>290</v>
      </c>
      <c r="AD170" s="40" t="s">
        <v>287</v>
      </c>
      <c r="AE170" s="40"/>
      <c r="AF170" s="1"/>
    </row>
    <row r="171" spans="1:32">
      <c r="A171" s="1" t="s">
        <v>2607</v>
      </c>
      <c r="B171" s="9">
        <v>40783</v>
      </c>
      <c r="C171" s="40" t="s">
        <v>646</v>
      </c>
      <c r="D171" s="40" t="s">
        <v>146</v>
      </c>
      <c r="E171" s="40" t="s">
        <v>25</v>
      </c>
      <c r="F171" s="47" t="s">
        <v>2262</v>
      </c>
      <c r="G171" s="40" t="s">
        <v>26</v>
      </c>
      <c r="H171" s="40" t="s">
        <v>33</v>
      </c>
      <c r="I171" s="40" t="s">
        <v>63</v>
      </c>
      <c r="J171" s="40">
        <v>23.95</v>
      </c>
      <c r="K171" s="40">
        <v>13.1</v>
      </c>
      <c r="L171" s="40">
        <v>11.65</v>
      </c>
      <c r="M171" s="40"/>
      <c r="N171" s="40"/>
      <c r="O171" s="40"/>
      <c r="P171" s="40"/>
      <c r="Q171" s="40">
        <v>19</v>
      </c>
      <c r="R171" s="40">
        <v>51</v>
      </c>
      <c r="S171" s="40">
        <f t="shared" si="1"/>
        <v>32</v>
      </c>
      <c r="T171" s="40">
        <v>4</v>
      </c>
      <c r="U171" s="40"/>
      <c r="V171" s="40"/>
      <c r="W171" s="40"/>
      <c r="X171" s="40"/>
      <c r="Y171" s="40"/>
      <c r="Z171" s="40"/>
      <c r="AA171" s="40"/>
      <c r="AB171" s="40"/>
      <c r="AC171" s="40" t="s">
        <v>290</v>
      </c>
      <c r="AD171" s="40" t="s">
        <v>287</v>
      </c>
      <c r="AE171" s="40"/>
      <c r="AF171" s="1"/>
    </row>
    <row r="172" spans="1:32">
      <c r="A172" s="1" t="s">
        <v>2607</v>
      </c>
      <c r="B172" s="9">
        <v>40783</v>
      </c>
      <c r="C172" s="40" t="s">
        <v>588</v>
      </c>
      <c r="D172" s="40" t="s">
        <v>29</v>
      </c>
      <c r="E172" s="40" t="s">
        <v>25</v>
      </c>
      <c r="F172" s="47" t="s">
        <v>2269</v>
      </c>
      <c r="G172" s="40" t="s">
        <v>26</v>
      </c>
      <c r="H172" s="40" t="s">
        <v>33</v>
      </c>
      <c r="I172" s="40"/>
      <c r="J172" s="40">
        <v>41.1</v>
      </c>
      <c r="K172" s="40">
        <v>23.6</v>
      </c>
      <c r="L172" s="40">
        <v>9.65</v>
      </c>
      <c r="M172" s="40"/>
      <c r="N172" s="40"/>
      <c r="O172" s="40"/>
      <c r="P172" s="40"/>
      <c r="Q172" s="40">
        <v>19</v>
      </c>
      <c r="R172" s="40">
        <v>128</v>
      </c>
      <c r="S172" s="40">
        <f t="shared" si="1"/>
        <v>109</v>
      </c>
      <c r="T172" s="40">
        <v>124</v>
      </c>
      <c r="U172" s="40"/>
      <c r="V172" s="40"/>
      <c r="W172" s="40"/>
      <c r="X172" s="40">
        <v>276</v>
      </c>
      <c r="Y172" s="40"/>
      <c r="Z172" s="40"/>
      <c r="AA172" s="40"/>
      <c r="AB172" s="40"/>
      <c r="AC172" s="40" t="s">
        <v>290</v>
      </c>
      <c r="AD172" s="40" t="s">
        <v>287</v>
      </c>
      <c r="AE172" s="40" t="s">
        <v>352</v>
      </c>
      <c r="AF172" s="1"/>
    </row>
    <row r="173" spans="1:32">
      <c r="A173" s="1" t="s">
        <v>2607</v>
      </c>
      <c r="B173" s="9">
        <v>40783</v>
      </c>
      <c r="C173" s="40" t="s">
        <v>626</v>
      </c>
      <c r="D173" s="40" t="s">
        <v>30</v>
      </c>
      <c r="E173" s="40" t="s">
        <v>25</v>
      </c>
      <c r="F173" s="47" t="s">
        <v>2278</v>
      </c>
      <c r="G173" s="40" t="s">
        <v>26</v>
      </c>
      <c r="H173" s="40" t="s">
        <v>27</v>
      </c>
      <c r="I173" s="40" t="s">
        <v>40</v>
      </c>
      <c r="J173" s="40">
        <v>28.7</v>
      </c>
      <c r="K173" s="40">
        <v>17.75</v>
      </c>
      <c r="L173" s="40">
        <v>17.2</v>
      </c>
      <c r="M173" s="40"/>
      <c r="N173" s="40"/>
      <c r="O173" s="40"/>
      <c r="P173" s="40"/>
      <c r="Q173" s="40">
        <v>19</v>
      </c>
      <c r="R173" s="40">
        <v>62</v>
      </c>
      <c r="S173" s="40">
        <f t="shared" si="1"/>
        <v>43</v>
      </c>
      <c r="T173" s="40">
        <v>14</v>
      </c>
      <c r="U173" s="40"/>
      <c r="V173" s="40"/>
      <c r="W173" s="40"/>
      <c r="X173" s="40">
        <v>284</v>
      </c>
      <c r="Y173" s="40"/>
      <c r="Z173" s="40"/>
      <c r="AA173" s="40"/>
      <c r="AB173" s="40"/>
      <c r="AC173" s="40" t="s">
        <v>290</v>
      </c>
      <c r="AD173" s="40" t="s">
        <v>287</v>
      </c>
      <c r="AE173" s="40" t="s">
        <v>356</v>
      </c>
      <c r="AF173" s="1"/>
    </row>
    <row r="174" spans="1:32">
      <c r="A174" s="1" t="s">
        <v>2607</v>
      </c>
      <c r="B174" s="9">
        <v>40783</v>
      </c>
      <c r="C174" s="40" t="s">
        <v>641</v>
      </c>
      <c r="D174" s="40" t="s">
        <v>29</v>
      </c>
      <c r="E174" s="40" t="s">
        <v>25</v>
      </c>
      <c r="F174" s="47" t="s">
        <v>2271</v>
      </c>
      <c r="G174" s="40" t="s">
        <v>224</v>
      </c>
      <c r="H174" s="40" t="s">
        <v>33</v>
      </c>
      <c r="I174" s="40"/>
      <c r="J174" s="40">
        <v>36.1</v>
      </c>
      <c r="K174" s="40">
        <v>20.65</v>
      </c>
      <c r="L174" s="40">
        <v>9</v>
      </c>
      <c r="M174" s="40"/>
      <c r="N174" s="40"/>
      <c r="O174" s="40"/>
      <c r="P174" s="40"/>
      <c r="Q174" s="40">
        <v>21</v>
      </c>
      <c r="R174" s="40">
        <v>108</v>
      </c>
      <c r="S174" s="40">
        <f t="shared" si="1"/>
        <v>87</v>
      </c>
      <c r="T174" s="40">
        <v>120</v>
      </c>
      <c r="U174" s="40"/>
      <c r="V174" s="40"/>
      <c r="W174" s="40"/>
      <c r="X174" s="40">
        <v>283</v>
      </c>
      <c r="Y174" s="40"/>
      <c r="Z174" s="40"/>
      <c r="AA174" s="40"/>
      <c r="AB174" s="40"/>
      <c r="AC174" s="40" t="s">
        <v>288</v>
      </c>
      <c r="AD174" s="40" t="s">
        <v>287</v>
      </c>
      <c r="AE174" s="40" t="s">
        <v>357</v>
      </c>
      <c r="AF174" s="1"/>
    </row>
    <row r="175" spans="1:32">
      <c r="A175" s="1" t="s">
        <v>2607</v>
      </c>
      <c r="B175" s="9">
        <v>40783</v>
      </c>
      <c r="C175" s="40" t="s">
        <v>613</v>
      </c>
      <c r="D175" s="40" t="s">
        <v>32</v>
      </c>
      <c r="E175" s="40" t="s">
        <v>25</v>
      </c>
      <c r="F175" s="47" t="s">
        <v>2274</v>
      </c>
      <c r="G175" s="40" t="s">
        <v>26</v>
      </c>
      <c r="H175" s="40" t="s">
        <v>27</v>
      </c>
      <c r="I175" s="40"/>
      <c r="J175" s="40">
        <v>27.2</v>
      </c>
      <c r="K175" s="40">
        <v>16.100000000000001</v>
      </c>
      <c r="L175" s="40">
        <v>12.95</v>
      </c>
      <c r="M175" s="40"/>
      <c r="N175" s="40"/>
      <c r="O175" s="40"/>
      <c r="P175" s="40"/>
      <c r="Q175" s="40">
        <v>19</v>
      </c>
      <c r="R175" s="40">
        <v>69</v>
      </c>
      <c r="S175" s="40">
        <f t="shared" si="1"/>
        <v>50</v>
      </c>
      <c r="T175" s="40">
        <v>97</v>
      </c>
      <c r="U175" s="40"/>
      <c r="V175" s="40"/>
      <c r="W175" s="40"/>
      <c r="X175" s="40">
        <v>281</v>
      </c>
      <c r="Y175" s="40"/>
      <c r="Z175" s="40"/>
      <c r="AA175" s="40"/>
      <c r="AB175" s="40"/>
      <c r="AC175" s="40" t="s">
        <v>290</v>
      </c>
      <c r="AD175" s="40" t="s">
        <v>287</v>
      </c>
      <c r="AE175" s="40"/>
      <c r="AF175" s="1"/>
    </row>
    <row r="176" spans="1:32">
      <c r="A176" s="1" t="s">
        <v>2607</v>
      </c>
      <c r="B176" s="9">
        <v>40783</v>
      </c>
      <c r="C176" s="40" t="s">
        <v>648</v>
      </c>
      <c r="D176" s="40" t="s">
        <v>146</v>
      </c>
      <c r="E176" s="40" t="s">
        <v>25</v>
      </c>
      <c r="F176" s="47" t="s">
        <v>2263</v>
      </c>
      <c r="G176" s="40" t="s">
        <v>26</v>
      </c>
      <c r="H176" s="40" t="s">
        <v>27</v>
      </c>
      <c r="I176" s="40" t="s">
        <v>40</v>
      </c>
      <c r="J176" s="40">
        <v>23.4</v>
      </c>
      <c r="K176" s="40">
        <v>15.1</v>
      </c>
      <c r="L176" s="40">
        <v>21.9</v>
      </c>
      <c r="M176" s="40"/>
      <c r="N176" s="40"/>
      <c r="O176" s="40"/>
      <c r="P176" s="40"/>
      <c r="Q176" s="40">
        <v>21</v>
      </c>
      <c r="R176" s="40">
        <v>58</v>
      </c>
      <c r="S176" s="40">
        <f t="shared" si="1"/>
        <v>37</v>
      </c>
      <c r="T176" s="40">
        <v>4</v>
      </c>
      <c r="U176" s="40"/>
      <c r="V176" s="40"/>
      <c r="W176" s="40"/>
      <c r="X176" s="40"/>
      <c r="Y176" s="40"/>
      <c r="Z176" s="40"/>
      <c r="AA176" s="40"/>
      <c r="AB176" s="40"/>
      <c r="AC176" s="40" t="s">
        <v>288</v>
      </c>
      <c r="AD176" s="40" t="s">
        <v>287</v>
      </c>
      <c r="AE176" s="40"/>
      <c r="AF176" s="1"/>
    </row>
    <row r="177" spans="1:32">
      <c r="A177" s="1" t="s">
        <v>2607</v>
      </c>
      <c r="B177" s="9">
        <v>40783</v>
      </c>
      <c r="C177" s="40" t="s">
        <v>589</v>
      </c>
      <c r="D177" s="40" t="s">
        <v>32</v>
      </c>
      <c r="E177" s="40" t="s">
        <v>25</v>
      </c>
      <c r="F177" s="47" t="s">
        <v>2275</v>
      </c>
      <c r="G177" s="40" t="s">
        <v>26</v>
      </c>
      <c r="H177" s="40" t="s">
        <v>66</v>
      </c>
      <c r="I177" s="40" t="s">
        <v>353</v>
      </c>
      <c r="J177" s="40">
        <v>26.2</v>
      </c>
      <c r="K177" s="40">
        <v>16.7</v>
      </c>
      <c r="L177" s="40">
        <v>10.55</v>
      </c>
      <c r="M177" s="40"/>
      <c r="N177" s="40"/>
      <c r="O177" s="40"/>
      <c r="P177" s="40"/>
      <c r="Q177" s="40">
        <v>21</v>
      </c>
      <c r="R177" s="40">
        <v>68</v>
      </c>
      <c r="S177" s="40">
        <f t="shared" si="1"/>
        <v>47</v>
      </c>
      <c r="T177" s="40">
        <f>15+129</f>
        <v>144</v>
      </c>
      <c r="U177" s="40"/>
      <c r="V177" s="40"/>
      <c r="W177" s="40"/>
      <c r="X177" s="40">
        <v>277</v>
      </c>
      <c r="Y177" s="40"/>
      <c r="Z177" s="40"/>
      <c r="AA177" s="40"/>
      <c r="AB177" s="40"/>
      <c r="AC177" s="40" t="s">
        <v>288</v>
      </c>
      <c r="AD177" s="40" t="s">
        <v>287</v>
      </c>
      <c r="AE177" s="40"/>
      <c r="AF177" s="1"/>
    </row>
    <row r="178" spans="1:32">
      <c r="A178" s="1" t="s">
        <v>2607</v>
      </c>
      <c r="B178" s="9">
        <v>40783</v>
      </c>
      <c r="C178" s="40" t="s">
        <v>674</v>
      </c>
      <c r="D178" s="40" t="s">
        <v>29</v>
      </c>
      <c r="E178" s="40" t="s">
        <v>25</v>
      </c>
      <c r="F178" s="47" t="s">
        <v>2270</v>
      </c>
      <c r="G178" s="40" t="s">
        <v>26</v>
      </c>
      <c r="H178" s="40" t="s">
        <v>27</v>
      </c>
      <c r="I178" s="40" t="s">
        <v>291</v>
      </c>
      <c r="J178" s="40">
        <v>40.049999999999997</v>
      </c>
      <c r="K178" s="40">
        <v>22.2</v>
      </c>
      <c r="L178" s="40">
        <v>17.149999999999999</v>
      </c>
      <c r="M178" s="40"/>
      <c r="N178" s="40"/>
      <c r="O178" s="40"/>
      <c r="P178" s="40"/>
      <c r="Q178" s="40">
        <v>21</v>
      </c>
      <c r="R178" s="40">
        <v>141</v>
      </c>
      <c r="S178" s="40">
        <f t="shared" si="1"/>
        <v>120</v>
      </c>
      <c r="T178" s="40">
        <f>29+93</f>
        <v>122</v>
      </c>
      <c r="U178" s="40"/>
      <c r="V178" s="40"/>
      <c r="W178" s="40"/>
      <c r="X178" s="40">
        <v>274</v>
      </c>
      <c r="Y178" s="40"/>
      <c r="Z178" s="40"/>
      <c r="AA178" s="40"/>
      <c r="AB178" s="40"/>
      <c r="AC178" s="40" t="s">
        <v>288</v>
      </c>
      <c r="AD178" s="40" t="s">
        <v>286</v>
      </c>
      <c r="AE178" s="40" t="s">
        <v>363</v>
      </c>
      <c r="AF178" s="1"/>
    </row>
    <row r="179" spans="1:32">
      <c r="A179" s="1" t="s">
        <v>2607</v>
      </c>
      <c r="B179" s="9">
        <v>40783</v>
      </c>
      <c r="C179" s="40" t="s">
        <v>609</v>
      </c>
      <c r="D179" s="40" t="s">
        <v>32</v>
      </c>
      <c r="E179" s="40" t="s">
        <v>25</v>
      </c>
      <c r="F179" s="47" t="s">
        <v>2276</v>
      </c>
      <c r="G179" s="40" t="s">
        <v>26</v>
      </c>
      <c r="H179" s="40" t="s">
        <v>66</v>
      </c>
      <c r="I179" s="40"/>
      <c r="J179" s="40">
        <v>27.25</v>
      </c>
      <c r="K179" s="40">
        <v>17.399999999999999</v>
      </c>
      <c r="L179" s="40">
        <v>12.3</v>
      </c>
      <c r="M179" s="40"/>
      <c r="N179" s="40"/>
      <c r="O179" s="40"/>
      <c r="P179" s="40"/>
      <c r="Q179" s="40">
        <v>19</v>
      </c>
      <c r="R179" s="40">
        <v>74</v>
      </c>
      <c r="S179" s="40">
        <f t="shared" si="1"/>
        <v>55</v>
      </c>
      <c r="T179" s="40">
        <v>35</v>
      </c>
      <c r="U179" s="40"/>
      <c r="V179" s="40" t="s">
        <v>355</v>
      </c>
      <c r="W179" s="40"/>
      <c r="X179" s="40"/>
      <c r="Y179" s="40"/>
      <c r="Z179" s="40"/>
      <c r="AA179" s="40"/>
      <c r="AB179" s="40"/>
      <c r="AC179" s="40" t="s">
        <v>290</v>
      </c>
      <c r="AD179" s="40" t="s">
        <v>287</v>
      </c>
      <c r="AE179" s="40"/>
      <c r="AF179" s="1"/>
    </row>
    <row r="180" spans="1:32">
      <c r="A180" s="1" t="s">
        <v>2606</v>
      </c>
      <c r="B180" s="9">
        <v>40784</v>
      </c>
      <c r="C180" s="40" t="s">
        <v>587</v>
      </c>
      <c r="D180" s="40" t="s">
        <v>24</v>
      </c>
      <c r="E180" s="40" t="s">
        <v>25</v>
      </c>
      <c r="F180" s="47" t="s">
        <v>2280</v>
      </c>
      <c r="G180" s="40" t="s">
        <v>26</v>
      </c>
      <c r="H180" s="40" t="s">
        <v>27</v>
      </c>
      <c r="I180" s="40" t="s">
        <v>291</v>
      </c>
      <c r="J180" s="40">
        <v>49</v>
      </c>
      <c r="K180" s="40">
        <v>25.55</v>
      </c>
      <c r="L180" s="40">
        <v>29.85</v>
      </c>
      <c r="M180" s="40"/>
      <c r="N180" s="40"/>
      <c r="O180" s="40"/>
      <c r="P180" s="40"/>
      <c r="Q180" s="40">
        <v>20</v>
      </c>
      <c r="R180" s="40">
        <v>302</v>
      </c>
      <c r="S180" s="40">
        <f t="shared" si="1"/>
        <v>282</v>
      </c>
      <c r="T180" s="40">
        <v>43</v>
      </c>
      <c r="U180" s="40"/>
      <c r="V180" s="40"/>
      <c r="W180" s="40"/>
      <c r="X180" s="40">
        <v>291</v>
      </c>
      <c r="Y180" s="40"/>
      <c r="Z180" s="40"/>
      <c r="AA180" s="40"/>
      <c r="AB180" s="40"/>
      <c r="AC180" s="40" t="s">
        <v>290</v>
      </c>
      <c r="AD180" s="40" t="s">
        <v>109</v>
      </c>
      <c r="AE180" s="40"/>
      <c r="AF180" s="1"/>
    </row>
    <row r="181" spans="1:32">
      <c r="A181" s="1" t="s">
        <v>2606</v>
      </c>
      <c r="B181" s="9">
        <v>40784</v>
      </c>
      <c r="C181" s="40" t="s">
        <v>616</v>
      </c>
      <c r="D181" s="40" t="s">
        <v>32</v>
      </c>
      <c r="E181" s="40" t="s">
        <v>53</v>
      </c>
      <c r="F181" s="47" t="s">
        <v>2272</v>
      </c>
      <c r="G181" s="40" t="s">
        <v>26</v>
      </c>
      <c r="H181" s="40" t="s">
        <v>27</v>
      </c>
      <c r="I181" s="40"/>
      <c r="J181" s="40"/>
      <c r="K181" s="40"/>
      <c r="L181" s="40"/>
      <c r="M181" s="40"/>
      <c r="N181" s="40"/>
      <c r="O181" s="40"/>
      <c r="P181" s="40"/>
      <c r="Q181" s="40"/>
      <c r="R181" s="40"/>
      <c r="S181" s="40"/>
      <c r="T181" s="40"/>
      <c r="U181" s="40"/>
      <c r="V181" s="40" t="s">
        <v>370</v>
      </c>
      <c r="W181" s="40"/>
      <c r="X181" s="40"/>
      <c r="Y181" s="40"/>
      <c r="Z181" s="40"/>
      <c r="AA181" s="40"/>
      <c r="AB181" s="40"/>
      <c r="AC181" s="40" t="s">
        <v>290</v>
      </c>
      <c r="AD181" s="40" t="s">
        <v>77</v>
      </c>
      <c r="AE181" s="40"/>
      <c r="AF181" s="1"/>
    </row>
    <row r="182" spans="1:32">
      <c r="A182" s="1" t="s">
        <v>2606</v>
      </c>
      <c r="B182" s="9">
        <v>40784</v>
      </c>
      <c r="C182" s="40" t="s">
        <v>589</v>
      </c>
      <c r="D182" s="40" t="s">
        <v>29</v>
      </c>
      <c r="E182" s="40" t="s">
        <v>53</v>
      </c>
      <c r="F182" s="47" t="s">
        <v>2264</v>
      </c>
      <c r="G182" s="40" t="s">
        <v>26</v>
      </c>
      <c r="H182" s="40" t="s">
        <v>33</v>
      </c>
      <c r="I182" s="40"/>
      <c r="J182" s="40"/>
      <c r="K182" s="40"/>
      <c r="L182" s="40"/>
      <c r="M182" s="40"/>
      <c r="N182" s="40"/>
      <c r="O182" s="40"/>
      <c r="P182" s="40"/>
      <c r="Q182" s="40"/>
      <c r="R182" s="40"/>
      <c r="S182" s="40"/>
      <c r="T182" s="40"/>
      <c r="U182" s="40"/>
      <c r="V182" s="40"/>
      <c r="W182" s="40"/>
      <c r="X182" s="40"/>
      <c r="Y182" s="40"/>
      <c r="Z182" s="40"/>
      <c r="AA182" s="40"/>
      <c r="AB182" s="40"/>
      <c r="AC182" s="40" t="s">
        <v>288</v>
      </c>
      <c r="AD182" s="40" t="s">
        <v>109</v>
      </c>
      <c r="AE182" s="40"/>
      <c r="AF182" s="1"/>
    </row>
    <row r="183" spans="1:32">
      <c r="A183" s="1" t="s">
        <v>2606</v>
      </c>
      <c r="B183" s="9">
        <v>40784</v>
      </c>
      <c r="C183" s="40" t="s">
        <v>591</v>
      </c>
      <c r="D183" s="40" t="s">
        <v>29</v>
      </c>
      <c r="E183" s="40" t="s">
        <v>25</v>
      </c>
      <c r="F183" s="47" t="s">
        <v>2287</v>
      </c>
      <c r="G183" s="40" t="s">
        <v>26</v>
      </c>
      <c r="H183" s="40" t="s">
        <v>27</v>
      </c>
      <c r="I183" s="40"/>
      <c r="J183" s="40">
        <v>41.7</v>
      </c>
      <c r="K183" s="40">
        <v>24.9</v>
      </c>
      <c r="L183" s="40">
        <v>21.25</v>
      </c>
      <c r="M183" s="40"/>
      <c r="N183" s="40"/>
      <c r="O183" s="40"/>
      <c r="P183" s="40"/>
      <c r="Q183" s="40">
        <v>19</v>
      </c>
      <c r="R183" s="40">
        <v>143</v>
      </c>
      <c r="S183" s="40">
        <f>R183-Q183</f>
        <v>124</v>
      </c>
      <c r="T183" s="40">
        <v>144</v>
      </c>
      <c r="U183" s="40"/>
      <c r="V183" s="40"/>
      <c r="W183" s="40"/>
      <c r="X183" s="40">
        <v>289</v>
      </c>
      <c r="Y183" s="40"/>
      <c r="Z183" s="40"/>
      <c r="AA183" s="40"/>
      <c r="AB183" s="40"/>
      <c r="AC183" s="40" t="s">
        <v>290</v>
      </c>
      <c r="AD183" s="40" t="s">
        <v>109</v>
      </c>
      <c r="AE183" s="40" t="s">
        <v>350</v>
      </c>
      <c r="AF183" s="1"/>
    </row>
    <row r="184" spans="1:32">
      <c r="A184" s="1" t="s">
        <v>2606</v>
      </c>
      <c r="B184" s="9">
        <v>40784</v>
      </c>
      <c r="C184" s="40" t="s">
        <v>683</v>
      </c>
      <c r="D184" s="40" t="s">
        <v>29</v>
      </c>
      <c r="E184" s="40" t="s">
        <v>25</v>
      </c>
      <c r="F184" s="47" t="s">
        <v>2288</v>
      </c>
      <c r="G184" s="40" t="s">
        <v>26</v>
      </c>
      <c r="H184" s="40" t="s">
        <v>33</v>
      </c>
      <c r="I184" s="40"/>
      <c r="J184" s="40">
        <v>37.4</v>
      </c>
      <c r="K184" s="40">
        <v>23.35</v>
      </c>
      <c r="L184" s="40">
        <v>7.8</v>
      </c>
      <c r="M184" s="40"/>
      <c r="N184" s="40"/>
      <c r="O184" s="40"/>
      <c r="P184" s="40"/>
      <c r="Q184" s="40">
        <v>21</v>
      </c>
      <c r="R184" s="40">
        <v>113</v>
      </c>
      <c r="S184" s="40">
        <f>R184-Q184</f>
        <v>92</v>
      </c>
      <c r="T184" s="40">
        <f>19+94</f>
        <v>113</v>
      </c>
      <c r="U184" s="40"/>
      <c r="V184" s="40"/>
      <c r="W184" s="40"/>
      <c r="X184" s="40">
        <v>290</v>
      </c>
      <c r="Y184" s="40"/>
      <c r="Z184" s="40"/>
      <c r="AA184" s="40"/>
      <c r="AB184" s="40"/>
      <c r="AC184" s="40" t="s">
        <v>288</v>
      </c>
      <c r="AD184" s="40" t="s">
        <v>103</v>
      </c>
      <c r="AE184" s="40"/>
      <c r="AF184" s="1"/>
    </row>
    <row r="185" spans="1:32">
      <c r="A185" s="1" t="s">
        <v>2606</v>
      </c>
      <c r="B185" s="9">
        <v>40784</v>
      </c>
      <c r="C185" s="40" t="s">
        <v>603</v>
      </c>
      <c r="D185" s="40" t="s">
        <v>24</v>
      </c>
      <c r="E185" s="40" t="s">
        <v>53</v>
      </c>
      <c r="F185" s="47" t="s">
        <v>2259</v>
      </c>
      <c r="G185" s="40" t="s">
        <v>26</v>
      </c>
      <c r="H185" s="40" t="s">
        <v>27</v>
      </c>
      <c r="I185" s="40"/>
      <c r="J185" s="40"/>
      <c r="K185" s="40"/>
      <c r="L185" s="40"/>
      <c r="M185" s="40"/>
      <c r="N185" s="40"/>
      <c r="O185" s="40"/>
      <c r="P185" s="40"/>
      <c r="Q185" s="40"/>
      <c r="R185" s="40"/>
      <c r="S185" s="40"/>
      <c r="T185" s="40"/>
      <c r="U185" s="40"/>
      <c r="V185" s="40"/>
      <c r="W185" s="40"/>
      <c r="X185" s="40"/>
      <c r="Y185" s="40"/>
      <c r="Z185" s="40"/>
      <c r="AA185" s="40"/>
      <c r="AB185" s="40"/>
      <c r="AC185" s="40" t="s">
        <v>288</v>
      </c>
      <c r="AD185" s="40" t="s">
        <v>77</v>
      </c>
      <c r="AE185" s="40"/>
      <c r="AF185" s="1"/>
    </row>
    <row r="186" spans="1:32">
      <c r="A186" s="1" t="s">
        <v>2606</v>
      </c>
      <c r="B186" s="9">
        <v>40784</v>
      </c>
      <c r="C186" s="40" t="s">
        <v>617</v>
      </c>
      <c r="D186" s="40" t="s">
        <v>30</v>
      </c>
      <c r="E186" s="40" t="s">
        <v>25</v>
      </c>
      <c r="F186" s="47" t="s">
        <v>2290</v>
      </c>
      <c r="G186" s="40" t="s">
        <v>224</v>
      </c>
      <c r="H186" s="40" t="s">
        <v>33</v>
      </c>
      <c r="I186" s="40"/>
      <c r="J186" s="40">
        <v>26.1</v>
      </c>
      <c r="K186" s="40">
        <v>14</v>
      </c>
      <c r="L186" s="40">
        <v>7.5</v>
      </c>
      <c r="M186" s="40"/>
      <c r="N186" s="40"/>
      <c r="O186" s="40"/>
      <c r="P186" s="40"/>
      <c r="Q186" s="40">
        <v>21</v>
      </c>
      <c r="R186" s="40">
        <v>53</v>
      </c>
      <c r="S186" s="40">
        <f>R186-Q186</f>
        <v>32</v>
      </c>
      <c r="T186" s="40">
        <v>58</v>
      </c>
      <c r="U186" s="40"/>
      <c r="V186" s="40" t="s">
        <v>371</v>
      </c>
      <c r="W186" s="40"/>
      <c r="X186" s="40">
        <v>292</v>
      </c>
      <c r="Y186" s="40"/>
      <c r="Z186" s="40"/>
      <c r="AA186" s="40"/>
      <c r="AB186" s="40"/>
      <c r="AC186" s="40" t="s">
        <v>288</v>
      </c>
      <c r="AD186" s="40" t="s">
        <v>77</v>
      </c>
      <c r="AE186" s="40"/>
      <c r="AF186" s="1"/>
    </row>
    <row r="187" spans="1:32">
      <c r="A187" s="1" t="s">
        <v>2606</v>
      </c>
      <c r="B187" s="9">
        <v>40784</v>
      </c>
      <c r="C187" s="40" t="s">
        <v>653</v>
      </c>
      <c r="D187" s="40" t="s">
        <v>29</v>
      </c>
      <c r="E187" s="40" t="s">
        <v>53</v>
      </c>
      <c r="F187" s="47" t="s">
        <v>2268</v>
      </c>
      <c r="G187" s="40" t="s">
        <v>26</v>
      </c>
      <c r="H187" s="40" t="s">
        <v>33</v>
      </c>
      <c r="I187" s="40"/>
      <c r="J187" s="40"/>
      <c r="K187" s="40"/>
      <c r="L187" s="40"/>
      <c r="M187" s="40"/>
      <c r="N187" s="40"/>
      <c r="O187" s="40"/>
      <c r="P187" s="40"/>
      <c r="Q187" s="40"/>
      <c r="R187" s="40"/>
      <c r="S187" s="40"/>
      <c r="T187" s="40"/>
      <c r="U187" s="40"/>
      <c r="V187" s="40"/>
      <c r="W187" s="40"/>
      <c r="X187" s="40"/>
      <c r="Y187" s="40"/>
      <c r="Z187" s="40"/>
      <c r="AA187" s="40"/>
      <c r="AB187" s="40"/>
      <c r="AC187" s="40" t="s">
        <v>288</v>
      </c>
      <c r="AD187" s="40" t="s">
        <v>288</v>
      </c>
      <c r="AE187" s="40"/>
      <c r="AF187" s="1"/>
    </row>
    <row r="188" spans="1:32">
      <c r="A188" s="1" t="s">
        <v>2606</v>
      </c>
      <c r="B188" s="9">
        <v>40784</v>
      </c>
      <c r="C188" s="40" t="s">
        <v>618</v>
      </c>
      <c r="D188" s="40" t="s">
        <v>31</v>
      </c>
      <c r="E188" s="40" t="s">
        <v>25</v>
      </c>
      <c r="F188" s="47" t="s">
        <v>2281</v>
      </c>
      <c r="G188" s="40" t="s">
        <v>26</v>
      </c>
      <c r="H188" s="40" t="s">
        <v>27</v>
      </c>
      <c r="I188" s="40" t="s">
        <v>40</v>
      </c>
      <c r="J188" s="40">
        <v>40.299999999999997</v>
      </c>
      <c r="K188" s="40">
        <v>20.45</v>
      </c>
      <c r="L188" s="40">
        <v>27.3</v>
      </c>
      <c r="M188" s="40"/>
      <c r="N188" s="40"/>
      <c r="O188" s="40"/>
      <c r="P188" s="40"/>
      <c r="Q188" s="40">
        <v>19</v>
      </c>
      <c r="R188" s="40">
        <v>222</v>
      </c>
      <c r="S188" s="40">
        <f>R188-Q188</f>
        <v>203</v>
      </c>
      <c r="T188" s="40">
        <v>29</v>
      </c>
      <c r="U188" s="40"/>
      <c r="V188" s="40"/>
      <c r="W188" s="40"/>
      <c r="X188" s="40"/>
      <c r="Y188" s="40"/>
      <c r="Z188" s="40"/>
      <c r="AA188" s="40"/>
      <c r="AB188" s="40"/>
      <c r="AC188" s="40" t="s">
        <v>290</v>
      </c>
      <c r="AD188" s="40" t="s">
        <v>77</v>
      </c>
      <c r="AE188" s="40"/>
      <c r="AF188" s="1"/>
    </row>
    <row r="189" spans="1:32">
      <c r="A189" s="1" t="s">
        <v>2606</v>
      </c>
      <c r="B189" s="9">
        <v>40784</v>
      </c>
      <c r="C189" s="40" t="s">
        <v>623</v>
      </c>
      <c r="D189" s="40" t="s">
        <v>32</v>
      </c>
      <c r="E189" s="40" t="s">
        <v>53</v>
      </c>
      <c r="F189" s="47" t="s">
        <v>2273</v>
      </c>
      <c r="G189" s="40" t="s">
        <v>26</v>
      </c>
      <c r="H189" s="40" t="s">
        <v>27</v>
      </c>
      <c r="I189" s="40"/>
      <c r="J189" s="40"/>
      <c r="K189" s="40"/>
      <c r="L189" s="40"/>
      <c r="M189" s="40"/>
      <c r="N189" s="40"/>
      <c r="O189" s="40"/>
      <c r="P189" s="40"/>
      <c r="Q189" s="40"/>
      <c r="R189" s="40"/>
      <c r="S189" s="40"/>
      <c r="T189" s="40"/>
      <c r="U189" s="40"/>
      <c r="V189" s="40" t="s">
        <v>372</v>
      </c>
      <c r="W189" s="40"/>
      <c r="X189" s="40"/>
      <c r="Y189" s="40"/>
      <c r="Z189" s="40"/>
      <c r="AA189" s="40"/>
      <c r="AB189" s="40"/>
      <c r="AC189" s="40" t="s">
        <v>290</v>
      </c>
      <c r="AD189" s="40" t="s">
        <v>77</v>
      </c>
      <c r="AE189" s="40"/>
      <c r="AF189" s="1"/>
    </row>
    <row r="190" spans="1:32">
      <c r="A190" s="1" t="s">
        <v>2606</v>
      </c>
      <c r="B190" s="9">
        <v>40784</v>
      </c>
      <c r="C190" s="40" t="s">
        <v>649</v>
      </c>
      <c r="D190" s="40" t="s">
        <v>31</v>
      </c>
      <c r="E190" s="40" t="s">
        <v>25</v>
      </c>
      <c r="F190" s="47" t="s">
        <v>2282</v>
      </c>
      <c r="G190" s="40" t="s">
        <v>26</v>
      </c>
      <c r="H190" s="40" t="s">
        <v>27</v>
      </c>
      <c r="I190" s="40"/>
      <c r="J190" s="40">
        <v>40.15</v>
      </c>
      <c r="K190" s="40">
        <v>20.25</v>
      </c>
      <c r="L190" s="40">
        <v>29.5</v>
      </c>
      <c r="M190" s="40"/>
      <c r="N190" s="40"/>
      <c r="O190" s="40"/>
      <c r="P190" s="40"/>
      <c r="Q190" s="40">
        <v>21</v>
      </c>
      <c r="R190" s="40">
        <v>214</v>
      </c>
      <c r="S190" s="40">
        <f>R190-Q190</f>
        <v>193</v>
      </c>
      <c r="T190" s="40">
        <v>32</v>
      </c>
      <c r="U190" s="40"/>
      <c r="V190" s="40"/>
      <c r="W190" s="40"/>
      <c r="X190" s="40"/>
      <c r="Y190" s="40"/>
      <c r="Z190" s="40"/>
      <c r="AA190" s="40"/>
      <c r="AB190" s="40"/>
      <c r="AC190" s="40" t="s">
        <v>288</v>
      </c>
      <c r="AD190" s="40" t="s">
        <v>288</v>
      </c>
      <c r="AE190" s="40"/>
      <c r="AF190" s="1"/>
    </row>
    <row r="191" spans="1:32">
      <c r="A191" s="1" t="s">
        <v>2606</v>
      </c>
      <c r="B191" s="9">
        <v>40784</v>
      </c>
      <c r="C191" s="40" t="s">
        <v>642</v>
      </c>
      <c r="D191" s="40" t="s">
        <v>31</v>
      </c>
      <c r="E191" s="40" t="s">
        <v>25</v>
      </c>
      <c r="F191" s="47" t="s">
        <v>2283</v>
      </c>
      <c r="G191" s="40" t="s">
        <v>26</v>
      </c>
      <c r="H191" s="40" t="s">
        <v>33</v>
      </c>
      <c r="I191" s="40" t="s">
        <v>63</v>
      </c>
      <c r="J191" s="40">
        <v>40</v>
      </c>
      <c r="K191" s="40">
        <v>19.399999999999999</v>
      </c>
      <c r="L191" s="40">
        <v>15.55</v>
      </c>
      <c r="M191" s="40"/>
      <c r="N191" s="40"/>
      <c r="O191" s="40"/>
      <c r="P191" s="40"/>
      <c r="Q191" s="40">
        <v>19</v>
      </c>
      <c r="R191" s="40">
        <v>177</v>
      </c>
      <c r="S191" s="40">
        <f>R191-Q191</f>
        <v>158</v>
      </c>
      <c r="T191" s="40">
        <v>27</v>
      </c>
      <c r="U191" s="40"/>
      <c r="V191" s="40"/>
      <c r="W191" s="40"/>
      <c r="X191" s="40"/>
      <c r="Y191" s="40"/>
      <c r="Z191" s="40"/>
      <c r="AA191" s="40"/>
      <c r="AB191" s="40"/>
      <c r="AC191" s="40" t="s">
        <v>290</v>
      </c>
      <c r="AD191" s="40" t="s">
        <v>290</v>
      </c>
      <c r="AE191" s="40"/>
      <c r="AF191" s="1"/>
    </row>
    <row r="192" spans="1:32">
      <c r="A192" s="1" t="s">
        <v>2606</v>
      </c>
      <c r="B192" s="9">
        <v>40784</v>
      </c>
      <c r="C192" s="40" t="s">
        <v>588</v>
      </c>
      <c r="D192" s="40" t="s">
        <v>29</v>
      </c>
      <c r="E192" s="40" t="s">
        <v>25</v>
      </c>
      <c r="F192" s="47" t="s">
        <v>2289</v>
      </c>
      <c r="G192" s="40" t="s">
        <v>26</v>
      </c>
      <c r="H192" s="40" t="s">
        <v>27</v>
      </c>
      <c r="I192" s="40" t="s">
        <v>291</v>
      </c>
      <c r="J192" s="40">
        <v>41.15</v>
      </c>
      <c r="K192" s="40">
        <v>22.9</v>
      </c>
      <c r="L192" s="40">
        <v>17.05</v>
      </c>
      <c r="M192" s="40"/>
      <c r="N192" s="40"/>
      <c r="O192" s="40"/>
      <c r="P192" s="40"/>
      <c r="Q192" s="40">
        <v>19</v>
      </c>
      <c r="R192" s="40">
        <v>151</v>
      </c>
      <c r="S192" s="40">
        <f>R192-Q192</f>
        <v>132</v>
      </c>
      <c r="T192" s="40">
        <v>135</v>
      </c>
      <c r="U192" s="40"/>
      <c r="V192" s="40"/>
      <c r="W192" s="40"/>
      <c r="X192" s="40"/>
      <c r="Y192" s="40"/>
      <c r="Z192" s="40"/>
      <c r="AA192" s="40"/>
      <c r="AB192" s="40"/>
      <c r="AC192" s="40" t="s">
        <v>290</v>
      </c>
      <c r="AD192" s="40" t="s">
        <v>109</v>
      </c>
      <c r="AE192" s="40" t="s">
        <v>369</v>
      </c>
      <c r="AF192" s="1"/>
    </row>
    <row r="193" spans="1:32">
      <c r="A193" s="1" t="s">
        <v>2606</v>
      </c>
      <c r="B193" s="9">
        <v>40784</v>
      </c>
      <c r="C193" s="40" t="s">
        <v>671</v>
      </c>
      <c r="D193" s="40" t="s">
        <v>37</v>
      </c>
      <c r="E193" s="40" t="s">
        <v>25</v>
      </c>
      <c r="F193" s="47" t="s">
        <v>2284</v>
      </c>
      <c r="G193" s="40" t="s">
        <v>26</v>
      </c>
      <c r="H193" s="40" t="s">
        <v>33</v>
      </c>
      <c r="I193" s="40" t="s">
        <v>63</v>
      </c>
      <c r="J193" s="40">
        <v>32.5</v>
      </c>
      <c r="K193" s="40">
        <v>17.3</v>
      </c>
      <c r="L193" s="40">
        <v>13.4</v>
      </c>
      <c r="M193" s="40"/>
      <c r="N193" s="40"/>
      <c r="O193" s="40"/>
      <c r="P193" s="40"/>
      <c r="Q193" s="40">
        <v>21</v>
      </c>
      <c r="R193" s="40">
        <v>118</v>
      </c>
      <c r="S193" s="40">
        <f>R193-Q193</f>
        <v>97</v>
      </c>
      <c r="T193" s="40">
        <v>2</v>
      </c>
      <c r="U193" s="40"/>
      <c r="V193" s="40"/>
      <c r="W193" s="40"/>
      <c r="X193" s="40"/>
      <c r="Y193" s="40"/>
      <c r="Z193" s="40"/>
      <c r="AA193" s="40"/>
      <c r="AB193" s="40"/>
      <c r="AC193" s="40" t="s">
        <v>288</v>
      </c>
      <c r="AD193" s="40" t="s">
        <v>103</v>
      </c>
      <c r="AE193" s="40" t="s">
        <v>375</v>
      </c>
      <c r="AF193" s="1"/>
    </row>
    <row r="194" spans="1:32">
      <c r="A194" s="1" t="s">
        <v>2606</v>
      </c>
      <c r="B194" s="9">
        <v>40784</v>
      </c>
      <c r="C194" s="40" t="s">
        <v>655</v>
      </c>
      <c r="D194" s="40" t="s">
        <v>37</v>
      </c>
      <c r="E194" s="40" t="s">
        <v>25</v>
      </c>
      <c r="F194" s="47" t="s">
        <v>2285</v>
      </c>
      <c r="G194" s="40" t="s">
        <v>26</v>
      </c>
      <c r="H194" s="40" t="s">
        <v>33</v>
      </c>
      <c r="I194" s="40" t="s">
        <v>63</v>
      </c>
      <c r="J194" s="40">
        <v>35</v>
      </c>
      <c r="K194" s="40">
        <v>18.75</v>
      </c>
      <c r="L194" s="40">
        <v>13.25</v>
      </c>
      <c r="M194" s="40"/>
      <c r="N194" s="40"/>
      <c r="O194" s="40"/>
      <c r="P194" s="40"/>
      <c r="Q194" s="40">
        <v>19</v>
      </c>
      <c r="R194" s="40">
        <v>94</v>
      </c>
      <c r="S194" s="40">
        <f>R194-Q194</f>
        <v>75</v>
      </c>
      <c r="T194" s="40">
        <v>5</v>
      </c>
      <c r="U194" s="40"/>
      <c r="V194" s="40"/>
      <c r="W194" s="40"/>
      <c r="X194" s="40"/>
      <c r="Y194" s="40"/>
      <c r="Z194" s="40"/>
      <c r="AA194" s="40"/>
      <c r="AB194" s="40"/>
      <c r="AC194" s="40" t="s">
        <v>290</v>
      </c>
      <c r="AD194" s="40" t="s">
        <v>288</v>
      </c>
      <c r="AE194" s="40"/>
      <c r="AF194" s="1"/>
    </row>
    <row r="195" spans="1:32">
      <c r="A195" s="1" t="s">
        <v>2606</v>
      </c>
      <c r="B195" s="9">
        <v>40784</v>
      </c>
      <c r="C195" s="40" t="s">
        <v>661</v>
      </c>
      <c r="D195" s="40" t="s">
        <v>29</v>
      </c>
      <c r="E195" s="40" t="s">
        <v>53</v>
      </c>
      <c r="F195" s="47" t="s">
        <v>2271</v>
      </c>
      <c r="G195" s="40" t="s">
        <v>224</v>
      </c>
      <c r="H195" s="40" t="s">
        <v>33</v>
      </c>
      <c r="I195" s="40"/>
      <c r="J195" s="40"/>
      <c r="K195" s="40"/>
      <c r="L195" s="40"/>
      <c r="M195" s="40"/>
      <c r="N195" s="40"/>
      <c r="O195" s="40"/>
      <c r="P195" s="40"/>
      <c r="Q195" s="40"/>
      <c r="R195" s="40"/>
      <c r="S195" s="40"/>
      <c r="T195" s="40"/>
      <c r="U195" s="40"/>
      <c r="V195" s="40"/>
      <c r="W195" s="40"/>
      <c r="X195" s="40"/>
      <c r="Y195" s="40"/>
      <c r="Z195" s="40"/>
      <c r="AA195" s="40"/>
      <c r="AB195" s="40"/>
      <c r="AC195" s="40"/>
      <c r="AD195" s="40" t="s">
        <v>288</v>
      </c>
      <c r="AE195" s="40"/>
      <c r="AF195" s="1"/>
    </row>
    <row r="196" spans="1:32">
      <c r="A196" s="1" t="s">
        <v>2606</v>
      </c>
      <c r="B196" s="9">
        <v>40784</v>
      </c>
      <c r="C196" s="40" t="s">
        <v>611</v>
      </c>
      <c r="D196" s="40" t="s">
        <v>32</v>
      </c>
      <c r="E196" s="40" t="s">
        <v>53</v>
      </c>
      <c r="F196" s="47" t="s">
        <v>2274</v>
      </c>
      <c r="G196" s="40" t="s">
        <v>26</v>
      </c>
      <c r="H196" s="40" t="s">
        <v>27</v>
      </c>
      <c r="I196" s="40"/>
      <c r="J196" s="40"/>
      <c r="K196" s="40"/>
      <c r="L196" s="40"/>
      <c r="M196" s="40"/>
      <c r="N196" s="40"/>
      <c r="O196" s="40"/>
      <c r="P196" s="40"/>
      <c r="Q196" s="40"/>
      <c r="R196" s="40"/>
      <c r="S196" s="40"/>
      <c r="T196" s="40"/>
      <c r="U196" s="40"/>
      <c r="V196" s="40"/>
      <c r="W196" s="40"/>
      <c r="X196" s="40"/>
      <c r="Y196" s="40"/>
      <c r="Z196" s="40"/>
      <c r="AA196" s="40"/>
      <c r="AB196" s="40"/>
      <c r="AC196" s="40" t="s">
        <v>290</v>
      </c>
      <c r="AD196" s="40" t="s">
        <v>77</v>
      </c>
      <c r="AE196" s="40"/>
      <c r="AF196" s="1"/>
    </row>
    <row r="197" spans="1:32">
      <c r="A197" s="1" t="s">
        <v>2606</v>
      </c>
      <c r="B197" s="9">
        <v>40784</v>
      </c>
      <c r="C197" s="40" t="s">
        <v>604</v>
      </c>
      <c r="D197" s="40" t="s">
        <v>36</v>
      </c>
      <c r="E197" s="40" t="s">
        <v>53</v>
      </c>
      <c r="F197" s="47" t="s">
        <v>2279</v>
      </c>
      <c r="G197" s="40" t="s">
        <v>224</v>
      </c>
      <c r="H197" s="40" t="s">
        <v>33</v>
      </c>
      <c r="I197" s="40"/>
      <c r="J197" s="40">
        <v>32.1</v>
      </c>
      <c r="K197" s="40"/>
      <c r="L197" s="40">
        <v>4.5999999999999996</v>
      </c>
      <c r="M197" s="40">
        <v>128.1</v>
      </c>
      <c r="N197" s="40">
        <v>88.7</v>
      </c>
      <c r="O197" s="40"/>
      <c r="P197" s="40"/>
      <c r="Q197" s="40">
        <v>21</v>
      </c>
      <c r="R197" s="40">
        <v>97</v>
      </c>
      <c r="S197" s="40">
        <f>R197-Q197</f>
        <v>76</v>
      </c>
      <c r="T197" s="40">
        <v>3</v>
      </c>
      <c r="U197" s="40"/>
      <c r="V197" s="40"/>
      <c r="W197" s="40"/>
      <c r="X197" s="40"/>
      <c r="Y197" s="40"/>
      <c r="Z197" s="40"/>
      <c r="AA197" s="40"/>
      <c r="AB197" s="40"/>
      <c r="AC197" s="40" t="s">
        <v>288</v>
      </c>
      <c r="AD197" s="40" t="s">
        <v>77</v>
      </c>
      <c r="AE197" s="40"/>
      <c r="AF197" s="1"/>
    </row>
    <row r="198" spans="1:32">
      <c r="A198" s="1" t="s">
        <v>2606</v>
      </c>
      <c r="B198" s="9">
        <v>40784</v>
      </c>
      <c r="C198" s="40" t="s">
        <v>687</v>
      </c>
      <c r="D198" s="40" t="s">
        <v>37</v>
      </c>
      <c r="E198" s="40" t="s">
        <v>25</v>
      </c>
      <c r="F198" s="47" t="s">
        <v>2286</v>
      </c>
      <c r="G198" s="40" t="s">
        <v>26</v>
      </c>
      <c r="H198" s="40" t="s">
        <v>66</v>
      </c>
      <c r="I198" s="40"/>
      <c r="J198" s="40">
        <v>33</v>
      </c>
      <c r="K198" s="40">
        <v>17.25</v>
      </c>
      <c r="L198" s="40">
        <v>15.7</v>
      </c>
      <c r="M198" s="40"/>
      <c r="N198" s="40"/>
      <c r="O198" s="40"/>
      <c r="P198" s="40"/>
      <c r="Q198" s="40">
        <v>21</v>
      </c>
      <c r="R198" s="40">
        <v>103</v>
      </c>
      <c r="S198" s="40">
        <f>R198-Q198</f>
        <v>82</v>
      </c>
      <c r="T198" s="40">
        <v>2</v>
      </c>
      <c r="U198" s="40"/>
      <c r="V198" s="40"/>
      <c r="W198" s="40"/>
      <c r="X198" s="40"/>
      <c r="Y198" s="40"/>
      <c r="Z198" s="40"/>
      <c r="AA198" s="40"/>
      <c r="AB198" s="40"/>
      <c r="AC198" s="40" t="s">
        <v>288</v>
      </c>
      <c r="AD198" s="40" t="s">
        <v>103</v>
      </c>
      <c r="AE198" s="40"/>
      <c r="AF198" s="1"/>
    </row>
    <row r="199" spans="1:32">
      <c r="A199" s="1" t="s">
        <v>2606</v>
      </c>
      <c r="B199" s="9">
        <v>40784</v>
      </c>
      <c r="C199" s="40" t="s">
        <v>636</v>
      </c>
      <c r="D199" s="40" t="s">
        <v>146</v>
      </c>
      <c r="E199" s="40" t="s">
        <v>53</v>
      </c>
      <c r="F199" s="47" t="s">
        <v>2263</v>
      </c>
      <c r="G199" s="40" t="s">
        <v>26</v>
      </c>
      <c r="H199" s="40" t="s">
        <v>27</v>
      </c>
      <c r="I199" s="40"/>
      <c r="J199" s="40"/>
      <c r="K199" s="40"/>
      <c r="L199" s="40"/>
      <c r="M199" s="40"/>
      <c r="N199" s="40"/>
      <c r="O199" s="40"/>
      <c r="P199" s="40"/>
      <c r="Q199" s="40"/>
      <c r="R199" s="40"/>
      <c r="S199" s="40"/>
      <c r="T199" s="40"/>
      <c r="U199" s="40"/>
      <c r="V199" s="40"/>
      <c r="W199" s="40"/>
      <c r="X199" s="40"/>
      <c r="Y199" s="40"/>
      <c r="Z199" s="40"/>
      <c r="AA199" s="40"/>
      <c r="AB199" s="40"/>
      <c r="AC199" s="40" t="s">
        <v>288</v>
      </c>
      <c r="AD199" s="40" t="s">
        <v>290</v>
      </c>
      <c r="AE199" s="40"/>
      <c r="AF199" s="1"/>
    </row>
    <row r="200" spans="1:32">
      <c r="A200" s="1" t="s">
        <v>2606</v>
      </c>
      <c r="B200" s="9">
        <v>40784</v>
      </c>
      <c r="C200" s="40" t="s">
        <v>645</v>
      </c>
      <c r="D200" s="40" t="s">
        <v>30</v>
      </c>
      <c r="E200" s="40" t="s">
        <v>25</v>
      </c>
      <c r="F200" s="47" t="s">
        <v>2291</v>
      </c>
      <c r="G200" s="40" t="s">
        <v>224</v>
      </c>
      <c r="H200" s="40" t="s">
        <v>33</v>
      </c>
      <c r="I200" s="40"/>
      <c r="J200" s="40">
        <v>26.2</v>
      </c>
      <c r="K200" s="40">
        <v>15.65</v>
      </c>
      <c r="L200" s="40">
        <v>7.3</v>
      </c>
      <c r="M200" s="40"/>
      <c r="N200" s="40"/>
      <c r="O200" s="40"/>
      <c r="P200" s="40"/>
      <c r="Q200" s="40">
        <v>19</v>
      </c>
      <c r="R200" s="40">
        <v>52</v>
      </c>
      <c r="S200" s="40">
        <f>R200-Q200</f>
        <v>33</v>
      </c>
      <c r="T200" s="40">
        <v>49</v>
      </c>
      <c r="U200" s="40"/>
      <c r="V200" s="40"/>
      <c r="W200" s="40"/>
      <c r="X200" s="40">
        <v>288</v>
      </c>
      <c r="Y200" s="40"/>
      <c r="Z200" s="40"/>
      <c r="AA200" s="40"/>
      <c r="AB200" s="40"/>
      <c r="AC200" s="40" t="s">
        <v>290</v>
      </c>
      <c r="AD200" s="40" t="s">
        <v>288</v>
      </c>
      <c r="AE200" s="40"/>
      <c r="AF200" s="1"/>
    </row>
    <row r="201" spans="1:32">
      <c r="A201" s="31" t="s">
        <v>2606</v>
      </c>
      <c r="B201" s="32">
        <v>40784</v>
      </c>
      <c r="C201" s="41" t="s">
        <v>584</v>
      </c>
      <c r="D201" s="41" t="s">
        <v>511</v>
      </c>
      <c r="E201" s="41" t="s">
        <v>25</v>
      </c>
      <c r="F201" s="71"/>
      <c r="G201" s="41"/>
      <c r="H201" s="41"/>
      <c r="I201" s="41"/>
      <c r="J201" s="41"/>
      <c r="K201" s="41"/>
      <c r="L201" s="41"/>
      <c r="M201" s="41"/>
      <c r="N201" s="41"/>
      <c r="O201" s="41"/>
      <c r="P201" s="41"/>
      <c r="Q201" s="41"/>
      <c r="R201" s="41"/>
      <c r="S201" s="41"/>
      <c r="T201" s="41"/>
      <c r="U201" s="41"/>
      <c r="V201" s="41"/>
      <c r="W201" s="41" t="s">
        <v>73</v>
      </c>
      <c r="X201" s="41"/>
      <c r="Y201" s="41"/>
      <c r="Z201" s="41"/>
      <c r="AA201" s="41"/>
      <c r="AB201" s="41"/>
      <c r="AC201" s="41" t="s">
        <v>77</v>
      </c>
      <c r="AD201" s="41" t="s">
        <v>109</v>
      </c>
      <c r="AE201" s="41" t="s">
        <v>2592</v>
      </c>
      <c r="AF201" s="31"/>
    </row>
    <row r="202" spans="1:32">
      <c r="A202" s="1" t="s">
        <v>1718</v>
      </c>
      <c r="B202" s="9">
        <v>40798</v>
      </c>
      <c r="C202" s="40" t="s">
        <v>611</v>
      </c>
      <c r="D202" s="40" t="s">
        <v>24</v>
      </c>
      <c r="E202" s="40" t="s">
        <v>53</v>
      </c>
      <c r="F202" s="47" t="s">
        <v>2280</v>
      </c>
      <c r="G202" s="40" t="s">
        <v>26</v>
      </c>
      <c r="H202" s="40" t="s">
        <v>27</v>
      </c>
      <c r="I202" s="40"/>
      <c r="J202" s="40"/>
      <c r="K202" s="40"/>
      <c r="L202" s="40"/>
      <c r="M202" s="40"/>
      <c r="N202" s="40"/>
      <c r="O202" s="40"/>
      <c r="P202" s="40"/>
      <c r="Q202" s="40"/>
      <c r="R202" s="40"/>
      <c r="S202" s="40"/>
      <c r="T202" s="40"/>
      <c r="U202" s="40"/>
      <c r="V202" s="40"/>
      <c r="W202" s="40"/>
      <c r="X202" s="40"/>
      <c r="Y202" s="40"/>
      <c r="Z202" s="40"/>
      <c r="AA202" s="40"/>
      <c r="AB202" s="40"/>
      <c r="AC202" s="40" t="s">
        <v>288</v>
      </c>
      <c r="AD202" s="40" t="s">
        <v>288</v>
      </c>
      <c r="AE202" s="40"/>
      <c r="AF202" s="1"/>
    </row>
    <row r="203" spans="1:32">
      <c r="A203" s="1" t="s">
        <v>1718</v>
      </c>
      <c r="B203" s="9">
        <v>40798</v>
      </c>
      <c r="C203" s="40" t="s">
        <v>625</v>
      </c>
      <c r="D203" s="40" t="s">
        <v>32</v>
      </c>
      <c r="E203" s="40" t="s">
        <v>53</v>
      </c>
      <c r="F203" s="47" t="s">
        <v>2272</v>
      </c>
      <c r="G203" s="40" t="s">
        <v>26</v>
      </c>
      <c r="H203" s="40" t="s">
        <v>27</v>
      </c>
      <c r="I203" s="40"/>
      <c r="J203" s="40"/>
      <c r="K203" s="40"/>
      <c r="L203" s="40"/>
      <c r="M203" s="40"/>
      <c r="N203" s="40"/>
      <c r="O203" s="40"/>
      <c r="P203" s="40"/>
      <c r="Q203" s="40"/>
      <c r="R203" s="40"/>
      <c r="S203" s="40"/>
      <c r="T203" s="40"/>
      <c r="U203" s="40"/>
      <c r="V203" s="40"/>
      <c r="W203" s="40"/>
      <c r="X203" s="40"/>
      <c r="Y203" s="40"/>
      <c r="Z203" s="40"/>
      <c r="AA203" s="40"/>
      <c r="AB203" s="40"/>
      <c r="AC203" s="40" t="s">
        <v>72</v>
      </c>
      <c r="AD203" s="40" t="s">
        <v>244</v>
      </c>
      <c r="AE203" s="40"/>
      <c r="AF203" s="1"/>
    </row>
    <row r="204" spans="1:32">
      <c r="A204" s="1" t="s">
        <v>1718</v>
      </c>
      <c r="B204" s="9">
        <v>40798</v>
      </c>
      <c r="C204" s="40" t="s">
        <v>590</v>
      </c>
      <c r="D204" s="40" t="s">
        <v>29</v>
      </c>
      <c r="E204" s="40" t="s">
        <v>53</v>
      </c>
      <c r="F204" s="47" t="s">
        <v>2264</v>
      </c>
      <c r="G204" s="40" t="s">
        <v>26</v>
      </c>
      <c r="H204" s="40" t="s">
        <v>33</v>
      </c>
      <c r="I204" s="40"/>
      <c r="J204" s="40"/>
      <c r="K204" s="40"/>
      <c r="L204" s="40"/>
      <c r="M204" s="40"/>
      <c r="N204" s="40"/>
      <c r="O204" s="40"/>
      <c r="P204" s="40"/>
      <c r="Q204" s="40"/>
      <c r="R204" s="40"/>
      <c r="S204" s="40"/>
      <c r="T204" s="40"/>
      <c r="U204" s="40"/>
      <c r="V204" s="40"/>
      <c r="W204" s="40"/>
      <c r="X204" s="40"/>
      <c r="Y204" s="40"/>
      <c r="Z204" s="40"/>
      <c r="AA204" s="40"/>
      <c r="AB204" s="40"/>
      <c r="AC204" s="40" t="s">
        <v>288</v>
      </c>
      <c r="AD204" s="40" t="s">
        <v>288</v>
      </c>
      <c r="AE204" s="40"/>
      <c r="AF204" s="1"/>
    </row>
    <row r="205" spans="1:32">
      <c r="A205" s="1" t="s">
        <v>1718</v>
      </c>
      <c r="B205" s="9">
        <v>40798</v>
      </c>
      <c r="C205" s="40" t="s">
        <v>656</v>
      </c>
      <c r="D205" s="40" t="s">
        <v>146</v>
      </c>
      <c r="E205" s="40" t="s">
        <v>53</v>
      </c>
      <c r="F205" s="47" t="s">
        <v>2115</v>
      </c>
      <c r="G205" s="40" t="s">
        <v>26</v>
      </c>
      <c r="H205" s="40" t="s">
        <v>27</v>
      </c>
      <c r="I205" s="40"/>
      <c r="J205" s="40"/>
      <c r="K205" s="40"/>
      <c r="L205" s="40"/>
      <c r="M205" s="40"/>
      <c r="N205" s="40"/>
      <c r="O205" s="40"/>
      <c r="P205" s="40"/>
      <c r="Q205" s="40"/>
      <c r="R205" s="40"/>
      <c r="S205" s="40"/>
      <c r="T205" s="40"/>
      <c r="U205" s="40"/>
      <c r="V205" s="40"/>
      <c r="W205" s="40"/>
      <c r="X205" s="40"/>
      <c r="Y205" s="40"/>
      <c r="Z205" s="40"/>
      <c r="AA205" s="40"/>
      <c r="AB205" s="40"/>
      <c r="AC205" s="40" t="s">
        <v>288</v>
      </c>
      <c r="AD205" s="40" t="s">
        <v>103</v>
      </c>
      <c r="AE205" s="40"/>
      <c r="AF205" s="1"/>
    </row>
    <row r="206" spans="1:32">
      <c r="A206" s="1" t="s">
        <v>1718</v>
      </c>
      <c r="B206" s="9">
        <v>40798</v>
      </c>
      <c r="C206" s="40" t="s">
        <v>674</v>
      </c>
      <c r="D206" s="40" t="s">
        <v>239</v>
      </c>
      <c r="E206" s="40" t="s">
        <v>25</v>
      </c>
      <c r="F206" s="47" t="s">
        <v>2292</v>
      </c>
      <c r="G206" s="40" t="s">
        <v>224</v>
      </c>
      <c r="H206" s="40" t="s">
        <v>33</v>
      </c>
      <c r="I206" s="40"/>
      <c r="J206" s="40">
        <v>46.3</v>
      </c>
      <c r="K206" s="40"/>
      <c r="L206" s="40"/>
      <c r="M206" s="40">
        <f>153+35.2</f>
        <v>188.2</v>
      </c>
      <c r="N206" s="40">
        <f>153+33.6</f>
        <v>186.6</v>
      </c>
      <c r="O206" s="40"/>
      <c r="P206" s="40">
        <v>40.4</v>
      </c>
      <c r="Q206" s="40">
        <v>21</v>
      </c>
      <c r="R206" s="40">
        <v>183</v>
      </c>
      <c r="S206" s="40">
        <f>R206-Q206</f>
        <v>162</v>
      </c>
      <c r="T206" s="40">
        <v>7</v>
      </c>
      <c r="U206" s="40"/>
      <c r="V206" s="40"/>
      <c r="W206" s="40"/>
      <c r="X206" s="40"/>
      <c r="Y206" s="40"/>
      <c r="Z206" s="40"/>
      <c r="AA206" s="40"/>
      <c r="AB206" s="40"/>
      <c r="AC206" s="40" t="s">
        <v>288</v>
      </c>
      <c r="AD206" s="40" t="s">
        <v>103</v>
      </c>
      <c r="AE206" s="40"/>
      <c r="AF206" s="1"/>
    </row>
    <row r="207" spans="1:32">
      <c r="A207" s="1" t="s">
        <v>1718</v>
      </c>
      <c r="B207" s="9">
        <v>40798</v>
      </c>
      <c r="C207" s="40" t="s">
        <v>592</v>
      </c>
      <c r="D207" s="40" t="s">
        <v>31</v>
      </c>
      <c r="E207" s="40" t="s">
        <v>25</v>
      </c>
      <c r="F207" s="47" t="s">
        <v>2294</v>
      </c>
      <c r="G207" s="40" t="s">
        <v>26</v>
      </c>
      <c r="H207" s="40" t="s">
        <v>27</v>
      </c>
      <c r="I207" s="40"/>
      <c r="J207" s="40">
        <v>42.4</v>
      </c>
      <c r="K207" s="40">
        <v>18.7</v>
      </c>
      <c r="L207" s="40">
        <v>27.15</v>
      </c>
      <c r="M207" s="40"/>
      <c r="N207" s="40"/>
      <c r="O207" s="40"/>
      <c r="P207" s="40"/>
      <c r="Q207" s="40">
        <v>21</v>
      </c>
      <c r="R207" s="40">
        <v>217</v>
      </c>
      <c r="S207" s="40">
        <f>R207-Q207</f>
        <v>196</v>
      </c>
      <c r="T207" s="40">
        <v>42</v>
      </c>
      <c r="U207" s="40"/>
      <c r="V207" s="40"/>
      <c r="W207" s="40"/>
      <c r="X207" s="40"/>
      <c r="Y207" s="40"/>
      <c r="Z207" s="40"/>
      <c r="AA207" s="40"/>
      <c r="AB207" s="40"/>
      <c r="AC207" s="40" t="s">
        <v>288</v>
      </c>
      <c r="AD207" s="40" t="s">
        <v>288</v>
      </c>
      <c r="AE207" s="40"/>
      <c r="AF207" s="1"/>
    </row>
    <row r="208" spans="1:32">
      <c r="A208" s="1" t="s">
        <v>1718</v>
      </c>
      <c r="B208" s="9">
        <v>40798</v>
      </c>
      <c r="C208" s="40" t="s">
        <v>605</v>
      </c>
      <c r="D208" s="40" t="s">
        <v>30</v>
      </c>
      <c r="E208" s="40" t="s">
        <v>53</v>
      </c>
      <c r="F208" s="47" t="s">
        <v>2290</v>
      </c>
      <c r="G208" s="40" t="s">
        <v>224</v>
      </c>
      <c r="H208" s="40" t="s">
        <v>33</v>
      </c>
      <c r="I208" s="40"/>
      <c r="J208" s="40"/>
      <c r="K208" s="40"/>
      <c r="L208" s="40"/>
      <c r="M208" s="40"/>
      <c r="N208" s="40"/>
      <c r="O208" s="40"/>
      <c r="P208" s="40"/>
      <c r="Q208" s="40"/>
      <c r="R208" s="40"/>
      <c r="S208" s="40"/>
      <c r="T208" s="40"/>
      <c r="U208" s="40"/>
      <c r="V208" s="40"/>
      <c r="W208" s="40"/>
      <c r="X208" s="40"/>
      <c r="Y208" s="40"/>
      <c r="Z208" s="40"/>
      <c r="AA208" s="40"/>
      <c r="AB208" s="40"/>
      <c r="AC208" s="40" t="s">
        <v>72</v>
      </c>
      <c r="AD208" s="40" t="s">
        <v>288</v>
      </c>
      <c r="AE208" s="40"/>
      <c r="AF208" s="1"/>
    </row>
    <row r="209" spans="1:32">
      <c r="A209" s="1" t="s">
        <v>1718</v>
      </c>
      <c r="B209" s="9">
        <v>40798</v>
      </c>
      <c r="C209" s="40" t="s">
        <v>678</v>
      </c>
      <c r="D209" s="40" t="s">
        <v>29</v>
      </c>
      <c r="E209" s="40" t="s">
        <v>53</v>
      </c>
      <c r="F209" s="47" t="s">
        <v>2267</v>
      </c>
      <c r="G209" s="40" t="s">
        <v>26</v>
      </c>
      <c r="H209" s="40" t="s">
        <v>33</v>
      </c>
      <c r="I209" s="40"/>
      <c r="J209" s="40"/>
      <c r="K209" s="40"/>
      <c r="L209" s="40"/>
      <c r="M209" s="40"/>
      <c r="N209" s="40"/>
      <c r="O209" s="40"/>
      <c r="P209" s="40"/>
      <c r="Q209" s="40"/>
      <c r="R209" s="40"/>
      <c r="S209" s="40"/>
      <c r="T209" s="40"/>
      <c r="U209" s="40"/>
      <c r="V209" s="40"/>
      <c r="W209" s="40"/>
      <c r="X209" s="40"/>
      <c r="Y209" s="40"/>
      <c r="Z209" s="40"/>
      <c r="AA209" s="40"/>
      <c r="AB209" s="40"/>
      <c r="AC209" s="40"/>
      <c r="AD209" s="40" t="s">
        <v>103</v>
      </c>
      <c r="AE209" s="40"/>
      <c r="AF209" s="1"/>
    </row>
    <row r="210" spans="1:32">
      <c r="A210" s="1" t="s">
        <v>1718</v>
      </c>
      <c r="B210" s="9">
        <v>40798</v>
      </c>
      <c r="C210" s="40" t="s">
        <v>668</v>
      </c>
      <c r="D210" s="40" t="s">
        <v>29</v>
      </c>
      <c r="E210" s="40" t="s">
        <v>53</v>
      </c>
      <c r="F210" s="47" t="s">
        <v>2268</v>
      </c>
      <c r="G210" s="40" t="s">
        <v>26</v>
      </c>
      <c r="H210" s="40" t="s">
        <v>33</v>
      </c>
      <c r="I210" s="40"/>
      <c r="J210" s="40"/>
      <c r="K210" s="40"/>
      <c r="L210" s="40"/>
      <c r="M210" s="40"/>
      <c r="N210" s="40"/>
      <c r="O210" s="40"/>
      <c r="P210" s="40"/>
      <c r="Q210" s="40"/>
      <c r="R210" s="40"/>
      <c r="S210" s="40"/>
      <c r="T210" s="40"/>
      <c r="U210" s="40"/>
      <c r="V210" s="40"/>
      <c r="W210" s="40"/>
      <c r="X210" s="40"/>
      <c r="Y210" s="40"/>
      <c r="Z210" s="40"/>
      <c r="AA210" s="40"/>
      <c r="AB210" s="40"/>
      <c r="AC210" s="40" t="s">
        <v>72</v>
      </c>
      <c r="AD210" s="40" t="s">
        <v>103</v>
      </c>
      <c r="AE210" s="40"/>
      <c r="AF210" s="1"/>
    </row>
    <row r="211" spans="1:32">
      <c r="A211" s="1" t="s">
        <v>1718</v>
      </c>
      <c r="B211" s="9">
        <v>40798</v>
      </c>
      <c r="C211" s="40" t="s">
        <v>608</v>
      </c>
      <c r="D211" s="40" t="s">
        <v>31</v>
      </c>
      <c r="E211" s="40" t="s">
        <v>53</v>
      </c>
      <c r="F211" s="47" t="s">
        <v>2281</v>
      </c>
      <c r="G211" s="40" t="s">
        <v>26</v>
      </c>
      <c r="H211" s="40" t="s">
        <v>27</v>
      </c>
      <c r="I211" s="40"/>
      <c r="J211" s="40"/>
      <c r="K211" s="40"/>
      <c r="L211" s="40"/>
      <c r="M211" s="40"/>
      <c r="N211" s="40"/>
      <c r="O211" s="40"/>
      <c r="P211" s="40"/>
      <c r="Q211" s="40"/>
      <c r="R211" s="40"/>
      <c r="S211" s="40"/>
      <c r="T211" s="40"/>
      <c r="U211" s="40"/>
      <c r="V211" s="40"/>
      <c r="W211" s="40"/>
      <c r="X211" s="40"/>
      <c r="Y211" s="40"/>
      <c r="Z211" s="40"/>
      <c r="AA211" s="40"/>
      <c r="AB211" s="40"/>
      <c r="AC211" s="40" t="s">
        <v>72</v>
      </c>
      <c r="AD211" s="40" t="s">
        <v>288</v>
      </c>
      <c r="AE211" s="40"/>
      <c r="AF211" s="1"/>
    </row>
    <row r="212" spans="1:32">
      <c r="A212" s="1" t="s">
        <v>1718</v>
      </c>
      <c r="B212" s="9">
        <v>40798</v>
      </c>
      <c r="C212" s="40" t="s">
        <v>646</v>
      </c>
      <c r="D212" s="40" t="s">
        <v>146</v>
      </c>
      <c r="E212" s="40" t="s">
        <v>25</v>
      </c>
      <c r="F212" s="47" t="s">
        <v>2295</v>
      </c>
      <c r="G212" s="40" t="s">
        <v>26</v>
      </c>
      <c r="H212" s="40" t="s">
        <v>27</v>
      </c>
      <c r="I212" s="40"/>
      <c r="J212" s="40">
        <v>24.9</v>
      </c>
      <c r="K212" s="40">
        <v>14.9</v>
      </c>
      <c r="L212" s="40">
        <v>17.3</v>
      </c>
      <c r="M212" s="40"/>
      <c r="N212" s="40"/>
      <c r="O212" s="40"/>
      <c r="P212" s="40"/>
      <c r="Q212" s="40">
        <v>21</v>
      </c>
      <c r="R212" s="40">
        <v>53</v>
      </c>
      <c r="S212" s="40">
        <f>R212-Q212</f>
        <v>32</v>
      </c>
      <c r="T212" s="40">
        <v>0</v>
      </c>
      <c r="U212" s="40"/>
      <c r="V212" s="40"/>
      <c r="W212" s="40"/>
      <c r="X212" s="40"/>
      <c r="Y212" s="40"/>
      <c r="Z212" s="40"/>
      <c r="AA212" s="40"/>
      <c r="AB212" s="40"/>
      <c r="AC212" s="40" t="s">
        <v>288</v>
      </c>
      <c r="AD212" s="40" t="s">
        <v>244</v>
      </c>
      <c r="AE212" s="40" t="s">
        <v>380</v>
      </c>
      <c r="AF212" s="1"/>
    </row>
    <row r="213" spans="1:32">
      <c r="A213" s="31" t="s">
        <v>1718</v>
      </c>
      <c r="B213" s="32">
        <v>40798</v>
      </c>
      <c r="C213" s="41" t="s">
        <v>680</v>
      </c>
      <c r="D213" s="41" t="s">
        <v>239</v>
      </c>
      <c r="E213" s="41" t="s">
        <v>25</v>
      </c>
      <c r="F213" s="71" t="s">
        <v>2293</v>
      </c>
      <c r="G213" s="41" t="s">
        <v>26</v>
      </c>
      <c r="H213" s="41" t="s">
        <v>27</v>
      </c>
      <c r="I213" s="41"/>
      <c r="J213" s="41">
        <v>45.1</v>
      </c>
      <c r="K213" s="41"/>
      <c r="L213" s="41"/>
      <c r="M213" s="41">
        <f>153+46.4</f>
        <v>199.4</v>
      </c>
      <c r="N213" s="41">
        <f>153+34.7</f>
        <v>187.7</v>
      </c>
      <c r="O213" s="41"/>
      <c r="P213" s="41">
        <v>41.8</v>
      </c>
      <c r="Q213" s="41">
        <v>21</v>
      </c>
      <c r="R213" s="41">
        <v>216</v>
      </c>
      <c r="S213" s="41">
        <f>R213-Q213</f>
        <v>195</v>
      </c>
      <c r="T213" s="41">
        <v>2</v>
      </c>
      <c r="U213" s="41"/>
      <c r="V213" s="41"/>
      <c r="W213" s="41" t="s">
        <v>73</v>
      </c>
      <c r="X213" s="41"/>
      <c r="Y213" s="41"/>
      <c r="Z213" s="41"/>
      <c r="AA213" s="41"/>
      <c r="AB213" s="41"/>
      <c r="AC213" s="41" t="s">
        <v>288</v>
      </c>
      <c r="AD213" s="41" t="s">
        <v>103</v>
      </c>
      <c r="AE213" s="41" t="s">
        <v>383</v>
      </c>
      <c r="AF213" s="31"/>
    </row>
    <row r="214" spans="1:32">
      <c r="A214" s="1" t="s">
        <v>1718</v>
      </c>
      <c r="B214" s="9">
        <v>40798</v>
      </c>
      <c r="C214" s="40" t="s">
        <v>644</v>
      </c>
      <c r="D214" s="40" t="s">
        <v>31</v>
      </c>
      <c r="E214" s="40" t="s">
        <v>53</v>
      </c>
      <c r="F214" s="47" t="s">
        <v>2283</v>
      </c>
      <c r="G214" s="40" t="s">
        <v>26</v>
      </c>
      <c r="H214" s="40" t="s">
        <v>33</v>
      </c>
      <c r="I214" s="40"/>
      <c r="J214" s="40"/>
      <c r="K214" s="40"/>
      <c r="L214" s="40"/>
      <c r="M214" s="40"/>
      <c r="N214" s="40"/>
      <c r="O214" s="40"/>
      <c r="P214" s="40"/>
      <c r="Q214" s="40"/>
      <c r="R214" s="40"/>
      <c r="S214" s="40"/>
      <c r="T214" s="40"/>
      <c r="U214" s="40"/>
      <c r="V214" s="40"/>
      <c r="W214" s="40"/>
      <c r="X214" s="40"/>
      <c r="Y214" s="40"/>
      <c r="Z214" s="40"/>
      <c r="AA214" s="40"/>
      <c r="AB214" s="40"/>
      <c r="AC214" s="40" t="s">
        <v>72</v>
      </c>
      <c r="AD214" s="40" t="s">
        <v>244</v>
      </c>
      <c r="AE214" s="40" t="s">
        <v>379</v>
      </c>
      <c r="AF214" s="1"/>
    </row>
    <row r="215" spans="1:32">
      <c r="A215" s="1" t="s">
        <v>1718</v>
      </c>
      <c r="B215" s="9">
        <v>40798</v>
      </c>
      <c r="C215" s="40" t="s">
        <v>627</v>
      </c>
      <c r="D215" s="40" t="s">
        <v>30</v>
      </c>
      <c r="E215" s="40" t="s">
        <v>53</v>
      </c>
      <c r="F215" s="47" t="s">
        <v>2278</v>
      </c>
      <c r="G215" s="40" t="s">
        <v>26</v>
      </c>
      <c r="H215" s="40" t="s">
        <v>27</v>
      </c>
      <c r="I215" s="40"/>
      <c r="J215" s="40"/>
      <c r="K215" s="40"/>
      <c r="L215" s="40"/>
      <c r="M215" s="40"/>
      <c r="N215" s="40"/>
      <c r="O215" s="40"/>
      <c r="P215" s="40"/>
      <c r="Q215" s="40"/>
      <c r="R215" s="40"/>
      <c r="S215" s="40"/>
      <c r="T215" s="40"/>
      <c r="U215" s="40"/>
      <c r="V215" s="40"/>
      <c r="W215" s="40"/>
      <c r="X215" s="40"/>
      <c r="Y215" s="40"/>
      <c r="Z215" s="40"/>
      <c r="AA215" s="40"/>
      <c r="AB215" s="40"/>
      <c r="AC215" s="40" t="s">
        <v>72</v>
      </c>
      <c r="AD215" s="40" t="s">
        <v>244</v>
      </c>
      <c r="AE215" s="40"/>
      <c r="AF215" s="1"/>
    </row>
    <row r="216" spans="1:32">
      <c r="A216" s="1" t="s">
        <v>1718</v>
      </c>
      <c r="B216" s="9">
        <v>40798</v>
      </c>
      <c r="C216" s="40" t="s">
        <v>629</v>
      </c>
      <c r="D216" s="40" t="s">
        <v>29</v>
      </c>
      <c r="E216" s="40" t="s">
        <v>53</v>
      </c>
      <c r="F216" s="47" t="s">
        <v>2271</v>
      </c>
      <c r="G216" s="40" t="s">
        <v>224</v>
      </c>
      <c r="H216" s="40" t="s">
        <v>33</v>
      </c>
      <c r="I216" s="40"/>
      <c r="J216" s="40"/>
      <c r="K216" s="40"/>
      <c r="L216" s="40"/>
      <c r="M216" s="40"/>
      <c r="N216" s="40"/>
      <c r="O216" s="40"/>
      <c r="P216" s="40"/>
      <c r="Q216" s="40"/>
      <c r="R216" s="40"/>
      <c r="S216" s="40"/>
      <c r="T216" s="40"/>
      <c r="U216" s="40"/>
      <c r="V216" s="40"/>
      <c r="W216" s="40"/>
      <c r="X216" s="40"/>
      <c r="Y216" s="40"/>
      <c r="Z216" s="40"/>
      <c r="AA216" s="40"/>
      <c r="AB216" s="40"/>
      <c r="AC216" s="40" t="s">
        <v>72</v>
      </c>
      <c r="AD216" s="40" t="s">
        <v>244</v>
      </c>
      <c r="AE216" s="40"/>
      <c r="AF216" s="1"/>
    </row>
    <row r="217" spans="1:32">
      <c r="A217" s="1" t="s">
        <v>1718</v>
      </c>
      <c r="B217" s="9">
        <v>40798</v>
      </c>
      <c r="C217" s="40" t="s">
        <v>610</v>
      </c>
      <c r="D217" s="40" t="s">
        <v>32</v>
      </c>
      <c r="E217" s="40" t="s">
        <v>53</v>
      </c>
      <c r="F217" s="47" t="s">
        <v>2274</v>
      </c>
      <c r="G217" s="40" t="s">
        <v>26</v>
      </c>
      <c r="H217" s="40" t="s">
        <v>27</v>
      </c>
      <c r="I217" s="40"/>
      <c r="J217" s="40"/>
      <c r="K217" s="40"/>
      <c r="L217" s="40"/>
      <c r="M217" s="40"/>
      <c r="N217" s="40"/>
      <c r="O217" s="40"/>
      <c r="P217" s="40"/>
      <c r="Q217" s="40"/>
      <c r="R217" s="40"/>
      <c r="S217" s="40"/>
      <c r="T217" s="40"/>
      <c r="U217" s="40"/>
      <c r="V217" s="40"/>
      <c r="W217" s="40"/>
      <c r="X217" s="40"/>
      <c r="Y217" s="40"/>
      <c r="Z217" s="40"/>
      <c r="AA217" s="40"/>
      <c r="AB217" s="40"/>
      <c r="AC217" s="40" t="s">
        <v>72</v>
      </c>
      <c r="AD217" s="40" t="s">
        <v>288</v>
      </c>
      <c r="AE217" s="40"/>
      <c r="AF217" s="1"/>
    </row>
    <row r="218" spans="1:32">
      <c r="A218" s="1" t="s">
        <v>1718</v>
      </c>
      <c r="B218" s="9">
        <v>40798</v>
      </c>
      <c r="C218" s="40" t="s">
        <v>666</v>
      </c>
      <c r="D218" s="40" t="s">
        <v>37</v>
      </c>
      <c r="E218" s="40" t="s">
        <v>25</v>
      </c>
      <c r="F218" s="47" t="s">
        <v>2296</v>
      </c>
      <c r="G218" s="40" t="s">
        <v>26</v>
      </c>
      <c r="H218" s="40" t="s">
        <v>33</v>
      </c>
      <c r="I218" s="40" t="s">
        <v>63</v>
      </c>
      <c r="J218" s="40">
        <v>35.049999999999997</v>
      </c>
      <c r="K218" s="40">
        <v>20.350000000000001</v>
      </c>
      <c r="L218" s="40">
        <v>19.8</v>
      </c>
      <c r="M218" s="40"/>
      <c r="N218" s="40"/>
      <c r="O218" s="40"/>
      <c r="P218" s="40"/>
      <c r="Q218" s="40">
        <v>20</v>
      </c>
      <c r="R218" s="40">
        <v>173</v>
      </c>
      <c r="S218" s="40">
        <f>R218-Q218</f>
        <v>153</v>
      </c>
      <c r="T218" s="40">
        <v>4</v>
      </c>
      <c r="U218" s="40"/>
      <c r="V218" s="40"/>
      <c r="W218" s="40"/>
      <c r="X218" s="40"/>
      <c r="Y218" s="40"/>
      <c r="Z218" s="40"/>
      <c r="AA218" s="40"/>
      <c r="AB218" s="40"/>
      <c r="AC218" s="40" t="s">
        <v>288</v>
      </c>
      <c r="AD218" s="40" t="s">
        <v>103</v>
      </c>
      <c r="AE218" s="40" t="s">
        <v>381</v>
      </c>
      <c r="AF218" s="1"/>
    </row>
    <row r="219" spans="1:32">
      <c r="A219" s="1" t="s">
        <v>1718</v>
      </c>
      <c r="B219" s="9">
        <v>40798</v>
      </c>
      <c r="C219" s="40" t="s">
        <v>588</v>
      </c>
      <c r="D219" s="40" t="s">
        <v>32</v>
      </c>
      <c r="E219" s="40" t="s">
        <v>53</v>
      </c>
      <c r="F219" s="47" t="s">
        <v>2275</v>
      </c>
      <c r="G219" s="40" t="s">
        <v>26</v>
      </c>
      <c r="H219" s="40" t="s">
        <v>66</v>
      </c>
      <c r="I219" s="40"/>
      <c r="J219" s="40"/>
      <c r="K219" s="40"/>
      <c r="L219" s="40"/>
      <c r="M219" s="40"/>
      <c r="N219" s="40"/>
      <c r="O219" s="40"/>
      <c r="P219" s="40"/>
      <c r="Q219" s="40"/>
      <c r="R219" s="40"/>
      <c r="S219" s="40"/>
      <c r="T219" s="40"/>
      <c r="U219" s="40"/>
      <c r="V219" s="40"/>
      <c r="W219" s="40"/>
      <c r="X219" s="40"/>
      <c r="Y219" s="40"/>
      <c r="Z219" s="40"/>
      <c r="AA219" s="40"/>
      <c r="AB219" s="40"/>
      <c r="AC219" s="40" t="s">
        <v>72</v>
      </c>
      <c r="AD219" s="40" t="s">
        <v>288</v>
      </c>
      <c r="AE219" s="40"/>
      <c r="AF219" s="1"/>
    </row>
    <row r="220" spans="1:32">
      <c r="A220" s="1" t="s">
        <v>1718</v>
      </c>
      <c r="B220" s="9">
        <v>40798</v>
      </c>
      <c r="C220" s="40" t="s">
        <v>675</v>
      </c>
      <c r="D220" s="40" t="s">
        <v>29</v>
      </c>
      <c r="E220" s="40" t="s">
        <v>53</v>
      </c>
      <c r="F220" s="47" t="s">
        <v>2270</v>
      </c>
      <c r="G220" s="40" t="s">
        <v>26</v>
      </c>
      <c r="H220" s="40" t="s">
        <v>27</v>
      </c>
      <c r="I220" s="40"/>
      <c r="J220" s="40"/>
      <c r="K220" s="40"/>
      <c r="L220" s="40"/>
      <c r="M220" s="40"/>
      <c r="N220" s="40"/>
      <c r="O220" s="40"/>
      <c r="P220" s="40"/>
      <c r="Q220" s="40"/>
      <c r="R220" s="40"/>
      <c r="S220" s="40"/>
      <c r="T220" s="40"/>
      <c r="U220" s="40"/>
      <c r="V220" s="40"/>
      <c r="W220" s="40"/>
      <c r="X220" s="40"/>
      <c r="Y220" s="40"/>
      <c r="Z220" s="40"/>
      <c r="AA220" s="40"/>
      <c r="AB220" s="40"/>
      <c r="AC220" s="40"/>
      <c r="AD220" s="40" t="s">
        <v>103</v>
      </c>
      <c r="AE220" s="40"/>
      <c r="AF220" s="1"/>
    </row>
    <row r="221" spans="1:32">
      <c r="A221" s="1" t="s">
        <v>1718</v>
      </c>
      <c r="B221" s="9">
        <v>40798</v>
      </c>
      <c r="C221" s="40" t="s">
        <v>679</v>
      </c>
      <c r="D221" s="40" t="s">
        <v>32</v>
      </c>
      <c r="E221" s="40" t="s">
        <v>25</v>
      </c>
      <c r="F221" s="47" t="s">
        <v>2297</v>
      </c>
      <c r="G221" s="40" t="s">
        <v>26</v>
      </c>
      <c r="H221" s="40" t="s">
        <v>90</v>
      </c>
      <c r="I221" s="40"/>
      <c r="J221" s="40">
        <v>24.9</v>
      </c>
      <c r="K221" s="40">
        <v>16</v>
      </c>
      <c r="L221" s="40">
        <v>8.3000000000000007</v>
      </c>
      <c r="M221" s="40"/>
      <c r="N221" s="40"/>
      <c r="O221" s="40"/>
      <c r="P221" s="40"/>
      <c r="Q221" s="40">
        <v>20</v>
      </c>
      <c r="R221" s="40">
        <v>74</v>
      </c>
      <c r="S221" s="40">
        <f>R221-Q221</f>
        <v>54</v>
      </c>
      <c r="T221" s="40">
        <v>41</v>
      </c>
      <c r="U221" s="40"/>
      <c r="V221" s="40" t="s">
        <v>382</v>
      </c>
      <c r="W221" s="40"/>
      <c r="X221" s="40">
        <v>300</v>
      </c>
      <c r="Y221" s="40"/>
      <c r="Z221" s="40"/>
      <c r="AA221" s="40"/>
      <c r="AB221" s="40"/>
      <c r="AC221" s="40" t="s">
        <v>288</v>
      </c>
      <c r="AD221" s="40" t="s">
        <v>103</v>
      </c>
      <c r="AE221" s="40"/>
      <c r="AF221" s="1"/>
    </row>
    <row r="222" spans="1:32">
      <c r="A222" s="1" t="s">
        <v>1718</v>
      </c>
      <c r="B222" s="9">
        <v>40798</v>
      </c>
      <c r="C222" s="40" t="s">
        <v>609</v>
      </c>
      <c r="D222" s="40" t="s">
        <v>32</v>
      </c>
      <c r="E222" s="40" t="s">
        <v>53</v>
      </c>
      <c r="F222" s="47" t="s">
        <v>2276</v>
      </c>
      <c r="G222" s="40" t="s">
        <v>26</v>
      </c>
      <c r="H222" s="40" t="s">
        <v>66</v>
      </c>
      <c r="I222" s="40"/>
      <c r="J222" s="40"/>
      <c r="K222" s="40"/>
      <c r="L222" s="40"/>
      <c r="M222" s="40"/>
      <c r="N222" s="40"/>
      <c r="O222" s="40"/>
      <c r="P222" s="40"/>
      <c r="Q222" s="40"/>
      <c r="R222" s="40"/>
      <c r="S222" s="40"/>
      <c r="T222" s="40"/>
      <c r="U222" s="40"/>
      <c r="V222" s="40"/>
      <c r="W222" s="40"/>
      <c r="X222" s="40"/>
      <c r="Y222" s="40"/>
      <c r="Z222" s="40"/>
      <c r="AA222" s="40"/>
      <c r="AB222" s="40"/>
      <c r="AC222" s="40" t="s">
        <v>288</v>
      </c>
      <c r="AD222" s="40" t="s">
        <v>288</v>
      </c>
      <c r="AE222" s="40"/>
      <c r="AF222" s="1"/>
    </row>
    <row r="223" spans="1:32">
      <c r="A223" s="31" t="s">
        <v>1718</v>
      </c>
      <c r="B223" s="32">
        <v>40798</v>
      </c>
      <c r="C223" s="41" t="s">
        <v>601</v>
      </c>
      <c r="D223" s="41" t="s">
        <v>511</v>
      </c>
      <c r="E223" s="41" t="s">
        <v>25</v>
      </c>
      <c r="F223" s="71"/>
      <c r="G223" s="41"/>
      <c r="H223" s="41"/>
      <c r="I223" s="41"/>
      <c r="J223" s="41"/>
      <c r="K223" s="41"/>
      <c r="L223" s="41"/>
      <c r="M223" s="41"/>
      <c r="N223" s="41"/>
      <c r="O223" s="41"/>
      <c r="P223" s="41"/>
      <c r="Q223" s="41"/>
      <c r="R223" s="41"/>
      <c r="S223" s="41"/>
      <c r="T223" s="41"/>
      <c r="U223" s="41"/>
      <c r="V223" s="41"/>
      <c r="W223" s="41" t="s">
        <v>73</v>
      </c>
      <c r="X223" s="41"/>
      <c r="Y223" s="41"/>
      <c r="Z223" s="41"/>
      <c r="AA223" s="41"/>
      <c r="AB223" s="41"/>
      <c r="AC223" s="41" t="s">
        <v>72</v>
      </c>
      <c r="AD223" s="41" t="s">
        <v>288</v>
      </c>
      <c r="AE223" s="41" t="s">
        <v>2592</v>
      </c>
      <c r="AF223" s="35"/>
    </row>
    <row r="224" spans="1:32">
      <c r="A224" s="35" t="s">
        <v>1718</v>
      </c>
      <c r="B224" s="36">
        <v>40798</v>
      </c>
      <c r="C224" s="45" t="s">
        <v>638</v>
      </c>
      <c r="D224" s="45" t="s">
        <v>146</v>
      </c>
      <c r="E224" s="45" t="s">
        <v>53</v>
      </c>
      <c r="F224" s="72"/>
      <c r="G224" s="45"/>
      <c r="H224" s="45"/>
      <c r="I224" s="45"/>
      <c r="J224" s="45"/>
      <c r="K224" s="45"/>
      <c r="L224" s="45"/>
      <c r="M224" s="45"/>
      <c r="N224" s="45"/>
      <c r="O224" s="45"/>
      <c r="P224" s="45"/>
      <c r="Q224" s="45"/>
      <c r="R224" s="45"/>
      <c r="S224" s="45"/>
      <c r="T224" s="45"/>
      <c r="U224" s="45"/>
      <c r="V224" s="45"/>
      <c r="W224" s="45"/>
      <c r="X224" s="45"/>
      <c r="Y224" s="45"/>
      <c r="Z224" s="45"/>
      <c r="AA224" s="45"/>
      <c r="AB224" s="45"/>
      <c r="AC224" s="45" t="s">
        <v>72</v>
      </c>
      <c r="AD224" s="45" t="s">
        <v>244</v>
      </c>
      <c r="AE224" s="45" t="s">
        <v>2602</v>
      </c>
      <c r="AF224" s="31"/>
    </row>
    <row r="225" spans="1:32" s="78" customFormat="1">
      <c r="A225" s="31" t="s">
        <v>1719</v>
      </c>
      <c r="B225" s="32">
        <v>40799</v>
      </c>
      <c r="C225" s="41" t="s">
        <v>666</v>
      </c>
      <c r="D225" s="41" t="s">
        <v>32</v>
      </c>
      <c r="E225" s="41" t="s">
        <v>25</v>
      </c>
      <c r="F225" s="71" t="s">
        <v>2605</v>
      </c>
      <c r="G225" s="41"/>
      <c r="H225" s="41"/>
      <c r="I225" s="41"/>
      <c r="J225" s="41"/>
      <c r="K225" s="41"/>
      <c r="L225" s="41"/>
      <c r="M225" s="41"/>
      <c r="N225" s="41"/>
      <c r="O225" s="41"/>
      <c r="P225" s="41"/>
      <c r="Q225" s="41"/>
      <c r="R225" s="41"/>
      <c r="S225" s="41"/>
      <c r="T225" s="41"/>
      <c r="U225" s="41"/>
      <c r="V225" s="41"/>
      <c r="W225" s="41" t="s">
        <v>73</v>
      </c>
      <c r="X225" s="41"/>
      <c r="Y225" s="41"/>
      <c r="Z225" s="41"/>
      <c r="AA225" s="41"/>
      <c r="AB225" s="41"/>
      <c r="AC225" s="41" t="s">
        <v>288</v>
      </c>
      <c r="AD225" s="41" t="s">
        <v>103</v>
      </c>
      <c r="AE225" s="41" t="s">
        <v>390</v>
      </c>
      <c r="AF225" s="31"/>
    </row>
    <row r="226" spans="1:32">
      <c r="A226" s="1" t="s">
        <v>1719</v>
      </c>
      <c r="B226" s="9">
        <v>40799</v>
      </c>
      <c r="C226" s="40" t="s">
        <v>623</v>
      </c>
      <c r="D226" s="40" t="s">
        <v>32</v>
      </c>
      <c r="E226" s="40" t="s">
        <v>53</v>
      </c>
      <c r="F226" s="47" t="s">
        <v>2272</v>
      </c>
      <c r="G226" s="40" t="s">
        <v>26</v>
      </c>
      <c r="H226" s="40" t="s">
        <v>27</v>
      </c>
      <c r="I226" s="40"/>
      <c r="J226" s="40"/>
      <c r="K226" s="40"/>
      <c r="L226" s="40"/>
      <c r="M226" s="40"/>
      <c r="N226" s="40"/>
      <c r="O226" s="40"/>
      <c r="P226" s="40"/>
      <c r="Q226" s="40"/>
      <c r="R226" s="40"/>
      <c r="S226" s="40"/>
      <c r="T226" s="40"/>
      <c r="U226" s="40"/>
      <c r="V226" s="40" t="s">
        <v>386</v>
      </c>
      <c r="W226" s="40"/>
      <c r="X226" s="40"/>
      <c r="Y226" s="40"/>
      <c r="Z226" s="40"/>
      <c r="AA226" s="40"/>
      <c r="AB226" s="40"/>
      <c r="AC226" s="40" t="s">
        <v>288</v>
      </c>
      <c r="AD226" s="40" t="s">
        <v>103</v>
      </c>
      <c r="AE226" s="40"/>
      <c r="AF226" s="1"/>
    </row>
    <row r="227" spans="1:32">
      <c r="A227" s="1" t="s">
        <v>1719</v>
      </c>
      <c r="B227" s="9">
        <v>40799</v>
      </c>
      <c r="C227" s="40" t="s">
        <v>621</v>
      </c>
      <c r="D227" s="40" t="s">
        <v>29</v>
      </c>
      <c r="E227" s="40" t="s">
        <v>53</v>
      </c>
      <c r="F227" s="47" t="s">
        <v>2265</v>
      </c>
      <c r="G227" s="40" t="s">
        <v>26</v>
      </c>
      <c r="H227" s="40" t="s">
        <v>33</v>
      </c>
      <c r="I227" s="40"/>
      <c r="J227" s="40"/>
      <c r="K227" s="40"/>
      <c r="L227" s="40"/>
      <c r="M227" s="40"/>
      <c r="N227" s="40"/>
      <c r="O227" s="40"/>
      <c r="P227" s="40"/>
      <c r="Q227" s="40"/>
      <c r="R227" s="40"/>
      <c r="S227" s="40"/>
      <c r="T227" s="40"/>
      <c r="U227" s="40"/>
      <c r="V227" s="40"/>
      <c r="W227" s="40"/>
      <c r="X227" s="40"/>
      <c r="Y227" s="40"/>
      <c r="Z227" s="40"/>
      <c r="AA227" s="40"/>
      <c r="AB227" s="40"/>
      <c r="AC227" s="40" t="s">
        <v>288</v>
      </c>
      <c r="AD227" s="40" t="s">
        <v>103</v>
      </c>
      <c r="AE227" s="40"/>
      <c r="AF227" s="1"/>
    </row>
    <row r="228" spans="1:32">
      <c r="A228" s="1" t="s">
        <v>1719</v>
      </c>
      <c r="B228" s="9">
        <v>40799</v>
      </c>
      <c r="C228" s="40" t="s">
        <v>638</v>
      </c>
      <c r="D228" s="40" t="s">
        <v>146</v>
      </c>
      <c r="E228" s="40" t="s">
        <v>25</v>
      </c>
      <c r="F228" s="47" t="s">
        <v>2301</v>
      </c>
      <c r="G228" s="40" t="s">
        <v>224</v>
      </c>
      <c r="H228" s="40" t="s">
        <v>33</v>
      </c>
      <c r="I228" s="40"/>
      <c r="J228" s="40">
        <v>20.45</v>
      </c>
      <c r="K228" s="40">
        <v>14.1</v>
      </c>
      <c r="L228" s="40">
        <v>8.9</v>
      </c>
      <c r="M228" s="40"/>
      <c r="N228" s="40"/>
      <c r="O228" s="40"/>
      <c r="P228" s="40"/>
      <c r="Q228" s="40">
        <v>22</v>
      </c>
      <c r="R228" s="40">
        <v>42</v>
      </c>
      <c r="S228" s="40">
        <f>R228-Q228</f>
        <v>20</v>
      </c>
      <c r="T228" s="40">
        <v>1</v>
      </c>
      <c r="U228" s="40"/>
      <c r="V228" s="40"/>
      <c r="W228" s="40"/>
      <c r="X228" s="40"/>
      <c r="Y228" s="40"/>
      <c r="Z228" s="40"/>
      <c r="AA228" s="40"/>
      <c r="AB228" s="40"/>
      <c r="AC228" s="40" t="s">
        <v>288</v>
      </c>
      <c r="AD228" s="40" t="s">
        <v>72</v>
      </c>
      <c r="AE228" s="40"/>
      <c r="AF228" s="1"/>
    </row>
    <row r="229" spans="1:32">
      <c r="A229" s="1" t="s">
        <v>1719</v>
      </c>
      <c r="B229" s="9">
        <v>40799</v>
      </c>
      <c r="C229" s="40" t="s">
        <v>593</v>
      </c>
      <c r="D229" s="40" t="s">
        <v>29</v>
      </c>
      <c r="E229" s="40" t="s">
        <v>25</v>
      </c>
      <c r="F229" s="47" t="s">
        <v>2302</v>
      </c>
      <c r="G229" s="40" t="s">
        <v>26</v>
      </c>
      <c r="H229" s="40" t="s">
        <v>66</v>
      </c>
      <c r="I229" s="40"/>
      <c r="J229" s="40">
        <v>41.9</v>
      </c>
      <c r="K229" s="40">
        <v>24.7</v>
      </c>
      <c r="L229" s="40">
        <v>19.649999999999999</v>
      </c>
      <c r="M229" s="40"/>
      <c r="N229" s="40"/>
      <c r="O229" s="40"/>
      <c r="P229" s="40"/>
      <c r="Q229" s="40">
        <v>22</v>
      </c>
      <c r="R229" s="40">
        <v>154</v>
      </c>
      <c r="S229" s="40">
        <f>R229-Q229</f>
        <v>132</v>
      </c>
      <c r="T229" s="40">
        <v>93</v>
      </c>
      <c r="U229" s="40"/>
      <c r="V229" s="40"/>
      <c r="W229" s="40"/>
      <c r="X229" s="40"/>
      <c r="Y229" s="40"/>
      <c r="Z229" s="40"/>
      <c r="AA229" s="40"/>
      <c r="AB229" s="40"/>
      <c r="AC229" s="40" t="s">
        <v>288</v>
      </c>
      <c r="AD229" s="40" t="s">
        <v>72</v>
      </c>
      <c r="AE229" s="40" t="s">
        <v>384</v>
      </c>
      <c r="AF229" s="1"/>
    </row>
    <row r="230" spans="1:32">
      <c r="A230" s="1" t="s">
        <v>1719</v>
      </c>
      <c r="B230" s="9">
        <v>40799</v>
      </c>
      <c r="C230" s="40" t="s">
        <v>584</v>
      </c>
      <c r="D230" s="40" t="s">
        <v>24</v>
      </c>
      <c r="E230" s="40" t="s">
        <v>25</v>
      </c>
      <c r="F230" s="47" t="s">
        <v>2299</v>
      </c>
      <c r="G230" s="40" t="s">
        <v>26</v>
      </c>
      <c r="H230" s="40" t="s">
        <v>27</v>
      </c>
      <c r="I230" s="40"/>
      <c r="J230" s="40">
        <v>46.85</v>
      </c>
      <c r="K230" s="40">
        <v>22.45</v>
      </c>
      <c r="L230" s="40">
        <v>36.549999999999997</v>
      </c>
      <c r="M230" s="40"/>
      <c r="N230" s="40"/>
      <c r="O230" s="40"/>
      <c r="P230" s="40"/>
      <c r="Q230" s="40">
        <v>22</v>
      </c>
      <c r="R230" s="40">
        <v>332</v>
      </c>
      <c r="S230" s="40">
        <f>R230-Q230</f>
        <v>310</v>
      </c>
      <c r="T230" s="40">
        <v>30</v>
      </c>
      <c r="U230" s="40"/>
      <c r="V230" s="40"/>
      <c r="W230" s="40"/>
      <c r="X230" s="40">
        <v>301</v>
      </c>
      <c r="Y230" s="40"/>
      <c r="Z230" s="40"/>
      <c r="AA230" s="40"/>
      <c r="AB230" s="40"/>
      <c r="AC230" s="40" t="s">
        <v>288</v>
      </c>
      <c r="AD230" s="40" t="s">
        <v>72</v>
      </c>
      <c r="AE230" s="40"/>
      <c r="AF230" s="1"/>
    </row>
    <row r="231" spans="1:32">
      <c r="A231" s="1" t="s">
        <v>1719</v>
      </c>
      <c r="B231" s="9">
        <v>40799</v>
      </c>
      <c r="C231" s="40" t="s">
        <v>586</v>
      </c>
      <c r="D231" s="40" t="s">
        <v>31</v>
      </c>
      <c r="E231" s="40" t="s">
        <v>53</v>
      </c>
      <c r="F231" s="47" t="s">
        <v>2294</v>
      </c>
      <c r="G231" s="40" t="s">
        <v>26</v>
      </c>
      <c r="H231" s="40" t="s">
        <v>27</v>
      </c>
      <c r="I231" s="40"/>
      <c r="J231" s="40"/>
      <c r="K231" s="40"/>
      <c r="L231" s="40"/>
      <c r="M231" s="40"/>
      <c r="N231" s="40"/>
      <c r="O231" s="40"/>
      <c r="P231" s="40"/>
      <c r="Q231" s="40"/>
      <c r="R231" s="40"/>
      <c r="S231" s="40"/>
      <c r="T231" s="40"/>
      <c r="U231" s="40"/>
      <c r="V231" s="40"/>
      <c r="W231" s="40"/>
      <c r="X231" s="40"/>
      <c r="Y231" s="40"/>
      <c r="Z231" s="40"/>
      <c r="AA231" s="40"/>
      <c r="AB231" s="40"/>
      <c r="AC231" s="40" t="s">
        <v>288</v>
      </c>
      <c r="AD231" s="40" t="s">
        <v>72</v>
      </c>
      <c r="AE231" s="40"/>
      <c r="AF231" s="1"/>
    </row>
    <row r="232" spans="1:32">
      <c r="A232" s="1" t="s">
        <v>1719</v>
      </c>
      <c r="B232" s="9">
        <v>40799</v>
      </c>
      <c r="C232" s="40" t="s">
        <v>616</v>
      </c>
      <c r="D232" s="40" t="s">
        <v>30</v>
      </c>
      <c r="E232" s="40" t="s">
        <v>53</v>
      </c>
      <c r="F232" s="47" t="s">
        <v>2290</v>
      </c>
      <c r="G232" s="40" t="s">
        <v>224</v>
      </c>
      <c r="H232" s="40" t="s">
        <v>33</v>
      </c>
      <c r="I232" s="40"/>
      <c r="J232" s="40"/>
      <c r="K232" s="40"/>
      <c r="L232" s="40"/>
      <c r="M232" s="40"/>
      <c r="N232" s="40"/>
      <c r="O232" s="40"/>
      <c r="P232" s="40"/>
      <c r="Q232" s="40"/>
      <c r="R232" s="40"/>
      <c r="S232" s="40"/>
      <c r="T232" s="40"/>
      <c r="U232" s="40"/>
      <c r="V232" s="40"/>
      <c r="W232" s="40"/>
      <c r="X232" s="40"/>
      <c r="Y232" s="40"/>
      <c r="Z232" s="40"/>
      <c r="AA232" s="40"/>
      <c r="AB232" s="40"/>
      <c r="AC232" s="40" t="s">
        <v>288</v>
      </c>
      <c r="AD232" s="40" t="s">
        <v>103</v>
      </c>
      <c r="AE232" s="40"/>
      <c r="AF232" s="1"/>
    </row>
    <row r="233" spans="1:32" s="78" customFormat="1">
      <c r="A233" s="1" t="s">
        <v>1719</v>
      </c>
      <c r="B233" s="9">
        <v>40799</v>
      </c>
      <c r="C233" s="40" t="s">
        <v>652</v>
      </c>
      <c r="D233" s="40" t="s">
        <v>29</v>
      </c>
      <c r="E233" s="40" t="s">
        <v>53</v>
      </c>
      <c r="F233" s="47" t="s">
        <v>2268</v>
      </c>
      <c r="G233" s="40" t="s">
        <v>26</v>
      </c>
      <c r="H233" s="40" t="s">
        <v>33</v>
      </c>
      <c r="I233" s="40"/>
      <c r="J233" s="40"/>
      <c r="K233" s="40"/>
      <c r="L233" s="40"/>
      <c r="M233" s="40"/>
      <c r="N233" s="40"/>
      <c r="O233" s="40"/>
      <c r="P233" s="40"/>
      <c r="Q233" s="40"/>
      <c r="R233" s="40"/>
      <c r="S233" s="40"/>
      <c r="T233" s="40"/>
      <c r="U233" s="40"/>
      <c r="V233" s="40" t="s">
        <v>388</v>
      </c>
      <c r="W233" s="40"/>
      <c r="X233" s="40"/>
      <c r="Y233" s="40"/>
      <c r="Z233" s="40"/>
      <c r="AA233" s="40"/>
      <c r="AB233" s="40"/>
      <c r="AC233" s="40" t="s">
        <v>288</v>
      </c>
      <c r="AD233" s="40" t="s">
        <v>103</v>
      </c>
      <c r="AE233" s="40"/>
      <c r="AF233" s="1"/>
    </row>
    <row r="234" spans="1:32">
      <c r="A234" s="1" t="s">
        <v>1719</v>
      </c>
      <c r="B234" s="9">
        <v>40799</v>
      </c>
      <c r="C234" s="40" t="s">
        <v>624</v>
      </c>
      <c r="D234" s="40" t="s">
        <v>31</v>
      </c>
      <c r="E234" s="40" t="s">
        <v>25</v>
      </c>
      <c r="F234" s="47" t="s">
        <v>2300</v>
      </c>
      <c r="G234" s="40" t="s">
        <v>26</v>
      </c>
      <c r="H234" s="40" t="s">
        <v>33</v>
      </c>
      <c r="I234" s="40"/>
      <c r="J234" s="40">
        <v>39.25</v>
      </c>
      <c r="K234" s="40">
        <v>19.5</v>
      </c>
      <c r="L234" s="40">
        <v>21.35</v>
      </c>
      <c r="M234" s="40"/>
      <c r="N234" s="40"/>
      <c r="O234" s="40"/>
      <c r="P234" s="40"/>
      <c r="Q234" s="40">
        <v>21</v>
      </c>
      <c r="R234" s="40">
        <v>241</v>
      </c>
      <c r="S234" s="40">
        <f>R234-Q234</f>
        <v>220</v>
      </c>
      <c r="T234" s="40">
        <v>56</v>
      </c>
      <c r="U234" s="40"/>
      <c r="V234" s="40"/>
      <c r="W234" s="40"/>
      <c r="X234" s="40"/>
      <c r="Y234" s="40"/>
      <c r="Z234" s="40"/>
      <c r="AA234" s="40"/>
      <c r="AB234" s="40"/>
      <c r="AC234" s="40" t="s">
        <v>288</v>
      </c>
      <c r="AD234" s="40" t="s">
        <v>103</v>
      </c>
      <c r="AE234" s="40"/>
      <c r="AF234" s="1"/>
    </row>
    <row r="235" spans="1:32">
      <c r="A235" s="1" t="s">
        <v>1719</v>
      </c>
      <c r="B235" s="9">
        <v>40799</v>
      </c>
      <c r="C235" s="40" t="s">
        <v>675</v>
      </c>
      <c r="D235" s="40" t="s">
        <v>36</v>
      </c>
      <c r="E235" s="40" t="s">
        <v>25</v>
      </c>
      <c r="F235" s="47" t="s">
        <v>2298</v>
      </c>
      <c r="G235" s="40" t="s">
        <v>26</v>
      </c>
      <c r="H235" s="40" t="s">
        <v>33</v>
      </c>
      <c r="I235" s="40"/>
      <c r="J235" s="40">
        <v>32.950000000000003</v>
      </c>
      <c r="K235" s="40">
        <v>13.5</v>
      </c>
      <c r="L235" s="40">
        <v>7.15</v>
      </c>
      <c r="M235" s="40"/>
      <c r="N235" s="40"/>
      <c r="O235" s="40"/>
      <c r="P235" s="40"/>
      <c r="Q235" s="40">
        <v>22</v>
      </c>
      <c r="R235" s="40">
        <v>112</v>
      </c>
      <c r="S235" s="40">
        <f>R235-Q235</f>
        <v>90</v>
      </c>
      <c r="T235" s="40">
        <v>4</v>
      </c>
      <c r="U235" s="40"/>
      <c r="V235" s="40"/>
      <c r="W235" s="40"/>
      <c r="X235" s="40"/>
      <c r="Y235" s="40"/>
      <c r="Z235" s="40"/>
      <c r="AA235" s="40"/>
      <c r="AB235" s="40"/>
      <c r="AC235" s="40" t="s">
        <v>288</v>
      </c>
      <c r="AD235" s="40" t="s">
        <v>288</v>
      </c>
      <c r="AE235" s="40"/>
      <c r="AF235" s="1"/>
    </row>
    <row r="236" spans="1:32">
      <c r="A236" s="1" t="s">
        <v>1719</v>
      </c>
      <c r="B236" s="9">
        <v>40799</v>
      </c>
      <c r="C236" s="40" t="s">
        <v>620</v>
      </c>
      <c r="D236" s="40" t="s">
        <v>32</v>
      </c>
      <c r="E236" s="40" t="s">
        <v>25</v>
      </c>
      <c r="F236" s="47" t="s">
        <v>2304</v>
      </c>
      <c r="G236" s="40" t="s">
        <v>26</v>
      </c>
      <c r="H236" s="40" t="s">
        <v>33</v>
      </c>
      <c r="I236" s="40"/>
      <c r="J236" s="40">
        <v>25.85</v>
      </c>
      <c r="K236" s="40">
        <v>18.55</v>
      </c>
      <c r="L236" s="40">
        <v>7.7</v>
      </c>
      <c r="M236" s="40"/>
      <c r="N236" s="40"/>
      <c r="O236" s="40"/>
      <c r="P236" s="40"/>
      <c r="Q236" s="40">
        <v>21</v>
      </c>
      <c r="R236" s="40">
        <v>73</v>
      </c>
      <c r="S236" s="40">
        <f>R236-Q236</f>
        <v>52</v>
      </c>
      <c r="T236" s="40">
        <v>91</v>
      </c>
      <c r="U236" s="40"/>
      <c r="V236" s="40"/>
      <c r="W236" s="40"/>
      <c r="X236" s="40">
        <v>302</v>
      </c>
      <c r="Y236" s="40"/>
      <c r="Z236" s="40"/>
      <c r="AA236" s="40"/>
      <c r="AB236" s="40"/>
      <c r="AC236" s="40" t="s">
        <v>288</v>
      </c>
      <c r="AD236" s="40" t="s">
        <v>103</v>
      </c>
      <c r="AE236" s="40"/>
      <c r="AF236" s="1"/>
    </row>
    <row r="237" spans="1:32">
      <c r="A237" s="1" t="s">
        <v>1719</v>
      </c>
      <c r="B237" s="9">
        <v>40799</v>
      </c>
      <c r="C237" s="40" t="s">
        <v>640</v>
      </c>
      <c r="D237" s="40" t="s">
        <v>30</v>
      </c>
      <c r="E237" s="40" t="s">
        <v>53</v>
      </c>
      <c r="F237" s="47" t="s">
        <v>2278</v>
      </c>
      <c r="G237" s="40" t="s">
        <v>26</v>
      </c>
      <c r="H237" s="40" t="s">
        <v>27</v>
      </c>
      <c r="I237" s="40"/>
      <c r="J237" s="40"/>
      <c r="K237" s="40"/>
      <c r="L237" s="40"/>
      <c r="M237" s="40"/>
      <c r="N237" s="40"/>
      <c r="O237" s="40"/>
      <c r="P237" s="40"/>
      <c r="Q237" s="40"/>
      <c r="R237" s="40"/>
      <c r="S237" s="40"/>
      <c r="T237" s="40"/>
      <c r="U237" s="40"/>
      <c r="V237" s="40"/>
      <c r="W237" s="40"/>
      <c r="X237" s="40"/>
      <c r="Y237" s="40"/>
      <c r="Z237" s="40"/>
      <c r="AA237" s="40"/>
      <c r="AB237" s="40"/>
      <c r="AC237" s="40" t="s">
        <v>288</v>
      </c>
      <c r="AD237" s="40" t="s">
        <v>72</v>
      </c>
      <c r="AE237" s="40"/>
      <c r="AF237" s="1"/>
    </row>
    <row r="238" spans="1:32">
      <c r="A238" s="1" t="s">
        <v>1719</v>
      </c>
      <c r="B238" s="9">
        <v>40799</v>
      </c>
      <c r="C238" s="40" t="s">
        <v>627</v>
      </c>
      <c r="D238" s="40" t="s">
        <v>29</v>
      </c>
      <c r="E238" s="40" t="s">
        <v>53</v>
      </c>
      <c r="F238" s="47" t="s">
        <v>2271</v>
      </c>
      <c r="G238" s="40" t="s">
        <v>224</v>
      </c>
      <c r="H238" s="40" t="s">
        <v>33</v>
      </c>
      <c r="I238" s="40"/>
      <c r="J238" s="40"/>
      <c r="K238" s="40"/>
      <c r="L238" s="40"/>
      <c r="M238" s="40"/>
      <c r="N238" s="40"/>
      <c r="O238" s="40"/>
      <c r="P238" s="40"/>
      <c r="Q238" s="40"/>
      <c r="R238" s="40"/>
      <c r="S238" s="40"/>
      <c r="T238" s="40"/>
      <c r="U238" s="40"/>
      <c r="V238" s="40" t="s">
        <v>387</v>
      </c>
      <c r="W238" s="40"/>
      <c r="X238" s="40"/>
      <c r="Y238" s="40"/>
      <c r="Z238" s="40"/>
      <c r="AA238" s="40"/>
      <c r="AB238" s="40"/>
      <c r="AC238" s="40" t="s">
        <v>288</v>
      </c>
      <c r="AD238" s="40" t="s">
        <v>103</v>
      </c>
      <c r="AE238" s="40"/>
      <c r="AF238" s="1"/>
    </row>
    <row r="239" spans="1:32">
      <c r="A239" s="1" t="s">
        <v>1719</v>
      </c>
      <c r="B239" s="9">
        <v>40799</v>
      </c>
      <c r="C239" s="40" t="s">
        <v>613</v>
      </c>
      <c r="D239" s="40" t="s">
        <v>32</v>
      </c>
      <c r="E239" s="40" t="s">
        <v>53</v>
      </c>
      <c r="F239" s="47" t="s">
        <v>2274</v>
      </c>
      <c r="G239" s="40" t="s">
        <v>26</v>
      </c>
      <c r="H239" s="40" t="s">
        <v>27</v>
      </c>
      <c r="I239" s="40"/>
      <c r="J239" s="40"/>
      <c r="K239" s="40"/>
      <c r="L239" s="40"/>
      <c r="M239" s="40"/>
      <c r="N239" s="40"/>
      <c r="O239" s="40"/>
      <c r="P239" s="40"/>
      <c r="Q239" s="40"/>
      <c r="R239" s="40"/>
      <c r="S239" s="40"/>
      <c r="T239" s="40"/>
      <c r="U239" s="40"/>
      <c r="V239" s="40" t="s">
        <v>385</v>
      </c>
      <c r="W239" s="40"/>
      <c r="X239" s="40"/>
      <c r="Y239" s="40"/>
      <c r="Z239" s="40"/>
      <c r="AA239" s="40"/>
      <c r="AB239" s="40"/>
      <c r="AC239" s="40" t="s">
        <v>288</v>
      </c>
      <c r="AD239" s="40" t="s">
        <v>103</v>
      </c>
      <c r="AE239" s="40"/>
      <c r="AF239" s="1"/>
    </row>
    <row r="240" spans="1:32">
      <c r="A240" s="1" t="s">
        <v>1719</v>
      </c>
      <c r="B240" s="9">
        <v>40799</v>
      </c>
      <c r="C240" s="40" t="s">
        <v>625</v>
      </c>
      <c r="D240" s="40" t="s">
        <v>29</v>
      </c>
      <c r="E240" s="40" t="s">
        <v>25</v>
      </c>
      <c r="F240" s="47" t="s">
        <v>2303</v>
      </c>
      <c r="G240" s="40" t="s">
        <v>26</v>
      </c>
      <c r="H240" s="40" t="s">
        <v>66</v>
      </c>
      <c r="I240" s="40"/>
      <c r="J240" s="40">
        <v>39.85</v>
      </c>
      <c r="K240" s="40">
        <v>23</v>
      </c>
      <c r="L240" s="40">
        <v>17.3</v>
      </c>
      <c r="M240" s="40"/>
      <c r="N240" s="40"/>
      <c r="O240" s="40"/>
      <c r="P240" s="40"/>
      <c r="Q240" s="40">
        <v>22</v>
      </c>
      <c r="R240" s="40">
        <v>127</v>
      </c>
      <c r="S240" s="40">
        <f>R240-Q240</f>
        <v>105</v>
      </c>
      <c r="T240" s="40">
        <v>85</v>
      </c>
      <c r="U240" s="40"/>
      <c r="V240" s="40"/>
      <c r="W240" s="40"/>
      <c r="X240" s="40"/>
      <c r="Y240" s="40"/>
      <c r="Z240" s="40"/>
      <c r="AA240" s="40"/>
      <c r="AB240" s="40"/>
      <c r="AC240" s="40" t="s">
        <v>288</v>
      </c>
      <c r="AD240" s="40" t="s">
        <v>103</v>
      </c>
      <c r="AE240" s="40"/>
      <c r="AF240" s="1"/>
    </row>
    <row r="241" spans="1:32">
      <c r="A241" s="1" t="s">
        <v>1720</v>
      </c>
      <c r="B241" s="9">
        <v>40800</v>
      </c>
      <c r="C241" s="40" t="s">
        <v>590</v>
      </c>
      <c r="D241" s="40" t="s">
        <v>24</v>
      </c>
      <c r="E241" s="40" t="s">
        <v>53</v>
      </c>
      <c r="F241" s="47" t="s">
        <v>2280</v>
      </c>
      <c r="G241" s="40" t="s">
        <v>26</v>
      </c>
      <c r="H241" s="40" t="s">
        <v>27</v>
      </c>
      <c r="I241" s="40"/>
      <c r="J241" s="40"/>
      <c r="K241" s="40"/>
      <c r="L241" s="40"/>
      <c r="M241" s="40"/>
      <c r="N241" s="40"/>
      <c r="O241" s="40"/>
      <c r="P241" s="40"/>
      <c r="Q241" s="40"/>
      <c r="R241" s="40"/>
      <c r="S241" s="40"/>
      <c r="T241" s="40"/>
      <c r="U241" s="40"/>
      <c r="V241" s="40"/>
      <c r="W241" s="40"/>
      <c r="X241" s="40"/>
      <c r="Y241" s="40"/>
      <c r="Z241" s="40"/>
      <c r="AA241" s="40"/>
      <c r="AB241" s="40"/>
      <c r="AC241" s="40" t="s">
        <v>288</v>
      </c>
      <c r="AD241" s="40" t="s">
        <v>244</v>
      </c>
      <c r="AE241" s="40"/>
      <c r="AF241" s="1"/>
    </row>
    <row r="242" spans="1:32">
      <c r="A242" s="1" t="s">
        <v>1720</v>
      </c>
      <c r="B242" s="9">
        <v>40800</v>
      </c>
      <c r="C242" s="40" t="s">
        <v>589</v>
      </c>
      <c r="D242" s="40" t="s">
        <v>29</v>
      </c>
      <c r="E242" s="40" t="s">
        <v>53</v>
      </c>
      <c r="F242" s="47" t="s">
        <v>2264</v>
      </c>
      <c r="G242" s="40" t="s">
        <v>26</v>
      </c>
      <c r="H242" s="40" t="s">
        <v>33</v>
      </c>
      <c r="I242" s="40"/>
      <c r="J242" s="40"/>
      <c r="K242" s="40"/>
      <c r="L242" s="40"/>
      <c r="M242" s="40"/>
      <c r="N242" s="40"/>
      <c r="O242" s="40"/>
      <c r="P242" s="40"/>
      <c r="Q242" s="40"/>
      <c r="R242" s="40"/>
      <c r="S242" s="40"/>
      <c r="T242" s="40"/>
      <c r="U242" s="40"/>
      <c r="V242" s="40"/>
      <c r="W242" s="40"/>
      <c r="X242" s="40"/>
      <c r="Y242" s="40"/>
      <c r="Z242" s="40"/>
      <c r="AA242" s="40"/>
      <c r="AB242" s="40"/>
      <c r="AC242" s="40" t="s">
        <v>288</v>
      </c>
      <c r="AD242" s="40" t="s">
        <v>244</v>
      </c>
      <c r="AE242" s="40"/>
      <c r="AF242" s="1"/>
    </row>
    <row r="243" spans="1:32">
      <c r="A243" s="1" t="s">
        <v>1720</v>
      </c>
      <c r="B243" s="9">
        <v>40800</v>
      </c>
      <c r="C243" s="40" t="s">
        <v>625</v>
      </c>
      <c r="D243" s="40" t="s">
        <v>29</v>
      </c>
      <c r="E243" s="40" t="s">
        <v>53</v>
      </c>
      <c r="F243" s="47" t="s">
        <v>2302</v>
      </c>
      <c r="G243" s="40" t="s">
        <v>26</v>
      </c>
      <c r="H243" s="40" t="s">
        <v>66</v>
      </c>
      <c r="I243" s="40"/>
      <c r="J243" s="40"/>
      <c r="K243" s="40"/>
      <c r="L243" s="40"/>
      <c r="M243" s="40"/>
      <c r="N243" s="40"/>
      <c r="O243" s="40"/>
      <c r="P243" s="40"/>
      <c r="Q243" s="40"/>
      <c r="R243" s="40"/>
      <c r="S243" s="40"/>
      <c r="T243" s="40"/>
      <c r="U243" s="40"/>
      <c r="V243" s="40"/>
      <c r="W243" s="40"/>
      <c r="X243" s="40"/>
      <c r="Y243" s="40"/>
      <c r="Z243" s="40"/>
      <c r="AA243" s="40"/>
      <c r="AB243" s="40"/>
      <c r="AC243" s="40" t="s">
        <v>288</v>
      </c>
      <c r="AD243" s="40" t="s">
        <v>70</v>
      </c>
      <c r="AE243" s="40"/>
      <c r="AF243" s="1"/>
    </row>
    <row r="244" spans="1:32">
      <c r="A244" s="1" t="s">
        <v>1720</v>
      </c>
      <c r="B244" s="9">
        <v>40800</v>
      </c>
      <c r="C244" s="40" t="s">
        <v>740</v>
      </c>
      <c r="D244" s="40" t="s">
        <v>29</v>
      </c>
      <c r="E244" s="40" t="s">
        <v>53</v>
      </c>
      <c r="F244" s="47" t="s">
        <v>2268</v>
      </c>
      <c r="G244" s="40" t="s">
        <v>26</v>
      </c>
      <c r="H244" s="40" t="s">
        <v>33</v>
      </c>
      <c r="I244" s="40"/>
      <c r="J244" s="40"/>
      <c r="K244" s="40"/>
      <c r="L244" s="40"/>
      <c r="M244" s="40"/>
      <c r="N244" s="40"/>
      <c r="O244" s="40"/>
      <c r="P244" s="40"/>
      <c r="Q244" s="40"/>
      <c r="R244" s="40"/>
      <c r="S244" s="40"/>
      <c r="T244" s="40"/>
      <c r="U244" s="40"/>
      <c r="V244" s="40" t="s">
        <v>393</v>
      </c>
      <c r="W244" s="40"/>
      <c r="X244" s="40"/>
      <c r="Y244" s="40"/>
      <c r="Z244" s="40"/>
      <c r="AA244" s="40"/>
      <c r="AB244" s="40"/>
      <c r="AC244" s="40" t="s">
        <v>288</v>
      </c>
      <c r="AD244" s="40" t="s">
        <v>244</v>
      </c>
      <c r="AE244" s="40" t="s">
        <v>394</v>
      </c>
      <c r="AF244" s="1"/>
    </row>
    <row r="245" spans="1:32" s="78" customFormat="1">
      <c r="A245" s="1" t="s">
        <v>1720</v>
      </c>
      <c r="B245" s="9">
        <v>40800</v>
      </c>
      <c r="C245" s="40" t="s">
        <v>617</v>
      </c>
      <c r="D245" s="40" t="s">
        <v>31</v>
      </c>
      <c r="E245" s="40" t="s">
        <v>53</v>
      </c>
      <c r="F245" s="47" t="s">
        <v>2281</v>
      </c>
      <c r="G245" s="40" t="s">
        <v>26</v>
      </c>
      <c r="H245" s="40" t="s">
        <v>27</v>
      </c>
      <c r="I245" s="40"/>
      <c r="J245" s="40"/>
      <c r="K245" s="40"/>
      <c r="L245" s="40"/>
      <c r="M245" s="40"/>
      <c r="N245" s="40"/>
      <c r="O245" s="40"/>
      <c r="P245" s="40"/>
      <c r="Q245" s="40"/>
      <c r="R245" s="40"/>
      <c r="S245" s="40"/>
      <c r="T245" s="40"/>
      <c r="U245" s="40"/>
      <c r="V245" s="40"/>
      <c r="W245" s="40"/>
      <c r="X245" s="40"/>
      <c r="Y245" s="40"/>
      <c r="Z245" s="40"/>
      <c r="AA245" s="40"/>
      <c r="AB245" s="40"/>
      <c r="AC245" s="40" t="s">
        <v>288</v>
      </c>
      <c r="AD245" s="40" t="s">
        <v>70</v>
      </c>
      <c r="AE245" s="40"/>
      <c r="AF245" s="1"/>
    </row>
    <row r="246" spans="1:32">
      <c r="A246" s="1" t="s">
        <v>1720</v>
      </c>
      <c r="B246" s="9">
        <v>40800</v>
      </c>
      <c r="C246" s="40" t="s">
        <v>624</v>
      </c>
      <c r="D246" s="40" t="s">
        <v>31</v>
      </c>
      <c r="E246" s="40" t="s">
        <v>53</v>
      </c>
      <c r="F246" s="47" t="s">
        <v>2300</v>
      </c>
      <c r="G246" s="40" t="s">
        <v>26</v>
      </c>
      <c r="H246" s="40" t="s">
        <v>33</v>
      </c>
      <c r="I246" s="40"/>
      <c r="J246" s="40"/>
      <c r="K246" s="40"/>
      <c r="L246" s="40"/>
      <c r="M246" s="40"/>
      <c r="N246" s="40"/>
      <c r="O246" s="40"/>
      <c r="P246" s="40"/>
      <c r="Q246" s="40"/>
      <c r="R246" s="40"/>
      <c r="S246" s="40"/>
      <c r="T246" s="40"/>
      <c r="U246" s="40"/>
      <c r="V246" s="40"/>
      <c r="W246" s="40"/>
      <c r="X246" s="40"/>
      <c r="Y246" s="40"/>
      <c r="Z246" s="40"/>
      <c r="AA246" s="40"/>
      <c r="AB246" s="40"/>
      <c r="AC246" s="40" t="s">
        <v>288</v>
      </c>
      <c r="AD246" s="40" t="s">
        <v>70</v>
      </c>
      <c r="AE246" s="40"/>
      <c r="AF246" s="1"/>
    </row>
    <row r="247" spans="1:32">
      <c r="A247" s="1" t="s">
        <v>1720</v>
      </c>
      <c r="B247" s="9">
        <v>40800</v>
      </c>
      <c r="C247" s="40" t="s">
        <v>622</v>
      </c>
      <c r="D247" s="40" t="s">
        <v>32</v>
      </c>
      <c r="E247" s="40" t="s">
        <v>53</v>
      </c>
      <c r="F247" s="47" t="s">
        <v>2304</v>
      </c>
      <c r="G247" s="40" t="s">
        <v>26</v>
      </c>
      <c r="H247" s="40" t="s">
        <v>33</v>
      </c>
      <c r="I247" s="40"/>
      <c r="J247" s="40"/>
      <c r="K247" s="40"/>
      <c r="L247" s="40"/>
      <c r="M247" s="40"/>
      <c r="N247" s="40"/>
      <c r="O247" s="40"/>
      <c r="P247" s="40"/>
      <c r="Q247" s="40"/>
      <c r="R247" s="40"/>
      <c r="S247" s="40"/>
      <c r="T247" s="40"/>
      <c r="U247" s="40"/>
      <c r="V247" s="40"/>
      <c r="W247" s="40"/>
      <c r="X247" s="40"/>
      <c r="Y247" s="40"/>
      <c r="Z247" s="40"/>
      <c r="AA247" s="40"/>
      <c r="AB247" s="40"/>
      <c r="AC247" s="40" t="s">
        <v>288</v>
      </c>
      <c r="AD247" s="40" t="s">
        <v>288</v>
      </c>
      <c r="AE247" s="40"/>
      <c r="AF247" s="1"/>
    </row>
    <row r="248" spans="1:32">
      <c r="A248" s="1" t="s">
        <v>1720</v>
      </c>
      <c r="B248" s="9">
        <v>40800</v>
      </c>
      <c r="C248" s="40" t="s">
        <v>610</v>
      </c>
      <c r="D248" s="40" t="s">
        <v>32</v>
      </c>
      <c r="E248" s="40" t="s">
        <v>53</v>
      </c>
      <c r="F248" s="47" t="s">
        <v>2274</v>
      </c>
      <c r="G248" s="40" t="s">
        <v>26</v>
      </c>
      <c r="H248" s="40" t="s">
        <v>27</v>
      </c>
      <c r="I248" s="40"/>
      <c r="J248" s="40"/>
      <c r="K248" s="40"/>
      <c r="L248" s="40"/>
      <c r="M248" s="40"/>
      <c r="N248" s="40"/>
      <c r="O248" s="40"/>
      <c r="P248" s="40"/>
      <c r="Q248" s="40"/>
      <c r="R248" s="40"/>
      <c r="S248" s="40"/>
      <c r="T248" s="40"/>
      <c r="U248" s="40"/>
      <c r="V248" s="40"/>
      <c r="W248" s="40"/>
      <c r="X248" s="40"/>
      <c r="Y248" s="40"/>
      <c r="Z248" s="40"/>
      <c r="AA248" s="40"/>
      <c r="AB248" s="40"/>
      <c r="AC248" s="40" t="s">
        <v>288</v>
      </c>
      <c r="AD248" s="40" t="s">
        <v>70</v>
      </c>
      <c r="AE248" s="40"/>
      <c r="AF248" s="1"/>
    </row>
    <row r="249" spans="1:32">
      <c r="A249" s="1" t="s">
        <v>1720</v>
      </c>
      <c r="B249" s="9">
        <v>40800</v>
      </c>
      <c r="C249" s="40" t="s">
        <v>674</v>
      </c>
      <c r="D249" s="40" t="s">
        <v>29</v>
      </c>
      <c r="E249" s="40" t="s">
        <v>53</v>
      </c>
      <c r="F249" s="47" t="s">
        <v>2270</v>
      </c>
      <c r="G249" s="40" t="s">
        <v>26</v>
      </c>
      <c r="H249" s="40" t="s">
        <v>27</v>
      </c>
      <c r="I249" s="40"/>
      <c r="J249" s="40"/>
      <c r="K249" s="40"/>
      <c r="L249" s="40"/>
      <c r="M249" s="40"/>
      <c r="N249" s="40"/>
      <c r="O249" s="40"/>
      <c r="P249" s="40"/>
      <c r="Q249" s="40"/>
      <c r="R249" s="40"/>
      <c r="S249" s="40"/>
      <c r="T249" s="40"/>
      <c r="U249" s="40"/>
      <c r="V249" s="40"/>
      <c r="W249" s="40"/>
      <c r="X249" s="40"/>
      <c r="Y249" s="40"/>
      <c r="Z249" s="40"/>
      <c r="AA249" s="40"/>
      <c r="AB249" s="40"/>
      <c r="AC249" s="40"/>
      <c r="AD249" s="40" t="s">
        <v>70</v>
      </c>
      <c r="AE249" s="40"/>
      <c r="AF249" s="1"/>
    </row>
    <row r="250" spans="1:32">
      <c r="A250" s="1" t="s">
        <v>1720</v>
      </c>
      <c r="B250" s="9">
        <v>40800</v>
      </c>
      <c r="C250" s="40" t="s">
        <v>636</v>
      </c>
      <c r="D250" s="40" t="s">
        <v>146</v>
      </c>
      <c r="E250" s="40" t="s">
        <v>25</v>
      </c>
      <c r="F250" s="47" t="s">
        <v>2305</v>
      </c>
      <c r="G250" s="40" t="s">
        <v>26</v>
      </c>
      <c r="H250" s="40" t="s">
        <v>27</v>
      </c>
      <c r="I250" s="40" t="s">
        <v>40</v>
      </c>
      <c r="J250" s="40">
        <v>22.55</v>
      </c>
      <c r="K250" s="40">
        <v>14.75</v>
      </c>
      <c r="L250" s="40">
        <v>22.6</v>
      </c>
      <c r="M250" s="40"/>
      <c r="N250" s="40"/>
      <c r="O250" s="40"/>
      <c r="P250" s="40"/>
      <c r="Q250" s="40">
        <v>21</v>
      </c>
      <c r="R250" s="40">
        <v>64</v>
      </c>
      <c r="S250" s="40">
        <f>R250-Q250</f>
        <v>43</v>
      </c>
      <c r="T250" s="40">
        <v>31</v>
      </c>
      <c r="U250" s="40"/>
      <c r="V250" s="40"/>
      <c r="W250" s="40"/>
      <c r="X250" s="40"/>
      <c r="Y250" s="40"/>
      <c r="Z250" s="40"/>
      <c r="AA250" s="40"/>
      <c r="AB250" s="40"/>
      <c r="AC250" s="40" t="s">
        <v>288</v>
      </c>
      <c r="AD250" s="40" t="s">
        <v>288</v>
      </c>
      <c r="AE250" s="40"/>
      <c r="AF250" s="1"/>
    </row>
    <row r="251" spans="1:32">
      <c r="A251" s="1" t="s">
        <v>1720</v>
      </c>
      <c r="B251" s="9">
        <v>40800</v>
      </c>
      <c r="C251" s="40" t="s">
        <v>634</v>
      </c>
      <c r="D251" s="40" t="s">
        <v>30</v>
      </c>
      <c r="E251" s="40" t="s">
        <v>25</v>
      </c>
      <c r="F251" s="47" t="s">
        <v>2308</v>
      </c>
      <c r="G251" s="40" t="s">
        <v>26</v>
      </c>
      <c r="H251" s="40" t="s">
        <v>90</v>
      </c>
      <c r="I251" s="40"/>
      <c r="J251" s="40">
        <v>24.9</v>
      </c>
      <c r="K251" s="40">
        <v>16.399999999999999</v>
      </c>
      <c r="L251" s="40">
        <v>9.75</v>
      </c>
      <c r="M251" s="40"/>
      <c r="N251" s="40"/>
      <c r="O251" s="40"/>
      <c r="P251" s="40"/>
      <c r="Q251" s="40">
        <v>21</v>
      </c>
      <c r="R251" s="40">
        <v>59</v>
      </c>
      <c r="S251" s="40">
        <f>R251-Q251</f>
        <v>38</v>
      </c>
      <c r="T251" s="40">
        <v>58</v>
      </c>
      <c r="U251" s="40"/>
      <c r="V251" s="40"/>
      <c r="W251" s="40"/>
      <c r="X251" s="40">
        <v>242</v>
      </c>
      <c r="Y251" s="40"/>
      <c r="Z251" s="40"/>
      <c r="AA251" s="40"/>
      <c r="AB251" s="40"/>
      <c r="AC251" s="40" t="s">
        <v>288</v>
      </c>
      <c r="AD251" s="40" t="s">
        <v>288</v>
      </c>
      <c r="AE251" s="40"/>
      <c r="AF251" s="1"/>
    </row>
    <row r="252" spans="1:32">
      <c r="A252" s="1" t="s">
        <v>1720</v>
      </c>
      <c r="B252" s="9">
        <v>40800</v>
      </c>
      <c r="C252" s="40" t="s">
        <v>680</v>
      </c>
      <c r="D252" s="40" t="s">
        <v>29</v>
      </c>
      <c r="E252" s="40" t="s">
        <v>25</v>
      </c>
      <c r="F252" s="47" t="s">
        <v>2307</v>
      </c>
      <c r="G252" s="40" t="s">
        <v>26</v>
      </c>
      <c r="H252" s="40" t="s">
        <v>66</v>
      </c>
      <c r="I252" s="40"/>
      <c r="J252" s="40">
        <v>42.8</v>
      </c>
      <c r="K252" s="40">
        <v>22.5</v>
      </c>
      <c r="L252" s="40">
        <v>17.75</v>
      </c>
      <c r="M252" s="40"/>
      <c r="N252" s="40"/>
      <c r="O252" s="40"/>
      <c r="P252" s="40"/>
      <c r="Q252" s="40">
        <v>21</v>
      </c>
      <c r="R252" s="40">
        <v>124</v>
      </c>
      <c r="S252" s="40">
        <f>R252-Q252</f>
        <v>103</v>
      </c>
      <c r="T252" s="40">
        <v>165</v>
      </c>
      <c r="U252" s="40"/>
      <c r="V252" s="40"/>
      <c r="W252" s="40"/>
      <c r="X252" s="40"/>
      <c r="Y252" s="40"/>
      <c r="Z252" s="40"/>
      <c r="AA252" s="40"/>
      <c r="AB252" s="40"/>
      <c r="AC252" s="40" t="s">
        <v>288</v>
      </c>
      <c r="AD252" s="40" t="s">
        <v>70</v>
      </c>
      <c r="AE252" s="40"/>
      <c r="AF252" s="1"/>
    </row>
    <row r="253" spans="1:32">
      <c r="A253" s="1" t="s">
        <v>1720</v>
      </c>
      <c r="B253" s="9">
        <v>40800</v>
      </c>
      <c r="C253" s="40" t="s">
        <v>635</v>
      </c>
      <c r="D253" s="40" t="s">
        <v>30</v>
      </c>
      <c r="E253" s="40" t="s">
        <v>25</v>
      </c>
      <c r="F253" s="47" t="s">
        <v>2309</v>
      </c>
      <c r="G253" s="40" t="s">
        <v>26</v>
      </c>
      <c r="H253" s="40" t="s">
        <v>90</v>
      </c>
      <c r="I253" s="40"/>
      <c r="J253" s="40">
        <v>24.5</v>
      </c>
      <c r="K253" s="40">
        <v>16</v>
      </c>
      <c r="L253" s="40">
        <v>8.9499999999999993</v>
      </c>
      <c r="M253" s="40"/>
      <c r="N253" s="40"/>
      <c r="O253" s="40"/>
      <c r="P253" s="40"/>
      <c r="Q253" s="40">
        <v>21</v>
      </c>
      <c r="R253" s="40">
        <v>61</v>
      </c>
      <c r="S253" s="40">
        <f>R253-Q253</f>
        <v>40</v>
      </c>
      <c r="T253" s="40">
        <v>49</v>
      </c>
      <c r="U253" s="40"/>
      <c r="V253" s="40"/>
      <c r="W253" s="40"/>
      <c r="X253" s="40">
        <v>303</v>
      </c>
      <c r="Y253" s="40"/>
      <c r="Z253" s="40"/>
      <c r="AA253" s="40"/>
      <c r="AB253" s="40"/>
      <c r="AC253" s="40" t="s">
        <v>288</v>
      </c>
      <c r="AD253" s="40" t="s">
        <v>288</v>
      </c>
      <c r="AE253" s="40"/>
      <c r="AF253" s="1"/>
    </row>
    <row r="254" spans="1:32">
      <c r="A254" s="1" t="s">
        <v>1720</v>
      </c>
      <c r="B254" s="9">
        <v>40800</v>
      </c>
      <c r="C254" s="40" t="s">
        <v>637</v>
      </c>
      <c r="D254" s="40" t="s">
        <v>146</v>
      </c>
      <c r="E254" s="40" t="s">
        <v>25</v>
      </c>
      <c r="F254" s="47" t="s">
        <v>2306</v>
      </c>
      <c r="G254" s="40" t="s">
        <v>26</v>
      </c>
      <c r="H254" s="40" t="s">
        <v>33</v>
      </c>
      <c r="I254" s="40"/>
      <c r="J254" s="40">
        <v>22.6</v>
      </c>
      <c r="K254" s="40">
        <v>14.15</v>
      </c>
      <c r="L254" s="40">
        <v>6.4</v>
      </c>
      <c r="M254" s="40"/>
      <c r="N254" s="40"/>
      <c r="O254" s="40"/>
      <c r="P254" s="40"/>
      <c r="Q254" s="40">
        <v>21</v>
      </c>
      <c r="R254" s="40">
        <v>55</v>
      </c>
      <c r="S254" s="40">
        <f>R254-Q254</f>
        <v>34</v>
      </c>
      <c r="T254" s="40">
        <v>43</v>
      </c>
      <c r="U254" s="40"/>
      <c r="V254" s="40"/>
      <c r="W254" s="40"/>
      <c r="X254" s="40"/>
      <c r="Y254" s="40"/>
      <c r="Z254" s="40"/>
      <c r="AA254" s="40"/>
      <c r="AB254" s="40"/>
      <c r="AC254" s="40" t="s">
        <v>288</v>
      </c>
      <c r="AD254" s="40" t="s">
        <v>288</v>
      </c>
      <c r="AE254" s="40"/>
      <c r="AF254" s="1"/>
    </row>
    <row r="255" spans="1:32">
      <c r="A255" s="1" t="s">
        <v>1721</v>
      </c>
      <c r="B255" s="9">
        <v>40801</v>
      </c>
      <c r="C255" s="40" t="s">
        <v>591</v>
      </c>
      <c r="D255" s="40" t="s">
        <v>29</v>
      </c>
      <c r="E255" s="40" t="s">
        <v>53</v>
      </c>
      <c r="F255" s="47" t="s">
        <v>2264</v>
      </c>
      <c r="G255" s="40" t="s">
        <v>26</v>
      </c>
      <c r="H255" s="40" t="s">
        <v>33</v>
      </c>
      <c r="I255" s="40"/>
      <c r="J255" s="40"/>
      <c r="K255" s="40"/>
      <c r="L255" s="40"/>
      <c r="M255" s="40"/>
      <c r="N255" s="40"/>
      <c r="O255" s="40"/>
      <c r="P255" s="40"/>
      <c r="Q255" s="40"/>
      <c r="R255" s="40"/>
      <c r="S255" s="40"/>
      <c r="T255" s="40"/>
      <c r="U255" s="40"/>
      <c r="V255" s="40"/>
      <c r="W255" s="40"/>
      <c r="X255" s="40"/>
      <c r="Y255" s="40"/>
      <c r="Z255" s="40"/>
      <c r="AA255" s="40"/>
      <c r="AB255" s="40"/>
      <c r="AC255" s="40" t="s">
        <v>288</v>
      </c>
      <c r="AD255" s="40" t="s">
        <v>244</v>
      </c>
      <c r="AE255" s="40" t="s">
        <v>401</v>
      </c>
      <c r="AF255" s="1"/>
    </row>
    <row r="256" spans="1:32">
      <c r="A256" s="1" t="s">
        <v>1721</v>
      </c>
      <c r="B256" s="9">
        <v>40801</v>
      </c>
      <c r="C256" s="40" t="s">
        <v>594</v>
      </c>
      <c r="D256" s="40" t="s">
        <v>29</v>
      </c>
      <c r="E256" s="40" t="s">
        <v>53</v>
      </c>
      <c r="F256" s="47" t="s">
        <v>2287</v>
      </c>
      <c r="G256" s="40" t="s">
        <v>26</v>
      </c>
      <c r="H256" s="40" t="s">
        <v>27</v>
      </c>
      <c r="I256" s="40"/>
      <c r="J256" s="40"/>
      <c r="K256" s="40"/>
      <c r="L256" s="40"/>
      <c r="M256" s="40"/>
      <c r="N256" s="40"/>
      <c r="O256" s="40"/>
      <c r="P256" s="40"/>
      <c r="Q256" s="40"/>
      <c r="R256" s="40"/>
      <c r="S256" s="40"/>
      <c r="T256" s="40"/>
      <c r="U256" s="40"/>
      <c r="V256" s="40"/>
      <c r="W256" s="40"/>
      <c r="X256" s="40"/>
      <c r="Y256" s="40"/>
      <c r="Z256" s="40"/>
      <c r="AA256" s="40"/>
      <c r="AB256" s="40"/>
      <c r="AC256" s="40" t="s">
        <v>288</v>
      </c>
      <c r="AD256" s="40" t="s">
        <v>244</v>
      </c>
      <c r="AE256" s="40"/>
      <c r="AF256" s="1"/>
    </row>
    <row r="257" spans="1:32">
      <c r="A257" s="1" t="s">
        <v>1721</v>
      </c>
      <c r="B257" s="9">
        <v>40801</v>
      </c>
      <c r="C257" s="40" t="s">
        <v>627</v>
      </c>
      <c r="D257" s="40" t="s">
        <v>29</v>
      </c>
      <c r="E257" s="40" t="s">
        <v>53</v>
      </c>
      <c r="F257" s="47" t="s">
        <v>2302</v>
      </c>
      <c r="G257" s="40" t="s">
        <v>26</v>
      </c>
      <c r="H257" s="40" t="s">
        <v>66</v>
      </c>
      <c r="I257" s="40"/>
      <c r="J257" s="40"/>
      <c r="K257" s="40"/>
      <c r="L257" s="40"/>
      <c r="M257" s="40"/>
      <c r="N257" s="40"/>
      <c r="O257" s="40"/>
      <c r="P257" s="40"/>
      <c r="Q257" s="40"/>
      <c r="R257" s="40"/>
      <c r="S257" s="40"/>
      <c r="T257" s="40"/>
      <c r="U257" s="40"/>
      <c r="V257" s="40"/>
      <c r="W257" s="40"/>
      <c r="X257" s="40"/>
      <c r="Y257" s="40"/>
      <c r="Z257" s="40"/>
      <c r="AA257" s="40"/>
      <c r="AB257" s="40"/>
      <c r="AC257" s="40" t="s">
        <v>77</v>
      </c>
      <c r="AD257" s="40" t="s">
        <v>103</v>
      </c>
      <c r="AE257" s="40"/>
      <c r="AF257" s="1"/>
    </row>
    <row r="258" spans="1:32">
      <c r="A258" s="1" t="s">
        <v>1721</v>
      </c>
      <c r="B258" s="9">
        <v>40801</v>
      </c>
      <c r="C258" s="40" t="s">
        <v>634</v>
      </c>
      <c r="D258" s="40" t="s">
        <v>146</v>
      </c>
      <c r="E258" s="40" t="s">
        <v>53</v>
      </c>
      <c r="F258" s="47" t="s">
        <v>2260</v>
      </c>
      <c r="G258" s="40" t="s">
        <v>26</v>
      </c>
      <c r="H258" s="40" t="s">
        <v>27</v>
      </c>
      <c r="I258" s="40"/>
      <c r="J258" s="40"/>
      <c r="K258" s="40"/>
      <c r="L258" s="40"/>
      <c r="M258" s="40"/>
      <c r="N258" s="40"/>
      <c r="O258" s="40"/>
      <c r="P258" s="40"/>
      <c r="Q258" s="40"/>
      <c r="R258" s="40"/>
      <c r="S258" s="40"/>
      <c r="T258" s="40"/>
      <c r="U258" s="40"/>
      <c r="V258" s="40"/>
      <c r="W258" s="40"/>
      <c r="X258" s="40"/>
      <c r="Y258" s="40"/>
      <c r="Z258" s="40"/>
      <c r="AA258" s="40"/>
      <c r="AB258" s="40"/>
      <c r="AC258" s="40" t="s">
        <v>288</v>
      </c>
      <c r="AD258" s="40" t="s">
        <v>244</v>
      </c>
      <c r="AE258" s="40"/>
      <c r="AF258" s="1"/>
    </row>
    <row r="259" spans="1:32">
      <c r="A259" s="1" t="s">
        <v>1721</v>
      </c>
      <c r="B259" s="9">
        <v>40801</v>
      </c>
      <c r="C259" s="40" t="s">
        <v>620</v>
      </c>
      <c r="D259" s="40" t="s">
        <v>24</v>
      </c>
      <c r="E259" s="40" t="s">
        <v>53</v>
      </c>
      <c r="F259" s="47" t="s">
        <v>2259</v>
      </c>
      <c r="G259" s="40" t="s">
        <v>26</v>
      </c>
      <c r="H259" s="40" t="s">
        <v>27</v>
      </c>
      <c r="I259" s="40"/>
      <c r="J259" s="40"/>
      <c r="K259" s="40"/>
      <c r="L259" s="40"/>
      <c r="M259" s="40"/>
      <c r="N259" s="40"/>
      <c r="O259" s="40"/>
      <c r="P259" s="40"/>
      <c r="Q259" s="40"/>
      <c r="R259" s="40"/>
      <c r="S259" s="40"/>
      <c r="T259" s="40"/>
      <c r="U259" s="40"/>
      <c r="V259" s="40"/>
      <c r="W259" s="40"/>
      <c r="X259" s="40"/>
      <c r="Y259" s="40"/>
      <c r="Z259" s="40"/>
      <c r="AA259" s="40"/>
      <c r="AB259" s="40"/>
      <c r="AC259" s="40" t="s">
        <v>77</v>
      </c>
      <c r="AD259" s="40" t="s">
        <v>103</v>
      </c>
      <c r="AE259" s="40"/>
      <c r="AF259" s="1"/>
    </row>
    <row r="260" spans="1:32">
      <c r="A260" s="1" t="s">
        <v>1721</v>
      </c>
      <c r="B260" s="9">
        <v>40801</v>
      </c>
      <c r="C260" s="40" t="s">
        <v>644</v>
      </c>
      <c r="D260" s="40" t="s">
        <v>146</v>
      </c>
      <c r="E260" s="40" t="s">
        <v>53</v>
      </c>
      <c r="F260" s="47" t="s">
        <v>2261</v>
      </c>
      <c r="G260" s="40" t="s">
        <v>26</v>
      </c>
      <c r="H260" s="40" t="s">
        <v>27</v>
      </c>
      <c r="I260" s="40"/>
      <c r="J260" s="40"/>
      <c r="K260" s="40"/>
      <c r="L260" s="40"/>
      <c r="M260" s="40"/>
      <c r="N260" s="40"/>
      <c r="O260" s="40"/>
      <c r="P260" s="40"/>
      <c r="Q260" s="40"/>
      <c r="R260" s="40"/>
      <c r="S260" s="40"/>
      <c r="T260" s="40"/>
      <c r="U260" s="40"/>
      <c r="V260" s="40"/>
      <c r="W260" s="40"/>
      <c r="X260" s="40"/>
      <c r="Y260" s="40"/>
      <c r="Z260" s="40"/>
      <c r="AA260" s="40"/>
      <c r="AB260" s="40"/>
      <c r="AC260" s="40" t="s">
        <v>288</v>
      </c>
      <c r="AD260" s="40" t="s">
        <v>288</v>
      </c>
      <c r="AE260" s="40"/>
      <c r="AF260" s="1"/>
    </row>
    <row r="261" spans="1:32">
      <c r="A261" s="1" t="s">
        <v>1721</v>
      </c>
      <c r="B261" s="9">
        <v>40801</v>
      </c>
      <c r="C261" s="40" t="s">
        <v>645</v>
      </c>
      <c r="D261" s="40" t="s">
        <v>31</v>
      </c>
      <c r="E261" s="40" t="s">
        <v>53</v>
      </c>
      <c r="F261" s="47" t="s">
        <v>2283</v>
      </c>
      <c r="G261" s="40" t="s">
        <v>26</v>
      </c>
      <c r="H261" s="40" t="s">
        <v>33</v>
      </c>
      <c r="I261" s="40"/>
      <c r="J261" s="40"/>
      <c r="K261" s="40"/>
      <c r="L261" s="40"/>
      <c r="M261" s="40"/>
      <c r="N261" s="40"/>
      <c r="O261" s="40"/>
      <c r="P261" s="40"/>
      <c r="Q261" s="40"/>
      <c r="R261" s="40"/>
      <c r="S261" s="40"/>
      <c r="T261" s="40"/>
      <c r="U261" s="40"/>
      <c r="V261" s="40"/>
      <c r="W261" s="40"/>
      <c r="X261" s="40"/>
      <c r="Y261" s="40"/>
      <c r="Z261" s="40"/>
      <c r="AA261" s="40"/>
      <c r="AB261" s="40"/>
      <c r="AC261" s="40" t="s">
        <v>288</v>
      </c>
      <c r="AD261" s="40" t="s">
        <v>288</v>
      </c>
      <c r="AE261" s="40"/>
      <c r="AF261" s="1"/>
    </row>
    <row r="262" spans="1:32">
      <c r="A262" s="1" t="s">
        <v>1721</v>
      </c>
      <c r="B262" s="9">
        <v>40801</v>
      </c>
      <c r="C262" s="40" t="s">
        <v>661</v>
      </c>
      <c r="D262" s="40" t="s">
        <v>29</v>
      </c>
      <c r="E262" s="40" t="s">
        <v>53</v>
      </c>
      <c r="F262" s="47" t="s">
        <v>2271</v>
      </c>
      <c r="G262" s="40" t="s">
        <v>224</v>
      </c>
      <c r="H262" s="40" t="s">
        <v>33</v>
      </c>
      <c r="I262" s="40"/>
      <c r="J262" s="40"/>
      <c r="K262" s="40"/>
      <c r="L262" s="40"/>
      <c r="M262" s="40"/>
      <c r="N262" s="40"/>
      <c r="O262" s="40"/>
      <c r="P262" s="40"/>
      <c r="Q262" s="40"/>
      <c r="R262" s="40"/>
      <c r="S262" s="40"/>
      <c r="T262" s="40"/>
      <c r="U262" s="40"/>
      <c r="V262" s="40"/>
      <c r="W262" s="40"/>
      <c r="X262" s="40"/>
      <c r="Y262" s="40"/>
      <c r="Z262" s="40"/>
      <c r="AA262" s="40"/>
      <c r="AB262" s="40"/>
      <c r="AC262" s="40" t="s">
        <v>288</v>
      </c>
      <c r="AD262" s="40" t="s">
        <v>288</v>
      </c>
      <c r="AE262" s="40"/>
      <c r="AF262" s="1"/>
    </row>
    <row r="263" spans="1:32">
      <c r="A263" s="1" t="s">
        <v>1721</v>
      </c>
      <c r="B263" s="9">
        <v>40801</v>
      </c>
      <c r="C263" s="40" t="s">
        <v>741</v>
      </c>
      <c r="D263" s="40" t="s">
        <v>29</v>
      </c>
      <c r="E263" s="40" t="s">
        <v>53</v>
      </c>
      <c r="F263" s="47" t="s">
        <v>2270</v>
      </c>
      <c r="G263" s="40" t="s">
        <v>26</v>
      </c>
      <c r="H263" s="40" t="s">
        <v>27</v>
      </c>
      <c r="I263" s="40"/>
      <c r="J263" s="40"/>
      <c r="K263" s="40"/>
      <c r="L263" s="40"/>
      <c r="M263" s="40"/>
      <c r="N263" s="40"/>
      <c r="O263" s="40"/>
      <c r="P263" s="40"/>
      <c r="Q263" s="40"/>
      <c r="R263" s="40"/>
      <c r="S263" s="40"/>
      <c r="T263" s="40"/>
      <c r="U263" s="40"/>
      <c r="V263" s="40"/>
      <c r="W263" s="40"/>
      <c r="X263" s="40"/>
      <c r="Y263" s="40"/>
      <c r="Z263" s="40"/>
      <c r="AA263" s="40"/>
      <c r="AB263" s="40"/>
      <c r="AC263" s="40" t="s">
        <v>288</v>
      </c>
      <c r="AD263" s="40" t="s">
        <v>288</v>
      </c>
      <c r="AE263" s="40"/>
      <c r="AF263" s="1"/>
    </row>
    <row r="264" spans="1:32">
      <c r="A264" s="1" t="s">
        <v>1721</v>
      </c>
      <c r="B264" s="9">
        <v>40801</v>
      </c>
      <c r="C264" s="40" t="s">
        <v>626</v>
      </c>
      <c r="D264" s="40" t="s">
        <v>29</v>
      </c>
      <c r="E264" s="40" t="s">
        <v>53</v>
      </c>
      <c r="F264" s="47" t="s">
        <v>2303</v>
      </c>
      <c r="G264" s="40" t="s">
        <v>26</v>
      </c>
      <c r="H264" s="40" t="s">
        <v>66</v>
      </c>
      <c r="I264" s="40"/>
      <c r="J264" s="40"/>
      <c r="K264" s="40"/>
      <c r="L264" s="40"/>
      <c r="M264" s="40"/>
      <c r="N264" s="40"/>
      <c r="O264" s="40"/>
      <c r="P264" s="40"/>
      <c r="Q264" s="40"/>
      <c r="R264" s="40"/>
      <c r="S264" s="40"/>
      <c r="T264" s="40"/>
      <c r="U264" s="40"/>
      <c r="V264" s="40"/>
      <c r="W264" s="40"/>
      <c r="X264" s="40"/>
      <c r="Y264" s="40"/>
      <c r="Z264" s="40"/>
      <c r="AA264" s="40"/>
      <c r="AB264" s="40"/>
      <c r="AC264" s="40" t="s">
        <v>77</v>
      </c>
      <c r="AD264" s="40" t="s">
        <v>103</v>
      </c>
      <c r="AE264" s="40"/>
      <c r="AF264" s="1"/>
    </row>
    <row r="265" spans="1:32">
      <c r="A265" s="1" t="s">
        <v>1721</v>
      </c>
      <c r="B265" s="9">
        <v>40801</v>
      </c>
      <c r="C265" s="40" t="s">
        <v>613</v>
      </c>
      <c r="D265" s="40" t="s">
        <v>239</v>
      </c>
      <c r="E265" s="40" t="s">
        <v>25</v>
      </c>
      <c r="F265" s="47" t="s">
        <v>2310</v>
      </c>
      <c r="G265" s="40" t="s">
        <v>26</v>
      </c>
      <c r="H265" s="40" t="s">
        <v>27</v>
      </c>
      <c r="I265" s="40"/>
      <c r="J265" s="40">
        <v>45.1</v>
      </c>
      <c r="K265" s="40"/>
      <c r="L265" s="40"/>
      <c r="M265" s="40">
        <f>153+36.45</f>
        <v>189.45</v>
      </c>
      <c r="N265" s="40">
        <f>153+21.95</f>
        <v>174.95</v>
      </c>
      <c r="O265" s="40"/>
      <c r="P265" s="40">
        <v>41.75</v>
      </c>
      <c r="Q265" s="40">
        <v>21</v>
      </c>
      <c r="R265" s="40">
        <v>228</v>
      </c>
      <c r="S265" s="40">
        <f>R265-Q265</f>
        <v>207</v>
      </c>
      <c r="T265" s="40">
        <v>10</v>
      </c>
      <c r="U265" s="40"/>
      <c r="V265" s="40"/>
      <c r="W265" s="40"/>
      <c r="X265" s="40"/>
      <c r="Y265" s="40"/>
      <c r="Z265" s="40"/>
      <c r="AA265" s="40"/>
      <c r="AB265" s="40"/>
      <c r="AC265" s="40" t="s">
        <v>288</v>
      </c>
      <c r="AD265" s="40" t="s">
        <v>103</v>
      </c>
      <c r="AE265" s="40"/>
      <c r="AF265" s="1"/>
    </row>
    <row r="266" spans="1:32">
      <c r="A266" s="1" t="s">
        <v>1721</v>
      </c>
      <c r="B266" s="9">
        <v>40801</v>
      </c>
      <c r="C266" s="40" t="s">
        <v>630</v>
      </c>
      <c r="D266" s="40" t="s">
        <v>37</v>
      </c>
      <c r="E266" s="40" t="s">
        <v>25</v>
      </c>
      <c r="F266" s="47" t="s">
        <v>2311</v>
      </c>
      <c r="G266" s="40" t="s">
        <v>224</v>
      </c>
      <c r="H266" s="40" t="s">
        <v>27</v>
      </c>
      <c r="I266" s="40" t="s">
        <v>40</v>
      </c>
      <c r="J266" s="40">
        <v>31.4</v>
      </c>
      <c r="K266" s="40">
        <v>17.600000000000001</v>
      </c>
      <c r="L266" s="40">
        <v>27.2</v>
      </c>
      <c r="M266" s="40"/>
      <c r="N266" s="40"/>
      <c r="O266" s="40"/>
      <c r="P266" s="40"/>
      <c r="Q266" s="40">
        <v>21</v>
      </c>
      <c r="R266" s="40">
        <v>94</v>
      </c>
      <c r="S266" s="40">
        <f>R266-Q266</f>
        <v>73</v>
      </c>
      <c r="T266" s="40">
        <v>3</v>
      </c>
      <c r="U266" s="40"/>
      <c r="V266" s="40"/>
      <c r="W266" s="40"/>
      <c r="X266" s="40"/>
      <c r="Y266" s="40"/>
      <c r="Z266" s="40"/>
      <c r="AA266" s="40"/>
      <c r="AB266" s="40"/>
      <c r="AC266" s="40" t="s">
        <v>288</v>
      </c>
      <c r="AD266" s="40" t="s">
        <v>244</v>
      </c>
      <c r="AE266" s="40"/>
      <c r="AF266" s="1"/>
    </row>
    <row r="267" spans="1:32">
      <c r="A267" s="1" t="s">
        <v>1721</v>
      </c>
      <c r="B267" s="9">
        <v>40801</v>
      </c>
      <c r="C267" s="40" t="s">
        <v>588</v>
      </c>
      <c r="D267" s="40" t="s">
        <v>29</v>
      </c>
      <c r="E267" s="40" t="s">
        <v>25</v>
      </c>
      <c r="F267" s="47" t="s">
        <v>2312</v>
      </c>
      <c r="G267" s="40" t="s">
        <v>26</v>
      </c>
      <c r="H267" s="40" t="s">
        <v>33</v>
      </c>
      <c r="I267" s="40"/>
      <c r="J267" s="40">
        <v>37.85</v>
      </c>
      <c r="K267" s="40">
        <v>22.4</v>
      </c>
      <c r="L267" s="40">
        <v>9.25</v>
      </c>
      <c r="M267" s="40"/>
      <c r="N267" s="40"/>
      <c r="O267" s="40"/>
      <c r="P267" s="40"/>
      <c r="Q267" s="40">
        <v>21</v>
      </c>
      <c r="R267" s="40">
        <v>121</v>
      </c>
      <c r="S267" s="40">
        <f>R267-Q267</f>
        <v>100</v>
      </c>
      <c r="T267" s="40">
        <v>165</v>
      </c>
      <c r="U267" s="40"/>
      <c r="V267" s="40"/>
      <c r="W267" s="40"/>
      <c r="X267" s="40"/>
      <c r="Y267" s="40"/>
      <c r="Z267" s="40"/>
      <c r="AA267" s="40"/>
      <c r="AB267" s="40"/>
      <c r="AC267" s="40" t="s">
        <v>288</v>
      </c>
      <c r="AD267" s="40" t="s">
        <v>244</v>
      </c>
      <c r="AE267" s="40"/>
      <c r="AF267" s="1"/>
    </row>
    <row r="268" spans="1:32">
      <c r="A268" s="1" t="s">
        <v>1721</v>
      </c>
      <c r="B268" s="9">
        <v>40801</v>
      </c>
      <c r="C268" s="40" t="s">
        <v>584</v>
      </c>
      <c r="D268" s="40" t="s">
        <v>32</v>
      </c>
      <c r="E268" s="40" t="s">
        <v>25</v>
      </c>
      <c r="F268" s="47" t="s">
        <v>2313</v>
      </c>
      <c r="G268" s="40" t="s">
        <v>26</v>
      </c>
      <c r="H268" s="40" t="s">
        <v>90</v>
      </c>
      <c r="I268" s="40"/>
      <c r="J268" s="40">
        <v>25.85</v>
      </c>
      <c r="K268" s="40">
        <v>16.149999999999999</v>
      </c>
      <c r="L268" s="40">
        <v>10.75</v>
      </c>
      <c r="M268" s="40"/>
      <c r="N268" s="40"/>
      <c r="O268" s="40"/>
      <c r="P268" s="40"/>
      <c r="Q268" s="40">
        <v>22</v>
      </c>
      <c r="R268" s="40">
        <v>71</v>
      </c>
      <c r="S268" s="40">
        <f>R268-Q268</f>
        <v>49</v>
      </c>
      <c r="T268" s="40">
        <v>41</v>
      </c>
      <c r="U268" s="40"/>
      <c r="V268" s="40"/>
      <c r="W268" s="40"/>
      <c r="X268" s="40">
        <v>304</v>
      </c>
      <c r="Y268" s="40"/>
      <c r="Z268" s="40"/>
      <c r="AA268" s="40"/>
      <c r="AB268" s="40"/>
      <c r="AC268" s="40" t="s">
        <v>288</v>
      </c>
      <c r="AD268" s="40" t="s">
        <v>244</v>
      </c>
      <c r="AE268" s="40"/>
      <c r="AF268" s="1"/>
    </row>
    <row r="269" spans="1:32">
      <c r="A269" s="1" t="s">
        <v>1721</v>
      </c>
      <c r="B269" s="9">
        <v>40801</v>
      </c>
      <c r="C269" s="40" t="s">
        <v>632</v>
      </c>
      <c r="D269" s="40" t="s">
        <v>30</v>
      </c>
      <c r="E269" s="40" t="s">
        <v>53</v>
      </c>
      <c r="F269" s="47" t="s">
        <v>2308</v>
      </c>
      <c r="G269" s="40" t="s">
        <v>26</v>
      </c>
      <c r="H269" s="40" t="s">
        <v>90</v>
      </c>
      <c r="I269" s="40"/>
      <c r="J269" s="40"/>
      <c r="K269" s="40"/>
      <c r="L269" s="40"/>
      <c r="M269" s="40"/>
      <c r="N269" s="40"/>
      <c r="O269" s="40"/>
      <c r="P269" s="40"/>
      <c r="Q269" s="40"/>
      <c r="R269" s="40"/>
      <c r="S269" s="40"/>
      <c r="T269" s="40"/>
      <c r="U269" s="40"/>
      <c r="V269" s="40"/>
      <c r="W269" s="40"/>
      <c r="X269" s="40"/>
      <c r="Y269" s="40"/>
      <c r="Z269" s="40"/>
      <c r="AA269" s="40"/>
      <c r="AB269" s="40"/>
      <c r="AC269" s="40" t="s">
        <v>288</v>
      </c>
      <c r="AD269" s="40" t="s">
        <v>244</v>
      </c>
      <c r="AE269" s="40"/>
      <c r="AF269" s="1"/>
    </row>
    <row r="270" spans="1:32">
      <c r="A270" s="1" t="s">
        <v>1721</v>
      </c>
      <c r="B270" s="9">
        <v>40801</v>
      </c>
      <c r="C270" s="40" t="s">
        <v>681</v>
      </c>
      <c r="D270" s="40" t="s">
        <v>30</v>
      </c>
      <c r="E270" s="40" t="s">
        <v>25</v>
      </c>
      <c r="F270" s="47" t="s">
        <v>2314</v>
      </c>
      <c r="G270" s="40" t="s">
        <v>26</v>
      </c>
      <c r="H270" s="40" t="s">
        <v>27</v>
      </c>
      <c r="I270" s="40"/>
      <c r="J270" s="40">
        <v>25.7</v>
      </c>
      <c r="K270" s="40">
        <v>16.95</v>
      </c>
      <c r="L270" s="40">
        <v>14.8</v>
      </c>
      <c r="M270" s="40"/>
      <c r="N270" s="40"/>
      <c r="O270" s="40"/>
      <c r="P270" s="40"/>
      <c r="Q270" s="40">
        <v>21</v>
      </c>
      <c r="R270" s="40">
        <v>59</v>
      </c>
      <c r="S270" s="40">
        <f>R270-Q270</f>
        <v>38</v>
      </c>
      <c r="T270" s="40">
        <v>63</v>
      </c>
      <c r="U270" s="40"/>
      <c r="V270" s="40"/>
      <c r="W270" s="40"/>
      <c r="X270" s="40">
        <v>305</v>
      </c>
      <c r="Y270" s="40"/>
      <c r="Z270" s="40"/>
      <c r="AA270" s="40"/>
      <c r="AB270" s="40"/>
      <c r="AC270" s="40" t="s">
        <v>288</v>
      </c>
      <c r="AD270" s="40" t="s">
        <v>244</v>
      </c>
      <c r="AE270" s="40"/>
      <c r="AF270" s="1"/>
    </row>
    <row r="271" spans="1:32">
      <c r="A271" s="1" t="s">
        <v>1721</v>
      </c>
      <c r="B271" s="9">
        <v>40801</v>
      </c>
      <c r="C271" s="40" t="s">
        <v>605</v>
      </c>
      <c r="D271" s="40" t="s">
        <v>30</v>
      </c>
      <c r="E271" s="40" t="s">
        <v>25</v>
      </c>
      <c r="F271" s="47" t="s">
        <v>2315</v>
      </c>
      <c r="G271" s="40" t="s">
        <v>26</v>
      </c>
      <c r="H271" s="40" t="s">
        <v>27</v>
      </c>
      <c r="I271" s="40"/>
      <c r="J271" s="40">
        <v>26</v>
      </c>
      <c r="K271" s="40">
        <v>18</v>
      </c>
      <c r="L271" s="40">
        <v>12.9</v>
      </c>
      <c r="M271" s="40"/>
      <c r="N271" s="40"/>
      <c r="O271" s="40"/>
      <c r="P271" s="40"/>
      <c r="Q271" s="40">
        <v>21</v>
      </c>
      <c r="R271" s="40">
        <v>69</v>
      </c>
      <c r="S271" s="40">
        <f>R271-Q271</f>
        <v>48</v>
      </c>
      <c r="T271" s="40">
        <v>87</v>
      </c>
      <c r="U271" s="40"/>
      <c r="V271" s="40"/>
      <c r="W271" s="40"/>
      <c r="X271" s="40">
        <v>306</v>
      </c>
      <c r="Y271" s="40"/>
      <c r="Z271" s="40"/>
      <c r="AA271" s="40"/>
      <c r="AB271" s="40"/>
      <c r="AC271" s="40" t="s">
        <v>288</v>
      </c>
      <c r="AD271" s="40" t="s">
        <v>103</v>
      </c>
      <c r="AE271" s="40"/>
      <c r="AF271" s="1"/>
    </row>
    <row r="272" spans="1:32">
      <c r="A272" s="31" t="s">
        <v>1722</v>
      </c>
      <c r="B272" s="32">
        <v>40802</v>
      </c>
      <c r="C272" s="41" t="s">
        <v>686</v>
      </c>
      <c r="D272" s="41" t="s">
        <v>32</v>
      </c>
      <c r="E272" s="41" t="s">
        <v>25</v>
      </c>
      <c r="F272" s="71" t="s">
        <v>2604</v>
      </c>
      <c r="G272" s="41"/>
      <c r="H272" s="41"/>
      <c r="I272" s="41"/>
      <c r="J272" s="41"/>
      <c r="K272" s="41"/>
      <c r="L272" s="41"/>
      <c r="M272" s="41"/>
      <c r="N272" s="41"/>
      <c r="O272" s="41"/>
      <c r="P272" s="41"/>
      <c r="Q272" s="41"/>
      <c r="R272" s="41"/>
      <c r="S272" s="41"/>
      <c r="T272" s="41"/>
      <c r="U272" s="41"/>
      <c r="V272" s="41"/>
      <c r="W272" s="41" t="s">
        <v>73</v>
      </c>
      <c r="X272" s="41"/>
      <c r="Y272" s="41"/>
      <c r="Z272" s="41"/>
      <c r="AA272" s="41"/>
      <c r="AB272" s="41"/>
      <c r="AC272" s="41" t="s">
        <v>288</v>
      </c>
      <c r="AD272" s="41" t="s">
        <v>77</v>
      </c>
      <c r="AE272" s="41" t="s">
        <v>407</v>
      </c>
      <c r="AF272" s="31"/>
    </row>
    <row r="273" spans="1:32">
      <c r="A273" s="1" t="s">
        <v>1722</v>
      </c>
      <c r="B273" s="9">
        <v>40802</v>
      </c>
      <c r="C273" s="40" t="s">
        <v>601</v>
      </c>
      <c r="D273" s="40" t="s">
        <v>24</v>
      </c>
      <c r="E273" s="40" t="s">
        <v>53</v>
      </c>
      <c r="F273" s="47" t="s">
        <v>2280</v>
      </c>
      <c r="G273" s="40" t="s">
        <v>26</v>
      </c>
      <c r="H273" s="40" t="s">
        <v>27</v>
      </c>
      <c r="I273" s="40"/>
      <c r="J273" s="40"/>
      <c r="K273" s="40"/>
      <c r="L273" s="40"/>
      <c r="M273" s="40"/>
      <c r="N273" s="40"/>
      <c r="O273" s="40"/>
      <c r="P273" s="40"/>
      <c r="Q273" s="40"/>
      <c r="R273" s="40"/>
      <c r="S273" s="40"/>
      <c r="T273" s="40"/>
      <c r="U273" s="40"/>
      <c r="V273" s="40"/>
      <c r="W273" s="40"/>
      <c r="X273" s="40"/>
      <c r="Y273" s="40"/>
      <c r="Z273" s="40"/>
      <c r="AA273" s="40"/>
      <c r="AB273" s="40"/>
      <c r="AC273" s="40" t="s">
        <v>77</v>
      </c>
      <c r="AD273" s="40" t="s">
        <v>288</v>
      </c>
      <c r="AE273" s="40"/>
      <c r="AF273" s="1"/>
    </row>
    <row r="274" spans="1:32">
      <c r="A274" s="1" t="s">
        <v>1722</v>
      </c>
      <c r="B274" s="9">
        <v>40802</v>
      </c>
      <c r="C274" s="40" t="s">
        <v>616</v>
      </c>
      <c r="D274" s="40" t="s">
        <v>32</v>
      </c>
      <c r="E274" s="40" t="s">
        <v>53</v>
      </c>
      <c r="F274" s="47" t="s">
        <v>2272</v>
      </c>
      <c r="G274" s="40" t="s">
        <v>26</v>
      </c>
      <c r="H274" s="40" t="s">
        <v>27</v>
      </c>
      <c r="I274" s="40"/>
      <c r="J274" s="40"/>
      <c r="K274" s="40"/>
      <c r="L274" s="40"/>
      <c r="M274" s="40"/>
      <c r="N274" s="40"/>
      <c r="O274" s="40"/>
      <c r="P274" s="40"/>
      <c r="Q274" s="40"/>
      <c r="R274" s="40"/>
      <c r="S274" s="40"/>
      <c r="T274" s="40"/>
      <c r="U274" s="40"/>
      <c r="V274" s="40"/>
      <c r="W274" s="40"/>
      <c r="X274" s="40"/>
      <c r="Y274" s="40"/>
      <c r="Z274" s="40"/>
      <c r="AA274" s="40"/>
      <c r="AB274" s="40"/>
      <c r="AC274" s="40" t="s">
        <v>288</v>
      </c>
      <c r="AD274" s="40" t="s">
        <v>77</v>
      </c>
      <c r="AE274" s="40"/>
      <c r="AF274" s="1"/>
    </row>
    <row r="275" spans="1:32">
      <c r="A275" s="1" t="s">
        <v>1722</v>
      </c>
      <c r="B275" s="9">
        <v>40802</v>
      </c>
      <c r="C275" s="40" t="s">
        <v>590</v>
      </c>
      <c r="D275" s="40" t="s">
        <v>29</v>
      </c>
      <c r="E275" s="40" t="s">
        <v>53</v>
      </c>
      <c r="F275" s="47" t="s">
        <v>2264</v>
      </c>
      <c r="G275" s="40" t="s">
        <v>26</v>
      </c>
      <c r="H275" s="40" t="s">
        <v>33</v>
      </c>
      <c r="I275" s="40"/>
      <c r="J275" s="40"/>
      <c r="K275" s="40"/>
      <c r="L275" s="40"/>
      <c r="M275" s="40"/>
      <c r="N275" s="40"/>
      <c r="O275" s="40"/>
      <c r="P275" s="40"/>
      <c r="Q275" s="40"/>
      <c r="R275" s="40"/>
      <c r="S275" s="40"/>
      <c r="T275" s="40"/>
      <c r="U275" s="40"/>
      <c r="V275" s="40"/>
      <c r="W275" s="40"/>
      <c r="X275" s="40"/>
      <c r="Y275" s="40"/>
      <c r="Z275" s="40"/>
      <c r="AA275" s="40"/>
      <c r="AB275" s="40"/>
      <c r="AC275" s="40" t="s">
        <v>77</v>
      </c>
      <c r="AD275" s="40" t="s">
        <v>288</v>
      </c>
      <c r="AE275" s="40"/>
      <c r="AF275" s="1"/>
    </row>
    <row r="276" spans="1:32">
      <c r="A276" s="1" t="s">
        <v>1722</v>
      </c>
      <c r="B276" s="9">
        <v>40802</v>
      </c>
      <c r="C276" s="40" t="s">
        <v>650</v>
      </c>
      <c r="D276" s="40" t="s">
        <v>29</v>
      </c>
      <c r="E276" s="40" t="s">
        <v>53</v>
      </c>
      <c r="F276" s="47" t="s">
        <v>2268</v>
      </c>
      <c r="G276" s="40" t="s">
        <v>26</v>
      </c>
      <c r="H276" s="40" t="s">
        <v>33</v>
      </c>
      <c r="I276" s="40"/>
      <c r="J276" s="40"/>
      <c r="K276" s="40"/>
      <c r="L276" s="40"/>
      <c r="M276" s="40"/>
      <c r="N276" s="40"/>
      <c r="O276" s="40"/>
      <c r="P276" s="40"/>
      <c r="Q276" s="40"/>
      <c r="R276" s="40"/>
      <c r="S276" s="40"/>
      <c r="T276" s="40"/>
      <c r="U276" s="40"/>
      <c r="V276" s="40"/>
      <c r="W276" s="40"/>
      <c r="X276" s="40"/>
      <c r="Y276" s="40"/>
      <c r="Z276" s="40"/>
      <c r="AA276" s="40"/>
      <c r="AB276" s="40"/>
      <c r="AC276" s="40" t="s">
        <v>288</v>
      </c>
      <c r="AD276" s="40" t="s">
        <v>70</v>
      </c>
      <c r="AE276" s="40"/>
      <c r="AF276" s="1"/>
    </row>
    <row r="277" spans="1:32">
      <c r="A277" s="1" t="s">
        <v>1722</v>
      </c>
      <c r="B277" s="9">
        <v>40802</v>
      </c>
      <c r="C277" s="40" t="s">
        <v>612</v>
      </c>
      <c r="D277" s="40" t="s">
        <v>31</v>
      </c>
      <c r="E277" s="40" t="s">
        <v>53</v>
      </c>
      <c r="F277" s="47" t="s">
        <v>2281</v>
      </c>
      <c r="G277" s="40" t="s">
        <v>26</v>
      </c>
      <c r="H277" s="40" t="s">
        <v>27</v>
      </c>
      <c r="I277" s="40"/>
      <c r="J277" s="40"/>
      <c r="K277" s="40"/>
      <c r="L277" s="40"/>
      <c r="M277" s="40"/>
      <c r="N277" s="40"/>
      <c r="O277" s="40"/>
      <c r="P277" s="40"/>
      <c r="Q277" s="40"/>
      <c r="R277" s="40"/>
      <c r="S277" s="40"/>
      <c r="T277" s="40"/>
      <c r="U277" s="40"/>
      <c r="V277" s="40"/>
      <c r="W277" s="40"/>
      <c r="X277" s="40"/>
      <c r="Y277" s="40"/>
      <c r="Z277" s="40"/>
      <c r="AA277" s="40"/>
      <c r="AB277" s="40"/>
      <c r="AC277" s="40" t="s">
        <v>288</v>
      </c>
      <c r="AD277" s="40" t="s">
        <v>77</v>
      </c>
      <c r="AE277" s="40"/>
      <c r="AF277" s="1"/>
    </row>
    <row r="278" spans="1:32">
      <c r="A278" s="1" t="s">
        <v>1722</v>
      </c>
      <c r="B278" s="9">
        <v>40802</v>
      </c>
      <c r="C278" s="40" t="s">
        <v>593</v>
      </c>
      <c r="D278" s="40" t="s">
        <v>31</v>
      </c>
      <c r="E278" s="40" t="s">
        <v>53</v>
      </c>
      <c r="F278" s="47" t="s">
        <v>2300</v>
      </c>
      <c r="G278" s="40" t="s">
        <v>26</v>
      </c>
      <c r="H278" s="40" t="s">
        <v>33</v>
      </c>
      <c r="I278" s="40"/>
      <c r="J278" s="40"/>
      <c r="K278" s="40"/>
      <c r="L278" s="40"/>
      <c r="M278" s="40"/>
      <c r="N278" s="40"/>
      <c r="O278" s="40"/>
      <c r="P278" s="40"/>
      <c r="Q278" s="40"/>
      <c r="R278" s="40"/>
      <c r="S278" s="40"/>
      <c r="T278" s="40"/>
      <c r="U278" s="40"/>
      <c r="V278" s="40"/>
      <c r="W278" s="40"/>
      <c r="X278" s="40"/>
      <c r="Y278" s="40"/>
      <c r="Z278" s="40"/>
      <c r="AA278" s="40"/>
      <c r="AB278" s="40"/>
      <c r="AC278" s="40" t="s">
        <v>77</v>
      </c>
      <c r="AD278" s="40" t="s">
        <v>288</v>
      </c>
      <c r="AE278" s="40"/>
      <c r="AF278" s="1"/>
    </row>
    <row r="279" spans="1:32">
      <c r="A279" s="1" t="s">
        <v>1722</v>
      </c>
      <c r="B279" s="9">
        <v>40802</v>
      </c>
      <c r="C279" s="40" t="s">
        <v>623</v>
      </c>
      <c r="D279" s="40" t="s">
        <v>32</v>
      </c>
      <c r="E279" s="40" t="s">
        <v>53</v>
      </c>
      <c r="F279" s="47" t="s">
        <v>2304</v>
      </c>
      <c r="G279" s="40" t="s">
        <v>26</v>
      </c>
      <c r="H279" s="40" t="s">
        <v>33</v>
      </c>
      <c r="I279" s="40"/>
      <c r="J279" s="40"/>
      <c r="K279" s="40"/>
      <c r="L279" s="40"/>
      <c r="M279" s="40"/>
      <c r="N279" s="40"/>
      <c r="O279" s="40"/>
      <c r="P279" s="40"/>
      <c r="Q279" s="40"/>
      <c r="R279" s="40"/>
      <c r="S279" s="40"/>
      <c r="T279" s="40"/>
      <c r="U279" s="40"/>
      <c r="V279" s="40"/>
      <c r="W279" s="40"/>
      <c r="X279" s="40"/>
      <c r="Y279" s="40"/>
      <c r="Z279" s="40"/>
      <c r="AA279" s="40"/>
      <c r="AB279" s="40"/>
      <c r="AC279" s="40" t="s">
        <v>288</v>
      </c>
      <c r="AD279" s="40" t="s">
        <v>77</v>
      </c>
      <c r="AE279" s="40"/>
      <c r="AF279" s="1"/>
    </row>
    <row r="280" spans="1:32">
      <c r="A280" s="1" t="s">
        <v>1722</v>
      </c>
      <c r="B280" s="9">
        <v>40802</v>
      </c>
      <c r="C280" s="40" t="s">
        <v>587</v>
      </c>
      <c r="D280" s="40" t="s">
        <v>29</v>
      </c>
      <c r="E280" s="40" t="s">
        <v>53</v>
      </c>
      <c r="F280" s="47" t="s">
        <v>2269</v>
      </c>
      <c r="G280" s="40" t="s">
        <v>26</v>
      </c>
      <c r="H280" s="40" t="s">
        <v>33</v>
      </c>
      <c r="I280" s="40"/>
      <c r="J280" s="40"/>
      <c r="K280" s="40"/>
      <c r="L280" s="40"/>
      <c r="M280" s="40"/>
      <c r="N280" s="40"/>
      <c r="O280" s="40"/>
      <c r="P280" s="40"/>
      <c r="Q280" s="40"/>
      <c r="R280" s="40"/>
      <c r="S280" s="40"/>
      <c r="T280" s="40"/>
      <c r="U280" s="40"/>
      <c r="V280" s="40"/>
      <c r="W280" s="40"/>
      <c r="X280" s="40"/>
      <c r="Y280" s="40"/>
      <c r="Z280" s="40"/>
      <c r="AA280" s="40"/>
      <c r="AB280" s="40"/>
      <c r="AC280" s="40" t="s">
        <v>77</v>
      </c>
      <c r="AD280" s="40" t="s">
        <v>288</v>
      </c>
      <c r="AE280" s="40"/>
      <c r="AF280" s="1"/>
    </row>
    <row r="281" spans="1:32" s="78" customFormat="1">
      <c r="A281" s="1" t="s">
        <v>1722</v>
      </c>
      <c r="B281" s="9">
        <v>40802</v>
      </c>
      <c r="C281" s="40" t="s">
        <v>608</v>
      </c>
      <c r="D281" s="40" t="s">
        <v>32</v>
      </c>
      <c r="E281" s="40" t="s">
        <v>53</v>
      </c>
      <c r="F281" s="47" t="s">
        <v>2274</v>
      </c>
      <c r="G281" s="40" t="s">
        <v>26</v>
      </c>
      <c r="H281" s="40" t="s">
        <v>27</v>
      </c>
      <c r="I281" s="40"/>
      <c r="J281" s="40"/>
      <c r="K281" s="40"/>
      <c r="L281" s="40"/>
      <c r="M281" s="40"/>
      <c r="N281" s="40"/>
      <c r="O281" s="40"/>
      <c r="P281" s="40"/>
      <c r="Q281" s="40"/>
      <c r="R281" s="40"/>
      <c r="S281" s="40"/>
      <c r="T281" s="40"/>
      <c r="U281" s="40"/>
      <c r="V281" s="40"/>
      <c r="W281" s="40"/>
      <c r="X281" s="40"/>
      <c r="Y281" s="40"/>
      <c r="Z281" s="40"/>
      <c r="AA281" s="40"/>
      <c r="AB281" s="40"/>
      <c r="AC281" s="40" t="s">
        <v>77</v>
      </c>
      <c r="AD281" s="40" t="s">
        <v>288</v>
      </c>
      <c r="AE281" s="40"/>
      <c r="AF281" s="1"/>
    </row>
    <row r="282" spans="1:32">
      <c r="A282" s="1" t="s">
        <v>1722</v>
      </c>
      <c r="B282" s="9">
        <v>40802</v>
      </c>
      <c r="C282" s="40" t="s">
        <v>588</v>
      </c>
      <c r="D282" s="40" t="s">
        <v>29</v>
      </c>
      <c r="E282" s="40" t="s">
        <v>53</v>
      </c>
      <c r="F282" s="47" t="s">
        <v>2312</v>
      </c>
      <c r="G282" s="40" t="s">
        <v>26</v>
      </c>
      <c r="H282" s="40" t="s">
        <v>33</v>
      </c>
      <c r="I282" s="40"/>
      <c r="J282" s="40"/>
      <c r="K282" s="40"/>
      <c r="L282" s="40"/>
      <c r="M282" s="40"/>
      <c r="N282" s="40"/>
      <c r="O282" s="40"/>
      <c r="P282" s="40"/>
      <c r="Q282" s="40"/>
      <c r="R282" s="40"/>
      <c r="S282" s="40"/>
      <c r="T282" s="40"/>
      <c r="U282" s="40"/>
      <c r="V282" s="40"/>
      <c r="W282" s="40"/>
      <c r="X282" s="40"/>
      <c r="Y282" s="40"/>
      <c r="Z282" s="40"/>
      <c r="AA282" s="40"/>
      <c r="AB282" s="40"/>
      <c r="AC282" s="40" t="s">
        <v>77</v>
      </c>
      <c r="AD282" s="40" t="s">
        <v>77</v>
      </c>
      <c r="AE282" s="40"/>
      <c r="AF282" s="1"/>
    </row>
    <row r="283" spans="1:32">
      <c r="A283" s="1" t="s">
        <v>1722</v>
      </c>
      <c r="B283" s="9">
        <v>40802</v>
      </c>
      <c r="C283" s="40" t="s">
        <v>604</v>
      </c>
      <c r="D283" s="40" t="s">
        <v>30</v>
      </c>
      <c r="E283" s="40" t="s">
        <v>25</v>
      </c>
      <c r="F283" s="47" t="s">
        <v>2320</v>
      </c>
      <c r="G283" s="40" t="s">
        <v>26</v>
      </c>
      <c r="H283" s="40" t="s">
        <v>90</v>
      </c>
      <c r="I283" s="40"/>
      <c r="J283" s="40">
        <v>25.4</v>
      </c>
      <c r="K283" s="40">
        <v>17.850000000000001</v>
      </c>
      <c r="L283" s="40">
        <v>7.9</v>
      </c>
      <c r="M283" s="40"/>
      <c r="N283" s="40"/>
      <c r="O283" s="40"/>
      <c r="P283" s="40"/>
      <c r="Q283" s="40">
        <v>21</v>
      </c>
      <c r="R283" s="40">
        <v>61</v>
      </c>
      <c r="S283" s="40">
        <f>R283-Q283</f>
        <v>40</v>
      </c>
      <c r="T283" s="40">
        <v>59</v>
      </c>
      <c r="U283" s="40"/>
      <c r="V283" s="40"/>
      <c r="W283" s="40"/>
      <c r="X283" s="40">
        <v>307</v>
      </c>
      <c r="Y283" s="40"/>
      <c r="Z283" s="40"/>
      <c r="AA283" s="40"/>
      <c r="AB283" s="40"/>
      <c r="AC283" s="40" t="s">
        <v>288</v>
      </c>
      <c r="AD283" s="40" t="s">
        <v>288</v>
      </c>
      <c r="AE283" s="40"/>
      <c r="AF283" s="1"/>
    </row>
    <row r="284" spans="1:32">
      <c r="A284" s="1" t="s">
        <v>1722</v>
      </c>
      <c r="B284" s="9">
        <v>40802</v>
      </c>
      <c r="C284" s="40" t="s">
        <v>634</v>
      </c>
      <c r="D284" s="40" t="s">
        <v>146</v>
      </c>
      <c r="E284" s="40" t="s">
        <v>25</v>
      </c>
      <c r="F284" s="47" t="s">
        <v>2318</v>
      </c>
      <c r="G284" s="40" t="s">
        <v>26</v>
      </c>
      <c r="H284" s="40" t="s">
        <v>27</v>
      </c>
      <c r="I284" s="40" t="s">
        <v>40</v>
      </c>
      <c r="J284" s="40">
        <v>23.25</v>
      </c>
      <c r="K284" s="40">
        <v>15.5</v>
      </c>
      <c r="L284" s="40">
        <v>23.4</v>
      </c>
      <c r="M284" s="40"/>
      <c r="N284" s="40"/>
      <c r="O284" s="40"/>
      <c r="P284" s="40"/>
      <c r="Q284" s="40">
        <v>21</v>
      </c>
      <c r="R284" s="40">
        <v>73</v>
      </c>
      <c r="S284" s="40">
        <f>R284-Q284</f>
        <v>52</v>
      </c>
      <c r="T284" s="40">
        <v>10</v>
      </c>
      <c r="U284" s="40"/>
      <c r="V284" s="40"/>
      <c r="W284" s="40"/>
      <c r="X284" s="40"/>
      <c r="Y284" s="40"/>
      <c r="Z284" s="40"/>
      <c r="AA284" s="40"/>
      <c r="AB284" s="40"/>
      <c r="AC284" s="40" t="s">
        <v>288</v>
      </c>
      <c r="AD284" s="40" t="s">
        <v>70</v>
      </c>
      <c r="AE284" s="40"/>
      <c r="AF284" s="1"/>
    </row>
    <row r="285" spans="1:32">
      <c r="A285" s="1" t="s">
        <v>1722</v>
      </c>
      <c r="B285" s="9">
        <v>40802</v>
      </c>
      <c r="C285" s="40" t="s">
        <v>605</v>
      </c>
      <c r="D285" s="40" t="s">
        <v>239</v>
      </c>
      <c r="E285" s="40" t="s">
        <v>25</v>
      </c>
      <c r="F285" s="47" t="s">
        <v>2316</v>
      </c>
      <c r="G285" s="40" t="s">
        <v>26</v>
      </c>
      <c r="H285" s="40" t="s">
        <v>33</v>
      </c>
      <c r="I285" s="40"/>
      <c r="J285" s="40">
        <v>41.4</v>
      </c>
      <c r="K285" s="40"/>
      <c r="L285" s="40"/>
      <c r="M285" s="40">
        <f>153+36.9</f>
        <v>189.9</v>
      </c>
      <c r="N285" s="40">
        <f>153+10.35</f>
        <v>163.35</v>
      </c>
      <c r="O285" s="40"/>
      <c r="P285" s="40">
        <v>39.049999999999997</v>
      </c>
      <c r="Q285" s="40">
        <v>21</v>
      </c>
      <c r="R285" s="40">
        <v>213</v>
      </c>
      <c r="S285" s="40">
        <f>R285-Q285</f>
        <v>192</v>
      </c>
      <c r="T285" s="40">
        <v>5</v>
      </c>
      <c r="U285" s="40"/>
      <c r="V285" s="40"/>
      <c r="W285" s="40"/>
      <c r="X285" s="40"/>
      <c r="Y285" s="40"/>
      <c r="Z285" s="40"/>
      <c r="AA285" s="40"/>
      <c r="AB285" s="40"/>
      <c r="AC285" s="40" t="s">
        <v>288</v>
      </c>
      <c r="AD285" s="40" t="s">
        <v>288</v>
      </c>
      <c r="AE285" s="40"/>
      <c r="AF285" s="1"/>
    </row>
    <row r="286" spans="1:32">
      <c r="A286" s="1" t="s">
        <v>1722</v>
      </c>
      <c r="B286" s="9">
        <v>40802</v>
      </c>
      <c r="C286" s="40" t="s">
        <v>681</v>
      </c>
      <c r="D286" s="40" t="s">
        <v>29</v>
      </c>
      <c r="E286" s="40" t="s">
        <v>53</v>
      </c>
      <c r="F286" s="47" t="s">
        <v>2307</v>
      </c>
      <c r="G286" s="40" t="s">
        <v>26</v>
      </c>
      <c r="H286" s="40" t="s">
        <v>66</v>
      </c>
      <c r="I286" s="40"/>
      <c r="J286" s="40"/>
      <c r="K286" s="40"/>
      <c r="L286" s="40"/>
      <c r="M286" s="40"/>
      <c r="N286" s="40"/>
      <c r="O286" s="40"/>
      <c r="P286" s="40"/>
      <c r="Q286" s="40"/>
      <c r="R286" s="40"/>
      <c r="S286" s="40"/>
      <c r="T286" s="40"/>
      <c r="U286" s="40"/>
      <c r="V286" s="40"/>
      <c r="W286" s="40"/>
      <c r="X286" s="40"/>
      <c r="Y286" s="40"/>
      <c r="Z286" s="40"/>
      <c r="AA286" s="40"/>
      <c r="AB286" s="40"/>
      <c r="AC286" s="40" t="s">
        <v>77</v>
      </c>
      <c r="AD286" s="40" t="s">
        <v>77</v>
      </c>
      <c r="AE286" s="40"/>
      <c r="AF286" s="1"/>
    </row>
    <row r="287" spans="1:32">
      <c r="A287" s="1" t="s">
        <v>1722</v>
      </c>
      <c r="B287" s="9">
        <v>40802</v>
      </c>
      <c r="C287" s="40" t="s">
        <v>673</v>
      </c>
      <c r="D287" s="40" t="s">
        <v>239</v>
      </c>
      <c r="E287" s="40" t="s">
        <v>25</v>
      </c>
      <c r="F287" s="47" t="s">
        <v>2317</v>
      </c>
      <c r="G287" s="40" t="s">
        <v>26</v>
      </c>
      <c r="H287" s="40" t="s">
        <v>27</v>
      </c>
      <c r="I287" s="40"/>
      <c r="J287" s="40">
        <v>39.6</v>
      </c>
      <c r="K287" s="40"/>
      <c r="L287" s="40"/>
      <c r="M287" s="40">
        <f>153+25</f>
        <v>178</v>
      </c>
      <c r="N287" s="40">
        <f>153+8.35</f>
        <v>161.35</v>
      </c>
      <c r="O287" s="40"/>
      <c r="P287" s="40">
        <v>41.4</v>
      </c>
      <c r="Q287" s="40">
        <v>21</v>
      </c>
      <c r="R287" s="40">
        <v>206</v>
      </c>
      <c r="S287" s="40">
        <f>R287-Q287</f>
        <v>185</v>
      </c>
      <c r="T287" s="40">
        <v>9</v>
      </c>
      <c r="U287" s="40"/>
      <c r="V287" s="40"/>
      <c r="W287" s="40"/>
      <c r="X287" s="40"/>
      <c r="Y287" s="40"/>
      <c r="Z287" s="40"/>
      <c r="AA287" s="40"/>
      <c r="AB287" s="40"/>
      <c r="AC287" s="40" t="s">
        <v>288</v>
      </c>
      <c r="AD287" s="40" t="s">
        <v>77</v>
      </c>
      <c r="AE287" s="40"/>
      <c r="AF287" s="1"/>
    </row>
    <row r="288" spans="1:32">
      <c r="A288" s="1" t="s">
        <v>1722</v>
      </c>
      <c r="B288" s="9">
        <v>40802</v>
      </c>
      <c r="C288" s="40" t="s">
        <v>602</v>
      </c>
      <c r="D288" s="40" t="s">
        <v>30</v>
      </c>
      <c r="E288" s="40" t="s">
        <v>53</v>
      </c>
      <c r="F288" s="47" t="s">
        <v>2315</v>
      </c>
      <c r="G288" s="40"/>
      <c r="H288" s="40"/>
      <c r="I288" s="40"/>
      <c r="J288" s="40"/>
      <c r="K288" s="40"/>
      <c r="L288" s="40"/>
      <c r="M288" s="40"/>
      <c r="N288" s="40"/>
      <c r="O288" s="40"/>
      <c r="P288" s="40"/>
      <c r="Q288" s="40"/>
      <c r="R288" s="40"/>
      <c r="S288" s="40"/>
      <c r="T288" s="40"/>
      <c r="U288" s="40"/>
      <c r="V288" s="40"/>
      <c r="W288" s="40"/>
      <c r="X288" s="40"/>
      <c r="Y288" s="40"/>
      <c r="Z288" s="40"/>
      <c r="AA288" s="40"/>
      <c r="AB288" s="40"/>
      <c r="AC288" s="40" t="s">
        <v>77</v>
      </c>
      <c r="AD288" s="40" t="s">
        <v>288</v>
      </c>
      <c r="AE288" s="40"/>
      <c r="AF288" s="1"/>
    </row>
    <row r="289" spans="1:32">
      <c r="A289" s="1" t="s">
        <v>1722</v>
      </c>
      <c r="B289" s="9">
        <v>40802</v>
      </c>
      <c r="C289" s="40" t="s">
        <v>606</v>
      </c>
      <c r="D289" s="40" t="s">
        <v>146</v>
      </c>
      <c r="E289" s="40" t="s">
        <v>25</v>
      </c>
      <c r="F289" s="47" t="s">
        <v>2319</v>
      </c>
      <c r="G289" s="40" t="s">
        <v>26</v>
      </c>
      <c r="H289" s="40" t="s">
        <v>27</v>
      </c>
      <c r="I289" s="40" t="s">
        <v>40</v>
      </c>
      <c r="J289" s="40">
        <v>24.25</v>
      </c>
      <c r="K289" s="40">
        <v>14.9</v>
      </c>
      <c r="L289" s="40">
        <v>16.899999999999999</v>
      </c>
      <c r="M289" s="40"/>
      <c r="N289" s="40"/>
      <c r="O289" s="40"/>
      <c r="P289" s="40"/>
      <c r="Q289" s="40">
        <v>21</v>
      </c>
      <c r="R289" s="40">
        <v>59</v>
      </c>
      <c r="S289" s="40">
        <f>R289-Q289</f>
        <v>38</v>
      </c>
      <c r="T289" s="40">
        <v>3</v>
      </c>
      <c r="U289" s="40"/>
      <c r="V289" s="40"/>
      <c r="W289" s="40"/>
      <c r="X289" s="40"/>
      <c r="Y289" s="40"/>
      <c r="Z289" s="40"/>
      <c r="AA289" s="40"/>
      <c r="AB289" s="40"/>
      <c r="AC289" s="40" t="s">
        <v>288</v>
      </c>
      <c r="AD289" s="40" t="s">
        <v>288</v>
      </c>
      <c r="AE289" s="40"/>
      <c r="AF289" s="1"/>
    </row>
    <row r="290" spans="1:32">
      <c r="A290" s="1" t="s">
        <v>1723</v>
      </c>
      <c r="B290" s="9">
        <v>40938</v>
      </c>
      <c r="C290" s="40" t="s">
        <v>1839</v>
      </c>
      <c r="D290" s="40" t="s">
        <v>29</v>
      </c>
      <c r="E290" s="40" t="s">
        <v>25</v>
      </c>
      <c r="F290" s="47" t="s">
        <v>2376</v>
      </c>
      <c r="G290" s="40" t="s">
        <v>26</v>
      </c>
      <c r="H290" s="40" t="s">
        <v>33</v>
      </c>
      <c r="I290" s="40"/>
      <c r="J290" s="40">
        <v>39.25</v>
      </c>
      <c r="K290" s="40">
        <v>21.8</v>
      </c>
      <c r="L290" s="40">
        <v>8.6999999999999993</v>
      </c>
      <c r="M290" s="40"/>
      <c r="N290" s="40"/>
      <c r="O290" s="40"/>
      <c r="P290" s="40"/>
      <c r="Q290" s="40">
        <v>14</v>
      </c>
      <c r="R290" s="40">
        <v>120</v>
      </c>
      <c r="S290" s="40">
        <f>R290-Q290</f>
        <v>106</v>
      </c>
      <c r="T290" s="40">
        <f>8+98</f>
        <v>106</v>
      </c>
      <c r="U290" s="40"/>
      <c r="V290" s="40" t="s">
        <v>61</v>
      </c>
      <c r="W290" s="40"/>
      <c r="X290" s="40"/>
      <c r="Y290" s="40"/>
      <c r="Z290" s="40"/>
      <c r="AA290" s="40"/>
      <c r="AB290" s="40"/>
      <c r="AC290" s="40" t="s">
        <v>59</v>
      </c>
      <c r="AD290" s="40" t="s">
        <v>58</v>
      </c>
      <c r="AE290" s="40" t="s">
        <v>62</v>
      </c>
      <c r="AF290" s="1"/>
    </row>
    <row r="291" spans="1:32">
      <c r="A291" s="1" t="s">
        <v>1723</v>
      </c>
      <c r="B291" s="9">
        <v>40938</v>
      </c>
      <c r="C291" s="40" t="s">
        <v>1842</v>
      </c>
      <c r="D291" s="40" t="s">
        <v>32</v>
      </c>
      <c r="E291" s="40" t="s">
        <v>25</v>
      </c>
      <c r="F291" s="47" t="s">
        <v>2379</v>
      </c>
      <c r="G291" s="40" t="s">
        <v>26</v>
      </c>
      <c r="H291" s="40" t="s">
        <v>33</v>
      </c>
      <c r="I291" s="40" t="s">
        <v>63</v>
      </c>
      <c r="J291" s="40">
        <v>25.8</v>
      </c>
      <c r="K291" s="40">
        <v>13.8</v>
      </c>
      <c r="L291" s="40">
        <v>11.4</v>
      </c>
      <c r="M291" s="40"/>
      <c r="N291" s="40"/>
      <c r="O291" s="40"/>
      <c r="P291" s="40"/>
      <c r="Q291" s="40">
        <v>14</v>
      </c>
      <c r="R291" s="40">
        <v>66</v>
      </c>
      <c r="S291" s="40">
        <f>R291-Q291</f>
        <v>52</v>
      </c>
      <c r="T291" s="40">
        <f>4+45</f>
        <v>49</v>
      </c>
      <c r="U291" s="40"/>
      <c r="V291" s="40"/>
      <c r="W291" s="40"/>
      <c r="X291" s="40"/>
      <c r="Y291" s="40"/>
      <c r="Z291" s="40"/>
      <c r="AA291" s="40"/>
      <c r="AB291" s="40"/>
      <c r="AC291" s="40" t="s">
        <v>59</v>
      </c>
      <c r="AD291" s="40" t="s">
        <v>58</v>
      </c>
      <c r="AE291" s="40" t="s">
        <v>64</v>
      </c>
      <c r="AF291" s="1"/>
    </row>
    <row r="292" spans="1:32">
      <c r="A292" s="1" t="s">
        <v>1723</v>
      </c>
      <c r="B292" s="9">
        <v>40938</v>
      </c>
      <c r="C292" s="40" t="s">
        <v>1843</v>
      </c>
      <c r="D292" s="40" t="s">
        <v>32</v>
      </c>
      <c r="E292" s="40" t="s">
        <v>25</v>
      </c>
      <c r="F292" s="47" t="s">
        <v>2380</v>
      </c>
      <c r="G292" s="40" t="s">
        <v>26</v>
      </c>
      <c r="H292" s="40" t="s">
        <v>66</v>
      </c>
      <c r="I292" s="40"/>
      <c r="J292" s="40">
        <v>23.6</v>
      </c>
      <c r="K292" s="40">
        <v>14</v>
      </c>
      <c r="L292" s="40">
        <v>15.5</v>
      </c>
      <c r="M292" s="40"/>
      <c r="N292" s="40"/>
      <c r="O292" s="40"/>
      <c r="P292" s="40"/>
      <c r="Q292" s="40">
        <v>14</v>
      </c>
      <c r="R292" s="40">
        <v>62</v>
      </c>
      <c r="S292" s="40">
        <f>R292-Q292</f>
        <v>48</v>
      </c>
      <c r="T292" s="40">
        <f>16+43</f>
        <v>59</v>
      </c>
      <c r="U292" s="40"/>
      <c r="V292" s="40" t="s">
        <v>69</v>
      </c>
      <c r="W292" s="40"/>
      <c r="X292" s="40"/>
      <c r="Y292" s="40"/>
      <c r="Z292" s="40"/>
      <c r="AA292" s="40"/>
      <c r="AB292" s="40"/>
      <c r="AC292" s="40" t="s">
        <v>59</v>
      </c>
      <c r="AD292" s="40" t="s">
        <v>57</v>
      </c>
      <c r="AE292" s="40"/>
      <c r="AF292" s="1"/>
    </row>
    <row r="293" spans="1:32">
      <c r="A293" s="1" t="s">
        <v>1723</v>
      </c>
      <c r="B293" s="9">
        <v>40938</v>
      </c>
      <c r="C293" s="40" t="s">
        <v>1840</v>
      </c>
      <c r="D293" s="40" t="s">
        <v>29</v>
      </c>
      <c r="E293" s="40" t="s">
        <v>25</v>
      </c>
      <c r="F293" s="47" t="s">
        <v>2377</v>
      </c>
      <c r="G293" s="40" t="s">
        <v>26</v>
      </c>
      <c r="H293" s="40" t="s">
        <v>33</v>
      </c>
      <c r="I293" s="40"/>
      <c r="J293" s="40">
        <v>38.200000000000003</v>
      </c>
      <c r="K293" s="40">
        <v>21.6</v>
      </c>
      <c r="L293" s="40">
        <v>10.199999999999999</v>
      </c>
      <c r="M293" s="40"/>
      <c r="N293" s="40"/>
      <c r="O293" s="40"/>
      <c r="P293" s="40"/>
      <c r="Q293" s="40">
        <v>14</v>
      </c>
      <c r="R293" s="40">
        <v>110</v>
      </c>
      <c r="S293" s="40">
        <f>R293-Q293</f>
        <v>96</v>
      </c>
      <c r="T293" s="40">
        <f>1+82</f>
        <v>83</v>
      </c>
      <c r="U293" s="40"/>
      <c r="V293" s="40"/>
      <c r="W293" s="40"/>
      <c r="X293" s="40"/>
      <c r="Y293" s="40"/>
      <c r="Z293" s="40"/>
      <c r="AA293" s="40"/>
      <c r="AB293" s="40"/>
      <c r="AC293" s="40" t="s">
        <v>59</v>
      </c>
      <c r="AD293" s="40" t="s">
        <v>57</v>
      </c>
      <c r="AE293" s="40" t="s">
        <v>65</v>
      </c>
      <c r="AF293" s="1"/>
    </row>
    <row r="294" spans="1:32">
      <c r="A294" s="1" t="s">
        <v>1723</v>
      </c>
      <c r="B294" s="9">
        <v>40938</v>
      </c>
      <c r="C294" s="40" t="s">
        <v>1841</v>
      </c>
      <c r="D294" s="40" t="s">
        <v>29</v>
      </c>
      <c r="E294" s="40" t="s">
        <v>25</v>
      </c>
      <c r="F294" s="47" t="s">
        <v>2378</v>
      </c>
      <c r="G294" s="40" t="s">
        <v>26</v>
      </c>
      <c r="H294" s="40" t="s">
        <v>33</v>
      </c>
      <c r="I294" s="40"/>
      <c r="J294" s="40">
        <v>39.4</v>
      </c>
      <c r="K294" s="40">
        <v>23.5</v>
      </c>
      <c r="L294" s="40">
        <v>10.199999999999999</v>
      </c>
      <c r="M294" s="40"/>
      <c r="N294" s="40"/>
      <c r="O294" s="40"/>
      <c r="P294" s="40"/>
      <c r="Q294" s="40">
        <v>13</v>
      </c>
      <c r="R294" s="40">
        <v>111</v>
      </c>
      <c r="S294" s="40">
        <f>111-13</f>
        <v>98</v>
      </c>
      <c r="T294" s="40">
        <v>62</v>
      </c>
      <c r="U294" s="40"/>
      <c r="V294" s="40" t="s">
        <v>52</v>
      </c>
      <c r="W294" s="40"/>
      <c r="X294" s="40"/>
      <c r="Y294" s="40"/>
      <c r="Z294" s="40"/>
      <c r="AA294" s="40"/>
      <c r="AB294" s="40"/>
      <c r="AC294" s="40" t="s">
        <v>45</v>
      </c>
      <c r="AD294" s="40" t="s">
        <v>57</v>
      </c>
      <c r="AE294" s="40"/>
      <c r="AF294" s="1"/>
    </row>
    <row r="295" spans="1:32">
      <c r="A295" s="1" t="s">
        <v>1723</v>
      </c>
      <c r="B295" s="9">
        <v>40938</v>
      </c>
      <c r="C295" s="40" t="s">
        <v>1849</v>
      </c>
      <c r="D295" s="40" t="s">
        <v>30</v>
      </c>
      <c r="E295" s="47" t="s">
        <v>25</v>
      </c>
      <c r="F295" s="47" t="s">
        <v>2386</v>
      </c>
      <c r="G295" s="40" t="s">
        <v>26</v>
      </c>
      <c r="H295" s="40" t="s">
        <v>33</v>
      </c>
      <c r="I295" s="40"/>
      <c r="J295" s="40">
        <v>25</v>
      </c>
      <c r="K295" s="40">
        <v>15.8</v>
      </c>
      <c r="L295" s="40">
        <v>6.6</v>
      </c>
      <c r="M295" s="40"/>
      <c r="N295" s="40"/>
      <c r="O295" s="40"/>
      <c r="P295" s="40"/>
      <c r="Q295" s="40">
        <v>13</v>
      </c>
      <c r="R295" s="40">
        <v>52</v>
      </c>
      <c r="S295" s="40">
        <f>52-13</f>
        <v>39</v>
      </c>
      <c r="T295" s="40">
        <v>33</v>
      </c>
      <c r="U295" s="40"/>
      <c r="V295" s="40" t="s">
        <v>51</v>
      </c>
      <c r="W295" s="40"/>
      <c r="X295" s="40"/>
      <c r="Y295" s="40"/>
      <c r="Z295" s="40"/>
      <c r="AA295" s="40"/>
      <c r="AB295" s="40"/>
      <c r="AC295" s="40" t="s">
        <v>45</v>
      </c>
      <c r="AD295" s="40" t="s">
        <v>57</v>
      </c>
      <c r="AE295" s="40"/>
      <c r="AF295" s="1"/>
    </row>
    <row r="296" spans="1:32">
      <c r="A296" s="1" t="s">
        <v>1723</v>
      </c>
      <c r="B296" s="9">
        <v>40938</v>
      </c>
      <c r="C296" s="40" t="s">
        <v>1844</v>
      </c>
      <c r="D296" s="40" t="s">
        <v>32</v>
      </c>
      <c r="E296" s="40" t="s">
        <v>25</v>
      </c>
      <c r="F296" s="47" t="s">
        <v>2381</v>
      </c>
      <c r="G296" s="40" t="s">
        <v>26</v>
      </c>
      <c r="H296" s="40" t="s">
        <v>27</v>
      </c>
      <c r="I296" s="40" t="s">
        <v>40</v>
      </c>
      <c r="J296" s="40">
        <v>25.8</v>
      </c>
      <c r="K296" s="40">
        <v>17.100000000000001</v>
      </c>
      <c r="L296" s="40">
        <v>12.8</v>
      </c>
      <c r="M296" s="40"/>
      <c r="N296" s="40"/>
      <c r="O296" s="40"/>
      <c r="P296" s="40"/>
      <c r="Q296" s="40">
        <v>13</v>
      </c>
      <c r="R296" s="40">
        <v>70</v>
      </c>
      <c r="S296" s="40">
        <f>70-13</f>
        <v>57</v>
      </c>
      <c r="T296" s="40">
        <v>22</v>
      </c>
      <c r="U296" s="40"/>
      <c r="V296" s="40"/>
      <c r="W296" s="40"/>
      <c r="X296" s="40"/>
      <c r="Y296" s="40"/>
      <c r="Z296" s="40"/>
      <c r="AA296" s="40"/>
      <c r="AB296" s="40"/>
      <c r="AC296" s="40" t="s">
        <v>45</v>
      </c>
      <c r="AD296" s="40" t="s">
        <v>58</v>
      </c>
      <c r="AE296" s="40" t="s">
        <v>49</v>
      </c>
      <c r="AF296" s="1"/>
    </row>
    <row r="297" spans="1:32">
      <c r="A297" s="1" t="s">
        <v>1723</v>
      </c>
      <c r="B297" s="9">
        <v>40938</v>
      </c>
      <c r="C297" s="40" t="s">
        <v>1845</v>
      </c>
      <c r="D297" s="40" t="s">
        <v>32</v>
      </c>
      <c r="E297" s="40" t="s">
        <v>25</v>
      </c>
      <c r="F297" s="47" t="s">
        <v>2382</v>
      </c>
      <c r="G297" s="40" t="s">
        <v>26</v>
      </c>
      <c r="H297" s="40" t="s">
        <v>66</v>
      </c>
      <c r="I297" s="40"/>
      <c r="J297" s="40">
        <v>27.6</v>
      </c>
      <c r="K297" s="40">
        <v>12.65</v>
      </c>
      <c r="L297" s="40">
        <v>13.95</v>
      </c>
      <c r="M297" s="40"/>
      <c r="N297" s="40"/>
      <c r="O297" s="40"/>
      <c r="P297" s="40"/>
      <c r="Q297" s="40">
        <v>14</v>
      </c>
      <c r="R297" s="40">
        <v>62</v>
      </c>
      <c r="S297" s="40">
        <f>R297-Q297</f>
        <v>48</v>
      </c>
      <c r="T297" s="40">
        <f>8+46</f>
        <v>54</v>
      </c>
      <c r="U297" s="40"/>
      <c r="V297" s="40" t="s">
        <v>67</v>
      </c>
      <c r="W297" s="40"/>
      <c r="X297" s="40"/>
      <c r="Y297" s="40"/>
      <c r="Z297" s="40"/>
      <c r="AA297" s="40"/>
      <c r="AB297" s="40"/>
      <c r="AC297" s="40" t="s">
        <v>59</v>
      </c>
      <c r="AD297" s="40" t="s">
        <v>57</v>
      </c>
      <c r="AE297" s="40"/>
      <c r="AF297" s="1"/>
    </row>
    <row r="298" spans="1:32">
      <c r="A298" s="1" t="s">
        <v>1723</v>
      </c>
      <c r="B298" s="9">
        <v>40938</v>
      </c>
      <c r="C298" s="40" t="s">
        <v>1846</v>
      </c>
      <c r="D298" s="40" t="s">
        <v>32</v>
      </c>
      <c r="E298" s="40" t="s">
        <v>25</v>
      </c>
      <c r="F298" s="47" t="s">
        <v>2383</v>
      </c>
      <c r="G298" s="40" t="s">
        <v>26</v>
      </c>
      <c r="H298" s="40" t="s">
        <v>33</v>
      </c>
      <c r="I298" s="40"/>
      <c r="J298" s="40">
        <v>27.2</v>
      </c>
      <c r="K298" s="40">
        <v>18.399999999999999</v>
      </c>
      <c r="L298" s="40">
        <v>10.3</v>
      </c>
      <c r="M298" s="40"/>
      <c r="N298" s="40"/>
      <c r="O298" s="40"/>
      <c r="P298" s="40"/>
      <c r="Q298" s="40">
        <v>13</v>
      </c>
      <c r="R298" s="40">
        <v>63</v>
      </c>
      <c r="S298" s="40">
        <f>63-13</f>
        <v>50</v>
      </c>
      <c r="T298" s="40">
        <v>53</v>
      </c>
      <c r="U298" s="40"/>
      <c r="V298" s="40"/>
      <c r="W298" s="40"/>
      <c r="X298" s="40"/>
      <c r="Y298" s="40"/>
      <c r="Z298" s="40"/>
      <c r="AA298" s="40"/>
      <c r="AB298" s="40"/>
      <c r="AC298" s="40" t="s">
        <v>45</v>
      </c>
      <c r="AD298" s="40" t="s">
        <v>57</v>
      </c>
      <c r="AE298" s="40"/>
      <c r="AF298" s="1"/>
    </row>
    <row r="299" spans="1:32">
      <c r="A299" s="1" t="s">
        <v>1723</v>
      </c>
      <c r="B299" s="9">
        <v>40938</v>
      </c>
      <c r="C299" s="40" t="s">
        <v>1847</v>
      </c>
      <c r="D299" s="40" t="s">
        <v>32</v>
      </c>
      <c r="E299" s="40" t="s">
        <v>25</v>
      </c>
      <c r="F299" s="47" t="s">
        <v>2384</v>
      </c>
      <c r="G299" s="40" t="s">
        <v>26</v>
      </c>
      <c r="H299" s="40" t="s">
        <v>33</v>
      </c>
      <c r="I299" s="40" t="s">
        <v>63</v>
      </c>
      <c r="J299" s="40">
        <v>27.3</v>
      </c>
      <c r="K299" s="40">
        <v>15.1</v>
      </c>
      <c r="L299" s="40">
        <v>9.6</v>
      </c>
      <c r="M299" s="40"/>
      <c r="N299" s="40"/>
      <c r="O299" s="40"/>
      <c r="P299" s="40"/>
      <c r="Q299" s="40">
        <v>14</v>
      </c>
      <c r="R299" s="40">
        <v>59</v>
      </c>
      <c r="S299" s="40">
        <f>R299-Q299</f>
        <v>45</v>
      </c>
      <c r="T299" s="40">
        <f>5+48</f>
        <v>53</v>
      </c>
      <c r="U299" s="40"/>
      <c r="V299" s="40" t="s">
        <v>68</v>
      </c>
      <c r="W299" s="40"/>
      <c r="X299" s="40"/>
      <c r="Y299" s="40"/>
      <c r="Z299" s="40"/>
      <c r="AA299" s="40"/>
      <c r="AB299" s="40"/>
      <c r="AC299" s="40" t="s">
        <v>59</v>
      </c>
      <c r="AD299" s="40" t="s">
        <v>57</v>
      </c>
      <c r="AE299" s="40"/>
      <c r="AF299" s="1"/>
    </row>
    <row r="300" spans="1:32">
      <c r="A300" s="1" t="s">
        <v>1723</v>
      </c>
      <c r="B300" s="9">
        <v>40938</v>
      </c>
      <c r="C300" s="40" t="s">
        <v>1848</v>
      </c>
      <c r="D300" s="40" t="s">
        <v>32</v>
      </c>
      <c r="E300" s="40" t="s">
        <v>25</v>
      </c>
      <c r="F300" s="47" t="s">
        <v>2385</v>
      </c>
      <c r="G300" s="40" t="s">
        <v>26</v>
      </c>
      <c r="H300" s="40" t="s">
        <v>33</v>
      </c>
      <c r="I300" s="40" t="s">
        <v>50</v>
      </c>
      <c r="J300" s="40">
        <v>27.6</v>
      </c>
      <c r="K300" s="40">
        <v>17.3</v>
      </c>
      <c r="L300" s="40">
        <v>9.8000000000000007</v>
      </c>
      <c r="M300" s="40"/>
      <c r="N300" s="40"/>
      <c r="O300" s="40"/>
      <c r="P300" s="40"/>
      <c r="Q300" s="40">
        <v>12</v>
      </c>
      <c r="R300" s="40">
        <v>65</v>
      </c>
      <c r="S300" s="40">
        <f>65-12</f>
        <v>53</v>
      </c>
      <c r="T300" s="40">
        <v>15</v>
      </c>
      <c r="U300" s="40"/>
      <c r="V300" s="40"/>
      <c r="W300" s="40"/>
      <c r="X300" s="40"/>
      <c r="Y300" s="40"/>
      <c r="Z300" s="40"/>
      <c r="AA300" s="40"/>
      <c r="AB300" s="40"/>
      <c r="AC300" s="40" t="s">
        <v>45</v>
      </c>
      <c r="AD300" s="40" t="s">
        <v>57</v>
      </c>
      <c r="AE300" s="40"/>
      <c r="AF300" s="1"/>
    </row>
    <row r="301" spans="1:32">
      <c r="A301" s="1" t="s">
        <v>1723</v>
      </c>
      <c r="B301" s="9">
        <v>40938</v>
      </c>
      <c r="C301" s="40" t="s">
        <v>1838</v>
      </c>
      <c r="D301" s="40" t="s">
        <v>29</v>
      </c>
      <c r="E301" s="40" t="s">
        <v>25</v>
      </c>
      <c r="F301" s="47" t="s">
        <v>2375</v>
      </c>
      <c r="G301" s="40" t="s">
        <v>26</v>
      </c>
      <c r="H301" s="40" t="s">
        <v>27</v>
      </c>
      <c r="I301" s="40"/>
      <c r="J301" s="40">
        <v>41.3</v>
      </c>
      <c r="K301" s="40">
        <v>25.7</v>
      </c>
      <c r="L301" s="40">
        <v>20.6</v>
      </c>
      <c r="M301" s="40"/>
      <c r="N301" s="40"/>
      <c r="O301" s="40"/>
      <c r="P301" s="40"/>
      <c r="Q301" s="40">
        <v>14</v>
      </c>
      <c r="R301" s="40">
        <v>155</v>
      </c>
      <c r="S301" s="40">
        <f>R301-Q301</f>
        <v>141</v>
      </c>
      <c r="T301" s="40">
        <f>16+129</f>
        <v>145</v>
      </c>
      <c r="U301" s="40"/>
      <c r="V301" s="40"/>
      <c r="W301" s="40"/>
      <c r="X301" s="40"/>
      <c r="Y301" s="40"/>
      <c r="Z301" s="40"/>
      <c r="AA301" s="40"/>
      <c r="AB301" s="40"/>
      <c r="AC301" s="40" t="s">
        <v>59</v>
      </c>
      <c r="AD301" s="40" t="s">
        <v>58</v>
      </c>
      <c r="AE301" s="40" t="s">
        <v>60</v>
      </c>
      <c r="AF301" s="1"/>
    </row>
    <row r="302" spans="1:32">
      <c r="A302" s="1" t="s">
        <v>1723</v>
      </c>
      <c r="B302" s="9">
        <v>40938</v>
      </c>
      <c r="C302" s="40" t="s">
        <v>1837</v>
      </c>
      <c r="D302" s="40" t="s">
        <v>29</v>
      </c>
      <c r="E302" s="40" t="s">
        <v>25</v>
      </c>
      <c r="F302" s="47" t="s">
        <v>2374</v>
      </c>
      <c r="G302" s="40" t="s">
        <v>26</v>
      </c>
      <c r="H302" s="40" t="s">
        <v>27</v>
      </c>
      <c r="I302" s="40"/>
      <c r="J302" s="40">
        <v>36.700000000000003</v>
      </c>
      <c r="K302" s="40">
        <v>23.5</v>
      </c>
      <c r="L302" s="40">
        <v>28.9</v>
      </c>
      <c r="M302" s="40"/>
      <c r="N302" s="40"/>
      <c r="O302" s="40"/>
      <c r="P302" s="40"/>
      <c r="Q302" s="40">
        <v>13</v>
      </c>
      <c r="R302" s="40">
        <v>136</v>
      </c>
      <c r="S302" s="40">
        <f>136-13</f>
        <v>123</v>
      </c>
      <c r="T302" s="40">
        <v>92</v>
      </c>
      <c r="U302" s="40"/>
      <c r="V302" s="40"/>
      <c r="W302" s="40"/>
      <c r="X302" s="40"/>
      <c r="Y302" s="40"/>
      <c r="Z302" s="40"/>
      <c r="AA302" s="40"/>
      <c r="AB302" s="40"/>
      <c r="AC302" s="40" t="s">
        <v>45</v>
      </c>
      <c r="AD302" s="40" t="s">
        <v>58</v>
      </c>
      <c r="AE302" s="40" t="s">
        <v>48</v>
      </c>
      <c r="AF302" s="1"/>
    </row>
    <row r="303" spans="1:32">
      <c r="A303" s="1" t="s">
        <v>1724</v>
      </c>
      <c r="B303" s="9">
        <v>40939</v>
      </c>
      <c r="C303" s="40" t="s">
        <v>1850</v>
      </c>
      <c r="D303" s="40" t="s">
        <v>31</v>
      </c>
      <c r="E303" s="40" t="s">
        <v>25</v>
      </c>
      <c r="F303" s="47" t="s">
        <v>2387</v>
      </c>
      <c r="G303" s="40" t="s">
        <v>26</v>
      </c>
      <c r="H303" s="40" t="s">
        <v>33</v>
      </c>
      <c r="I303" s="40" t="s">
        <v>63</v>
      </c>
      <c r="J303" s="40">
        <v>38.1</v>
      </c>
      <c r="K303" s="40">
        <v>20.7</v>
      </c>
      <c r="L303" s="40">
        <v>19.899999999999999</v>
      </c>
      <c r="M303" s="40"/>
      <c r="N303" s="40"/>
      <c r="O303" s="40"/>
      <c r="P303" s="40"/>
      <c r="Q303" s="40">
        <v>14</v>
      </c>
      <c r="R303" s="40">
        <v>200</v>
      </c>
      <c r="S303" s="40">
        <f>R303-Q303</f>
        <v>186</v>
      </c>
      <c r="T303" s="40">
        <f>1+21</f>
        <v>22</v>
      </c>
      <c r="U303" s="40"/>
      <c r="V303" s="40"/>
      <c r="W303" s="40"/>
      <c r="X303" s="40"/>
      <c r="Y303" s="40"/>
      <c r="Z303" s="40"/>
      <c r="AA303" s="40"/>
      <c r="AB303" s="40"/>
      <c r="AC303" s="40" t="s">
        <v>59</v>
      </c>
      <c r="AD303" s="40" t="s">
        <v>59</v>
      </c>
      <c r="AE303" s="40"/>
      <c r="AF303" s="1"/>
    </row>
    <row r="304" spans="1:32">
      <c r="A304" s="1" t="s">
        <v>1724</v>
      </c>
      <c r="B304" s="9">
        <v>40939</v>
      </c>
      <c r="C304" s="40" t="s">
        <v>1852</v>
      </c>
      <c r="D304" s="40" t="s">
        <v>29</v>
      </c>
      <c r="E304" s="40" t="s">
        <v>53</v>
      </c>
      <c r="F304" s="47" t="s">
        <v>2377</v>
      </c>
      <c r="G304" s="40" t="s">
        <v>26</v>
      </c>
      <c r="H304" s="40" t="s">
        <v>33</v>
      </c>
      <c r="I304" s="40"/>
      <c r="J304" s="40"/>
      <c r="K304" s="40"/>
      <c r="L304" s="40"/>
      <c r="M304" s="40"/>
      <c r="N304" s="40"/>
      <c r="O304" s="40"/>
      <c r="P304" s="40"/>
      <c r="Q304" s="40"/>
      <c r="R304" s="40"/>
      <c r="S304" s="40"/>
      <c r="T304" s="40"/>
      <c r="U304" s="40"/>
      <c r="V304" s="40"/>
      <c r="W304" s="40"/>
      <c r="X304" s="40"/>
      <c r="Y304" s="40"/>
      <c r="Z304" s="40"/>
      <c r="AA304" s="40"/>
      <c r="AB304" s="40"/>
      <c r="AC304" s="40" t="s">
        <v>45</v>
      </c>
      <c r="AD304" s="40" t="s">
        <v>71</v>
      </c>
      <c r="AE304" s="40"/>
      <c r="AF304" s="1"/>
    </row>
    <row r="305" spans="1:32">
      <c r="A305" s="1" t="s">
        <v>1724</v>
      </c>
      <c r="B305" s="9">
        <v>40939</v>
      </c>
      <c r="C305" s="40" t="s">
        <v>1853</v>
      </c>
      <c r="D305" s="40" t="s">
        <v>29</v>
      </c>
      <c r="E305" s="40" t="s">
        <v>25</v>
      </c>
      <c r="F305" s="47" t="s">
        <v>2388</v>
      </c>
      <c r="G305" s="40" t="s">
        <v>26</v>
      </c>
      <c r="H305" s="40" t="s">
        <v>66</v>
      </c>
      <c r="I305" s="40"/>
      <c r="J305" s="40">
        <v>39.299999999999997</v>
      </c>
      <c r="K305" s="40">
        <v>23.4</v>
      </c>
      <c r="L305" s="40">
        <v>20.6</v>
      </c>
      <c r="M305" s="40"/>
      <c r="N305" s="40"/>
      <c r="O305" s="40"/>
      <c r="P305" s="40"/>
      <c r="Q305" s="40">
        <v>14</v>
      </c>
      <c r="R305" s="40">
        <v>122</v>
      </c>
      <c r="S305" s="40">
        <f>R305-Q305</f>
        <v>108</v>
      </c>
      <c r="T305" s="40">
        <f>38+98</f>
        <v>136</v>
      </c>
      <c r="U305" s="40"/>
      <c r="V305" s="40" t="s">
        <v>81</v>
      </c>
      <c r="W305" s="40"/>
      <c r="X305" s="40"/>
      <c r="Y305" s="40"/>
      <c r="Z305" s="40"/>
      <c r="AA305" s="40"/>
      <c r="AB305" s="40"/>
      <c r="AC305" s="40" t="s">
        <v>59</v>
      </c>
      <c r="AD305" s="40" t="s">
        <v>70</v>
      </c>
      <c r="AE305" s="40" t="s">
        <v>82</v>
      </c>
      <c r="AF305" s="1"/>
    </row>
    <row r="306" spans="1:32">
      <c r="A306" s="1" t="s">
        <v>1724</v>
      </c>
      <c r="B306" s="9">
        <v>40939</v>
      </c>
      <c r="C306" s="40" t="s">
        <v>1857</v>
      </c>
      <c r="D306" s="40" t="s">
        <v>30</v>
      </c>
      <c r="E306" s="40" t="s">
        <v>25</v>
      </c>
      <c r="F306" s="47" t="s">
        <v>2390</v>
      </c>
      <c r="G306" s="40" t="s">
        <v>26</v>
      </c>
      <c r="H306" s="40" t="s">
        <v>33</v>
      </c>
      <c r="I306" s="40"/>
      <c r="J306" s="40">
        <v>24.2</v>
      </c>
      <c r="K306" s="40">
        <v>16.5</v>
      </c>
      <c r="L306" s="40">
        <v>10.8</v>
      </c>
      <c r="M306" s="40"/>
      <c r="N306" s="40"/>
      <c r="O306" s="40"/>
      <c r="P306" s="40"/>
      <c r="Q306" s="40">
        <v>14</v>
      </c>
      <c r="R306" s="40">
        <v>64</v>
      </c>
      <c r="S306" s="40">
        <v>50</v>
      </c>
      <c r="T306" s="40">
        <v>13</v>
      </c>
      <c r="U306" s="40"/>
      <c r="V306" s="40"/>
      <c r="W306" s="40"/>
      <c r="X306" s="40"/>
      <c r="Y306" s="40"/>
      <c r="Z306" s="40"/>
      <c r="AA306" s="40"/>
      <c r="AB306" s="40"/>
      <c r="AC306" s="40" t="s">
        <v>45</v>
      </c>
      <c r="AD306" s="40" t="s">
        <v>70</v>
      </c>
      <c r="AE306" s="40"/>
      <c r="AF306" s="1"/>
    </row>
    <row r="307" spans="1:32" s="78" customFormat="1">
      <c r="A307" s="1" t="s">
        <v>1724</v>
      </c>
      <c r="B307" s="9">
        <v>40939</v>
      </c>
      <c r="C307" s="40" t="s">
        <v>1856</v>
      </c>
      <c r="D307" s="40" t="s">
        <v>32</v>
      </c>
      <c r="E307" s="40" t="s">
        <v>53</v>
      </c>
      <c r="F307" s="47" t="s">
        <v>2384</v>
      </c>
      <c r="G307" s="40" t="s">
        <v>26</v>
      </c>
      <c r="H307" s="40" t="s">
        <v>33</v>
      </c>
      <c r="I307" s="40"/>
      <c r="J307" s="40"/>
      <c r="K307" s="40"/>
      <c r="L307" s="40"/>
      <c r="M307" s="40"/>
      <c r="N307" s="40"/>
      <c r="O307" s="40"/>
      <c r="P307" s="40"/>
      <c r="Q307" s="40"/>
      <c r="R307" s="40"/>
      <c r="S307" s="40"/>
      <c r="T307" s="40"/>
      <c r="U307" s="40"/>
      <c r="V307" s="40"/>
      <c r="W307" s="40"/>
      <c r="X307" s="40"/>
      <c r="Y307" s="40"/>
      <c r="Z307" s="40"/>
      <c r="AA307" s="40"/>
      <c r="AB307" s="40"/>
      <c r="AC307" s="40" t="s">
        <v>45</v>
      </c>
      <c r="AD307" s="40" t="s">
        <v>45</v>
      </c>
      <c r="AE307" s="40"/>
      <c r="AF307" s="1"/>
    </row>
    <row r="308" spans="1:32" s="78" customFormat="1">
      <c r="A308" s="1" t="s">
        <v>1724</v>
      </c>
      <c r="B308" s="9">
        <v>40939</v>
      </c>
      <c r="C308" s="40" t="s">
        <v>1858</v>
      </c>
      <c r="D308" s="40" t="s">
        <v>30</v>
      </c>
      <c r="E308" s="40" t="s">
        <v>25</v>
      </c>
      <c r="F308" s="47" t="s">
        <v>2391</v>
      </c>
      <c r="G308" s="40" t="s">
        <v>26</v>
      </c>
      <c r="H308" s="40" t="s">
        <v>33</v>
      </c>
      <c r="I308" s="40" t="s">
        <v>63</v>
      </c>
      <c r="J308" s="40">
        <v>27.4</v>
      </c>
      <c r="K308" s="40">
        <v>15.6</v>
      </c>
      <c r="L308" s="40">
        <v>12</v>
      </c>
      <c r="M308" s="40"/>
      <c r="N308" s="40"/>
      <c r="O308" s="40"/>
      <c r="P308" s="40"/>
      <c r="Q308" s="40">
        <v>14</v>
      </c>
      <c r="R308" s="40">
        <v>64</v>
      </c>
      <c r="S308" s="40">
        <f>R308-Q308</f>
        <v>50</v>
      </c>
      <c r="T308" s="40">
        <f>2+38</f>
        <v>40</v>
      </c>
      <c r="U308" s="40"/>
      <c r="V308" s="40" t="s">
        <v>80</v>
      </c>
      <c r="W308" s="40"/>
      <c r="X308" s="40"/>
      <c r="Y308" s="40"/>
      <c r="Z308" s="40"/>
      <c r="AA308" s="40"/>
      <c r="AB308" s="40"/>
      <c r="AC308" s="40" t="s">
        <v>59</v>
      </c>
      <c r="AD308" s="40" t="s">
        <v>70</v>
      </c>
      <c r="AE308" s="40"/>
      <c r="AF308" s="1"/>
    </row>
    <row r="309" spans="1:32">
      <c r="A309" s="1" t="s">
        <v>1724</v>
      </c>
      <c r="B309" s="9">
        <v>40939</v>
      </c>
      <c r="C309" s="40" t="s">
        <v>1851</v>
      </c>
      <c r="D309" s="40" t="s">
        <v>29</v>
      </c>
      <c r="E309" s="40" t="s">
        <v>53</v>
      </c>
      <c r="F309" s="47" t="s">
        <v>2375</v>
      </c>
      <c r="G309" s="40" t="s">
        <v>26</v>
      </c>
      <c r="H309" s="40" t="s">
        <v>27</v>
      </c>
      <c r="I309" s="40"/>
      <c r="J309" s="40"/>
      <c r="K309" s="40"/>
      <c r="L309" s="40"/>
      <c r="M309" s="40"/>
      <c r="N309" s="40"/>
      <c r="O309" s="40"/>
      <c r="P309" s="40"/>
      <c r="Q309" s="40"/>
      <c r="R309" s="40"/>
      <c r="S309" s="40"/>
      <c r="T309" s="40"/>
      <c r="U309" s="40"/>
      <c r="V309" s="40"/>
      <c r="W309" s="40"/>
      <c r="X309" s="40"/>
      <c r="Y309" s="40"/>
      <c r="Z309" s="40"/>
      <c r="AA309" s="40"/>
      <c r="AB309" s="40"/>
      <c r="AC309" s="40" t="s">
        <v>45</v>
      </c>
      <c r="AD309" s="40" t="s">
        <v>59</v>
      </c>
      <c r="AE309" s="40"/>
      <c r="AF309" s="1"/>
    </row>
    <row r="310" spans="1:32">
      <c r="A310" s="31" t="s">
        <v>1724</v>
      </c>
      <c r="B310" s="32">
        <v>40939</v>
      </c>
      <c r="C310" s="41" t="s">
        <v>1855</v>
      </c>
      <c r="D310" s="41" t="s">
        <v>32</v>
      </c>
      <c r="E310" s="41" t="s">
        <v>25</v>
      </c>
      <c r="F310" s="71" t="s">
        <v>2389</v>
      </c>
      <c r="G310" s="41" t="s">
        <v>26</v>
      </c>
      <c r="H310" s="41" t="s">
        <v>27</v>
      </c>
      <c r="I310" s="41"/>
      <c r="J310" s="41">
        <v>26</v>
      </c>
      <c r="K310" s="41">
        <v>19.399999999999999</v>
      </c>
      <c r="L310" s="41">
        <v>13</v>
      </c>
      <c r="M310" s="41"/>
      <c r="N310" s="41"/>
      <c r="O310" s="41"/>
      <c r="P310" s="41"/>
      <c r="Q310" s="41">
        <v>13</v>
      </c>
      <c r="R310" s="41">
        <v>65</v>
      </c>
      <c r="S310" s="41">
        <f>65-13</f>
        <v>52</v>
      </c>
      <c r="T310" s="41">
        <v>12</v>
      </c>
      <c r="U310" s="41"/>
      <c r="V310" s="41" t="s">
        <v>74</v>
      </c>
      <c r="W310" s="41" t="s">
        <v>73</v>
      </c>
      <c r="X310" s="41"/>
      <c r="Y310" s="41"/>
      <c r="Z310" s="41"/>
      <c r="AA310" s="41"/>
      <c r="AB310" s="41"/>
      <c r="AC310" s="41" t="s">
        <v>45</v>
      </c>
      <c r="AD310" s="41" t="s">
        <v>59</v>
      </c>
      <c r="AE310" s="41" t="s">
        <v>75</v>
      </c>
      <c r="AF310" s="1"/>
    </row>
    <row r="311" spans="1:32">
      <c r="A311" s="35" t="s">
        <v>1724</v>
      </c>
      <c r="B311" s="36">
        <v>40939</v>
      </c>
      <c r="C311" s="45" t="s">
        <v>1854</v>
      </c>
      <c r="D311" s="45" t="s">
        <v>29</v>
      </c>
      <c r="E311" s="45" t="s">
        <v>25</v>
      </c>
      <c r="F311" s="72"/>
      <c r="G311" s="45"/>
      <c r="H311" s="45"/>
      <c r="I311" s="45"/>
      <c r="J311" s="45"/>
      <c r="K311" s="45"/>
      <c r="L311" s="45"/>
      <c r="M311" s="45"/>
      <c r="N311" s="45"/>
      <c r="O311" s="45"/>
      <c r="P311" s="45"/>
      <c r="Q311" s="45"/>
      <c r="R311" s="45"/>
      <c r="S311" s="45"/>
      <c r="T311" s="45"/>
      <c r="U311" s="45"/>
      <c r="V311" s="45"/>
      <c r="W311" s="45"/>
      <c r="X311" s="45"/>
      <c r="Y311" s="45"/>
      <c r="Z311" s="45"/>
      <c r="AA311" s="45"/>
      <c r="AB311" s="45"/>
      <c r="AC311" s="45"/>
      <c r="AD311" s="45" t="s">
        <v>70</v>
      </c>
      <c r="AE311" s="45" t="s">
        <v>2602</v>
      </c>
      <c r="AF311" s="35"/>
    </row>
    <row r="312" spans="1:32">
      <c r="A312" s="1" t="s">
        <v>1725</v>
      </c>
      <c r="B312" s="9">
        <v>40940</v>
      </c>
      <c r="C312" s="40" t="s">
        <v>1856</v>
      </c>
      <c r="D312" s="40" t="s">
        <v>29</v>
      </c>
      <c r="E312" s="40" t="s">
        <v>25</v>
      </c>
      <c r="F312" s="47" t="s">
        <v>2393</v>
      </c>
      <c r="G312" s="40" t="s">
        <v>26</v>
      </c>
      <c r="H312" s="40" t="s">
        <v>33</v>
      </c>
      <c r="I312" s="40"/>
      <c r="J312" s="40">
        <v>38.1</v>
      </c>
      <c r="K312" s="40">
        <v>22.5</v>
      </c>
      <c r="L312" s="40">
        <v>5</v>
      </c>
      <c r="M312" s="40"/>
      <c r="N312" s="40"/>
      <c r="O312" s="40"/>
      <c r="P312" s="40"/>
      <c r="Q312" s="40">
        <v>13</v>
      </c>
      <c r="R312" s="40">
        <v>112</v>
      </c>
      <c r="S312" s="40">
        <f>R312-Q312</f>
        <v>99</v>
      </c>
      <c r="T312" s="40">
        <v>93</v>
      </c>
      <c r="U312" s="40"/>
      <c r="V312" s="40"/>
      <c r="W312" s="40"/>
      <c r="X312" s="40"/>
      <c r="Y312" s="40"/>
      <c r="Z312" s="40"/>
      <c r="AA312" s="40"/>
      <c r="AB312" s="40"/>
      <c r="AC312" s="40" t="s">
        <v>45</v>
      </c>
      <c r="AD312" s="40" t="s">
        <v>79</v>
      </c>
      <c r="AE312" s="40" t="s">
        <v>94</v>
      </c>
      <c r="AF312" s="1"/>
    </row>
    <row r="313" spans="1:32">
      <c r="A313" s="1" t="s">
        <v>1725</v>
      </c>
      <c r="B313" s="9">
        <v>40940</v>
      </c>
      <c r="C313" s="40" t="s">
        <v>1863</v>
      </c>
      <c r="D313" s="40" t="s">
        <v>30</v>
      </c>
      <c r="E313" s="40" t="s">
        <v>25</v>
      </c>
      <c r="F313" s="47" t="s">
        <v>2401</v>
      </c>
      <c r="G313" s="40" t="s">
        <v>26</v>
      </c>
      <c r="H313" s="40" t="s">
        <v>27</v>
      </c>
      <c r="I313" s="40" t="s">
        <v>40</v>
      </c>
      <c r="J313" s="40">
        <v>26.5</v>
      </c>
      <c r="K313" s="40">
        <v>16.7</v>
      </c>
      <c r="L313" s="40">
        <v>15.6</v>
      </c>
      <c r="M313" s="40"/>
      <c r="N313" s="40"/>
      <c r="O313" s="40"/>
      <c r="P313" s="40"/>
      <c r="Q313" s="40">
        <v>14</v>
      </c>
      <c r="R313" s="40">
        <v>57</v>
      </c>
      <c r="S313" s="40">
        <f>R313-Q313</f>
        <v>43</v>
      </c>
      <c r="T313" s="40">
        <f>12+47</f>
        <v>59</v>
      </c>
      <c r="U313" s="40"/>
      <c r="V313" s="40"/>
      <c r="W313" s="40"/>
      <c r="X313" s="40"/>
      <c r="Y313" s="40"/>
      <c r="Z313" s="40"/>
      <c r="AA313" s="40"/>
      <c r="AB313" s="40"/>
      <c r="AC313" s="40" t="s">
        <v>59</v>
      </c>
      <c r="AD313" s="40" t="s">
        <v>78</v>
      </c>
      <c r="AE313" s="40"/>
      <c r="AF313" s="1"/>
    </row>
    <row r="314" spans="1:32">
      <c r="A314" s="1" t="s">
        <v>1725</v>
      </c>
      <c r="B314" s="9">
        <v>40940</v>
      </c>
      <c r="C314" s="40" t="s">
        <v>1859</v>
      </c>
      <c r="D314" s="40" t="s">
        <v>29</v>
      </c>
      <c r="E314" s="40" t="s">
        <v>25</v>
      </c>
      <c r="F314" s="47" t="s">
        <v>2394</v>
      </c>
      <c r="G314" s="40" t="s">
        <v>26</v>
      </c>
      <c r="H314" s="40" t="s">
        <v>66</v>
      </c>
      <c r="I314" s="40"/>
      <c r="J314" s="40">
        <v>38.5</v>
      </c>
      <c r="K314" s="40">
        <v>16.399999999999999</v>
      </c>
      <c r="L314" s="40">
        <v>16.3</v>
      </c>
      <c r="M314" s="40"/>
      <c r="N314" s="40"/>
      <c r="O314" s="40"/>
      <c r="P314" s="40"/>
      <c r="Q314" s="40">
        <v>14</v>
      </c>
      <c r="R314" s="40">
        <v>130</v>
      </c>
      <c r="S314" s="40">
        <f>R314-Q314</f>
        <v>116</v>
      </c>
      <c r="T314" s="40">
        <f>1+23</f>
        <v>24</v>
      </c>
      <c r="U314" s="40"/>
      <c r="V314" s="40" t="s">
        <v>84</v>
      </c>
      <c r="W314" s="40"/>
      <c r="X314" s="40"/>
      <c r="Y314" s="40"/>
      <c r="Z314" s="40"/>
      <c r="AA314" s="40"/>
      <c r="AB314" s="40"/>
      <c r="AC314" s="40" t="s">
        <v>59</v>
      </c>
      <c r="AD314" s="40" t="s">
        <v>77</v>
      </c>
      <c r="AE314" s="40" t="s">
        <v>83</v>
      </c>
      <c r="AF314" s="1"/>
    </row>
    <row r="315" spans="1:32">
      <c r="A315" s="1" t="s">
        <v>1725</v>
      </c>
      <c r="B315" s="9">
        <v>40940</v>
      </c>
      <c r="C315" s="40" t="s">
        <v>1842</v>
      </c>
      <c r="D315" s="40" t="s">
        <v>29</v>
      </c>
      <c r="E315" s="40" t="s">
        <v>53</v>
      </c>
      <c r="F315" s="47" t="s">
        <v>2376</v>
      </c>
      <c r="G315" s="40" t="s">
        <v>26</v>
      </c>
      <c r="H315" s="40" t="s">
        <v>33</v>
      </c>
      <c r="I315" s="40"/>
      <c r="J315" s="40"/>
      <c r="K315" s="40"/>
      <c r="L315" s="40"/>
      <c r="M315" s="40"/>
      <c r="N315" s="40"/>
      <c r="O315" s="40"/>
      <c r="P315" s="40"/>
      <c r="Q315" s="40"/>
      <c r="R315" s="40"/>
      <c r="S315" s="40"/>
      <c r="T315" s="40"/>
      <c r="U315" s="40"/>
      <c r="V315" s="40"/>
      <c r="W315" s="40"/>
      <c r="X315" s="40"/>
      <c r="Y315" s="40"/>
      <c r="Z315" s="40"/>
      <c r="AA315" s="40"/>
      <c r="AB315" s="40"/>
      <c r="AC315" s="40" t="s">
        <v>59</v>
      </c>
      <c r="AD315" s="40" t="s">
        <v>77</v>
      </c>
      <c r="AE315" s="40"/>
      <c r="AF315" s="1"/>
    </row>
    <row r="316" spans="1:32">
      <c r="A316" s="1" t="s">
        <v>1725</v>
      </c>
      <c r="B316" s="9">
        <v>40940</v>
      </c>
      <c r="C316" s="40" t="s">
        <v>1861</v>
      </c>
      <c r="D316" s="40" t="s">
        <v>32</v>
      </c>
      <c r="E316" s="40" t="s">
        <v>25</v>
      </c>
      <c r="F316" s="47" t="s">
        <v>2398</v>
      </c>
      <c r="G316" s="40" t="s">
        <v>26</v>
      </c>
      <c r="H316" s="40" t="s">
        <v>27</v>
      </c>
      <c r="I316" s="40"/>
      <c r="J316" s="40">
        <v>25.9</v>
      </c>
      <c r="K316" s="40">
        <v>15.8</v>
      </c>
      <c r="L316" s="40">
        <v>18.899999999999999</v>
      </c>
      <c r="M316" s="40"/>
      <c r="N316" s="40"/>
      <c r="O316" s="40"/>
      <c r="P316" s="40"/>
      <c r="Q316" s="40">
        <v>14</v>
      </c>
      <c r="R316" s="40">
        <v>70</v>
      </c>
      <c r="S316" s="40">
        <f>R316-Q316</f>
        <v>56</v>
      </c>
      <c r="T316" s="40">
        <f>9+31</f>
        <v>40</v>
      </c>
      <c r="U316" s="40"/>
      <c r="V316" s="40"/>
      <c r="W316" s="40"/>
      <c r="X316" s="40"/>
      <c r="Y316" s="40"/>
      <c r="Z316" s="40"/>
      <c r="AA316" s="40"/>
      <c r="AB316" s="40"/>
      <c r="AC316" s="40" t="s">
        <v>59</v>
      </c>
      <c r="AD316" s="40" t="s">
        <v>45</v>
      </c>
      <c r="AE316" s="40"/>
      <c r="AF316" s="1"/>
    </row>
    <row r="317" spans="1:32">
      <c r="A317" s="1" t="s">
        <v>1725</v>
      </c>
      <c r="B317" s="9">
        <v>40940</v>
      </c>
      <c r="C317" s="40" t="s">
        <v>1864</v>
      </c>
      <c r="D317" s="40" t="s">
        <v>30</v>
      </c>
      <c r="E317" s="40" t="s">
        <v>25</v>
      </c>
      <c r="F317" s="47" t="s">
        <v>2402</v>
      </c>
      <c r="G317" s="40" t="s">
        <v>26</v>
      </c>
      <c r="H317" s="40" t="s">
        <v>33</v>
      </c>
      <c r="I317" s="40" t="s">
        <v>63</v>
      </c>
      <c r="J317" s="40">
        <v>24.2</v>
      </c>
      <c r="K317" s="40">
        <v>16.5</v>
      </c>
      <c r="L317" s="40">
        <v>8.9</v>
      </c>
      <c r="M317" s="40"/>
      <c r="N317" s="40"/>
      <c r="O317" s="40"/>
      <c r="P317" s="40"/>
      <c r="Q317" s="40">
        <v>14</v>
      </c>
      <c r="R317" s="40">
        <v>61</v>
      </c>
      <c r="S317" s="40">
        <f>R317-Q317</f>
        <v>47</v>
      </c>
      <c r="T317" s="40">
        <f>6+13</f>
        <v>19</v>
      </c>
      <c r="U317" s="40"/>
      <c r="V317" s="40" t="s">
        <v>85</v>
      </c>
      <c r="W317" s="40"/>
      <c r="X317" s="40"/>
      <c r="Y317" s="40"/>
      <c r="Z317" s="40"/>
      <c r="AA317" s="40"/>
      <c r="AB317" s="40"/>
      <c r="AC317" s="40" t="s">
        <v>59</v>
      </c>
      <c r="AD317" s="40" t="s">
        <v>78</v>
      </c>
      <c r="AE317" s="40" t="s">
        <v>86</v>
      </c>
      <c r="AF317" s="1"/>
    </row>
    <row r="318" spans="1:32">
      <c r="A318" s="1" t="s">
        <v>1725</v>
      </c>
      <c r="B318" s="9">
        <v>40940</v>
      </c>
      <c r="C318" s="40" t="s">
        <v>1865</v>
      </c>
      <c r="D318" s="40" t="s">
        <v>30</v>
      </c>
      <c r="E318" s="40" t="s">
        <v>25</v>
      </c>
      <c r="F318" s="47" t="s">
        <v>2403</v>
      </c>
      <c r="G318" s="40" t="s">
        <v>26</v>
      </c>
      <c r="H318" s="40" t="s">
        <v>27</v>
      </c>
      <c r="I318" s="40" t="s">
        <v>88</v>
      </c>
      <c r="J318" s="40">
        <v>25.8</v>
      </c>
      <c r="K318" s="40">
        <v>14</v>
      </c>
      <c r="L318" s="40">
        <v>16.600000000000001</v>
      </c>
      <c r="M318" s="40"/>
      <c r="N318" s="40"/>
      <c r="O318" s="40"/>
      <c r="P318" s="40"/>
      <c r="Q318" s="40">
        <v>14</v>
      </c>
      <c r="R318" s="40">
        <v>54</v>
      </c>
      <c r="S318" s="40">
        <f>R318-Q318</f>
        <v>40</v>
      </c>
      <c r="T318" s="40">
        <f>6+22</f>
        <v>28</v>
      </c>
      <c r="U318" s="40"/>
      <c r="V318" s="40"/>
      <c r="W318" s="40"/>
      <c r="X318" s="40"/>
      <c r="Y318" s="40"/>
      <c r="Z318" s="40"/>
      <c r="AA318" s="40"/>
      <c r="AB318" s="40"/>
      <c r="AC318" s="40" t="s">
        <v>59</v>
      </c>
      <c r="AD318" s="40" t="s">
        <v>59</v>
      </c>
      <c r="AE318" s="40" t="s">
        <v>89</v>
      </c>
      <c r="AF318" s="1"/>
    </row>
    <row r="319" spans="1:32">
      <c r="A319" s="1" t="s">
        <v>1725</v>
      </c>
      <c r="B319" s="9">
        <v>40940</v>
      </c>
      <c r="C319" s="40" t="s">
        <v>1855</v>
      </c>
      <c r="D319" s="40" t="s">
        <v>30</v>
      </c>
      <c r="E319" s="40" t="s">
        <v>53</v>
      </c>
      <c r="F319" s="47" t="s">
        <v>2386</v>
      </c>
      <c r="G319" s="40" t="s">
        <v>26</v>
      </c>
      <c r="H319" s="40" t="s">
        <v>33</v>
      </c>
      <c r="I319" s="40"/>
      <c r="J319" s="40"/>
      <c r="K319" s="40"/>
      <c r="L319" s="40"/>
      <c r="M319" s="40"/>
      <c r="N319" s="40"/>
      <c r="O319" s="40"/>
      <c r="P319" s="40"/>
      <c r="Q319" s="40"/>
      <c r="R319" s="40"/>
      <c r="S319" s="40"/>
      <c r="T319" s="40"/>
      <c r="U319" s="40"/>
      <c r="V319" s="40"/>
      <c r="W319" s="40"/>
      <c r="X319" s="40"/>
      <c r="Y319" s="40"/>
      <c r="Z319" s="40"/>
      <c r="AA319" s="40"/>
      <c r="AB319" s="40"/>
      <c r="AC319" s="40" t="s">
        <v>45</v>
      </c>
      <c r="AD319" s="40" t="s">
        <v>79</v>
      </c>
      <c r="AE319" s="40"/>
      <c r="AF319" s="1"/>
    </row>
    <row r="320" spans="1:32">
      <c r="A320" s="1" t="s">
        <v>1725</v>
      </c>
      <c r="B320" s="9">
        <v>40940</v>
      </c>
      <c r="C320" s="40" t="s">
        <v>1850</v>
      </c>
      <c r="D320" s="40" t="s">
        <v>36</v>
      </c>
      <c r="E320" s="40" t="s">
        <v>25</v>
      </c>
      <c r="F320" s="47" t="s">
        <v>2392</v>
      </c>
      <c r="G320" s="40" t="s">
        <v>26</v>
      </c>
      <c r="H320" s="40" t="s">
        <v>27</v>
      </c>
      <c r="I320" s="40" t="s">
        <v>40</v>
      </c>
      <c r="J320" s="40">
        <v>35.9</v>
      </c>
      <c r="K320" s="40"/>
      <c r="L320" s="40">
        <v>28.7</v>
      </c>
      <c r="M320" s="40">
        <v>133.1</v>
      </c>
      <c r="N320" s="40">
        <v>60.8</v>
      </c>
      <c r="O320" s="40"/>
      <c r="P320" s="40"/>
      <c r="Q320" s="40">
        <v>13</v>
      </c>
      <c r="R320" s="40">
        <v>106</v>
      </c>
      <c r="S320" s="40">
        <f t="shared" ref="S320:S325" si="2">R320-Q320</f>
        <v>93</v>
      </c>
      <c r="T320" s="40">
        <v>6</v>
      </c>
      <c r="U320" s="40"/>
      <c r="V320" s="40"/>
      <c r="W320" s="40"/>
      <c r="X320" s="40"/>
      <c r="Y320" s="40"/>
      <c r="Z320" s="40"/>
      <c r="AA320" s="40"/>
      <c r="AB320" s="40"/>
      <c r="AC320" s="40" t="s">
        <v>45</v>
      </c>
      <c r="AD320" s="40" t="s">
        <v>79</v>
      </c>
      <c r="AE320" s="40"/>
      <c r="AF320" s="1"/>
    </row>
    <row r="321" spans="1:32">
      <c r="A321" s="1" t="s">
        <v>1725</v>
      </c>
      <c r="B321" s="9">
        <v>40940</v>
      </c>
      <c r="C321" s="40" t="s">
        <v>1860</v>
      </c>
      <c r="D321" s="40" t="s">
        <v>29</v>
      </c>
      <c r="E321" s="40" t="s">
        <v>25</v>
      </c>
      <c r="F321" s="47" t="s">
        <v>2395</v>
      </c>
      <c r="G321" s="40" t="s">
        <v>26</v>
      </c>
      <c r="H321" s="40" t="s">
        <v>66</v>
      </c>
      <c r="I321" s="40"/>
      <c r="J321" s="40">
        <v>39.9</v>
      </c>
      <c r="K321" s="40">
        <v>23.6</v>
      </c>
      <c r="L321" s="40">
        <v>19.25</v>
      </c>
      <c r="M321" s="40"/>
      <c r="N321" s="40"/>
      <c r="O321" s="40"/>
      <c r="P321" s="40"/>
      <c r="Q321" s="40">
        <v>14</v>
      </c>
      <c r="R321" s="40">
        <v>139</v>
      </c>
      <c r="S321" s="40">
        <f t="shared" si="2"/>
        <v>125</v>
      </c>
      <c r="T321" s="40">
        <f>7+109</f>
        <v>116</v>
      </c>
      <c r="U321" s="40"/>
      <c r="V321" s="40"/>
      <c r="W321" s="40"/>
      <c r="X321" s="40"/>
      <c r="Y321" s="40"/>
      <c r="Z321" s="40"/>
      <c r="AA321" s="40"/>
      <c r="AB321" s="40"/>
      <c r="AC321" s="40" t="s">
        <v>59</v>
      </c>
      <c r="AD321" s="40" t="s">
        <v>78</v>
      </c>
      <c r="AE321" s="40" t="s">
        <v>87</v>
      </c>
      <c r="AF321" s="1"/>
    </row>
    <row r="322" spans="1:32">
      <c r="A322" s="1" t="s">
        <v>1725</v>
      </c>
      <c r="B322" s="9">
        <v>40940</v>
      </c>
      <c r="C322" s="40" t="s">
        <v>1854</v>
      </c>
      <c r="D322" s="40" t="s">
        <v>29</v>
      </c>
      <c r="E322" s="40" t="s">
        <v>25</v>
      </c>
      <c r="F322" s="47" t="s">
        <v>2396</v>
      </c>
      <c r="G322" s="40" t="s">
        <v>26</v>
      </c>
      <c r="H322" s="40" t="s">
        <v>90</v>
      </c>
      <c r="I322" s="40"/>
      <c r="J322" s="40">
        <v>38.6</v>
      </c>
      <c r="K322" s="40">
        <v>22.3</v>
      </c>
      <c r="L322" s="40">
        <v>11.3</v>
      </c>
      <c r="M322" s="40"/>
      <c r="N322" s="40"/>
      <c r="O322" s="40"/>
      <c r="P322" s="40"/>
      <c r="Q322" s="40">
        <v>14</v>
      </c>
      <c r="R322" s="40">
        <v>121</v>
      </c>
      <c r="S322" s="40">
        <f t="shared" si="2"/>
        <v>107</v>
      </c>
      <c r="T322" s="40">
        <f>12+106</f>
        <v>118</v>
      </c>
      <c r="U322" s="40"/>
      <c r="V322" s="40"/>
      <c r="W322" s="40"/>
      <c r="X322" s="40"/>
      <c r="Y322" s="40"/>
      <c r="Z322" s="40"/>
      <c r="AA322" s="40"/>
      <c r="AB322" s="40"/>
      <c r="AC322" s="40" t="s">
        <v>59</v>
      </c>
      <c r="AD322" s="40" t="s">
        <v>45</v>
      </c>
      <c r="AE322" s="40" t="s">
        <v>91</v>
      </c>
      <c r="AF322" s="1"/>
    </row>
    <row r="323" spans="1:32">
      <c r="A323" s="1" t="s">
        <v>1725</v>
      </c>
      <c r="B323" s="9">
        <v>40940</v>
      </c>
      <c r="C323" s="40" t="s">
        <v>1848</v>
      </c>
      <c r="D323" s="40" t="s">
        <v>29</v>
      </c>
      <c r="E323" s="40" t="s">
        <v>25</v>
      </c>
      <c r="F323" s="47" t="s">
        <v>2397</v>
      </c>
      <c r="G323" s="40" t="s">
        <v>26</v>
      </c>
      <c r="H323" s="40" t="s">
        <v>33</v>
      </c>
      <c r="I323" s="40"/>
      <c r="J323" s="40">
        <v>39.200000000000003</v>
      </c>
      <c r="K323" s="40">
        <v>22.1</v>
      </c>
      <c r="L323" s="40">
        <v>11.4</v>
      </c>
      <c r="M323" s="40"/>
      <c r="N323" s="40"/>
      <c r="O323" s="40"/>
      <c r="P323" s="40"/>
      <c r="Q323" s="40">
        <v>13</v>
      </c>
      <c r="R323" s="40">
        <v>121</v>
      </c>
      <c r="S323" s="40">
        <f t="shared" si="2"/>
        <v>108</v>
      </c>
      <c r="T323" s="40">
        <f>86</f>
        <v>86</v>
      </c>
      <c r="U323" s="40"/>
      <c r="V323" s="40"/>
      <c r="W323" s="40"/>
      <c r="X323" s="40"/>
      <c r="Y323" s="40"/>
      <c r="Z323" s="40"/>
      <c r="AA323" s="40"/>
      <c r="AB323" s="40"/>
      <c r="AC323" s="40" t="s">
        <v>45</v>
      </c>
      <c r="AD323" s="40" t="s">
        <v>79</v>
      </c>
      <c r="AE323" s="40" t="s">
        <v>93</v>
      </c>
      <c r="AF323" s="1"/>
    </row>
    <row r="324" spans="1:32">
      <c r="A324" s="1" t="s">
        <v>1725</v>
      </c>
      <c r="B324" s="9">
        <v>40940</v>
      </c>
      <c r="C324" s="40" t="s">
        <v>1852</v>
      </c>
      <c r="D324" s="40" t="s">
        <v>32</v>
      </c>
      <c r="E324" s="40" t="s">
        <v>25</v>
      </c>
      <c r="F324" s="47" t="s">
        <v>2399</v>
      </c>
      <c r="G324" s="40" t="s">
        <v>26</v>
      </c>
      <c r="H324" s="40" t="s">
        <v>27</v>
      </c>
      <c r="I324" s="40" t="s">
        <v>40</v>
      </c>
      <c r="J324" s="40">
        <v>25.9</v>
      </c>
      <c r="K324" s="40">
        <v>16.600000000000001</v>
      </c>
      <c r="L324" s="40">
        <v>11</v>
      </c>
      <c r="M324" s="40"/>
      <c r="N324" s="40"/>
      <c r="O324" s="40"/>
      <c r="P324" s="40"/>
      <c r="Q324" s="40">
        <v>13</v>
      </c>
      <c r="R324" s="40">
        <v>61</v>
      </c>
      <c r="S324" s="40">
        <f t="shared" si="2"/>
        <v>48</v>
      </c>
      <c r="T324" s="40">
        <f>29</f>
        <v>29</v>
      </c>
      <c r="U324" s="40"/>
      <c r="V324" s="40" t="s">
        <v>92</v>
      </c>
      <c r="W324" s="40"/>
      <c r="X324" s="40"/>
      <c r="Y324" s="40"/>
      <c r="Z324" s="40"/>
      <c r="AA324" s="40"/>
      <c r="AB324" s="40"/>
      <c r="AC324" s="40" t="s">
        <v>45</v>
      </c>
      <c r="AD324" s="40" t="s">
        <v>77</v>
      </c>
      <c r="AE324" s="40"/>
      <c r="AF324" s="1"/>
    </row>
    <row r="325" spans="1:32">
      <c r="A325" s="1" t="s">
        <v>1725</v>
      </c>
      <c r="B325" s="9">
        <v>40940</v>
      </c>
      <c r="C325" s="40" t="s">
        <v>1862</v>
      </c>
      <c r="D325" s="40" t="s">
        <v>32</v>
      </c>
      <c r="E325" s="40" t="s">
        <v>25</v>
      </c>
      <c r="F325" s="47" t="s">
        <v>2400</v>
      </c>
      <c r="G325" s="40" t="s">
        <v>26</v>
      </c>
      <c r="H325" s="40" t="s">
        <v>33</v>
      </c>
      <c r="I325" s="40" t="s">
        <v>63</v>
      </c>
      <c r="J325" s="40">
        <v>25.6</v>
      </c>
      <c r="K325" s="40">
        <v>18</v>
      </c>
      <c r="L325" s="40">
        <v>9.1999999999999993</v>
      </c>
      <c r="M325" s="40"/>
      <c r="N325" s="40"/>
      <c r="O325" s="40"/>
      <c r="P325" s="40"/>
      <c r="Q325" s="40">
        <v>13</v>
      </c>
      <c r="R325" s="40">
        <v>82</v>
      </c>
      <c r="S325" s="40">
        <f t="shared" si="2"/>
        <v>69</v>
      </c>
      <c r="T325" s="40">
        <f>31</f>
        <v>31</v>
      </c>
      <c r="U325" s="40"/>
      <c r="V325" s="40" t="s">
        <v>74</v>
      </c>
      <c r="W325" s="40"/>
      <c r="X325" s="40"/>
      <c r="Y325" s="40"/>
      <c r="Z325" s="40"/>
      <c r="AA325" s="40"/>
      <c r="AB325" s="40"/>
      <c r="AC325" s="40" t="s">
        <v>45</v>
      </c>
      <c r="AD325" s="40" t="s">
        <v>77</v>
      </c>
      <c r="AE325" s="40"/>
      <c r="AF325" s="1"/>
    </row>
    <row r="326" spans="1:32">
      <c r="A326" s="1" t="s">
        <v>1725</v>
      </c>
      <c r="B326" s="9">
        <v>40940</v>
      </c>
      <c r="C326" s="40" t="s">
        <v>1840</v>
      </c>
      <c r="D326" s="40" t="s">
        <v>32</v>
      </c>
      <c r="E326" s="40" t="s">
        <v>53</v>
      </c>
      <c r="F326" s="47" t="s">
        <v>2385</v>
      </c>
      <c r="G326" s="40" t="s">
        <v>26</v>
      </c>
      <c r="H326" s="40" t="s">
        <v>33</v>
      </c>
      <c r="I326" s="40"/>
      <c r="J326" s="40"/>
      <c r="K326" s="40"/>
      <c r="L326" s="40"/>
      <c r="M326" s="40"/>
      <c r="N326" s="40"/>
      <c r="O326" s="40"/>
      <c r="P326" s="40"/>
      <c r="Q326" s="40"/>
      <c r="R326" s="40"/>
      <c r="S326" s="40"/>
      <c r="T326" s="40"/>
      <c r="U326" s="40"/>
      <c r="V326" s="40"/>
      <c r="W326" s="40"/>
      <c r="X326" s="40"/>
      <c r="Y326" s="40"/>
      <c r="Z326" s="40"/>
      <c r="AA326" s="40"/>
      <c r="AB326" s="40"/>
      <c r="AC326" s="40" t="s">
        <v>45</v>
      </c>
      <c r="AD326" s="40" t="s">
        <v>79</v>
      </c>
      <c r="AE326" s="40"/>
      <c r="AF326" s="1"/>
    </row>
    <row r="327" spans="1:32">
      <c r="A327" s="31" t="s">
        <v>1726</v>
      </c>
      <c r="B327" s="32">
        <v>40941</v>
      </c>
      <c r="C327" s="41" t="s">
        <v>1873</v>
      </c>
      <c r="D327" s="41" t="s">
        <v>30</v>
      </c>
      <c r="E327" s="41" t="s">
        <v>25</v>
      </c>
      <c r="F327" s="71" t="s">
        <v>2613</v>
      </c>
      <c r="G327" s="41"/>
      <c r="H327" s="41"/>
      <c r="I327" s="41"/>
      <c r="J327" s="41"/>
      <c r="K327" s="41"/>
      <c r="L327" s="41"/>
      <c r="M327" s="41"/>
      <c r="N327" s="41"/>
      <c r="O327" s="41"/>
      <c r="P327" s="41"/>
      <c r="Q327" s="41"/>
      <c r="R327" s="41"/>
      <c r="S327" s="41"/>
      <c r="T327" s="41"/>
      <c r="U327" s="41"/>
      <c r="V327" s="41"/>
      <c r="W327" s="41" t="s">
        <v>73</v>
      </c>
      <c r="X327" s="41"/>
      <c r="Y327" s="41"/>
      <c r="Z327" s="41"/>
      <c r="AA327" s="41"/>
      <c r="AB327" s="41"/>
      <c r="AC327" s="41" t="s">
        <v>59</v>
      </c>
      <c r="AD327" s="41" t="s">
        <v>71</v>
      </c>
      <c r="AE327" s="41" t="s">
        <v>107</v>
      </c>
      <c r="AF327" s="31"/>
    </row>
    <row r="328" spans="1:32">
      <c r="A328" s="1" t="s">
        <v>1726</v>
      </c>
      <c r="B328" s="9">
        <v>40941</v>
      </c>
      <c r="C328" s="40" t="s">
        <v>1867</v>
      </c>
      <c r="D328" s="40" t="s">
        <v>29</v>
      </c>
      <c r="E328" s="40" t="s">
        <v>25</v>
      </c>
      <c r="F328" s="47" t="s">
        <v>2406</v>
      </c>
      <c r="G328" s="40" t="s">
        <v>26</v>
      </c>
      <c r="H328" s="40" t="s">
        <v>27</v>
      </c>
      <c r="I328" s="40"/>
      <c r="J328" s="40">
        <v>40.25</v>
      </c>
      <c r="K328" s="40">
        <v>21.2</v>
      </c>
      <c r="L328" s="40">
        <v>21.7</v>
      </c>
      <c r="M328" s="40"/>
      <c r="N328" s="40"/>
      <c r="O328" s="40"/>
      <c r="P328" s="40"/>
      <c r="Q328" s="40">
        <v>15</v>
      </c>
      <c r="R328" s="40">
        <v>132</v>
      </c>
      <c r="S328" s="40">
        <f>R328-Q328</f>
        <v>117</v>
      </c>
      <c r="T328" s="40">
        <f>15+139</f>
        <v>154</v>
      </c>
      <c r="U328" s="40"/>
      <c r="V328" s="40"/>
      <c r="W328" s="40"/>
      <c r="X328" s="40"/>
      <c r="Y328" s="40"/>
      <c r="Z328" s="40"/>
      <c r="AA328" s="40"/>
      <c r="AB328" s="40"/>
      <c r="AC328" s="40" t="s">
        <v>59</v>
      </c>
      <c r="AD328" s="40" t="s">
        <v>71</v>
      </c>
      <c r="AE328" s="40" t="s">
        <v>102</v>
      </c>
      <c r="AF328" s="1"/>
    </row>
    <row r="329" spans="1:32">
      <c r="A329" s="1" t="s">
        <v>1726</v>
      </c>
      <c r="B329" s="9">
        <v>40941</v>
      </c>
      <c r="C329" s="40" t="s">
        <v>1868</v>
      </c>
      <c r="D329" s="40" t="s">
        <v>29</v>
      </c>
      <c r="E329" s="40" t="s">
        <v>25</v>
      </c>
      <c r="F329" s="47" t="s">
        <v>2407</v>
      </c>
      <c r="G329" s="40" t="s">
        <v>26</v>
      </c>
      <c r="H329" s="40" t="s">
        <v>27</v>
      </c>
      <c r="I329" s="40"/>
      <c r="J329" s="40">
        <v>41.5</v>
      </c>
      <c r="K329" s="40">
        <v>19.3</v>
      </c>
      <c r="L329" s="40">
        <v>19.75</v>
      </c>
      <c r="M329" s="40"/>
      <c r="N329" s="40"/>
      <c r="O329" s="40"/>
      <c r="P329" s="40"/>
      <c r="Q329" s="40">
        <v>14</v>
      </c>
      <c r="R329" s="40">
        <v>123</v>
      </c>
      <c r="S329" s="40">
        <f>R329-Q329</f>
        <v>109</v>
      </c>
      <c r="T329" s="40">
        <f>26+134</f>
        <v>160</v>
      </c>
      <c r="U329" s="40"/>
      <c r="V329" s="40" t="s">
        <v>99</v>
      </c>
      <c r="W329" s="40"/>
      <c r="X329" s="40"/>
      <c r="Y329" s="40"/>
      <c r="Z329" s="40"/>
      <c r="AA329" s="40"/>
      <c r="AB329" s="40"/>
      <c r="AC329" s="40" t="s">
        <v>59</v>
      </c>
      <c r="AD329" s="40" t="s">
        <v>59</v>
      </c>
      <c r="AE329" s="40" t="s">
        <v>100</v>
      </c>
      <c r="AF329" s="1"/>
    </row>
    <row r="330" spans="1:32">
      <c r="A330" s="1" t="s">
        <v>1726</v>
      </c>
      <c r="B330" s="9">
        <v>40941</v>
      </c>
      <c r="C330" s="40" t="s">
        <v>1845</v>
      </c>
      <c r="D330" s="40" t="s">
        <v>29</v>
      </c>
      <c r="E330" s="40" t="s">
        <v>53</v>
      </c>
      <c r="F330" s="47" t="s">
        <v>2376</v>
      </c>
      <c r="G330" s="40" t="s">
        <v>26</v>
      </c>
      <c r="H330" s="40" t="s">
        <v>33</v>
      </c>
      <c r="I330" s="40"/>
      <c r="J330" s="40"/>
      <c r="K330" s="40"/>
      <c r="L330" s="40"/>
      <c r="M330" s="40"/>
      <c r="N330" s="40"/>
      <c r="O330" s="40"/>
      <c r="P330" s="40"/>
      <c r="Q330" s="40"/>
      <c r="R330" s="40"/>
      <c r="S330" s="40"/>
      <c r="T330" s="40"/>
      <c r="U330" s="40"/>
      <c r="V330" s="40"/>
      <c r="W330" s="40"/>
      <c r="X330" s="40"/>
      <c r="Y330" s="40"/>
      <c r="Z330" s="40"/>
      <c r="AA330" s="40"/>
      <c r="AB330" s="40"/>
      <c r="AC330" s="40" t="s">
        <v>59</v>
      </c>
      <c r="AD330" s="40" t="s">
        <v>79</v>
      </c>
      <c r="AE330" s="40"/>
      <c r="AF330" s="1"/>
    </row>
    <row r="331" spans="1:32">
      <c r="A331" s="1" t="s">
        <v>1726</v>
      </c>
      <c r="B331" s="9">
        <v>40941</v>
      </c>
      <c r="C331" s="40" t="s">
        <v>1858</v>
      </c>
      <c r="D331" s="40" t="s">
        <v>29</v>
      </c>
      <c r="E331" s="40" t="s">
        <v>25</v>
      </c>
      <c r="F331" s="47" t="s">
        <v>2408</v>
      </c>
      <c r="G331" s="40" t="s">
        <v>26</v>
      </c>
      <c r="H331" s="40" t="s">
        <v>33</v>
      </c>
      <c r="I331" s="40"/>
      <c r="J331" s="40">
        <v>38.1</v>
      </c>
      <c r="K331" s="40">
        <v>23.6</v>
      </c>
      <c r="L331" s="40">
        <v>9.85</v>
      </c>
      <c r="M331" s="40"/>
      <c r="N331" s="40"/>
      <c r="O331" s="40"/>
      <c r="P331" s="40"/>
      <c r="Q331" s="40">
        <v>15</v>
      </c>
      <c r="R331" s="40">
        <v>128</v>
      </c>
      <c r="S331" s="40">
        <f>R331-Q331</f>
        <v>113</v>
      </c>
      <c r="T331" s="40">
        <f>7+91</f>
        <v>98</v>
      </c>
      <c r="U331" s="40"/>
      <c r="V331" s="40"/>
      <c r="W331" s="40"/>
      <c r="X331" s="40"/>
      <c r="Y331" s="40"/>
      <c r="Z331" s="40"/>
      <c r="AA331" s="40"/>
      <c r="AB331" s="40"/>
      <c r="AC331" s="40" t="s">
        <v>59</v>
      </c>
      <c r="AD331" s="40" t="s">
        <v>77</v>
      </c>
      <c r="AE331" s="40" t="s">
        <v>96</v>
      </c>
      <c r="AF331" s="1"/>
    </row>
    <row r="332" spans="1:32">
      <c r="A332" s="1" t="s">
        <v>1726</v>
      </c>
      <c r="B332" s="9">
        <v>40941</v>
      </c>
      <c r="C332" s="40" t="s">
        <v>1860</v>
      </c>
      <c r="D332" s="40" t="s">
        <v>24</v>
      </c>
      <c r="E332" s="40" t="s">
        <v>25</v>
      </c>
      <c r="F332" s="47" t="s">
        <v>2404</v>
      </c>
      <c r="G332" s="40" t="s">
        <v>26</v>
      </c>
      <c r="H332" s="40" t="s">
        <v>33</v>
      </c>
      <c r="I332" s="40" t="s">
        <v>63</v>
      </c>
      <c r="J332" s="40">
        <v>43</v>
      </c>
      <c r="K332" s="40">
        <v>22.9</v>
      </c>
      <c r="L332" s="40">
        <v>21.7</v>
      </c>
      <c r="M332" s="40"/>
      <c r="N332" s="40"/>
      <c r="O332" s="40"/>
      <c r="P332" s="40"/>
      <c r="Q332" s="40">
        <v>14</v>
      </c>
      <c r="R332" s="40">
        <v>330</v>
      </c>
      <c r="S332" s="40">
        <f>R332-Q332</f>
        <v>316</v>
      </c>
      <c r="T332" s="40">
        <f>5+8</f>
        <v>13</v>
      </c>
      <c r="U332" s="40"/>
      <c r="V332" s="40"/>
      <c r="W332" s="40"/>
      <c r="X332" s="40"/>
      <c r="Y332" s="40"/>
      <c r="Z332" s="40"/>
      <c r="AA332" s="40"/>
      <c r="AB332" s="40"/>
      <c r="AC332" s="40" t="s">
        <v>59</v>
      </c>
      <c r="AD332" s="40" t="s">
        <v>71</v>
      </c>
      <c r="AE332" s="40"/>
      <c r="AF332" s="1"/>
    </row>
    <row r="333" spans="1:32">
      <c r="A333" s="1" t="s">
        <v>1726</v>
      </c>
      <c r="B333" s="9">
        <v>40941</v>
      </c>
      <c r="C333" s="40" t="s">
        <v>1869</v>
      </c>
      <c r="D333" s="40" t="s">
        <v>29</v>
      </c>
      <c r="E333" s="40" t="s">
        <v>53</v>
      </c>
      <c r="F333" s="47" t="s">
        <v>2388</v>
      </c>
      <c r="G333" s="40" t="s">
        <v>26</v>
      </c>
      <c r="H333" s="40" t="s">
        <v>66</v>
      </c>
      <c r="I333" s="40"/>
      <c r="J333" s="40"/>
      <c r="K333" s="40"/>
      <c r="L333" s="40"/>
      <c r="M333" s="40"/>
      <c r="N333" s="40"/>
      <c r="O333" s="40"/>
      <c r="P333" s="40"/>
      <c r="Q333" s="40"/>
      <c r="R333" s="40"/>
      <c r="S333" s="40"/>
      <c r="T333" s="40"/>
      <c r="U333" s="40"/>
      <c r="V333" s="40"/>
      <c r="W333" s="40"/>
      <c r="X333" s="40"/>
      <c r="Y333" s="40"/>
      <c r="Z333" s="40"/>
      <c r="AA333" s="40"/>
      <c r="AB333" s="40"/>
      <c r="AC333" s="40" t="s">
        <v>59</v>
      </c>
      <c r="AD333" s="40" t="s">
        <v>77</v>
      </c>
      <c r="AE333" s="40"/>
      <c r="AF333" s="1"/>
    </row>
    <row r="334" spans="1:32">
      <c r="A334" s="1" t="s">
        <v>1726</v>
      </c>
      <c r="B334" s="9">
        <v>40941</v>
      </c>
      <c r="C334" s="40" t="s">
        <v>1870</v>
      </c>
      <c r="D334" s="40" t="s">
        <v>32</v>
      </c>
      <c r="E334" s="40" t="s">
        <v>25</v>
      </c>
      <c r="F334" s="47" t="s">
        <v>2410</v>
      </c>
      <c r="G334" s="40" t="s">
        <v>26</v>
      </c>
      <c r="H334" s="40" t="s">
        <v>27</v>
      </c>
      <c r="I334" s="40"/>
      <c r="J334" s="40">
        <v>26.5</v>
      </c>
      <c r="K334" s="40">
        <v>16</v>
      </c>
      <c r="L334" s="40">
        <v>16.8</v>
      </c>
      <c r="M334" s="40"/>
      <c r="N334" s="40"/>
      <c r="O334" s="40"/>
      <c r="P334" s="40"/>
      <c r="Q334" s="40">
        <v>14</v>
      </c>
      <c r="R334" s="40">
        <v>77</v>
      </c>
      <c r="S334" s="40">
        <f>R334-Q334</f>
        <v>63</v>
      </c>
      <c r="T334" s="40">
        <f>1+46</f>
        <v>47</v>
      </c>
      <c r="U334" s="40"/>
      <c r="V334" s="40" t="s">
        <v>98</v>
      </c>
      <c r="W334" s="40"/>
      <c r="X334" s="40"/>
      <c r="Y334" s="40"/>
      <c r="Z334" s="40"/>
      <c r="AA334" s="40"/>
      <c r="AB334" s="40"/>
      <c r="AC334" s="40" t="s">
        <v>59</v>
      </c>
      <c r="AD334" s="40" t="s">
        <v>59</v>
      </c>
      <c r="AE334" s="40"/>
      <c r="AF334" s="1"/>
    </row>
    <row r="335" spans="1:32">
      <c r="A335" s="1" t="s">
        <v>1726</v>
      </c>
      <c r="B335" s="9">
        <v>40941</v>
      </c>
      <c r="C335" s="40" t="s">
        <v>1872</v>
      </c>
      <c r="D335" s="40" t="s">
        <v>30</v>
      </c>
      <c r="E335" s="40" t="s">
        <v>25</v>
      </c>
      <c r="F335" s="47" t="s">
        <v>2411</v>
      </c>
      <c r="G335" s="40" t="s">
        <v>26</v>
      </c>
      <c r="H335" s="40" t="s">
        <v>33</v>
      </c>
      <c r="I335" s="40" t="s">
        <v>63</v>
      </c>
      <c r="J335" s="40">
        <v>25.9</v>
      </c>
      <c r="K335" s="40">
        <v>155.5</v>
      </c>
      <c r="L335" s="40">
        <v>11.9</v>
      </c>
      <c r="M335" s="40"/>
      <c r="N335" s="40"/>
      <c r="O335" s="40"/>
      <c r="P335" s="40"/>
      <c r="Q335" s="40">
        <v>14</v>
      </c>
      <c r="R335" s="40">
        <v>55</v>
      </c>
      <c r="S335" s="40">
        <f>R335-Q335</f>
        <v>41</v>
      </c>
      <c r="T335" s="40">
        <f>19+28</f>
        <v>47</v>
      </c>
      <c r="U335" s="40"/>
      <c r="V335" s="40" t="s">
        <v>101</v>
      </c>
      <c r="W335" s="40"/>
      <c r="X335" s="40"/>
      <c r="Y335" s="40"/>
      <c r="Z335" s="40"/>
      <c r="AA335" s="40"/>
      <c r="AB335" s="40"/>
      <c r="AC335" s="40" t="s">
        <v>59</v>
      </c>
      <c r="AD335" s="40" t="s">
        <v>71</v>
      </c>
      <c r="AE335" s="40"/>
      <c r="AF335" s="1"/>
    </row>
    <row r="336" spans="1:32">
      <c r="A336" s="1" t="s">
        <v>1726</v>
      </c>
      <c r="B336" s="9">
        <v>40941</v>
      </c>
      <c r="C336" s="40" t="s">
        <v>1871</v>
      </c>
      <c r="D336" s="40" t="s">
        <v>32</v>
      </c>
      <c r="E336" s="40" t="s">
        <v>53</v>
      </c>
      <c r="F336" s="47" t="s">
        <v>2384</v>
      </c>
      <c r="G336" s="40" t="s">
        <v>26</v>
      </c>
      <c r="H336" s="40" t="s">
        <v>33</v>
      </c>
      <c r="I336" s="40"/>
      <c r="J336" s="40"/>
      <c r="K336" s="40"/>
      <c r="L336" s="40"/>
      <c r="M336" s="40"/>
      <c r="N336" s="40"/>
      <c r="O336" s="40"/>
      <c r="P336" s="40"/>
      <c r="Q336" s="40"/>
      <c r="R336" s="40"/>
      <c r="S336" s="40"/>
      <c r="T336" s="40"/>
      <c r="U336" s="40"/>
      <c r="V336" s="40"/>
      <c r="W336" s="40"/>
      <c r="X336" s="40"/>
      <c r="Y336" s="40"/>
      <c r="Z336" s="40"/>
      <c r="AA336" s="40"/>
      <c r="AB336" s="40"/>
      <c r="AC336" s="40" t="s">
        <v>59</v>
      </c>
      <c r="AD336" s="40" t="s">
        <v>77</v>
      </c>
      <c r="AE336" s="40"/>
      <c r="AF336" s="1"/>
    </row>
    <row r="337" spans="1:32">
      <c r="A337" s="1" t="s">
        <v>1726</v>
      </c>
      <c r="B337" s="9">
        <v>40941</v>
      </c>
      <c r="C337" s="40" t="s">
        <v>1840</v>
      </c>
      <c r="D337" s="40" t="s">
        <v>29</v>
      </c>
      <c r="E337" s="40" t="s">
        <v>25</v>
      </c>
      <c r="F337" s="47" t="s">
        <v>2409</v>
      </c>
      <c r="G337" s="40" t="s">
        <v>26</v>
      </c>
      <c r="H337" s="40" t="s">
        <v>33</v>
      </c>
      <c r="I337" s="40"/>
      <c r="J337" s="40">
        <v>38.1</v>
      </c>
      <c r="K337" s="40">
        <v>23.7</v>
      </c>
      <c r="L337" s="40">
        <v>10.4</v>
      </c>
      <c r="M337" s="40"/>
      <c r="N337" s="40"/>
      <c r="O337" s="40"/>
      <c r="P337" s="40"/>
      <c r="Q337" s="40">
        <v>14</v>
      </c>
      <c r="R337" s="40">
        <v>118</v>
      </c>
      <c r="S337" s="40">
        <f>R337-Q337</f>
        <v>104</v>
      </c>
      <c r="T337" s="40">
        <f>9+86</f>
        <v>95</v>
      </c>
      <c r="U337" s="40"/>
      <c r="V337" s="40"/>
      <c r="W337" s="40"/>
      <c r="X337" s="40"/>
      <c r="Y337" s="40"/>
      <c r="Z337" s="40"/>
      <c r="AA337" s="40"/>
      <c r="AB337" s="40"/>
      <c r="AC337" s="40" t="s">
        <v>59</v>
      </c>
      <c r="AD337" s="40" t="s">
        <v>79</v>
      </c>
      <c r="AE337" s="40" t="s">
        <v>96</v>
      </c>
      <c r="AF337" s="1"/>
    </row>
    <row r="338" spans="1:32">
      <c r="A338" s="1" t="s">
        <v>1726</v>
      </c>
      <c r="B338" s="9">
        <v>40941</v>
      </c>
      <c r="C338" s="40" t="s">
        <v>1866</v>
      </c>
      <c r="D338" s="40" t="s">
        <v>37</v>
      </c>
      <c r="E338" s="40" t="s">
        <v>25</v>
      </c>
      <c r="F338" s="47" t="s">
        <v>2405</v>
      </c>
      <c r="G338" s="40" t="s">
        <v>125</v>
      </c>
      <c r="H338" s="40" t="s">
        <v>33</v>
      </c>
      <c r="I338" s="40" t="s">
        <v>63</v>
      </c>
      <c r="J338" s="40">
        <v>31.5</v>
      </c>
      <c r="K338" s="40">
        <v>18.2</v>
      </c>
      <c r="L338" s="40">
        <v>15.4</v>
      </c>
      <c r="M338" s="40"/>
      <c r="N338" s="40"/>
      <c r="O338" s="40"/>
      <c r="P338" s="40"/>
      <c r="Q338" s="40">
        <v>14</v>
      </c>
      <c r="R338" s="40">
        <v>86</v>
      </c>
      <c r="S338" s="40">
        <f>R338-Q338</f>
        <v>72</v>
      </c>
      <c r="T338" s="40">
        <f>4</f>
        <v>4</v>
      </c>
      <c r="U338" s="40"/>
      <c r="V338" s="40"/>
      <c r="W338" s="40"/>
      <c r="X338" s="40"/>
      <c r="Y338" s="40"/>
      <c r="Z338" s="40"/>
      <c r="AA338" s="40"/>
      <c r="AB338" s="40"/>
      <c r="AC338" s="40" t="s">
        <v>59</v>
      </c>
      <c r="AD338" s="40" t="s">
        <v>79</v>
      </c>
      <c r="AE338" s="40" t="s">
        <v>97</v>
      </c>
      <c r="AF338" s="1"/>
    </row>
    <row r="339" spans="1:32">
      <c r="A339" s="1" t="s">
        <v>1727</v>
      </c>
      <c r="B339" s="9">
        <v>40942</v>
      </c>
      <c r="C339" s="40" t="s">
        <v>1870</v>
      </c>
      <c r="D339" s="40" t="s">
        <v>29</v>
      </c>
      <c r="E339" s="40" t="s">
        <v>53</v>
      </c>
      <c r="F339" s="47" t="s">
        <v>2406</v>
      </c>
      <c r="G339" s="40" t="s">
        <v>26</v>
      </c>
      <c r="H339" s="40" t="s">
        <v>27</v>
      </c>
      <c r="I339" s="40"/>
      <c r="J339" s="40"/>
      <c r="K339" s="40"/>
      <c r="L339" s="40"/>
      <c r="M339" s="40"/>
      <c r="N339" s="40"/>
      <c r="O339" s="40"/>
      <c r="P339" s="40"/>
      <c r="Q339" s="40"/>
      <c r="R339" s="40"/>
      <c r="S339" s="40"/>
      <c r="T339" s="40"/>
      <c r="U339" s="40"/>
      <c r="V339" s="40"/>
      <c r="W339" s="40"/>
      <c r="X339" s="40"/>
      <c r="Y339" s="40"/>
      <c r="Z339" s="40"/>
      <c r="AA339" s="40"/>
      <c r="AB339" s="40"/>
      <c r="AC339" s="40" t="s">
        <v>59</v>
      </c>
      <c r="AD339" s="40" t="s">
        <v>71</v>
      </c>
      <c r="AE339" s="40"/>
      <c r="AF339" s="1"/>
    </row>
    <row r="340" spans="1:32">
      <c r="A340" s="1" t="s">
        <v>1727</v>
      </c>
      <c r="B340" s="9">
        <v>40942</v>
      </c>
      <c r="C340" s="40" t="s">
        <v>1878</v>
      </c>
      <c r="D340" s="40" t="s">
        <v>29</v>
      </c>
      <c r="E340" s="40" t="s">
        <v>53</v>
      </c>
      <c r="F340" s="47" t="s">
        <v>2393</v>
      </c>
      <c r="G340" s="40" t="s">
        <v>26</v>
      </c>
      <c r="H340" s="40" t="s">
        <v>33</v>
      </c>
      <c r="I340" s="40"/>
      <c r="J340" s="40"/>
      <c r="K340" s="40"/>
      <c r="L340" s="40"/>
      <c r="M340" s="40"/>
      <c r="N340" s="40"/>
      <c r="O340" s="40"/>
      <c r="P340" s="40"/>
      <c r="Q340" s="40"/>
      <c r="R340" s="40"/>
      <c r="S340" s="40"/>
      <c r="T340" s="40"/>
      <c r="U340" s="40"/>
      <c r="V340" s="40"/>
      <c r="W340" s="40"/>
      <c r="X340" s="40"/>
      <c r="Y340" s="40"/>
      <c r="Z340" s="40"/>
      <c r="AA340" s="40"/>
      <c r="AB340" s="40"/>
      <c r="AC340" s="40" t="s">
        <v>59</v>
      </c>
      <c r="AD340" s="40" t="s">
        <v>78</v>
      </c>
      <c r="AE340" s="40"/>
      <c r="AF340" s="1"/>
    </row>
    <row r="341" spans="1:32">
      <c r="A341" s="1" t="s">
        <v>1727</v>
      </c>
      <c r="B341" s="9">
        <v>40942</v>
      </c>
      <c r="C341" s="40" t="s">
        <v>1868</v>
      </c>
      <c r="D341" s="40" t="s">
        <v>29</v>
      </c>
      <c r="E341" s="40" t="s">
        <v>53</v>
      </c>
      <c r="F341" s="47" t="s">
        <v>2407</v>
      </c>
      <c r="G341" s="40" t="s">
        <v>26</v>
      </c>
      <c r="H341" s="40" t="s">
        <v>27</v>
      </c>
      <c r="I341" s="40"/>
      <c r="J341" s="40"/>
      <c r="K341" s="40"/>
      <c r="L341" s="40"/>
      <c r="M341" s="40"/>
      <c r="N341" s="40"/>
      <c r="O341" s="40"/>
      <c r="P341" s="40"/>
      <c r="Q341" s="40"/>
      <c r="R341" s="40"/>
      <c r="S341" s="40"/>
      <c r="T341" s="40"/>
      <c r="U341" s="40"/>
      <c r="V341" s="40"/>
      <c r="W341" s="40"/>
      <c r="X341" s="40"/>
      <c r="Y341" s="40"/>
      <c r="Z341" s="40"/>
      <c r="AA341" s="40"/>
      <c r="AB341" s="40"/>
      <c r="AC341" s="40" t="s">
        <v>59</v>
      </c>
      <c r="AD341" s="40" t="s">
        <v>71</v>
      </c>
      <c r="AE341" s="40"/>
      <c r="AF341" s="1"/>
    </row>
    <row r="342" spans="1:32">
      <c r="A342" s="1" t="s">
        <v>1727</v>
      </c>
      <c r="B342" s="9">
        <v>40942</v>
      </c>
      <c r="C342" s="40" t="s">
        <v>1864</v>
      </c>
      <c r="D342" s="40" t="s">
        <v>30</v>
      </c>
      <c r="E342" s="40" t="s">
        <v>25</v>
      </c>
      <c r="F342" s="47" t="s">
        <v>2416</v>
      </c>
      <c r="G342" s="40" t="s">
        <v>26</v>
      </c>
      <c r="H342" s="40" t="s">
        <v>27</v>
      </c>
      <c r="I342" s="40" t="s">
        <v>88</v>
      </c>
      <c r="J342" s="40">
        <v>26.6</v>
      </c>
      <c r="K342" s="40">
        <v>16.600000000000001</v>
      </c>
      <c r="L342" s="40">
        <v>17.399999999999999</v>
      </c>
      <c r="M342" s="40"/>
      <c r="N342" s="40"/>
      <c r="O342" s="40"/>
      <c r="P342" s="40"/>
      <c r="Q342" s="40">
        <v>14</v>
      </c>
      <c r="R342" s="40">
        <v>57</v>
      </c>
      <c r="S342" s="40">
        <f>R342-Q342</f>
        <v>43</v>
      </c>
      <c r="T342" s="40">
        <f>4+30</f>
        <v>34</v>
      </c>
      <c r="U342" s="40"/>
      <c r="V342" s="40" t="s">
        <v>110</v>
      </c>
      <c r="W342" s="40"/>
      <c r="X342" s="40"/>
      <c r="Y342" s="40"/>
      <c r="Z342" s="40"/>
      <c r="AA342" s="40"/>
      <c r="AB342" s="40"/>
      <c r="AC342" s="40" t="s">
        <v>59</v>
      </c>
      <c r="AD342" s="40" t="s">
        <v>105</v>
      </c>
      <c r="AE342" s="40"/>
      <c r="AF342" s="1"/>
    </row>
    <row r="343" spans="1:32">
      <c r="A343" s="1" t="s">
        <v>1727</v>
      </c>
      <c r="B343" s="9">
        <v>40942</v>
      </c>
      <c r="C343" s="40" t="s">
        <v>1880</v>
      </c>
      <c r="D343" s="40" t="s">
        <v>30</v>
      </c>
      <c r="E343" s="40" t="s">
        <v>25</v>
      </c>
      <c r="F343" s="47" t="s">
        <v>2417</v>
      </c>
      <c r="G343" s="40" t="s">
        <v>26</v>
      </c>
      <c r="H343" s="40" t="s">
        <v>33</v>
      </c>
      <c r="I343" s="40" t="s">
        <v>63</v>
      </c>
      <c r="J343" s="40">
        <v>28.6</v>
      </c>
      <c r="K343" s="40">
        <v>16.600000000000001</v>
      </c>
      <c r="L343" s="40">
        <v>11</v>
      </c>
      <c r="M343" s="40"/>
      <c r="N343" s="40"/>
      <c r="O343" s="40"/>
      <c r="P343" s="40"/>
      <c r="Q343" s="40">
        <v>14</v>
      </c>
      <c r="R343" s="40">
        <v>54</v>
      </c>
      <c r="S343" s="40">
        <f>R343-Q343</f>
        <v>40</v>
      </c>
      <c r="T343" s="40">
        <f>6+39</f>
        <v>45</v>
      </c>
      <c r="U343" s="40"/>
      <c r="V343" s="40"/>
      <c r="W343" s="40"/>
      <c r="X343" s="40"/>
      <c r="Y343" s="40"/>
      <c r="Z343" s="40"/>
      <c r="AA343" s="40"/>
      <c r="AB343" s="40"/>
      <c r="AC343" s="40" t="s">
        <v>59</v>
      </c>
      <c r="AD343" s="40" t="s">
        <v>105</v>
      </c>
      <c r="AE343" s="40"/>
      <c r="AF343" s="1"/>
    </row>
    <row r="344" spans="1:32">
      <c r="A344" s="1" t="s">
        <v>1727</v>
      </c>
      <c r="B344" s="9">
        <v>40942</v>
      </c>
      <c r="C344" s="40" t="s">
        <v>1881</v>
      </c>
      <c r="D344" s="40" t="s">
        <v>30</v>
      </c>
      <c r="E344" s="40" t="s">
        <v>53</v>
      </c>
      <c r="F344" s="47" t="s">
        <v>2402</v>
      </c>
      <c r="G344" s="40" t="s">
        <v>26</v>
      </c>
      <c r="H344" s="40" t="s">
        <v>33</v>
      </c>
      <c r="I344" s="40"/>
      <c r="J344" s="40"/>
      <c r="K344" s="40"/>
      <c r="L344" s="40"/>
      <c r="M344" s="40"/>
      <c r="N344" s="40"/>
      <c r="O344" s="40"/>
      <c r="P344" s="40"/>
      <c r="Q344" s="40"/>
      <c r="R344" s="40"/>
      <c r="S344" s="40"/>
      <c r="T344" s="40"/>
      <c r="U344" s="40"/>
      <c r="V344" s="40"/>
      <c r="W344" s="40"/>
      <c r="X344" s="40"/>
      <c r="Y344" s="40"/>
      <c r="Z344" s="40"/>
      <c r="AA344" s="40"/>
      <c r="AB344" s="40"/>
      <c r="AC344" s="40" t="s">
        <v>59</v>
      </c>
      <c r="AD344" s="40" t="s">
        <v>71</v>
      </c>
      <c r="AE344" s="40"/>
      <c r="AF344" s="1"/>
    </row>
    <row r="345" spans="1:32">
      <c r="A345" s="1" t="s">
        <v>1727</v>
      </c>
      <c r="B345" s="9">
        <v>40942</v>
      </c>
      <c r="C345" s="40" t="s">
        <v>1879</v>
      </c>
      <c r="D345" s="40" t="s">
        <v>32</v>
      </c>
      <c r="E345" s="40" t="s">
        <v>25</v>
      </c>
      <c r="F345" s="47" t="s">
        <v>2415</v>
      </c>
      <c r="G345" s="40" t="s">
        <v>26</v>
      </c>
      <c r="H345" s="40" t="s">
        <v>27</v>
      </c>
      <c r="I345" s="40" t="s">
        <v>40</v>
      </c>
      <c r="J345" s="40">
        <v>25.6</v>
      </c>
      <c r="K345" s="40">
        <v>14.5</v>
      </c>
      <c r="L345" s="40">
        <v>17.7</v>
      </c>
      <c r="M345" s="40"/>
      <c r="N345" s="40"/>
      <c r="O345" s="40"/>
      <c r="P345" s="40"/>
      <c r="Q345" s="40">
        <v>14</v>
      </c>
      <c r="R345" s="40">
        <v>71</v>
      </c>
      <c r="S345" s="40">
        <f>R345-Q345</f>
        <v>57</v>
      </c>
      <c r="T345" s="40">
        <f>5+37</f>
        <v>42</v>
      </c>
      <c r="U345" s="40"/>
      <c r="V345" s="40"/>
      <c r="W345" s="40"/>
      <c r="X345" s="40"/>
      <c r="Y345" s="40"/>
      <c r="Z345" s="40"/>
      <c r="AA345" s="40"/>
      <c r="AB345" s="40"/>
      <c r="AC345" s="40" t="s">
        <v>59</v>
      </c>
      <c r="AD345" s="40" t="s">
        <v>105</v>
      </c>
      <c r="AE345" s="40"/>
      <c r="AF345" s="1"/>
    </row>
    <row r="346" spans="1:32">
      <c r="A346" s="1" t="s">
        <v>1727</v>
      </c>
      <c r="B346" s="9">
        <v>40942</v>
      </c>
      <c r="C346" s="40" t="s">
        <v>1875</v>
      </c>
      <c r="D346" s="40" t="s">
        <v>24</v>
      </c>
      <c r="E346" s="40" t="s">
        <v>25</v>
      </c>
      <c r="F346" s="47" t="s">
        <v>2413</v>
      </c>
      <c r="G346" s="40" t="s">
        <v>26</v>
      </c>
      <c r="H346" s="40" t="s">
        <v>27</v>
      </c>
      <c r="I346" s="40" t="s">
        <v>88</v>
      </c>
      <c r="J346" s="40">
        <v>44.2</v>
      </c>
      <c r="K346" s="40">
        <v>21.5</v>
      </c>
      <c r="L346" s="40">
        <v>39.5</v>
      </c>
      <c r="M346" s="40"/>
      <c r="N346" s="40"/>
      <c r="O346" s="40"/>
      <c r="P346" s="40"/>
      <c r="Q346" s="40">
        <v>14</v>
      </c>
      <c r="R346" s="40">
        <v>365</v>
      </c>
      <c r="S346" s="40">
        <f>R346-Q346</f>
        <v>351</v>
      </c>
      <c r="T346" s="40">
        <f>2+16</f>
        <v>18</v>
      </c>
      <c r="U346" s="40"/>
      <c r="V346" s="40" t="s">
        <v>113</v>
      </c>
      <c r="W346" s="40"/>
      <c r="X346" s="40"/>
      <c r="Y346" s="40"/>
      <c r="Z346" s="40"/>
      <c r="AA346" s="40"/>
      <c r="AB346" s="40"/>
      <c r="AC346" s="40" t="s">
        <v>59</v>
      </c>
      <c r="AD346" s="40" t="s">
        <v>105</v>
      </c>
      <c r="AE346" s="40" t="s">
        <v>114</v>
      </c>
      <c r="AF346" s="1"/>
    </row>
    <row r="347" spans="1:32">
      <c r="A347" s="1" t="s">
        <v>1727</v>
      </c>
      <c r="B347" s="9">
        <v>40942</v>
      </c>
      <c r="C347" s="40" t="s">
        <v>1838</v>
      </c>
      <c r="D347" s="40" t="s">
        <v>29</v>
      </c>
      <c r="E347" s="40" t="s">
        <v>53</v>
      </c>
      <c r="F347" s="47" t="s">
        <v>2395</v>
      </c>
      <c r="G347" s="40" t="s">
        <v>26</v>
      </c>
      <c r="H347" s="40" t="s">
        <v>66</v>
      </c>
      <c r="I347" s="40"/>
      <c r="J347" s="40"/>
      <c r="K347" s="40"/>
      <c r="L347" s="40"/>
      <c r="M347" s="40"/>
      <c r="N347" s="40"/>
      <c r="O347" s="40"/>
      <c r="P347" s="40"/>
      <c r="Q347" s="40"/>
      <c r="R347" s="40"/>
      <c r="S347" s="40"/>
      <c r="T347" s="40"/>
      <c r="U347" s="40"/>
      <c r="V347" s="40"/>
      <c r="W347" s="40"/>
      <c r="X347" s="40"/>
      <c r="Y347" s="40"/>
      <c r="Z347" s="40"/>
      <c r="AA347" s="40"/>
      <c r="AB347" s="40"/>
      <c r="AC347" s="40" t="s">
        <v>59</v>
      </c>
      <c r="AD347" s="40" t="s">
        <v>105</v>
      </c>
      <c r="AE347" s="40"/>
      <c r="AF347" s="1"/>
    </row>
    <row r="348" spans="1:32">
      <c r="A348" s="1" t="s">
        <v>1727</v>
      </c>
      <c r="B348" s="9">
        <v>40942</v>
      </c>
      <c r="C348" s="40" t="s">
        <v>1876</v>
      </c>
      <c r="D348" s="40" t="s">
        <v>31</v>
      </c>
      <c r="E348" s="40" t="s">
        <v>25</v>
      </c>
      <c r="F348" s="47" t="s">
        <v>2414</v>
      </c>
      <c r="G348" s="40" t="s">
        <v>26</v>
      </c>
      <c r="H348" s="40" t="s">
        <v>27</v>
      </c>
      <c r="I348" s="40" t="s">
        <v>88</v>
      </c>
      <c r="J348" s="40">
        <v>37.4</v>
      </c>
      <c r="K348" s="40">
        <v>21.2</v>
      </c>
      <c r="L348" s="40">
        <v>33.799999999999997</v>
      </c>
      <c r="M348" s="40"/>
      <c r="N348" s="40"/>
      <c r="O348" s="40"/>
      <c r="P348" s="40"/>
      <c r="Q348" s="40">
        <v>14</v>
      </c>
      <c r="R348" s="40">
        <v>206</v>
      </c>
      <c r="S348" s="40">
        <f>R348-Q348</f>
        <v>192</v>
      </c>
      <c r="T348" s="40">
        <f>13+105</f>
        <v>118</v>
      </c>
      <c r="U348" s="40"/>
      <c r="V348" s="40"/>
      <c r="W348" s="40"/>
      <c r="X348" s="40"/>
      <c r="Y348" s="40"/>
      <c r="Z348" s="40"/>
      <c r="AA348" s="40"/>
      <c r="AB348" s="40"/>
      <c r="AC348" s="40" t="s">
        <v>59</v>
      </c>
      <c r="AD348" s="40" t="s">
        <v>71</v>
      </c>
      <c r="AE348" s="40"/>
      <c r="AF348" s="1"/>
    </row>
    <row r="349" spans="1:32">
      <c r="A349" s="1" t="s">
        <v>1727</v>
      </c>
      <c r="B349" s="9">
        <v>40942</v>
      </c>
      <c r="C349" s="40" t="s">
        <v>1874</v>
      </c>
      <c r="D349" s="40" t="s">
        <v>36</v>
      </c>
      <c r="E349" s="40" t="s">
        <v>25</v>
      </c>
      <c r="F349" s="47" t="s">
        <v>2412</v>
      </c>
      <c r="G349" s="40" t="s">
        <v>26</v>
      </c>
      <c r="H349" s="40" t="s">
        <v>33</v>
      </c>
      <c r="I349" s="40" t="s">
        <v>111</v>
      </c>
      <c r="J349" s="40">
        <v>33.4</v>
      </c>
      <c r="K349" s="40"/>
      <c r="L349" s="40">
        <v>8.6</v>
      </c>
      <c r="M349" s="40">
        <v>144.5</v>
      </c>
      <c r="N349" s="40">
        <v>98.5</v>
      </c>
      <c r="O349" s="40"/>
      <c r="P349" s="40"/>
      <c r="Q349" s="40">
        <v>14</v>
      </c>
      <c r="R349" s="40">
        <v>115</v>
      </c>
      <c r="S349" s="40">
        <f>R349-Q349</f>
        <v>101</v>
      </c>
      <c r="T349" s="40">
        <v>1</v>
      </c>
      <c r="U349" s="40"/>
      <c r="V349" s="40" t="s">
        <v>112</v>
      </c>
      <c r="W349" s="40"/>
      <c r="X349" s="40"/>
      <c r="Y349" s="40"/>
      <c r="Z349" s="40"/>
      <c r="AA349" s="40"/>
      <c r="AB349" s="40"/>
      <c r="AC349" s="40" t="s">
        <v>59</v>
      </c>
      <c r="AD349" s="40" t="s">
        <v>78</v>
      </c>
      <c r="AE349" s="40"/>
      <c r="AF349" s="1"/>
    </row>
    <row r="350" spans="1:32">
      <c r="A350" s="1" t="s">
        <v>1727</v>
      </c>
      <c r="B350" s="9">
        <v>40942</v>
      </c>
      <c r="C350" s="40" t="s">
        <v>1877</v>
      </c>
      <c r="D350" s="40" t="s">
        <v>29</v>
      </c>
      <c r="E350" s="40" t="s">
        <v>53</v>
      </c>
      <c r="F350" s="47" t="s">
        <v>2375</v>
      </c>
      <c r="G350" s="40" t="s">
        <v>26</v>
      </c>
      <c r="H350" s="40" t="s">
        <v>27</v>
      </c>
      <c r="I350" s="40"/>
      <c r="J350" s="40"/>
      <c r="K350" s="40"/>
      <c r="L350" s="40"/>
      <c r="M350" s="40"/>
      <c r="N350" s="40"/>
      <c r="O350" s="40"/>
      <c r="P350" s="40"/>
      <c r="Q350" s="40"/>
      <c r="R350" s="40"/>
      <c r="S350" s="40"/>
      <c r="T350" s="40"/>
      <c r="U350" s="40"/>
      <c r="V350" s="40"/>
      <c r="W350" s="40"/>
      <c r="X350" s="40"/>
      <c r="Y350" s="40"/>
      <c r="Z350" s="40"/>
      <c r="AA350" s="40"/>
      <c r="AB350" s="40"/>
      <c r="AC350" s="40" t="s">
        <v>59</v>
      </c>
      <c r="AD350" s="40" t="s">
        <v>105</v>
      </c>
      <c r="AE350" s="40"/>
      <c r="AF350" s="1"/>
    </row>
    <row r="351" spans="1:32">
      <c r="A351" s="1" t="s">
        <v>1728</v>
      </c>
      <c r="B351" s="9">
        <v>40943</v>
      </c>
      <c r="C351" s="40" t="s">
        <v>1874</v>
      </c>
      <c r="D351" s="40" t="s">
        <v>29</v>
      </c>
      <c r="E351" s="40" t="s">
        <v>53</v>
      </c>
      <c r="F351" s="47" t="s">
        <v>2393</v>
      </c>
      <c r="G351" s="40" t="s">
        <v>26</v>
      </c>
      <c r="H351" s="40" t="s">
        <v>33</v>
      </c>
      <c r="I351" s="40"/>
      <c r="J351" s="40"/>
      <c r="K351" s="40"/>
      <c r="L351" s="40"/>
      <c r="M351" s="40"/>
      <c r="N351" s="40"/>
      <c r="O351" s="40"/>
      <c r="P351" s="40"/>
      <c r="Q351" s="40"/>
      <c r="R351" s="40"/>
      <c r="S351" s="40"/>
      <c r="T351" s="40"/>
      <c r="U351" s="40"/>
      <c r="V351" s="40"/>
      <c r="W351" s="40"/>
      <c r="X351" s="40"/>
      <c r="Y351" s="40"/>
      <c r="Z351" s="40"/>
      <c r="AA351" s="40"/>
      <c r="AB351" s="40"/>
      <c r="AC351" s="40" t="s">
        <v>45</v>
      </c>
      <c r="AD351" s="40" t="s">
        <v>109</v>
      </c>
      <c r="AE351" s="40"/>
      <c r="AF351" s="1"/>
    </row>
    <row r="352" spans="1:32">
      <c r="A352" s="1" t="s">
        <v>1728</v>
      </c>
      <c r="B352" s="9">
        <v>40943</v>
      </c>
      <c r="C352" s="40" t="s">
        <v>1882</v>
      </c>
      <c r="D352" s="40" t="s">
        <v>121</v>
      </c>
      <c r="E352" s="40" t="s">
        <v>25</v>
      </c>
      <c r="F352" s="47" t="s">
        <v>2418</v>
      </c>
      <c r="G352" s="40" t="s">
        <v>26</v>
      </c>
      <c r="H352" s="40" t="s">
        <v>27</v>
      </c>
      <c r="I352" s="40" t="s">
        <v>40</v>
      </c>
      <c r="J352" s="40">
        <v>44</v>
      </c>
      <c r="K352" s="40"/>
      <c r="L352" s="40">
        <v>25</v>
      </c>
      <c r="M352" s="40">
        <v>191.5</v>
      </c>
      <c r="N352" s="40">
        <v>189</v>
      </c>
      <c r="O352" s="40"/>
      <c r="P352" s="40">
        <v>33.5</v>
      </c>
      <c r="Q352" s="40">
        <v>14</v>
      </c>
      <c r="R352" s="40">
        <v>171</v>
      </c>
      <c r="S352" s="40">
        <f>R352-Q352</f>
        <v>157</v>
      </c>
      <c r="T352" s="40">
        <v>1</v>
      </c>
      <c r="U352" s="40"/>
      <c r="V352" s="40"/>
      <c r="W352" s="40"/>
      <c r="X352" s="40"/>
      <c r="Y352" s="40"/>
      <c r="Z352" s="40"/>
      <c r="AA352" s="40"/>
      <c r="AB352" s="40"/>
      <c r="AC352" s="40" t="s">
        <v>59</v>
      </c>
      <c r="AD352" s="40" t="s">
        <v>103</v>
      </c>
      <c r="AE352" s="40"/>
      <c r="AF352" s="1"/>
    </row>
    <row r="353" spans="1:32">
      <c r="A353" s="1" t="s">
        <v>1728</v>
      </c>
      <c r="B353" s="9">
        <v>40943</v>
      </c>
      <c r="C353" s="40" t="s">
        <v>1860</v>
      </c>
      <c r="D353" s="40" t="s">
        <v>30</v>
      </c>
      <c r="E353" s="40" t="s">
        <v>25</v>
      </c>
      <c r="F353" s="47" t="s">
        <v>2423</v>
      </c>
      <c r="G353" s="40" t="s">
        <v>26</v>
      </c>
      <c r="H353" s="40" t="s">
        <v>33</v>
      </c>
      <c r="I353" s="40" t="s">
        <v>124</v>
      </c>
      <c r="J353" s="40">
        <v>25</v>
      </c>
      <c r="K353" s="40">
        <v>17</v>
      </c>
      <c r="L353" s="40">
        <v>14.5</v>
      </c>
      <c r="M353" s="40"/>
      <c r="N353" s="40"/>
      <c r="O353" s="40"/>
      <c r="P353" s="40"/>
      <c r="Q353" s="40">
        <v>14</v>
      </c>
      <c r="R353" s="40">
        <v>60</v>
      </c>
      <c r="S353" s="40">
        <f>R353-Q353</f>
        <v>46</v>
      </c>
      <c r="T353" s="40">
        <f>5+15</f>
        <v>20</v>
      </c>
      <c r="U353" s="40"/>
      <c r="V353" s="40"/>
      <c r="W353" s="40"/>
      <c r="X353" s="40"/>
      <c r="Y353" s="40"/>
      <c r="Z353" s="40"/>
      <c r="AA353" s="40"/>
      <c r="AB353" s="40"/>
      <c r="AC353" s="40" t="s">
        <v>59</v>
      </c>
      <c r="AD353" s="40" t="s">
        <v>77</v>
      </c>
      <c r="AE353" s="40"/>
      <c r="AF353" s="1"/>
    </row>
    <row r="354" spans="1:32">
      <c r="A354" s="1" t="s">
        <v>1728</v>
      </c>
      <c r="B354" s="9">
        <v>40943</v>
      </c>
      <c r="C354" s="40" t="s">
        <v>1883</v>
      </c>
      <c r="D354" s="40" t="s">
        <v>29</v>
      </c>
      <c r="E354" s="40" t="s">
        <v>25</v>
      </c>
      <c r="F354" s="47" t="s">
        <v>2421</v>
      </c>
      <c r="G354" s="40" t="s">
        <v>26</v>
      </c>
      <c r="H354" s="40" t="s">
        <v>27</v>
      </c>
      <c r="I354" s="40"/>
      <c r="J354" s="40">
        <v>39</v>
      </c>
      <c r="K354" s="40">
        <v>23</v>
      </c>
      <c r="L354" s="40">
        <v>22</v>
      </c>
      <c r="M354" s="40"/>
      <c r="N354" s="40"/>
      <c r="O354" s="40"/>
      <c r="P354" s="40"/>
      <c r="Q354" s="40">
        <v>14</v>
      </c>
      <c r="R354" s="40">
        <v>138</v>
      </c>
      <c r="S354" s="40">
        <f>R354-Q354</f>
        <v>124</v>
      </c>
      <c r="T354" s="40">
        <f>19+198</f>
        <v>217</v>
      </c>
      <c r="U354" s="40"/>
      <c r="V354" s="40"/>
      <c r="W354" s="40"/>
      <c r="X354" s="40"/>
      <c r="Y354" s="40"/>
      <c r="Z354" s="40"/>
      <c r="AA354" s="40"/>
      <c r="AB354" s="40"/>
      <c r="AC354" s="40" t="s">
        <v>59</v>
      </c>
      <c r="AD354" s="40" t="s">
        <v>109</v>
      </c>
      <c r="AE354" s="40" t="s">
        <v>65</v>
      </c>
      <c r="AF354" s="1"/>
    </row>
    <row r="355" spans="1:32">
      <c r="A355" s="1" t="s">
        <v>1728</v>
      </c>
      <c r="B355" s="9">
        <v>40943</v>
      </c>
      <c r="C355" s="40" t="s">
        <v>1841</v>
      </c>
      <c r="D355" s="40" t="s">
        <v>29</v>
      </c>
      <c r="E355" s="40" t="s">
        <v>53</v>
      </c>
      <c r="F355" s="47" t="s">
        <v>2378</v>
      </c>
      <c r="G355" s="40" t="s">
        <v>26</v>
      </c>
      <c r="H355" s="40" t="s">
        <v>33</v>
      </c>
      <c r="I355" s="40"/>
      <c r="J355" s="40"/>
      <c r="K355" s="40"/>
      <c r="L355" s="40"/>
      <c r="M355" s="40"/>
      <c r="N355" s="40"/>
      <c r="O355" s="40"/>
      <c r="P355" s="40"/>
      <c r="Q355" s="40"/>
      <c r="R355" s="40"/>
      <c r="S355" s="40"/>
      <c r="T355" s="40"/>
      <c r="U355" s="40"/>
      <c r="V355" s="40"/>
      <c r="W355" s="40"/>
      <c r="X355" s="40"/>
      <c r="Y355" s="40"/>
      <c r="Z355" s="40"/>
      <c r="AA355" s="40"/>
      <c r="AB355" s="40"/>
      <c r="AC355" s="40" t="s">
        <v>45</v>
      </c>
      <c r="AD355" s="40" t="s">
        <v>109</v>
      </c>
      <c r="AE355" s="40"/>
      <c r="AF355" s="1"/>
    </row>
    <row r="356" spans="1:32">
      <c r="A356" s="1" t="s">
        <v>1728</v>
      </c>
      <c r="B356" s="9">
        <v>40943</v>
      </c>
      <c r="C356" s="40" t="s">
        <v>1865</v>
      </c>
      <c r="D356" s="40" t="s">
        <v>30</v>
      </c>
      <c r="E356" s="40" t="s">
        <v>53</v>
      </c>
      <c r="F356" s="47" t="s">
        <v>2403</v>
      </c>
      <c r="G356" s="40" t="s">
        <v>26</v>
      </c>
      <c r="H356" s="40" t="s">
        <v>27</v>
      </c>
      <c r="I356" s="40"/>
      <c r="J356" s="40"/>
      <c r="K356" s="40"/>
      <c r="L356" s="40"/>
      <c r="M356" s="40"/>
      <c r="N356" s="40"/>
      <c r="O356" s="40"/>
      <c r="P356" s="40"/>
      <c r="Q356" s="40"/>
      <c r="R356" s="40"/>
      <c r="S356" s="40"/>
      <c r="T356" s="40"/>
      <c r="U356" s="40"/>
      <c r="V356" s="40"/>
      <c r="W356" s="40"/>
      <c r="X356" s="40"/>
      <c r="Y356" s="40"/>
      <c r="Z356" s="40"/>
      <c r="AA356" s="40"/>
      <c r="AB356" s="40"/>
      <c r="AC356" s="40" t="s">
        <v>59</v>
      </c>
      <c r="AD356" s="40" t="s">
        <v>108</v>
      </c>
      <c r="AE356" s="40"/>
      <c r="AF356" s="1"/>
    </row>
    <row r="357" spans="1:32">
      <c r="A357" s="1" t="s">
        <v>1728</v>
      </c>
      <c r="B357" s="9">
        <v>40943</v>
      </c>
      <c r="C357" s="40" t="s">
        <v>1885</v>
      </c>
      <c r="D357" s="40" t="s">
        <v>30</v>
      </c>
      <c r="E357" s="40" t="s">
        <v>25</v>
      </c>
      <c r="F357" s="47" t="s">
        <v>2424</v>
      </c>
      <c r="G357" s="40" t="s">
        <v>26</v>
      </c>
      <c r="H357" s="40" t="s">
        <v>33</v>
      </c>
      <c r="I357" s="40" t="s">
        <v>63</v>
      </c>
      <c r="J357" s="40">
        <v>24</v>
      </c>
      <c r="K357" s="40">
        <v>14</v>
      </c>
      <c r="L357" s="40">
        <v>16</v>
      </c>
      <c r="M357" s="40"/>
      <c r="N357" s="40"/>
      <c r="O357" s="40"/>
      <c r="P357" s="40"/>
      <c r="Q357" s="40">
        <v>14</v>
      </c>
      <c r="R357" s="40">
        <v>57</v>
      </c>
      <c r="S357" s="40">
        <f>R357-Q357</f>
        <v>43</v>
      </c>
      <c r="T357" s="40">
        <f>5+17</f>
        <v>22</v>
      </c>
      <c r="U357" s="40"/>
      <c r="V357" s="40"/>
      <c r="W357" s="40"/>
      <c r="X357" s="40"/>
      <c r="Y357" s="40"/>
      <c r="Z357" s="40"/>
      <c r="AA357" s="40"/>
      <c r="AB357" s="40"/>
      <c r="AC357" s="40" t="s">
        <v>59</v>
      </c>
      <c r="AD357" s="40" t="s">
        <v>109</v>
      </c>
      <c r="AE357" s="40"/>
      <c r="AF357" s="1"/>
    </row>
    <row r="358" spans="1:32">
      <c r="A358" s="1" t="s">
        <v>1728</v>
      </c>
      <c r="B358" s="9">
        <v>40943</v>
      </c>
      <c r="C358" s="40" t="s">
        <v>1873</v>
      </c>
      <c r="D358" s="40" t="s">
        <v>29</v>
      </c>
      <c r="E358" s="40" t="s">
        <v>25</v>
      </c>
      <c r="F358" s="47" t="s">
        <v>2422</v>
      </c>
      <c r="G358" s="40" t="s">
        <v>26</v>
      </c>
      <c r="H358" s="40" t="s">
        <v>27</v>
      </c>
      <c r="I358" s="40"/>
      <c r="J358" s="40">
        <v>40.5</v>
      </c>
      <c r="K358" s="40">
        <v>21</v>
      </c>
      <c r="L358" s="40">
        <v>24</v>
      </c>
      <c r="M358" s="40"/>
      <c r="N358" s="40"/>
      <c r="O358" s="40"/>
      <c r="P358" s="40"/>
      <c r="Q358" s="40">
        <v>14</v>
      </c>
      <c r="R358" s="40">
        <v>135</v>
      </c>
      <c r="S358" s="40">
        <f>R358-Q358</f>
        <v>121</v>
      </c>
      <c r="T358" s="40">
        <f>6+143</f>
        <v>149</v>
      </c>
      <c r="U358" s="40"/>
      <c r="V358" s="40" t="s">
        <v>122</v>
      </c>
      <c r="W358" s="40"/>
      <c r="X358" s="40"/>
      <c r="Y358" s="40"/>
      <c r="Z358" s="40"/>
      <c r="AA358" s="40"/>
      <c r="AB358" s="40"/>
      <c r="AC358" s="40" t="s">
        <v>59</v>
      </c>
      <c r="AD358" s="40" t="s">
        <v>77</v>
      </c>
      <c r="AE358" s="40" t="s">
        <v>123</v>
      </c>
      <c r="AF358" s="1"/>
    </row>
    <row r="359" spans="1:32">
      <c r="A359" s="1" t="s">
        <v>1728</v>
      </c>
      <c r="B359" s="9">
        <v>40943</v>
      </c>
      <c r="C359" s="40" t="s">
        <v>1837</v>
      </c>
      <c r="D359" s="40" t="s">
        <v>121</v>
      </c>
      <c r="E359" s="40" t="s">
        <v>25</v>
      </c>
      <c r="F359" s="47" t="s">
        <v>2419</v>
      </c>
      <c r="G359" s="40" t="s">
        <v>26</v>
      </c>
      <c r="H359" s="40" t="s">
        <v>33</v>
      </c>
      <c r="I359" s="40" t="s">
        <v>111</v>
      </c>
      <c r="J359" s="40">
        <v>49</v>
      </c>
      <c r="K359" s="40"/>
      <c r="L359" s="40">
        <v>9</v>
      </c>
      <c r="M359" s="40">
        <v>191</v>
      </c>
      <c r="N359" s="40">
        <v>195</v>
      </c>
      <c r="O359" s="40"/>
      <c r="P359" s="40">
        <v>34.5</v>
      </c>
      <c r="Q359" s="40">
        <v>14</v>
      </c>
      <c r="R359" s="40">
        <v>200</v>
      </c>
      <c r="S359" s="40">
        <f>R359-Q359</f>
        <v>186</v>
      </c>
      <c r="T359" s="40">
        <v>3</v>
      </c>
      <c r="U359" s="40"/>
      <c r="V359" s="40"/>
      <c r="W359" s="40"/>
      <c r="X359" s="40"/>
      <c r="Y359" s="40"/>
      <c r="Z359" s="40"/>
      <c r="AA359" s="40"/>
      <c r="AB359" s="40"/>
      <c r="AC359" s="40" t="s">
        <v>59</v>
      </c>
      <c r="AD359" s="40" t="s">
        <v>103</v>
      </c>
      <c r="AE359" s="40"/>
      <c r="AF359" s="1"/>
    </row>
    <row r="360" spans="1:32">
      <c r="A360" s="1" t="s">
        <v>1728</v>
      </c>
      <c r="B360" s="9">
        <v>40943</v>
      </c>
      <c r="C360" s="40" t="s">
        <v>1857</v>
      </c>
      <c r="D360" s="40" t="s">
        <v>30</v>
      </c>
      <c r="E360" s="40" t="s">
        <v>53</v>
      </c>
      <c r="F360" s="47" t="s">
        <v>2390</v>
      </c>
      <c r="G360" s="40" t="s">
        <v>26</v>
      </c>
      <c r="H360" s="40" t="s">
        <v>33</v>
      </c>
      <c r="I360" s="40"/>
      <c r="J360" s="40"/>
      <c r="K360" s="40"/>
      <c r="L360" s="40"/>
      <c r="M360" s="40"/>
      <c r="N360" s="40"/>
      <c r="O360" s="40"/>
      <c r="P360" s="40"/>
      <c r="Q360" s="40"/>
      <c r="R360" s="40"/>
      <c r="S360" s="40"/>
      <c r="T360" s="40"/>
      <c r="U360" s="40"/>
      <c r="V360" s="40"/>
      <c r="W360" s="40"/>
      <c r="X360" s="40"/>
      <c r="Y360" s="40"/>
      <c r="Z360" s="40"/>
      <c r="AA360" s="40"/>
      <c r="AB360" s="40"/>
      <c r="AC360" s="40" t="s">
        <v>59</v>
      </c>
      <c r="AD360" s="40" t="s">
        <v>108</v>
      </c>
      <c r="AE360" s="40"/>
      <c r="AF360" s="1"/>
    </row>
    <row r="361" spans="1:32">
      <c r="A361" s="1" t="s">
        <v>1728</v>
      </c>
      <c r="B361" s="9">
        <v>40943</v>
      </c>
      <c r="C361" s="40" t="s">
        <v>1884</v>
      </c>
      <c r="D361" s="40" t="s">
        <v>32</v>
      </c>
      <c r="E361" s="40" t="s">
        <v>53</v>
      </c>
      <c r="F361" s="47" t="s">
        <v>2382</v>
      </c>
      <c r="G361" s="40" t="s">
        <v>26</v>
      </c>
      <c r="H361" s="40" t="s">
        <v>66</v>
      </c>
      <c r="I361" s="40"/>
      <c r="J361" s="40"/>
      <c r="K361" s="40"/>
      <c r="L361" s="40"/>
      <c r="M361" s="40"/>
      <c r="N361" s="40"/>
      <c r="O361" s="40"/>
      <c r="P361" s="40"/>
      <c r="Q361" s="40"/>
      <c r="R361" s="40"/>
      <c r="S361" s="40"/>
      <c r="T361" s="40"/>
      <c r="U361" s="40"/>
      <c r="V361" s="40"/>
      <c r="W361" s="40"/>
      <c r="X361" s="40"/>
      <c r="Y361" s="40"/>
      <c r="Z361" s="40"/>
      <c r="AA361" s="40"/>
      <c r="AB361" s="40"/>
      <c r="AC361" s="40" t="s">
        <v>45</v>
      </c>
      <c r="AD361" s="40" t="s">
        <v>109</v>
      </c>
      <c r="AE361" s="40"/>
      <c r="AF361" s="1"/>
    </row>
    <row r="362" spans="1:32">
      <c r="A362" s="1" t="s">
        <v>1728</v>
      </c>
      <c r="B362" s="9">
        <v>40943</v>
      </c>
      <c r="C362" s="40" t="s">
        <v>1876</v>
      </c>
      <c r="D362" s="40" t="s">
        <v>37</v>
      </c>
      <c r="E362" s="40" t="s">
        <v>25</v>
      </c>
      <c r="F362" s="47" t="s">
        <v>2420</v>
      </c>
      <c r="G362" s="40" t="s">
        <v>26</v>
      </c>
      <c r="H362" s="40" t="s">
        <v>66</v>
      </c>
      <c r="I362" s="40"/>
      <c r="J362" s="40">
        <v>36</v>
      </c>
      <c r="K362" s="40">
        <v>16</v>
      </c>
      <c r="L362" s="40">
        <v>31</v>
      </c>
      <c r="M362" s="40"/>
      <c r="N362" s="40"/>
      <c r="O362" s="40"/>
      <c r="P362" s="40"/>
      <c r="Q362" s="40">
        <v>14</v>
      </c>
      <c r="R362" s="40">
        <v>150</v>
      </c>
      <c r="S362" s="40">
        <f>R362-Q362</f>
        <v>136</v>
      </c>
      <c r="T362" s="40">
        <f>4+18</f>
        <v>22</v>
      </c>
      <c r="U362" s="40"/>
      <c r="V362" s="40"/>
      <c r="W362" s="40"/>
      <c r="X362" s="40"/>
      <c r="Y362" s="40"/>
      <c r="Z362" s="40"/>
      <c r="AA362" s="40"/>
      <c r="AB362" s="40"/>
      <c r="AC362" s="40" t="s">
        <v>59</v>
      </c>
      <c r="AD362" s="40" t="s">
        <v>103</v>
      </c>
      <c r="AE362" s="40"/>
      <c r="AF362" s="1"/>
    </row>
    <row r="363" spans="1:32">
      <c r="A363" s="1" t="s">
        <v>1728</v>
      </c>
      <c r="B363" s="9">
        <v>40943</v>
      </c>
      <c r="C363" s="40" t="s">
        <v>1886</v>
      </c>
      <c r="D363" s="40" t="s">
        <v>30</v>
      </c>
      <c r="E363" s="40" t="s">
        <v>25</v>
      </c>
      <c r="F363" s="47" t="s">
        <v>2425</v>
      </c>
      <c r="G363" s="40" t="s">
        <v>26</v>
      </c>
      <c r="H363" s="40" t="s">
        <v>33</v>
      </c>
      <c r="I363" s="40" t="s">
        <v>120</v>
      </c>
      <c r="J363" s="40">
        <v>24.2</v>
      </c>
      <c r="K363" s="40">
        <v>16.5</v>
      </c>
      <c r="L363" s="40">
        <v>11.5</v>
      </c>
      <c r="M363" s="40"/>
      <c r="N363" s="40"/>
      <c r="O363" s="40"/>
      <c r="P363" s="40"/>
      <c r="Q363" s="40">
        <v>14</v>
      </c>
      <c r="R363" s="40">
        <v>68</v>
      </c>
      <c r="S363" s="40">
        <f>R363-Q363</f>
        <v>54</v>
      </c>
      <c r="T363" s="40">
        <f>4+35</f>
        <v>39</v>
      </c>
      <c r="U363" s="40"/>
      <c r="V363" s="40" t="s">
        <v>74</v>
      </c>
      <c r="W363" s="40"/>
      <c r="X363" s="40"/>
      <c r="Y363" s="40"/>
      <c r="Z363" s="40"/>
      <c r="AA363" s="40"/>
      <c r="AB363" s="40"/>
      <c r="AC363" s="40" t="s">
        <v>59</v>
      </c>
      <c r="AD363" s="40" t="s">
        <v>108</v>
      </c>
      <c r="AE363" s="40"/>
      <c r="AF363" s="1"/>
    </row>
    <row r="364" spans="1:32">
      <c r="A364" s="1" t="s">
        <v>1728</v>
      </c>
      <c r="B364" s="9">
        <v>40943</v>
      </c>
      <c r="C364" s="40" t="s">
        <v>1880</v>
      </c>
      <c r="D364" s="40" t="s">
        <v>29</v>
      </c>
      <c r="E364" s="40" t="s">
        <v>53</v>
      </c>
      <c r="F364" s="47" t="s">
        <v>2375</v>
      </c>
      <c r="G364" s="40" t="s">
        <v>26</v>
      </c>
      <c r="H364" s="40" t="s">
        <v>27</v>
      </c>
      <c r="I364" s="40"/>
      <c r="J364" s="40"/>
      <c r="K364" s="40"/>
      <c r="L364" s="40"/>
      <c r="M364" s="40"/>
      <c r="N364" s="40"/>
      <c r="O364" s="40"/>
      <c r="P364" s="40"/>
      <c r="Q364" s="40"/>
      <c r="R364" s="40"/>
      <c r="S364" s="40"/>
      <c r="T364" s="40"/>
      <c r="U364" s="40"/>
      <c r="V364" s="40"/>
      <c r="W364" s="40"/>
      <c r="X364" s="40"/>
      <c r="Y364" s="40"/>
      <c r="Z364" s="40"/>
      <c r="AA364" s="40"/>
      <c r="AB364" s="40"/>
      <c r="AC364" s="40" t="s">
        <v>59</v>
      </c>
      <c r="AD364" s="40" t="s">
        <v>77</v>
      </c>
      <c r="AE364" s="40"/>
      <c r="AF364" s="1"/>
    </row>
    <row r="365" spans="1:32">
      <c r="A365" s="1" t="s">
        <v>1729</v>
      </c>
      <c r="B365" s="9">
        <v>40944</v>
      </c>
      <c r="C365" s="40" t="s">
        <v>1856</v>
      </c>
      <c r="D365" s="40" t="s">
        <v>29</v>
      </c>
      <c r="E365" s="40" t="s">
        <v>53</v>
      </c>
      <c r="F365" s="47" t="s">
        <v>2406</v>
      </c>
      <c r="G365" s="40" t="s">
        <v>26</v>
      </c>
      <c r="H365" s="40" t="s">
        <v>27</v>
      </c>
      <c r="I365" s="40"/>
      <c r="J365" s="40"/>
      <c r="K365" s="40"/>
      <c r="L365" s="40"/>
      <c r="M365" s="40"/>
      <c r="N365" s="40"/>
      <c r="O365" s="40"/>
      <c r="P365" s="40"/>
      <c r="Q365" s="40"/>
      <c r="R365" s="40"/>
      <c r="S365" s="40"/>
      <c r="T365" s="40"/>
      <c r="U365" s="40"/>
      <c r="V365" s="40"/>
      <c r="W365" s="40"/>
      <c r="X365" s="40"/>
      <c r="Y365" s="40"/>
      <c r="Z365" s="40"/>
      <c r="AA365" s="40"/>
      <c r="AB365" s="40"/>
      <c r="AC365" s="40" t="s">
        <v>59</v>
      </c>
      <c r="AD365" s="40" t="s">
        <v>116</v>
      </c>
      <c r="AE365" s="40"/>
      <c r="AF365" s="1"/>
    </row>
    <row r="366" spans="1:32">
      <c r="A366" s="1" t="s">
        <v>1729</v>
      </c>
      <c r="B366" s="9">
        <v>40944</v>
      </c>
      <c r="C366" s="40" t="s">
        <v>1881</v>
      </c>
      <c r="D366" s="40" t="s">
        <v>29</v>
      </c>
      <c r="E366" s="40" t="s">
        <v>53</v>
      </c>
      <c r="F366" s="47" t="s">
        <v>2407</v>
      </c>
      <c r="G366" s="40" t="s">
        <v>26</v>
      </c>
      <c r="H366" s="40" t="s">
        <v>27</v>
      </c>
      <c r="I366" s="40"/>
      <c r="J366" s="40"/>
      <c r="K366" s="40"/>
      <c r="L366" s="40"/>
      <c r="M366" s="40"/>
      <c r="N366" s="40"/>
      <c r="O366" s="40"/>
      <c r="P366" s="40"/>
      <c r="Q366" s="40"/>
      <c r="R366" s="40"/>
      <c r="S366" s="40"/>
      <c r="T366" s="40"/>
      <c r="U366" s="40"/>
      <c r="V366" s="40"/>
      <c r="W366" s="40"/>
      <c r="X366" s="40"/>
      <c r="Y366" s="40"/>
      <c r="Z366" s="40"/>
      <c r="AA366" s="40"/>
      <c r="AB366" s="40"/>
      <c r="AC366" s="40" t="s">
        <v>59</v>
      </c>
      <c r="AD366" s="40" t="s">
        <v>117</v>
      </c>
      <c r="AE366" s="40"/>
      <c r="AF366" s="1"/>
    </row>
    <row r="367" spans="1:32">
      <c r="A367" s="1" t="s">
        <v>1729</v>
      </c>
      <c r="B367" s="9">
        <v>40944</v>
      </c>
      <c r="C367" s="40" t="s">
        <v>1888</v>
      </c>
      <c r="D367" s="40" t="s">
        <v>31</v>
      </c>
      <c r="E367" s="40" t="s">
        <v>53</v>
      </c>
      <c r="F367" s="47" t="s">
        <v>2387</v>
      </c>
      <c r="G367" s="40" t="s">
        <v>26</v>
      </c>
      <c r="H367" s="40" t="s">
        <v>33</v>
      </c>
      <c r="I367" s="40"/>
      <c r="J367" s="40"/>
      <c r="K367" s="40"/>
      <c r="L367" s="40"/>
      <c r="M367" s="40"/>
      <c r="N367" s="40"/>
      <c r="O367" s="40"/>
      <c r="P367" s="40"/>
      <c r="Q367" s="40"/>
      <c r="R367" s="40"/>
      <c r="S367" s="40"/>
      <c r="T367" s="40"/>
      <c r="U367" s="40"/>
      <c r="V367" s="40"/>
      <c r="W367" s="40"/>
      <c r="X367" s="40"/>
      <c r="Y367" s="40"/>
      <c r="Z367" s="40"/>
      <c r="AA367" s="40"/>
      <c r="AB367" s="40"/>
      <c r="AC367" s="40" t="s">
        <v>59</v>
      </c>
      <c r="AD367" s="40" t="s">
        <v>115</v>
      </c>
      <c r="AE367" s="40"/>
      <c r="AF367" s="1"/>
    </row>
    <row r="368" spans="1:32">
      <c r="A368" s="1" t="s">
        <v>1729</v>
      </c>
      <c r="B368" s="9">
        <v>40944</v>
      </c>
      <c r="C368" s="40" t="s">
        <v>1885</v>
      </c>
      <c r="D368" s="40" t="s">
        <v>36</v>
      </c>
      <c r="E368" s="40" t="s">
        <v>25</v>
      </c>
      <c r="F368" s="47" t="s">
        <v>2428</v>
      </c>
      <c r="G368" s="40" t="s">
        <v>26</v>
      </c>
      <c r="H368" s="40" t="s">
        <v>27</v>
      </c>
      <c r="I368" s="40" t="s">
        <v>40</v>
      </c>
      <c r="J368" s="40">
        <v>30.1</v>
      </c>
      <c r="K368" s="40"/>
      <c r="L368" s="40">
        <v>20.3</v>
      </c>
      <c r="M368" s="40">
        <v>140</v>
      </c>
      <c r="N368" s="40">
        <v>48</v>
      </c>
      <c r="O368" s="40"/>
      <c r="P368" s="40"/>
      <c r="Q368" s="40">
        <v>14</v>
      </c>
      <c r="R368" s="40">
        <v>101</v>
      </c>
      <c r="S368" s="40">
        <f>R368-Q368</f>
        <v>87</v>
      </c>
      <c r="T368" s="40">
        <v>5</v>
      </c>
      <c r="U368" s="40"/>
      <c r="V368" s="40"/>
      <c r="W368" s="40"/>
      <c r="X368" s="40"/>
      <c r="Y368" s="40"/>
      <c r="Z368" s="40"/>
      <c r="AA368" s="40"/>
      <c r="AB368" s="40"/>
      <c r="AC368" s="40" t="s">
        <v>59</v>
      </c>
      <c r="AD368" s="40" t="s">
        <v>116</v>
      </c>
      <c r="AE368" s="40"/>
      <c r="AF368" s="1"/>
    </row>
    <row r="369" spans="1:32">
      <c r="A369" s="1" t="s">
        <v>1729</v>
      </c>
      <c r="B369" s="9">
        <v>40944</v>
      </c>
      <c r="C369" s="40" t="s">
        <v>1843</v>
      </c>
      <c r="D369" s="40" t="s">
        <v>29</v>
      </c>
      <c r="E369" s="40" t="s">
        <v>25</v>
      </c>
      <c r="F369" s="47" t="s">
        <v>2430</v>
      </c>
      <c r="G369" s="40" t="s">
        <v>26</v>
      </c>
      <c r="H369" s="40" t="s">
        <v>27</v>
      </c>
      <c r="I369" s="40"/>
      <c r="J369" s="40">
        <v>40.5</v>
      </c>
      <c r="K369" s="40">
        <v>23.1</v>
      </c>
      <c r="L369" s="40">
        <v>23.25</v>
      </c>
      <c r="M369" s="40"/>
      <c r="N369" s="40"/>
      <c r="O369" s="40"/>
      <c r="P369" s="40"/>
      <c r="Q369" s="40">
        <v>14</v>
      </c>
      <c r="R369" s="40">
        <v>138</v>
      </c>
      <c r="S369" s="40">
        <f>R369-Q369</f>
        <v>124</v>
      </c>
      <c r="T369" s="40">
        <f>33+167</f>
        <v>200</v>
      </c>
      <c r="U369" s="40"/>
      <c r="V369" s="40" t="s">
        <v>74</v>
      </c>
      <c r="W369" s="40"/>
      <c r="X369" s="40"/>
      <c r="Y369" s="40"/>
      <c r="Z369" s="40"/>
      <c r="AA369" s="40"/>
      <c r="AB369" s="40"/>
      <c r="AC369" s="40" t="s">
        <v>59</v>
      </c>
      <c r="AD369" s="40" t="s">
        <v>115</v>
      </c>
      <c r="AE369" s="40" t="s">
        <v>127</v>
      </c>
      <c r="AF369" s="1"/>
    </row>
    <row r="370" spans="1:32">
      <c r="A370" s="1" t="s">
        <v>1729</v>
      </c>
      <c r="B370" s="9">
        <v>40944</v>
      </c>
      <c r="C370" s="40" t="s">
        <v>1869</v>
      </c>
      <c r="D370" s="40" t="s">
        <v>29</v>
      </c>
      <c r="E370" s="40" t="s">
        <v>53</v>
      </c>
      <c r="F370" s="47" t="s">
        <v>2388</v>
      </c>
      <c r="G370" s="40" t="s">
        <v>26</v>
      </c>
      <c r="H370" s="40" t="s">
        <v>66</v>
      </c>
      <c r="I370" s="40"/>
      <c r="J370" s="40"/>
      <c r="K370" s="40"/>
      <c r="L370" s="40"/>
      <c r="M370" s="40"/>
      <c r="N370" s="40"/>
      <c r="O370" s="40"/>
      <c r="P370" s="40"/>
      <c r="Q370" s="40"/>
      <c r="R370" s="40"/>
      <c r="S370" s="40"/>
      <c r="T370" s="40"/>
      <c r="U370" s="40"/>
      <c r="V370" s="40"/>
      <c r="W370" s="40"/>
      <c r="X370" s="40"/>
      <c r="Y370" s="40"/>
      <c r="Z370" s="40"/>
      <c r="AA370" s="40"/>
      <c r="AB370" s="40"/>
      <c r="AC370" s="40" t="s">
        <v>59</v>
      </c>
      <c r="AD370" s="40" t="s">
        <v>115</v>
      </c>
      <c r="AE370" s="40"/>
      <c r="AF370" s="1"/>
    </row>
    <row r="371" spans="1:32">
      <c r="A371" s="1" t="s">
        <v>1729</v>
      </c>
      <c r="B371" s="9">
        <v>40944</v>
      </c>
      <c r="C371" s="40" t="s">
        <v>1886</v>
      </c>
      <c r="D371" s="40" t="s">
        <v>30</v>
      </c>
      <c r="E371" s="40" t="s">
        <v>25</v>
      </c>
      <c r="F371" s="47" t="s">
        <v>2432</v>
      </c>
      <c r="G371" s="40" t="s">
        <v>26</v>
      </c>
      <c r="H371" s="40" t="s">
        <v>27</v>
      </c>
      <c r="I371" s="40" t="s">
        <v>88</v>
      </c>
      <c r="J371" s="40">
        <v>26.4</v>
      </c>
      <c r="K371" s="40">
        <v>17.100000000000001</v>
      </c>
      <c r="L371" s="40">
        <v>17.25</v>
      </c>
      <c r="M371" s="40"/>
      <c r="N371" s="40"/>
      <c r="O371" s="40"/>
      <c r="P371" s="40"/>
      <c r="Q371" s="40">
        <v>14</v>
      </c>
      <c r="R371" s="40">
        <v>61</v>
      </c>
      <c r="S371" s="40">
        <f>R371-Q371</f>
        <v>47</v>
      </c>
      <c r="T371" s="40">
        <f>1+31</f>
        <v>32</v>
      </c>
      <c r="U371" s="40"/>
      <c r="V371" s="40"/>
      <c r="W371" s="40"/>
      <c r="X371" s="40"/>
      <c r="Y371" s="40"/>
      <c r="Z371" s="40"/>
      <c r="AA371" s="40"/>
      <c r="AB371" s="40"/>
      <c r="AC371" s="40" t="s">
        <v>59</v>
      </c>
      <c r="AD371" s="40" t="s">
        <v>115</v>
      </c>
      <c r="AE371" s="40"/>
      <c r="AF371" s="1"/>
    </row>
    <row r="372" spans="1:32">
      <c r="A372" s="1" t="s">
        <v>1729</v>
      </c>
      <c r="B372" s="9">
        <v>40944</v>
      </c>
      <c r="C372" s="40" t="s">
        <v>1889</v>
      </c>
      <c r="D372" s="40" t="s">
        <v>32</v>
      </c>
      <c r="E372" s="40" t="s">
        <v>25</v>
      </c>
      <c r="F372" s="47" t="s">
        <v>2431</v>
      </c>
      <c r="G372" s="40" t="s">
        <v>26</v>
      </c>
      <c r="H372" s="40" t="s">
        <v>33</v>
      </c>
      <c r="I372" s="40" t="s">
        <v>126</v>
      </c>
      <c r="J372" s="40">
        <v>25.35</v>
      </c>
      <c r="K372" s="40">
        <v>14.5</v>
      </c>
      <c r="L372" s="40">
        <v>10</v>
      </c>
      <c r="M372" s="40"/>
      <c r="N372" s="40"/>
      <c r="O372" s="40"/>
      <c r="P372" s="40"/>
      <c r="Q372" s="40">
        <v>14</v>
      </c>
      <c r="R372" s="40">
        <v>77</v>
      </c>
      <c r="S372" s="40">
        <f>R372-Q372</f>
        <v>63</v>
      </c>
      <c r="T372" s="40">
        <f>8+72</f>
        <v>80</v>
      </c>
      <c r="U372" s="40"/>
      <c r="V372" s="40"/>
      <c r="W372" s="40"/>
      <c r="X372" s="40"/>
      <c r="Y372" s="40"/>
      <c r="Z372" s="40"/>
      <c r="AA372" s="40"/>
      <c r="AB372" s="40"/>
      <c r="AC372" s="40" t="s">
        <v>59</v>
      </c>
      <c r="AD372" s="40" t="s">
        <v>115</v>
      </c>
      <c r="AE372" s="40"/>
      <c r="AF372" s="1"/>
    </row>
    <row r="373" spans="1:32">
      <c r="A373" s="1" t="s">
        <v>1729</v>
      </c>
      <c r="B373" s="9">
        <v>40944</v>
      </c>
      <c r="C373" s="40" t="s">
        <v>1879</v>
      </c>
      <c r="D373" s="40" t="s">
        <v>32</v>
      </c>
      <c r="E373" s="40" t="s">
        <v>53</v>
      </c>
      <c r="F373" s="47" t="s">
        <v>2415</v>
      </c>
      <c r="G373" s="40" t="s">
        <v>26</v>
      </c>
      <c r="H373" s="40" t="s">
        <v>27</v>
      </c>
      <c r="I373" s="40"/>
      <c r="J373" s="40"/>
      <c r="K373" s="40"/>
      <c r="L373" s="40"/>
      <c r="M373" s="40"/>
      <c r="N373" s="40"/>
      <c r="O373" s="40"/>
      <c r="P373" s="40"/>
      <c r="Q373" s="40"/>
      <c r="R373" s="40"/>
      <c r="S373" s="40"/>
      <c r="T373" s="40"/>
      <c r="U373" s="40"/>
      <c r="V373" s="40"/>
      <c r="W373" s="40"/>
      <c r="X373" s="40"/>
      <c r="Y373" s="40"/>
      <c r="Z373" s="40"/>
      <c r="AA373" s="40"/>
      <c r="AB373" s="40"/>
      <c r="AC373" s="40" t="s">
        <v>59</v>
      </c>
      <c r="AD373" s="40" t="s">
        <v>59</v>
      </c>
      <c r="AE373" s="40"/>
      <c r="AF373" s="1"/>
    </row>
    <row r="374" spans="1:32">
      <c r="A374" s="1" t="s">
        <v>1729</v>
      </c>
      <c r="B374" s="9">
        <v>40944</v>
      </c>
      <c r="C374" s="40" t="s">
        <v>1872</v>
      </c>
      <c r="D374" s="40" t="s">
        <v>30</v>
      </c>
      <c r="E374" s="40" t="s">
        <v>53</v>
      </c>
      <c r="F374" s="47" t="s">
        <v>2411</v>
      </c>
      <c r="G374" s="40" t="s">
        <v>26</v>
      </c>
      <c r="H374" s="40" t="s">
        <v>33</v>
      </c>
      <c r="I374" s="40"/>
      <c r="J374" s="40"/>
      <c r="K374" s="40"/>
      <c r="L374" s="40"/>
      <c r="M374" s="40"/>
      <c r="N374" s="40"/>
      <c r="O374" s="40"/>
      <c r="P374" s="40"/>
      <c r="Q374" s="40"/>
      <c r="R374" s="40"/>
      <c r="S374" s="40"/>
      <c r="T374" s="40"/>
      <c r="U374" s="40"/>
      <c r="V374" s="40"/>
      <c r="W374" s="40"/>
      <c r="X374" s="40"/>
      <c r="Y374" s="40"/>
      <c r="Z374" s="40"/>
      <c r="AA374" s="40"/>
      <c r="AB374" s="40"/>
      <c r="AC374" s="40" t="s">
        <v>59</v>
      </c>
      <c r="AD374" s="40" t="s">
        <v>59</v>
      </c>
      <c r="AE374" s="40"/>
      <c r="AF374" s="1"/>
    </row>
    <row r="375" spans="1:32">
      <c r="A375" s="1" t="s">
        <v>1729</v>
      </c>
      <c r="B375" s="9">
        <v>40944</v>
      </c>
      <c r="C375" s="40" t="s">
        <v>1860</v>
      </c>
      <c r="D375" s="40" t="s">
        <v>24</v>
      </c>
      <c r="E375" s="40" t="s">
        <v>53</v>
      </c>
      <c r="F375" s="47" t="s">
        <v>2413</v>
      </c>
      <c r="G375" s="40" t="s">
        <v>26</v>
      </c>
      <c r="H375" s="40" t="s">
        <v>27</v>
      </c>
      <c r="I375" s="40"/>
      <c r="J375" s="40"/>
      <c r="K375" s="40"/>
      <c r="L375" s="40"/>
      <c r="M375" s="40"/>
      <c r="N375" s="40"/>
      <c r="O375" s="40"/>
      <c r="P375" s="40"/>
      <c r="Q375" s="40"/>
      <c r="R375" s="40"/>
      <c r="S375" s="40"/>
      <c r="T375" s="40"/>
      <c r="U375" s="40"/>
      <c r="V375" s="40"/>
      <c r="W375" s="40"/>
      <c r="X375" s="40"/>
      <c r="Y375" s="40"/>
      <c r="Z375" s="40"/>
      <c r="AA375" s="40"/>
      <c r="AB375" s="40"/>
      <c r="AC375" s="40" t="s">
        <v>59</v>
      </c>
      <c r="AD375" s="40" t="s">
        <v>79</v>
      </c>
      <c r="AE375" s="40"/>
      <c r="AF375" s="1"/>
    </row>
    <row r="376" spans="1:32">
      <c r="A376" s="1" t="s">
        <v>1729</v>
      </c>
      <c r="B376" s="9">
        <v>40944</v>
      </c>
      <c r="C376" s="40" t="s">
        <v>1874</v>
      </c>
      <c r="D376" s="40" t="s">
        <v>29</v>
      </c>
      <c r="E376" s="40" t="s">
        <v>53</v>
      </c>
      <c r="F376" s="47" t="s">
        <v>2396</v>
      </c>
      <c r="G376" s="40"/>
      <c r="H376" s="40"/>
      <c r="I376" s="40"/>
      <c r="J376" s="40"/>
      <c r="K376" s="40"/>
      <c r="L376" s="40"/>
      <c r="M376" s="40"/>
      <c r="N376" s="40"/>
      <c r="O376" s="40"/>
      <c r="P376" s="40"/>
      <c r="Q376" s="40"/>
      <c r="R376" s="40"/>
      <c r="S376" s="40"/>
      <c r="T376" s="40"/>
      <c r="U376" s="40"/>
      <c r="V376" s="40"/>
      <c r="W376" s="40"/>
      <c r="X376" s="40"/>
      <c r="Y376" s="40"/>
      <c r="Z376" s="40"/>
      <c r="AA376" s="40"/>
      <c r="AB376" s="40"/>
      <c r="AC376" s="40" t="s">
        <v>59</v>
      </c>
      <c r="AD376" s="40" t="s">
        <v>45</v>
      </c>
      <c r="AE376" s="40"/>
      <c r="AF376" s="1"/>
    </row>
    <row r="377" spans="1:32" s="78" customFormat="1">
      <c r="A377" s="1" t="s">
        <v>1729</v>
      </c>
      <c r="B377" s="9">
        <v>40944</v>
      </c>
      <c r="C377" s="40" t="s">
        <v>1847</v>
      </c>
      <c r="D377" s="40" t="s">
        <v>32</v>
      </c>
      <c r="E377" s="40" t="s">
        <v>53</v>
      </c>
      <c r="F377" s="47" t="s">
        <v>2384</v>
      </c>
      <c r="G377" s="40" t="s">
        <v>26</v>
      </c>
      <c r="H377" s="40" t="s">
        <v>33</v>
      </c>
      <c r="I377" s="40"/>
      <c r="J377" s="40"/>
      <c r="K377" s="40"/>
      <c r="L377" s="40"/>
      <c r="M377" s="40"/>
      <c r="N377" s="40"/>
      <c r="O377" s="40"/>
      <c r="P377" s="40"/>
      <c r="Q377" s="40"/>
      <c r="R377" s="40"/>
      <c r="S377" s="40"/>
      <c r="T377" s="40"/>
      <c r="U377" s="40"/>
      <c r="V377" s="40"/>
      <c r="W377" s="40"/>
      <c r="X377" s="40"/>
      <c r="Y377" s="40"/>
      <c r="Z377" s="40"/>
      <c r="AA377" s="40"/>
      <c r="AB377" s="40"/>
      <c r="AC377" s="40" t="s">
        <v>59</v>
      </c>
      <c r="AD377" s="40" t="s">
        <v>116</v>
      </c>
      <c r="AE377" s="40"/>
      <c r="AF377" s="1"/>
    </row>
    <row r="378" spans="1:32">
      <c r="A378" s="1" t="s">
        <v>1729</v>
      </c>
      <c r="B378" s="9">
        <v>40944</v>
      </c>
      <c r="C378" s="40" t="s">
        <v>1887</v>
      </c>
      <c r="D378" s="40" t="s">
        <v>518</v>
      </c>
      <c r="E378" s="40" t="s">
        <v>25</v>
      </c>
      <c r="F378" s="47" t="s">
        <v>2426</v>
      </c>
      <c r="G378" s="40" t="s">
        <v>26</v>
      </c>
      <c r="H378" s="40"/>
      <c r="I378" s="40"/>
      <c r="J378" s="40">
        <v>33.299999999999997</v>
      </c>
      <c r="K378" s="40"/>
      <c r="L378" s="40">
        <v>9</v>
      </c>
      <c r="M378" s="40">
        <v>153.1</v>
      </c>
      <c r="N378" s="40">
        <v>153</v>
      </c>
      <c r="O378" s="40"/>
      <c r="P378" s="40"/>
      <c r="Q378" s="40"/>
      <c r="R378" s="40"/>
      <c r="S378" s="40"/>
      <c r="T378" s="40">
        <v>1</v>
      </c>
      <c r="U378" s="40"/>
      <c r="V378" s="40"/>
      <c r="W378" s="40"/>
      <c r="X378" s="40"/>
      <c r="Y378" s="40"/>
      <c r="Z378" s="40"/>
      <c r="AA378" s="40"/>
      <c r="AB378" s="40"/>
      <c r="AC378" s="40" t="s">
        <v>59</v>
      </c>
      <c r="AD378" s="40" t="s">
        <v>115</v>
      </c>
      <c r="AE378" s="40" t="s">
        <v>517</v>
      </c>
      <c r="AF378" s="1"/>
    </row>
    <row r="379" spans="1:32">
      <c r="A379" s="1" t="s">
        <v>1729</v>
      </c>
      <c r="B379" s="9">
        <v>40944</v>
      </c>
      <c r="C379" s="40" t="s">
        <v>1878</v>
      </c>
      <c r="D379" s="40" t="s">
        <v>36</v>
      </c>
      <c r="E379" s="40" t="s">
        <v>25</v>
      </c>
      <c r="F379" s="47" t="s">
        <v>2429</v>
      </c>
      <c r="G379" s="40" t="s">
        <v>26</v>
      </c>
      <c r="H379" s="40" t="s">
        <v>90</v>
      </c>
      <c r="I379" s="40"/>
      <c r="J379" s="40">
        <v>31.4</v>
      </c>
      <c r="K379" s="40"/>
      <c r="L379" s="40">
        <v>5.65</v>
      </c>
      <c r="M379" s="40">
        <v>142.19999999999999</v>
      </c>
      <c r="N379" s="40">
        <v>94.5</v>
      </c>
      <c r="O379" s="40"/>
      <c r="P379" s="40"/>
      <c r="Q379" s="40">
        <v>14</v>
      </c>
      <c r="R379" s="40">
        <v>108</v>
      </c>
      <c r="S379" s="40">
        <f>R379-Q379</f>
        <v>94</v>
      </c>
      <c r="T379" s="40">
        <v>2</v>
      </c>
      <c r="U379" s="40"/>
      <c r="V379" s="40"/>
      <c r="W379" s="40"/>
      <c r="X379" s="40"/>
      <c r="Y379" s="40"/>
      <c r="Z379" s="40"/>
      <c r="AA379" s="40"/>
      <c r="AB379" s="40"/>
      <c r="AC379" s="40" t="s">
        <v>59</v>
      </c>
      <c r="AD379" s="40" t="s">
        <v>116</v>
      </c>
      <c r="AE379" s="40"/>
      <c r="AF379" s="1"/>
    </row>
    <row r="380" spans="1:32">
      <c r="A380" s="1" t="s">
        <v>1729</v>
      </c>
      <c r="B380" s="9">
        <v>40944</v>
      </c>
      <c r="C380" s="40" t="s">
        <v>1877</v>
      </c>
      <c r="D380" s="40" t="s">
        <v>29</v>
      </c>
      <c r="E380" s="40" t="s">
        <v>53</v>
      </c>
      <c r="F380" s="47" t="s">
        <v>2375</v>
      </c>
      <c r="G380" s="40" t="s">
        <v>26</v>
      </c>
      <c r="H380" s="40" t="s">
        <v>27</v>
      </c>
      <c r="I380" s="40"/>
      <c r="J380" s="40"/>
      <c r="K380" s="40"/>
      <c r="L380" s="40"/>
      <c r="M380" s="40"/>
      <c r="N380" s="40"/>
      <c r="O380" s="40"/>
      <c r="P380" s="40"/>
      <c r="Q380" s="40"/>
      <c r="R380" s="40"/>
      <c r="S380" s="40"/>
      <c r="T380" s="40"/>
      <c r="U380" s="40"/>
      <c r="V380" s="40"/>
      <c r="W380" s="40"/>
      <c r="X380" s="40"/>
      <c r="Y380" s="40"/>
      <c r="Z380" s="40"/>
      <c r="AA380" s="40"/>
      <c r="AB380" s="40"/>
      <c r="AC380" s="40" t="s">
        <v>59</v>
      </c>
      <c r="AD380" s="40" t="s">
        <v>59</v>
      </c>
      <c r="AE380" s="40"/>
      <c r="AF380" s="1"/>
    </row>
    <row r="381" spans="1:32">
      <c r="A381" s="1" t="s">
        <v>1729</v>
      </c>
      <c r="B381" s="9">
        <v>40944</v>
      </c>
      <c r="C381" s="40" t="s">
        <v>1863</v>
      </c>
      <c r="D381" s="40" t="s">
        <v>36</v>
      </c>
      <c r="E381" s="40" t="s">
        <v>25</v>
      </c>
      <c r="F381" s="47" t="s">
        <v>2427</v>
      </c>
      <c r="G381" s="40" t="s">
        <v>26</v>
      </c>
      <c r="H381" s="40" t="s">
        <v>90</v>
      </c>
      <c r="I381" s="40"/>
      <c r="J381" s="40">
        <v>32.6</v>
      </c>
      <c r="K381" s="40"/>
      <c r="L381" s="40">
        <v>8.6</v>
      </c>
      <c r="M381" s="40">
        <v>128.44999999999999</v>
      </c>
      <c r="N381" s="40">
        <v>98.2</v>
      </c>
      <c r="O381" s="40"/>
      <c r="P381" s="40"/>
      <c r="Q381" s="40">
        <v>14</v>
      </c>
      <c r="R381" s="40">
        <v>97</v>
      </c>
      <c r="S381" s="40">
        <f>R381-Q381</f>
        <v>83</v>
      </c>
      <c r="T381" s="40">
        <v>3</v>
      </c>
      <c r="U381" s="40"/>
      <c r="V381" s="40"/>
      <c r="W381" s="40"/>
      <c r="X381" s="40"/>
      <c r="Y381" s="40"/>
      <c r="Z381" s="40"/>
      <c r="AA381" s="40"/>
      <c r="AB381" s="40"/>
      <c r="AC381" s="40" t="s">
        <v>59</v>
      </c>
      <c r="AD381" s="40" t="s">
        <v>59</v>
      </c>
      <c r="AE381" s="40"/>
      <c r="AF381" s="1"/>
    </row>
    <row r="382" spans="1:32">
      <c r="A382" s="31" t="s">
        <v>1730</v>
      </c>
      <c r="B382" s="32">
        <v>40947</v>
      </c>
      <c r="C382" s="41" t="s">
        <v>1896</v>
      </c>
      <c r="D382" s="41" t="s">
        <v>29</v>
      </c>
      <c r="E382" s="41" t="s">
        <v>25</v>
      </c>
      <c r="F382" s="71" t="s">
        <v>2611</v>
      </c>
      <c r="G382" s="41"/>
      <c r="H382" s="41"/>
      <c r="I382" s="41"/>
      <c r="J382" s="41"/>
      <c r="K382" s="41"/>
      <c r="L382" s="41"/>
      <c r="M382" s="41"/>
      <c r="N382" s="41"/>
      <c r="O382" s="41"/>
      <c r="P382" s="41"/>
      <c r="Q382" s="41"/>
      <c r="R382" s="41"/>
      <c r="S382" s="41"/>
      <c r="T382" s="41"/>
      <c r="U382" s="41"/>
      <c r="V382" s="41"/>
      <c r="W382" s="41" t="s">
        <v>73</v>
      </c>
      <c r="X382" s="41"/>
      <c r="Y382" s="41"/>
      <c r="Z382" s="41"/>
      <c r="AA382" s="41"/>
      <c r="AB382" s="41"/>
      <c r="AC382" s="41" t="s">
        <v>45</v>
      </c>
      <c r="AD382" s="41" t="s">
        <v>129</v>
      </c>
      <c r="AE382" s="41" t="s">
        <v>132</v>
      </c>
      <c r="AF382" s="31"/>
    </row>
    <row r="383" spans="1:32">
      <c r="A383" s="1" t="s">
        <v>1730</v>
      </c>
      <c r="B383" s="9">
        <v>40947</v>
      </c>
      <c r="C383" s="40" t="s">
        <v>1892</v>
      </c>
      <c r="D383" s="40" t="s">
        <v>31</v>
      </c>
      <c r="E383" s="40" t="s">
        <v>25</v>
      </c>
      <c r="F383" s="47" t="s">
        <v>2435</v>
      </c>
      <c r="G383" s="40" t="s">
        <v>26</v>
      </c>
      <c r="H383" s="40" t="s">
        <v>33</v>
      </c>
      <c r="I383" s="40" t="s">
        <v>130</v>
      </c>
      <c r="J383" s="40">
        <v>38.4</v>
      </c>
      <c r="K383" s="40">
        <v>19.7</v>
      </c>
      <c r="L383" s="40">
        <v>14</v>
      </c>
      <c r="M383" s="40"/>
      <c r="N383" s="40"/>
      <c r="O383" s="40"/>
      <c r="P383" s="40"/>
      <c r="Q383" s="40">
        <v>13</v>
      </c>
      <c r="R383" s="40">
        <v>215</v>
      </c>
      <c r="S383" s="40">
        <f>215-13</f>
        <v>202</v>
      </c>
      <c r="T383" s="40">
        <v>7</v>
      </c>
      <c r="U383" s="40"/>
      <c r="V383" s="40" t="s">
        <v>74</v>
      </c>
      <c r="W383" s="40"/>
      <c r="X383" s="40"/>
      <c r="Y383" s="40"/>
      <c r="Z383" s="40"/>
      <c r="AA383" s="40"/>
      <c r="AB383" s="40"/>
      <c r="AC383" s="40" t="s">
        <v>45</v>
      </c>
      <c r="AD383" s="40" t="s">
        <v>79</v>
      </c>
      <c r="AE383" s="40"/>
      <c r="AF383" s="1"/>
    </row>
    <row r="384" spans="1:32">
      <c r="A384" s="1" t="s">
        <v>1730</v>
      </c>
      <c r="B384" s="9">
        <v>40947</v>
      </c>
      <c r="C384" s="40" t="s">
        <v>1890</v>
      </c>
      <c r="D384" s="40" t="s">
        <v>24</v>
      </c>
      <c r="E384" s="40" t="s">
        <v>25</v>
      </c>
      <c r="F384" s="47" t="s">
        <v>2433</v>
      </c>
      <c r="G384" s="40" t="s">
        <v>26</v>
      </c>
      <c r="H384" s="40" t="s">
        <v>33</v>
      </c>
      <c r="I384" s="40" t="s">
        <v>136</v>
      </c>
      <c r="J384" s="40">
        <v>43.2</v>
      </c>
      <c r="K384" s="40">
        <v>23.2</v>
      </c>
      <c r="L384" s="40">
        <v>25.8</v>
      </c>
      <c r="M384" s="40"/>
      <c r="N384" s="40"/>
      <c r="O384" s="40"/>
      <c r="P384" s="40"/>
      <c r="Q384" s="40">
        <v>14</v>
      </c>
      <c r="R384" s="40">
        <v>295</v>
      </c>
      <c r="S384" s="40">
        <f>R384-Q384</f>
        <v>281</v>
      </c>
      <c r="T384" s="40">
        <f>22</f>
        <v>22</v>
      </c>
      <c r="U384" s="40"/>
      <c r="V384" s="40"/>
      <c r="W384" s="40"/>
      <c r="X384" s="40"/>
      <c r="Y384" s="40"/>
      <c r="Z384" s="40"/>
      <c r="AA384" s="40"/>
      <c r="AB384" s="40"/>
      <c r="AC384" s="40" t="s">
        <v>59</v>
      </c>
      <c r="AD384" s="40" t="s">
        <v>58</v>
      </c>
      <c r="AE384" s="40"/>
      <c r="AF384" s="1"/>
    </row>
    <row r="385" spans="1:32">
      <c r="A385" s="1" t="s">
        <v>1730</v>
      </c>
      <c r="B385" s="9">
        <v>40947</v>
      </c>
      <c r="C385" s="40" t="s">
        <v>1898</v>
      </c>
      <c r="D385" s="40" t="s">
        <v>30</v>
      </c>
      <c r="E385" s="40" t="s">
        <v>25</v>
      </c>
      <c r="F385" s="47" t="s">
        <v>2440</v>
      </c>
      <c r="G385" s="40" t="s">
        <v>26</v>
      </c>
      <c r="H385" s="40" t="s">
        <v>27</v>
      </c>
      <c r="I385" s="40" t="s">
        <v>40</v>
      </c>
      <c r="J385" s="40">
        <v>25.5</v>
      </c>
      <c r="K385" s="40">
        <v>17.399999999999999</v>
      </c>
      <c r="L385" s="40">
        <v>20.9</v>
      </c>
      <c r="M385" s="40"/>
      <c r="N385" s="40"/>
      <c r="O385" s="40"/>
      <c r="P385" s="40"/>
      <c r="Q385" s="40"/>
      <c r="R385" s="40"/>
      <c r="S385" s="40"/>
      <c r="T385" s="40">
        <f>7+51</f>
        <v>58</v>
      </c>
      <c r="U385" s="40"/>
      <c r="V385" s="40"/>
      <c r="W385" s="40"/>
      <c r="X385" s="40"/>
      <c r="Y385" s="40"/>
      <c r="Z385" s="40"/>
      <c r="AA385" s="40"/>
      <c r="AB385" s="40"/>
      <c r="AC385" s="40" t="s">
        <v>59</v>
      </c>
      <c r="AD385" s="40" t="s">
        <v>129</v>
      </c>
      <c r="AE385" s="40" t="s">
        <v>134</v>
      </c>
      <c r="AF385" s="1"/>
    </row>
    <row r="386" spans="1:32">
      <c r="A386" s="1" t="s">
        <v>1730</v>
      </c>
      <c r="B386" s="9">
        <v>40947</v>
      </c>
      <c r="C386" s="40" t="s">
        <v>1899</v>
      </c>
      <c r="D386" s="40" t="s">
        <v>30</v>
      </c>
      <c r="E386" s="40" t="s">
        <v>25</v>
      </c>
      <c r="F386" s="47" t="s">
        <v>2441</v>
      </c>
      <c r="G386" s="40" t="s">
        <v>26</v>
      </c>
      <c r="H386" s="40" t="s">
        <v>27</v>
      </c>
      <c r="I386" s="40" t="s">
        <v>40</v>
      </c>
      <c r="J386" s="40">
        <v>26.6</v>
      </c>
      <c r="K386" s="40">
        <v>16</v>
      </c>
      <c r="L386" s="40">
        <v>19.5</v>
      </c>
      <c r="M386" s="40"/>
      <c r="N386" s="40"/>
      <c r="O386" s="40"/>
      <c r="P386" s="40"/>
      <c r="Q386" s="40">
        <v>14</v>
      </c>
      <c r="R386" s="40">
        <v>69</v>
      </c>
      <c r="S386" s="40">
        <f>R386-Q386</f>
        <v>55</v>
      </c>
      <c r="T386" s="40">
        <f>8+28</f>
        <v>36</v>
      </c>
      <c r="U386" s="40"/>
      <c r="V386" s="40"/>
      <c r="W386" s="40"/>
      <c r="X386" s="40"/>
      <c r="Y386" s="40"/>
      <c r="Z386" s="40"/>
      <c r="AA386" s="40"/>
      <c r="AB386" s="40"/>
      <c r="AC386" s="40" t="s">
        <v>59</v>
      </c>
      <c r="AD386" s="40" t="s">
        <v>129</v>
      </c>
      <c r="AE386" s="40"/>
      <c r="AF386" s="1"/>
    </row>
    <row r="387" spans="1:32">
      <c r="A387" s="1" t="s">
        <v>1730</v>
      </c>
      <c r="B387" s="9">
        <v>40947</v>
      </c>
      <c r="C387" s="40" t="s">
        <v>1893</v>
      </c>
      <c r="D387" s="40" t="s">
        <v>29</v>
      </c>
      <c r="E387" s="40" t="s">
        <v>25</v>
      </c>
      <c r="F387" s="47" t="s">
        <v>2436</v>
      </c>
      <c r="G387" s="40" t="s">
        <v>26</v>
      </c>
      <c r="H387" s="40" t="s">
        <v>27</v>
      </c>
      <c r="I387" s="40"/>
      <c r="J387" s="40">
        <v>41.35</v>
      </c>
      <c r="K387" s="40">
        <v>27.2</v>
      </c>
      <c r="L387" s="40">
        <v>26.3</v>
      </c>
      <c r="M387" s="40"/>
      <c r="N387" s="40"/>
      <c r="O387" s="40"/>
      <c r="P387" s="40"/>
      <c r="Q387" s="40">
        <v>14</v>
      </c>
      <c r="R387" s="40">
        <v>154</v>
      </c>
      <c r="S387" s="40">
        <f>R387-Q387</f>
        <v>140</v>
      </c>
      <c r="T387" s="40">
        <f>9+158</f>
        <v>167</v>
      </c>
      <c r="U387" s="40"/>
      <c r="V387" s="40"/>
      <c r="W387" s="40"/>
      <c r="X387" s="40"/>
      <c r="Y387" s="40"/>
      <c r="Z387" s="40"/>
      <c r="AA387" s="40"/>
      <c r="AB387" s="40"/>
      <c r="AC387" s="40" t="s">
        <v>59</v>
      </c>
      <c r="AD387" s="40" t="s">
        <v>58</v>
      </c>
      <c r="AE387" s="40" t="s">
        <v>135</v>
      </c>
      <c r="AF387" s="1"/>
    </row>
    <row r="388" spans="1:32">
      <c r="A388" s="1" t="s">
        <v>1730</v>
      </c>
      <c r="B388" s="9">
        <v>40947</v>
      </c>
      <c r="C388" s="40" t="s">
        <v>1891</v>
      </c>
      <c r="D388" s="40" t="s">
        <v>24</v>
      </c>
      <c r="E388" s="40" t="s">
        <v>25</v>
      </c>
      <c r="F388" s="47" t="s">
        <v>2434</v>
      </c>
      <c r="G388" s="40" t="s">
        <v>26</v>
      </c>
      <c r="H388" s="40" t="s">
        <v>33</v>
      </c>
      <c r="I388" s="40" t="s">
        <v>130</v>
      </c>
      <c r="J388" s="40">
        <v>40.700000000000003</v>
      </c>
      <c r="K388" s="40">
        <v>23</v>
      </c>
      <c r="L388" s="40">
        <v>17.600000000000001</v>
      </c>
      <c r="M388" s="40"/>
      <c r="N388" s="40"/>
      <c r="O388" s="40"/>
      <c r="P388" s="40"/>
      <c r="Q388" s="40">
        <v>13</v>
      </c>
      <c r="R388" s="40">
        <v>350</v>
      </c>
      <c r="S388" s="40">
        <f>350-13</f>
        <v>337</v>
      </c>
      <c r="T388" s="40">
        <v>4</v>
      </c>
      <c r="U388" s="40"/>
      <c r="V388" s="40"/>
      <c r="W388" s="40"/>
      <c r="X388" s="40"/>
      <c r="Y388" s="40"/>
      <c r="Z388" s="40"/>
      <c r="AA388" s="40"/>
      <c r="AB388" s="40"/>
      <c r="AC388" s="40" t="s">
        <v>45</v>
      </c>
      <c r="AD388" s="40" t="s">
        <v>58</v>
      </c>
      <c r="AE388" s="40"/>
      <c r="AF388" s="1"/>
    </row>
    <row r="389" spans="1:32">
      <c r="A389" s="1" t="s">
        <v>1730</v>
      </c>
      <c r="B389" s="9">
        <v>40947</v>
      </c>
      <c r="C389" s="40" t="s">
        <v>1897</v>
      </c>
      <c r="D389" s="40" t="s">
        <v>32</v>
      </c>
      <c r="E389" s="40" t="s">
        <v>25</v>
      </c>
      <c r="F389" s="47" t="s">
        <v>2439</v>
      </c>
      <c r="G389" s="40" t="s">
        <v>26</v>
      </c>
      <c r="H389" s="40" t="s">
        <v>33</v>
      </c>
      <c r="I389" s="40"/>
      <c r="J389" s="40">
        <v>27</v>
      </c>
      <c r="K389" s="40">
        <v>15.5</v>
      </c>
      <c r="L389" s="40">
        <v>10.3</v>
      </c>
      <c r="M389" s="40"/>
      <c r="N389" s="40"/>
      <c r="O389" s="40"/>
      <c r="P389" s="40"/>
      <c r="Q389" s="40">
        <v>13</v>
      </c>
      <c r="R389" s="40">
        <v>73</v>
      </c>
      <c r="S389" s="40">
        <v>60</v>
      </c>
      <c r="T389" s="40">
        <v>28</v>
      </c>
      <c r="U389" s="40"/>
      <c r="V389" s="40"/>
      <c r="W389" s="40"/>
      <c r="X389" s="40"/>
      <c r="Y389" s="40"/>
      <c r="Z389" s="40"/>
      <c r="AA389" s="40"/>
      <c r="AB389" s="40"/>
      <c r="AC389" s="40" t="s">
        <v>45</v>
      </c>
      <c r="AD389" s="40" t="s">
        <v>45</v>
      </c>
      <c r="AE389" s="40"/>
      <c r="AF389" s="1"/>
    </row>
    <row r="390" spans="1:32">
      <c r="A390" s="1" t="s">
        <v>1730</v>
      </c>
      <c r="B390" s="9">
        <v>40947</v>
      </c>
      <c r="C390" s="40" t="s">
        <v>1894</v>
      </c>
      <c r="D390" s="40" t="s">
        <v>29</v>
      </c>
      <c r="E390" s="40" t="s">
        <v>25</v>
      </c>
      <c r="F390" s="47" t="s">
        <v>2437</v>
      </c>
      <c r="G390" s="40" t="s">
        <v>26</v>
      </c>
      <c r="H390" s="40" t="s">
        <v>33</v>
      </c>
      <c r="I390" s="40"/>
      <c r="J390" s="40">
        <v>38.5</v>
      </c>
      <c r="K390" s="40">
        <v>23.9</v>
      </c>
      <c r="L390" s="40">
        <v>6.6</v>
      </c>
      <c r="M390" s="40"/>
      <c r="N390" s="40"/>
      <c r="O390" s="40"/>
      <c r="P390" s="40"/>
      <c r="Q390" s="40">
        <v>13</v>
      </c>
      <c r="R390" s="40">
        <v>113</v>
      </c>
      <c r="S390" s="40">
        <f>113-13</f>
        <v>100</v>
      </c>
      <c r="T390" s="40">
        <v>76</v>
      </c>
      <c r="U390" s="40"/>
      <c r="V390" s="40" t="s">
        <v>128</v>
      </c>
      <c r="W390" s="40"/>
      <c r="X390" s="40"/>
      <c r="Y390" s="40"/>
      <c r="Z390" s="40"/>
      <c r="AA390" s="40"/>
      <c r="AB390" s="40"/>
      <c r="AC390" s="40" t="s">
        <v>45</v>
      </c>
      <c r="AD390" s="40" t="s">
        <v>129</v>
      </c>
      <c r="AE390" s="40"/>
      <c r="AF390" s="1"/>
    </row>
    <row r="391" spans="1:32">
      <c r="A391" s="1" t="s">
        <v>1730</v>
      </c>
      <c r="B391" s="9">
        <v>40947</v>
      </c>
      <c r="C391" s="40" t="s">
        <v>1900</v>
      </c>
      <c r="D391" s="40" t="s">
        <v>30</v>
      </c>
      <c r="E391" s="40" t="s">
        <v>25</v>
      </c>
      <c r="F391" s="47" t="s">
        <v>2442</v>
      </c>
      <c r="G391" s="40" t="s">
        <v>26</v>
      </c>
      <c r="H391" s="40" t="s">
        <v>27</v>
      </c>
      <c r="I391" s="40" t="s">
        <v>40</v>
      </c>
      <c r="J391" s="40">
        <v>26.7</v>
      </c>
      <c r="K391" s="40">
        <v>17.399999999999999</v>
      </c>
      <c r="L391" s="40">
        <v>16.100000000000001</v>
      </c>
      <c r="M391" s="40"/>
      <c r="N391" s="40"/>
      <c r="O391" s="40"/>
      <c r="P391" s="40"/>
      <c r="Q391" s="40">
        <v>14</v>
      </c>
      <c r="R391" s="40">
        <v>61</v>
      </c>
      <c r="S391" s="40">
        <f>R391-Q391</f>
        <v>47</v>
      </c>
      <c r="T391" s="40">
        <f>4+38</f>
        <v>42</v>
      </c>
      <c r="U391" s="40"/>
      <c r="V391" s="40"/>
      <c r="W391" s="40"/>
      <c r="X391" s="40"/>
      <c r="Y391" s="40"/>
      <c r="Z391" s="40"/>
      <c r="AA391" s="40"/>
      <c r="AB391" s="40"/>
      <c r="AC391" s="40" t="s">
        <v>59</v>
      </c>
      <c r="AD391" s="40" t="s">
        <v>129</v>
      </c>
      <c r="AE391" s="40"/>
      <c r="AF391" s="1"/>
    </row>
    <row r="392" spans="1:32">
      <c r="A392" s="1" t="s">
        <v>1730</v>
      </c>
      <c r="B392" s="9">
        <v>40947</v>
      </c>
      <c r="C392" s="40" t="s">
        <v>1895</v>
      </c>
      <c r="D392" s="40" t="s">
        <v>29</v>
      </c>
      <c r="E392" s="40" t="s">
        <v>25</v>
      </c>
      <c r="F392" s="47" t="s">
        <v>2438</v>
      </c>
      <c r="G392" s="40" t="s">
        <v>26</v>
      </c>
      <c r="H392" s="40" t="s">
        <v>27</v>
      </c>
      <c r="I392" s="40" t="s">
        <v>40</v>
      </c>
      <c r="J392" s="40">
        <v>41.4</v>
      </c>
      <c r="K392" s="40">
        <v>22.75</v>
      </c>
      <c r="L392" s="40">
        <v>21.4</v>
      </c>
      <c r="M392" s="40"/>
      <c r="N392" s="40"/>
      <c r="O392" s="40"/>
      <c r="P392" s="40"/>
      <c r="Q392" s="40">
        <v>14</v>
      </c>
      <c r="R392" s="40">
        <v>142</v>
      </c>
      <c r="S392" s="40">
        <f>R392-Q392</f>
        <v>128</v>
      </c>
      <c r="T392" s="40">
        <f>9+96</f>
        <v>105</v>
      </c>
      <c r="U392" s="40"/>
      <c r="V392" s="40" t="s">
        <v>137</v>
      </c>
      <c r="W392" s="40"/>
      <c r="X392" s="40"/>
      <c r="Y392" s="40"/>
      <c r="Z392" s="40"/>
      <c r="AA392" s="40"/>
      <c r="AB392" s="40"/>
      <c r="AC392" s="40" t="s">
        <v>59</v>
      </c>
      <c r="AD392" s="40" t="s">
        <v>58</v>
      </c>
      <c r="AE392" s="40" t="s">
        <v>138</v>
      </c>
      <c r="AF392" s="1"/>
    </row>
    <row r="393" spans="1:32">
      <c r="A393" s="1" t="s">
        <v>1730</v>
      </c>
      <c r="B393" s="9">
        <v>40947</v>
      </c>
      <c r="C393" s="40" t="s">
        <v>1901</v>
      </c>
      <c r="D393" s="40" t="s">
        <v>30</v>
      </c>
      <c r="E393" s="40" t="s">
        <v>25</v>
      </c>
      <c r="F393" s="47" t="s">
        <v>2443</v>
      </c>
      <c r="G393" s="40" t="s">
        <v>26</v>
      </c>
      <c r="H393" s="40" t="s">
        <v>27</v>
      </c>
      <c r="I393" s="40" t="s">
        <v>131</v>
      </c>
      <c r="J393" s="40">
        <v>25.4</v>
      </c>
      <c r="K393" s="40">
        <v>17.8</v>
      </c>
      <c r="L393" s="40">
        <v>16.3</v>
      </c>
      <c r="M393" s="40"/>
      <c r="N393" s="40"/>
      <c r="O393" s="40"/>
      <c r="P393" s="40"/>
      <c r="Q393" s="40">
        <v>60</v>
      </c>
      <c r="R393" s="40">
        <v>13</v>
      </c>
      <c r="S393" s="40">
        <f>60-13</f>
        <v>47</v>
      </c>
      <c r="T393" s="40">
        <v>32</v>
      </c>
      <c r="U393" s="40"/>
      <c r="V393" s="40"/>
      <c r="W393" s="40"/>
      <c r="X393" s="40"/>
      <c r="Y393" s="40"/>
      <c r="Z393" s="40"/>
      <c r="AA393" s="40"/>
      <c r="AB393" s="40"/>
      <c r="AC393" s="40" t="s">
        <v>45</v>
      </c>
      <c r="AD393" s="40" t="s">
        <v>45</v>
      </c>
      <c r="AE393" s="40"/>
      <c r="AF393" s="1"/>
    </row>
    <row r="394" spans="1:32">
      <c r="A394" s="1" t="s">
        <v>1731</v>
      </c>
      <c r="B394" s="9">
        <v>40948</v>
      </c>
      <c r="C394" s="40" t="s">
        <v>1904</v>
      </c>
      <c r="D394" s="40" t="s">
        <v>29</v>
      </c>
      <c r="E394" s="40" t="s">
        <v>25</v>
      </c>
      <c r="F394" s="47" t="s">
        <v>2446</v>
      </c>
      <c r="G394" s="40" t="s">
        <v>26</v>
      </c>
      <c r="H394" s="40" t="s">
        <v>27</v>
      </c>
      <c r="I394" s="40"/>
      <c r="J394" s="40">
        <v>39.6</v>
      </c>
      <c r="K394" s="40">
        <v>24.9</v>
      </c>
      <c r="L394" s="40">
        <v>19</v>
      </c>
      <c r="M394" s="40"/>
      <c r="N394" s="40"/>
      <c r="O394" s="40"/>
      <c r="P394" s="40"/>
      <c r="Q394" s="40">
        <v>13</v>
      </c>
      <c r="R394" s="40">
        <v>131</v>
      </c>
      <c r="S394" s="40">
        <f>131-13</f>
        <v>118</v>
      </c>
      <c r="T394" s="40">
        <v>57</v>
      </c>
      <c r="U394" s="40"/>
      <c r="V394" s="40"/>
      <c r="W394" s="40"/>
      <c r="X394" s="40"/>
      <c r="Y394" s="40"/>
      <c r="Z394" s="40"/>
      <c r="AA394" s="40"/>
      <c r="AB394" s="40"/>
      <c r="AC394" s="40" t="s">
        <v>45</v>
      </c>
      <c r="AD394" s="40" t="s">
        <v>103</v>
      </c>
      <c r="AE394" s="40" t="s">
        <v>141</v>
      </c>
      <c r="AF394" s="1"/>
    </row>
    <row r="395" spans="1:32">
      <c r="A395" s="1" t="s">
        <v>1731</v>
      </c>
      <c r="B395" s="9">
        <v>40948</v>
      </c>
      <c r="C395" s="40" t="s">
        <v>1902</v>
      </c>
      <c r="D395" s="40" t="s">
        <v>36</v>
      </c>
      <c r="E395" s="40" t="s">
        <v>25</v>
      </c>
      <c r="F395" s="47" t="s">
        <v>2444</v>
      </c>
      <c r="G395" s="40" t="s">
        <v>26</v>
      </c>
      <c r="H395" s="40" t="s">
        <v>90</v>
      </c>
      <c r="I395" s="40"/>
      <c r="J395" s="40">
        <v>28.8</v>
      </c>
      <c r="K395" s="40"/>
      <c r="L395" s="40">
        <v>8.8000000000000007</v>
      </c>
      <c r="M395" s="40">
        <v>132.69999999999999</v>
      </c>
      <c r="N395" s="40">
        <v>100.8</v>
      </c>
      <c r="O395" s="40"/>
      <c r="P395" s="40"/>
      <c r="Q395" s="40">
        <v>14</v>
      </c>
      <c r="R395" s="40">
        <v>90</v>
      </c>
      <c r="S395" s="40">
        <f>90-14</f>
        <v>76</v>
      </c>
      <c r="T395" s="40">
        <v>7</v>
      </c>
      <c r="U395" s="40"/>
      <c r="V395" s="40"/>
      <c r="W395" s="40"/>
      <c r="X395" s="40"/>
      <c r="Y395" s="40"/>
      <c r="Z395" s="40"/>
      <c r="AA395" s="40"/>
      <c r="AB395" s="40"/>
      <c r="AC395" s="40" t="s">
        <v>59</v>
      </c>
      <c r="AD395" s="40" t="s">
        <v>103</v>
      </c>
      <c r="AE395" s="40" t="s">
        <v>147</v>
      </c>
      <c r="AF395" s="1"/>
    </row>
    <row r="396" spans="1:32">
      <c r="A396" s="1" t="s">
        <v>1731</v>
      </c>
      <c r="B396" s="9">
        <v>40948</v>
      </c>
      <c r="C396" s="40" t="s">
        <v>1903</v>
      </c>
      <c r="D396" s="40" t="s">
        <v>146</v>
      </c>
      <c r="E396" s="40" t="s">
        <v>25</v>
      </c>
      <c r="F396" s="47" t="s">
        <v>2445</v>
      </c>
      <c r="G396" s="40" t="s">
        <v>26</v>
      </c>
      <c r="H396" s="40" t="s">
        <v>27</v>
      </c>
      <c r="I396" s="40" t="s">
        <v>40</v>
      </c>
      <c r="J396" s="40">
        <v>23.1</v>
      </c>
      <c r="K396" s="40">
        <v>15.2</v>
      </c>
      <c r="L396" s="40">
        <v>18.649999999999999</v>
      </c>
      <c r="M396" s="40"/>
      <c r="N396" s="40"/>
      <c r="O396" s="40"/>
      <c r="P396" s="40"/>
      <c r="Q396" s="40">
        <v>14</v>
      </c>
      <c r="R396" s="40">
        <v>51</v>
      </c>
      <c r="S396" s="40">
        <f>51-14</f>
        <v>37</v>
      </c>
      <c r="T396" s="40">
        <v>32</v>
      </c>
      <c r="U396" s="40"/>
      <c r="V396" s="40"/>
      <c r="W396" s="40"/>
      <c r="X396" s="40"/>
      <c r="Y396" s="40"/>
      <c r="Z396" s="40"/>
      <c r="AA396" s="40"/>
      <c r="AB396" s="40"/>
      <c r="AC396" s="40" t="s">
        <v>59</v>
      </c>
      <c r="AD396" s="40" t="s">
        <v>59</v>
      </c>
      <c r="AE396" s="40"/>
      <c r="AF396" s="1"/>
    </row>
    <row r="397" spans="1:32">
      <c r="A397" s="1" t="s">
        <v>1731</v>
      </c>
      <c r="B397" s="9">
        <v>40948</v>
      </c>
      <c r="C397" s="40" t="s">
        <v>1898</v>
      </c>
      <c r="D397" s="40" t="s">
        <v>30</v>
      </c>
      <c r="E397" s="40" t="s">
        <v>53</v>
      </c>
      <c r="F397" s="47" t="s">
        <v>2440</v>
      </c>
      <c r="G397" s="40" t="s">
        <v>26</v>
      </c>
      <c r="H397" s="40" t="s">
        <v>27</v>
      </c>
      <c r="I397" s="40"/>
      <c r="J397" s="40"/>
      <c r="K397" s="40"/>
      <c r="L397" s="40"/>
      <c r="M397" s="40"/>
      <c r="N397" s="40"/>
      <c r="O397" s="40"/>
      <c r="P397" s="40"/>
      <c r="Q397" s="40"/>
      <c r="R397" s="40"/>
      <c r="S397" s="40"/>
      <c r="T397" s="40"/>
      <c r="U397" s="40"/>
      <c r="V397" s="40"/>
      <c r="W397" s="40"/>
      <c r="X397" s="40"/>
      <c r="Y397" s="40"/>
      <c r="Z397" s="40"/>
      <c r="AA397" s="40"/>
      <c r="AB397" s="40"/>
      <c r="AC397" s="40" t="s">
        <v>45</v>
      </c>
      <c r="AD397" s="40" t="s">
        <v>139</v>
      </c>
      <c r="AE397" s="40"/>
      <c r="AF397" s="1"/>
    </row>
    <row r="398" spans="1:32">
      <c r="A398" s="1" t="s">
        <v>1731</v>
      </c>
      <c r="B398" s="9">
        <v>40948</v>
      </c>
      <c r="C398" s="40" t="s">
        <v>1905</v>
      </c>
      <c r="D398" s="40" t="s">
        <v>29</v>
      </c>
      <c r="E398" s="40" t="s">
        <v>25</v>
      </c>
      <c r="F398" s="47" t="s">
        <v>2447</v>
      </c>
      <c r="G398" s="40" t="s">
        <v>26</v>
      </c>
      <c r="H398" s="40" t="s">
        <v>27</v>
      </c>
      <c r="I398" s="40" t="s">
        <v>40</v>
      </c>
      <c r="J398" s="40">
        <v>40</v>
      </c>
      <c r="K398" s="40">
        <v>24.9</v>
      </c>
      <c r="L398" s="40">
        <v>22.1</v>
      </c>
      <c r="M398" s="40"/>
      <c r="N398" s="40"/>
      <c r="O398" s="40"/>
      <c r="P398" s="40"/>
      <c r="Q398" s="40">
        <v>13</v>
      </c>
      <c r="R398" s="40">
        <v>144</v>
      </c>
      <c r="S398" s="40">
        <f>144-13</f>
        <v>131</v>
      </c>
      <c r="T398" s="40">
        <v>79</v>
      </c>
      <c r="U398" s="40"/>
      <c r="V398" s="40"/>
      <c r="W398" s="40"/>
      <c r="X398" s="40"/>
      <c r="Y398" s="40"/>
      <c r="Z398" s="40"/>
      <c r="AA398" s="40"/>
      <c r="AB398" s="40"/>
      <c r="AC398" s="40" t="s">
        <v>45</v>
      </c>
      <c r="AD398" s="40" t="s">
        <v>103</v>
      </c>
      <c r="AE398" s="40" t="s">
        <v>48</v>
      </c>
      <c r="AF398" s="1"/>
    </row>
    <row r="399" spans="1:32">
      <c r="A399" s="1" t="s">
        <v>1731</v>
      </c>
      <c r="B399" s="9">
        <v>40948</v>
      </c>
      <c r="C399" s="40" t="s">
        <v>1908</v>
      </c>
      <c r="D399" s="40" t="s">
        <v>32</v>
      </c>
      <c r="E399" s="40" t="s">
        <v>25</v>
      </c>
      <c r="F399" s="47" t="s">
        <v>2451</v>
      </c>
      <c r="G399" s="40" t="s">
        <v>26</v>
      </c>
      <c r="H399" s="40" t="s">
        <v>33</v>
      </c>
      <c r="I399" s="40"/>
      <c r="J399" s="40">
        <v>25.7</v>
      </c>
      <c r="K399" s="40">
        <v>17.899999999999999</v>
      </c>
      <c r="L399" s="40">
        <v>9.3000000000000007</v>
      </c>
      <c r="M399" s="40"/>
      <c r="N399" s="40"/>
      <c r="O399" s="40"/>
      <c r="P399" s="40"/>
      <c r="Q399" s="40">
        <v>13</v>
      </c>
      <c r="R399" s="40">
        <v>65</v>
      </c>
      <c r="S399" s="40">
        <f>65-13</f>
        <v>52</v>
      </c>
      <c r="T399" s="40">
        <v>28</v>
      </c>
      <c r="U399" s="40"/>
      <c r="V399" s="40"/>
      <c r="W399" s="40"/>
      <c r="X399" s="40"/>
      <c r="Y399" s="40"/>
      <c r="Z399" s="40"/>
      <c r="AA399" s="40"/>
      <c r="AB399" s="40"/>
      <c r="AC399" s="40" t="s">
        <v>45</v>
      </c>
      <c r="AD399" s="40" t="s">
        <v>59</v>
      </c>
      <c r="AE399" s="40" t="s">
        <v>140</v>
      </c>
      <c r="AF399" s="1"/>
    </row>
    <row r="400" spans="1:32">
      <c r="A400" s="1" t="s">
        <v>1731</v>
      </c>
      <c r="B400" s="9">
        <v>40948</v>
      </c>
      <c r="C400" s="40" t="s">
        <v>1897</v>
      </c>
      <c r="D400" s="40" t="s">
        <v>30</v>
      </c>
      <c r="E400" s="40" t="s">
        <v>25</v>
      </c>
      <c r="F400" s="47" t="s">
        <v>2452</v>
      </c>
      <c r="G400" s="40" t="s">
        <v>125</v>
      </c>
      <c r="H400" s="40" t="s">
        <v>90</v>
      </c>
      <c r="I400" s="40"/>
      <c r="J400" s="40">
        <v>24</v>
      </c>
      <c r="K400" s="40">
        <v>11.9</v>
      </c>
      <c r="L400" s="40">
        <v>5.5</v>
      </c>
      <c r="M400" s="40"/>
      <c r="N400" s="40"/>
      <c r="O400" s="40"/>
      <c r="P400" s="40"/>
      <c r="Q400" s="40">
        <v>14</v>
      </c>
      <c r="R400" s="40">
        <v>39</v>
      </c>
      <c r="S400" s="40">
        <f>39-14</f>
        <v>25</v>
      </c>
      <c r="T400" s="40">
        <v>28</v>
      </c>
      <c r="U400" s="40"/>
      <c r="V400" s="40"/>
      <c r="W400" s="40"/>
      <c r="X400" s="40"/>
      <c r="Y400" s="40"/>
      <c r="Z400" s="40"/>
      <c r="AA400" s="40"/>
      <c r="AB400" s="40"/>
      <c r="AC400" s="40" t="s">
        <v>59</v>
      </c>
      <c r="AD400" s="40" t="s">
        <v>105</v>
      </c>
      <c r="AE400" s="40"/>
      <c r="AF400" s="1"/>
    </row>
    <row r="401" spans="1:32">
      <c r="A401" s="1" t="s">
        <v>1731</v>
      </c>
      <c r="B401" s="9">
        <v>40948</v>
      </c>
      <c r="C401" s="40" t="s">
        <v>1901</v>
      </c>
      <c r="D401" s="40" t="s">
        <v>29</v>
      </c>
      <c r="E401" s="40" t="s">
        <v>25</v>
      </c>
      <c r="F401" s="47" t="s">
        <v>2448</v>
      </c>
      <c r="G401" s="40" t="s">
        <v>26</v>
      </c>
      <c r="H401" s="40" t="s">
        <v>33</v>
      </c>
      <c r="I401" s="40"/>
      <c r="J401" s="40">
        <v>39.5</v>
      </c>
      <c r="K401" s="40">
        <v>23.9</v>
      </c>
      <c r="L401" s="40">
        <v>11.4</v>
      </c>
      <c r="M401" s="40"/>
      <c r="N401" s="40"/>
      <c r="O401" s="40"/>
      <c r="P401" s="40"/>
      <c r="Q401" s="40">
        <v>13</v>
      </c>
      <c r="R401" s="40">
        <v>128</v>
      </c>
      <c r="S401" s="40">
        <f>128-13</f>
        <v>115</v>
      </c>
      <c r="T401" s="40">
        <v>43</v>
      </c>
      <c r="U401" s="40"/>
      <c r="V401" s="40" t="s">
        <v>142</v>
      </c>
      <c r="W401" s="40"/>
      <c r="X401" s="40"/>
      <c r="Y401" s="40"/>
      <c r="Z401" s="40"/>
      <c r="AA401" s="40"/>
      <c r="AB401" s="40"/>
      <c r="AC401" s="40" t="s">
        <v>45</v>
      </c>
      <c r="AD401" s="40" t="s">
        <v>105</v>
      </c>
      <c r="AE401" s="40"/>
      <c r="AF401" s="1"/>
    </row>
    <row r="402" spans="1:32">
      <c r="A402" s="1" t="s">
        <v>1731</v>
      </c>
      <c r="B402" s="9">
        <v>40948</v>
      </c>
      <c r="C402" s="40" t="s">
        <v>1909</v>
      </c>
      <c r="D402" s="40" t="s">
        <v>30</v>
      </c>
      <c r="E402" s="40" t="s">
        <v>25</v>
      </c>
      <c r="F402" s="47" t="s">
        <v>2453</v>
      </c>
      <c r="G402" s="40" t="s">
        <v>26</v>
      </c>
      <c r="H402" s="40" t="s">
        <v>33</v>
      </c>
      <c r="I402" s="40"/>
      <c r="J402" s="40">
        <v>26.9</v>
      </c>
      <c r="K402" s="40">
        <v>17.100000000000001</v>
      </c>
      <c r="L402" s="40">
        <v>7</v>
      </c>
      <c r="M402" s="40"/>
      <c r="N402" s="40"/>
      <c r="O402" s="40"/>
      <c r="P402" s="40"/>
      <c r="Q402" s="40">
        <v>21</v>
      </c>
      <c r="R402" s="40">
        <v>75</v>
      </c>
      <c r="S402" s="40">
        <f>75-21</f>
        <v>54</v>
      </c>
      <c r="T402" s="40">
        <v>37</v>
      </c>
      <c r="U402" s="40"/>
      <c r="V402" s="40"/>
      <c r="W402" s="40"/>
      <c r="X402" s="40"/>
      <c r="Y402" s="40"/>
      <c r="Z402" s="40"/>
      <c r="AA402" s="40"/>
      <c r="AB402" s="40"/>
      <c r="AC402" s="40" t="s">
        <v>45</v>
      </c>
      <c r="AD402" s="40" t="s">
        <v>105</v>
      </c>
      <c r="AE402" s="40"/>
      <c r="AF402" s="1"/>
    </row>
    <row r="403" spans="1:32">
      <c r="A403" s="1" t="s">
        <v>1731</v>
      </c>
      <c r="B403" s="9">
        <v>40948</v>
      </c>
      <c r="C403" s="40" t="s">
        <v>1895</v>
      </c>
      <c r="D403" s="40" t="s">
        <v>30</v>
      </c>
      <c r="E403" s="40" t="s">
        <v>25</v>
      </c>
      <c r="F403" s="47" t="s">
        <v>2454</v>
      </c>
      <c r="G403" s="40" t="s">
        <v>26</v>
      </c>
      <c r="H403" s="40" t="s">
        <v>27</v>
      </c>
      <c r="I403" s="40" t="s">
        <v>40</v>
      </c>
      <c r="J403" s="40">
        <v>26.1</v>
      </c>
      <c r="K403" s="40">
        <v>17</v>
      </c>
      <c r="L403" s="40">
        <v>17.899999999999999</v>
      </c>
      <c r="M403" s="40"/>
      <c r="N403" s="40"/>
      <c r="O403" s="40"/>
      <c r="P403" s="40"/>
      <c r="Q403" s="40">
        <v>13</v>
      </c>
      <c r="R403" s="40">
        <v>70</v>
      </c>
      <c r="S403" s="40">
        <f>70-13</f>
        <v>57</v>
      </c>
      <c r="T403" s="40">
        <v>48</v>
      </c>
      <c r="U403" s="40"/>
      <c r="V403" s="40"/>
      <c r="W403" s="40"/>
      <c r="X403" s="40"/>
      <c r="Y403" s="40"/>
      <c r="Z403" s="40"/>
      <c r="AA403" s="40"/>
      <c r="AB403" s="40"/>
      <c r="AC403" s="40" t="s">
        <v>45</v>
      </c>
      <c r="AD403" s="40" t="s">
        <v>105</v>
      </c>
      <c r="AE403" s="40"/>
      <c r="AF403" s="1"/>
    </row>
    <row r="404" spans="1:32">
      <c r="A404" s="1" t="s">
        <v>1731</v>
      </c>
      <c r="B404" s="9">
        <v>40948</v>
      </c>
      <c r="C404" s="40" t="s">
        <v>1906</v>
      </c>
      <c r="D404" s="40" t="s">
        <v>29</v>
      </c>
      <c r="E404" s="40" t="s">
        <v>25</v>
      </c>
      <c r="F404" s="47" t="s">
        <v>2449</v>
      </c>
      <c r="G404" s="40" t="s">
        <v>26</v>
      </c>
      <c r="H404" s="40" t="s">
        <v>27</v>
      </c>
      <c r="I404" s="40"/>
      <c r="J404" s="40">
        <v>44.1</v>
      </c>
      <c r="K404" s="40">
        <v>23.1</v>
      </c>
      <c r="L404" s="40">
        <v>24.9</v>
      </c>
      <c r="M404" s="40"/>
      <c r="N404" s="40"/>
      <c r="O404" s="40"/>
      <c r="P404" s="40"/>
      <c r="Q404" s="40">
        <v>14</v>
      </c>
      <c r="R404" s="40">
        <v>174</v>
      </c>
      <c r="S404" s="40">
        <f>174-14</f>
        <v>160</v>
      </c>
      <c r="T404" s="40">
        <v>144</v>
      </c>
      <c r="U404" s="40"/>
      <c r="V404" s="40"/>
      <c r="W404" s="40"/>
      <c r="X404" s="40"/>
      <c r="Y404" s="40"/>
      <c r="Z404" s="40"/>
      <c r="AA404" s="40"/>
      <c r="AB404" s="40"/>
      <c r="AC404" s="40" t="s">
        <v>59</v>
      </c>
      <c r="AD404" s="40" t="s">
        <v>139</v>
      </c>
      <c r="AE404" s="40" t="s">
        <v>145</v>
      </c>
      <c r="AF404" s="1"/>
    </row>
    <row r="405" spans="1:32">
      <c r="A405" s="1" t="s">
        <v>1731</v>
      </c>
      <c r="B405" s="9">
        <v>40948</v>
      </c>
      <c r="C405" s="40" t="s">
        <v>1910</v>
      </c>
      <c r="D405" s="40" t="s">
        <v>30</v>
      </c>
      <c r="E405" s="40" t="s">
        <v>53</v>
      </c>
      <c r="F405" s="47" t="s">
        <v>2443</v>
      </c>
      <c r="G405" s="40" t="s">
        <v>26</v>
      </c>
      <c r="H405" s="40" t="s">
        <v>27</v>
      </c>
      <c r="I405" s="40"/>
      <c r="J405" s="40"/>
      <c r="K405" s="40"/>
      <c r="L405" s="40"/>
      <c r="M405" s="40"/>
      <c r="N405" s="40"/>
      <c r="O405" s="40"/>
      <c r="P405" s="40"/>
      <c r="Q405" s="40"/>
      <c r="R405" s="40"/>
      <c r="S405" s="40"/>
      <c r="T405" s="40"/>
      <c r="U405" s="40"/>
      <c r="V405" s="40"/>
      <c r="W405" s="40"/>
      <c r="X405" s="40"/>
      <c r="Y405" s="40"/>
      <c r="Z405" s="40"/>
      <c r="AA405" s="40"/>
      <c r="AB405" s="40"/>
      <c r="AC405" s="40" t="s">
        <v>59</v>
      </c>
      <c r="AD405" s="40" t="s">
        <v>105</v>
      </c>
      <c r="AE405" s="40"/>
      <c r="AF405" s="1"/>
    </row>
    <row r="406" spans="1:32">
      <c r="A406" s="1" t="s">
        <v>1731</v>
      </c>
      <c r="B406" s="9">
        <v>40948</v>
      </c>
      <c r="C406" s="40" t="s">
        <v>1907</v>
      </c>
      <c r="D406" s="40" t="s">
        <v>29</v>
      </c>
      <c r="E406" s="40" t="s">
        <v>25</v>
      </c>
      <c r="F406" s="47" t="s">
        <v>2450</v>
      </c>
      <c r="G406" s="40" t="s">
        <v>26</v>
      </c>
      <c r="H406" s="40" t="s">
        <v>27</v>
      </c>
      <c r="I406" s="40"/>
      <c r="J406" s="40">
        <v>39.4</v>
      </c>
      <c r="K406" s="40">
        <v>21.8</v>
      </c>
      <c r="L406" s="40">
        <v>21.6</v>
      </c>
      <c r="M406" s="40"/>
      <c r="N406" s="40"/>
      <c r="O406" s="40"/>
      <c r="P406" s="40"/>
      <c r="Q406" s="40">
        <v>14</v>
      </c>
      <c r="R406" s="40">
        <v>125</v>
      </c>
      <c r="S406" s="40">
        <f>125-14</f>
        <v>111</v>
      </c>
      <c r="T406" s="40">
        <f>19+134</f>
        <v>153</v>
      </c>
      <c r="U406" s="40"/>
      <c r="V406" s="40"/>
      <c r="W406" s="40"/>
      <c r="X406" s="40"/>
      <c r="Y406" s="40"/>
      <c r="Z406" s="40"/>
      <c r="AA406" s="40"/>
      <c r="AB406" s="40"/>
      <c r="AC406" s="40" t="s">
        <v>59</v>
      </c>
      <c r="AD406" s="40" t="s">
        <v>103</v>
      </c>
      <c r="AE406" s="40" t="s">
        <v>148</v>
      </c>
      <c r="AF406" s="1"/>
    </row>
    <row r="407" spans="1:32">
      <c r="A407" s="1" t="s">
        <v>1732</v>
      </c>
      <c r="B407" s="9">
        <v>40949</v>
      </c>
      <c r="C407" s="40" t="s">
        <v>1913</v>
      </c>
      <c r="D407" s="40" t="s">
        <v>31</v>
      </c>
      <c r="E407" s="40" t="s">
        <v>53</v>
      </c>
      <c r="F407" s="47" t="s">
        <v>2435</v>
      </c>
      <c r="G407" s="40" t="s">
        <v>26</v>
      </c>
      <c r="H407" s="40" t="s">
        <v>33</v>
      </c>
      <c r="I407" s="40"/>
      <c r="J407" s="40"/>
      <c r="K407" s="40"/>
      <c r="L407" s="40"/>
      <c r="M407" s="40"/>
      <c r="N407" s="40"/>
      <c r="O407" s="40"/>
      <c r="P407" s="40"/>
      <c r="Q407" s="40"/>
      <c r="R407" s="40"/>
      <c r="S407" s="40"/>
      <c r="T407" s="40"/>
      <c r="U407" s="40"/>
      <c r="V407" s="40"/>
      <c r="W407" s="40"/>
      <c r="X407" s="40"/>
      <c r="Y407" s="40"/>
      <c r="Z407" s="40"/>
      <c r="AA407" s="40"/>
      <c r="AB407" s="40"/>
      <c r="AC407" s="40" t="s">
        <v>45</v>
      </c>
      <c r="AD407" s="40" t="s">
        <v>45</v>
      </c>
      <c r="AE407" s="40"/>
      <c r="AF407" s="1"/>
    </row>
    <row r="408" spans="1:32">
      <c r="A408" s="1" t="s">
        <v>1732</v>
      </c>
      <c r="B408" s="9">
        <v>40949</v>
      </c>
      <c r="C408" s="40" t="s">
        <v>1919</v>
      </c>
      <c r="D408" s="40" t="s">
        <v>30</v>
      </c>
      <c r="E408" s="40" t="s">
        <v>25</v>
      </c>
      <c r="F408" s="47" t="s">
        <v>2460</v>
      </c>
      <c r="G408" s="40" t="s">
        <v>26</v>
      </c>
      <c r="H408" s="40" t="s">
        <v>27</v>
      </c>
      <c r="I408" s="40" t="s">
        <v>40</v>
      </c>
      <c r="J408" s="40">
        <v>27.3</v>
      </c>
      <c r="K408" s="40">
        <v>17.5</v>
      </c>
      <c r="L408" s="40">
        <v>15.9</v>
      </c>
      <c r="M408" s="40"/>
      <c r="N408" s="40"/>
      <c r="O408" s="40"/>
      <c r="P408" s="40"/>
      <c r="Q408" s="40">
        <v>13</v>
      </c>
      <c r="R408" s="40">
        <v>55</v>
      </c>
      <c r="S408" s="40">
        <f>R408-Q408</f>
        <v>42</v>
      </c>
      <c r="T408" s="40">
        <f>2+29</f>
        <v>31</v>
      </c>
      <c r="U408" s="40"/>
      <c r="V408" s="40"/>
      <c r="W408" s="40"/>
      <c r="X408" s="40"/>
      <c r="Y408" s="40"/>
      <c r="Z408" s="40"/>
      <c r="AA408" s="40"/>
      <c r="AB408" s="40"/>
      <c r="AC408" s="40" t="s">
        <v>59</v>
      </c>
      <c r="AD408" s="40" t="s">
        <v>59</v>
      </c>
      <c r="AE408" s="40"/>
      <c r="AF408" s="1"/>
    </row>
    <row r="409" spans="1:32">
      <c r="A409" s="1" t="s">
        <v>1732</v>
      </c>
      <c r="B409" s="9">
        <v>40949</v>
      </c>
      <c r="C409" s="40" t="s">
        <v>1911</v>
      </c>
      <c r="D409" s="40" t="s">
        <v>121</v>
      </c>
      <c r="E409" s="40" t="s">
        <v>25</v>
      </c>
      <c r="F409" s="47" t="s">
        <v>2455</v>
      </c>
      <c r="G409" s="40" t="s">
        <v>26</v>
      </c>
      <c r="H409" s="40" t="s">
        <v>33</v>
      </c>
      <c r="I409" s="40" t="s">
        <v>151</v>
      </c>
      <c r="J409" s="40">
        <v>45.7</v>
      </c>
      <c r="K409" s="40"/>
      <c r="L409" s="40">
        <v>6.6</v>
      </c>
      <c r="M409" s="40">
        <f>153+50.35</f>
        <v>203.35</v>
      </c>
      <c r="N409" s="40">
        <f>153+39</f>
        <v>192</v>
      </c>
      <c r="O409" s="40"/>
      <c r="P409" s="40">
        <v>34.4</v>
      </c>
      <c r="Q409" s="40">
        <v>13</v>
      </c>
      <c r="R409" s="40">
        <v>214</v>
      </c>
      <c r="S409" s="40">
        <f>R409-Q409</f>
        <v>201</v>
      </c>
      <c r="T409" s="40">
        <v>0</v>
      </c>
      <c r="U409" s="40"/>
      <c r="V409" s="40"/>
      <c r="W409" s="40"/>
      <c r="X409" s="40"/>
      <c r="Y409" s="40"/>
      <c r="Z409" s="40"/>
      <c r="AA409" s="40"/>
      <c r="AB409" s="40"/>
      <c r="AC409" s="40" t="s">
        <v>59</v>
      </c>
      <c r="AD409" s="40" t="s">
        <v>71</v>
      </c>
      <c r="AE409" s="40"/>
      <c r="AF409" s="1"/>
    </row>
    <row r="410" spans="1:32">
      <c r="A410" s="1" t="s">
        <v>1732</v>
      </c>
      <c r="B410" s="9">
        <v>40949</v>
      </c>
      <c r="C410" s="40" t="s">
        <v>1915</v>
      </c>
      <c r="D410" s="40" t="s">
        <v>29</v>
      </c>
      <c r="E410" s="40" t="s">
        <v>53</v>
      </c>
      <c r="F410" s="47" t="s">
        <v>2446</v>
      </c>
      <c r="G410" s="40" t="s">
        <v>26</v>
      </c>
      <c r="H410" s="40" t="s">
        <v>27</v>
      </c>
      <c r="I410" s="40"/>
      <c r="J410" s="40"/>
      <c r="K410" s="40"/>
      <c r="L410" s="40"/>
      <c r="M410" s="40"/>
      <c r="N410" s="40"/>
      <c r="O410" s="40"/>
      <c r="P410" s="40"/>
      <c r="Q410" s="40"/>
      <c r="R410" s="40"/>
      <c r="S410" s="40"/>
      <c r="T410" s="40"/>
      <c r="U410" s="40"/>
      <c r="V410" s="40"/>
      <c r="W410" s="40"/>
      <c r="X410" s="40"/>
      <c r="Y410" s="40"/>
      <c r="Z410" s="40"/>
      <c r="AA410" s="40"/>
      <c r="AB410" s="40"/>
      <c r="AC410" s="40" t="s">
        <v>59</v>
      </c>
      <c r="AD410" s="40" t="s">
        <v>71</v>
      </c>
      <c r="AE410" s="40"/>
      <c r="AF410" s="1"/>
    </row>
    <row r="411" spans="1:32">
      <c r="A411" s="1" t="s">
        <v>1732</v>
      </c>
      <c r="B411" s="9">
        <v>40949</v>
      </c>
      <c r="C411" s="40" t="s">
        <v>1907</v>
      </c>
      <c r="D411" s="40" t="s">
        <v>30</v>
      </c>
      <c r="E411" s="40" t="s">
        <v>25</v>
      </c>
      <c r="F411" s="47" t="s">
        <v>2461</v>
      </c>
      <c r="G411" s="40" t="s">
        <v>26</v>
      </c>
      <c r="H411" s="40" t="s">
        <v>33</v>
      </c>
      <c r="I411" s="40" t="s">
        <v>150</v>
      </c>
      <c r="J411" s="40">
        <v>25.7</v>
      </c>
      <c r="K411" s="40">
        <v>17.399999999999999</v>
      </c>
      <c r="L411" s="40">
        <v>12.1</v>
      </c>
      <c r="M411" s="40"/>
      <c r="N411" s="40"/>
      <c r="O411" s="40"/>
      <c r="P411" s="40"/>
      <c r="Q411" s="40">
        <v>13</v>
      </c>
      <c r="R411" s="40">
        <v>60</v>
      </c>
      <c r="S411" s="40">
        <f>R411-Q411</f>
        <v>47</v>
      </c>
      <c r="T411" s="40">
        <f>31</f>
        <v>31</v>
      </c>
      <c r="U411" s="40"/>
      <c r="V411" s="40"/>
      <c r="W411" s="40"/>
      <c r="X411" s="40"/>
      <c r="Y411" s="40"/>
      <c r="Z411" s="40"/>
      <c r="AA411" s="40"/>
      <c r="AB411" s="40"/>
      <c r="AC411" s="40" t="s">
        <v>59</v>
      </c>
      <c r="AD411" s="40" t="s">
        <v>105</v>
      </c>
      <c r="AE411" s="40"/>
      <c r="AF411" s="1"/>
    </row>
    <row r="412" spans="1:32">
      <c r="A412" s="1" t="s">
        <v>1732</v>
      </c>
      <c r="B412" s="9">
        <v>40949</v>
      </c>
      <c r="C412" s="40" t="s">
        <v>1916</v>
      </c>
      <c r="D412" s="40" t="s">
        <v>29</v>
      </c>
      <c r="E412" s="40" t="s">
        <v>53</v>
      </c>
      <c r="F412" s="47" t="s">
        <v>2436</v>
      </c>
      <c r="G412" s="40" t="s">
        <v>26</v>
      </c>
      <c r="H412" s="40" t="s">
        <v>27</v>
      </c>
      <c r="I412" s="40"/>
      <c r="J412" s="40"/>
      <c r="K412" s="40"/>
      <c r="L412" s="40"/>
      <c r="M412" s="40"/>
      <c r="N412" s="40"/>
      <c r="O412" s="40"/>
      <c r="P412" s="40"/>
      <c r="Q412" s="40"/>
      <c r="R412" s="40"/>
      <c r="S412" s="40"/>
      <c r="T412" s="40"/>
      <c r="U412" s="40"/>
      <c r="V412" s="40"/>
      <c r="W412" s="40"/>
      <c r="X412" s="40"/>
      <c r="Y412" s="40"/>
      <c r="Z412" s="40"/>
      <c r="AA412" s="40"/>
      <c r="AB412" s="40"/>
      <c r="AC412" s="40" t="s">
        <v>45</v>
      </c>
      <c r="AD412" s="40" t="s">
        <v>105</v>
      </c>
      <c r="AE412" s="40"/>
      <c r="AF412" s="1"/>
    </row>
    <row r="413" spans="1:32">
      <c r="A413" s="1" t="s">
        <v>1732</v>
      </c>
      <c r="B413" s="9">
        <v>40949</v>
      </c>
      <c r="C413" s="40" t="s">
        <v>1910</v>
      </c>
      <c r="D413" s="40" t="s">
        <v>29</v>
      </c>
      <c r="E413" s="40" t="s">
        <v>53</v>
      </c>
      <c r="F413" s="47" t="s">
        <v>2448</v>
      </c>
      <c r="G413" s="40" t="s">
        <v>26</v>
      </c>
      <c r="H413" s="40" t="s">
        <v>33</v>
      </c>
      <c r="I413" s="40"/>
      <c r="J413" s="40"/>
      <c r="K413" s="40"/>
      <c r="L413" s="40"/>
      <c r="M413" s="40"/>
      <c r="N413" s="40"/>
      <c r="O413" s="40"/>
      <c r="P413" s="40"/>
      <c r="Q413" s="40"/>
      <c r="R413" s="40"/>
      <c r="S413" s="40"/>
      <c r="T413" s="40"/>
      <c r="U413" s="40"/>
      <c r="V413" s="40"/>
      <c r="W413" s="40"/>
      <c r="X413" s="40"/>
      <c r="Y413" s="40"/>
      <c r="Z413" s="40"/>
      <c r="AA413" s="40"/>
      <c r="AB413" s="40"/>
      <c r="AC413" s="40" t="s">
        <v>59</v>
      </c>
      <c r="AD413" s="40" t="s">
        <v>71</v>
      </c>
      <c r="AE413" s="40"/>
      <c r="AF413" s="1"/>
    </row>
    <row r="414" spans="1:32">
      <c r="A414" s="1" t="s">
        <v>1732</v>
      </c>
      <c r="B414" s="9">
        <v>40949</v>
      </c>
      <c r="C414" s="40" t="s">
        <v>1893</v>
      </c>
      <c r="D414" s="40" t="s">
        <v>24</v>
      </c>
      <c r="E414" s="40" t="s">
        <v>53</v>
      </c>
      <c r="F414" s="47" t="s">
        <v>2434</v>
      </c>
      <c r="G414" s="40" t="s">
        <v>26</v>
      </c>
      <c r="H414" s="40" t="s">
        <v>33</v>
      </c>
      <c r="I414" s="40"/>
      <c r="J414" s="40"/>
      <c r="K414" s="40"/>
      <c r="L414" s="40"/>
      <c r="M414" s="40"/>
      <c r="N414" s="40"/>
      <c r="O414" s="40"/>
      <c r="P414" s="40"/>
      <c r="Q414" s="40"/>
      <c r="R414" s="40"/>
      <c r="S414" s="40"/>
      <c r="T414" s="40"/>
      <c r="U414" s="40"/>
      <c r="V414" s="40"/>
      <c r="W414" s="40"/>
      <c r="X414" s="40"/>
      <c r="Y414" s="40"/>
      <c r="Z414" s="40"/>
      <c r="AA414" s="40"/>
      <c r="AB414" s="40"/>
      <c r="AC414" s="40" t="s">
        <v>45</v>
      </c>
      <c r="AD414" s="40" t="s">
        <v>105</v>
      </c>
      <c r="AE414" s="40"/>
      <c r="AF414" s="1"/>
    </row>
    <row r="415" spans="1:32">
      <c r="A415" s="1" t="s">
        <v>1732</v>
      </c>
      <c r="B415" s="9">
        <v>40949</v>
      </c>
      <c r="C415" s="40" t="s">
        <v>1917</v>
      </c>
      <c r="D415" s="40" t="s">
        <v>29</v>
      </c>
      <c r="E415" s="40" t="s">
        <v>53</v>
      </c>
      <c r="F415" s="47" t="s">
        <v>2437</v>
      </c>
      <c r="G415" s="40" t="s">
        <v>26</v>
      </c>
      <c r="H415" s="40" t="s">
        <v>33</v>
      </c>
      <c r="I415" s="40"/>
      <c r="J415" s="40"/>
      <c r="K415" s="40"/>
      <c r="L415" s="40"/>
      <c r="M415" s="40"/>
      <c r="N415" s="40"/>
      <c r="O415" s="40"/>
      <c r="P415" s="40"/>
      <c r="Q415" s="40"/>
      <c r="R415" s="40"/>
      <c r="S415" s="40"/>
      <c r="T415" s="40"/>
      <c r="U415" s="40"/>
      <c r="V415" s="40"/>
      <c r="W415" s="40"/>
      <c r="X415" s="40"/>
      <c r="Y415" s="40"/>
      <c r="Z415" s="40"/>
      <c r="AA415" s="40"/>
      <c r="AB415" s="40"/>
      <c r="AC415" s="40" t="s">
        <v>45</v>
      </c>
      <c r="AD415" s="40" t="s">
        <v>59</v>
      </c>
      <c r="AE415" s="40"/>
      <c r="AF415" s="1"/>
    </row>
    <row r="416" spans="1:32">
      <c r="A416" s="1" t="s">
        <v>1732</v>
      </c>
      <c r="B416" s="9">
        <v>40949</v>
      </c>
      <c r="C416" s="40" t="s">
        <v>1902</v>
      </c>
      <c r="D416" s="40" t="s">
        <v>29</v>
      </c>
      <c r="E416" s="40" t="s">
        <v>25</v>
      </c>
      <c r="F416" s="47" t="s">
        <v>2458</v>
      </c>
      <c r="G416" s="40" t="s">
        <v>26</v>
      </c>
      <c r="H416" s="40" t="s">
        <v>33</v>
      </c>
      <c r="I416" s="40"/>
      <c r="J416" s="40">
        <v>35.15</v>
      </c>
      <c r="K416" s="40">
        <v>16.3</v>
      </c>
      <c r="L416" s="40">
        <v>13</v>
      </c>
      <c r="M416" s="40"/>
      <c r="N416" s="40"/>
      <c r="O416" s="40"/>
      <c r="P416" s="40"/>
      <c r="Q416" s="40">
        <v>13</v>
      </c>
      <c r="R416" s="40">
        <v>119</v>
      </c>
      <c r="S416" s="40">
        <f>119-13</f>
        <v>106</v>
      </c>
      <c r="T416" s="40">
        <f>13+116</f>
        <v>129</v>
      </c>
      <c r="U416" s="40"/>
      <c r="V416" s="40"/>
      <c r="W416" s="40"/>
      <c r="X416" s="40"/>
      <c r="Y416" s="40"/>
      <c r="Z416" s="40"/>
      <c r="AA416" s="40"/>
      <c r="AB416" s="40"/>
      <c r="AC416" s="40" t="s">
        <v>59</v>
      </c>
      <c r="AD416" s="40" t="s">
        <v>105</v>
      </c>
      <c r="AE416" s="40"/>
      <c r="AF416" s="1"/>
    </row>
    <row r="417" spans="1:32">
      <c r="A417" s="1" t="s">
        <v>1732</v>
      </c>
      <c r="B417" s="9">
        <v>40949</v>
      </c>
      <c r="C417" s="40" t="s">
        <v>1918</v>
      </c>
      <c r="D417" s="40" t="s">
        <v>29</v>
      </c>
      <c r="E417" s="40" t="s">
        <v>25</v>
      </c>
      <c r="F417" s="47" t="s">
        <v>2459</v>
      </c>
      <c r="G417" s="40" t="s">
        <v>26</v>
      </c>
      <c r="H417" s="40" t="s">
        <v>66</v>
      </c>
      <c r="I417" s="40"/>
      <c r="J417" s="40">
        <v>36.1</v>
      </c>
      <c r="K417" s="40">
        <v>24</v>
      </c>
      <c r="L417" s="40">
        <v>19.5</v>
      </c>
      <c r="M417" s="40"/>
      <c r="N417" s="40"/>
      <c r="O417" s="40"/>
      <c r="P417" s="40"/>
      <c r="Q417" s="40">
        <v>13</v>
      </c>
      <c r="R417" s="40">
        <v>125</v>
      </c>
      <c r="S417" s="40">
        <f>125-13</f>
        <v>112</v>
      </c>
      <c r="T417" s="40">
        <f>13+115</f>
        <v>128</v>
      </c>
      <c r="U417" s="40"/>
      <c r="V417" s="40" t="s">
        <v>149</v>
      </c>
      <c r="W417" s="40"/>
      <c r="X417" s="40"/>
      <c r="Y417" s="40"/>
      <c r="Z417" s="40"/>
      <c r="AA417" s="40"/>
      <c r="AB417" s="40"/>
      <c r="AC417" s="40" t="s">
        <v>59</v>
      </c>
      <c r="AD417" s="40" t="s">
        <v>105</v>
      </c>
      <c r="AE417" s="40"/>
      <c r="AF417" s="1"/>
    </row>
    <row r="418" spans="1:32">
      <c r="A418" s="1" t="s">
        <v>1732</v>
      </c>
      <c r="B418" s="9">
        <v>40949</v>
      </c>
      <c r="C418" s="40" t="s">
        <v>1896</v>
      </c>
      <c r="D418" s="40" t="s">
        <v>30</v>
      </c>
      <c r="E418" s="40" t="s">
        <v>53</v>
      </c>
      <c r="F418" s="47" t="s">
        <v>2443</v>
      </c>
      <c r="G418" s="40" t="s">
        <v>26</v>
      </c>
      <c r="H418" s="40" t="s">
        <v>27</v>
      </c>
      <c r="I418" s="40"/>
      <c r="J418" s="40"/>
      <c r="K418" s="40"/>
      <c r="L418" s="40"/>
      <c r="M418" s="40"/>
      <c r="N418" s="40"/>
      <c r="O418" s="40"/>
      <c r="P418" s="40"/>
      <c r="Q418" s="40"/>
      <c r="R418" s="40"/>
      <c r="S418" s="40"/>
      <c r="T418" s="40"/>
      <c r="U418" s="40"/>
      <c r="V418" s="40"/>
      <c r="W418" s="40"/>
      <c r="X418" s="40"/>
      <c r="Y418" s="40"/>
      <c r="Z418" s="40"/>
      <c r="AA418" s="40"/>
      <c r="AB418" s="40"/>
      <c r="AC418" s="40" t="s">
        <v>45</v>
      </c>
      <c r="AD418" s="40" t="s">
        <v>59</v>
      </c>
      <c r="AE418" s="40"/>
      <c r="AF418" s="1"/>
    </row>
    <row r="419" spans="1:32">
      <c r="A419" s="1" t="s">
        <v>1732</v>
      </c>
      <c r="B419" s="9">
        <v>40949</v>
      </c>
      <c r="C419" s="40" t="s">
        <v>1914</v>
      </c>
      <c r="D419" s="40" t="s">
        <v>146</v>
      </c>
      <c r="E419" s="40" t="s">
        <v>25</v>
      </c>
      <c r="F419" s="47" t="s">
        <v>2457</v>
      </c>
      <c r="G419" s="40" t="s">
        <v>26</v>
      </c>
      <c r="H419" s="40" t="s">
        <v>27</v>
      </c>
      <c r="I419" s="40" t="s">
        <v>88</v>
      </c>
      <c r="J419" s="40">
        <v>21.6</v>
      </c>
      <c r="K419" s="40">
        <v>15.2</v>
      </c>
      <c r="L419" s="40">
        <v>18.100000000000001</v>
      </c>
      <c r="M419" s="40"/>
      <c r="N419" s="40"/>
      <c r="O419" s="40"/>
      <c r="P419" s="40"/>
      <c r="Q419" s="40">
        <v>13</v>
      </c>
      <c r="R419" s="40">
        <v>45</v>
      </c>
      <c r="S419" s="40">
        <f>R419-Q419</f>
        <v>32</v>
      </c>
      <c r="T419" s="40">
        <f>1+8</f>
        <v>9</v>
      </c>
      <c r="U419" s="40"/>
      <c r="V419" s="40"/>
      <c r="W419" s="40"/>
      <c r="X419" s="40"/>
      <c r="Y419" s="40"/>
      <c r="Z419" s="40"/>
      <c r="AA419" s="40"/>
      <c r="AB419" s="40"/>
      <c r="AC419" s="40" t="s">
        <v>59</v>
      </c>
      <c r="AD419" s="40" t="s">
        <v>79</v>
      </c>
      <c r="AE419" s="40" t="s">
        <v>154</v>
      </c>
      <c r="AF419" s="1"/>
    </row>
    <row r="420" spans="1:32">
      <c r="A420" s="1" t="s">
        <v>1732</v>
      </c>
      <c r="B420" s="9">
        <v>40949</v>
      </c>
      <c r="C420" s="40" t="s">
        <v>1912</v>
      </c>
      <c r="D420" s="40" t="s">
        <v>152</v>
      </c>
      <c r="E420" s="40" t="s">
        <v>25</v>
      </c>
      <c r="F420" s="47" t="s">
        <v>2456</v>
      </c>
      <c r="G420" s="40" t="s">
        <v>26</v>
      </c>
      <c r="H420" s="40" t="s">
        <v>33</v>
      </c>
      <c r="I420" s="40"/>
      <c r="J420" s="40">
        <v>53.05</v>
      </c>
      <c r="K420" s="40"/>
      <c r="L420" s="40">
        <v>11.3</v>
      </c>
      <c r="M420" s="40">
        <f>153+78.2</f>
        <v>231.2</v>
      </c>
      <c r="N420" s="40">
        <f>153+76.2</f>
        <v>229.2</v>
      </c>
      <c r="O420" s="40"/>
      <c r="P420" s="40"/>
      <c r="Q420" s="40">
        <v>13</v>
      </c>
      <c r="R420" s="40">
        <v>310</v>
      </c>
      <c r="S420" s="40">
        <f>R420-Q420</f>
        <v>297</v>
      </c>
      <c r="T420" s="40">
        <v>3</v>
      </c>
      <c r="U420" s="40"/>
      <c r="V420" s="40"/>
      <c r="W420" s="40"/>
      <c r="X420" s="40"/>
      <c r="Y420" s="40"/>
      <c r="Z420" s="40"/>
      <c r="AA420" s="40"/>
      <c r="AB420" s="40"/>
      <c r="AC420" s="40" t="s">
        <v>59</v>
      </c>
      <c r="AD420" s="40" t="s">
        <v>45</v>
      </c>
      <c r="AE420" s="40" t="s">
        <v>153</v>
      </c>
      <c r="AF420" s="1"/>
    </row>
    <row r="421" spans="1:32">
      <c r="A421" s="1" t="s">
        <v>1733</v>
      </c>
      <c r="B421" s="9">
        <v>40950</v>
      </c>
      <c r="C421" s="40" t="s">
        <v>1927</v>
      </c>
      <c r="D421" s="40" t="s">
        <v>32</v>
      </c>
      <c r="E421" s="40" t="s">
        <v>25</v>
      </c>
      <c r="F421" s="47" t="s">
        <v>2467</v>
      </c>
      <c r="G421" s="40" t="s">
        <v>26</v>
      </c>
      <c r="H421" s="40" t="s">
        <v>33</v>
      </c>
      <c r="I421" s="40" t="s">
        <v>158</v>
      </c>
      <c r="J421" s="40">
        <v>28</v>
      </c>
      <c r="K421" s="40">
        <v>16.25</v>
      </c>
      <c r="L421" s="40">
        <v>10.75</v>
      </c>
      <c r="M421" s="40"/>
      <c r="N421" s="40"/>
      <c r="O421" s="40"/>
      <c r="P421" s="40"/>
      <c r="Q421" s="40">
        <v>13</v>
      </c>
      <c r="R421" s="40">
        <v>73</v>
      </c>
      <c r="S421" s="40">
        <f>R421-Q421</f>
        <v>60</v>
      </c>
      <c r="T421" s="40">
        <v>0</v>
      </c>
      <c r="U421" s="40"/>
      <c r="V421" s="40" t="s">
        <v>159</v>
      </c>
      <c r="W421" s="40"/>
      <c r="X421" s="40"/>
      <c r="Y421" s="40"/>
      <c r="Z421" s="40"/>
      <c r="AA421" s="40"/>
      <c r="AB421" s="40"/>
      <c r="AC421" s="40" t="s">
        <v>59</v>
      </c>
      <c r="AD421" s="40" t="s">
        <v>59</v>
      </c>
      <c r="AE421" s="40" t="s">
        <v>160</v>
      </c>
      <c r="AF421" s="1"/>
    </row>
    <row r="422" spans="1:32">
      <c r="A422" s="1" t="s">
        <v>1733</v>
      </c>
      <c r="B422" s="9">
        <v>40950</v>
      </c>
      <c r="C422" s="40" t="s">
        <v>1926</v>
      </c>
      <c r="D422" s="40" t="s">
        <v>29</v>
      </c>
      <c r="E422" s="40" t="s">
        <v>53</v>
      </c>
      <c r="F422" s="47" t="s">
        <v>2446</v>
      </c>
      <c r="G422" s="40" t="s">
        <v>26</v>
      </c>
      <c r="H422" s="40" t="s">
        <v>27</v>
      </c>
      <c r="I422" s="40"/>
      <c r="J422" s="40"/>
      <c r="K422" s="40"/>
      <c r="L422" s="40"/>
      <c r="M422" s="40"/>
      <c r="N422" s="40"/>
      <c r="O422" s="40"/>
      <c r="P422" s="40"/>
      <c r="Q422" s="40"/>
      <c r="R422" s="40"/>
      <c r="S422" s="40"/>
      <c r="T422" s="40"/>
      <c r="U422" s="40"/>
      <c r="V422" s="40"/>
      <c r="W422" s="40"/>
      <c r="X422" s="40"/>
      <c r="Y422" s="40"/>
      <c r="Z422" s="40"/>
      <c r="AA422" s="40"/>
      <c r="AB422" s="40"/>
      <c r="AC422" s="40" t="s">
        <v>45</v>
      </c>
      <c r="AD422" s="40" t="s">
        <v>59</v>
      </c>
      <c r="AE422" s="40"/>
      <c r="AF422" s="1"/>
    </row>
    <row r="423" spans="1:32">
      <c r="A423" s="1" t="s">
        <v>1733</v>
      </c>
      <c r="B423" s="9">
        <v>40950</v>
      </c>
      <c r="C423" s="40" t="s">
        <v>1922</v>
      </c>
      <c r="D423" s="40" t="s">
        <v>24</v>
      </c>
      <c r="E423" s="40" t="s">
        <v>25</v>
      </c>
      <c r="F423" s="47" t="s">
        <v>2464</v>
      </c>
      <c r="G423" s="40" t="s">
        <v>26</v>
      </c>
      <c r="H423" s="40" t="s">
        <v>27</v>
      </c>
      <c r="I423" s="40" t="s">
        <v>88</v>
      </c>
      <c r="J423" s="40">
        <v>45.25</v>
      </c>
      <c r="K423" s="40">
        <v>23.8</v>
      </c>
      <c r="L423" s="40">
        <v>46.95</v>
      </c>
      <c r="M423" s="40"/>
      <c r="N423" s="40"/>
      <c r="O423" s="40"/>
      <c r="P423" s="40"/>
      <c r="Q423" s="40">
        <v>14</v>
      </c>
      <c r="R423" s="40">
        <v>350</v>
      </c>
      <c r="S423" s="40">
        <f>R423-Q423</f>
        <v>336</v>
      </c>
      <c r="T423" s="40">
        <f>6+24</f>
        <v>30</v>
      </c>
      <c r="U423" s="40"/>
      <c r="V423" s="40"/>
      <c r="W423" s="40"/>
      <c r="X423" s="40">
        <v>451</v>
      </c>
      <c r="Y423" s="40"/>
      <c r="Z423" s="40"/>
      <c r="AA423" s="40"/>
      <c r="AB423" s="40"/>
      <c r="AC423" s="40" t="s">
        <v>59</v>
      </c>
      <c r="AD423" s="40" t="s">
        <v>59</v>
      </c>
      <c r="AE423" s="40"/>
      <c r="AF423" s="1"/>
    </row>
    <row r="424" spans="1:32">
      <c r="A424" s="1" t="s">
        <v>1733</v>
      </c>
      <c r="B424" s="9">
        <v>40950</v>
      </c>
      <c r="C424" s="40" t="s">
        <v>1918</v>
      </c>
      <c r="D424" s="40" t="s">
        <v>24</v>
      </c>
      <c r="E424" s="40" t="s">
        <v>53</v>
      </c>
      <c r="F424" s="47" t="s">
        <v>2433</v>
      </c>
      <c r="G424" s="40" t="s">
        <v>26</v>
      </c>
      <c r="H424" s="40" t="s">
        <v>33</v>
      </c>
      <c r="I424" s="40"/>
      <c r="J424" s="40"/>
      <c r="K424" s="40"/>
      <c r="L424" s="40"/>
      <c r="M424" s="40"/>
      <c r="N424" s="40"/>
      <c r="O424" s="40"/>
      <c r="P424" s="40"/>
      <c r="Q424" s="40"/>
      <c r="R424" s="40"/>
      <c r="S424" s="40"/>
      <c r="T424" s="40"/>
      <c r="U424" s="40"/>
      <c r="V424" s="40"/>
      <c r="W424" s="40"/>
      <c r="X424" s="40"/>
      <c r="Y424" s="40"/>
      <c r="Z424" s="40"/>
      <c r="AA424" s="40"/>
      <c r="AB424" s="40"/>
      <c r="AC424" s="40" t="s">
        <v>45</v>
      </c>
      <c r="AD424" s="40" t="s">
        <v>45</v>
      </c>
      <c r="AE424" s="40"/>
      <c r="AF424" s="1"/>
    </row>
    <row r="425" spans="1:32">
      <c r="A425" s="1" t="s">
        <v>1733</v>
      </c>
      <c r="B425" s="9">
        <v>40950</v>
      </c>
      <c r="C425" s="40" t="s">
        <v>1929</v>
      </c>
      <c r="D425" s="40" t="s">
        <v>30</v>
      </c>
      <c r="E425" s="40" t="s">
        <v>53</v>
      </c>
      <c r="F425" s="47" t="s">
        <v>2440</v>
      </c>
      <c r="G425" s="40" t="s">
        <v>26</v>
      </c>
      <c r="H425" s="40" t="s">
        <v>27</v>
      </c>
      <c r="I425" s="40"/>
      <c r="J425" s="40"/>
      <c r="K425" s="40"/>
      <c r="L425" s="40"/>
      <c r="M425" s="40"/>
      <c r="N425" s="40"/>
      <c r="O425" s="40"/>
      <c r="P425" s="40"/>
      <c r="Q425" s="40"/>
      <c r="R425" s="40"/>
      <c r="S425" s="40"/>
      <c r="T425" s="40"/>
      <c r="U425" s="40"/>
      <c r="V425" s="40"/>
      <c r="W425" s="40"/>
      <c r="X425" s="40"/>
      <c r="Y425" s="40"/>
      <c r="Z425" s="40"/>
      <c r="AA425" s="40"/>
      <c r="AB425" s="40"/>
      <c r="AC425" s="40" t="s">
        <v>59</v>
      </c>
      <c r="AD425" s="40" t="s">
        <v>79</v>
      </c>
      <c r="AE425" s="40"/>
      <c r="AF425" s="1"/>
    </row>
    <row r="426" spans="1:32">
      <c r="A426" s="1" t="s">
        <v>1733</v>
      </c>
      <c r="B426" s="9">
        <v>40950</v>
      </c>
      <c r="C426" s="40" t="s">
        <v>1930</v>
      </c>
      <c r="D426" s="40" t="s">
        <v>30</v>
      </c>
      <c r="E426" s="40" t="s">
        <v>53</v>
      </c>
      <c r="F426" s="47" t="s">
        <v>2441</v>
      </c>
      <c r="G426" s="40" t="s">
        <v>26</v>
      </c>
      <c r="H426" s="40" t="s">
        <v>27</v>
      </c>
      <c r="I426" s="40"/>
      <c r="J426" s="40"/>
      <c r="K426" s="40"/>
      <c r="L426" s="40"/>
      <c r="M426" s="40"/>
      <c r="N426" s="40"/>
      <c r="O426" s="40"/>
      <c r="P426" s="40"/>
      <c r="Q426" s="40"/>
      <c r="R426" s="40"/>
      <c r="S426" s="40"/>
      <c r="T426" s="40"/>
      <c r="U426" s="40"/>
      <c r="V426" s="40" t="s">
        <v>164</v>
      </c>
      <c r="W426" s="40"/>
      <c r="X426" s="40"/>
      <c r="Y426" s="40"/>
      <c r="Z426" s="40"/>
      <c r="AA426" s="40"/>
      <c r="AB426" s="40"/>
      <c r="AC426" s="40" t="s">
        <v>45</v>
      </c>
      <c r="AD426" s="40" t="s">
        <v>77</v>
      </c>
      <c r="AE426" s="40"/>
      <c r="AF426" s="1"/>
    </row>
    <row r="427" spans="1:32">
      <c r="A427" s="1" t="s">
        <v>1733</v>
      </c>
      <c r="B427" s="9">
        <v>40950</v>
      </c>
      <c r="C427" s="40" t="s">
        <v>1903</v>
      </c>
      <c r="D427" s="40" t="s">
        <v>30</v>
      </c>
      <c r="E427" s="40" t="s">
        <v>25</v>
      </c>
      <c r="F427" s="47" t="s">
        <v>2468</v>
      </c>
      <c r="G427" s="40" t="s">
        <v>26</v>
      </c>
      <c r="H427" s="40" t="s">
        <v>27</v>
      </c>
      <c r="I427" s="40" t="s">
        <v>40</v>
      </c>
      <c r="J427" s="40">
        <v>26.9</v>
      </c>
      <c r="K427" s="40">
        <v>17.399999999999999</v>
      </c>
      <c r="L427" s="40">
        <v>17</v>
      </c>
      <c r="M427" s="40"/>
      <c r="N427" s="40"/>
      <c r="O427" s="40"/>
      <c r="P427" s="40"/>
      <c r="Q427" s="40">
        <v>13</v>
      </c>
      <c r="R427" s="40">
        <v>67</v>
      </c>
      <c r="S427" s="40">
        <f>R427-Q427</f>
        <v>54</v>
      </c>
      <c r="T427" s="40">
        <f>13+24</f>
        <v>37</v>
      </c>
      <c r="U427" s="40"/>
      <c r="V427" s="40"/>
      <c r="W427" s="40"/>
      <c r="X427" s="40">
        <v>450</v>
      </c>
      <c r="Y427" s="40"/>
      <c r="Z427" s="40"/>
      <c r="AA427" s="40"/>
      <c r="AB427" s="40"/>
      <c r="AC427" s="40" t="s">
        <v>59</v>
      </c>
      <c r="AD427" s="40" t="s">
        <v>77</v>
      </c>
      <c r="AE427" s="40"/>
      <c r="AF427" s="1"/>
    </row>
    <row r="428" spans="1:32">
      <c r="A428" s="1" t="s">
        <v>1733</v>
      </c>
      <c r="B428" s="9">
        <v>40950</v>
      </c>
      <c r="C428" s="40" t="s">
        <v>1928</v>
      </c>
      <c r="D428" s="40" t="s">
        <v>32</v>
      </c>
      <c r="E428" s="40" t="s">
        <v>53</v>
      </c>
      <c r="F428" s="47" t="s">
        <v>2451</v>
      </c>
      <c r="G428" s="40" t="s">
        <v>26</v>
      </c>
      <c r="H428" s="40" t="s">
        <v>33</v>
      </c>
      <c r="I428" s="40" t="s">
        <v>158</v>
      </c>
      <c r="J428" s="40"/>
      <c r="K428" s="40"/>
      <c r="L428" s="40"/>
      <c r="M428" s="40"/>
      <c r="N428" s="40"/>
      <c r="O428" s="40"/>
      <c r="P428" s="40"/>
      <c r="Q428" s="40"/>
      <c r="R428" s="40"/>
      <c r="S428" s="40"/>
      <c r="T428" s="40"/>
      <c r="U428" s="40"/>
      <c r="V428" s="40"/>
      <c r="W428" s="40"/>
      <c r="X428" s="40">
        <v>453</v>
      </c>
      <c r="Y428" s="40"/>
      <c r="Z428" s="40"/>
      <c r="AA428" s="40"/>
      <c r="AB428" s="40"/>
      <c r="AC428" s="40" t="s">
        <v>59</v>
      </c>
      <c r="AD428" s="40" t="s">
        <v>77</v>
      </c>
      <c r="AE428" s="40" t="s">
        <v>162</v>
      </c>
      <c r="AF428" s="1"/>
    </row>
    <row r="429" spans="1:32">
      <c r="A429" s="1" t="s">
        <v>1733</v>
      </c>
      <c r="B429" s="9">
        <v>40950</v>
      </c>
      <c r="C429" s="40" t="s">
        <v>1931</v>
      </c>
      <c r="D429" s="40" t="s">
        <v>30</v>
      </c>
      <c r="E429" s="40" t="s">
        <v>53</v>
      </c>
      <c r="F429" s="47" t="s">
        <v>2452</v>
      </c>
      <c r="G429" s="40" t="s">
        <v>125</v>
      </c>
      <c r="H429" s="40" t="s">
        <v>90</v>
      </c>
      <c r="I429" s="40"/>
      <c r="J429" s="40"/>
      <c r="K429" s="40"/>
      <c r="L429" s="40"/>
      <c r="M429" s="40"/>
      <c r="N429" s="40"/>
      <c r="O429" s="40"/>
      <c r="P429" s="40"/>
      <c r="Q429" s="40"/>
      <c r="R429" s="40"/>
      <c r="S429" s="40"/>
      <c r="T429" s="40"/>
      <c r="U429" s="40"/>
      <c r="V429" s="40"/>
      <c r="W429" s="40"/>
      <c r="X429" s="40"/>
      <c r="Y429" s="40"/>
      <c r="Z429" s="40"/>
      <c r="AA429" s="40"/>
      <c r="AB429" s="40"/>
      <c r="AC429" s="40" t="s">
        <v>45</v>
      </c>
      <c r="AD429" s="40" t="s">
        <v>59</v>
      </c>
      <c r="AE429" s="40"/>
      <c r="AF429" s="1"/>
    </row>
    <row r="430" spans="1:32">
      <c r="A430" s="1" t="s">
        <v>1733</v>
      </c>
      <c r="B430" s="9">
        <v>40950</v>
      </c>
      <c r="C430" s="40" t="s">
        <v>1923</v>
      </c>
      <c r="D430" s="40" t="s">
        <v>24</v>
      </c>
      <c r="E430" s="40" t="s">
        <v>53</v>
      </c>
      <c r="F430" s="47" t="s">
        <v>2434</v>
      </c>
      <c r="G430" s="40" t="s">
        <v>26</v>
      </c>
      <c r="H430" s="40" t="s">
        <v>33</v>
      </c>
      <c r="I430" s="40"/>
      <c r="J430" s="40"/>
      <c r="K430" s="40"/>
      <c r="L430" s="40"/>
      <c r="M430" s="40"/>
      <c r="N430" s="40"/>
      <c r="O430" s="40"/>
      <c r="P430" s="40"/>
      <c r="Q430" s="40"/>
      <c r="R430" s="40"/>
      <c r="S430" s="40"/>
      <c r="T430" s="40"/>
      <c r="U430" s="40"/>
      <c r="V430" s="40"/>
      <c r="W430" s="40"/>
      <c r="X430" s="40"/>
      <c r="Y430" s="40"/>
      <c r="Z430" s="40"/>
      <c r="AA430" s="40"/>
      <c r="AB430" s="40"/>
      <c r="AC430" s="40" t="s">
        <v>45</v>
      </c>
      <c r="AD430" s="40" t="s">
        <v>45</v>
      </c>
      <c r="AE430" s="40"/>
      <c r="AF430" s="1"/>
    </row>
    <row r="431" spans="1:32">
      <c r="A431" s="1" t="s">
        <v>1733</v>
      </c>
      <c r="B431" s="9">
        <v>40950</v>
      </c>
      <c r="C431" s="40" t="s">
        <v>1909</v>
      </c>
      <c r="D431" s="40" t="s">
        <v>30</v>
      </c>
      <c r="E431" s="40" t="s">
        <v>53</v>
      </c>
      <c r="F431" s="47" t="s">
        <v>2453</v>
      </c>
      <c r="G431" s="40" t="s">
        <v>26</v>
      </c>
      <c r="H431" s="40" t="s">
        <v>33</v>
      </c>
      <c r="I431" s="40"/>
      <c r="J431" s="40"/>
      <c r="K431" s="40"/>
      <c r="L431" s="40"/>
      <c r="M431" s="40"/>
      <c r="N431" s="40"/>
      <c r="O431" s="40"/>
      <c r="P431" s="40"/>
      <c r="Q431" s="40"/>
      <c r="R431" s="40"/>
      <c r="S431" s="40"/>
      <c r="T431" s="40"/>
      <c r="U431" s="40"/>
      <c r="V431" s="40"/>
      <c r="W431" s="40"/>
      <c r="X431" s="40"/>
      <c r="Y431" s="40"/>
      <c r="Z431" s="40"/>
      <c r="AA431" s="40"/>
      <c r="AB431" s="40"/>
      <c r="AC431" s="40" t="s">
        <v>45</v>
      </c>
      <c r="AD431" s="40" t="s">
        <v>59</v>
      </c>
      <c r="AE431" s="40"/>
      <c r="AF431" s="1"/>
    </row>
    <row r="432" spans="1:32">
      <c r="A432" s="1" t="s">
        <v>1733</v>
      </c>
      <c r="B432" s="9">
        <v>40950</v>
      </c>
      <c r="C432" s="40" t="s">
        <v>1912</v>
      </c>
      <c r="D432" s="40" t="s">
        <v>29</v>
      </c>
      <c r="E432" s="40" t="s">
        <v>53</v>
      </c>
      <c r="F432" s="47" t="s">
        <v>2449</v>
      </c>
      <c r="G432" s="40" t="s">
        <v>26</v>
      </c>
      <c r="H432" s="40" t="s">
        <v>27</v>
      </c>
      <c r="I432" s="40"/>
      <c r="J432" s="40"/>
      <c r="K432" s="40"/>
      <c r="L432" s="40"/>
      <c r="M432" s="40"/>
      <c r="N432" s="40"/>
      <c r="O432" s="40"/>
      <c r="P432" s="40"/>
      <c r="Q432" s="40"/>
      <c r="R432" s="40"/>
      <c r="S432" s="40"/>
      <c r="T432" s="40"/>
      <c r="U432" s="40"/>
      <c r="V432" s="40" t="s">
        <v>155</v>
      </c>
      <c r="W432" s="40"/>
      <c r="X432" s="40"/>
      <c r="Y432" s="40"/>
      <c r="Z432" s="40"/>
      <c r="AA432" s="40"/>
      <c r="AB432" s="40"/>
      <c r="AC432" s="40" t="s">
        <v>59</v>
      </c>
      <c r="AD432" s="40" t="s">
        <v>79</v>
      </c>
      <c r="AE432" s="40"/>
      <c r="AF432" s="1"/>
    </row>
    <row r="433" spans="1:32">
      <c r="A433" s="1" t="s">
        <v>1733</v>
      </c>
      <c r="B433" s="9">
        <v>40950</v>
      </c>
      <c r="C433" s="40" t="s">
        <v>1920</v>
      </c>
      <c r="D433" s="40" t="s">
        <v>121</v>
      </c>
      <c r="E433" s="40" t="s">
        <v>25</v>
      </c>
      <c r="F433" s="47" t="s">
        <v>2462</v>
      </c>
      <c r="G433" s="40" t="s">
        <v>26</v>
      </c>
      <c r="H433" s="40" t="s">
        <v>27</v>
      </c>
      <c r="I433" s="40" t="s">
        <v>40</v>
      </c>
      <c r="J433" s="40">
        <v>47.5</v>
      </c>
      <c r="K433" s="40"/>
      <c r="L433" s="40">
        <v>18.8</v>
      </c>
      <c r="M433" s="40">
        <f>153+34.7</f>
        <v>187.7</v>
      </c>
      <c r="N433" s="40">
        <f>153+29.15</f>
        <v>182.15</v>
      </c>
      <c r="O433" s="40"/>
      <c r="P433" s="40">
        <v>35.5</v>
      </c>
      <c r="Q433" s="40">
        <v>14</v>
      </c>
      <c r="R433" s="40">
        <v>193</v>
      </c>
      <c r="S433" s="40">
        <f>R433-Q433</f>
        <v>179</v>
      </c>
      <c r="T433" s="40">
        <v>0</v>
      </c>
      <c r="U433" s="40"/>
      <c r="V433" s="40"/>
      <c r="W433" s="40"/>
      <c r="X433" s="40"/>
      <c r="Y433" s="40"/>
      <c r="Z433" s="40"/>
      <c r="AA433" s="40"/>
      <c r="AB433" s="40"/>
      <c r="AC433" s="40" t="s">
        <v>59</v>
      </c>
      <c r="AD433" s="40" t="s">
        <v>79</v>
      </c>
      <c r="AE433" s="40"/>
      <c r="AF433" s="1"/>
    </row>
    <row r="434" spans="1:32">
      <c r="A434" s="1" t="s">
        <v>1733</v>
      </c>
      <c r="B434" s="9">
        <v>40950</v>
      </c>
      <c r="C434" s="40" t="s">
        <v>1925</v>
      </c>
      <c r="D434" s="40" t="s">
        <v>146</v>
      </c>
      <c r="E434" s="40" t="s">
        <v>25</v>
      </c>
      <c r="F434" s="47" t="s">
        <v>2465</v>
      </c>
      <c r="G434" s="40" t="s">
        <v>26</v>
      </c>
      <c r="H434" s="40" t="s">
        <v>33</v>
      </c>
      <c r="I434" s="40" t="s">
        <v>63</v>
      </c>
      <c r="J434" s="40">
        <v>20.9</v>
      </c>
      <c r="K434" s="40">
        <v>12.5</v>
      </c>
      <c r="L434" s="40">
        <v>7.4</v>
      </c>
      <c r="M434" s="40"/>
      <c r="N434" s="40"/>
      <c r="O434" s="40"/>
      <c r="P434" s="40"/>
      <c r="Q434" s="40">
        <v>14</v>
      </c>
      <c r="R434" s="40">
        <v>48</v>
      </c>
      <c r="S434" s="40">
        <f>R434-Q434</f>
        <v>34</v>
      </c>
      <c r="T434" s="40">
        <v>0</v>
      </c>
      <c r="U434" s="40"/>
      <c r="V434" s="40"/>
      <c r="W434" s="40"/>
      <c r="X434" s="40">
        <v>452</v>
      </c>
      <c r="Y434" s="40"/>
      <c r="Z434" s="40"/>
      <c r="AA434" s="40"/>
      <c r="AB434" s="40"/>
      <c r="AC434" s="40" t="s">
        <v>59</v>
      </c>
      <c r="AD434" s="40" t="s">
        <v>77</v>
      </c>
      <c r="AE434" s="40"/>
      <c r="AF434" s="1"/>
    </row>
    <row r="435" spans="1:32">
      <c r="A435" s="1" t="s">
        <v>1733</v>
      </c>
      <c r="B435" s="9">
        <v>40950</v>
      </c>
      <c r="C435" s="40" t="s">
        <v>1914</v>
      </c>
      <c r="D435" s="40" t="s">
        <v>37</v>
      </c>
      <c r="E435" s="40" t="s">
        <v>25</v>
      </c>
      <c r="F435" s="47" t="s">
        <v>2466</v>
      </c>
      <c r="G435" s="40" t="s">
        <v>26</v>
      </c>
      <c r="H435" s="40" t="s">
        <v>27</v>
      </c>
      <c r="I435" s="40" t="s">
        <v>88</v>
      </c>
      <c r="J435" s="40">
        <v>32.75</v>
      </c>
      <c r="K435" s="40">
        <v>16.399999999999999</v>
      </c>
      <c r="L435" s="40">
        <v>38.65</v>
      </c>
      <c r="M435" s="40"/>
      <c r="N435" s="40"/>
      <c r="O435" s="40"/>
      <c r="P435" s="40"/>
      <c r="Q435" s="40">
        <v>14</v>
      </c>
      <c r="R435" s="40">
        <v>122</v>
      </c>
      <c r="S435" s="40">
        <f>R435-Q435</f>
        <v>108</v>
      </c>
      <c r="T435" s="40">
        <v>0</v>
      </c>
      <c r="U435" s="40"/>
      <c r="V435" s="40"/>
      <c r="W435" s="40"/>
      <c r="X435" s="40">
        <v>454</v>
      </c>
      <c r="Y435" s="40"/>
      <c r="Z435" s="40"/>
      <c r="AA435" s="40"/>
      <c r="AB435" s="40"/>
      <c r="AC435" s="40" t="s">
        <v>59</v>
      </c>
      <c r="AD435" s="40" t="s">
        <v>77</v>
      </c>
      <c r="AE435" s="40"/>
      <c r="AF435" s="1"/>
    </row>
    <row r="436" spans="1:32">
      <c r="A436" s="1" t="s">
        <v>1733</v>
      </c>
      <c r="B436" s="9">
        <v>40950</v>
      </c>
      <c r="C436" s="40" t="s">
        <v>1921</v>
      </c>
      <c r="D436" s="40" t="s">
        <v>35</v>
      </c>
      <c r="E436" s="40" t="s">
        <v>25</v>
      </c>
      <c r="F436" s="47" t="s">
        <v>2463</v>
      </c>
      <c r="G436" s="40" t="s">
        <v>26</v>
      </c>
      <c r="H436" s="40" t="s">
        <v>33</v>
      </c>
      <c r="I436" s="40" t="s">
        <v>156</v>
      </c>
      <c r="J436" s="40">
        <v>24.5</v>
      </c>
      <c r="K436" s="40">
        <v>13.9</v>
      </c>
      <c r="L436" s="40">
        <v>10.6</v>
      </c>
      <c r="M436" s="40"/>
      <c r="N436" s="40"/>
      <c r="O436" s="40"/>
      <c r="P436" s="40"/>
      <c r="Q436" s="40">
        <v>13</v>
      </c>
      <c r="R436" s="40">
        <v>65</v>
      </c>
      <c r="S436" s="40">
        <f>R436-Q436</f>
        <v>52</v>
      </c>
      <c r="T436" s="40">
        <v>0</v>
      </c>
      <c r="U436" s="40"/>
      <c r="V436" s="40" t="s">
        <v>159</v>
      </c>
      <c r="W436" s="40"/>
      <c r="X436" s="40"/>
      <c r="Y436" s="40"/>
      <c r="Z436" s="40"/>
      <c r="AA436" s="40"/>
      <c r="AB436" s="40"/>
      <c r="AC436" s="40" t="s">
        <v>59</v>
      </c>
      <c r="AD436" s="40" t="s">
        <v>79</v>
      </c>
      <c r="AE436" s="40" t="s">
        <v>157</v>
      </c>
      <c r="AF436" s="1"/>
    </row>
    <row r="437" spans="1:32">
      <c r="A437" s="35" t="s">
        <v>1733</v>
      </c>
      <c r="B437" s="36">
        <v>40950</v>
      </c>
      <c r="C437" s="45" t="s">
        <v>1924</v>
      </c>
      <c r="D437" s="45" t="s">
        <v>31</v>
      </c>
      <c r="E437" s="45" t="s">
        <v>25</v>
      </c>
      <c r="F437" s="72"/>
      <c r="G437" s="45"/>
      <c r="H437" s="45"/>
      <c r="I437" s="45"/>
      <c r="J437" s="45"/>
      <c r="K437" s="45"/>
      <c r="L437" s="45"/>
      <c r="M437" s="45"/>
      <c r="N437" s="45"/>
      <c r="O437" s="45"/>
      <c r="P437" s="45"/>
      <c r="Q437" s="45"/>
      <c r="R437" s="45"/>
      <c r="S437" s="45"/>
      <c r="T437" s="45"/>
      <c r="U437" s="45"/>
      <c r="V437" s="45"/>
      <c r="W437" s="45"/>
      <c r="X437" s="45"/>
      <c r="Y437" s="45"/>
      <c r="Z437" s="45"/>
      <c r="AA437" s="45"/>
      <c r="AB437" s="45"/>
      <c r="AC437" s="45" t="s">
        <v>59</v>
      </c>
      <c r="AD437" s="45" t="s">
        <v>77</v>
      </c>
      <c r="AE437" s="45" t="s">
        <v>2602</v>
      </c>
      <c r="AF437" s="35"/>
    </row>
    <row r="438" spans="1:32">
      <c r="A438" s="1" t="s">
        <v>1734</v>
      </c>
      <c r="B438" s="9">
        <v>40951</v>
      </c>
      <c r="C438" s="40" t="s">
        <v>1932</v>
      </c>
      <c r="D438" s="40" t="s">
        <v>36</v>
      </c>
      <c r="E438" s="40" t="s">
        <v>25</v>
      </c>
      <c r="F438" s="47" t="s">
        <v>2470</v>
      </c>
      <c r="G438" s="40" t="s">
        <v>26</v>
      </c>
      <c r="H438" s="40" t="s">
        <v>27</v>
      </c>
      <c r="I438" s="40" t="s">
        <v>40</v>
      </c>
      <c r="J438" s="40">
        <v>29.3</v>
      </c>
      <c r="K438" s="40"/>
      <c r="L438" s="40">
        <v>22.35</v>
      </c>
      <c r="M438" s="40">
        <v>135.44999999999999</v>
      </c>
      <c r="N438" s="40">
        <v>86.9</v>
      </c>
      <c r="O438" s="40"/>
      <c r="P438" s="40"/>
      <c r="Q438" s="40">
        <v>13</v>
      </c>
      <c r="R438" s="40">
        <v>99</v>
      </c>
      <c r="S438" s="40">
        <f>99-13</f>
        <v>86</v>
      </c>
      <c r="T438" s="40">
        <v>4</v>
      </c>
      <c r="U438" s="40"/>
      <c r="V438" s="40"/>
      <c r="W438" s="40"/>
      <c r="X438" s="40"/>
      <c r="Y438" s="40"/>
      <c r="Z438" s="40"/>
      <c r="AA438" s="40"/>
      <c r="AB438" s="40"/>
      <c r="AC438" s="40" t="s">
        <v>59</v>
      </c>
      <c r="AD438" s="40" t="s">
        <v>45</v>
      </c>
      <c r="AE438" s="40"/>
      <c r="AF438" s="1"/>
    </row>
    <row r="439" spans="1:32">
      <c r="A439" s="1" t="s">
        <v>1734</v>
      </c>
      <c r="B439" s="9">
        <v>40951</v>
      </c>
      <c r="C439" s="40" t="s">
        <v>1931</v>
      </c>
      <c r="D439" s="40" t="s">
        <v>32</v>
      </c>
      <c r="E439" s="40" t="s">
        <v>25</v>
      </c>
      <c r="F439" s="47" t="s">
        <v>2475</v>
      </c>
      <c r="G439" s="40" t="s">
        <v>125</v>
      </c>
      <c r="H439" s="40" t="s">
        <v>90</v>
      </c>
      <c r="I439" s="40"/>
      <c r="J439" s="40">
        <v>23.75</v>
      </c>
      <c r="K439" s="40">
        <v>15.5</v>
      </c>
      <c r="L439" s="40">
        <v>3.9</v>
      </c>
      <c r="M439" s="40"/>
      <c r="N439" s="40"/>
      <c r="O439" s="40"/>
      <c r="P439" s="40"/>
      <c r="Q439" s="40">
        <v>13</v>
      </c>
      <c r="R439" s="40">
        <v>37</v>
      </c>
      <c r="S439" s="40">
        <f>37-13</f>
        <v>24</v>
      </c>
      <c r="T439" s="40">
        <v>3</v>
      </c>
      <c r="U439" s="40"/>
      <c r="V439" s="40"/>
      <c r="W439" s="40"/>
      <c r="X439" s="40">
        <v>455</v>
      </c>
      <c r="Y439" s="40"/>
      <c r="Z439" s="40"/>
      <c r="AA439" s="40"/>
      <c r="AB439" s="40"/>
      <c r="AC439" s="40" t="s">
        <v>45</v>
      </c>
      <c r="AD439" s="40" t="s">
        <v>79</v>
      </c>
      <c r="AE439" s="40"/>
      <c r="AF439" s="1"/>
    </row>
    <row r="440" spans="1:32">
      <c r="A440" s="1" t="s">
        <v>1734</v>
      </c>
      <c r="B440" s="9">
        <v>40951</v>
      </c>
      <c r="C440" s="40" t="s">
        <v>1918</v>
      </c>
      <c r="D440" s="40" t="s">
        <v>30</v>
      </c>
      <c r="E440" s="40" t="s">
        <v>53</v>
      </c>
      <c r="F440" s="47" t="s">
        <v>2461</v>
      </c>
      <c r="G440" s="40" t="s">
        <v>26</v>
      </c>
      <c r="H440" s="40" t="s">
        <v>33</v>
      </c>
      <c r="I440" s="40"/>
      <c r="J440" s="40"/>
      <c r="K440" s="40"/>
      <c r="L440" s="40"/>
      <c r="M440" s="40"/>
      <c r="N440" s="40"/>
      <c r="O440" s="40"/>
      <c r="P440" s="40"/>
      <c r="Q440" s="40"/>
      <c r="R440" s="40"/>
      <c r="S440" s="40"/>
      <c r="T440" s="40"/>
      <c r="U440" s="40"/>
      <c r="V440" s="40"/>
      <c r="W440" s="40"/>
      <c r="X440" s="40"/>
      <c r="Y440" s="40"/>
      <c r="Z440" s="40"/>
      <c r="AA440" s="40"/>
      <c r="AB440" s="40"/>
      <c r="AC440" s="40" t="s">
        <v>45</v>
      </c>
      <c r="AD440" s="40" t="s">
        <v>77</v>
      </c>
      <c r="AE440" s="40"/>
      <c r="AF440" s="1"/>
    </row>
    <row r="441" spans="1:32">
      <c r="A441" s="1" t="s">
        <v>1734</v>
      </c>
      <c r="B441" s="9">
        <v>40951</v>
      </c>
      <c r="C441" s="40" t="s">
        <v>1933</v>
      </c>
      <c r="D441" s="40" t="s">
        <v>36</v>
      </c>
      <c r="E441" s="40" t="s">
        <v>25</v>
      </c>
      <c r="F441" s="47" t="s">
        <v>2471</v>
      </c>
      <c r="G441" s="40" t="s">
        <v>26</v>
      </c>
      <c r="H441" s="40" t="s">
        <v>33</v>
      </c>
      <c r="I441" s="40"/>
      <c r="J441" s="40">
        <v>33.25</v>
      </c>
      <c r="K441" s="40"/>
      <c r="L441" s="40">
        <v>5.7</v>
      </c>
      <c r="M441" s="40">
        <v>134.6</v>
      </c>
      <c r="N441" s="40">
        <v>75</v>
      </c>
      <c r="O441" s="40"/>
      <c r="P441" s="40"/>
      <c r="Q441" s="40">
        <v>13</v>
      </c>
      <c r="R441" s="40">
        <v>107</v>
      </c>
      <c r="S441" s="40">
        <f>107-13</f>
        <v>94</v>
      </c>
      <c r="T441" s="40">
        <v>17</v>
      </c>
      <c r="U441" s="40"/>
      <c r="V441" s="40" t="s">
        <v>74</v>
      </c>
      <c r="W441" s="40"/>
      <c r="X441" s="40"/>
      <c r="Y441" s="40"/>
      <c r="Z441" s="40"/>
      <c r="AA441" s="40"/>
      <c r="AB441" s="40"/>
      <c r="AC441" s="40" t="s">
        <v>45</v>
      </c>
      <c r="AD441" s="40" t="s">
        <v>79</v>
      </c>
      <c r="AE441" s="40" t="s">
        <v>168</v>
      </c>
      <c r="AF441" s="1"/>
    </row>
    <row r="442" spans="1:32">
      <c r="A442" s="1" t="s">
        <v>1734</v>
      </c>
      <c r="B442" s="9">
        <v>40951</v>
      </c>
      <c r="C442" s="40" t="s">
        <v>1936</v>
      </c>
      <c r="D442" s="40" t="s">
        <v>37</v>
      </c>
      <c r="E442" s="40" t="s">
        <v>25</v>
      </c>
      <c r="F442" s="47" t="s">
        <v>2474</v>
      </c>
      <c r="G442" s="40" t="s">
        <v>26</v>
      </c>
      <c r="H442" s="40" t="s">
        <v>33</v>
      </c>
      <c r="I442" s="40" t="s">
        <v>63</v>
      </c>
      <c r="J442" s="40">
        <v>33.4</v>
      </c>
      <c r="K442" s="40">
        <v>18.899999999999999</v>
      </c>
      <c r="L442" s="40">
        <v>25</v>
      </c>
      <c r="M442" s="40"/>
      <c r="N442" s="40"/>
      <c r="O442" s="40"/>
      <c r="P442" s="40"/>
      <c r="Q442" s="40">
        <v>13</v>
      </c>
      <c r="R442" s="40">
        <v>138</v>
      </c>
      <c r="S442" s="40">
        <f>138-13</f>
        <v>125</v>
      </c>
      <c r="T442" s="40">
        <v>6</v>
      </c>
      <c r="U442" s="40"/>
      <c r="V442" s="40" t="s">
        <v>169</v>
      </c>
      <c r="W442" s="40"/>
      <c r="X442" s="40">
        <v>457</v>
      </c>
      <c r="Y442" s="40"/>
      <c r="Z442" s="40"/>
      <c r="AA442" s="40"/>
      <c r="AB442" s="40"/>
      <c r="AC442" s="40" t="s">
        <v>45</v>
      </c>
      <c r="AD442" s="40" t="s">
        <v>45</v>
      </c>
      <c r="AE442" s="40"/>
      <c r="AF442" s="1"/>
    </row>
    <row r="443" spans="1:32">
      <c r="A443" s="1" t="s">
        <v>1734</v>
      </c>
      <c r="B443" s="9">
        <v>40951</v>
      </c>
      <c r="C443" s="40" t="s">
        <v>1913</v>
      </c>
      <c r="D443" s="40" t="s">
        <v>30</v>
      </c>
      <c r="E443" s="40" t="s">
        <v>53</v>
      </c>
      <c r="F443" s="47" t="s">
        <v>2440</v>
      </c>
      <c r="G443" s="40" t="s">
        <v>26</v>
      </c>
      <c r="H443" s="40" t="s">
        <v>27</v>
      </c>
      <c r="I443" s="40"/>
      <c r="J443" s="40"/>
      <c r="K443" s="40"/>
      <c r="L443" s="40"/>
      <c r="M443" s="40"/>
      <c r="N443" s="40"/>
      <c r="O443" s="40"/>
      <c r="P443" s="40"/>
      <c r="Q443" s="40"/>
      <c r="R443" s="40"/>
      <c r="S443" s="40"/>
      <c r="T443" s="40"/>
      <c r="U443" s="40"/>
      <c r="V443" s="40"/>
      <c r="W443" s="40"/>
      <c r="X443" s="40"/>
      <c r="Y443" s="40"/>
      <c r="Z443" s="40"/>
      <c r="AA443" s="40"/>
      <c r="AB443" s="40"/>
      <c r="AC443" s="40" t="s">
        <v>45</v>
      </c>
      <c r="AD443" s="40" t="s">
        <v>59</v>
      </c>
      <c r="AE443" s="40"/>
      <c r="AF443" s="1"/>
    </row>
    <row r="444" spans="1:32">
      <c r="A444" s="1" t="s">
        <v>1734</v>
      </c>
      <c r="B444" s="9">
        <v>40951</v>
      </c>
      <c r="C444" s="40" t="s">
        <v>1935</v>
      </c>
      <c r="D444" s="40" t="s">
        <v>146</v>
      </c>
      <c r="E444" s="40" t="s">
        <v>25</v>
      </c>
      <c r="F444" s="47" t="s">
        <v>2473</v>
      </c>
      <c r="G444" s="40" t="s">
        <v>26</v>
      </c>
      <c r="H444" s="40" t="s">
        <v>27</v>
      </c>
      <c r="I444" s="40" t="s">
        <v>40</v>
      </c>
      <c r="J444" s="40">
        <v>21.7</v>
      </c>
      <c r="K444" s="40">
        <v>15.1</v>
      </c>
      <c r="L444" s="40">
        <v>12.9</v>
      </c>
      <c r="M444" s="40"/>
      <c r="N444" s="40"/>
      <c r="O444" s="40"/>
      <c r="P444" s="40"/>
      <c r="Q444" s="40">
        <v>14</v>
      </c>
      <c r="R444" s="40">
        <v>53</v>
      </c>
      <c r="S444" s="40">
        <f>53-14</f>
        <v>39</v>
      </c>
      <c r="T444" s="40">
        <v>14</v>
      </c>
      <c r="U444" s="40"/>
      <c r="V444" s="40"/>
      <c r="W444" s="40"/>
      <c r="X444" s="40">
        <v>456</v>
      </c>
      <c r="Y444" s="40"/>
      <c r="Z444" s="40"/>
      <c r="AA444" s="40"/>
      <c r="AB444" s="40"/>
      <c r="AC444" s="40" t="s">
        <v>45</v>
      </c>
      <c r="AD444" s="40" t="s">
        <v>79</v>
      </c>
      <c r="AE444" s="40"/>
      <c r="AF444" s="1"/>
    </row>
    <row r="445" spans="1:32">
      <c r="A445" s="1" t="s">
        <v>1734</v>
      </c>
      <c r="B445" s="9">
        <v>40951</v>
      </c>
      <c r="C445" s="40" t="s">
        <v>1916</v>
      </c>
      <c r="D445" s="40" t="s">
        <v>29</v>
      </c>
      <c r="E445" s="40" t="s">
        <v>53</v>
      </c>
      <c r="F445" s="47" t="s">
        <v>2436</v>
      </c>
      <c r="G445" s="40" t="s">
        <v>26</v>
      </c>
      <c r="H445" s="40" t="s">
        <v>27</v>
      </c>
      <c r="I445" s="40"/>
      <c r="J445" s="40"/>
      <c r="K445" s="40"/>
      <c r="L445" s="40"/>
      <c r="M445" s="40"/>
      <c r="N445" s="40"/>
      <c r="O445" s="40"/>
      <c r="P445" s="40"/>
      <c r="Q445" s="40"/>
      <c r="R445" s="40"/>
      <c r="S445" s="40"/>
      <c r="T445" s="40"/>
      <c r="U445" s="40"/>
      <c r="V445" s="40"/>
      <c r="W445" s="40"/>
      <c r="X445" s="40"/>
      <c r="Y445" s="40"/>
      <c r="Z445" s="40"/>
      <c r="AA445" s="40"/>
      <c r="AB445" s="40"/>
      <c r="AC445" s="40" t="s">
        <v>45</v>
      </c>
      <c r="AD445" s="40" t="s">
        <v>77</v>
      </c>
      <c r="AE445" s="40"/>
      <c r="AF445" s="1"/>
    </row>
    <row r="446" spans="1:32">
      <c r="A446" s="1" t="s">
        <v>1734</v>
      </c>
      <c r="B446" s="9">
        <v>40951</v>
      </c>
      <c r="C446" s="40" t="s">
        <v>1938</v>
      </c>
      <c r="D446" s="40" t="s">
        <v>32</v>
      </c>
      <c r="E446" s="40" t="s">
        <v>25</v>
      </c>
      <c r="F446" s="47" t="s">
        <v>2476</v>
      </c>
      <c r="G446" s="40" t="s">
        <v>26</v>
      </c>
      <c r="H446" s="40" t="s">
        <v>27</v>
      </c>
      <c r="I446" s="40"/>
      <c r="J446" s="40">
        <v>25</v>
      </c>
      <c r="K446" s="40">
        <v>16.600000000000001</v>
      </c>
      <c r="L446" s="40">
        <v>14.3</v>
      </c>
      <c r="M446" s="40"/>
      <c r="N446" s="40"/>
      <c r="O446" s="40"/>
      <c r="P446" s="40"/>
      <c r="Q446" s="40">
        <v>13</v>
      </c>
      <c r="R446" s="40">
        <v>75</v>
      </c>
      <c r="S446" s="40">
        <f>75-13</f>
        <v>62</v>
      </c>
      <c r="T446" s="40">
        <v>59</v>
      </c>
      <c r="U446" s="40"/>
      <c r="V446" s="40"/>
      <c r="W446" s="40"/>
      <c r="X446" s="40">
        <v>458</v>
      </c>
      <c r="Y446" s="40"/>
      <c r="Z446" s="40"/>
      <c r="AA446" s="40"/>
      <c r="AB446" s="40"/>
      <c r="AC446" s="40" t="s">
        <v>59</v>
      </c>
      <c r="AD446" s="40" t="s">
        <v>45</v>
      </c>
      <c r="AE446" s="40"/>
      <c r="AF446" s="1"/>
    </row>
    <row r="447" spans="1:32">
      <c r="A447" s="1" t="s">
        <v>1734</v>
      </c>
      <c r="B447" s="9">
        <v>40951</v>
      </c>
      <c r="C447" s="40" t="s">
        <v>1939</v>
      </c>
      <c r="D447" s="40" t="s">
        <v>32</v>
      </c>
      <c r="E447" s="40" t="s">
        <v>53</v>
      </c>
      <c r="F447" s="47" t="s">
        <v>2451</v>
      </c>
      <c r="G447" s="40" t="s">
        <v>26</v>
      </c>
      <c r="H447" s="40" t="s">
        <v>33</v>
      </c>
      <c r="I447" s="40"/>
      <c r="J447" s="40"/>
      <c r="K447" s="40"/>
      <c r="L447" s="40"/>
      <c r="M447" s="40"/>
      <c r="N447" s="40"/>
      <c r="O447" s="40"/>
      <c r="P447" s="40"/>
      <c r="Q447" s="40"/>
      <c r="R447" s="40"/>
      <c r="S447" s="40"/>
      <c r="T447" s="40"/>
      <c r="U447" s="40"/>
      <c r="V447" s="40"/>
      <c r="W447" s="40"/>
      <c r="X447" s="40"/>
      <c r="Y447" s="40"/>
      <c r="Z447" s="40"/>
      <c r="AA447" s="40"/>
      <c r="AB447" s="40"/>
      <c r="AC447" s="40" t="s">
        <v>45</v>
      </c>
      <c r="AD447" s="40" t="s">
        <v>59</v>
      </c>
      <c r="AE447" s="40"/>
      <c r="AF447" s="1"/>
    </row>
    <row r="448" spans="1:32">
      <c r="A448" s="1" t="s">
        <v>1734</v>
      </c>
      <c r="B448" s="9">
        <v>40951</v>
      </c>
      <c r="C448" s="40" t="s">
        <v>1911</v>
      </c>
      <c r="D448" s="40" t="s">
        <v>30</v>
      </c>
      <c r="E448" s="40" t="s">
        <v>53</v>
      </c>
      <c r="F448" s="47" t="s">
        <v>2452</v>
      </c>
      <c r="G448" s="40" t="s">
        <v>125</v>
      </c>
      <c r="H448" s="40" t="s">
        <v>90</v>
      </c>
      <c r="I448" s="40"/>
      <c r="J448" s="40"/>
      <c r="K448" s="40"/>
      <c r="L448" s="40"/>
      <c r="M448" s="40"/>
      <c r="N448" s="40"/>
      <c r="O448" s="40"/>
      <c r="P448" s="40"/>
      <c r="Q448" s="40"/>
      <c r="R448" s="40"/>
      <c r="S448" s="40"/>
      <c r="T448" s="40"/>
      <c r="U448" s="40"/>
      <c r="V448" s="40"/>
      <c r="W448" s="40"/>
      <c r="X448" s="40"/>
      <c r="Y448" s="40"/>
      <c r="Z448" s="40"/>
      <c r="AA448" s="40"/>
      <c r="AB448" s="40"/>
      <c r="AC448" s="40" t="s">
        <v>45</v>
      </c>
      <c r="AD448" s="40" t="s">
        <v>79</v>
      </c>
      <c r="AE448" s="40"/>
      <c r="AF448" s="1"/>
    </row>
    <row r="449" spans="1:32">
      <c r="A449" s="1" t="s">
        <v>1734</v>
      </c>
      <c r="B449" s="9">
        <v>40951</v>
      </c>
      <c r="C449" s="40" t="s">
        <v>1901</v>
      </c>
      <c r="D449" s="40" t="s">
        <v>29</v>
      </c>
      <c r="E449" s="40" t="s">
        <v>53</v>
      </c>
      <c r="F449" s="47" t="s">
        <v>2448</v>
      </c>
      <c r="G449" s="40" t="s">
        <v>26</v>
      </c>
      <c r="H449" s="40" t="s">
        <v>33</v>
      </c>
      <c r="I449" s="40"/>
      <c r="J449" s="40"/>
      <c r="K449" s="40"/>
      <c r="L449" s="40"/>
      <c r="M449" s="40"/>
      <c r="N449" s="40"/>
      <c r="O449" s="40"/>
      <c r="P449" s="40"/>
      <c r="Q449" s="40"/>
      <c r="R449" s="40"/>
      <c r="S449" s="40"/>
      <c r="T449" s="40"/>
      <c r="U449" s="40"/>
      <c r="V449" s="40"/>
      <c r="W449" s="40"/>
      <c r="X449" s="40"/>
      <c r="Y449" s="40"/>
      <c r="Z449" s="40"/>
      <c r="AA449" s="40"/>
      <c r="AB449" s="40"/>
      <c r="AC449" s="40" t="s">
        <v>45</v>
      </c>
      <c r="AD449" s="40" t="s">
        <v>79</v>
      </c>
      <c r="AE449" s="40"/>
      <c r="AF449" s="1"/>
    </row>
    <row r="450" spans="1:32">
      <c r="A450" s="1" t="s">
        <v>1734</v>
      </c>
      <c r="B450" s="9">
        <v>40951</v>
      </c>
      <c r="C450" s="40" t="s">
        <v>1912</v>
      </c>
      <c r="D450" s="40" t="s">
        <v>29</v>
      </c>
      <c r="E450" s="40" t="s">
        <v>53</v>
      </c>
      <c r="F450" s="47" t="s">
        <v>2437</v>
      </c>
      <c r="G450" s="40" t="s">
        <v>26</v>
      </c>
      <c r="H450" s="40" t="s">
        <v>33</v>
      </c>
      <c r="I450" s="40"/>
      <c r="J450" s="40"/>
      <c r="K450" s="40"/>
      <c r="L450" s="40"/>
      <c r="M450" s="40"/>
      <c r="N450" s="40"/>
      <c r="O450" s="40"/>
      <c r="P450" s="40"/>
      <c r="Q450" s="40"/>
      <c r="R450" s="40"/>
      <c r="S450" s="40"/>
      <c r="T450" s="40"/>
      <c r="U450" s="40"/>
      <c r="V450" s="40"/>
      <c r="W450" s="40"/>
      <c r="X450" s="40"/>
      <c r="Y450" s="40"/>
      <c r="Z450" s="40"/>
      <c r="AA450" s="40"/>
      <c r="AB450" s="40"/>
      <c r="AC450" s="40" t="s">
        <v>45</v>
      </c>
      <c r="AD450" s="40" t="s">
        <v>59</v>
      </c>
      <c r="AE450" s="40"/>
      <c r="AF450" s="1"/>
    </row>
    <row r="451" spans="1:32">
      <c r="A451" s="1" t="s">
        <v>1734</v>
      </c>
      <c r="B451" s="9">
        <v>40951</v>
      </c>
      <c r="C451" s="40" t="s">
        <v>1929</v>
      </c>
      <c r="D451" s="40" t="s">
        <v>36</v>
      </c>
      <c r="E451" s="40" t="s">
        <v>25</v>
      </c>
      <c r="F451" s="47" t="s">
        <v>2472</v>
      </c>
      <c r="G451" s="40" t="s">
        <v>26</v>
      </c>
      <c r="H451" s="40" t="s">
        <v>33</v>
      </c>
      <c r="I451" s="40" t="s">
        <v>172</v>
      </c>
      <c r="J451" s="40">
        <v>31</v>
      </c>
      <c r="K451" s="40"/>
      <c r="L451" s="40">
        <v>9.1</v>
      </c>
      <c r="M451" s="40">
        <v>145.19999999999999</v>
      </c>
      <c r="N451" s="40">
        <v>88.5</v>
      </c>
      <c r="O451" s="40"/>
      <c r="P451" s="40"/>
      <c r="Q451" s="40">
        <v>13</v>
      </c>
      <c r="R451" s="40">
        <v>110</v>
      </c>
      <c r="S451" s="40">
        <f>R451-Q451</f>
        <v>97</v>
      </c>
      <c r="T451" s="40">
        <v>3</v>
      </c>
      <c r="U451" s="40"/>
      <c r="V451" s="40"/>
      <c r="W451" s="40"/>
      <c r="X451" s="40"/>
      <c r="Y451" s="40"/>
      <c r="Z451" s="40"/>
      <c r="AA451" s="40"/>
      <c r="AB451" s="40"/>
      <c r="AC451" s="40" t="s">
        <v>59</v>
      </c>
      <c r="AD451" s="40" t="s">
        <v>59</v>
      </c>
      <c r="AE451" s="40"/>
      <c r="AF451" s="1"/>
    </row>
    <row r="452" spans="1:32">
      <c r="A452" s="1" t="s">
        <v>1734</v>
      </c>
      <c r="B452" s="9">
        <v>40951</v>
      </c>
      <c r="C452" s="40" t="s">
        <v>1924</v>
      </c>
      <c r="D452" s="40" t="s">
        <v>24</v>
      </c>
      <c r="E452" s="40" t="s">
        <v>53</v>
      </c>
      <c r="F452" s="47" t="s">
        <v>2413</v>
      </c>
      <c r="G452" s="40" t="s">
        <v>26</v>
      </c>
      <c r="H452" s="40" t="s">
        <v>27</v>
      </c>
      <c r="I452" s="40"/>
      <c r="J452" s="40"/>
      <c r="K452" s="40"/>
      <c r="L452" s="40"/>
      <c r="M452" s="40"/>
      <c r="N452" s="40"/>
      <c r="O452" s="40"/>
      <c r="P452" s="40"/>
      <c r="Q452" s="40"/>
      <c r="R452" s="40"/>
      <c r="S452" s="40"/>
      <c r="T452" s="40"/>
      <c r="U452" s="40"/>
      <c r="V452" s="40"/>
      <c r="W452" s="40"/>
      <c r="X452" s="40"/>
      <c r="Y452" s="40"/>
      <c r="Z452" s="40"/>
      <c r="AA452" s="40"/>
      <c r="AB452" s="40"/>
      <c r="AC452" s="40" t="s">
        <v>59</v>
      </c>
      <c r="AD452" s="40" t="s">
        <v>59</v>
      </c>
      <c r="AE452" s="40"/>
      <c r="AF452" s="1"/>
    </row>
    <row r="453" spans="1:32">
      <c r="A453" s="1" t="s">
        <v>1734</v>
      </c>
      <c r="B453" s="9">
        <v>40951</v>
      </c>
      <c r="C453" s="40" t="s">
        <v>1909</v>
      </c>
      <c r="D453" s="40" t="s">
        <v>30</v>
      </c>
      <c r="E453" s="40" t="s">
        <v>53</v>
      </c>
      <c r="F453" s="40" t="s">
        <v>2454</v>
      </c>
      <c r="G453" s="40"/>
      <c r="H453" s="40"/>
      <c r="I453" s="40"/>
      <c r="J453" s="40"/>
      <c r="K453" s="40"/>
      <c r="L453" s="40"/>
      <c r="M453" s="40"/>
      <c r="N453" s="40"/>
      <c r="O453" s="40"/>
      <c r="P453" s="40"/>
      <c r="Q453" s="40"/>
      <c r="R453" s="40"/>
      <c r="S453" s="40"/>
      <c r="T453" s="40"/>
      <c r="U453" s="40"/>
      <c r="V453" s="40"/>
      <c r="W453" s="40"/>
      <c r="X453" s="40"/>
      <c r="Y453" s="40"/>
      <c r="Z453" s="40"/>
      <c r="AA453" s="40"/>
      <c r="AB453" s="40"/>
      <c r="AC453" s="40" t="s">
        <v>45</v>
      </c>
      <c r="AD453" s="40" t="s">
        <v>79</v>
      </c>
      <c r="AE453" s="40"/>
      <c r="AF453" s="1"/>
    </row>
    <row r="454" spans="1:32">
      <c r="A454" s="1" t="s">
        <v>1734</v>
      </c>
      <c r="B454" s="9">
        <v>40951</v>
      </c>
      <c r="C454" s="40" t="s">
        <v>1920</v>
      </c>
      <c r="D454" s="40" t="s">
        <v>121</v>
      </c>
      <c r="E454" s="40" t="s">
        <v>25</v>
      </c>
      <c r="F454" s="47" t="s">
        <v>2469</v>
      </c>
      <c r="G454" s="40" t="s">
        <v>26</v>
      </c>
      <c r="H454" s="40" t="s">
        <v>27</v>
      </c>
      <c r="I454" s="40"/>
      <c r="J454" s="40">
        <v>48.9</v>
      </c>
      <c r="K454" s="40"/>
      <c r="L454" s="40">
        <v>15.8</v>
      </c>
      <c r="M454" s="40">
        <f>153+27.6</f>
        <v>180.6</v>
      </c>
      <c r="N454" s="40">
        <f>153+37.9</f>
        <v>190.9</v>
      </c>
      <c r="O454" s="40"/>
      <c r="P454" s="40">
        <v>34.4</v>
      </c>
      <c r="Q454" s="40">
        <v>13</v>
      </c>
      <c r="R454" s="40">
        <v>189</v>
      </c>
      <c r="S454" s="40">
        <f>189-13</f>
        <v>176</v>
      </c>
      <c r="T454" s="40">
        <v>0</v>
      </c>
      <c r="U454" s="40"/>
      <c r="V454" s="40"/>
      <c r="W454" s="40"/>
      <c r="X454" s="40"/>
      <c r="Y454" s="40"/>
      <c r="Z454" s="40"/>
      <c r="AA454" s="40"/>
      <c r="AB454" s="40"/>
      <c r="AC454" s="40" t="s">
        <v>45</v>
      </c>
      <c r="AD454" s="40" t="s">
        <v>45</v>
      </c>
      <c r="AE454" s="40"/>
      <c r="AF454" s="1"/>
    </row>
    <row r="455" spans="1:32">
      <c r="A455" s="1" t="s">
        <v>1734</v>
      </c>
      <c r="B455" s="9">
        <v>40951</v>
      </c>
      <c r="C455" s="40" t="s">
        <v>1937</v>
      </c>
      <c r="D455" s="40" t="s">
        <v>29</v>
      </c>
      <c r="E455" s="40" t="s">
        <v>53</v>
      </c>
      <c r="F455" s="47" t="s">
        <v>2459</v>
      </c>
      <c r="G455" s="40" t="s">
        <v>26</v>
      </c>
      <c r="H455" s="40" t="s">
        <v>66</v>
      </c>
      <c r="I455" s="40"/>
      <c r="J455" s="40"/>
      <c r="K455" s="40"/>
      <c r="L455" s="40"/>
      <c r="M455" s="40"/>
      <c r="N455" s="40"/>
      <c r="O455" s="40"/>
      <c r="P455" s="40"/>
      <c r="Q455" s="40"/>
      <c r="R455" s="40"/>
      <c r="S455" s="40"/>
      <c r="T455" s="40"/>
      <c r="U455" s="40"/>
      <c r="V455" s="40"/>
      <c r="W455" s="40"/>
      <c r="X455" s="40"/>
      <c r="Y455" s="40"/>
      <c r="Z455" s="40"/>
      <c r="AA455" s="40"/>
      <c r="AB455" s="40"/>
      <c r="AC455" s="40" t="s">
        <v>45</v>
      </c>
      <c r="AD455" s="40" t="s">
        <v>77</v>
      </c>
      <c r="AE455" s="40"/>
      <c r="AF455" s="1"/>
    </row>
    <row r="456" spans="1:32">
      <c r="A456" s="35" t="s">
        <v>1734</v>
      </c>
      <c r="B456" s="36">
        <v>40951</v>
      </c>
      <c r="C456" s="45" t="s">
        <v>1917</v>
      </c>
      <c r="D456" s="45" t="s">
        <v>121</v>
      </c>
      <c r="E456" s="45" t="s">
        <v>25</v>
      </c>
      <c r="F456" s="72"/>
      <c r="G456" s="45" t="s">
        <v>26</v>
      </c>
      <c r="H456" s="45" t="s">
        <v>166</v>
      </c>
      <c r="I456" s="45"/>
      <c r="J456" s="45"/>
      <c r="K456" s="45"/>
      <c r="L456" s="45"/>
      <c r="M456" s="45"/>
      <c r="N456" s="45"/>
      <c r="O456" s="45"/>
      <c r="P456" s="45"/>
      <c r="Q456" s="45"/>
      <c r="R456" s="45"/>
      <c r="S456" s="45"/>
      <c r="T456" s="45"/>
      <c r="U456" s="45"/>
      <c r="V456" s="45"/>
      <c r="W456" s="45"/>
      <c r="X456" s="45"/>
      <c r="Y456" s="45"/>
      <c r="Z456" s="45"/>
      <c r="AA456" s="45"/>
      <c r="AB456" s="45"/>
      <c r="AC456" s="45" t="s">
        <v>45</v>
      </c>
      <c r="AD456" s="45" t="s">
        <v>77</v>
      </c>
      <c r="AE456" s="45" t="s">
        <v>2596</v>
      </c>
      <c r="AF456" s="35"/>
    </row>
    <row r="457" spans="1:32">
      <c r="A457" s="35" t="s">
        <v>1734</v>
      </c>
      <c r="B457" s="36">
        <v>40951</v>
      </c>
      <c r="C457" s="45" t="s">
        <v>1934</v>
      </c>
      <c r="D457" s="45" t="s">
        <v>36</v>
      </c>
      <c r="E457" s="45" t="s">
        <v>25</v>
      </c>
      <c r="F457" s="72"/>
      <c r="G457" s="45" t="s">
        <v>26</v>
      </c>
      <c r="H457" s="45" t="s">
        <v>27</v>
      </c>
      <c r="I457" s="45" t="s">
        <v>40</v>
      </c>
      <c r="J457" s="45">
        <v>31</v>
      </c>
      <c r="K457" s="45"/>
      <c r="L457" s="45">
        <v>23.5</v>
      </c>
      <c r="M457" s="45">
        <v>127</v>
      </c>
      <c r="N457" s="45">
        <v>91.1</v>
      </c>
      <c r="O457" s="45"/>
      <c r="P457" s="45"/>
      <c r="Q457" s="45">
        <v>13</v>
      </c>
      <c r="R457" s="45">
        <v>90</v>
      </c>
      <c r="S457" s="45">
        <f>R457-Q457</f>
        <v>77</v>
      </c>
      <c r="T457" s="45"/>
      <c r="U457" s="45"/>
      <c r="V457" s="45"/>
      <c r="W457" s="45"/>
      <c r="X457" s="45"/>
      <c r="Y457" s="45"/>
      <c r="Z457" s="45"/>
      <c r="AA457" s="45"/>
      <c r="AB457" s="45"/>
      <c r="AC457" s="45" t="s">
        <v>59</v>
      </c>
      <c r="AD457" s="45" t="s">
        <v>45</v>
      </c>
      <c r="AE457" s="45" t="s">
        <v>2596</v>
      </c>
      <c r="AF457" s="35"/>
    </row>
    <row r="458" spans="1:32">
      <c r="A458" s="1" t="s">
        <v>1735</v>
      </c>
      <c r="B458" s="9">
        <v>40952</v>
      </c>
      <c r="C458" s="40" t="s">
        <v>1941</v>
      </c>
      <c r="D458" s="40" t="s">
        <v>31</v>
      </c>
      <c r="E458" s="40" t="s">
        <v>53</v>
      </c>
      <c r="F458" s="47" t="s">
        <v>2435</v>
      </c>
      <c r="G458" s="40" t="s">
        <v>26</v>
      </c>
      <c r="H458" s="40" t="s">
        <v>33</v>
      </c>
      <c r="I458" s="40"/>
      <c r="J458" s="40"/>
      <c r="K458" s="40"/>
      <c r="L458" s="40"/>
      <c r="M458" s="40"/>
      <c r="N458" s="40"/>
      <c r="O458" s="40"/>
      <c r="P458" s="40"/>
      <c r="Q458" s="40"/>
      <c r="R458" s="40"/>
      <c r="S458" s="40"/>
      <c r="T458" s="40"/>
      <c r="U458" s="40"/>
      <c r="V458" s="40"/>
      <c r="W458" s="40"/>
      <c r="X458" s="40"/>
      <c r="Y458" s="40"/>
      <c r="Z458" s="40"/>
      <c r="AA458" s="40"/>
      <c r="AB458" s="40"/>
      <c r="AC458" s="40" t="s">
        <v>59</v>
      </c>
      <c r="AD458" s="40" t="s">
        <v>77</v>
      </c>
      <c r="AE458" s="40"/>
      <c r="AF458" s="1"/>
    </row>
    <row r="459" spans="1:32">
      <c r="A459" s="1" t="s">
        <v>1735</v>
      </c>
      <c r="B459" s="9">
        <v>40952</v>
      </c>
      <c r="C459" s="40" t="s">
        <v>1942</v>
      </c>
      <c r="D459" s="40" t="s">
        <v>37</v>
      </c>
      <c r="E459" s="40" t="s">
        <v>53</v>
      </c>
      <c r="F459" s="47" t="s">
        <v>2474</v>
      </c>
      <c r="G459" s="40" t="s">
        <v>26</v>
      </c>
      <c r="H459" s="40" t="s">
        <v>33</v>
      </c>
      <c r="I459" s="40"/>
      <c r="J459" s="40"/>
      <c r="K459" s="40"/>
      <c r="L459" s="40"/>
      <c r="M459" s="40"/>
      <c r="N459" s="40"/>
      <c r="O459" s="40"/>
      <c r="P459" s="40"/>
      <c r="Q459" s="40"/>
      <c r="R459" s="40"/>
      <c r="S459" s="40"/>
      <c r="T459" s="40"/>
      <c r="U459" s="40"/>
      <c r="V459" s="40"/>
      <c r="W459" s="40"/>
      <c r="X459" s="40"/>
      <c r="Y459" s="40"/>
      <c r="Z459" s="40"/>
      <c r="AA459" s="40"/>
      <c r="AB459" s="40"/>
      <c r="AC459" s="40" t="s">
        <v>59</v>
      </c>
      <c r="AD459" s="40" t="s">
        <v>59</v>
      </c>
      <c r="AE459" s="40"/>
      <c r="AF459" s="1"/>
    </row>
    <row r="460" spans="1:32">
      <c r="A460" s="1" t="s">
        <v>1735</v>
      </c>
      <c r="B460" s="9">
        <v>40952</v>
      </c>
      <c r="C460" s="40" t="s">
        <v>1898</v>
      </c>
      <c r="D460" s="40" t="s">
        <v>30</v>
      </c>
      <c r="E460" s="40" t="s">
        <v>53</v>
      </c>
      <c r="F460" s="47" t="s">
        <v>2440</v>
      </c>
      <c r="G460" s="40" t="s">
        <v>26</v>
      </c>
      <c r="H460" s="40" t="s">
        <v>27</v>
      </c>
      <c r="I460" s="40"/>
      <c r="J460" s="40"/>
      <c r="K460" s="40"/>
      <c r="L460" s="40"/>
      <c r="M460" s="40"/>
      <c r="N460" s="40"/>
      <c r="O460" s="40"/>
      <c r="P460" s="40"/>
      <c r="Q460" s="40"/>
      <c r="R460" s="40"/>
      <c r="S460" s="40"/>
      <c r="T460" s="40"/>
      <c r="U460" s="40"/>
      <c r="V460" s="40"/>
      <c r="W460" s="40"/>
      <c r="X460" s="40"/>
      <c r="Y460" s="40"/>
      <c r="Z460" s="40"/>
      <c r="AA460" s="40"/>
      <c r="AB460" s="40"/>
      <c r="AC460" s="40" t="s">
        <v>59</v>
      </c>
      <c r="AD460" s="40" t="s">
        <v>45</v>
      </c>
      <c r="AE460" s="40"/>
      <c r="AF460" s="1"/>
    </row>
    <row r="461" spans="1:32">
      <c r="A461" s="1" t="s">
        <v>1735</v>
      </c>
      <c r="B461" s="9">
        <v>40952</v>
      </c>
      <c r="C461" s="40" t="s">
        <v>1925</v>
      </c>
      <c r="D461" s="40" t="s">
        <v>30</v>
      </c>
      <c r="E461" s="40" t="s">
        <v>53</v>
      </c>
      <c r="F461" s="40" t="s">
        <v>2441</v>
      </c>
      <c r="G461" s="40" t="s">
        <v>26</v>
      </c>
      <c r="H461" s="40" t="s">
        <v>27</v>
      </c>
      <c r="I461" s="40"/>
      <c r="J461" s="40"/>
      <c r="K461" s="40"/>
      <c r="L461" s="40"/>
      <c r="M461" s="40"/>
      <c r="N461" s="40"/>
      <c r="O461" s="40"/>
      <c r="P461" s="40"/>
      <c r="Q461" s="40"/>
      <c r="R461" s="40"/>
      <c r="S461" s="40"/>
      <c r="T461" s="40"/>
      <c r="U461" s="40"/>
      <c r="V461" s="40"/>
      <c r="W461" s="40"/>
      <c r="X461" s="40"/>
      <c r="Y461" s="40"/>
      <c r="Z461" s="40"/>
      <c r="AA461" s="40"/>
      <c r="AB461" s="40"/>
      <c r="AC461" s="40" t="s">
        <v>45</v>
      </c>
      <c r="AD461" s="40" t="s">
        <v>59</v>
      </c>
      <c r="AE461" s="40"/>
      <c r="AF461" s="1"/>
    </row>
    <row r="462" spans="1:32" s="79" customFormat="1">
      <c r="A462" s="1" t="s">
        <v>1735</v>
      </c>
      <c r="B462" s="9">
        <v>40952</v>
      </c>
      <c r="C462" s="40" t="s">
        <v>1930</v>
      </c>
      <c r="D462" s="40" t="s">
        <v>35</v>
      </c>
      <c r="E462" s="40" t="s">
        <v>25</v>
      </c>
      <c r="F462" s="47" t="s">
        <v>2478</v>
      </c>
      <c r="G462" s="40" t="s">
        <v>26</v>
      </c>
      <c r="H462" s="40" t="s">
        <v>33</v>
      </c>
      <c r="I462" s="40" t="s">
        <v>175</v>
      </c>
      <c r="J462" s="40">
        <v>24.3</v>
      </c>
      <c r="K462" s="40">
        <v>16.5</v>
      </c>
      <c r="L462" s="40">
        <v>6.5</v>
      </c>
      <c r="M462" s="40"/>
      <c r="N462" s="40"/>
      <c r="O462" s="40"/>
      <c r="P462" s="40"/>
      <c r="Q462" s="40">
        <v>13</v>
      </c>
      <c r="R462" s="40">
        <v>74</v>
      </c>
      <c r="S462" s="40">
        <f>R462-Q462</f>
        <v>61</v>
      </c>
      <c r="T462" s="40">
        <v>6</v>
      </c>
      <c r="U462" s="40"/>
      <c r="V462" s="40"/>
      <c r="W462" s="40"/>
      <c r="X462" s="40">
        <v>460</v>
      </c>
      <c r="Y462" s="40"/>
      <c r="Z462" s="40"/>
      <c r="AA462" s="40"/>
      <c r="AB462" s="40"/>
      <c r="AC462" s="40" t="s">
        <v>45</v>
      </c>
      <c r="AD462" s="40" t="s">
        <v>59</v>
      </c>
      <c r="AE462" s="40"/>
      <c r="AF462" s="1"/>
    </row>
    <row r="463" spans="1:32">
      <c r="A463" s="1" t="s">
        <v>1735</v>
      </c>
      <c r="B463" s="9">
        <v>40952</v>
      </c>
      <c r="C463" s="40" t="s">
        <v>1894</v>
      </c>
      <c r="D463" s="40" t="s">
        <v>29</v>
      </c>
      <c r="E463" s="40" t="s">
        <v>53</v>
      </c>
      <c r="F463" s="47" t="s">
        <v>2437</v>
      </c>
      <c r="G463" s="40" t="s">
        <v>26</v>
      </c>
      <c r="H463" s="40" t="s">
        <v>33</v>
      </c>
      <c r="I463" s="40"/>
      <c r="J463" s="40"/>
      <c r="K463" s="40"/>
      <c r="L463" s="40"/>
      <c r="M463" s="40"/>
      <c r="N463" s="40"/>
      <c r="O463" s="40"/>
      <c r="P463" s="40"/>
      <c r="Q463" s="40"/>
      <c r="R463" s="40"/>
      <c r="S463" s="40"/>
      <c r="T463" s="40"/>
      <c r="U463" s="40"/>
      <c r="V463" s="40"/>
      <c r="W463" s="40"/>
      <c r="X463" s="40"/>
      <c r="Y463" s="40"/>
      <c r="Z463" s="40"/>
      <c r="AA463" s="40"/>
      <c r="AB463" s="40"/>
      <c r="AC463" s="40" t="s">
        <v>59</v>
      </c>
      <c r="AD463" s="40" t="s">
        <v>45</v>
      </c>
      <c r="AE463" s="40"/>
      <c r="AF463" s="1"/>
    </row>
    <row r="464" spans="1:32">
      <c r="A464" s="1" t="s">
        <v>1735</v>
      </c>
      <c r="B464" s="9">
        <v>40952</v>
      </c>
      <c r="C464" s="40" t="s">
        <v>1928</v>
      </c>
      <c r="D464" s="40" t="s">
        <v>32</v>
      </c>
      <c r="E464" s="40" t="s">
        <v>25</v>
      </c>
      <c r="F464" s="47" t="s">
        <v>2479</v>
      </c>
      <c r="G464" s="40" t="s">
        <v>26</v>
      </c>
      <c r="H464" s="40" t="s">
        <v>27</v>
      </c>
      <c r="I464" s="40" t="s">
        <v>40</v>
      </c>
      <c r="J464" s="40">
        <v>27.6</v>
      </c>
      <c r="K464" s="40">
        <v>16.3</v>
      </c>
      <c r="L464" s="40">
        <v>11.4</v>
      </c>
      <c r="M464" s="40"/>
      <c r="N464" s="40"/>
      <c r="O464" s="40"/>
      <c r="P464" s="40"/>
      <c r="Q464" s="40">
        <v>13</v>
      </c>
      <c r="R464" s="40">
        <v>66</v>
      </c>
      <c r="S464" s="40">
        <f>R464-Q464</f>
        <v>53</v>
      </c>
      <c r="T464" s="40">
        <f>47</f>
        <v>47</v>
      </c>
      <c r="U464" s="40"/>
      <c r="V464" s="40"/>
      <c r="W464" s="40"/>
      <c r="X464" s="40">
        <v>459</v>
      </c>
      <c r="Y464" s="40"/>
      <c r="Z464" s="40"/>
      <c r="AA464" s="40"/>
      <c r="AB464" s="40"/>
      <c r="AC464" s="40" t="s">
        <v>45</v>
      </c>
      <c r="AD464" s="40" t="s">
        <v>59</v>
      </c>
      <c r="AE464" s="40"/>
      <c r="AF464" s="1"/>
    </row>
    <row r="465" spans="1:32">
      <c r="A465" s="1" t="s">
        <v>1735</v>
      </c>
      <c r="B465" s="9">
        <v>40952</v>
      </c>
      <c r="C465" s="40" t="s">
        <v>1940</v>
      </c>
      <c r="D465" s="40" t="s">
        <v>121</v>
      </c>
      <c r="E465" s="40" t="s">
        <v>25</v>
      </c>
      <c r="F465" s="47" t="s">
        <v>2477</v>
      </c>
      <c r="G465" s="40" t="s">
        <v>224</v>
      </c>
      <c r="H465" s="40" t="s">
        <v>33</v>
      </c>
      <c r="I465" s="40"/>
      <c r="J465" s="40">
        <v>45.3</v>
      </c>
      <c r="K465" s="40"/>
      <c r="L465" s="40">
        <v>6.6</v>
      </c>
      <c r="M465" s="40">
        <f>130+14.7</f>
        <v>144.69999999999999</v>
      </c>
      <c r="N465" s="40">
        <f>130+22.1</f>
        <v>152.1</v>
      </c>
      <c r="O465" s="40"/>
      <c r="P465" s="40">
        <v>27.6</v>
      </c>
      <c r="Q465" s="40">
        <v>13</v>
      </c>
      <c r="R465" s="40">
        <v>100</v>
      </c>
      <c r="S465" s="40">
        <f>R465-Q465</f>
        <v>87</v>
      </c>
      <c r="T465" s="40">
        <v>4</v>
      </c>
      <c r="U465" s="40"/>
      <c r="V465" s="40"/>
      <c r="W465" s="40"/>
      <c r="X465" s="40"/>
      <c r="Y465" s="40"/>
      <c r="Z465" s="40"/>
      <c r="AA465" s="40"/>
      <c r="AB465" s="40"/>
      <c r="AC465" s="40" t="s">
        <v>45</v>
      </c>
      <c r="AD465" s="40" t="s">
        <v>79</v>
      </c>
      <c r="AE465" s="40" t="s">
        <v>519</v>
      </c>
      <c r="AF465" s="1"/>
    </row>
    <row r="466" spans="1:32">
      <c r="A466" s="1" t="s">
        <v>1735</v>
      </c>
      <c r="B466" s="9">
        <v>40952</v>
      </c>
      <c r="C466" s="40" t="s">
        <v>1912</v>
      </c>
      <c r="D466" s="40" t="s">
        <v>29</v>
      </c>
      <c r="E466" s="40" t="s">
        <v>53</v>
      </c>
      <c r="F466" s="47" t="s">
        <v>2449</v>
      </c>
      <c r="G466" s="40" t="s">
        <v>26</v>
      </c>
      <c r="H466" s="40" t="s">
        <v>27</v>
      </c>
      <c r="I466" s="40"/>
      <c r="J466" s="40"/>
      <c r="K466" s="40"/>
      <c r="L466" s="40"/>
      <c r="M466" s="40"/>
      <c r="N466" s="40"/>
      <c r="O466" s="40"/>
      <c r="P466" s="40"/>
      <c r="Q466" s="40"/>
      <c r="R466" s="40"/>
      <c r="S466" s="40"/>
      <c r="T466" s="40"/>
      <c r="U466" s="40"/>
      <c r="V466" s="40"/>
      <c r="W466" s="40"/>
      <c r="X466" s="40"/>
      <c r="Y466" s="40"/>
      <c r="Z466" s="40"/>
      <c r="AA466" s="40"/>
      <c r="AB466" s="40"/>
      <c r="AC466" s="40" t="s">
        <v>59</v>
      </c>
      <c r="AD466" s="40" t="s">
        <v>45</v>
      </c>
      <c r="AE466" s="40"/>
      <c r="AF466" s="1"/>
    </row>
    <row r="467" spans="1:32">
      <c r="A467" s="1" t="s">
        <v>1735</v>
      </c>
      <c r="B467" s="9">
        <v>40952</v>
      </c>
      <c r="C467" s="40" t="s">
        <v>1943</v>
      </c>
      <c r="D467" s="40" t="s">
        <v>29</v>
      </c>
      <c r="E467" s="40" t="s">
        <v>53</v>
      </c>
      <c r="F467" s="47" t="s">
        <v>2459</v>
      </c>
      <c r="G467" s="40" t="s">
        <v>26</v>
      </c>
      <c r="H467" s="40" t="s">
        <v>66</v>
      </c>
      <c r="I467" s="40"/>
      <c r="J467" s="40"/>
      <c r="K467" s="40"/>
      <c r="L467" s="40"/>
      <c r="M467" s="40"/>
      <c r="N467" s="40"/>
      <c r="O467" s="40"/>
      <c r="P467" s="40"/>
      <c r="Q467" s="40"/>
      <c r="R467" s="40"/>
      <c r="S467" s="40"/>
      <c r="T467" s="40"/>
      <c r="U467" s="40"/>
      <c r="V467" s="40"/>
      <c r="W467" s="40"/>
      <c r="X467" s="40"/>
      <c r="Y467" s="40"/>
      <c r="Z467" s="40"/>
      <c r="AA467" s="40"/>
      <c r="AB467" s="40"/>
      <c r="AC467" s="40" t="s">
        <v>59</v>
      </c>
      <c r="AD467" s="40" t="s">
        <v>79</v>
      </c>
      <c r="AE467" s="40"/>
      <c r="AF467" s="1"/>
    </row>
    <row r="468" spans="1:32">
      <c r="A468" s="1" t="s">
        <v>1735</v>
      </c>
      <c r="B468" s="9">
        <v>40952</v>
      </c>
      <c r="C468" s="40" t="s">
        <v>1895</v>
      </c>
      <c r="D468" s="40" t="s">
        <v>29</v>
      </c>
      <c r="E468" s="40" t="s">
        <v>53</v>
      </c>
      <c r="F468" s="47" t="s">
        <v>2438</v>
      </c>
      <c r="G468" s="40" t="s">
        <v>26</v>
      </c>
      <c r="H468" s="40" t="s">
        <v>27</v>
      </c>
      <c r="I468" s="40"/>
      <c r="J468" s="40"/>
      <c r="K468" s="40"/>
      <c r="L468" s="40"/>
      <c r="M468" s="40"/>
      <c r="N468" s="40"/>
      <c r="O468" s="40"/>
      <c r="P468" s="40"/>
      <c r="Q468" s="40"/>
      <c r="R468" s="40"/>
      <c r="S468" s="40"/>
      <c r="T468" s="40"/>
      <c r="U468" s="40"/>
      <c r="V468" s="40"/>
      <c r="W468" s="40"/>
      <c r="X468" s="40"/>
      <c r="Y468" s="40"/>
      <c r="Z468" s="40"/>
      <c r="AA468" s="40"/>
      <c r="AB468" s="40"/>
      <c r="AC468" s="40" t="s">
        <v>59</v>
      </c>
      <c r="AD468" s="40" t="s">
        <v>77</v>
      </c>
      <c r="AE468" s="40"/>
      <c r="AF468" s="1"/>
    </row>
    <row r="469" spans="1:32">
      <c r="A469" s="1" t="s">
        <v>1736</v>
      </c>
      <c r="B469" s="9">
        <v>40953</v>
      </c>
      <c r="C469" s="40" t="s">
        <v>1897</v>
      </c>
      <c r="D469" s="40" t="s">
        <v>29</v>
      </c>
      <c r="E469" s="40" t="s">
        <v>53</v>
      </c>
      <c r="F469" s="47" t="s">
        <v>2446</v>
      </c>
      <c r="G469" s="40" t="s">
        <v>26</v>
      </c>
      <c r="H469" s="40" t="s">
        <v>27</v>
      </c>
      <c r="I469" s="40"/>
      <c r="J469" s="40"/>
      <c r="K469" s="40"/>
      <c r="L469" s="40"/>
      <c r="M469" s="40"/>
      <c r="N469" s="40"/>
      <c r="O469" s="40"/>
      <c r="P469" s="40"/>
      <c r="Q469" s="40"/>
      <c r="R469" s="40"/>
      <c r="S469" s="40"/>
      <c r="T469" s="40"/>
      <c r="U469" s="40"/>
      <c r="V469" s="40"/>
      <c r="W469" s="40"/>
      <c r="X469" s="40"/>
      <c r="Y469" s="40"/>
      <c r="Z469" s="40"/>
      <c r="AA469" s="40"/>
      <c r="AB469" s="40"/>
      <c r="AC469" s="40" t="s">
        <v>45</v>
      </c>
      <c r="AD469" s="40" t="s">
        <v>139</v>
      </c>
      <c r="AE469" s="40"/>
      <c r="AF469" s="1"/>
    </row>
    <row r="470" spans="1:32">
      <c r="A470" s="1" t="s">
        <v>1736</v>
      </c>
      <c r="B470" s="9">
        <v>40953</v>
      </c>
      <c r="C470" s="40" t="s">
        <v>1945</v>
      </c>
      <c r="D470" s="40" t="s">
        <v>24</v>
      </c>
      <c r="E470" s="40" t="s">
        <v>53</v>
      </c>
      <c r="F470" s="47" t="s">
        <v>2464</v>
      </c>
      <c r="G470" s="40" t="s">
        <v>26</v>
      </c>
      <c r="H470" s="40" t="s">
        <v>27</v>
      </c>
      <c r="I470" s="40" t="s">
        <v>88</v>
      </c>
      <c r="J470" s="40">
        <v>44.7</v>
      </c>
      <c r="K470" s="40">
        <v>24.4</v>
      </c>
      <c r="L470" s="40">
        <v>41.3</v>
      </c>
      <c r="M470" s="40"/>
      <c r="N470" s="40"/>
      <c r="O470" s="40"/>
      <c r="P470" s="40"/>
      <c r="Q470" s="40">
        <v>17</v>
      </c>
      <c r="R470" s="40">
        <v>330</v>
      </c>
      <c r="S470" s="40">
        <f>R470-Q470</f>
        <v>313</v>
      </c>
      <c r="T470" s="40"/>
      <c r="U470" s="40"/>
      <c r="V470" s="40"/>
      <c r="W470" s="40"/>
      <c r="X470" s="40"/>
      <c r="Y470" s="40"/>
      <c r="Z470" s="40"/>
      <c r="AA470" s="40"/>
      <c r="AB470" s="40"/>
      <c r="AC470" s="40" t="s">
        <v>59</v>
      </c>
      <c r="AD470" s="40" t="s">
        <v>139</v>
      </c>
      <c r="AE470" s="40" t="s">
        <v>179</v>
      </c>
      <c r="AF470" s="1"/>
    </row>
    <row r="471" spans="1:32">
      <c r="A471" s="1" t="s">
        <v>1736</v>
      </c>
      <c r="B471" s="9">
        <v>40953</v>
      </c>
      <c r="C471" s="40" t="s">
        <v>1944</v>
      </c>
      <c r="D471" s="40" t="s">
        <v>35</v>
      </c>
      <c r="E471" s="40" t="s">
        <v>25</v>
      </c>
      <c r="F471" s="47" t="s">
        <v>2480</v>
      </c>
      <c r="G471" s="40" t="s">
        <v>26</v>
      </c>
      <c r="H471" s="40" t="s">
        <v>33</v>
      </c>
      <c r="I471" s="40" t="s">
        <v>156</v>
      </c>
      <c r="J471" s="40">
        <v>25.5</v>
      </c>
      <c r="K471" s="40">
        <v>16.600000000000001</v>
      </c>
      <c r="L471" s="40">
        <v>8.6999999999999993</v>
      </c>
      <c r="M471" s="40"/>
      <c r="N471" s="40"/>
      <c r="O471" s="40"/>
      <c r="P471" s="40"/>
      <c r="Q471" s="40">
        <v>14</v>
      </c>
      <c r="R471" s="40">
        <v>78</v>
      </c>
      <c r="S471" s="40">
        <f>R471-Q471</f>
        <v>64</v>
      </c>
      <c r="T471" s="40">
        <v>6</v>
      </c>
      <c r="U471" s="40"/>
      <c r="V471" s="40"/>
      <c r="W471" s="40"/>
      <c r="X471" s="40">
        <v>461</v>
      </c>
      <c r="Y471" s="40"/>
      <c r="Z471" s="40"/>
      <c r="AA471" s="40"/>
      <c r="AB471" s="40"/>
      <c r="AC471" s="40" t="s">
        <v>59</v>
      </c>
      <c r="AD471" s="40" t="s">
        <v>45</v>
      </c>
      <c r="AE471" s="40"/>
      <c r="AF471" s="1"/>
    </row>
    <row r="472" spans="1:32">
      <c r="A472" s="1" t="s">
        <v>1736</v>
      </c>
      <c r="B472" s="9">
        <v>40953</v>
      </c>
      <c r="C472" s="40" t="s">
        <v>1924</v>
      </c>
      <c r="D472" s="40" t="s">
        <v>24</v>
      </c>
      <c r="E472" s="40" t="s">
        <v>53</v>
      </c>
      <c r="F472" s="47" t="s">
        <v>2404</v>
      </c>
      <c r="G472" s="40" t="s">
        <v>26</v>
      </c>
      <c r="H472" s="40" t="s">
        <v>33</v>
      </c>
      <c r="I472" s="40"/>
      <c r="J472" s="40"/>
      <c r="K472" s="40"/>
      <c r="L472" s="40"/>
      <c r="M472" s="40"/>
      <c r="N472" s="40"/>
      <c r="O472" s="40"/>
      <c r="P472" s="40"/>
      <c r="Q472" s="40"/>
      <c r="R472" s="40"/>
      <c r="S472" s="40"/>
      <c r="T472" s="40"/>
      <c r="U472" s="40"/>
      <c r="V472" s="40"/>
      <c r="W472" s="40"/>
      <c r="X472" s="40"/>
      <c r="Y472" s="40"/>
      <c r="Z472" s="40"/>
      <c r="AA472" s="40"/>
      <c r="AB472" s="40"/>
      <c r="AC472" s="40" t="s">
        <v>59</v>
      </c>
      <c r="AD472" s="40" t="s">
        <v>59</v>
      </c>
      <c r="AE472" s="40"/>
      <c r="AF472" s="1"/>
    </row>
    <row r="473" spans="1:32">
      <c r="A473" s="1" t="s">
        <v>1736</v>
      </c>
      <c r="B473" s="9">
        <v>40953</v>
      </c>
      <c r="C473" s="40" t="s">
        <v>1949</v>
      </c>
      <c r="D473" s="40" t="s">
        <v>32</v>
      </c>
      <c r="E473" s="40" t="s">
        <v>25</v>
      </c>
      <c r="F473" s="47" t="s">
        <v>2485</v>
      </c>
      <c r="G473" s="40" t="s">
        <v>26</v>
      </c>
      <c r="H473" s="40" t="s">
        <v>33</v>
      </c>
      <c r="I473" s="40" t="s">
        <v>63</v>
      </c>
      <c r="J473" s="40">
        <v>25.8</v>
      </c>
      <c r="K473" s="40">
        <v>17.3</v>
      </c>
      <c r="L473" s="40">
        <v>12.4</v>
      </c>
      <c r="M473" s="40"/>
      <c r="N473" s="40"/>
      <c r="O473" s="40"/>
      <c r="P473" s="40"/>
      <c r="Q473" s="40">
        <v>15</v>
      </c>
      <c r="R473" s="40">
        <v>83</v>
      </c>
      <c r="S473" s="40">
        <f>R473-Q473</f>
        <v>68</v>
      </c>
      <c r="T473" s="40">
        <v>17</v>
      </c>
      <c r="U473" s="40"/>
      <c r="V473" s="40"/>
      <c r="W473" s="40"/>
      <c r="X473" s="40">
        <v>463</v>
      </c>
      <c r="Y473" s="40"/>
      <c r="Z473" s="40"/>
      <c r="AA473" s="40"/>
      <c r="AB473" s="40"/>
      <c r="AC473" s="40" t="s">
        <v>59</v>
      </c>
      <c r="AD473" s="40" t="s">
        <v>71</v>
      </c>
      <c r="AE473" s="40"/>
      <c r="AF473" s="1"/>
    </row>
    <row r="474" spans="1:32">
      <c r="A474" s="1" t="s">
        <v>1736</v>
      </c>
      <c r="B474" s="9">
        <v>40953</v>
      </c>
      <c r="C474" s="40" t="s">
        <v>1927</v>
      </c>
      <c r="D474" s="40" t="s">
        <v>36</v>
      </c>
      <c r="E474" s="40" t="s">
        <v>25</v>
      </c>
      <c r="F474" s="47" t="s">
        <v>2481</v>
      </c>
      <c r="G474" s="40" t="s">
        <v>26</v>
      </c>
      <c r="H474" s="40" t="s">
        <v>27</v>
      </c>
      <c r="I474" s="40" t="s">
        <v>40</v>
      </c>
      <c r="J474" s="40">
        <v>31.5</v>
      </c>
      <c r="K474" s="40"/>
      <c r="L474" s="40">
        <v>21.7</v>
      </c>
      <c r="M474" s="40">
        <v>135.6</v>
      </c>
      <c r="N474" s="40">
        <v>44.1</v>
      </c>
      <c r="O474" s="40"/>
      <c r="P474" s="40"/>
      <c r="Q474" s="40">
        <v>17</v>
      </c>
      <c r="R474" s="40">
        <v>104</v>
      </c>
      <c r="S474" s="40">
        <f>R474-Q474</f>
        <v>87</v>
      </c>
      <c r="T474" s="40">
        <v>3</v>
      </c>
      <c r="U474" s="40"/>
      <c r="V474" s="40"/>
      <c r="W474" s="40"/>
      <c r="X474" s="40"/>
      <c r="Y474" s="40"/>
      <c r="Z474" s="40"/>
      <c r="AA474" s="40"/>
      <c r="AB474" s="40"/>
      <c r="AC474" s="40" t="s">
        <v>59</v>
      </c>
      <c r="AD474" s="40" t="s">
        <v>139</v>
      </c>
      <c r="AE474" s="40"/>
      <c r="AF474" s="1"/>
    </row>
    <row r="475" spans="1:32">
      <c r="A475" s="1" t="s">
        <v>1736</v>
      </c>
      <c r="B475" s="9">
        <v>40953</v>
      </c>
      <c r="C475" s="40" t="s">
        <v>1950</v>
      </c>
      <c r="D475" s="40" t="s">
        <v>32</v>
      </c>
      <c r="E475" s="40" t="s">
        <v>25</v>
      </c>
      <c r="F475" s="47" t="s">
        <v>2486</v>
      </c>
      <c r="G475" s="40" t="s">
        <v>26</v>
      </c>
      <c r="H475" s="40" t="s">
        <v>27</v>
      </c>
      <c r="I475" s="40"/>
      <c r="J475" s="40">
        <v>26.6</v>
      </c>
      <c r="K475" s="40">
        <v>15</v>
      </c>
      <c r="L475" s="40">
        <v>14.9</v>
      </c>
      <c r="M475" s="40"/>
      <c r="N475" s="40"/>
      <c r="O475" s="40"/>
      <c r="P475" s="40"/>
      <c r="Q475" s="40">
        <v>16</v>
      </c>
      <c r="R475" s="40">
        <v>76</v>
      </c>
      <c r="S475" s="40">
        <f>R475-Q475</f>
        <v>60</v>
      </c>
      <c r="T475" s="40">
        <f>5+41</f>
        <v>46</v>
      </c>
      <c r="U475" s="40"/>
      <c r="V475" s="40"/>
      <c r="W475" s="40"/>
      <c r="X475" s="40">
        <v>466</v>
      </c>
      <c r="Y475" s="40"/>
      <c r="Z475" s="40"/>
      <c r="AA475" s="40"/>
      <c r="AB475" s="40"/>
      <c r="AC475" s="40" t="s">
        <v>59</v>
      </c>
      <c r="AD475" s="40" t="s">
        <v>139</v>
      </c>
      <c r="AE475" s="40"/>
      <c r="AF475" s="1"/>
    </row>
    <row r="476" spans="1:32">
      <c r="A476" s="1" t="s">
        <v>1736</v>
      </c>
      <c r="B476" s="9">
        <v>40953</v>
      </c>
      <c r="C476" s="40" t="s">
        <v>1946</v>
      </c>
      <c r="D476" s="40" t="s">
        <v>31</v>
      </c>
      <c r="E476" s="40" t="s">
        <v>25</v>
      </c>
      <c r="F476" s="47" t="s">
        <v>2483</v>
      </c>
      <c r="G476" s="40" t="s">
        <v>26</v>
      </c>
      <c r="H476" s="40" t="s">
        <v>33</v>
      </c>
      <c r="I476" s="40" t="s">
        <v>177</v>
      </c>
      <c r="J476" s="40">
        <v>38</v>
      </c>
      <c r="K476" s="40">
        <v>21</v>
      </c>
      <c r="L476" s="40">
        <v>22.2</v>
      </c>
      <c r="M476" s="40"/>
      <c r="N476" s="40"/>
      <c r="O476" s="40"/>
      <c r="P476" s="40"/>
      <c r="Q476" s="40">
        <v>15</v>
      </c>
      <c r="R476" s="40">
        <v>232</v>
      </c>
      <c r="S476" s="40">
        <f>R476-Q476</f>
        <v>217</v>
      </c>
      <c r="T476" s="40">
        <f>10+6</f>
        <v>16</v>
      </c>
      <c r="U476" s="40"/>
      <c r="V476" s="40" t="s">
        <v>178</v>
      </c>
      <c r="W476" s="40"/>
      <c r="X476" s="40">
        <v>465</v>
      </c>
      <c r="Y476" s="40"/>
      <c r="Z476" s="40"/>
      <c r="AA476" s="40"/>
      <c r="AB476" s="40"/>
      <c r="AC476" s="40" t="s">
        <v>59</v>
      </c>
      <c r="AD476" s="40" t="s">
        <v>71</v>
      </c>
      <c r="AE476" s="40"/>
      <c r="AF476" s="1"/>
    </row>
    <row r="477" spans="1:32">
      <c r="A477" s="1" t="s">
        <v>1736</v>
      </c>
      <c r="B477" s="9">
        <v>40953</v>
      </c>
      <c r="C477" s="40" t="s">
        <v>1901</v>
      </c>
      <c r="D477" s="40" t="s">
        <v>30</v>
      </c>
      <c r="E477" s="40" t="s">
        <v>53</v>
      </c>
      <c r="F477" s="47" t="s">
        <v>2453</v>
      </c>
      <c r="G477" s="40" t="s">
        <v>26</v>
      </c>
      <c r="H477" s="40" t="s">
        <v>33</v>
      </c>
      <c r="I477" s="40"/>
      <c r="J477" s="40"/>
      <c r="K477" s="40"/>
      <c r="L477" s="40"/>
      <c r="M477" s="40"/>
      <c r="N477" s="40"/>
      <c r="O477" s="40"/>
      <c r="P477" s="40"/>
      <c r="Q477" s="40"/>
      <c r="R477" s="40"/>
      <c r="S477" s="40"/>
      <c r="T477" s="40"/>
      <c r="U477" s="40"/>
      <c r="V477" s="40"/>
      <c r="W477" s="40"/>
      <c r="X477" s="40"/>
      <c r="Y477" s="40"/>
      <c r="Z477" s="40"/>
      <c r="AA477" s="40"/>
      <c r="AB477" s="40"/>
      <c r="AC477" s="40" t="s">
        <v>45</v>
      </c>
      <c r="AD477" s="40" t="s">
        <v>139</v>
      </c>
      <c r="AE477" s="40"/>
      <c r="AF477" s="1"/>
    </row>
    <row r="478" spans="1:32">
      <c r="A478" s="1" t="s">
        <v>1736</v>
      </c>
      <c r="B478" s="9">
        <v>40953</v>
      </c>
      <c r="C478" s="40" t="s">
        <v>1947</v>
      </c>
      <c r="D478" s="40" t="s">
        <v>146</v>
      </c>
      <c r="E478" s="40" t="s">
        <v>25</v>
      </c>
      <c r="F478" s="47" t="s">
        <v>2484</v>
      </c>
      <c r="G478" s="40" t="s">
        <v>26</v>
      </c>
      <c r="H478" s="40" t="s">
        <v>27</v>
      </c>
      <c r="I478" s="40" t="s">
        <v>88</v>
      </c>
      <c r="J478" s="40">
        <v>22.75</v>
      </c>
      <c r="K478" s="40">
        <v>13.9</v>
      </c>
      <c r="L478" s="40">
        <v>16.3</v>
      </c>
      <c r="M478" s="40"/>
      <c r="N478" s="40"/>
      <c r="O478" s="40"/>
      <c r="P478" s="40"/>
      <c r="Q478" s="40">
        <v>16</v>
      </c>
      <c r="R478" s="40">
        <v>59</v>
      </c>
      <c r="S478" s="40">
        <f>R478-Q478</f>
        <v>43</v>
      </c>
      <c r="T478" s="40">
        <v>3</v>
      </c>
      <c r="U478" s="40"/>
      <c r="V478" s="40"/>
      <c r="W478" s="40"/>
      <c r="X478" s="40">
        <v>464</v>
      </c>
      <c r="Y478" s="40"/>
      <c r="Z478" s="40"/>
      <c r="AA478" s="40"/>
      <c r="AB478" s="40"/>
      <c r="AC478" s="40" t="s">
        <v>59</v>
      </c>
      <c r="AD478" s="40" t="s">
        <v>71</v>
      </c>
      <c r="AE478" s="40"/>
      <c r="AF478" s="1"/>
    </row>
    <row r="479" spans="1:32">
      <c r="A479" s="1" t="s">
        <v>1736</v>
      </c>
      <c r="B479" s="9">
        <v>40953</v>
      </c>
      <c r="C479" s="40" t="s">
        <v>1934</v>
      </c>
      <c r="D479" s="40" t="s">
        <v>24</v>
      </c>
      <c r="E479" s="40" t="s">
        <v>25</v>
      </c>
      <c r="F479" s="47" t="s">
        <v>2482</v>
      </c>
      <c r="G479" s="40" t="s">
        <v>26</v>
      </c>
      <c r="H479" s="40" t="s">
        <v>33</v>
      </c>
      <c r="I479" s="40"/>
      <c r="J479" s="40">
        <v>42.5</v>
      </c>
      <c r="K479" s="40">
        <v>23.5</v>
      </c>
      <c r="L479" s="40">
        <v>20.100000000000001</v>
      </c>
      <c r="M479" s="40"/>
      <c r="N479" s="40"/>
      <c r="O479" s="40"/>
      <c r="P479" s="40"/>
      <c r="Q479" s="40">
        <v>15</v>
      </c>
      <c r="R479" s="40">
        <v>315</v>
      </c>
      <c r="S479" s="40">
        <f>R479-Q479</f>
        <v>300</v>
      </c>
      <c r="T479" s="40">
        <v>3</v>
      </c>
      <c r="U479" s="40"/>
      <c r="V479" s="40"/>
      <c r="W479" s="40"/>
      <c r="X479" s="40">
        <v>462</v>
      </c>
      <c r="Y479" s="40"/>
      <c r="Z479" s="40"/>
      <c r="AA479" s="40"/>
      <c r="AB479" s="40"/>
      <c r="AC479" s="40" t="s">
        <v>59</v>
      </c>
      <c r="AD479" s="40" t="s">
        <v>45</v>
      </c>
      <c r="AE479" s="40"/>
      <c r="AF479" s="1"/>
    </row>
    <row r="480" spans="1:32">
      <c r="A480" s="1" t="s">
        <v>1736</v>
      </c>
      <c r="B480" s="9">
        <v>40953</v>
      </c>
      <c r="C480" s="40" t="s">
        <v>1904</v>
      </c>
      <c r="D480" s="40" t="s">
        <v>29</v>
      </c>
      <c r="E480" s="40" t="s">
        <v>53</v>
      </c>
      <c r="F480" s="47" t="s">
        <v>2458</v>
      </c>
      <c r="G480" s="40" t="s">
        <v>26</v>
      </c>
      <c r="H480" s="40" t="s">
        <v>33</v>
      </c>
      <c r="I480" s="40"/>
      <c r="J480" s="40"/>
      <c r="K480" s="40"/>
      <c r="L480" s="40"/>
      <c r="M480" s="40"/>
      <c r="N480" s="40"/>
      <c r="O480" s="40"/>
      <c r="P480" s="40"/>
      <c r="Q480" s="40"/>
      <c r="R480" s="40"/>
      <c r="S480" s="40"/>
      <c r="T480" s="40"/>
      <c r="U480" s="40"/>
      <c r="V480" s="40"/>
      <c r="W480" s="40"/>
      <c r="X480" s="40"/>
      <c r="Y480" s="40"/>
      <c r="Z480" s="40"/>
      <c r="AA480" s="40"/>
      <c r="AB480" s="40"/>
      <c r="AC480" s="40" t="s">
        <v>45</v>
      </c>
      <c r="AD480" s="40" t="s">
        <v>71</v>
      </c>
      <c r="AE480" s="40"/>
      <c r="AF480" s="1"/>
    </row>
    <row r="481" spans="1:32">
      <c r="A481" s="1" t="s">
        <v>1736</v>
      </c>
      <c r="B481" s="9">
        <v>40953</v>
      </c>
      <c r="C481" s="40" t="s">
        <v>1948</v>
      </c>
      <c r="D481" s="40" t="s">
        <v>29</v>
      </c>
      <c r="E481" s="40" t="s">
        <v>53</v>
      </c>
      <c r="F481" s="47" t="s">
        <v>2459</v>
      </c>
      <c r="G481" s="40" t="s">
        <v>26</v>
      </c>
      <c r="H481" s="40" t="s">
        <v>66</v>
      </c>
      <c r="I481" s="40"/>
      <c r="J481" s="40"/>
      <c r="K481" s="40"/>
      <c r="L481" s="40"/>
      <c r="M481" s="40"/>
      <c r="N481" s="40"/>
      <c r="O481" s="40"/>
      <c r="P481" s="40"/>
      <c r="Q481" s="40"/>
      <c r="R481" s="40"/>
      <c r="S481" s="40"/>
      <c r="T481" s="40"/>
      <c r="U481" s="40"/>
      <c r="V481" s="40"/>
      <c r="W481" s="40"/>
      <c r="X481" s="40"/>
      <c r="Y481" s="40"/>
      <c r="Z481" s="40"/>
      <c r="AA481" s="40"/>
      <c r="AB481" s="40"/>
      <c r="AC481" s="40" t="s">
        <v>59</v>
      </c>
      <c r="AD481" s="40" t="s">
        <v>71</v>
      </c>
      <c r="AE481" s="40"/>
      <c r="AF481" s="1"/>
    </row>
    <row r="482" spans="1:32">
      <c r="A482" s="31" t="s">
        <v>1737</v>
      </c>
      <c r="B482" s="32">
        <v>40964</v>
      </c>
      <c r="C482" s="41" t="s">
        <v>1958</v>
      </c>
      <c r="D482" s="41" t="s">
        <v>32</v>
      </c>
      <c r="E482" s="41" t="s">
        <v>25</v>
      </c>
      <c r="F482" s="71" t="s">
        <v>2612</v>
      </c>
      <c r="G482" s="41"/>
      <c r="H482" s="41"/>
      <c r="I482" s="41"/>
      <c r="J482" s="41"/>
      <c r="K482" s="41"/>
      <c r="L482" s="41"/>
      <c r="M482" s="41"/>
      <c r="N482" s="41"/>
      <c r="O482" s="41"/>
      <c r="P482" s="41"/>
      <c r="Q482" s="41"/>
      <c r="R482" s="41"/>
      <c r="S482" s="41"/>
      <c r="T482" s="41"/>
      <c r="U482" s="41"/>
      <c r="V482" s="41" t="s">
        <v>186</v>
      </c>
      <c r="W482" s="41" t="s">
        <v>73</v>
      </c>
      <c r="X482" s="41"/>
      <c r="Y482" s="41"/>
      <c r="Z482" s="41"/>
      <c r="AA482" s="41"/>
      <c r="AB482" s="41"/>
      <c r="AC482" s="41" t="s">
        <v>59</v>
      </c>
      <c r="AD482" s="41" t="s">
        <v>77</v>
      </c>
      <c r="AE482" s="41" t="s">
        <v>187</v>
      </c>
      <c r="AF482" s="31"/>
    </row>
    <row r="483" spans="1:32">
      <c r="A483" s="1" t="s">
        <v>1737</v>
      </c>
      <c r="B483" s="9">
        <v>40964</v>
      </c>
      <c r="C483" s="40" t="s">
        <v>1951</v>
      </c>
      <c r="D483" s="40" t="s">
        <v>146</v>
      </c>
      <c r="E483" s="40" t="s">
        <v>25</v>
      </c>
      <c r="F483" s="47" t="s">
        <v>2487</v>
      </c>
      <c r="G483" s="40" t="s">
        <v>26</v>
      </c>
      <c r="H483" s="40" t="s">
        <v>33</v>
      </c>
      <c r="I483" s="40" t="s">
        <v>181</v>
      </c>
      <c r="J483" s="40">
        <v>23.3</v>
      </c>
      <c r="K483" s="40">
        <v>17.100000000000001</v>
      </c>
      <c r="L483" s="40">
        <v>5.8</v>
      </c>
      <c r="M483" s="40"/>
      <c r="N483" s="40"/>
      <c r="O483" s="40"/>
      <c r="P483" s="40"/>
      <c r="Q483" s="40">
        <v>13</v>
      </c>
      <c r="R483" s="40">
        <v>56</v>
      </c>
      <c r="S483" s="40">
        <f>56-13</f>
        <v>43</v>
      </c>
      <c r="T483" s="40">
        <v>4</v>
      </c>
      <c r="U483" s="40"/>
      <c r="V483" s="40" t="s">
        <v>182</v>
      </c>
      <c r="W483" s="40"/>
      <c r="X483" s="40">
        <v>470</v>
      </c>
      <c r="Y483" s="40"/>
      <c r="Z483" s="40"/>
      <c r="AA483" s="40"/>
      <c r="AB483" s="40"/>
      <c r="AC483" s="40" t="s">
        <v>45</v>
      </c>
      <c r="AD483" s="40" t="s">
        <v>77</v>
      </c>
      <c r="AE483" s="40" t="s">
        <v>184</v>
      </c>
      <c r="AF483" s="1"/>
    </row>
    <row r="484" spans="1:32">
      <c r="A484" s="1" t="s">
        <v>1737</v>
      </c>
      <c r="B484" s="9">
        <v>40964</v>
      </c>
      <c r="C484" s="40" t="s">
        <v>1953</v>
      </c>
      <c r="D484" s="40" t="s">
        <v>29</v>
      </c>
      <c r="E484" s="40" t="s">
        <v>25</v>
      </c>
      <c r="F484" s="47" t="s">
        <v>2489</v>
      </c>
      <c r="G484" s="40" t="s">
        <v>26</v>
      </c>
      <c r="H484" s="40" t="s">
        <v>27</v>
      </c>
      <c r="I484" s="40" t="s">
        <v>40</v>
      </c>
      <c r="J484" s="40">
        <v>40</v>
      </c>
      <c r="K484" s="40">
        <v>23.9</v>
      </c>
      <c r="L484" s="40">
        <v>26.2</v>
      </c>
      <c r="M484" s="40"/>
      <c r="N484" s="40"/>
      <c r="O484" s="40"/>
      <c r="P484" s="40"/>
      <c r="Q484" s="40">
        <v>13</v>
      </c>
      <c r="R484" s="40">
        <v>159</v>
      </c>
      <c r="S484" s="40">
        <f>159-13</f>
        <v>146</v>
      </c>
      <c r="T484" s="40">
        <v>84</v>
      </c>
      <c r="U484" s="40"/>
      <c r="V484" s="40"/>
      <c r="W484" s="40"/>
      <c r="X484" s="40">
        <v>474</v>
      </c>
      <c r="Y484" s="40"/>
      <c r="Z484" s="40"/>
      <c r="AA484" s="40"/>
      <c r="AB484" s="40"/>
      <c r="AC484" s="40" t="s">
        <v>45</v>
      </c>
      <c r="AD484" s="40" t="s">
        <v>185</v>
      </c>
      <c r="AE484" s="40"/>
      <c r="AF484" s="1"/>
    </row>
    <row r="485" spans="1:32">
      <c r="A485" s="1" t="s">
        <v>1737</v>
      </c>
      <c r="B485" s="9">
        <v>40964</v>
      </c>
      <c r="C485" s="40" t="s">
        <v>1952</v>
      </c>
      <c r="D485" s="40" t="s">
        <v>37</v>
      </c>
      <c r="E485" s="40" t="s">
        <v>25</v>
      </c>
      <c r="F485" s="47" t="s">
        <v>2488</v>
      </c>
      <c r="G485" s="40" t="s">
        <v>26</v>
      </c>
      <c r="H485" s="40" t="s">
        <v>33</v>
      </c>
      <c r="I485" s="40" t="s">
        <v>63</v>
      </c>
      <c r="J485" s="40">
        <v>34.1</v>
      </c>
      <c r="K485" s="40">
        <v>18</v>
      </c>
      <c r="L485" s="40">
        <v>18.5</v>
      </c>
      <c r="M485" s="40"/>
      <c r="N485" s="40"/>
      <c r="O485" s="40"/>
      <c r="P485" s="40"/>
      <c r="Q485" s="40">
        <v>13</v>
      </c>
      <c r="R485" s="40">
        <v>122</v>
      </c>
      <c r="S485" s="40">
        <f>122-13</f>
        <v>109</v>
      </c>
      <c r="T485" s="40">
        <v>11</v>
      </c>
      <c r="U485" s="40"/>
      <c r="V485" s="40"/>
      <c r="W485" s="40"/>
      <c r="X485" s="40">
        <v>468</v>
      </c>
      <c r="Y485" s="40"/>
      <c r="Z485" s="40"/>
      <c r="AA485" s="40"/>
      <c r="AB485" s="40"/>
      <c r="AC485" s="40" t="s">
        <v>59</v>
      </c>
      <c r="AD485" s="40" t="s">
        <v>77</v>
      </c>
      <c r="AE485" s="40"/>
      <c r="AF485" s="1"/>
    </row>
    <row r="486" spans="1:32">
      <c r="A486" s="1" t="s">
        <v>1737</v>
      </c>
      <c r="B486" s="9">
        <v>40964</v>
      </c>
      <c r="C486" s="40" t="s">
        <v>1954</v>
      </c>
      <c r="D486" s="40" t="s">
        <v>29</v>
      </c>
      <c r="E486" s="40" t="s">
        <v>25</v>
      </c>
      <c r="F486" s="47" t="s">
        <v>2490</v>
      </c>
      <c r="G486" s="40" t="s">
        <v>26</v>
      </c>
      <c r="H486" s="40" t="s">
        <v>33</v>
      </c>
      <c r="I486" s="40"/>
      <c r="J486" s="40">
        <v>39.200000000000003</v>
      </c>
      <c r="K486" s="40">
        <v>23</v>
      </c>
      <c r="L486" s="40">
        <v>12.6</v>
      </c>
      <c r="M486" s="40"/>
      <c r="N486" s="40"/>
      <c r="O486" s="40"/>
      <c r="P486" s="40"/>
      <c r="Q486" s="40">
        <v>13</v>
      </c>
      <c r="R486" s="40">
        <v>120</v>
      </c>
      <c r="S486" s="40">
        <f>120-13</f>
        <v>107</v>
      </c>
      <c r="T486" s="40">
        <v>139</v>
      </c>
      <c r="U486" s="40"/>
      <c r="V486" s="40" t="s">
        <v>188</v>
      </c>
      <c r="W486" s="40"/>
      <c r="X486" s="40">
        <v>467</v>
      </c>
      <c r="Y486" s="40"/>
      <c r="Z486" s="40"/>
      <c r="AA486" s="40"/>
      <c r="AB486" s="40"/>
      <c r="AC486" s="40" t="s">
        <v>59</v>
      </c>
      <c r="AD486" s="40" t="s">
        <v>77</v>
      </c>
      <c r="AE486" s="40" t="s">
        <v>189</v>
      </c>
      <c r="AF486" s="1"/>
    </row>
    <row r="487" spans="1:32">
      <c r="A487" s="1" t="s">
        <v>1737</v>
      </c>
      <c r="B487" s="9">
        <v>40964</v>
      </c>
      <c r="C487" s="40" t="s">
        <v>1959</v>
      </c>
      <c r="D487" s="40" t="s">
        <v>30</v>
      </c>
      <c r="E487" s="40" t="s">
        <v>25</v>
      </c>
      <c r="F487" s="47" t="s">
        <v>2494</v>
      </c>
      <c r="G487" s="40" t="s">
        <v>26</v>
      </c>
      <c r="H487" s="40" t="s">
        <v>27</v>
      </c>
      <c r="I487" s="40" t="s">
        <v>40</v>
      </c>
      <c r="J487" s="40">
        <v>25.1</v>
      </c>
      <c r="K487" s="40">
        <v>14.7</v>
      </c>
      <c r="L487" s="40">
        <v>18.899999999999999</v>
      </c>
      <c r="M487" s="40"/>
      <c r="N487" s="40"/>
      <c r="O487" s="40"/>
      <c r="P487" s="40"/>
      <c r="Q487" s="40">
        <v>13</v>
      </c>
      <c r="R487" s="40">
        <v>63</v>
      </c>
      <c r="S487" s="40">
        <f>63-12</f>
        <v>51</v>
      </c>
      <c r="T487" s="40">
        <v>42</v>
      </c>
      <c r="U487" s="40"/>
      <c r="V487" s="40"/>
      <c r="W487" s="40"/>
      <c r="X487" s="40">
        <v>469</v>
      </c>
      <c r="Y487" s="40"/>
      <c r="Z487" s="40"/>
      <c r="AA487" s="40"/>
      <c r="AB487" s="40"/>
      <c r="AC487" s="40" t="s">
        <v>59</v>
      </c>
      <c r="AD487" s="40" t="s">
        <v>185</v>
      </c>
      <c r="AE487" s="40"/>
      <c r="AF487" s="1"/>
    </row>
    <row r="488" spans="1:32">
      <c r="A488" s="1" t="s">
        <v>1737</v>
      </c>
      <c r="B488" s="9">
        <v>40964</v>
      </c>
      <c r="C488" s="40" t="s">
        <v>1955</v>
      </c>
      <c r="D488" s="40" t="s">
        <v>29</v>
      </c>
      <c r="E488" s="40" t="s">
        <v>25</v>
      </c>
      <c r="F488" s="47" t="s">
        <v>2491</v>
      </c>
      <c r="G488" s="40" t="s">
        <v>26</v>
      </c>
      <c r="H488" s="40" t="s">
        <v>33</v>
      </c>
      <c r="I488" s="40" t="s">
        <v>63</v>
      </c>
      <c r="J488" s="40">
        <v>39.200000000000003</v>
      </c>
      <c r="K488" s="40">
        <v>24</v>
      </c>
      <c r="L488" s="40">
        <v>10</v>
      </c>
      <c r="M488" s="40"/>
      <c r="N488" s="40"/>
      <c r="O488" s="40"/>
      <c r="P488" s="40"/>
      <c r="Q488" s="40">
        <v>13</v>
      </c>
      <c r="R488" s="40">
        <v>152</v>
      </c>
      <c r="S488" s="40">
        <f>152-13</f>
        <v>139</v>
      </c>
      <c r="T488" s="40">
        <v>54</v>
      </c>
      <c r="U488" s="40"/>
      <c r="V488" s="40"/>
      <c r="W488" s="40"/>
      <c r="X488" s="40">
        <v>474</v>
      </c>
      <c r="Y488" s="40"/>
      <c r="Z488" s="40"/>
      <c r="AA488" s="40"/>
      <c r="AB488" s="40"/>
      <c r="AC488" s="40" t="s">
        <v>45</v>
      </c>
      <c r="AD488" s="40" t="s">
        <v>185</v>
      </c>
      <c r="AE488" s="40"/>
      <c r="AF488" s="1"/>
    </row>
    <row r="489" spans="1:32">
      <c r="A489" s="1" t="s">
        <v>1737</v>
      </c>
      <c r="B489" s="9">
        <v>40964</v>
      </c>
      <c r="C489" s="40" t="s">
        <v>1956</v>
      </c>
      <c r="D489" s="40" t="s">
        <v>29</v>
      </c>
      <c r="E489" s="40" t="s">
        <v>25</v>
      </c>
      <c r="F489" s="47" t="s">
        <v>2492</v>
      </c>
      <c r="G489" s="40" t="s">
        <v>26</v>
      </c>
      <c r="H489" s="40" t="s">
        <v>27</v>
      </c>
      <c r="I489" s="40" t="s">
        <v>40</v>
      </c>
      <c r="J489" s="40">
        <v>39.1</v>
      </c>
      <c r="K489" s="40">
        <v>23</v>
      </c>
      <c r="L489" s="40">
        <v>26.35</v>
      </c>
      <c r="M489" s="40"/>
      <c r="N489" s="40"/>
      <c r="O489" s="40"/>
      <c r="P489" s="40"/>
      <c r="Q489" s="40">
        <v>13</v>
      </c>
      <c r="R489" s="40">
        <v>159</v>
      </c>
      <c r="S489" s="40">
        <f>159-13</f>
        <v>146</v>
      </c>
      <c r="T489" s="40">
        <v>71</v>
      </c>
      <c r="U489" s="40"/>
      <c r="V489" s="40"/>
      <c r="W489" s="40"/>
      <c r="X489" s="40">
        <v>472</v>
      </c>
      <c r="Y489" s="40"/>
      <c r="Z489" s="40"/>
      <c r="AA489" s="40"/>
      <c r="AB489" s="40"/>
      <c r="AC489" s="40" t="s">
        <v>45</v>
      </c>
      <c r="AD489" s="40" t="s">
        <v>185</v>
      </c>
      <c r="AE489" s="40"/>
      <c r="AF489" s="1"/>
    </row>
    <row r="490" spans="1:32">
      <c r="A490" s="1" t="s">
        <v>1737</v>
      </c>
      <c r="B490" s="9">
        <v>40964</v>
      </c>
      <c r="C490" s="40" t="s">
        <v>1957</v>
      </c>
      <c r="D490" s="40" t="s">
        <v>32</v>
      </c>
      <c r="E490" s="40" t="s">
        <v>25</v>
      </c>
      <c r="F490" s="47" t="s">
        <v>2493</v>
      </c>
      <c r="G490" s="40" t="s">
        <v>26</v>
      </c>
      <c r="H490" s="40" t="s">
        <v>33</v>
      </c>
      <c r="I490" s="40" t="s">
        <v>183</v>
      </c>
      <c r="J490" s="40">
        <v>26.8</v>
      </c>
      <c r="K490" s="40">
        <v>17.899999999999999</v>
      </c>
      <c r="L490" s="40">
        <v>10.4</v>
      </c>
      <c r="M490" s="40"/>
      <c r="N490" s="40"/>
      <c r="O490" s="40"/>
      <c r="P490" s="40"/>
      <c r="Q490" s="40">
        <v>13</v>
      </c>
      <c r="R490" s="40">
        <v>75</v>
      </c>
      <c r="S490" s="40">
        <f>75-13</f>
        <v>62</v>
      </c>
      <c r="T490" s="40">
        <v>36</v>
      </c>
      <c r="U490" s="40"/>
      <c r="V490" s="40"/>
      <c r="W490" s="40"/>
      <c r="X490" s="40">
        <v>471</v>
      </c>
      <c r="Y490" s="40"/>
      <c r="Z490" s="40"/>
      <c r="AA490" s="40"/>
      <c r="AB490" s="40"/>
      <c r="AC490" s="40" t="s">
        <v>45</v>
      </c>
      <c r="AD490" s="40" t="s">
        <v>185</v>
      </c>
      <c r="AE490" s="40"/>
      <c r="AF490" s="1"/>
    </row>
    <row r="491" spans="1:32">
      <c r="A491" s="1" t="s">
        <v>1738</v>
      </c>
      <c r="B491" s="9">
        <v>40965</v>
      </c>
      <c r="C491" s="40" t="s">
        <v>1961</v>
      </c>
      <c r="D491" s="40" t="s">
        <v>24</v>
      </c>
      <c r="E491" s="40" t="s">
        <v>25</v>
      </c>
      <c r="F491" s="47" t="s">
        <v>2496</v>
      </c>
      <c r="G491" s="40" t="s">
        <v>26</v>
      </c>
      <c r="H491" s="40" t="s">
        <v>27</v>
      </c>
      <c r="I491" s="40" t="s">
        <v>88</v>
      </c>
      <c r="J491" s="40">
        <v>44.6</v>
      </c>
      <c r="K491" s="40">
        <v>24.1</v>
      </c>
      <c r="L491" s="40">
        <v>39.5</v>
      </c>
      <c r="M491" s="40"/>
      <c r="N491" s="40"/>
      <c r="O491" s="40"/>
      <c r="P491" s="40"/>
      <c r="Q491" s="40">
        <v>13</v>
      </c>
      <c r="R491" s="40">
        <v>345</v>
      </c>
      <c r="S491" s="40">
        <f t="shared" ref="S491:S498" si="3">R491-Q491</f>
        <v>332</v>
      </c>
      <c r="T491" s="40">
        <v>9</v>
      </c>
      <c r="U491" s="40"/>
      <c r="V491" s="40"/>
      <c r="W491" s="40"/>
      <c r="X491" s="40">
        <v>480</v>
      </c>
      <c r="Y491" s="40"/>
      <c r="Z491" s="40"/>
      <c r="AA491" s="40"/>
      <c r="AB491" s="40"/>
      <c r="AC491" s="40" t="s">
        <v>45</v>
      </c>
      <c r="AD491" s="40" t="s">
        <v>190</v>
      </c>
      <c r="AE491" s="40" t="s">
        <v>199</v>
      </c>
      <c r="AF491" s="1"/>
    </row>
    <row r="492" spans="1:32">
      <c r="A492" s="1" t="s">
        <v>1738</v>
      </c>
      <c r="B492" s="9">
        <v>40965</v>
      </c>
      <c r="C492" s="40" t="s">
        <v>1963</v>
      </c>
      <c r="D492" s="40" t="s">
        <v>29</v>
      </c>
      <c r="E492" s="40" t="s">
        <v>25</v>
      </c>
      <c r="F492" s="47" t="s">
        <v>2500</v>
      </c>
      <c r="G492" s="40" t="s">
        <v>26</v>
      </c>
      <c r="H492" s="40" t="s">
        <v>33</v>
      </c>
      <c r="I492" s="40" t="s">
        <v>193</v>
      </c>
      <c r="J492" s="40">
        <v>38.5</v>
      </c>
      <c r="K492" s="40">
        <v>20.9</v>
      </c>
      <c r="L492" s="40">
        <v>9.5</v>
      </c>
      <c r="M492" s="40"/>
      <c r="N492" s="40"/>
      <c r="O492" s="40"/>
      <c r="P492" s="40"/>
      <c r="Q492" s="40">
        <v>13</v>
      </c>
      <c r="R492" s="40">
        <v>142</v>
      </c>
      <c r="S492" s="40">
        <f t="shared" si="3"/>
        <v>129</v>
      </c>
      <c r="T492" s="40">
        <v>169</v>
      </c>
      <c r="U492" s="40"/>
      <c r="V492" s="40" t="s">
        <v>194</v>
      </c>
      <c r="W492" s="40"/>
      <c r="X492" s="40">
        <v>477</v>
      </c>
      <c r="Y492" s="40"/>
      <c r="Z492" s="40"/>
      <c r="AA492" s="40"/>
      <c r="AB492" s="40"/>
      <c r="AC492" s="40" t="s">
        <v>59</v>
      </c>
      <c r="AD492" s="40" t="s">
        <v>190</v>
      </c>
      <c r="AE492" s="40" t="s">
        <v>195</v>
      </c>
      <c r="AF492" s="1"/>
    </row>
    <row r="493" spans="1:32">
      <c r="A493" s="1" t="s">
        <v>1738</v>
      </c>
      <c r="B493" s="9">
        <v>40965</v>
      </c>
      <c r="C493" s="40" t="s">
        <v>1964</v>
      </c>
      <c r="D493" s="40" t="s">
        <v>32</v>
      </c>
      <c r="E493" s="40" t="s">
        <v>25</v>
      </c>
      <c r="F493" s="47" t="s">
        <v>2502</v>
      </c>
      <c r="G493" s="40" t="s">
        <v>26</v>
      </c>
      <c r="H493" s="40" t="s">
        <v>33</v>
      </c>
      <c r="I493" s="40" t="s">
        <v>63</v>
      </c>
      <c r="J493" s="40">
        <v>24.5</v>
      </c>
      <c r="K493" s="40">
        <v>14.7</v>
      </c>
      <c r="L493" s="40">
        <v>10.1</v>
      </c>
      <c r="M493" s="40"/>
      <c r="N493" s="40"/>
      <c r="O493" s="40"/>
      <c r="P493" s="40"/>
      <c r="Q493" s="40">
        <v>13</v>
      </c>
      <c r="R493" s="40">
        <v>70</v>
      </c>
      <c r="S493" s="40">
        <f t="shared" si="3"/>
        <v>57</v>
      </c>
      <c r="T493" s="40">
        <v>52</v>
      </c>
      <c r="U493" s="40"/>
      <c r="V493" s="40" t="s">
        <v>196</v>
      </c>
      <c r="W493" s="40"/>
      <c r="X493" s="40">
        <v>478</v>
      </c>
      <c r="Y493" s="40"/>
      <c r="Z493" s="40"/>
      <c r="AA493" s="40"/>
      <c r="AB493" s="40"/>
      <c r="AC493" s="40" t="s">
        <v>59</v>
      </c>
      <c r="AD493" s="40" t="s">
        <v>190</v>
      </c>
      <c r="AE493" s="40" t="s">
        <v>197</v>
      </c>
      <c r="AF493" s="1"/>
    </row>
    <row r="494" spans="1:32">
      <c r="A494" s="1" t="s">
        <v>1738</v>
      </c>
      <c r="B494" s="9">
        <v>40965</v>
      </c>
      <c r="C494" s="40" t="s">
        <v>1954</v>
      </c>
      <c r="D494" s="40" t="s">
        <v>24</v>
      </c>
      <c r="E494" s="40" t="s">
        <v>25</v>
      </c>
      <c r="F494" s="47" t="s">
        <v>2497</v>
      </c>
      <c r="G494" s="40" t="s">
        <v>26</v>
      </c>
      <c r="H494" s="40" t="s">
        <v>33</v>
      </c>
      <c r="I494" s="40" t="s">
        <v>63</v>
      </c>
      <c r="J494" s="40">
        <v>44.6</v>
      </c>
      <c r="K494" s="40">
        <v>25.1</v>
      </c>
      <c r="L494" s="40">
        <v>11.4</v>
      </c>
      <c r="M494" s="40"/>
      <c r="N494" s="40"/>
      <c r="O494" s="40"/>
      <c r="P494" s="40"/>
      <c r="Q494" s="40">
        <v>13</v>
      </c>
      <c r="R494" s="40">
        <v>315</v>
      </c>
      <c r="S494" s="40">
        <f t="shared" si="3"/>
        <v>302</v>
      </c>
      <c r="T494" s="40">
        <v>0</v>
      </c>
      <c r="U494" s="40"/>
      <c r="V494" s="40"/>
      <c r="W494" s="40"/>
      <c r="X494" s="40">
        <v>482</v>
      </c>
      <c r="Y494" s="40"/>
      <c r="Z494" s="40"/>
      <c r="AA494" s="40"/>
      <c r="AB494" s="40"/>
      <c r="AC494" s="40" t="s">
        <v>45</v>
      </c>
      <c r="AD494" s="40" t="s">
        <v>190</v>
      </c>
      <c r="AE494" s="40"/>
      <c r="AF494" s="1"/>
    </row>
    <row r="495" spans="1:32">
      <c r="A495" s="1" t="s">
        <v>1738</v>
      </c>
      <c r="B495" s="9">
        <v>40965</v>
      </c>
      <c r="C495" s="40" t="s">
        <v>1962</v>
      </c>
      <c r="D495" s="40" t="s">
        <v>24</v>
      </c>
      <c r="E495" s="40" t="s">
        <v>25</v>
      </c>
      <c r="F495" s="47" t="s">
        <v>2498</v>
      </c>
      <c r="G495" s="40" t="s">
        <v>26</v>
      </c>
      <c r="H495" s="40" t="s">
        <v>27</v>
      </c>
      <c r="I495" s="40" t="s">
        <v>88</v>
      </c>
      <c r="J495" s="40">
        <v>45.8</v>
      </c>
      <c r="K495" s="40">
        <v>25.8</v>
      </c>
      <c r="L495" s="40">
        <v>37</v>
      </c>
      <c r="M495" s="40"/>
      <c r="N495" s="40"/>
      <c r="O495" s="40"/>
      <c r="P495" s="40"/>
      <c r="Q495" s="40">
        <v>13</v>
      </c>
      <c r="R495" s="40">
        <v>390</v>
      </c>
      <c r="S495" s="40">
        <f t="shared" si="3"/>
        <v>377</v>
      </c>
      <c r="T495" s="40">
        <v>4</v>
      </c>
      <c r="U495" s="40"/>
      <c r="V495" s="40" t="s">
        <v>200</v>
      </c>
      <c r="W495" s="40"/>
      <c r="X495" s="40">
        <v>481</v>
      </c>
      <c r="Y495" s="40"/>
      <c r="Z495" s="40"/>
      <c r="AA495" s="40"/>
      <c r="AB495" s="40"/>
      <c r="AC495" s="40" t="s">
        <v>45</v>
      </c>
      <c r="AD495" s="40" t="s">
        <v>190</v>
      </c>
      <c r="AE495" s="40" t="s">
        <v>201</v>
      </c>
      <c r="AF495" s="1"/>
    </row>
    <row r="496" spans="1:32">
      <c r="A496" s="1" t="s">
        <v>1738</v>
      </c>
      <c r="B496" s="9">
        <v>40965</v>
      </c>
      <c r="C496" s="40" t="s">
        <v>1958</v>
      </c>
      <c r="D496" s="40" t="s">
        <v>29</v>
      </c>
      <c r="E496" s="40" t="s">
        <v>25</v>
      </c>
      <c r="F496" s="47" t="s">
        <v>2501</v>
      </c>
      <c r="G496" s="40" t="s">
        <v>26</v>
      </c>
      <c r="H496" s="40" t="s">
        <v>27</v>
      </c>
      <c r="I496" s="40" t="s">
        <v>40</v>
      </c>
      <c r="J496" s="40">
        <v>43.3</v>
      </c>
      <c r="K496" s="40">
        <v>23.4</v>
      </c>
      <c r="L496" s="40">
        <v>24.9</v>
      </c>
      <c r="M496" s="40"/>
      <c r="N496" s="40"/>
      <c r="O496" s="40"/>
      <c r="P496" s="40"/>
      <c r="Q496" s="40">
        <v>13</v>
      </c>
      <c r="R496" s="40">
        <v>157</v>
      </c>
      <c r="S496" s="40">
        <f t="shared" si="3"/>
        <v>144</v>
      </c>
      <c r="T496" s="40">
        <v>147</v>
      </c>
      <c r="U496" s="40"/>
      <c r="V496" s="40"/>
      <c r="W496" s="40"/>
      <c r="X496" s="40">
        <v>479</v>
      </c>
      <c r="Y496" s="40"/>
      <c r="Z496" s="40"/>
      <c r="AA496" s="40"/>
      <c r="AB496" s="40"/>
      <c r="AC496" s="40" t="s">
        <v>59</v>
      </c>
      <c r="AD496" s="40" t="s">
        <v>190</v>
      </c>
      <c r="AE496" s="40" t="s">
        <v>198</v>
      </c>
      <c r="AF496" s="1"/>
    </row>
    <row r="497" spans="1:32">
      <c r="A497" s="1" t="s">
        <v>1738</v>
      </c>
      <c r="B497" s="9">
        <v>40965</v>
      </c>
      <c r="C497" s="40" t="s">
        <v>1965</v>
      </c>
      <c r="D497" s="40" t="s">
        <v>32</v>
      </c>
      <c r="E497" s="40" t="s">
        <v>25</v>
      </c>
      <c r="F497" s="47" t="s">
        <v>2503</v>
      </c>
      <c r="G497" s="40" t="s">
        <v>26</v>
      </c>
      <c r="H497" s="40" t="s">
        <v>27</v>
      </c>
      <c r="I497" s="40" t="s">
        <v>40</v>
      </c>
      <c r="J497" s="40">
        <v>26.7</v>
      </c>
      <c r="K497" s="40">
        <v>16.399999999999999</v>
      </c>
      <c r="L497" s="40">
        <v>17.600000000000001</v>
      </c>
      <c r="M497" s="40"/>
      <c r="N497" s="40"/>
      <c r="O497" s="40"/>
      <c r="P497" s="40"/>
      <c r="Q497" s="40">
        <v>13</v>
      </c>
      <c r="R497" s="40">
        <v>75</v>
      </c>
      <c r="S497" s="40">
        <f t="shared" si="3"/>
        <v>62</v>
      </c>
      <c r="T497" s="40">
        <f>2+21</f>
        <v>23</v>
      </c>
      <c r="U497" s="40"/>
      <c r="V497" s="40"/>
      <c r="W497" s="40"/>
      <c r="X497" s="40">
        <v>475</v>
      </c>
      <c r="Y497" s="40"/>
      <c r="Z497" s="40"/>
      <c r="AA497" s="40"/>
      <c r="AB497" s="40"/>
      <c r="AC497" s="40" t="s">
        <v>59</v>
      </c>
      <c r="AD497" s="40" t="s">
        <v>45</v>
      </c>
      <c r="AE497" s="40"/>
      <c r="AF497" s="1"/>
    </row>
    <row r="498" spans="1:32">
      <c r="A498" s="1" t="s">
        <v>1738</v>
      </c>
      <c r="B498" s="9">
        <v>40965</v>
      </c>
      <c r="C498" s="40" t="s">
        <v>1957</v>
      </c>
      <c r="D498" s="40" t="s">
        <v>37</v>
      </c>
      <c r="E498" s="40" t="s">
        <v>25</v>
      </c>
      <c r="F498" s="47" t="s">
        <v>2499</v>
      </c>
      <c r="G498" s="40" t="s">
        <v>26</v>
      </c>
      <c r="H498" s="40" t="s">
        <v>27</v>
      </c>
      <c r="I498" s="40" t="s">
        <v>40</v>
      </c>
      <c r="J498" s="40">
        <v>34.4</v>
      </c>
      <c r="K498" s="40">
        <v>17.8</v>
      </c>
      <c r="L498" s="40">
        <v>22.7</v>
      </c>
      <c r="M498" s="40"/>
      <c r="N498" s="40"/>
      <c r="O498" s="40"/>
      <c r="P498" s="40"/>
      <c r="Q498" s="40">
        <v>13</v>
      </c>
      <c r="R498" s="40">
        <v>97</v>
      </c>
      <c r="S498" s="40">
        <f t="shared" si="3"/>
        <v>84</v>
      </c>
      <c r="T498" s="40">
        <v>0</v>
      </c>
      <c r="U498" s="40"/>
      <c r="V498" s="40"/>
      <c r="W498" s="40"/>
      <c r="X498" s="40">
        <v>476</v>
      </c>
      <c r="Y498" s="40"/>
      <c r="Z498" s="40"/>
      <c r="AA498" s="40"/>
      <c r="AB498" s="40"/>
      <c r="AC498" s="40" t="s">
        <v>59</v>
      </c>
      <c r="AD498" s="40" t="s">
        <v>190</v>
      </c>
      <c r="AE498" s="40"/>
      <c r="AF498" s="1"/>
    </row>
    <row r="499" spans="1:32">
      <c r="A499" s="1" t="s">
        <v>1738</v>
      </c>
      <c r="B499" s="9">
        <v>40965</v>
      </c>
      <c r="C499" s="40" t="s">
        <v>1966</v>
      </c>
      <c r="D499" s="40" t="s">
        <v>32</v>
      </c>
      <c r="E499" s="40" t="s">
        <v>53</v>
      </c>
      <c r="F499" s="47" t="s">
        <v>2493</v>
      </c>
      <c r="G499" s="40" t="s">
        <v>26</v>
      </c>
      <c r="H499" s="40" t="s">
        <v>33</v>
      </c>
      <c r="I499" s="40"/>
      <c r="J499" s="40"/>
      <c r="K499" s="40"/>
      <c r="L499" s="40"/>
      <c r="M499" s="40"/>
      <c r="N499" s="40"/>
      <c r="O499" s="40"/>
      <c r="P499" s="40"/>
      <c r="Q499" s="40"/>
      <c r="R499" s="40"/>
      <c r="S499" s="40"/>
      <c r="T499" s="40"/>
      <c r="U499" s="40"/>
      <c r="V499" s="40"/>
      <c r="W499" s="40"/>
      <c r="X499" s="40"/>
      <c r="Y499" s="40"/>
      <c r="Z499" s="40"/>
      <c r="AA499" s="40"/>
      <c r="AB499" s="40"/>
      <c r="AC499" s="40" t="s">
        <v>59</v>
      </c>
      <c r="AD499" s="40" t="s">
        <v>45</v>
      </c>
      <c r="AE499" s="40"/>
      <c r="AF499" s="1"/>
    </row>
    <row r="500" spans="1:32">
      <c r="A500" s="1" t="s">
        <v>1738</v>
      </c>
      <c r="B500" s="9">
        <v>40965</v>
      </c>
      <c r="C500" s="40" t="s">
        <v>1960</v>
      </c>
      <c r="D500" s="40" t="s">
        <v>36</v>
      </c>
      <c r="E500" s="40" t="s">
        <v>25</v>
      </c>
      <c r="F500" s="47" t="s">
        <v>2495</v>
      </c>
      <c r="G500" s="40" t="s">
        <v>26</v>
      </c>
      <c r="H500" s="40" t="s">
        <v>33</v>
      </c>
      <c r="I500" s="40" t="s">
        <v>191</v>
      </c>
      <c r="J500" s="40">
        <v>32.299999999999997</v>
      </c>
      <c r="K500" s="40"/>
      <c r="L500" s="40">
        <v>7.2</v>
      </c>
      <c r="M500" s="40">
        <v>145.25</v>
      </c>
      <c r="N500" s="40">
        <v>86.3</v>
      </c>
      <c r="O500" s="40"/>
      <c r="P500" s="40"/>
      <c r="Q500" s="40">
        <v>13</v>
      </c>
      <c r="R500" s="40">
        <v>105</v>
      </c>
      <c r="S500" s="40">
        <f>R500-Q500</f>
        <v>92</v>
      </c>
      <c r="T500" s="40">
        <v>1</v>
      </c>
      <c r="U500" s="40"/>
      <c r="V500" s="40" t="s">
        <v>192</v>
      </c>
      <c r="W500" s="40"/>
      <c r="X500" s="40"/>
      <c r="Y500" s="40"/>
      <c r="Z500" s="40"/>
      <c r="AA500" s="40"/>
      <c r="AB500" s="40"/>
      <c r="AC500" s="40" t="s">
        <v>59</v>
      </c>
      <c r="AD500" s="40" t="s">
        <v>45</v>
      </c>
      <c r="AE500" s="40"/>
      <c r="AF500" s="1"/>
    </row>
    <row r="501" spans="1:32">
      <c r="A501" s="1" t="s">
        <v>1739</v>
      </c>
      <c r="B501" s="9">
        <v>40966</v>
      </c>
      <c r="C501" s="40" t="s">
        <v>1968</v>
      </c>
      <c r="D501" s="40" t="s">
        <v>146</v>
      </c>
      <c r="E501" s="40" t="s">
        <v>25</v>
      </c>
      <c r="F501" s="47" t="s">
        <v>2506</v>
      </c>
      <c r="G501" s="40" t="s">
        <v>26</v>
      </c>
      <c r="H501" s="40" t="s">
        <v>27</v>
      </c>
      <c r="I501" s="40" t="s">
        <v>40</v>
      </c>
      <c r="J501" s="40">
        <v>22.9</v>
      </c>
      <c r="K501" s="40">
        <v>13.1</v>
      </c>
      <c r="L501" s="40">
        <v>22.3</v>
      </c>
      <c r="M501" s="40"/>
      <c r="N501" s="40"/>
      <c r="O501" s="40"/>
      <c r="P501" s="40"/>
      <c r="Q501" s="40">
        <v>13</v>
      </c>
      <c r="R501" s="40">
        <v>51</v>
      </c>
      <c r="S501" s="40">
        <f>51-13</f>
        <v>38</v>
      </c>
      <c r="T501" s="40">
        <v>8</v>
      </c>
      <c r="U501" s="40"/>
      <c r="V501" s="40"/>
      <c r="W501" s="40"/>
      <c r="X501" s="40">
        <v>488</v>
      </c>
      <c r="Y501" s="40"/>
      <c r="Z501" s="40"/>
      <c r="AA501" s="40"/>
      <c r="AB501" s="40"/>
      <c r="AC501" s="40" t="s">
        <v>45</v>
      </c>
      <c r="AD501" s="40" t="s">
        <v>79</v>
      </c>
      <c r="AE501" s="40"/>
      <c r="AF501" s="1"/>
    </row>
    <row r="502" spans="1:32">
      <c r="A502" s="1" t="s">
        <v>1739</v>
      </c>
      <c r="B502" s="9">
        <v>40966</v>
      </c>
      <c r="C502" s="40" t="s">
        <v>1977</v>
      </c>
      <c r="D502" s="40" t="s">
        <v>30</v>
      </c>
      <c r="E502" s="40" t="s">
        <v>25</v>
      </c>
      <c r="F502" s="47" t="s">
        <v>2512</v>
      </c>
      <c r="G502" s="40" t="s">
        <v>26</v>
      </c>
      <c r="H502" s="40" t="s">
        <v>27</v>
      </c>
      <c r="I502" s="40" t="s">
        <v>40</v>
      </c>
      <c r="J502" s="40">
        <v>27.6</v>
      </c>
      <c r="K502" s="40">
        <v>14.3</v>
      </c>
      <c r="L502" s="40">
        <v>20.399999999999999</v>
      </c>
      <c r="M502" s="40"/>
      <c r="N502" s="40"/>
      <c r="O502" s="40"/>
      <c r="P502" s="40"/>
      <c r="Q502" s="40">
        <v>14</v>
      </c>
      <c r="R502" s="40">
        <v>69</v>
      </c>
      <c r="S502" s="40">
        <f>R502-Q502</f>
        <v>55</v>
      </c>
      <c r="T502" s="40">
        <f>11+25</f>
        <v>36</v>
      </c>
      <c r="U502" s="40"/>
      <c r="V502" s="40" t="s">
        <v>207</v>
      </c>
      <c r="W502" s="40"/>
      <c r="X502" s="40">
        <v>489</v>
      </c>
      <c r="Y502" s="40"/>
      <c r="Z502" s="40"/>
      <c r="AA502" s="40"/>
      <c r="AB502" s="40"/>
      <c r="AC502" s="40" t="s">
        <v>59</v>
      </c>
      <c r="AD502" s="40" t="s">
        <v>45</v>
      </c>
      <c r="AE502" s="40"/>
      <c r="AF502" s="1"/>
    </row>
    <row r="503" spans="1:32">
      <c r="A503" s="1" t="s">
        <v>1739</v>
      </c>
      <c r="B503" s="9">
        <v>40966</v>
      </c>
      <c r="C503" s="40" t="s">
        <v>1959</v>
      </c>
      <c r="D503" s="40" t="s">
        <v>35</v>
      </c>
      <c r="E503" s="40" t="s">
        <v>25</v>
      </c>
      <c r="F503" s="47" t="s">
        <v>2504</v>
      </c>
      <c r="G503" s="40" t="s">
        <v>26</v>
      </c>
      <c r="H503" s="40" t="s">
        <v>27</v>
      </c>
      <c r="I503" s="40" t="s">
        <v>40</v>
      </c>
      <c r="J503" s="40">
        <v>26.8</v>
      </c>
      <c r="K503" s="40">
        <v>16.7</v>
      </c>
      <c r="L503" s="40">
        <v>19.100000000000001</v>
      </c>
      <c r="M503" s="40"/>
      <c r="N503" s="40"/>
      <c r="O503" s="40"/>
      <c r="P503" s="40"/>
      <c r="Q503" s="40">
        <v>13</v>
      </c>
      <c r="R503" s="40">
        <v>81</v>
      </c>
      <c r="S503" s="40">
        <f>81-13</f>
        <v>68</v>
      </c>
      <c r="T503" s="40">
        <v>7</v>
      </c>
      <c r="U503" s="40"/>
      <c r="V503" s="40"/>
      <c r="W503" s="40"/>
      <c r="X503" s="40">
        <v>486</v>
      </c>
      <c r="Y503" s="40"/>
      <c r="Z503" s="40"/>
      <c r="AA503" s="40"/>
      <c r="AB503" s="40"/>
      <c r="AC503" s="40" t="s">
        <v>45</v>
      </c>
      <c r="AD503" s="40" t="s">
        <v>79</v>
      </c>
      <c r="AE503" s="40"/>
      <c r="AF503" s="1"/>
    </row>
    <row r="504" spans="1:32">
      <c r="A504" s="1" t="s">
        <v>1739</v>
      </c>
      <c r="B504" s="9">
        <v>40966</v>
      </c>
      <c r="C504" s="40" t="s">
        <v>1978</v>
      </c>
      <c r="D504" s="40" t="s">
        <v>30</v>
      </c>
      <c r="E504" s="40" t="s">
        <v>25</v>
      </c>
      <c r="F504" s="47" t="s">
        <v>2513</v>
      </c>
      <c r="G504" s="40" t="s">
        <v>227</v>
      </c>
      <c r="H504" s="40" t="s">
        <v>27</v>
      </c>
      <c r="I504" s="40" t="s">
        <v>40</v>
      </c>
      <c r="J504" s="40">
        <v>24.7</v>
      </c>
      <c r="K504" s="40">
        <v>14.9</v>
      </c>
      <c r="L504" s="40">
        <v>13.2</v>
      </c>
      <c r="M504" s="40"/>
      <c r="N504" s="40"/>
      <c r="O504" s="40"/>
      <c r="P504" s="40"/>
      <c r="Q504" s="40">
        <v>14</v>
      </c>
      <c r="R504" s="40">
        <v>53</v>
      </c>
      <c r="S504" s="40">
        <f>R504-Q504</f>
        <v>39</v>
      </c>
      <c r="T504" s="40">
        <f>6+23</f>
        <v>29</v>
      </c>
      <c r="U504" s="40"/>
      <c r="V504" s="40"/>
      <c r="W504" s="40"/>
      <c r="X504" s="40">
        <v>487</v>
      </c>
      <c r="Y504" s="40"/>
      <c r="Z504" s="40"/>
      <c r="AA504" s="40"/>
      <c r="AB504" s="40"/>
      <c r="AC504" s="40" t="s">
        <v>59</v>
      </c>
      <c r="AD504" s="40" t="s">
        <v>79</v>
      </c>
      <c r="AE504" s="40" t="s">
        <v>206</v>
      </c>
      <c r="AF504" s="1"/>
    </row>
    <row r="505" spans="1:32">
      <c r="A505" s="1" t="s">
        <v>1739</v>
      </c>
      <c r="B505" s="9">
        <v>40966</v>
      </c>
      <c r="C505" s="40" t="s">
        <v>1967</v>
      </c>
      <c r="D505" s="40" t="s">
        <v>36</v>
      </c>
      <c r="E505" s="40" t="s">
        <v>25</v>
      </c>
      <c r="F505" s="47" t="s">
        <v>2505</v>
      </c>
      <c r="G505" s="40" t="s">
        <v>26</v>
      </c>
      <c r="H505" s="40" t="s">
        <v>33</v>
      </c>
      <c r="I505" s="40"/>
      <c r="J505" s="40">
        <v>32.9</v>
      </c>
      <c r="K505" s="40">
        <v>132</v>
      </c>
      <c r="L505" s="40">
        <v>7.3</v>
      </c>
      <c r="M505" s="40"/>
      <c r="N505" s="40"/>
      <c r="O505" s="40"/>
      <c r="P505" s="40"/>
      <c r="Q505" s="40">
        <v>13</v>
      </c>
      <c r="R505" s="40">
        <v>96</v>
      </c>
      <c r="S505" s="40">
        <f>96-13</f>
        <v>83</v>
      </c>
      <c r="T505" s="40">
        <v>4</v>
      </c>
      <c r="U505" s="40"/>
      <c r="V505" s="40"/>
      <c r="W505" s="40"/>
      <c r="X505" s="40"/>
      <c r="Y505" s="40"/>
      <c r="Z505" s="40"/>
      <c r="AA505" s="40"/>
      <c r="AB505" s="40"/>
      <c r="AC505" s="40" t="s">
        <v>45</v>
      </c>
      <c r="AD505" s="40" t="s">
        <v>45</v>
      </c>
      <c r="AE505" s="40"/>
      <c r="AF505" s="1"/>
    </row>
    <row r="506" spans="1:32">
      <c r="A506" s="1" t="s">
        <v>1739</v>
      </c>
      <c r="B506" s="9">
        <v>40966</v>
      </c>
      <c r="C506" s="40" t="s">
        <v>1969</v>
      </c>
      <c r="D506" s="40" t="s">
        <v>146</v>
      </c>
      <c r="E506" s="40" t="s">
        <v>53</v>
      </c>
      <c r="F506" s="47" t="s">
        <v>2487</v>
      </c>
      <c r="G506" s="40" t="s">
        <v>26</v>
      </c>
      <c r="H506" s="40" t="s">
        <v>33</v>
      </c>
      <c r="I506" s="40"/>
      <c r="J506" s="40"/>
      <c r="K506" s="40"/>
      <c r="L506" s="40"/>
      <c r="M506" s="40"/>
      <c r="N506" s="40"/>
      <c r="O506" s="40"/>
      <c r="P506" s="40"/>
      <c r="Q506" s="40"/>
      <c r="R506" s="40"/>
      <c r="S506" s="40"/>
      <c r="T506" s="40"/>
      <c r="U506" s="40"/>
      <c r="V506" s="40"/>
      <c r="W506" s="40"/>
      <c r="X506" s="40"/>
      <c r="Y506" s="40"/>
      <c r="Z506" s="40"/>
      <c r="AA506" s="40"/>
      <c r="AB506" s="40"/>
      <c r="AC506" s="40" t="s">
        <v>59</v>
      </c>
      <c r="AD506" s="40" t="s">
        <v>79</v>
      </c>
      <c r="AE506" s="40" t="s">
        <v>203</v>
      </c>
      <c r="AF506" s="1"/>
    </row>
    <row r="507" spans="1:32">
      <c r="A507" s="1" t="s">
        <v>1739</v>
      </c>
      <c r="B507" s="9">
        <v>40966</v>
      </c>
      <c r="C507" s="40" t="s">
        <v>1979</v>
      </c>
      <c r="D507" s="40" t="s">
        <v>30</v>
      </c>
      <c r="E507" s="40" t="s">
        <v>25</v>
      </c>
      <c r="F507" s="47" t="s">
        <v>2514</v>
      </c>
      <c r="G507" s="40" t="s">
        <v>125</v>
      </c>
      <c r="H507" s="40" t="s">
        <v>90</v>
      </c>
      <c r="I507" s="40"/>
      <c r="J507" s="40">
        <v>21.8</v>
      </c>
      <c r="K507" s="40">
        <v>16.399999999999999</v>
      </c>
      <c r="L507" s="40">
        <v>6.2</v>
      </c>
      <c r="M507" s="40"/>
      <c r="N507" s="40"/>
      <c r="O507" s="40"/>
      <c r="P507" s="40"/>
      <c r="Q507" s="40">
        <v>14</v>
      </c>
      <c r="R507" s="40">
        <v>32</v>
      </c>
      <c r="S507" s="40">
        <f>R507-Q507</f>
        <v>18</v>
      </c>
      <c r="T507" s="40">
        <f>3+23</f>
        <v>26</v>
      </c>
      <c r="U507" s="40"/>
      <c r="V507" s="40"/>
      <c r="W507" s="40"/>
      <c r="X507" s="40">
        <v>490</v>
      </c>
      <c r="Y507" s="40"/>
      <c r="Z507" s="40"/>
      <c r="AA507" s="40"/>
      <c r="AB507" s="40"/>
      <c r="AC507" s="40" t="s">
        <v>59</v>
      </c>
      <c r="AD507" s="40" t="s">
        <v>45</v>
      </c>
      <c r="AE507" s="40" t="s">
        <v>208</v>
      </c>
      <c r="AF507" s="1"/>
    </row>
    <row r="508" spans="1:32">
      <c r="A508" s="1" t="s">
        <v>1739</v>
      </c>
      <c r="B508" s="9">
        <v>40966</v>
      </c>
      <c r="C508" s="40" t="s">
        <v>1953</v>
      </c>
      <c r="D508" s="40" t="s">
        <v>29</v>
      </c>
      <c r="E508" s="40" t="s">
        <v>53</v>
      </c>
      <c r="F508" s="47" t="s">
        <v>2489</v>
      </c>
      <c r="G508" s="40" t="s">
        <v>26</v>
      </c>
      <c r="H508" s="40" t="s">
        <v>27</v>
      </c>
      <c r="I508" s="40"/>
      <c r="J508" s="40"/>
      <c r="K508" s="40"/>
      <c r="L508" s="40"/>
      <c r="M508" s="40"/>
      <c r="N508" s="40"/>
      <c r="O508" s="40"/>
      <c r="P508" s="40"/>
      <c r="Q508" s="40"/>
      <c r="R508" s="40"/>
      <c r="S508" s="40"/>
      <c r="T508" s="40"/>
      <c r="U508" s="40"/>
      <c r="V508" s="40"/>
      <c r="W508" s="40"/>
      <c r="X508" s="40"/>
      <c r="Y508" s="40"/>
      <c r="Z508" s="40"/>
      <c r="AA508" s="40"/>
      <c r="AB508" s="40"/>
      <c r="AC508" s="40" t="s">
        <v>59</v>
      </c>
      <c r="AD508" s="40" t="s">
        <v>77</v>
      </c>
      <c r="AE508" s="40"/>
      <c r="AF508" s="1"/>
    </row>
    <row r="509" spans="1:32">
      <c r="A509" s="1" t="s">
        <v>1739</v>
      </c>
      <c r="B509" s="9">
        <v>40966</v>
      </c>
      <c r="C509" s="40" t="s">
        <v>1970</v>
      </c>
      <c r="D509" s="40" t="s">
        <v>29</v>
      </c>
      <c r="E509" s="40" t="s">
        <v>25</v>
      </c>
      <c r="F509" s="47" t="s">
        <v>2508</v>
      </c>
      <c r="G509" s="40" t="s">
        <v>26</v>
      </c>
      <c r="H509" s="40" t="s">
        <v>27</v>
      </c>
      <c r="I509" s="40" t="s">
        <v>88</v>
      </c>
      <c r="J509" s="40">
        <v>42.9</v>
      </c>
      <c r="K509" s="40">
        <v>23</v>
      </c>
      <c r="L509" s="40">
        <v>21</v>
      </c>
      <c r="M509" s="40"/>
      <c r="N509" s="40"/>
      <c r="O509" s="40"/>
      <c r="P509" s="40"/>
      <c r="Q509" s="40">
        <v>14</v>
      </c>
      <c r="R509" s="40">
        <v>177</v>
      </c>
      <c r="S509" s="40">
        <f>R509-Q509</f>
        <v>163</v>
      </c>
      <c r="T509" s="40">
        <f>22+155</f>
        <v>177</v>
      </c>
      <c r="U509" s="40"/>
      <c r="V509" s="40" t="s">
        <v>209</v>
      </c>
      <c r="W509" s="40"/>
      <c r="X509" s="40">
        <v>492</v>
      </c>
      <c r="Y509" s="40"/>
      <c r="Z509" s="40"/>
      <c r="AA509" s="40"/>
      <c r="AB509" s="40"/>
      <c r="AC509" s="40" t="s">
        <v>59</v>
      </c>
      <c r="AD509" s="40" t="s">
        <v>45</v>
      </c>
      <c r="AE509" s="40" t="s">
        <v>210</v>
      </c>
      <c r="AF509" s="1"/>
    </row>
    <row r="510" spans="1:32">
      <c r="A510" s="1" t="s">
        <v>1739</v>
      </c>
      <c r="B510" s="9">
        <v>40966</v>
      </c>
      <c r="C510" s="40" t="s">
        <v>1975</v>
      </c>
      <c r="D510" s="40" t="s">
        <v>32</v>
      </c>
      <c r="E510" s="40" t="s">
        <v>25</v>
      </c>
      <c r="F510" s="47" t="s">
        <v>2510</v>
      </c>
      <c r="G510" s="40" t="s">
        <v>26</v>
      </c>
      <c r="H510" s="40" t="s">
        <v>27</v>
      </c>
      <c r="I510" s="40" t="s">
        <v>40</v>
      </c>
      <c r="J510" s="40">
        <v>28.5</v>
      </c>
      <c r="K510" s="40">
        <v>15</v>
      </c>
      <c r="L510" s="40">
        <v>12.6</v>
      </c>
      <c r="M510" s="40"/>
      <c r="N510" s="40"/>
      <c r="O510" s="40"/>
      <c r="P510" s="40"/>
      <c r="Q510" s="40">
        <v>13</v>
      </c>
      <c r="R510" s="40">
        <v>82</v>
      </c>
      <c r="S510" s="40">
        <f>82-13</f>
        <v>69</v>
      </c>
      <c r="T510" s="40">
        <v>2</v>
      </c>
      <c r="U510" s="40"/>
      <c r="V510" s="40" t="s">
        <v>212</v>
      </c>
      <c r="W510" s="40"/>
      <c r="X510" s="40">
        <v>491</v>
      </c>
      <c r="Y510" s="40"/>
      <c r="Z510" s="40"/>
      <c r="AA510" s="40"/>
      <c r="AB510" s="40"/>
      <c r="AC510" s="40" t="s">
        <v>45</v>
      </c>
      <c r="AD510" s="40" t="s">
        <v>45</v>
      </c>
      <c r="AE510" s="40"/>
      <c r="AF510" s="1"/>
    </row>
    <row r="511" spans="1:32">
      <c r="A511" s="1" t="s">
        <v>1739</v>
      </c>
      <c r="B511" s="9">
        <v>40966</v>
      </c>
      <c r="C511" s="40" t="s">
        <v>1965</v>
      </c>
      <c r="D511" s="40" t="s">
        <v>32</v>
      </c>
      <c r="E511" s="40" t="s">
        <v>25</v>
      </c>
      <c r="F511" s="47" t="s">
        <v>2511</v>
      </c>
      <c r="G511" s="40" t="s">
        <v>26</v>
      </c>
      <c r="H511" s="40" t="s">
        <v>33</v>
      </c>
      <c r="I511" s="40" t="s">
        <v>204</v>
      </c>
      <c r="J511" s="40">
        <v>26</v>
      </c>
      <c r="K511" s="40">
        <v>15.5</v>
      </c>
      <c r="L511" s="40">
        <v>14.4</v>
      </c>
      <c r="M511" s="40"/>
      <c r="N511" s="40"/>
      <c r="O511" s="40"/>
      <c r="P511" s="40"/>
      <c r="Q511" s="40">
        <v>14</v>
      </c>
      <c r="R511" s="40">
        <v>86</v>
      </c>
      <c r="S511" s="40">
        <f>R511-Q511</f>
        <v>72</v>
      </c>
      <c r="T511" s="40">
        <f>11+41</f>
        <v>52</v>
      </c>
      <c r="U511" s="40"/>
      <c r="V511" s="40" t="s">
        <v>205</v>
      </c>
      <c r="W511" s="40"/>
      <c r="X511" s="40">
        <v>485</v>
      </c>
      <c r="Y511" s="40"/>
      <c r="Z511" s="40"/>
      <c r="AA511" s="40"/>
      <c r="AB511" s="40"/>
      <c r="AC511" s="40" t="s">
        <v>59</v>
      </c>
      <c r="AD511" s="40" t="s">
        <v>77</v>
      </c>
      <c r="AE511" s="40"/>
      <c r="AF511" s="1"/>
    </row>
    <row r="512" spans="1:32">
      <c r="A512" s="1" t="s">
        <v>1739</v>
      </c>
      <c r="B512" s="9">
        <v>40966</v>
      </c>
      <c r="C512" s="40" t="s">
        <v>1954</v>
      </c>
      <c r="D512" s="40" t="s">
        <v>29</v>
      </c>
      <c r="E512" s="40" t="s">
        <v>53</v>
      </c>
      <c r="F512" s="47" t="s">
        <v>2490</v>
      </c>
      <c r="G512" s="40" t="s">
        <v>26</v>
      </c>
      <c r="H512" s="40" t="s">
        <v>33</v>
      </c>
      <c r="I512" s="40"/>
      <c r="J512" s="40"/>
      <c r="K512" s="40"/>
      <c r="L512" s="40"/>
      <c r="M512" s="40"/>
      <c r="N512" s="40"/>
      <c r="O512" s="40"/>
      <c r="P512" s="40"/>
      <c r="Q512" s="40"/>
      <c r="R512" s="40"/>
      <c r="S512" s="40"/>
      <c r="T512" s="40"/>
      <c r="U512" s="40"/>
      <c r="V512" s="40"/>
      <c r="W512" s="40"/>
      <c r="X512" s="40"/>
      <c r="Y512" s="40"/>
      <c r="Z512" s="40"/>
      <c r="AA512" s="40"/>
      <c r="AB512" s="40"/>
      <c r="AC512" s="40" t="s">
        <v>59</v>
      </c>
      <c r="AD512" s="40" t="s">
        <v>45</v>
      </c>
      <c r="AE512" s="40"/>
      <c r="AF512" s="1"/>
    </row>
    <row r="513" spans="1:32">
      <c r="A513" s="1" t="s">
        <v>1739</v>
      </c>
      <c r="B513" s="9">
        <v>40966</v>
      </c>
      <c r="C513" s="40" t="s">
        <v>1964</v>
      </c>
      <c r="D513" s="40" t="s">
        <v>32</v>
      </c>
      <c r="E513" s="40" t="s">
        <v>53</v>
      </c>
      <c r="F513" s="47" t="s">
        <v>2502</v>
      </c>
      <c r="G513" s="40" t="s">
        <v>26</v>
      </c>
      <c r="H513" s="40" t="s">
        <v>33</v>
      </c>
      <c r="I513" s="40"/>
      <c r="J513" s="40"/>
      <c r="K513" s="40"/>
      <c r="L513" s="40"/>
      <c r="M513" s="40"/>
      <c r="N513" s="40"/>
      <c r="O513" s="40"/>
      <c r="P513" s="40"/>
      <c r="Q513" s="40"/>
      <c r="R513" s="40"/>
      <c r="S513" s="40"/>
      <c r="T513" s="40"/>
      <c r="U513" s="40"/>
      <c r="V513" s="40"/>
      <c r="W513" s="40"/>
      <c r="X513" s="40"/>
      <c r="Y513" s="40"/>
      <c r="Z513" s="40"/>
      <c r="AA513" s="40"/>
      <c r="AB513" s="40"/>
      <c r="AC513" s="40" t="s">
        <v>59</v>
      </c>
      <c r="AD513" s="40" t="s">
        <v>79</v>
      </c>
      <c r="AE513" s="40"/>
      <c r="AF513" s="1"/>
    </row>
    <row r="514" spans="1:32">
      <c r="A514" s="1" t="s">
        <v>1739</v>
      </c>
      <c r="B514" s="9">
        <v>40966</v>
      </c>
      <c r="C514" s="40" t="s">
        <v>1958</v>
      </c>
      <c r="D514" s="40" t="s">
        <v>24</v>
      </c>
      <c r="E514" s="40" t="s">
        <v>53</v>
      </c>
      <c r="F514" s="47" t="s">
        <v>2497</v>
      </c>
      <c r="G514" s="40" t="s">
        <v>26</v>
      </c>
      <c r="H514" s="40" t="s">
        <v>33</v>
      </c>
      <c r="I514" s="40"/>
      <c r="J514" s="40"/>
      <c r="K514" s="40"/>
      <c r="L514" s="40"/>
      <c r="M514" s="40"/>
      <c r="N514" s="40"/>
      <c r="O514" s="40"/>
      <c r="P514" s="40"/>
      <c r="Q514" s="40"/>
      <c r="R514" s="40"/>
      <c r="S514" s="40"/>
      <c r="T514" s="40"/>
      <c r="U514" s="40"/>
      <c r="V514" s="40"/>
      <c r="W514" s="40"/>
      <c r="X514" s="40"/>
      <c r="Y514" s="40"/>
      <c r="Z514" s="40"/>
      <c r="AA514" s="40"/>
      <c r="AB514" s="40"/>
      <c r="AC514" s="40" t="s">
        <v>59</v>
      </c>
      <c r="AD514" s="40" t="s">
        <v>45</v>
      </c>
      <c r="AE514" s="40"/>
      <c r="AF514" s="1"/>
    </row>
    <row r="515" spans="1:32">
      <c r="A515" s="1" t="s">
        <v>1739</v>
      </c>
      <c r="B515" s="9">
        <v>40966</v>
      </c>
      <c r="C515" s="40" t="s">
        <v>1971</v>
      </c>
      <c r="D515" s="40" t="s">
        <v>29</v>
      </c>
      <c r="E515" s="40" t="s">
        <v>53</v>
      </c>
      <c r="F515" s="47" t="s">
        <v>2501</v>
      </c>
      <c r="G515" s="40" t="s">
        <v>26</v>
      </c>
      <c r="H515" s="40" t="s">
        <v>27</v>
      </c>
      <c r="I515" s="40"/>
      <c r="J515" s="40"/>
      <c r="K515" s="40"/>
      <c r="L515" s="40"/>
      <c r="M515" s="40"/>
      <c r="N515" s="40"/>
      <c r="O515" s="40"/>
      <c r="P515" s="40"/>
      <c r="Q515" s="40"/>
      <c r="R515" s="40"/>
      <c r="S515" s="40"/>
      <c r="T515" s="40"/>
      <c r="U515" s="40"/>
      <c r="V515" s="40"/>
      <c r="W515" s="40"/>
      <c r="X515" s="40"/>
      <c r="Y515" s="40"/>
      <c r="Z515" s="40"/>
      <c r="AA515" s="40"/>
      <c r="AB515" s="40"/>
      <c r="AC515" s="40" t="s">
        <v>59</v>
      </c>
      <c r="AD515" s="40" t="s">
        <v>79</v>
      </c>
      <c r="AE515" s="40"/>
      <c r="AF515" s="1"/>
    </row>
    <row r="516" spans="1:32">
      <c r="A516" s="1" t="s">
        <v>1739</v>
      </c>
      <c r="B516" s="9">
        <v>40966</v>
      </c>
      <c r="C516" s="40" t="s">
        <v>1972</v>
      </c>
      <c r="D516" s="40" t="s">
        <v>29</v>
      </c>
      <c r="E516" s="40" t="s">
        <v>25</v>
      </c>
      <c r="F516" s="47" t="s">
        <v>2509</v>
      </c>
      <c r="G516" s="40" t="s">
        <v>26</v>
      </c>
      <c r="H516" s="40" t="s">
        <v>33</v>
      </c>
      <c r="I516" s="40" t="s">
        <v>63</v>
      </c>
      <c r="J516" s="40">
        <v>39.5</v>
      </c>
      <c r="K516" s="40">
        <v>22.8</v>
      </c>
      <c r="L516" s="40">
        <v>11.3</v>
      </c>
      <c r="M516" s="40"/>
      <c r="N516" s="40"/>
      <c r="O516" s="40"/>
      <c r="P516" s="40"/>
      <c r="Q516" s="40">
        <v>13</v>
      </c>
      <c r="R516" s="40">
        <v>173</v>
      </c>
      <c r="S516" s="40">
        <f>173-13</f>
        <v>160</v>
      </c>
      <c r="T516" s="40">
        <v>65</v>
      </c>
      <c r="U516" s="40"/>
      <c r="V516" s="40"/>
      <c r="W516" s="40"/>
      <c r="X516" s="40">
        <v>484</v>
      </c>
      <c r="Y516" s="40"/>
      <c r="Z516" s="40"/>
      <c r="AA516" s="40"/>
      <c r="AB516" s="40"/>
      <c r="AC516" s="40" t="s">
        <v>45</v>
      </c>
      <c r="AD516" s="40" t="s">
        <v>79</v>
      </c>
      <c r="AE516" s="40"/>
      <c r="AF516" s="1"/>
    </row>
    <row r="517" spans="1:32">
      <c r="A517" s="1" t="s">
        <v>1739</v>
      </c>
      <c r="B517" s="9">
        <v>40966</v>
      </c>
      <c r="C517" s="40" t="s">
        <v>1957</v>
      </c>
      <c r="D517" s="40" t="s">
        <v>146</v>
      </c>
      <c r="E517" s="40" t="s">
        <v>25</v>
      </c>
      <c r="F517" s="47" t="s">
        <v>2507</v>
      </c>
      <c r="G517" s="40" t="s">
        <v>26</v>
      </c>
      <c r="H517" s="40" t="s">
        <v>27</v>
      </c>
      <c r="I517" s="40" t="s">
        <v>88</v>
      </c>
      <c r="J517" s="40">
        <v>23.7</v>
      </c>
      <c r="K517" s="40">
        <v>15.8</v>
      </c>
      <c r="L517" s="40">
        <v>23.1</v>
      </c>
      <c r="M517" s="40"/>
      <c r="N517" s="40"/>
      <c r="O517" s="40"/>
      <c r="P517" s="40"/>
      <c r="Q517" s="40">
        <v>14</v>
      </c>
      <c r="R517" s="40">
        <v>63</v>
      </c>
      <c r="S517" s="40">
        <f>R517-Q517</f>
        <v>49</v>
      </c>
      <c r="T517" s="40">
        <v>1</v>
      </c>
      <c r="U517" s="40"/>
      <c r="V517" s="40"/>
      <c r="W517" s="40"/>
      <c r="X517" s="40">
        <v>483</v>
      </c>
      <c r="Y517" s="40"/>
      <c r="Z517" s="40"/>
      <c r="AA517" s="40"/>
      <c r="AB517" s="40"/>
      <c r="AC517" s="40" t="s">
        <v>59</v>
      </c>
      <c r="AD517" s="40" t="s">
        <v>77</v>
      </c>
      <c r="AE517" s="40"/>
      <c r="AF517" s="1"/>
    </row>
    <row r="518" spans="1:32">
      <c r="A518" s="1" t="s">
        <v>1739</v>
      </c>
      <c r="B518" s="9">
        <v>40966</v>
      </c>
      <c r="C518" s="40" t="s">
        <v>1980</v>
      </c>
      <c r="D518" s="40" t="s">
        <v>30</v>
      </c>
      <c r="E518" s="40" t="s">
        <v>53</v>
      </c>
      <c r="F518" s="47" t="s">
        <v>2494</v>
      </c>
      <c r="G518" s="40"/>
      <c r="H518" s="40"/>
      <c r="I518" s="40"/>
      <c r="J518" s="40"/>
      <c r="K518" s="40"/>
      <c r="L518" s="40"/>
      <c r="M518" s="40"/>
      <c r="N518" s="40"/>
      <c r="O518" s="40"/>
      <c r="P518" s="40"/>
      <c r="Q518" s="40"/>
      <c r="R518" s="40"/>
      <c r="S518" s="40"/>
      <c r="T518" s="40"/>
      <c r="U518" s="40"/>
      <c r="V518" s="40"/>
      <c r="W518" s="40"/>
      <c r="X518" s="40"/>
      <c r="Y518" s="40"/>
      <c r="Z518" s="40"/>
      <c r="AA518" s="40"/>
      <c r="AB518" s="40"/>
      <c r="AC518" s="40" t="s">
        <v>45</v>
      </c>
      <c r="AD518" s="40" t="s">
        <v>79</v>
      </c>
      <c r="AE518" s="40"/>
      <c r="AF518" s="1"/>
    </row>
    <row r="519" spans="1:32">
      <c r="A519" s="1" t="s">
        <v>1739</v>
      </c>
      <c r="B519" s="9">
        <v>40966</v>
      </c>
      <c r="C519" s="40" t="s">
        <v>1973</v>
      </c>
      <c r="D519" s="40" t="s">
        <v>29</v>
      </c>
      <c r="E519" s="40" t="s">
        <v>53</v>
      </c>
      <c r="F519" s="47" t="s">
        <v>2491</v>
      </c>
      <c r="G519" s="40" t="s">
        <v>26</v>
      </c>
      <c r="H519" s="40" t="s">
        <v>33</v>
      </c>
      <c r="I519" s="40"/>
      <c r="J519" s="40"/>
      <c r="K519" s="40"/>
      <c r="L519" s="40"/>
      <c r="M519" s="40"/>
      <c r="N519" s="40"/>
      <c r="O519" s="40"/>
      <c r="P519" s="40"/>
      <c r="Q519" s="40"/>
      <c r="R519" s="40"/>
      <c r="S519" s="40"/>
      <c r="T519" s="40"/>
      <c r="U519" s="40"/>
      <c r="V519" s="40"/>
      <c r="W519" s="40"/>
      <c r="X519" s="40"/>
      <c r="Y519" s="40"/>
      <c r="Z519" s="40"/>
      <c r="AA519" s="40"/>
      <c r="AB519" s="40"/>
      <c r="AC519" s="40" t="s">
        <v>45</v>
      </c>
      <c r="AD519" s="40" t="s">
        <v>79</v>
      </c>
      <c r="AE519" s="40"/>
      <c r="AF519" s="1"/>
    </row>
    <row r="520" spans="1:32">
      <c r="A520" s="1" t="s">
        <v>1739</v>
      </c>
      <c r="B520" s="9">
        <v>40966</v>
      </c>
      <c r="C520" s="40" t="s">
        <v>1974</v>
      </c>
      <c r="D520" s="40" t="s">
        <v>29</v>
      </c>
      <c r="E520" s="40" t="s">
        <v>53</v>
      </c>
      <c r="F520" s="47" t="s">
        <v>2492</v>
      </c>
      <c r="G520" s="40" t="s">
        <v>26</v>
      </c>
      <c r="H520" s="40" t="s">
        <v>27</v>
      </c>
      <c r="I520" s="40"/>
      <c r="J520" s="40"/>
      <c r="K520" s="40"/>
      <c r="L520" s="40"/>
      <c r="M520" s="40"/>
      <c r="N520" s="40"/>
      <c r="O520" s="40"/>
      <c r="P520" s="40"/>
      <c r="Q520" s="40"/>
      <c r="R520" s="40"/>
      <c r="S520" s="40"/>
      <c r="T520" s="40"/>
      <c r="U520" s="40"/>
      <c r="V520" s="40"/>
      <c r="W520" s="40"/>
      <c r="X520" s="40"/>
      <c r="Y520" s="40"/>
      <c r="Z520" s="40"/>
      <c r="AA520" s="40"/>
      <c r="AB520" s="40"/>
      <c r="AC520" s="40" t="s">
        <v>45</v>
      </c>
      <c r="AD520" s="40" t="s">
        <v>79</v>
      </c>
      <c r="AE520" s="40"/>
      <c r="AF520" s="1"/>
    </row>
    <row r="521" spans="1:32">
      <c r="A521" s="1" t="s">
        <v>1739</v>
      </c>
      <c r="B521" s="9">
        <v>40966</v>
      </c>
      <c r="C521" s="40" t="s">
        <v>1976</v>
      </c>
      <c r="D521" s="40" t="s">
        <v>32</v>
      </c>
      <c r="E521" s="40" t="s">
        <v>53</v>
      </c>
      <c r="F521" s="47" t="s">
        <v>2493</v>
      </c>
      <c r="G521" s="40" t="s">
        <v>26</v>
      </c>
      <c r="H521" s="40" t="s">
        <v>33</v>
      </c>
      <c r="I521" s="40"/>
      <c r="J521" s="40"/>
      <c r="K521" s="40"/>
      <c r="L521" s="40"/>
      <c r="M521" s="40"/>
      <c r="N521" s="40"/>
      <c r="O521" s="40"/>
      <c r="P521" s="40"/>
      <c r="Q521" s="40"/>
      <c r="R521" s="40"/>
      <c r="S521" s="40"/>
      <c r="T521" s="40"/>
      <c r="U521" s="40"/>
      <c r="V521" s="40"/>
      <c r="W521" s="40"/>
      <c r="X521" s="40"/>
      <c r="Y521" s="40"/>
      <c r="Z521" s="40"/>
      <c r="AA521" s="40"/>
      <c r="AB521" s="40"/>
      <c r="AC521" s="40" t="s">
        <v>59</v>
      </c>
      <c r="AD521" s="40" t="s">
        <v>77</v>
      </c>
      <c r="AE521" s="40"/>
      <c r="AF521" s="1"/>
    </row>
    <row r="522" spans="1:32">
      <c r="A522" s="1" t="s">
        <v>1740</v>
      </c>
      <c r="B522" s="9">
        <v>40967</v>
      </c>
      <c r="C522" s="40" t="s">
        <v>1988</v>
      </c>
      <c r="D522" s="40" t="s">
        <v>30</v>
      </c>
      <c r="E522" s="40" t="s">
        <v>25</v>
      </c>
      <c r="F522" s="47" t="s">
        <v>2522</v>
      </c>
      <c r="G522" s="40" t="s">
        <v>26</v>
      </c>
      <c r="H522" s="40" t="s">
        <v>33</v>
      </c>
      <c r="I522" s="40" t="s">
        <v>63</v>
      </c>
      <c r="J522" s="40">
        <v>28</v>
      </c>
      <c r="K522" s="40">
        <v>15.7</v>
      </c>
      <c r="L522" s="40">
        <v>8.5</v>
      </c>
      <c r="M522" s="40"/>
      <c r="N522" s="40"/>
      <c r="O522" s="40"/>
      <c r="P522" s="40"/>
      <c r="Q522" s="40">
        <v>13</v>
      </c>
      <c r="R522" s="40">
        <v>70</v>
      </c>
      <c r="S522" s="40">
        <f>R522-Q522</f>
        <v>57</v>
      </c>
      <c r="T522" s="40">
        <f>12+47</f>
        <v>59</v>
      </c>
      <c r="U522" s="40"/>
      <c r="V522" s="40" t="s">
        <v>222</v>
      </c>
      <c r="W522" s="40"/>
      <c r="X522" s="40">
        <v>500</v>
      </c>
      <c r="Y522" s="40"/>
      <c r="Z522" s="40"/>
      <c r="AA522" s="40"/>
      <c r="AB522" s="40"/>
      <c r="AC522" s="40" t="s">
        <v>59</v>
      </c>
      <c r="AD522" s="40" t="s">
        <v>79</v>
      </c>
      <c r="AE522" s="40"/>
      <c r="AF522" s="1"/>
    </row>
    <row r="523" spans="1:32">
      <c r="A523" s="1" t="s">
        <v>1740</v>
      </c>
      <c r="B523" s="9">
        <v>40967</v>
      </c>
      <c r="C523" s="40" t="s">
        <v>1986</v>
      </c>
      <c r="D523" s="40" t="s">
        <v>32</v>
      </c>
      <c r="E523" s="40" t="s">
        <v>25</v>
      </c>
      <c r="F523" s="47" t="s">
        <v>2521</v>
      </c>
      <c r="G523" s="40" t="s">
        <v>26</v>
      </c>
      <c r="H523" s="40" t="s">
        <v>27</v>
      </c>
      <c r="I523" s="40" t="s">
        <v>40</v>
      </c>
      <c r="J523" s="40">
        <v>24.5</v>
      </c>
      <c r="K523" s="40">
        <v>15.7</v>
      </c>
      <c r="L523" s="40">
        <v>11.4</v>
      </c>
      <c r="M523" s="40"/>
      <c r="N523" s="40"/>
      <c r="O523" s="40"/>
      <c r="P523" s="40"/>
      <c r="Q523" s="40">
        <v>13</v>
      </c>
      <c r="R523" s="40">
        <v>54</v>
      </c>
      <c r="S523" s="40">
        <f>54-13</f>
        <v>41</v>
      </c>
      <c r="T523" s="40">
        <v>34</v>
      </c>
      <c r="U523" s="40"/>
      <c r="V523" s="40" t="s">
        <v>214</v>
      </c>
      <c r="W523" s="40"/>
      <c r="X523" s="40">
        <v>497</v>
      </c>
      <c r="Y523" s="40"/>
      <c r="Z523" s="40"/>
      <c r="AA523" s="40"/>
      <c r="AB523" s="40"/>
      <c r="AC523" s="40" t="s">
        <v>45</v>
      </c>
      <c r="AD523" s="40" t="s">
        <v>77</v>
      </c>
      <c r="AE523" s="40"/>
      <c r="AF523" s="1"/>
    </row>
    <row r="524" spans="1:32">
      <c r="A524" s="1" t="s">
        <v>1740</v>
      </c>
      <c r="B524" s="9">
        <v>40967</v>
      </c>
      <c r="C524" s="40" t="s">
        <v>1989</v>
      </c>
      <c r="D524" s="40" t="s">
        <v>30</v>
      </c>
      <c r="E524" s="40" t="s">
        <v>25</v>
      </c>
      <c r="F524" s="47" t="s">
        <v>2523</v>
      </c>
      <c r="G524" s="40" t="s">
        <v>26</v>
      </c>
      <c r="H524" s="40" t="s">
        <v>27</v>
      </c>
      <c r="I524" s="40" t="s">
        <v>40</v>
      </c>
      <c r="J524" s="40">
        <v>27.1</v>
      </c>
      <c r="K524" s="40">
        <v>18.899999999999999</v>
      </c>
      <c r="L524" s="40">
        <v>17.600000000000001</v>
      </c>
      <c r="M524" s="40"/>
      <c r="N524" s="40"/>
      <c r="O524" s="40"/>
      <c r="P524" s="40"/>
      <c r="Q524" s="40">
        <v>13</v>
      </c>
      <c r="R524" s="40">
        <v>65</v>
      </c>
      <c r="S524" s="40">
        <f>65-13</f>
        <v>52</v>
      </c>
      <c r="T524" s="40">
        <v>33</v>
      </c>
      <c r="U524" s="40"/>
      <c r="V524" s="40"/>
      <c r="W524" s="40"/>
      <c r="X524" s="40">
        <v>501</v>
      </c>
      <c r="Y524" s="40"/>
      <c r="Z524" s="40"/>
      <c r="AA524" s="40"/>
      <c r="AB524" s="40"/>
      <c r="AC524" s="40" t="s">
        <v>45</v>
      </c>
      <c r="AD524" s="40" t="s">
        <v>79</v>
      </c>
      <c r="AE524" s="40"/>
      <c r="AF524" s="1"/>
    </row>
    <row r="525" spans="1:32">
      <c r="A525" s="1" t="s">
        <v>1740</v>
      </c>
      <c r="B525" s="9">
        <v>40967</v>
      </c>
      <c r="C525" s="40" t="s">
        <v>1990</v>
      </c>
      <c r="D525" s="40" t="s">
        <v>30</v>
      </c>
      <c r="E525" s="40" t="s">
        <v>53</v>
      </c>
      <c r="F525" s="47" t="s">
        <v>2513</v>
      </c>
      <c r="G525" s="40" t="s">
        <v>227</v>
      </c>
      <c r="H525" s="40" t="s">
        <v>27</v>
      </c>
      <c r="I525" s="40"/>
      <c r="J525" s="40"/>
      <c r="K525" s="40"/>
      <c r="L525" s="40"/>
      <c r="M525" s="40"/>
      <c r="N525" s="40"/>
      <c r="O525" s="40"/>
      <c r="P525" s="40"/>
      <c r="Q525" s="40"/>
      <c r="R525" s="40"/>
      <c r="S525" s="40"/>
      <c r="T525" s="40"/>
      <c r="U525" s="40"/>
      <c r="V525" s="40"/>
      <c r="W525" s="40"/>
      <c r="X525" s="40"/>
      <c r="Y525" s="40"/>
      <c r="Z525" s="40"/>
      <c r="AA525" s="40"/>
      <c r="AB525" s="40"/>
      <c r="AC525" s="40" t="s">
        <v>45</v>
      </c>
      <c r="AD525" s="40" t="s">
        <v>59</v>
      </c>
      <c r="AE525" s="40"/>
      <c r="AF525" s="1"/>
    </row>
    <row r="526" spans="1:32">
      <c r="A526" s="1" t="s">
        <v>1740</v>
      </c>
      <c r="B526" s="9">
        <v>40967</v>
      </c>
      <c r="C526" s="40" t="s">
        <v>1958</v>
      </c>
      <c r="D526" s="40" t="s">
        <v>29</v>
      </c>
      <c r="E526" s="40" t="s">
        <v>25</v>
      </c>
      <c r="F526" s="47" t="s">
        <v>2519</v>
      </c>
      <c r="G526" s="40" t="s">
        <v>26</v>
      </c>
      <c r="H526" s="40" t="s">
        <v>33</v>
      </c>
      <c r="I526" s="40"/>
      <c r="J526" s="40">
        <v>40</v>
      </c>
      <c r="K526" s="40">
        <v>17.75</v>
      </c>
      <c r="L526" s="40">
        <v>13.7</v>
      </c>
      <c r="M526" s="40"/>
      <c r="N526" s="40"/>
      <c r="O526" s="40"/>
      <c r="P526" s="40"/>
      <c r="Q526" s="40">
        <v>13</v>
      </c>
      <c r="R526" s="40">
        <v>130</v>
      </c>
      <c r="S526" s="40">
        <f>R526-Q526</f>
        <v>117</v>
      </c>
      <c r="T526" s="40">
        <f>7+94</f>
        <v>101</v>
      </c>
      <c r="U526" s="40"/>
      <c r="V526" s="40"/>
      <c r="W526" s="40"/>
      <c r="X526" s="40">
        <v>493</v>
      </c>
      <c r="Y526" s="40"/>
      <c r="Z526" s="40"/>
      <c r="AA526" s="40"/>
      <c r="AB526" s="40"/>
      <c r="AC526" s="40" t="s">
        <v>59</v>
      </c>
      <c r="AD526" s="40" t="s">
        <v>77</v>
      </c>
      <c r="AE526" s="40" t="s">
        <v>218</v>
      </c>
      <c r="AF526" s="1"/>
    </row>
    <row r="527" spans="1:32">
      <c r="A527" s="1" t="s">
        <v>1740</v>
      </c>
      <c r="B527" s="9">
        <v>40967</v>
      </c>
      <c r="C527" s="40" t="s">
        <v>1991</v>
      </c>
      <c r="D527" s="40" t="s">
        <v>30</v>
      </c>
      <c r="E527" s="40" t="s">
        <v>25</v>
      </c>
      <c r="F527" s="47" t="s">
        <v>2524</v>
      </c>
      <c r="G527" s="40" t="s">
        <v>26</v>
      </c>
      <c r="H527" s="40" t="s">
        <v>33</v>
      </c>
      <c r="I527" s="40" t="s">
        <v>63</v>
      </c>
      <c r="J527" s="40">
        <v>27.5</v>
      </c>
      <c r="K527" s="40">
        <v>14.8</v>
      </c>
      <c r="L527" s="40">
        <v>11.2</v>
      </c>
      <c r="M527" s="40"/>
      <c r="N527" s="40"/>
      <c r="O527" s="40"/>
      <c r="P527" s="40"/>
      <c r="Q527" s="40">
        <v>13</v>
      </c>
      <c r="R527" s="40">
        <v>71</v>
      </c>
      <c r="S527" s="40">
        <f>R527-Q527</f>
        <v>58</v>
      </c>
      <c r="T527" s="40">
        <f>2+21</f>
        <v>23</v>
      </c>
      <c r="U527" s="40"/>
      <c r="V527" s="40"/>
      <c r="W527" s="40"/>
      <c r="X527" s="40">
        <v>494</v>
      </c>
      <c r="Y527" s="40"/>
      <c r="Z527" s="40"/>
      <c r="AA527" s="40"/>
      <c r="AB527" s="40"/>
      <c r="AC527" s="40" t="s">
        <v>59</v>
      </c>
      <c r="AD527" s="40" t="s">
        <v>77</v>
      </c>
      <c r="AE527" s="40"/>
      <c r="AF527" s="1"/>
    </row>
    <row r="528" spans="1:32">
      <c r="A528" s="1" t="s">
        <v>1740</v>
      </c>
      <c r="B528" s="9">
        <v>40967</v>
      </c>
      <c r="C528" s="40" t="s">
        <v>1982</v>
      </c>
      <c r="D528" s="40" t="s">
        <v>36</v>
      </c>
      <c r="E528" s="40" t="s">
        <v>25</v>
      </c>
      <c r="F528" s="47" t="s">
        <v>2517</v>
      </c>
      <c r="G528" s="40" t="s">
        <v>26</v>
      </c>
      <c r="H528" s="40" t="s">
        <v>33</v>
      </c>
      <c r="I528" s="40"/>
      <c r="J528" s="40">
        <v>29.9</v>
      </c>
      <c r="K528" s="40"/>
      <c r="L528" s="40">
        <v>6.5</v>
      </c>
      <c r="M528" s="40">
        <v>115.9</v>
      </c>
      <c r="N528" s="40">
        <v>72.2</v>
      </c>
      <c r="O528" s="40"/>
      <c r="P528" s="40"/>
      <c r="Q528" s="40">
        <v>13</v>
      </c>
      <c r="R528" s="40">
        <v>95</v>
      </c>
      <c r="S528" s="40">
        <f>R528-Q528</f>
        <v>82</v>
      </c>
      <c r="T528" s="40">
        <f>8+7</f>
        <v>15</v>
      </c>
      <c r="U528" s="40"/>
      <c r="V528" s="40"/>
      <c r="W528" s="40"/>
      <c r="X528" s="40"/>
      <c r="Y528" s="40"/>
      <c r="Z528" s="40"/>
      <c r="AA528" s="40"/>
      <c r="AB528" s="40"/>
      <c r="AC528" s="40" t="s">
        <v>59</v>
      </c>
      <c r="AD528" s="40" t="s">
        <v>79</v>
      </c>
      <c r="AE528" s="40"/>
      <c r="AF528" s="1"/>
    </row>
    <row r="529" spans="1:32">
      <c r="A529" s="1" t="s">
        <v>1740</v>
      </c>
      <c r="B529" s="9">
        <v>40967</v>
      </c>
      <c r="C529" s="40" t="s">
        <v>1981</v>
      </c>
      <c r="D529" s="40" t="s">
        <v>121</v>
      </c>
      <c r="E529" s="40" t="s">
        <v>25</v>
      </c>
      <c r="F529" s="47" t="s">
        <v>2515</v>
      </c>
      <c r="G529" s="40" t="s">
        <v>26</v>
      </c>
      <c r="H529" s="40" t="s">
        <v>33</v>
      </c>
      <c r="I529" s="40"/>
      <c r="J529" s="40">
        <v>48.2</v>
      </c>
      <c r="K529" s="40"/>
      <c r="L529" s="40">
        <v>5.5</v>
      </c>
      <c r="M529" s="40">
        <f>153+29.3</f>
        <v>182.3</v>
      </c>
      <c r="N529" s="40">
        <f>153+37.2</f>
        <v>190.2</v>
      </c>
      <c r="O529" s="40"/>
      <c r="P529" s="40">
        <v>33.5</v>
      </c>
      <c r="Q529" s="40">
        <v>13</v>
      </c>
      <c r="R529" s="40">
        <v>231</v>
      </c>
      <c r="S529" s="40">
        <f>231-13</f>
        <v>218</v>
      </c>
      <c r="T529" s="40">
        <v>0</v>
      </c>
      <c r="U529" s="40"/>
      <c r="V529" s="40" t="s">
        <v>215</v>
      </c>
      <c r="W529" s="40"/>
      <c r="X529" s="40"/>
      <c r="Y529" s="40"/>
      <c r="Z529" s="40"/>
      <c r="AA529" s="40"/>
      <c r="AB529" s="40"/>
      <c r="AC529" s="40" t="s">
        <v>45</v>
      </c>
      <c r="AD529" s="40" t="s">
        <v>59</v>
      </c>
      <c r="AE529" s="40"/>
      <c r="AF529" s="1"/>
    </row>
    <row r="530" spans="1:32" s="78" customFormat="1">
      <c r="A530" s="1" t="s">
        <v>1740</v>
      </c>
      <c r="B530" s="9">
        <v>40967</v>
      </c>
      <c r="C530" s="40" t="s">
        <v>1984</v>
      </c>
      <c r="D530" s="40" t="s">
        <v>29</v>
      </c>
      <c r="E530" s="40" t="s">
        <v>53</v>
      </c>
      <c r="F530" s="47" t="s">
        <v>2490</v>
      </c>
      <c r="G530" s="40" t="s">
        <v>26</v>
      </c>
      <c r="H530" s="40" t="s">
        <v>33</v>
      </c>
      <c r="I530" s="40"/>
      <c r="J530" s="40"/>
      <c r="K530" s="40"/>
      <c r="L530" s="40"/>
      <c r="M530" s="40"/>
      <c r="N530" s="40"/>
      <c r="O530" s="40"/>
      <c r="P530" s="40"/>
      <c r="Q530" s="40"/>
      <c r="R530" s="40"/>
      <c r="S530" s="40"/>
      <c r="T530" s="40"/>
      <c r="U530" s="40"/>
      <c r="V530" s="40"/>
      <c r="W530" s="40"/>
      <c r="X530" s="40"/>
      <c r="Y530" s="40"/>
      <c r="Z530" s="40"/>
      <c r="AA530" s="40"/>
      <c r="AB530" s="40"/>
      <c r="AC530" s="40" t="s">
        <v>45</v>
      </c>
      <c r="AD530" s="40" t="s">
        <v>77</v>
      </c>
      <c r="AE530" s="40"/>
      <c r="AF530" s="1"/>
    </row>
    <row r="531" spans="1:32">
      <c r="A531" s="1" t="s">
        <v>1740</v>
      </c>
      <c r="B531" s="9">
        <v>40967</v>
      </c>
      <c r="C531" s="40" t="s">
        <v>1987</v>
      </c>
      <c r="D531" s="40" t="s">
        <v>32</v>
      </c>
      <c r="E531" s="40" t="s">
        <v>53</v>
      </c>
      <c r="F531" s="47" t="s">
        <v>2502</v>
      </c>
      <c r="G531" s="40" t="s">
        <v>26</v>
      </c>
      <c r="H531" s="40" t="s">
        <v>33</v>
      </c>
      <c r="I531" s="40"/>
      <c r="J531" s="40"/>
      <c r="K531" s="40"/>
      <c r="L531" s="40"/>
      <c r="M531" s="40"/>
      <c r="N531" s="40"/>
      <c r="O531" s="40"/>
      <c r="P531" s="40"/>
      <c r="Q531" s="40"/>
      <c r="R531" s="40"/>
      <c r="S531" s="40"/>
      <c r="T531" s="40"/>
      <c r="U531" s="40"/>
      <c r="V531" s="40"/>
      <c r="W531" s="40"/>
      <c r="X531" s="40"/>
      <c r="Y531" s="40"/>
      <c r="Z531" s="40"/>
      <c r="AA531" s="40"/>
      <c r="AB531" s="40"/>
      <c r="AC531" s="40" t="s">
        <v>45</v>
      </c>
      <c r="AD531" s="40" t="s">
        <v>77</v>
      </c>
      <c r="AE531" s="40"/>
      <c r="AF531" s="1"/>
    </row>
    <row r="532" spans="1:32">
      <c r="A532" s="1" t="s">
        <v>1740</v>
      </c>
      <c r="B532" s="9">
        <v>40967</v>
      </c>
      <c r="C532" s="40" t="s">
        <v>1959</v>
      </c>
      <c r="D532" s="40" t="s">
        <v>30</v>
      </c>
      <c r="E532" s="40" t="s">
        <v>25</v>
      </c>
      <c r="F532" s="47" t="s">
        <v>2525</v>
      </c>
      <c r="G532" s="40" t="s">
        <v>26</v>
      </c>
      <c r="H532" s="40" t="s">
        <v>27</v>
      </c>
      <c r="I532" s="40" t="s">
        <v>40</v>
      </c>
      <c r="J532" s="40">
        <v>25.75</v>
      </c>
      <c r="K532" s="40">
        <v>14.25</v>
      </c>
      <c r="L532" s="40">
        <v>18</v>
      </c>
      <c r="M532" s="40"/>
      <c r="N532" s="40"/>
      <c r="O532" s="40"/>
      <c r="P532" s="40"/>
      <c r="Q532" s="40">
        <v>13</v>
      </c>
      <c r="R532" s="40">
        <v>65</v>
      </c>
      <c r="S532" s="40">
        <f>R532-Q532</f>
        <v>52</v>
      </c>
      <c r="T532" s="40">
        <f>7+26</f>
        <v>33</v>
      </c>
      <c r="U532" s="40"/>
      <c r="V532" s="40"/>
      <c r="W532" s="40"/>
      <c r="X532" s="40">
        <v>498</v>
      </c>
      <c r="Y532" s="40"/>
      <c r="Z532" s="40"/>
      <c r="AA532" s="40"/>
      <c r="AB532" s="40"/>
      <c r="AC532" s="40" t="s">
        <v>59</v>
      </c>
      <c r="AD532" s="40" t="s">
        <v>45</v>
      </c>
      <c r="AE532" s="40"/>
      <c r="AF532" s="1"/>
    </row>
    <row r="533" spans="1:32">
      <c r="A533" s="1" t="s">
        <v>1740</v>
      </c>
      <c r="B533" s="9">
        <v>40967</v>
      </c>
      <c r="C533" s="40" t="s">
        <v>1955</v>
      </c>
      <c r="D533" s="40" t="s">
        <v>32</v>
      </c>
      <c r="E533" s="40" t="s">
        <v>53</v>
      </c>
      <c r="F533" s="47" t="s">
        <v>2503</v>
      </c>
      <c r="G533" s="40" t="s">
        <v>26</v>
      </c>
      <c r="H533" s="40" t="s">
        <v>27</v>
      </c>
      <c r="I533" s="40"/>
      <c r="J533" s="40"/>
      <c r="K533" s="40"/>
      <c r="L533" s="40"/>
      <c r="M533" s="40"/>
      <c r="N533" s="40"/>
      <c r="O533" s="40"/>
      <c r="P533" s="40"/>
      <c r="Q533" s="40"/>
      <c r="R533" s="40"/>
      <c r="S533" s="40"/>
      <c r="T533" s="40"/>
      <c r="U533" s="40"/>
      <c r="V533" s="40"/>
      <c r="W533" s="40"/>
      <c r="X533" s="40"/>
      <c r="Y533" s="40"/>
      <c r="Z533" s="40"/>
      <c r="AA533" s="40"/>
      <c r="AB533" s="40"/>
      <c r="AC533" s="40" t="s">
        <v>45</v>
      </c>
      <c r="AD533" s="40" t="s">
        <v>79</v>
      </c>
      <c r="AE533" s="40"/>
      <c r="AF533" s="1"/>
    </row>
    <row r="534" spans="1:32">
      <c r="A534" s="1" t="s">
        <v>1740</v>
      </c>
      <c r="B534" s="9">
        <v>40967</v>
      </c>
      <c r="C534" s="40" t="s">
        <v>1985</v>
      </c>
      <c r="D534" s="40" t="s">
        <v>29</v>
      </c>
      <c r="E534" s="40" t="s">
        <v>25</v>
      </c>
      <c r="F534" s="47" t="s">
        <v>2520</v>
      </c>
      <c r="G534" s="40" t="s">
        <v>26</v>
      </c>
      <c r="H534" s="40" t="s">
        <v>33</v>
      </c>
      <c r="I534" s="40"/>
      <c r="J534" s="40">
        <v>37.6</v>
      </c>
      <c r="K534" s="40">
        <v>23.3</v>
      </c>
      <c r="L534" s="40">
        <v>11.7</v>
      </c>
      <c r="M534" s="40"/>
      <c r="N534" s="40"/>
      <c r="O534" s="40"/>
      <c r="P534" s="40"/>
      <c r="Q534" s="40">
        <v>13</v>
      </c>
      <c r="R534" s="40">
        <v>148</v>
      </c>
      <c r="S534" s="40">
        <f>148-13</f>
        <v>135</v>
      </c>
      <c r="T534" s="40">
        <v>48</v>
      </c>
      <c r="U534" s="40"/>
      <c r="V534" s="40"/>
      <c r="W534" s="40"/>
      <c r="X534" s="40">
        <v>496</v>
      </c>
      <c r="Y534" s="40"/>
      <c r="Z534" s="40"/>
      <c r="AA534" s="40"/>
      <c r="AB534" s="40"/>
      <c r="AC534" s="40" t="s">
        <v>45</v>
      </c>
      <c r="AD534" s="40" t="s">
        <v>79</v>
      </c>
      <c r="AE534" s="40"/>
      <c r="AF534" s="1"/>
    </row>
    <row r="535" spans="1:32">
      <c r="A535" s="1" t="s">
        <v>1740</v>
      </c>
      <c r="B535" s="9">
        <v>40967</v>
      </c>
      <c r="C535" s="40" t="s">
        <v>1953</v>
      </c>
      <c r="D535" s="40" t="s">
        <v>30</v>
      </c>
      <c r="E535" s="40" t="s">
        <v>53</v>
      </c>
      <c r="F535" s="47" t="s">
        <v>2494</v>
      </c>
      <c r="G535" s="40"/>
      <c r="H535" s="40"/>
      <c r="I535" s="40"/>
      <c r="J535" s="40"/>
      <c r="K535" s="40"/>
      <c r="L535" s="40"/>
      <c r="M535" s="40"/>
      <c r="N535" s="40"/>
      <c r="O535" s="40"/>
      <c r="P535" s="40"/>
      <c r="Q535" s="40"/>
      <c r="R535" s="40"/>
      <c r="S535" s="40"/>
      <c r="T535" s="40"/>
      <c r="U535" s="40"/>
      <c r="V535" s="40"/>
      <c r="W535" s="40"/>
      <c r="X535" s="40"/>
      <c r="Y535" s="40"/>
      <c r="Z535" s="40"/>
      <c r="AA535" s="40"/>
      <c r="AB535" s="40"/>
      <c r="AC535" s="40" t="s">
        <v>45</v>
      </c>
      <c r="AD535" s="40" t="s">
        <v>79</v>
      </c>
      <c r="AE535" s="40"/>
      <c r="AF535" s="1"/>
    </row>
    <row r="536" spans="1:32">
      <c r="A536" s="1" t="s">
        <v>1740</v>
      </c>
      <c r="B536" s="9">
        <v>40967</v>
      </c>
      <c r="C536" s="40" t="s">
        <v>1980</v>
      </c>
      <c r="D536" s="40" t="s">
        <v>35</v>
      </c>
      <c r="E536" s="40" t="s">
        <v>25</v>
      </c>
      <c r="F536" s="47" t="s">
        <v>2516</v>
      </c>
      <c r="G536" s="40" t="s">
        <v>26</v>
      </c>
      <c r="H536" s="40" t="s">
        <v>33</v>
      </c>
      <c r="I536" s="40" t="s">
        <v>177</v>
      </c>
      <c r="J536" s="40">
        <v>24.2</v>
      </c>
      <c r="K536" s="40">
        <v>16.399999999999999</v>
      </c>
      <c r="L536" s="40">
        <v>12.7</v>
      </c>
      <c r="M536" s="40"/>
      <c r="N536" s="40"/>
      <c r="O536" s="40"/>
      <c r="P536" s="40"/>
      <c r="Q536" s="40">
        <v>13</v>
      </c>
      <c r="R536" s="40">
        <v>91</v>
      </c>
      <c r="S536" s="40">
        <f>R536-Q536</f>
        <v>78</v>
      </c>
      <c r="T536" s="40">
        <f>1+3</f>
        <v>4</v>
      </c>
      <c r="U536" s="40"/>
      <c r="V536" s="40" t="s">
        <v>220</v>
      </c>
      <c r="W536" s="40"/>
      <c r="X536" s="40">
        <v>499</v>
      </c>
      <c r="Y536" s="40"/>
      <c r="Z536" s="40"/>
      <c r="AA536" s="40"/>
      <c r="AB536" s="40"/>
      <c r="AC536" s="40" t="s">
        <v>59</v>
      </c>
      <c r="AD536" s="40" t="s">
        <v>45</v>
      </c>
      <c r="AE536" s="40" t="s">
        <v>221</v>
      </c>
      <c r="AF536" s="1"/>
    </row>
    <row r="537" spans="1:32">
      <c r="A537" s="1" t="s">
        <v>1740</v>
      </c>
      <c r="B537" s="9">
        <v>40967</v>
      </c>
      <c r="C537" s="40" t="s">
        <v>1966</v>
      </c>
      <c r="D537" s="40" t="s">
        <v>32</v>
      </c>
      <c r="E537" s="40" t="s">
        <v>53</v>
      </c>
      <c r="F537" s="47" t="s">
        <v>2493</v>
      </c>
      <c r="G537" s="40" t="s">
        <v>26</v>
      </c>
      <c r="H537" s="40" t="s">
        <v>33</v>
      </c>
      <c r="I537" s="40"/>
      <c r="J537" s="40"/>
      <c r="K537" s="40"/>
      <c r="L537" s="40"/>
      <c r="M537" s="40"/>
      <c r="N537" s="40"/>
      <c r="O537" s="40"/>
      <c r="P537" s="40"/>
      <c r="Q537" s="40"/>
      <c r="R537" s="40"/>
      <c r="S537" s="40"/>
      <c r="T537" s="40"/>
      <c r="U537" s="40"/>
      <c r="V537" s="40"/>
      <c r="W537" s="40"/>
      <c r="X537" s="40"/>
      <c r="Y537" s="40"/>
      <c r="Z537" s="40"/>
      <c r="AA537" s="40"/>
      <c r="AB537" s="40"/>
      <c r="AC537" s="40" t="s">
        <v>45</v>
      </c>
      <c r="AD537" s="40" t="s">
        <v>79</v>
      </c>
      <c r="AE537" s="40"/>
      <c r="AF537" s="1"/>
    </row>
    <row r="538" spans="1:32">
      <c r="A538" s="1" t="s">
        <v>1740</v>
      </c>
      <c r="B538" s="9">
        <v>40967</v>
      </c>
      <c r="C538" s="40" t="s">
        <v>1967</v>
      </c>
      <c r="D538" s="40" t="s">
        <v>24</v>
      </c>
      <c r="E538" s="40" t="s">
        <v>25</v>
      </c>
      <c r="F538" s="47" t="s">
        <v>2518</v>
      </c>
      <c r="G538" s="40" t="s">
        <v>26</v>
      </c>
      <c r="H538" s="40" t="s">
        <v>27</v>
      </c>
      <c r="I538" s="40" t="s">
        <v>88</v>
      </c>
      <c r="J538" s="40">
        <v>44.1</v>
      </c>
      <c r="K538" s="40">
        <v>25.5</v>
      </c>
      <c r="L538" s="40">
        <v>46.5</v>
      </c>
      <c r="M538" s="40"/>
      <c r="N538" s="40"/>
      <c r="O538" s="40"/>
      <c r="P538" s="40"/>
      <c r="Q538" s="40">
        <v>13</v>
      </c>
      <c r="R538" s="40">
        <v>372.5</v>
      </c>
      <c r="S538" s="40">
        <f>R538-Q538</f>
        <v>359.5</v>
      </c>
      <c r="T538" s="40">
        <f>1+11</f>
        <v>12</v>
      </c>
      <c r="U538" s="40"/>
      <c r="V538" s="40" t="s">
        <v>219</v>
      </c>
      <c r="W538" s="40"/>
      <c r="X538" s="40">
        <v>495</v>
      </c>
      <c r="Y538" s="40"/>
      <c r="Z538" s="40"/>
      <c r="AA538" s="40"/>
      <c r="AB538" s="40"/>
      <c r="AC538" s="40" t="s">
        <v>59</v>
      </c>
      <c r="AD538" s="40" t="s">
        <v>77</v>
      </c>
      <c r="AE538" s="40"/>
      <c r="AF538" s="1"/>
    </row>
    <row r="539" spans="1:32">
      <c r="A539" s="35" t="s">
        <v>1740</v>
      </c>
      <c r="B539" s="36">
        <v>40967</v>
      </c>
      <c r="C539" s="45" t="s">
        <v>1983</v>
      </c>
      <c r="D539" s="45" t="s">
        <v>24</v>
      </c>
      <c r="E539" s="45" t="s">
        <v>25</v>
      </c>
      <c r="F539" s="72"/>
      <c r="G539" s="45"/>
      <c r="H539" s="45"/>
      <c r="I539" s="45"/>
      <c r="J539" s="45"/>
      <c r="K539" s="45"/>
      <c r="L539" s="45"/>
      <c r="M539" s="45"/>
      <c r="N539" s="45"/>
      <c r="O539" s="45"/>
      <c r="P539" s="45"/>
      <c r="Q539" s="45"/>
      <c r="R539" s="45"/>
      <c r="S539" s="45"/>
      <c r="T539" s="45"/>
      <c r="U539" s="45"/>
      <c r="V539" s="45"/>
      <c r="W539" s="45"/>
      <c r="X539" s="45"/>
      <c r="Y539" s="45"/>
      <c r="Z539" s="45"/>
      <c r="AA539" s="45"/>
      <c r="AB539" s="45"/>
      <c r="AC539" s="45" t="s">
        <v>45</v>
      </c>
      <c r="AD539" s="45" t="s">
        <v>59</v>
      </c>
      <c r="AE539" s="45" t="s">
        <v>2602</v>
      </c>
      <c r="AF539" s="35"/>
    </row>
    <row r="540" spans="1:32">
      <c r="A540" s="1" t="s">
        <v>1741</v>
      </c>
      <c r="B540" s="9">
        <v>40968</v>
      </c>
      <c r="C540" s="40" t="s">
        <v>1977</v>
      </c>
      <c r="D540" s="40" t="s">
        <v>30</v>
      </c>
      <c r="E540" s="40" t="s">
        <v>53</v>
      </c>
      <c r="F540" s="47" t="s">
        <v>2512</v>
      </c>
      <c r="G540" s="40" t="s">
        <v>26</v>
      </c>
      <c r="H540" s="40" t="s">
        <v>27</v>
      </c>
      <c r="I540" s="40"/>
      <c r="J540" s="40"/>
      <c r="K540" s="40"/>
      <c r="L540" s="40"/>
      <c r="M540" s="40"/>
      <c r="N540" s="40"/>
      <c r="O540" s="40"/>
      <c r="P540" s="40"/>
      <c r="Q540" s="40"/>
      <c r="R540" s="40"/>
      <c r="S540" s="40"/>
      <c r="T540" s="40"/>
      <c r="U540" s="40"/>
      <c r="V540" s="40"/>
      <c r="W540" s="40"/>
      <c r="X540" s="40"/>
      <c r="Y540" s="40"/>
      <c r="Z540" s="40"/>
      <c r="AA540" s="40"/>
      <c r="AB540" s="40"/>
      <c r="AC540" s="40" t="s">
        <v>45</v>
      </c>
      <c r="AD540" s="40" t="s">
        <v>217</v>
      </c>
      <c r="AE540" s="40"/>
      <c r="AF540" s="1"/>
    </row>
    <row r="541" spans="1:32">
      <c r="A541" s="1" t="s">
        <v>1741</v>
      </c>
      <c r="B541" s="9">
        <v>40968</v>
      </c>
      <c r="C541" s="40" t="s">
        <v>1988</v>
      </c>
      <c r="D541" s="40" t="s">
        <v>30</v>
      </c>
      <c r="E541" s="40" t="s">
        <v>53</v>
      </c>
      <c r="F541" s="47" t="s">
        <v>2522</v>
      </c>
      <c r="G541" s="40" t="s">
        <v>26</v>
      </c>
      <c r="H541" s="40" t="s">
        <v>33</v>
      </c>
      <c r="I541" s="40"/>
      <c r="J541" s="40"/>
      <c r="K541" s="40"/>
      <c r="L541" s="40"/>
      <c r="M541" s="40"/>
      <c r="N541" s="40"/>
      <c r="O541" s="40"/>
      <c r="P541" s="40"/>
      <c r="Q541" s="40"/>
      <c r="R541" s="40"/>
      <c r="S541" s="40"/>
      <c r="T541" s="40"/>
      <c r="U541" s="40"/>
      <c r="V541" s="40"/>
      <c r="W541" s="40"/>
      <c r="X541" s="40"/>
      <c r="Y541" s="40"/>
      <c r="Z541" s="40"/>
      <c r="AA541" s="40"/>
      <c r="AB541" s="40"/>
      <c r="AC541" s="40" t="s">
        <v>45</v>
      </c>
      <c r="AD541" s="40" t="s">
        <v>59</v>
      </c>
      <c r="AE541" s="40"/>
      <c r="AF541" s="1"/>
    </row>
    <row r="542" spans="1:32">
      <c r="A542" s="1" t="s">
        <v>1741</v>
      </c>
      <c r="B542" s="9">
        <v>40968</v>
      </c>
      <c r="C542" s="40" t="s">
        <v>1970</v>
      </c>
      <c r="D542" s="40" t="s">
        <v>32</v>
      </c>
      <c r="E542" s="40" t="s">
        <v>53</v>
      </c>
      <c r="F542" s="47" t="s">
        <v>2521</v>
      </c>
      <c r="G542" s="40" t="s">
        <v>26</v>
      </c>
      <c r="H542" s="40" t="s">
        <v>27</v>
      </c>
      <c r="I542" s="40"/>
      <c r="J542" s="40"/>
      <c r="K542" s="40"/>
      <c r="L542" s="40"/>
      <c r="M542" s="40"/>
      <c r="N542" s="40"/>
      <c r="O542" s="40"/>
      <c r="P542" s="40"/>
      <c r="Q542" s="40"/>
      <c r="R542" s="40"/>
      <c r="S542" s="40"/>
      <c r="T542" s="40"/>
      <c r="U542" s="40"/>
      <c r="V542" s="40"/>
      <c r="W542" s="40"/>
      <c r="X542" s="40"/>
      <c r="Y542" s="40"/>
      <c r="Z542" s="40"/>
      <c r="AA542" s="40"/>
      <c r="AB542" s="40"/>
      <c r="AC542" s="40" t="s">
        <v>45</v>
      </c>
      <c r="AD542" s="40" t="s">
        <v>216</v>
      </c>
      <c r="AE542" s="40"/>
      <c r="AF542" s="1"/>
    </row>
    <row r="543" spans="1:32">
      <c r="A543" s="1" t="s">
        <v>1741</v>
      </c>
      <c r="B543" s="9">
        <v>40968</v>
      </c>
      <c r="C543" s="40" t="s">
        <v>1976</v>
      </c>
      <c r="D543" s="40" t="s">
        <v>37</v>
      </c>
      <c r="E543" s="40" t="s">
        <v>25</v>
      </c>
      <c r="F543" s="47" t="s">
        <v>2528</v>
      </c>
      <c r="G543" s="40" t="s">
        <v>26</v>
      </c>
      <c r="H543" s="40" t="s">
        <v>33</v>
      </c>
      <c r="I543" s="40" t="s">
        <v>63</v>
      </c>
      <c r="J543" s="40">
        <v>31</v>
      </c>
      <c r="K543" s="40">
        <v>17.7</v>
      </c>
      <c r="L543" s="40">
        <v>18.5</v>
      </c>
      <c r="M543" s="40"/>
      <c r="N543" s="40"/>
      <c r="O543" s="40"/>
      <c r="P543" s="40"/>
      <c r="Q543" s="40">
        <v>13</v>
      </c>
      <c r="R543" s="40">
        <v>96</v>
      </c>
      <c r="S543" s="40">
        <f>R543-Q543</f>
        <v>83</v>
      </c>
      <c r="T543" s="40">
        <f>3</f>
        <v>3</v>
      </c>
      <c r="U543" s="40"/>
      <c r="V543" s="40"/>
      <c r="W543" s="40"/>
      <c r="X543" s="40">
        <v>502</v>
      </c>
      <c r="Y543" s="40"/>
      <c r="Z543" s="40"/>
      <c r="AA543" s="40"/>
      <c r="AB543" s="40"/>
      <c r="AC543" s="40" t="s">
        <v>59</v>
      </c>
      <c r="AD543" s="40" t="s">
        <v>45</v>
      </c>
      <c r="AE543" s="40"/>
      <c r="AF543" s="1"/>
    </row>
    <row r="544" spans="1:32">
      <c r="A544" s="1" t="s">
        <v>1741</v>
      </c>
      <c r="B544" s="9">
        <v>40968</v>
      </c>
      <c r="C544" s="40" t="s">
        <v>1978</v>
      </c>
      <c r="D544" s="40" t="s">
        <v>30</v>
      </c>
      <c r="E544" s="40" t="s">
        <v>53</v>
      </c>
      <c r="F544" s="47" t="s">
        <v>2513</v>
      </c>
      <c r="G544" s="40" t="s">
        <v>227</v>
      </c>
      <c r="H544" s="40" t="s">
        <v>27</v>
      </c>
      <c r="I544" s="40"/>
      <c r="J544" s="40"/>
      <c r="K544" s="40"/>
      <c r="L544" s="40"/>
      <c r="M544" s="40"/>
      <c r="N544" s="40"/>
      <c r="O544" s="40"/>
      <c r="P544" s="40"/>
      <c r="Q544" s="40"/>
      <c r="R544" s="40"/>
      <c r="S544" s="40"/>
      <c r="T544" s="40"/>
      <c r="U544" s="40"/>
      <c r="V544" s="40"/>
      <c r="W544" s="40"/>
      <c r="X544" s="40"/>
      <c r="Y544" s="40"/>
      <c r="Z544" s="40"/>
      <c r="AA544" s="40"/>
      <c r="AB544" s="40"/>
      <c r="AC544" s="40" t="s">
        <v>45</v>
      </c>
      <c r="AD544" s="40" t="s">
        <v>79</v>
      </c>
      <c r="AE544" s="40"/>
      <c r="AF544" s="1"/>
    </row>
    <row r="545" spans="1:32">
      <c r="A545" s="1" t="s">
        <v>1741</v>
      </c>
      <c r="B545" s="9">
        <v>40968</v>
      </c>
      <c r="C545" s="40" t="s">
        <v>1993</v>
      </c>
      <c r="D545" s="40" t="s">
        <v>146</v>
      </c>
      <c r="E545" s="40" t="s">
        <v>53</v>
      </c>
      <c r="F545" s="47" t="s">
        <v>2487</v>
      </c>
      <c r="G545" s="40" t="s">
        <v>26</v>
      </c>
      <c r="H545" s="40" t="s">
        <v>33</v>
      </c>
      <c r="I545" s="40"/>
      <c r="J545" s="40"/>
      <c r="K545" s="40"/>
      <c r="L545" s="40"/>
      <c r="M545" s="40"/>
      <c r="N545" s="40"/>
      <c r="O545" s="40"/>
      <c r="P545" s="40"/>
      <c r="Q545" s="40"/>
      <c r="R545" s="40"/>
      <c r="S545" s="40"/>
      <c r="T545" s="40"/>
      <c r="U545" s="40"/>
      <c r="V545" s="40"/>
      <c r="W545" s="40"/>
      <c r="X545" s="40"/>
      <c r="Y545" s="40"/>
      <c r="Z545" s="40"/>
      <c r="AA545" s="40"/>
      <c r="AB545" s="40"/>
      <c r="AC545" s="40" t="s">
        <v>45</v>
      </c>
      <c r="AD545" s="40" t="s">
        <v>79</v>
      </c>
      <c r="AE545" s="40"/>
      <c r="AF545" s="1"/>
    </row>
    <row r="546" spans="1:32">
      <c r="A546" s="1" t="s">
        <v>1741</v>
      </c>
      <c r="B546" s="9">
        <v>40968</v>
      </c>
      <c r="C546" s="40" t="s">
        <v>1953</v>
      </c>
      <c r="D546" s="40" t="s">
        <v>29</v>
      </c>
      <c r="E546" s="40" t="s">
        <v>53</v>
      </c>
      <c r="F546" s="47" t="s">
        <v>2489</v>
      </c>
      <c r="G546" s="40" t="s">
        <v>26</v>
      </c>
      <c r="H546" s="40" t="s">
        <v>27</v>
      </c>
      <c r="I546" s="40"/>
      <c r="J546" s="40"/>
      <c r="K546" s="40"/>
      <c r="L546" s="40"/>
      <c r="M546" s="40"/>
      <c r="N546" s="40"/>
      <c r="O546" s="40"/>
      <c r="P546" s="40"/>
      <c r="Q546" s="40"/>
      <c r="R546" s="40"/>
      <c r="S546" s="40"/>
      <c r="T546" s="40"/>
      <c r="U546" s="40"/>
      <c r="V546" s="40"/>
      <c r="W546" s="40"/>
      <c r="X546" s="40"/>
      <c r="Y546" s="40"/>
      <c r="Z546" s="40"/>
      <c r="AA546" s="40"/>
      <c r="AB546" s="40"/>
      <c r="AC546" s="40" t="s">
        <v>45</v>
      </c>
      <c r="AD546" s="40" t="s">
        <v>79</v>
      </c>
      <c r="AE546" s="40"/>
      <c r="AF546" s="1"/>
    </row>
    <row r="547" spans="1:32">
      <c r="A547" s="1" t="s">
        <v>1741</v>
      </c>
      <c r="B547" s="9">
        <v>40968</v>
      </c>
      <c r="C547" s="40" t="s">
        <v>1986</v>
      </c>
      <c r="D547" s="40" t="s">
        <v>29</v>
      </c>
      <c r="E547" s="40" t="s">
        <v>53</v>
      </c>
      <c r="F547" s="47" t="s">
        <v>2508</v>
      </c>
      <c r="G547" s="40" t="s">
        <v>26</v>
      </c>
      <c r="H547" s="40" t="s">
        <v>27</v>
      </c>
      <c r="I547" s="40"/>
      <c r="J547" s="40"/>
      <c r="K547" s="40"/>
      <c r="L547" s="40"/>
      <c r="M547" s="40"/>
      <c r="N547" s="40"/>
      <c r="O547" s="40"/>
      <c r="P547" s="40"/>
      <c r="Q547" s="40"/>
      <c r="R547" s="40"/>
      <c r="S547" s="40"/>
      <c r="T547" s="40"/>
      <c r="U547" s="40"/>
      <c r="V547" s="40"/>
      <c r="W547" s="40"/>
      <c r="X547" s="40"/>
      <c r="Y547" s="40"/>
      <c r="Z547" s="40"/>
      <c r="AA547" s="40"/>
      <c r="AB547" s="40"/>
      <c r="AC547" s="40" t="s">
        <v>45</v>
      </c>
      <c r="AD547" s="40" t="s">
        <v>216</v>
      </c>
      <c r="AE547" s="40"/>
      <c r="AF547" s="1"/>
    </row>
    <row r="548" spans="1:32">
      <c r="A548" s="1" t="s">
        <v>1741</v>
      </c>
      <c r="B548" s="9">
        <v>40968</v>
      </c>
      <c r="C548" s="40" t="s">
        <v>1973</v>
      </c>
      <c r="D548" s="40" t="s">
        <v>24</v>
      </c>
      <c r="E548" s="40" t="s">
        <v>53</v>
      </c>
      <c r="F548" s="47" t="s">
        <v>2496</v>
      </c>
      <c r="G548" s="40" t="s">
        <v>26</v>
      </c>
      <c r="H548" s="40" t="s">
        <v>27</v>
      </c>
      <c r="I548" s="40"/>
      <c r="J548" s="40"/>
      <c r="K548" s="40"/>
      <c r="L548" s="40"/>
      <c r="M548" s="40"/>
      <c r="N548" s="40"/>
      <c r="O548" s="40"/>
      <c r="P548" s="40"/>
      <c r="Q548" s="40"/>
      <c r="R548" s="40"/>
      <c r="S548" s="40"/>
      <c r="T548" s="40"/>
      <c r="U548" s="40"/>
      <c r="V548" s="40"/>
      <c r="W548" s="40"/>
      <c r="X548" s="40"/>
      <c r="Y548" s="40"/>
      <c r="Z548" s="40"/>
      <c r="AA548" s="40"/>
      <c r="AB548" s="40"/>
      <c r="AC548" s="40" t="s">
        <v>45</v>
      </c>
      <c r="AD548" s="40" t="s">
        <v>79</v>
      </c>
      <c r="AE548" s="40"/>
      <c r="AF548" s="1"/>
    </row>
    <row r="549" spans="1:32">
      <c r="A549" s="1" t="s">
        <v>1741</v>
      </c>
      <c r="B549" s="9">
        <v>40968</v>
      </c>
      <c r="C549" s="40" t="s">
        <v>1995</v>
      </c>
      <c r="D549" s="40" t="s">
        <v>30</v>
      </c>
      <c r="E549" s="40" t="s">
        <v>25</v>
      </c>
      <c r="F549" s="47" t="s">
        <v>2529</v>
      </c>
      <c r="G549" s="40" t="s">
        <v>26</v>
      </c>
      <c r="H549" s="40" t="s">
        <v>27</v>
      </c>
      <c r="I549" s="40" t="s">
        <v>40</v>
      </c>
      <c r="J549" s="40">
        <v>25.25</v>
      </c>
      <c r="K549" s="40">
        <v>15.85</v>
      </c>
      <c r="L549" s="40">
        <v>19</v>
      </c>
      <c r="M549" s="40"/>
      <c r="N549" s="40"/>
      <c r="O549" s="40"/>
      <c r="P549" s="40"/>
      <c r="Q549" s="40">
        <v>13</v>
      </c>
      <c r="R549" s="40">
        <v>66</v>
      </c>
      <c r="S549" s="40">
        <f>R549-Q549</f>
        <v>53</v>
      </c>
      <c r="T549" s="40">
        <f>4+23</f>
        <v>27</v>
      </c>
      <c r="U549" s="40"/>
      <c r="V549" s="40"/>
      <c r="W549" s="40"/>
      <c r="X549" s="40">
        <v>503</v>
      </c>
      <c r="Y549" s="40"/>
      <c r="Z549" s="40"/>
      <c r="AA549" s="40"/>
      <c r="AB549" s="40"/>
      <c r="AC549" s="40" t="s">
        <v>59</v>
      </c>
      <c r="AD549" s="40" t="s">
        <v>79</v>
      </c>
      <c r="AE549" s="40"/>
      <c r="AF549" s="1"/>
    </row>
    <row r="550" spans="1:32">
      <c r="A550" s="1" t="s">
        <v>1741</v>
      </c>
      <c r="B550" s="9">
        <v>40968</v>
      </c>
      <c r="C550" s="40" t="s">
        <v>1975</v>
      </c>
      <c r="D550" s="40" t="s">
        <v>32</v>
      </c>
      <c r="E550" s="40" t="s">
        <v>53</v>
      </c>
      <c r="F550" s="47" t="s">
        <v>2510</v>
      </c>
      <c r="G550" s="40" t="s">
        <v>26</v>
      </c>
      <c r="H550" s="40" t="s">
        <v>27</v>
      </c>
      <c r="I550" s="40"/>
      <c r="J550" s="40"/>
      <c r="K550" s="40"/>
      <c r="L550" s="40"/>
      <c r="M550" s="40"/>
      <c r="N550" s="40"/>
      <c r="O550" s="40"/>
      <c r="P550" s="40"/>
      <c r="Q550" s="40"/>
      <c r="R550" s="40"/>
      <c r="S550" s="40"/>
      <c r="T550" s="40"/>
      <c r="U550" s="40"/>
      <c r="V550" s="40"/>
      <c r="W550" s="40"/>
      <c r="X550" s="40"/>
      <c r="Y550" s="40"/>
      <c r="Z550" s="40"/>
      <c r="AA550" s="40"/>
      <c r="AB550" s="40"/>
      <c r="AC550" s="40" t="s">
        <v>45</v>
      </c>
      <c r="AD550" s="40" t="s">
        <v>217</v>
      </c>
      <c r="AE550" s="40"/>
      <c r="AF550" s="1"/>
    </row>
    <row r="551" spans="1:32">
      <c r="A551" s="1" t="s">
        <v>1741</v>
      </c>
      <c r="B551" s="9">
        <v>40968</v>
      </c>
      <c r="C551" s="40" t="s">
        <v>1992</v>
      </c>
      <c r="D551" s="40" t="s">
        <v>35</v>
      </c>
      <c r="E551" s="40" t="s">
        <v>25</v>
      </c>
      <c r="F551" s="47" t="s">
        <v>2526</v>
      </c>
      <c r="G551" s="40" t="s">
        <v>224</v>
      </c>
      <c r="H551" s="40" t="s">
        <v>66</v>
      </c>
      <c r="I551" s="40"/>
      <c r="J551" s="40">
        <v>23.3</v>
      </c>
      <c r="K551" s="40">
        <v>13</v>
      </c>
      <c r="L551" s="40">
        <v>10.3</v>
      </c>
      <c r="M551" s="40"/>
      <c r="N551" s="40"/>
      <c r="O551" s="40"/>
      <c r="P551" s="40"/>
      <c r="Q551" s="40">
        <v>13</v>
      </c>
      <c r="R551" s="40">
        <v>42</v>
      </c>
      <c r="S551" s="40">
        <f>R551-Q551</f>
        <v>29</v>
      </c>
      <c r="T551" s="40">
        <f>1+8</f>
        <v>9</v>
      </c>
      <c r="U551" s="40"/>
      <c r="V551" s="40"/>
      <c r="W551" s="40"/>
      <c r="X551" s="40">
        <v>504</v>
      </c>
      <c r="Y551" s="40"/>
      <c r="Z551" s="40"/>
      <c r="AA551" s="40"/>
      <c r="AB551" s="40"/>
      <c r="AC551" s="40" t="s">
        <v>59</v>
      </c>
      <c r="AD551" s="40" t="s">
        <v>216</v>
      </c>
      <c r="AE551" s="40" t="s">
        <v>225</v>
      </c>
      <c r="AF551" s="1"/>
    </row>
    <row r="552" spans="1:32" s="79" customFormat="1">
      <c r="A552" s="1" t="s">
        <v>1741</v>
      </c>
      <c r="B552" s="9">
        <v>40968</v>
      </c>
      <c r="C552" s="40" t="s">
        <v>1954</v>
      </c>
      <c r="D552" s="40" t="s">
        <v>29</v>
      </c>
      <c r="E552" s="40" t="s">
        <v>53</v>
      </c>
      <c r="F552" s="47" t="s">
        <v>2490</v>
      </c>
      <c r="G552" s="40" t="s">
        <v>26</v>
      </c>
      <c r="H552" s="40" t="s">
        <v>33</v>
      </c>
      <c r="I552" s="40"/>
      <c r="J552" s="40"/>
      <c r="K552" s="40"/>
      <c r="L552" s="40"/>
      <c r="M552" s="40"/>
      <c r="N552" s="40"/>
      <c r="O552" s="40"/>
      <c r="P552" s="40"/>
      <c r="Q552" s="40"/>
      <c r="R552" s="40"/>
      <c r="S552" s="40"/>
      <c r="T552" s="40"/>
      <c r="U552" s="40"/>
      <c r="V552" s="40"/>
      <c r="W552" s="40"/>
      <c r="X552" s="40"/>
      <c r="Y552" s="40"/>
      <c r="Z552" s="40"/>
      <c r="AA552" s="40"/>
      <c r="AB552" s="40"/>
      <c r="AC552" s="40" t="s">
        <v>59</v>
      </c>
      <c r="AD552" s="40" t="s">
        <v>217</v>
      </c>
      <c r="AE552" s="40"/>
      <c r="AF552" s="1"/>
    </row>
    <row r="553" spans="1:32">
      <c r="A553" s="1" t="s">
        <v>1741</v>
      </c>
      <c r="B553" s="9">
        <v>40968</v>
      </c>
      <c r="C553" s="40" t="s">
        <v>1958</v>
      </c>
      <c r="D553" s="40" t="s">
        <v>24</v>
      </c>
      <c r="E553" s="40" t="s">
        <v>53</v>
      </c>
      <c r="F553" s="47" t="s">
        <v>2497</v>
      </c>
      <c r="G553" s="40" t="s">
        <v>26</v>
      </c>
      <c r="H553" s="40" t="s">
        <v>33</v>
      </c>
      <c r="I553" s="40"/>
      <c r="J553" s="40"/>
      <c r="K553" s="40"/>
      <c r="L553" s="40"/>
      <c r="M553" s="40"/>
      <c r="N553" s="40"/>
      <c r="O553" s="40"/>
      <c r="P553" s="40"/>
      <c r="Q553" s="40"/>
      <c r="R553" s="40"/>
      <c r="S553" s="40"/>
      <c r="T553" s="40"/>
      <c r="U553" s="40"/>
      <c r="V553" s="40"/>
      <c r="W553" s="40"/>
      <c r="X553" s="40"/>
      <c r="Y553" s="40"/>
      <c r="Z553" s="40"/>
      <c r="AA553" s="40"/>
      <c r="AB553" s="40"/>
      <c r="AC553" s="40" t="s">
        <v>59</v>
      </c>
      <c r="AD553" s="40" t="s">
        <v>217</v>
      </c>
      <c r="AE553" s="40"/>
      <c r="AF553" s="1"/>
    </row>
    <row r="554" spans="1:32">
      <c r="A554" s="1" t="s">
        <v>1741</v>
      </c>
      <c r="B554" s="9">
        <v>40968</v>
      </c>
      <c r="C554" s="40" t="s">
        <v>1990</v>
      </c>
      <c r="D554" s="40" t="s">
        <v>146</v>
      </c>
      <c r="E554" s="40" t="s">
        <v>25</v>
      </c>
      <c r="F554" s="47" t="s">
        <v>2527</v>
      </c>
      <c r="G554" s="40" t="s">
        <v>26</v>
      </c>
      <c r="H554" s="40" t="s">
        <v>27</v>
      </c>
      <c r="I554" s="40" t="s">
        <v>88</v>
      </c>
      <c r="J554" s="40">
        <v>22.65</v>
      </c>
      <c r="K554" s="40">
        <v>14.4</v>
      </c>
      <c r="L554" s="40">
        <v>16.95</v>
      </c>
      <c r="M554" s="40"/>
      <c r="N554" s="40"/>
      <c r="O554" s="40"/>
      <c r="P554" s="40"/>
      <c r="Q554" s="40">
        <v>13</v>
      </c>
      <c r="R554" s="40">
        <v>48</v>
      </c>
      <c r="S554" s="40">
        <f>R554-Q554</f>
        <v>35</v>
      </c>
      <c r="T554" s="40">
        <f>2</f>
        <v>2</v>
      </c>
      <c r="U554" s="40"/>
      <c r="V554" s="40"/>
      <c r="W554" s="40"/>
      <c r="X554" s="40">
        <v>505</v>
      </c>
      <c r="Y554" s="40"/>
      <c r="Z554" s="40"/>
      <c r="AA554" s="40"/>
      <c r="AB554" s="40"/>
      <c r="AC554" s="40" t="s">
        <v>59</v>
      </c>
      <c r="AD554" s="40" t="s">
        <v>216</v>
      </c>
      <c r="AE554" s="40"/>
      <c r="AF554" s="1"/>
    </row>
    <row r="555" spans="1:32">
      <c r="A555" s="1" t="s">
        <v>1741</v>
      </c>
      <c r="B555" s="9">
        <v>40968</v>
      </c>
      <c r="C555" s="40" t="s">
        <v>1974</v>
      </c>
      <c r="D555" s="40" t="s">
        <v>29</v>
      </c>
      <c r="E555" s="40" t="s">
        <v>53</v>
      </c>
      <c r="F555" s="47" t="s">
        <v>2501</v>
      </c>
      <c r="G555" s="40" t="s">
        <v>26</v>
      </c>
      <c r="H555" s="40" t="s">
        <v>27</v>
      </c>
      <c r="I555" s="40"/>
      <c r="J555" s="40"/>
      <c r="K555" s="40"/>
      <c r="L555" s="40"/>
      <c r="M555" s="40"/>
      <c r="N555" s="40"/>
      <c r="O555" s="40"/>
      <c r="P555" s="40"/>
      <c r="Q555" s="40"/>
      <c r="R555" s="40"/>
      <c r="S555" s="40"/>
      <c r="T555" s="40"/>
      <c r="U555" s="40"/>
      <c r="V555" s="40"/>
      <c r="W555" s="40"/>
      <c r="X555" s="40"/>
      <c r="Y555" s="40"/>
      <c r="Z555" s="40"/>
      <c r="AA555" s="40"/>
      <c r="AB555" s="40"/>
      <c r="AC555" s="40" t="s">
        <v>45</v>
      </c>
      <c r="AD555" s="40" t="s">
        <v>79</v>
      </c>
      <c r="AE555" s="40"/>
      <c r="AF555" s="1"/>
    </row>
    <row r="556" spans="1:32">
      <c r="A556" s="1" t="s">
        <v>1741</v>
      </c>
      <c r="B556" s="9">
        <v>40968</v>
      </c>
      <c r="C556" s="40" t="s">
        <v>1972</v>
      </c>
      <c r="D556" s="40" t="s">
        <v>29</v>
      </c>
      <c r="E556" s="40" t="s">
        <v>53</v>
      </c>
      <c r="F556" s="47" t="s">
        <v>2491</v>
      </c>
      <c r="G556" s="40" t="s">
        <v>26</v>
      </c>
      <c r="H556" s="40" t="s">
        <v>33</v>
      </c>
      <c r="I556" s="40"/>
      <c r="J556" s="40"/>
      <c r="K556" s="40"/>
      <c r="L556" s="40"/>
      <c r="M556" s="40"/>
      <c r="N556" s="40"/>
      <c r="O556" s="40"/>
      <c r="P556" s="40"/>
      <c r="Q556" s="40"/>
      <c r="R556" s="40"/>
      <c r="S556" s="40"/>
      <c r="T556" s="40"/>
      <c r="U556" s="40"/>
      <c r="V556" s="40"/>
      <c r="W556" s="40"/>
      <c r="X556" s="40"/>
      <c r="Y556" s="40"/>
      <c r="Z556" s="40"/>
      <c r="AA556" s="40"/>
      <c r="AB556" s="40"/>
      <c r="AC556" s="40" t="s">
        <v>45</v>
      </c>
      <c r="AD556" s="40" t="s">
        <v>79</v>
      </c>
      <c r="AE556" s="40"/>
      <c r="AF556" s="1"/>
    </row>
    <row r="557" spans="1:32">
      <c r="A557" s="1" t="s">
        <v>1741</v>
      </c>
      <c r="B557" s="9">
        <v>40968</v>
      </c>
      <c r="C557" s="40" t="s">
        <v>1994</v>
      </c>
      <c r="D557" s="40" t="s">
        <v>32</v>
      </c>
      <c r="E557" s="40" t="s">
        <v>53</v>
      </c>
      <c r="F557" s="47" t="s">
        <v>2493</v>
      </c>
      <c r="G557" s="40" t="s">
        <v>26</v>
      </c>
      <c r="H557" s="40" t="s">
        <v>33</v>
      </c>
      <c r="I557" s="40"/>
      <c r="J557" s="40"/>
      <c r="K557" s="40"/>
      <c r="L557" s="40"/>
      <c r="M557" s="40"/>
      <c r="N557" s="40"/>
      <c r="O557" s="40"/>
      <c r="P557" s="40"/>
      <c r="Q557" s="40"/>
      <c r="R557" s="40"/>
      <c r="S557" s="40"/>
      <c r="T557" s="40"/>
      <c r="U557" s="40"/>
      <c r="V557" s="40"/>
      <c r="W557" s="40"/>
      <c r="X557" s="40"/>
      <c r="Y557" s="40"/>
      <c r="Z557" s="40"/>
      <c r="AA557" s="40"/>
      <c r="AB557" s="40"/>
      <c r="AC557" s="40" t="s">
        <v>45</v>
      </c>
      <c r="AD557" s="40" t="s">
        <v>45</v>
      </c>
      <c r="AE557" s="40"/>
      <c r="AF557" s="1"/>
    </row>
    <row r="558" spans="1:32">
      <c r="A558" s="35" t="s">
        <v>1741</v>
      </c>
      <c r="B558" s="36">
        <v>40968</v>
      </c>
      <c r="C558" s="45" t="s">
        <v>1965</v>
      </c>
      <c r="D558" s="45" t="s">
        <v>24</v>
      </c>
      <c r="E558" s="45" t="s">
        <v>25</v>
      </c>
      <c r="F558" s="72"/>
      <c r="G558" s="45"/>
      <c r="H558" s="45"/>
      <c r="I558" s="45"/>
      <c r="J558" s="45"/>
      <c r="K558" s="45"/>
      <c r="L558" s="45"/>
      <c r="M558" s="45"/>
      <c r="N558" s="45"/>
      <c r="O558" s="45"/>
      <c r="P558" s="45"/>
      <c r="Q558" s="45"/>
      <c r="R558" s="45"/>
      <c r="S558" s="45"/>
      <c r="T558" s="45"/>
      <c r="U558" s="45"/>
      <c r="V558" s="45"/>
      <c r="W558" s="45"/>
      <c r="X558" s="45"/>
      <c r="Y558" s="45"/>
      <c r="Z558" s="45"/>
      <c r="AA558" s="45"/>
      <c r="AB558" s="45"/>
      <c r="AC558" s="45" t="s">
        <v>59</v>
      </c>
      <c r="AD558" s="45" t="s">
        <v>79</v>
      </c>
      <c r="AE558" s="45" t="s">
        <v>2602</v>
      </c>
      <c r="AF558" s="35"/>
    </row>
    <row r="559" spans="1:32">
      <c r="A559" s="1" t="s">
        <v>1742</v>
      </c>
      <c r="B559" s="9">
        <v>40969</v>
      </c>
      <c r="C559" s="40" t="s">
        <v>1953</v>
      </c>
      <c r="D559" s="40" t="s">
        <v>24</v>
      </c>
      <c r="E559" s="40" t="s">
        <v>25</v>
      </c>
      <c r="F559" s="47" t="s">
        <v>2535</v>
      </c>
      <c r="G559" s="40" t="s">
        <v>26</v>
      </c>
      <c r="H559" s="40" t="s">
        <v>33</v>
      </c>
      <c r="I559" s="40" t="s">
        <v>232</v>
      </c>
      <c r="J559" s="40">
        <v>43.3</v>
      </c>
      <c r="K559" s="40">
        <v>24.9</v>
      </c>
      <c r="L559" s="40">
        <v>16</v>
      </c>
      <c r="M559" s="40"/>
      <c r="N559" s="40"/>
      <c r="O559" s="40"/>
      <c r="P559" s="40"/>
      <c r="Q559" s="40">
        <v>14</v>
      </c>
      <c r="R559" s="40">
        <v>325</v>
      </c>
      <c r="S559" s="40">
        <f>325-14</f>
        <v>311</v>
      </c>
      <c r="T559" s="40">
        <v>9</v>
      </c>
      <c r="U559" s="40"/>
      <c r="V559" s="40"/>
      <c r="W559" s="40"/>
      <c r="X559" s="40">
        <v>508</v>
      </c>
      <c r="Y559" s="40"/>
      <c r="Z559" s="40"/>
      <c r="AA559" s="40"/>
      <c r="AB559" s="40"/>
      <c r="AC559" s="40" t="s">
        <v>45</v>
      </c>
      <c r="AD559" s="40" t="s">
        <v>216</v>
      </c>
      <c r="AE559" s="40"/>
      <c r="AF559" s="1"/>
    </row>
    <row r="560" spans="1:32">
      <c r="A560" s="1" t="s">
        <v>1742</v>
      </c>
      <c r="B560" s="9">
        <v>40969</v>
      </c>
      <c r="C560" s="40" t="s">
        <v>1999</v>
      </c>
      <c r="D560" s="40" t="s">
        <v>146</v>
      </c>
      <c r="E560" s="40" t="s">
        <v>53</v>
      </c>
      <c r="F560" s="47" t="s">
        <v>2506</v>
      </c>
      <c r="G560" s="40" t="s">
        <v>26</v>
      </c>
      <c r="H560" s="40" t="s">
        <v>27</v>
      </c>
      <c r="I560" s="40"/>
      <c r="J560" s="40"/>
      <c r="K560" s="40"/>
      <c r="L560" s="40"/>
      <c r="M560" s="40"/>
      <c r="N560" s="40"/>
      <c r="O560" s="40"/>
      <c r="P560" s="40"/>
      <c r="Q560" s="40"/>
      <c r="R560" s="40"/>
      <c r="S560" s="40"/>
      <c r="T560" s="40"/>
      <c r="U560" s="40"/>
      <c r="V560" s="40"/>
      <c r="W560" s="40"/>
      <c r="X560" s="40"/>
      <c r="Y560" s="40"/>
      <c r="Z560" s="40"/>
      <c r="AA560" s="40"/>
      <c r="AB560" s="40"/>
      <c r="AC560" s="40" t="s">
        <v>59</v>
      </c>
      <c r="AD560" s="40" t="s">
        <v>45</v>
      </c>
      <c r="AE560" s="40"/>
      <c r="AF560" s="1"/>
    </row>
    <row r="561" spans="1:32">
      <c r="A561" s="1" t="s">
        <v>1742</v>
      </c>
      <c r="B561" s="9">
        <v>40969</v>
      </c>
      <c r="C561" s="40" t="s">
        <v>1958</v>
      </c>
      <c r="D561" s="40" t="s">
        <v>30</v>
      </c>
      <c r="E561" s="40" t="s">
        <v>53</v>
      </c>
      <c r="F561" s="47" t="s">
        <v>2512</v>
      </c>
      <c r="G561" s="40" t="s">
        <v>26</v>
      </c>
      <c r="H561" s="40" t="s">
        <v>27</v>
      </c>
      <c r="I561" s="40"/>
      <c r="J561" s="40"/>
      <c r="K561" s="40"/>
      <c r="L561" s="40"/>
      <c r="M561" s="40"/>
      <c r="N561" s="40"/>
      <c r="O561" s="40"/>
      <c r="P561" s="40"/>
      <c r="Q561" s="40"/>
      <c r="R561" s="40"/>
      <c r="S561" s="40"/>
      <c r="T561" s="40"/>
      <c r="U561" s="40"/>
      <c r="V561" s="40"/>
      <c r="W561" s="40"/>
      <c r="X561" s="40"/>
      <c r="Y561" s="40"/>
      <c r="Z561" s="40"/>
      <c r="AA561" s="40"/>
      <c r="AB561" s="40"/>
      <c r="AC561" s="40" t="s">
        <v>59</v>
      </c>
      <c r="AD561" s="40" t="s">
        <v>59</v>
      </c>
      <c r="AE561" s="40"/>
      <c r="AF561" s="1"/>
    </row>
    <row r="562" spans="1:32">
      <c r="A562" s="1" t="s">
        <v>1742</v>
      </c>
      <c r="B562" s="9">
        <v>40969</v>
      </c>
      <c r="C562" s="40" t="s">
        <v>1988</v>
      </c>
      <c r="D562" s="40" t="s">
        <v>30</v>
      </c>
      <c r="E562" s="40" t="s">
        <v>53</v>
      </c>
      <c r="F562" s="47" t="s">
        <v>2522</v>
      </c>
      <c r="G562" s="40" t="s">
        <v>26</v>
      </c>
      <c r="H562" s="40" t="s">
        <v>33</v>
      </c>
      <c r="I562" s="40"/>
      <c r="J562" s="40"/>
      <c r="K562" s="40"/>
      <c r="L562" s="40"/>
      <c r="M562" s="40"/>
      <c r="N562" s="40"/>
      <c r="O562" s="40"/>
      <c r="P562" s="40"/>
      <c r="Q562" s="40"/>
      <c r="R562" s="40"/>
      <c r="S562" s="40"/>
      <c r="T562" s="40"/>
      <c r="U562" s="40"/>
      <c r="V562" s="40"/>
      <c r="W562" s="40"/>
      <c r="X562" s="40"/>
      <c r="Y562" s="40"/>
      <c r="Z562" s="40"/>
      <c r="AA562" s="40"/>
      <c r="AB562" s="40"/>
      <c r="AC562" s="40" t="s">
        <v>59</v>
      </c>
      <c r="AD562" s="40" t="s">
        <v>77</v>
      </c>
      <c r="AE562" s="40"/>
      <c r="AF562" s="1"/>
    </row>
    <row r="563" spans="1:32">
      <c r="A563" s="1" t="s">
        <v>1742</v>
      </c>
      <c r="B563" s="9">
        <v>40969</v>
      </c>
      <c r="C563" s="40" t="s">
        <v>1961</v>
      </c>
      <c r="D563" s="40" t="s">
        <v>35</v>
      </c>
      <c r="E563" s="40" t="s">
        <v>25</v>
      </c>
      <c r="F563" s="47" t="s">
        <v>2530</v>
      </c>
      <c r="G563" s="40" t="s">
        <v>26</v>
      </c>
      <c r="H563" s="40" t="s">
        <v>27</v>
      </c>
      <c r="I563" s="40" t="s">
        <v>40</v>
      </c>
      <c r="J563" s="40">
        <v>23.45</v>
      </c>
      <c r="K563" s="40">
        <v>14.1</v>
      </c>
      <c r="L563" s="40">
        <v>21.55</v>
      </c>
      <c r="M563" s="40"/>
      <c r="N563" s="40"/>
      <c r="O563" s="40"/>
      <c r="P563" s="40"/>
      <c r="Q563" s="40">
        <v>13</v>
      </c>
      <c r="R563" s="40">
        <v>87</v>
      </c>
      <c r="S563" s="40">
        <f>R563-Q563</f>
        <v>74</v>
      </c>
      <c r="T563" s="40">
        <f>4</f>
        <v>4</v>
      </c>
      <c r="U563" s="40"/>
      <c r="V563" s="40"/>
      <c r="W563" s="40"/>
      <c r="X563" s="40">
        <v>507</v>
      </c>
      <c r="Y563" s="40"/>
      <c r="Z563" s="40"/>
      <c r="AA563" s="40"/>
      <c r="AB563" s="40"/>
      <c r="AC563" s="40" t="s">
        <v>59</v>
      </c>
      <c r="AD563" s="40" t="s">
        <v>45</v>
      </c>
      <c r="AE563" s="40"/>
      <c r="AF563" s="1"/>
    </row>
    <row r="564" spans="1:32">
      <c r="A564" s="1" t="s">
        <v>1742</v>
      </c>
      <c r="B564" s="9">
        <v>40969</v>
      </c>
      <c r="C564" s="40" t="s">
        <v>1996</v>
      </c>
      <c r="D564" s="40" t="s">
        <v>35</v>
      </c>
      <c r="E564" s="40" t="s">
        <v>53</v>
      </c>
      <c r="F564" s="47" t="s">
        <v>2504</v>
      </c>
      <c r="G564" s="40" t="s">
        <v>26</v>
      </c>
      <c r="H564" s="40" t="s">
        <v>27</v>
      </c>
      <c r="I564" s="40"/>
      <c r="J564" s="40"/>
      <c r="K564" s="40"/>
      <c r="L564" s="40"/>
      <c r="M564" s="40"/>
      <c r="N564" s="40"/>
      <c r="O564" s="40"/>
      <c r="P564" s="40"/>
      <c r="Q564" s="40"/>
      <c r="R564" s="40"/>
      <c r="S564" s="40"/>
      <c r="T564" s="40"/>
      <c r="U564" s="40"/>
      <c r="V564" s="40"/>
      <c r="W564" s="40"/>
      <c r="X564" s="40"/>
      <c r="Y564" s="40"/>
      <c r="Z564" s="40"/>
      <c r="AA564" s="40"/>
      <c r="AB564" s="40"/>
      <c r="AC564" s="40" t="s">
        <v>59</v>
      </c>
      <c r="AD564" s="40" t="s">
        <v>79</v>
      </c>
      <c r="AE564" s="40"/>
      <c r="AF564" s="1"/>
    </row>
    <row r="565" spans="1:32">
      <c r="A565" s="1" t="s">
        <v>1742</v>
      </c>
      <c r="B565" s="9">
        <v>40969</v>
      </c>
      <c r="C565" s="40" t="s">
        <v>1976</v>
      </c>
      <c r="D565" s="40" t="s">
        <v>37</v>
      </c>
      <c r="E565" s="40" t="s">
        <v>53</v>
      </c>
      <c r="F565" s="47" t="s">
        <v>2528</v>
      </c>
      <c r="G565" s="40" t="s">
        <v>26</v>
      </c>
      <c r="H565" s="40" t="s">
        <v>33</v>
      </c>
      <c r="I565" s="40"/>
      <c r="J565" s="40"/>
      <c r="K565" s="40"/>
      <c r="L565" s="40"/>
      <c r="M565" s="40"/>
      <c r="N565" s="40"/>
      <c r="O565" s="40"/>
      <c r="P565" s="40"/>
      <c r="Q565" s="40"/>
      <c r="R565" s="40"/>
      <c r="S565" s="40"/>
      <c r="T565" s="40"/>
      <c r="U565" s="40"/>
      <c r="V565" s="40"/>
      <c r="W565" s="40"/>
      <c r="X565" s="40"/>
      <c r="Y565" s="40"/>
      <c r="Z565" s="40"/>
      <c r="AA565" s="40"/>
      <c r="AB565" s="40"/>
      <c r="AC565" s="40" t="s">
        <v>59</v>
      </c>
      <c r="AD565" s="40" t="s">
        <v>77</v>
      </c>
      <c r="AE565" s="40"/>
      <c r="AF565" s="1"/>
    </row>
    <row r="566" spans="1:32">
      <c r="A566" s="1" t="s">
        <v>1742</v>
      </c>
      <c r="B566" s="9">
        <v>40969</v>
      </c>
      <c r="C566" s="40" t="s">
        <v>2000</v>
      </c>
      <c r="D566" s="40" t="s">
        <v>29</v>
      </c>
      <c r="E566" s="40" t="s">
        <v>25</v>
      </c>
      <c r="F566" s="47" t="s">
        <v>2536</v>
      </c>
      <c r="G566" s="40" t="s">
        <v>26</v>
      </c>
      <c r="H566" s="40" t="s">
        <v>33</v>
      </c>
      <c r="I566" s="40"/>
      <c r="J566" s="40">
        <v>38.4</v>
      </c>
      <c r="K566" s="40">
        <v>22.5</v>
      </c>
      <c r="L566" s="40">
        <v>11.4</v>
      </c>
      <c r="M566" s="40"/>
      <c r="N566" s="40"/>
      <c r="O566" s="40"/>
      <c r="P566" s="40"/>
      <c r="Q566" s="40">
        <v>13</v>
      </c>
      <c r="R566" s="40">
        <v>114</v>
      </c>
      <c r="S566" s="40">
        <f>R566-Q566</f>
        <v>101</v>
      </c>
      <c r="T566" s="40">
        <f>8+52</f>
        <v>60</v>
      </c>
      <c r="U566" s="40"/>
      <c r="V566" s="40" t="s">
        <v>228</v>
      </c>
      <c r="W566" s="40"/>
      <c r="X566" s="40">
        <v>512</v>
      </c>
      <c r="Y566" s="40"/>
      <c r="Z566" s="40"/>
      <c r="AA566" s="40"/>
      <c r="AB566" s="40"/>
      <c r="AC566" s="40" t="s">
        <v>59</v>
      </c>
      <c r="AD566" s="40" t="s">
        <v>59</v>
      </c>
      <c r="AE566" s="40" t="s">
        <v>229</v>
      </c>
      <c r="AF566" s="1"/>
    </row>
    <row r="567" spans="1:32">
      <c r="A567" s="1" t="s">
        <v>1742</v>
      </c>
      <c r="B567" s="9">
        <v>40969</v>
      </c>
      <c r="C567" s="40" t="s">
        <v>1951</v>
      </c>
      <c r="D567" s="40" t="s">
        <v>146</v>
      </c>
      <c r="E567" s="40" t="s">
        <v>53</v>
      </c>
      <c r="F567" s="47" t="s">
        <v>2487</v>
      </c>
      <c r="G567" s="40" t="s">
        <v>26</v>
      </c>
      <c r="H567" s="40" t="s">
        <v>33</v>
      </c>
      <c r="I567" s="40"/>
      <c r="J567" s="40"/>
      <c r="K567" s="40"/>
      <c r="L567" s="40"/>
      <c r="M567" s="40"/>
      <c r="N567" s="40"/>
      <c r="O567" s="40"/>
      <c r="P567" s="40"/>
      <c r="Q567" s="40"/>
      <c r="R567" s="40"/>
      <c r="S567" s="40"/>
      <c r="T567" s="40"/>
      <c r="U567" s="40"/>
      <c r="V567" s="40"/>
      <c r="W567" s="40"/>
      <c r="X567" s="40"/>
      <c r="Y567" s="40"/>
      <c r="Z567" s="40"/>
      <c r="AA567" s="40"/>
      <c r="AB567" s="40"/>
      <c r="AC567" s="40" t="s">
        <v>45</v>
      </c>
      <c r="AD567" s="40" t="s">
        <v>79</v>
      </c>
      <c r="AE567" s="40"/>
      <c r="AF567" s="1"/>
    </row>
    <row r="568" spans="1:32">
      <c r="A568" s="1" t="s">
        <v>1742</v>
      </c>
      <c r="B568" s="9">
        <v>40969</v>
      </c>
      <c r="C568" s="40" t="s">
        <v>1979</v>
      </c>
      <c r="D568" s="40" t="s">
        <v>30</v>
      </c>
      <c r="E568" s="40" t="s">
        <v>53</v>
      </c>
      <c r="F568" s="47" t="s">
        <v>2514</v>
      </c>
      <c r="G568" s="40" t="s">
        <v>125</v>
      </c>
      <c r="H568" s="40" t="s">
        <v>90</v>
      </c>
      <c r="I568" s="40"/>
      <c r="J568" s="40"/>
      <c r="K568" s="40"/>
      <c r="L568" s="40"/>
      <c r="M568" s="40"/>
      <c r="N568" s="40"/>
      <c r="O568" s="40"/>
      <c r="P568" s="40"/>
      <c r="Q568" s="40"/>
      <c r="R568" s="40"/>
      <c r="S568" s="40"/>
      <c r="T568" s="40"/>
      <c r="U568" s="40"/>
      <c r="V568" s="40"/>
      <c r="W568" s="40"/>
      <c r="X568" s="40"/>
      <c r="Y568" s="40"/>
      <c r="Z568" s="40"/>
      <c r="AA568" s="40"/>
      <c r="AB568" s="40"/>
      <c r="AC568" s="40" t="s">
        <v>59</v>
      </c>
      <c r="AD568" s="40" t="s">
        <v>59</v>
      </c>
      <c r="AE568" s="40"/>
      <c r="AF568" s="1"/>
    </row>
    <row r="569" spans="1:32">
      <c r="A569" s="1" t="s">
        <v>1742</v>
      </c>
      <c r="B569" s="9">
        <v>40969</v>
      </c>
      <c r="C569" s="40" t="s">
        <v>1978</v>
      </c>
      <c r="D569" s="40" t="s">
        <v>30</v>
      </c>
      <c r="E569" s="40" t="s">
        <v>53</v>
      </c>
      <c r="F569" s="47" t="s">
        <v>2529</v>
      </c>
      <c r="G569" s="40" t="s">
        <v>26</v>
      </c>
      <c r="H569" s="40" t="s">
        <v>27</v>
      </c>
      <c r="I569" s="40"/>
      <c r="J569" s="40"/>
      <c r="K569" s="40"/>
      <c r="L569" s="40"/>
      <c r="M569" s="40"/>
      <c r="N569" s="40"/>
      <c r="O569" s="40"/>
      <c r="P569" s="40"/>
      <c r="Q569" s="40"/>
      <c r="R569" s="40"/>
      <c r="S569" s="40"/>
      <c r="T569" s="40"/>
      <c r="U569" s="40"/>
      <c r="V569" s="40"/>
      <c r="W569" s="40"/>
      <c r="X569" s="40"/>
      <c r="Y569" s="40"/>
      <c r="Z569" s="40"/>
      <c r="AA569" s="40"/>
      <c r="AB569" s="40"/>
      <c r="AC569" s="40" t="s">
        <v>59</v>
      </c>
      <c r="AD569" s="40" t="s">
        <v>216</v>
      </c>
      <c r="AE569" s="40"/>
      <c r="AF569" s="1"/>
    </row>
    <row r="570" spans="1:32">
      <c r="A570" s="1" t="s">
        <v>1742</v>
      </c>
      <c r="B570" s="9">
        <v>40969</v>
      </c>
      <c r="C570" s="40" t="s">
        <v>2001</v>
      </c>
      <c r="D570" s="40" t="s">
        <v>29</v>
      </c>
      <c r="E570" s="40" t="s">
        <v>53</v>
      </c>
      <c r="F570" s="47" t="s">
        <v>2490</v>
      </c>
      <c r="G570" s="40" t="s">
        <v>26</v>
      </c>
      <c r="H570" s="40" t="s">
        <v>33</v>
      </c>
      <c r="I570" s="40"/>
      <c r="J570" s="40"/>
      <c r="K570" s="40"/>
      <c r="L570" s="40"/>
      <c r="M570" s="40"/>
      <c r="N570" s="40"/>
      <c r="O570" s="40"/>
      <c r="P570" s="40"/>
      <c r="Q570" s="40"/>
      <c r="R570" s="40"/>
      <c r="S570" s="40"/>
      <c r="T570" s="40"/>
      <c r="U570" s="40"/>
      <c r="V570" s="40"/>
      <c r="W570" s="40"/>
      <c r="X570" s="40"/>
      <c r="Y570" s="40"/>
      <c r="Z570" s="40"/>
      <c r="AA570" s="40"/>
      <c r="AB570" s="40"/>
      <c r="AC570" s="40" t="s">
        <v>59</v>
      </c>
      <c r="AD570" s="40" t="s">
        <v>45</v>
      </c>
      <c r="AE570" s="40"/>
      <c r="AF570" s="1"/>
    </row>
    <row r="571" spans="1:32">
      <c r="A571" s="1" t="s">
        <v>1742</v>
      </c>
      <c r="B571" s="9">
        <v>40969</v>
      </c>
      <c r="C571" s="40" t="s">
        <v>1977</v>
      </c>
      <c r="D571" s="40" t="s">
        <v>35</v>
      </c>
      <c r="E571" s="40" t="s">
        <v>25</v>
      </c>
      <c r="F571" s="47" t="s">
        <v>2531</v>
      </c>
      <c r="G571" s="40" t="s">
        <v>26</v>
      </c>
      <c r="H571" s="40" t="s">
        <v>27</v>
      </c>
      <c r="I571" s="40" t="s">
        <v>40</v>
      </c>
      <c r="J571" s="40">
        <v>24.8</v>
      </c>
      <c r="K571" s="40">
        <v>14</v>
      </c>
      <c r="L571" s="40">
        <v>25</v>
      </c>
      <c r="M571" s="40"/>
      <c r="N571" s="40"/>
      <c r="O571" s="40"/>
      <c r="P571" s="40"/>
      <c r="Q571" s="40">
        <v>13</v>
      </c>
      <c r="R571" s="40">
        <v>93</v>
      </c>
      <c r="S571" s="40">
        <f>R571-Q571</f>
        <v>80</v>
      </c>
      <c r="T571" s="40">
        <f>2</f>
        <v>2</v>
      </c>
      <c r="U571" s="40"/>
      <c r="V571" s="40"/>
      <c r="W571" s="40"/>
      <c r="X571" s="40">
        <v>511</v>
      </c>
      <c r="Y571" s="40"/>
      <c r="Z571" s="40"/>
      <c r="AA571" s="40"/>
      <c r="AB571" s="40"/>
      <c r="AC571" s="40" t="s">
        <v>59</v>
      </c>
      <c r="AD571" s="40" t="s">
        <v>45</v>
      </c>
      <c r="AE571" s="40"/>
      <c r="AF571" s="1"/>
    </row>
    <row r="572" spans="1:32">
      <c r="A572" s="1" t="s">
        <v>1742</v>
      </c>
      <c r="B572" s="9">
        <v>40969</v>
      </c>
      <c r="C572" s="40" t="s">
        <v>2003</v>
      </c>
      <c r="D572" s="40" t="s">
        <v>32</v>
      </c>
      <c r="E572" s="40" t="s">
        <v>53</v>
      </c>
      <c r="F572" s="47" t="s">
        <v>2502</v>
      </c>
      <c r="G572" s="40" t="s">
        <v>26</v>
      </c>
      <c r="H572" s="40" t="s">
        <v>33</v>
      </c>
      <c r="I572" s="40"/>
      <c r="J572" s="40"/>
      <c r="K572" s="40"/>
      <c r="L572" s="40"/>
      <c r="M572" s="40"/>
      <c r="N572" s="40"/>
      <c r="O572" s="40"/>
      <c r="P572" s="40"/>
      <c r="Q572" s="40"/>
      <c r="R572" s="40"/>
      <c r="S572" s="40"/>
      <c r="T572" s="40"/>
      <c r="U572" s="40"/>
      <c r="V572" s="40"/>
      <c r="W572" s="40"/>
      <c r="X572" s="40"/>
      <c r="Y572" s="40"/>
      <c r="Z572" s="40"/>
      <c r="AA572" s="40"/>
      <c r="AB572" s="40"/>
      <c r="AC572" s="40" t="s">
        <v>59</v>
      </c>
      <c r="AD572" s="40" t="s">
        <v>45</v>
      </c>
      <c r="AE572" s="40"/>
      <c r="AF572" s="1"/>
    </row>
    <row r="573" spans="1:32">
      <c r="A573" s="1" t="s">
        <v>1742</v>
      </c>
      <c r="B573" s="9">
        <v>40969</v>
      </c>
      <c r="C573" s="40" t="s">
        <v>1954</v>
      </c>
      <c r="D573" s="40" t="s">
        <v>24</v>
      </c>
      <c r="E573" s="40" t="s">
        <v>53</v>
      </c>
      <c r="F573" s="47" t="s">
        <v>2497</v>
      </c>
      <c r="G573" s="40" t="s">
        <v>26</v>
      </c>
      <c r="H573" s="40" t="s">
        <v>33</v>
      </c>
      <c r="I573" s="40"/>
      <c r="J573" s="40"/>
      <c r="K573" s="40"/>
      <c r="L573" s="40"/>
      <c r="M573" s="40"/>
      <c r="N573" s="40"/>
      <c r="O573" s="40"/>
      <c r="P573" s="40"/>
      <c r="Q573" s="40"/>
      <c r="R573" s="40"/>
      <c r="S573" s="40"/>
      <c r="T573" s="40"/>
      <c r="U573" s="40"/>
      <c r="V573" s="40"/>
      <c r="W573" s="40"/>
      <c r="X573" s="40"/>
      <c r="Y573" s="40"/>
      <c r="Z573" s="40"/>
      <c r="AA573" s="40"/>
      <c r="AB573" s="40"/>
      <c r="AC573" s="40" t="s">
        <v>59</v>
      </c>
      <c r="AD573" s="40" t="s">
        <v>59</v>
      </c>
      <c r="AE573" s="40"/>
      <c r="AF573" s="1"/>
    </row>
    <row r="574" spans="1:32">
      <c r="A574" s="1" t="s">
        <v>1742</v>
      </c>
      <c r="B574" s="9">
        <v>40969</v>
      </c>
      <c r="C574" s="40" t="s">
        <v>2004</v>
      </c>
      <c r="D574" s="40" t="s">
        <v>32</v>
      </c>
      <c r="E574" s="40" t="s">
        <v>25</v>
      </c>
      <c r="F574" s="47" t="s">
        <v>2538</v>
      </c>
      <c r="G574" s="40" t="s">
        <v>26</v>
      </c>
      <c r="H574" s="40" t="s">
        <v>27</v>
      </c>
      <c r="I574" s="40"/>
      <c r="J574" s="40">
        <v>24.1</v>
      </c>
      <c r="K574" s="40">
        <v>15.65</v>
      </c>
      <c r="L574" s="40">
        <v>12.6</v>
      </c>
      <c r="M574" s="40"/>
      <c r="N574" s="40"/>
      <c r="O574" s="40"/>
      <c r="P574" s="40"/>
      <c r="Q574" s="40">
        <v>13</v>
      </c>
      <c r="R574" s="40">
        <v>58</v>
      </c>
      <c r="S574" s="40">
        <f>R574-Q574</f>
        <v>45</v>
      </c>
      <c r="T574" s="40">
        <f>3+31</f>
        <v>34</v>
      </c>
      <c r="U574" s="40"/>
      <c r="V574" s="40"/>
      <c r="W574" s="40"/>
      <c r="X574" s="40">
        <v>506</v>
      </c>
      <c r="Y574" s="40"/>
      <c r="Z574" s="40"/>
      <c r="AA574" s="40"/>
      <c r="AB574" s="40"/>
      <c r="AC574" s="40" t="s">
        <v>59</v>
      </c>
      <c r="AD574" s="40" t="s">
        <v>79</v>
      </c>
      <c r="AE574" s="40"/>
      <c r="AF574" s="1"/>
    </row>
    <row r="575" spans="1:32">
      <c r="A575" s="1" t="s">
        <v>1742</v>
      </c>
      <c r="B575" s="9">
        <v>40969</v>
      </c>
      <c r="C575" s="40" t="s">
        <v>1984</v>
      </c>
      <c r="D575" s="40" t="s">
        <v>36</v>
      </c>
      <c r="E575" s="40" t="s">
        <v>25</v>
      </c>
      <c r="F575" s="47" t="s">
        <v>2533</v>
      </c>
      <c r="G575" s="40" t="s">
        <v>26</v>
      </c>
      <c r="H575" s="40" t="s">
        <v>33</v>
      </c>
      <c r="I575" s="40"/>
      <c r="J575" s="40">
        <v>34</v>
      </c>
      <c r="K575" s="40"/>
      <c r="L575" s="40">
        <v>6.6</v>
      </c>
      <c r="M575" s="40">
        <v>131.6</v>
      </c>
      <c r="N575" s="40">
        <v>92.9</v>
      </c>
      <c r="O575" s="40"/>
      <c r="P575" s="40"/>
      <c r="Q575" s="40">
        <v>13</v>
      </c>
      <c r="R575" s="40">
        <v>115</v>
      </c>
      <c r="S575" s="40">
        <f>115-13</f>
        <v>102</v>
      </c>
      <c r="T575" s="40">
        <v>0</v>
      </c>
      <c r="U575" s="40"/>
      <c r="V575" s="40"/>
      <c r="W575" s="40"/>
      <c r="X575" s="40"/>
      <c r="Y575" s="40"/>
      <c r="Z575" s="40"/>
      <c r="AA575" s="40"/>
      <c r="AB575" s="40"/>
      <c r="AC575" s="40" t="s">
        <v>45</v>
      </c>
      <c r="AD575" s="40" t="s">
        <v>59</v>
      </c>
      <c r="AE575" s="40"/>
      <c r="AF575" s="1"/>
    </row>
    <row r="576" spans="1:32">
      <c r="A576" s="1" t="s">
        <v>1742</v>
      </c>
      <c r="B576" s="9">
        <v>40969</v>
      </c>
      <c r="C576" s="40" t="s">
        <v>1965</v>
      </c>
      <c r="D576" s="40" t="s">
        <v>35</v>
      </c>
      <c r="E576" s="40" t="s">
        <v>25</v>
      </c>
      <c r="F576" s="47" t="s">
        <v>2532</v>
      </c>
      <c r="G576" s="40" t="s">
        <v>26</v>
      </c>
      <c r="H576" s="40" t="s">
        <v>33</v>
      </c>
      <c r="I576" s="40"/>
      <c r="J576" s="40">
        <v>25.5</v>
      </c>
      <c r="K576" s="40">
        <v>14.6</v>
      </c>
      <c r="L576" s="40">
        <v>6.3</v>
      </c>
      <c r="M576" s="40"/>
      <c r="N576" s="40"/>
      <c r="O576" s="40"/>
      <c r="P576" s="40"/>
      <c r="Q576" s="40">
        <v>13</v>
      </c>
      <c r="R576" s="40">
        <v>44</v>
      </c>
      <c r="S576" s="40">
        <f>44-13</f>
        <v>31</v>
      </c>
      <c r="T576" s="40">
        <v>3</v>
      </c>
      <c r="U576" s="40"/>
      <c r="V576" s="40"/>
      <c r="W576" s="40"/>
      <c r="X576" s="40">
        <v>510</v>
      </c>
      <c r="Y576" s="40"/>
      <c r="Z576" s="40"/>
      <c r="AA576" s="40"/>
      <c r="AB576" s="40"/>
      <c r="AC576" s="40" t="s">
        <v>45</v>
      </c>
      <c r="AD576" s="40" t="s">
        <v>216</v>
      </c>
      <c r="AE576" s="40" t="s">
        <v>233</v>
      </c>
      <c r="AF576" s="1"/>
    </row>
    <row r="577" spans="1:32">
      <c r="A577" s="1" t="s">
        <v>1742</v>
      </c>
      <c r="B577" s="9">
        <v>40969</v>
      </c>
      <c r="C577" s="40" t="s">
        <v>1997</v>
      </c>
      <c r="D577" s="40" t="s">
        <v>36</v>
      </c>
      <c r="E577" s="40" t="s">
        <v>25</v>
      </c>
      <c r="F577" s="47" t="s">
        <v>2534</v>
      </c>
      <c r="G577" s="40" t="s">
        <v>26</v>
      </c>
      <c r="H577" s="40" t="s">
        <v>27</v>
      </c>
      <c r="I577" s="40" t="s">
        <v>40</v>
      </c>
      <c r="J577" s="40">
        <v>30.1</v>
      </c>
      <c r="K577" s="40"/>
      <c r="L577" s="40">
        <v>28.75</v>
      </c>
      <c r="M577" s="40">
        <v>146.30000000000001</v>
      </c>
      <c r="N577" s="40">
        <v>92.5</v>
      </c>
      <c r="O577" s="40"/>
      <c r="P577" s="40"/>
      <c r="Q577" s="40">
        <v>13</v>
      </c>
      <c r="R577" s="40">
        <v>114</v>
      </c>
      <c r="S577" s="40">
        <f>R577-Q577</f>
        <v>101</v>
      </c>
      <c r="T577" s="40">
        <f>1+3</f>
        <v>4</v>
      </c>
      <c r="U577" s="40"/>
      <c r="V577" s="40"/>
      <c r="W577" s="40"/>
      <c r="X577" s="40"/>
      <c r="Y577" s="40"/>
      <c r="Z577" s="40"/>
      <c r="AA577" s="40"/>
      <c r="AB577" s="40"/>
      <c r="AC577" s="40" t="s">
        <v>59</v>
      </c>
      <c r="AD577" s="40" t="s">
        <v>77</v>
      </c>
      <c r="AE577" s="40"/>
      <c r="AF577" s="1"/>
    </row>
    <row r="578" spans="1:32">
      <c r="A578" s="1" t="s">
        <v>1742</v>
      </c>
      <c r="B578" s="9">
        <v>40969</v>
      </c>
      <c r="C578" s="40" t="s">
        <v>1957</v>
      </c>
      <c r="D578" s="40" t="s">
        <v>32</v>
      </c>
      <c r="E578" s="40" t="s">
        <v>53</v>
      </c>
      <c r="F578" s="47" t="s">
        <v>2493</v>
      </c>
      <c r="G578" s="40" t="s">
        <v>26</v>
      </c>
      <c r="H578" s="40" t="s">
        <v>33</v>
      </c>
      <c r="I578" s="40"/>
      <c r="J578" s="40"/>
      <c r="K578" s="40"/>
      <c r="L578" s="40"/>
      <c r="M578" s="40"/>
      <c r="N578" s="40"/>
      <c r="O578" s="40"/>
      <c r="P578" s="40"/>
      <c r="Q578" s="40"/>
      <c r="R578" s="40"/>
      <c r="S578" s="40"/>
      <c r="T578" s="40"/>
      <c r="U578" s="40"/>
      <c r="V578" s="40"/>
      <c r="W578" s="40"/>
      <c r="X578" s="40"/>
      <c r="Y578" s="40"/>
      <c r="Z578" s="40"/>
      <c r="AA578" s="40"/>
      <c r="AB578" s="40"/>
      <c r="AC578" s="40" t="s">
        <v>59</v>
      </c>
      <c r="AD578" s="40" t="s">
        <v>77</v>
      </c>
      <c r="AE578" s="40"/>
      <c r="AF578" s="1"/>
    </row>
    <row r="579" spans="1:32">
      <c r="A579" s="1" t="s">
        <v>1742</v>
      </c>
      <c r="B579" s="9">
        <v>40969</v>
      </c>
      <c r="C579" s="40" t="s">
        <v>2002</v>
      </c>
      <c r="D579" s="40" t="s">
        <v>32</v>
      </c>
      <c r="E579" s="40" t="s">
        <v>25</v>
      </c>
      <c r="F579" s="47" t="s">
        <v>2537</v>
      </c>
      <c r="G579" s="40" t="s">
        <v>26</v>
      </c>
      <c r="H579" s="40" t="s">
        <v>33</v>
      </c>
      <c r="I579" s="40" t="s">
        <v>63</v>
      </c>
      <c r="J579" s="40">
        <v>26.2</v>
      </c>
      <c r="K579" s="40">
        <v>14.45</v>
      </c>
      <c r="L579" s="40">
        <v>10.4</v>
      </c>
      <c r="M579" s="40"/>
      <c r="N579" s="40"/>
      <c r="O579" s="40"/>
      <c r="P579" s="40"/>
      <c r="Q579" s="40">
        <v>13</v>
      </c>
      <c r="R579" s="40">
        <v>65</v>
      </c>
      <c r="S579" s="40">
        <f>R579-Q579</f>
        <v>52</v>
      </c>
      <c r="T579" s="40">
        <f>19+66</f>
        <v>85</v>
      </c>
      <c r="U579" s="40"/>
      <c r="V579" s="40"/>
      <c r="W579" s="40"/>
      <c r="X579" s="40">
        <v>509</v>
      </c>
      <c r="Y579" s="40"/>
      <c r="Z579" s="40"/>
      <c r="AA579" s="40"/>
      <c r="AB579" s="40"/>
      <c r="AC579" s="40" t="s">
        <v>59</v>
      </c>
      <c r="AD579" s="40" t="s">
        <v>216</v>
      </c>
      <c r="AE579" s="40"/>
      <c r="AF579" s="1"/>
    </row>
    <row r="580" spans="1:32">
      <c r="A580" s="1" t="s">
        <v>1742</v>
      </c>
      <c r="B580" s="9">
        <v>40969</v>
      </c>
      <c r="C580" s="40" t="s">
        <v>1963</v>
      </c>
      <c r="D580" s="40" t="s">
        <v>24</v>
      </c>
      <c r="E580" s="40" t="s">
        <v>53</v>
      </c>
      <c r="F580" s="47" t="s">
        <v>2518</v>
      </c>
      <c r="G580" s="40" t="s">
        <v>26</v>
      </c>
      <c r="H580" s="40" t="s">
        <v>27</v>
      </c>
      <c r="I580" s="40"/>
      <c r="J580" s="40"/>
      <c r="K580" s="40"/>
      <c r="L580" s="40"/>
      <c r="M580" s="40"/>
      <c r="N580" s="40"/>
      <c r="O580" s="40"/>
      <c r="P580" s="40"/>
      <c r="Q580" s="40"/>
      <c r="R580" s="40"/>
      <c r="S580" s="40"/>
      <c r="T580" s="40"/>
      <c r="U580" s="40"/>
      <c r="V580" s="40"/>
      <c r="W580" s="40"/>
      <c r="X580" s="40"/>
      <c r="Y580" s="40"/>
      <c r="Z580" s="40"/>
      <c r="AA580" s="40"/>
      <c r="AB580" s="40"/>
      <c r="AC580" s="40" t="s">
        <v>59</v>
      </c>
      <c r="AD580" s="40" t="s">
        <v>45</v>
      </c>
      <c r="AE580" s="40"/>
      <c r="AF580" s="1"/>
    </row>
    <row r="581" spans="1:32">
      <c r="A581" s="35" t="s">
        <v>1742</v>
      </c>
      <c r="B581" s="36">
        <v>40969</v>
      </c>
      <c r="C581" s="45" t="s">
        <v>1998</v>
      </c>
      <c r="D581" s="45" t="s">
        <v>24</v>
      </c>
      <c r="E581" s="45" t="s">
        <v>25</v>
      </c>
      <c r="F581" s="72"/>
      <c r="G581" s="45"/>
      <c r="H581" s="45"/>
      <c r="I581" s="45"/>
      <c r="J581" s="45"/>
      <c r="K581" s="45"/>
      <c r="L581" s="45"/>
      <c r="M581" s="45"/>
      <c r="N581" s="45"/>
      <c r="O581" s="45"/>
      <c r="P581" s="45"/>
      <c r="Q581" s="45"/>
      <c r="R581" s="45"/>
      <c r="S581" s="45"/>
      <c r="T581" s="45"/>
      <c r="U581" s="45"/>
      <c r="V581" s="45"/>
      <c r="W581" s="45"/>
      <c r="X581" s="45"/>
      <c r="Y581" s="45"/>
      <c r="Z581" s="45"/>
      <c r="AA581" s="45"/>
      <c r="AB581" s="45"/>
      <c r="AC581" s="45" t="s">
        <v>59</v>
      </c>
      <c r="AD581" s="45" t="s">
        <v>216</v>
      </c>
      <c r="AE581" s="45" t="s">
        <v>2602</v>
      </c>
      <c r="AF581" s="35"/>
    </row>
    <row r="582" spans="1:32">
      <c r="A582" s="1" t="s">
        <v>1743</v>
      </c>
      <c r="B582" s="9">
        <v>40970</v>
      </c>
      <c r="C582" s="40" t="s">
        <v>1999</v>
      </c>
      <c r="D582" s="40" t="s">
        <v>30</v>
      </c>
      <c r="E582" s="40" t="s">
        <v>53</v>
      </c>
      <c r="F582" s="47" t="s">
        <v>2512</v>
      </c>
      <c r="G582" s="40" t="s">
        <v>26</v>
      </c>
      <c r="H582" s="40" t="s">
        <v>27</v>
      </c>
      <c r="I582" s="40"/>
      <c r="J582" s="40"/>
      <c r="K582" s="40"/>
      <c r="L582" s="40"/>
      <c r="M582" s="40"/>
      <c r="N582" s="40"/>
      <c r="O582" s="40"/>
      <c r="P582" s="40"/>
      <c r="Q582" s="40"/>
      <c r="R582" s="40"/>
      <c r="S582" s="40"/>
      <c r="T582" s="40"/>
      <c r="U582" s="40"/>
      <c r="V582" s="40"/>
      <c r="W582" s="40"/>
      <c r="X582" s="40"/>
      <c r="Y582" s="40"/>
      <c r="Z582" s="40"/>
      <c r="AA582" s="40"/>
      <c r="AB582" s="40"/>
      <c r="AC582" s="40" t="s">
        <v>59</v>
      </c>
      <c r="AD582" s="40" t="s">
        <v>77</v>
      </c>
      <c r="AE582" s="40"/>
      <c r="AF582" s="1"/>
    </row>
    <row r="583" spans="1:32">
      <c r="A583" s="1" t="s">
        <v>1743</v>
      </c>
      <c r="B583" s="9">
        <v>40970</v>
      </c>
      <c r="C583" s="40" t="s">
        <v>1986</v>
      </c>
      <c r="D583" s="40" t="s">
        <v>32</v>
      </c>
      <c r="E583" s="40" t="s">
        <v>53</v>
      </c>
      <c r="F583" s="47" t="s">
        <v>2521</v>
      </c>
      <c r="G583" s="40" t="s">
        <v>26</v>
      </c>
      <c r="H583" s="40" t="s">
        <v>27</v>
      </c>
      <c r="I583" s="40"/>
      <c r="J583" s="40"/>
      <c r="K583" s="40"/>
      <c r="L583" s="40"/>
      <c r="M583" s="40"/>
      <c r="N583" s="40"/>
      <c r="O583" s="40"/>
      <c r="P583" s="40"/>
      <c r="Q583" s="40"/>
      <c r="R583" s="40"/>
      <c r="S583" s="40"/>
      <c r="T583" s="40"/>
      <c r="U583" s="40"/>
      <c r="V583" s="40"/>
      <c r="W583" s="40"/>
      <c r="X583" s="40"/>
      <c r="Y583" s="40"/>
      <c r="Z583" s="40"/>
      <c r="AA583" s="40"/>
      <c r="AB583" s="40"/>
      <c r="AC583" s="40" t="s">
        <v>59</v>
      </c>
      <c r="AD583" s="40" t="s">
        <v>45</v>
      </c>
      <c r="AE583" s="40"/>
      <c r="AF583" s="1"/>
    </row>
    <row r="584" spans="1:32">
      <c r="A584" s="1" t="s">
        <v>1743</v>
      </c>
      <c r="B584" s="9">
        <v>40970</v>
      </c>
      <c r="C584" s="40" t="s">
        <v>1979</v>
      </c>
      <c r="D584" s="40" t="s">
        <v>35</v>
      </c>
      <c r="E584" s="40" t="s">
        <v>25</v>
      </c>
      <c r="F584" s="47" t="s">
        <v>2539</v>
      </c>
      <c r="G584" s="40" t="s">
        <v>26</v>
      </c>
      <c r="H584" s="40" t="s">
        <v>33</v>
      </c>
      <c r="I584" s="40" t="s">
        <v>238</v>
      </c>
      <c r="J584" s="40">
        <v>24.85</v>
      </c>
      <c r="K584" s="40">
        <v>15.5</v>
      </c>
      <c r="L584" s="40">
        <v>6.5</v>
      </c>
      <c r="M584" s="40"/>
      <c r="N584" s="40"/>
      <c r="O584" s="40"/>
      <c r="P584" s="40"/>
      <c r="Q584" s="40">
        <v>14</v>
      </c>
      <c r="R584" s="40">
        <v>63</v>
      </c>
      <c r="S584" s="40">
        <f>63-13</f>
        <v>50</v>
      </c>
      <c r="T584" s="40">
        <v>6</v>
      </c>
      <c r="U584" s="40"/>
      <c r="V584" s="40"/>
      <c r="W584" s="40"/>
      <c r="X584" s="40">
        <v>515</v>
      </c>
      <c r="Y584" s="40"/>
      <c r="Z584" s="40"/>
      <c r="AA584" s="40"/>
      <c r="AB584" s="40"/>
      <c r="AC584" s="40" t="s">
        <v>45</v>
      </c>
      <c r="AD584" s="40" t="s">
        <v>77</v>
      </c>
      <c r="AE584" s="40"/>
      <c r="AF584" s="1"/>
    </row>
    <row r="585" spans="1:32">
      <c r="A585" s="1" t="s">
        <v>1743</v>
      </c>
      <c r="B585" s="9">
        <v>40970</v>
      </c>
      <c r="C585" s="40" t="s">
        <v>1985</v>
      </c>
      <c r="D585" s="40" t="s">
        <v>29</v>
      </c>
      <c r="E585" s="40" t="s">
        <v>25</v>
      </c>
      <c r="F585" s="47" t="s">
        <v>2542</v>
      </c>
      <c r="G585" s="40" t="s">
        <v>26</v>
      </c>
      <c r="H585" s="40" t="s">
        <v>27</v>
      </c>
      <c r="I585" s="40" t="s">
        <v>40</v>
      </c>
      <c r="J585" s="40">
        <v>43.9</v>
      </c>
      <c r="K585" s="40">
        <v>24</v>
      </c>
      <c r="L585" s="40">
        <v>28.9</v>
      </c>
      <c r="M585" s="40"/>
      <c r="N585" s="40"/>
      <c r="O585" s="40"/>
      <c r="P585" s="40"/>
      <c r="Q585" s="40">
        <v>13</v>
      </c>
      <c r="R585" s="40">
        <v>202</v>
      </c>
      <c r="S585" s="40">
        <f>202-13</f>
        <v>189</v>
      </c>
      <c r="T585" s="40">
        <v>163</v>
      </c>
      <c r="U585" s="40"/>
      <c r="V585" s="40"/>
      <c r="W585" s="40"/>
      <c r="X585" s="40">
        <v>513</v>
      </c>
      <c r="Y585" s="40"/>
      <c r="Z585" s="40"/>
      <c r="AA585" s="40"/>
      <c r="AB585" s="40"/>
      <c r="AC585" s="40" t="s">
        <v>45</v>
      </c>
      <c r="AD585" s="40" t="s">
        <v>79</v>
      </c>
      <c r="AE585" s="40" t="s">
        <v>236</v>
      </c>
      <c r="AF585" s="1"/>
    </row>
    <row r="586" spans="1:32">
      <c r="A586" s="1" t="s">
        <v>1743</v>
      </c>
      <c r="B586" s="9">
        <v>40970</v>
      </c>
      <c r="C586" s="40" t="s">
        <v>1975</v>
      </c>
      <c r="D586" s="40" t="s">
        <v>36</v>
      </c>
      <c r="E586" s="40" t="s">
        <v>53</v>
      </c>
      <c r="F586" s="47" t="s">
        <v>2505</v>
      </c>
      <c r="G586" s="40" t="s">
        <v>26</v>
      </c>
      <c r="H586" s="40" t="s">
        <v>33</v>
      </c>
      <c r="I586" s="40"/>
      <c r="J586" s="40"/>
      <c r="K586" s="40"/>
      <c r="L586" s="40"/>
      <c r="M586" s="40"/>
      <c r="N586" s="40"/>
      <c r="O586" s="40"/>
      <c r="P586" s="40"/>
      <c r="Q586" s="40"/>
      <c r="R586" s="40"/>
      <c r="S586" s="40"/>
      <c r="T586" s="40"/>
      <c r="U586" s="40"/>
      <c r="V586" s="40"/>
      <c r="W586" s="40"/>
      <c r="X586" s="40"/>
      <c r="Y586" s="40"/>
      <c r="Z586" s="40"/>
      <c r="AA586" s="40"/>
      <c r="AB586" s="40"/>
      <c r="AC586" s="40" t="s">
        <v>59</v>
      </c>
      <c r="AD586" s="40" t="s">
        <v>77</v>
      </c>
      <c r="AE586" s="40"/>
      <c r="AF586" s="1"/>
    </row>
    <row r="587" spans="1:32">
      <c r="A587" s="1" t="s">
        <v>1743</v>
      </c>
      <c r="B587" s="9">
        <v>40970</v>
      </c>
      <c r="C587" s="40" t="s">
        <v>1958</v>
      </c>
      <c r="D587" s="40" t="s">
        <v>29</v>
      </c>
      <c r="E587" s="40" t="s">
        <v>53</v>
      </c>
      <c r="F587" s="47" t="s">
        <v>2519</v>
      </c>
      <c r="G587" s="40" t="s">
        <v>26</v>
      </c>
      <c r="H587" s="40" t="s">
        <v>33</v>
      </c>
      <c r="I587" s="40"/>
      <c r="J587" s="40"/>
      <c r="K587" s="40"/>
      <c r="L587" s="40"/>
      <c r="M587" s="40"/>
      <c r="N587" s="40"/>
      <c r="O587" s="40"/>
      <c r="P587" s="40"/>
      <c r="Q587" s="40"/>
      <c r="R587" s="40"/>
      <c r="S587" s="40"/>
      <c r="T587" s="40"/>
      <c r="U587" s="40"/>
      <c r="V587" s="40"/>
      <c r="W587" s="40"/>
      <c r="X587" s="40"/>
      <c r="Y587" s="40"/>
      <c r="Z587" s="40"/>
      <c r="AA587" s="40"/>
      <c r="AB587" s="40"/>
      <c r="AC587" s="40" t="s">
        <v>59</v>
      </c>
      <c r="AD587" s="40" t="s">
        <v>77</v>
      </c>
      <c r="AE587" s="40"/>
      <c r="AF587" s="1"/>
    </row>
    <row r="588" spans="1:32">
      <c r="A588" s="1" t="s">
        <v>1743</v>
      </c>
      <c r="B588" s="9">
        <v>40970</v>
      </c>
      <c r="C588" s="40" t="s">
        <v>1953</v>
      </c>
      <c r="D588" s="40" t="s">
        <v>29</v>
      </c>
      <c r="E588" s="40" t="s">
        <v>53</v>
      </c>
      <c r="F588" s="47" t="s">
        <v>2489</v>
      </c>
      <c r="G588" s="40" t="s">
        <v>26</v>
      </c>
      <c r="H588" s="40" t="s">
        <v>27</v>
      </c>
      <c r="I588" s="40"/>
      <c r="J588" s="40"/>
      <c r="K588" s="40"/>
      <c r="L588" s="40"/>
      <c r="M588" s="40"/>
      <c r="N588" s="40"/>
      <c r="O588" s="40"/>
      <c r="P588" s="40"/>
      <c r="Q588" s="40"/>
      <c r="R588" s="40"/>
      <c r="S588" s="40"/>
      <c r="T588" s="40"/>
      <c r="U588" s="40"/>
      <c r="V588" s="40"/>
      <c r="W588" s="40"/>
      <c r="X588" s="40"/>
      <c r="Y588" s="40"/>
      <c r="Z588" s="40"/>
      <c r="AA588" s="40"/>
      <c r="AB588" s="40"/>
      <c r="AC588" s="40" t="s">
        <v>59</v>
      </c>
      <c r="AD588" s="40" t="s">
        <v>77</v>
      </c>
      <c r="AE588" s="40"/>
      <c r="AF588" s="1"/>
    </row>
    <row r="589" spans="1:32">
      <c r="A589" s="1" t="s">
        <v>1743</v>
      </c>
      <c r="B589" s="9">
        <v>40970</v>
      </c>
      <c r="C589" s="40" t="s">
        <v>1961</v>
      </c>
      <c r="D589" s="40" t="s">
        <v>24</v>
      </c>
      <c r="E589" s="40" t="s">
        <v>53</v>
      </c>
      <c r="F589" s="47" t="s">
        <v>2496</v>
      </c>
      <c r="G589" s="40" t="s">
        <v>26</v>
      </c>
      <c r="H589" s="40" t="s">
        <v>27</v>
      </c>
      <c r="I589" s="40"/>
      <c r="J589" s="40"/>
      <c r="K589" s="40"/>
      <c r="L589" s="40"/>
      <c r="M589" s="40"/>
      <c r="N589" s="40"/>
      <c r="O589" s="40"/>
      <c r="P589" s="40"/>
      <c r="Q589" s="40"/>
      <c r="R589" s="40"/>
      <c r="S589" s="40"/>
      <c r="T589" s="40"/>
      <c r="U589" s="40"/>
      <c r="V589" s="40"/>
      <c r="W589" s="40"/>
      <c r="X589" s="40"/>
      <c r="Y589" s="40"/>
      <c r="Z589" s="40"/>
      <c r="AA589" s="40"/>
      <c r="AB589" s="40"/>
      <c r="AC589" s="40" t="s">
        <v>59</v>
      </c>
      <c r="AD589" s="40" t="s">
        <v>77</v>
      </c>
      <c r="AE589" s="40"/>
      <c r="AF589" s="1"/>
    </row>
    <row r="590" spans="1:32">
      <c r="A590" s="1" t="s">
        <v>1743</v>
      </c>
      <c r="B590" s="9">
        <v>40970</v>
      </c>
      <c r="C590" s="40" t="s">
        <v>1996</v>
      </c>
      <c r="D590" s="40" t="s">
        <v>31</v>
      </c>
      <c r="E590" s="40" t="s">
        <v>25</v>
      </c>
      <c r="F590" s="47" t="s">
        <v>2541</v>
      </c>
      <c r="G590" s="40" t="s">
        <v>26</v>
      </c>
      <c r="H590" s="40" t="s">
        <v>27</v>
      </c>
      <c r="I590" s="40" t="s">
        <v>40</v>
      </c>
      <c r="J590" s="40">
        <v>43.3</v>
      </c>
      <c r="K590" s="40">
        <v>21.5</v>
      </c>
      <c r="L590" s="40">
        <v>33.700000000000003</v>
      </c>
      <c r="M590" s="40"/>
      <c r="N590" s="40"/>
      <c r="O590" s="40"/>
      <c r="P590" s="40"/>
      <c r="Q590" s="40">
        <v>14</v>
      </c>
      <c r="R590" s="40">
        <v>230</v>
      </c>
      <c r="S590" s="40">
        <f>230-14</f>
        <v>216</v>
      </c>
      <c r="T590" s="40">
        <v>29</v>
      </c>
      <c r="U590" s="40"/>
      <c r="V590" s="40" t="s">
        <v>237</v>
      </c>
      <c r="W590" s="40"/>
      <c r="X590" s="40">
        <v>514</v>
      </c>
      <c r="Y590" s="40"/>
      <c r="Z590" s="40"/>
      <c r="AA590" s="40"/>
      <c r="AB590" s="40"/>
      <c r="AC590" s="40" t="s">
        <v>45</v>
      </c>
      <c r="AD590" s="40" t="s">
        <v>45</v>
      </c>
      <c r="AE590" s="40"/>
      <c r="AF590" s="1"/>
    </row>
    <row r="591" spans="1:32">
      <c r="A591" s="1" t="s">
        <v>1743</v>
      </c>
      <c r="B591" s="9">
        <v>40970</v>
      </c>
      <c r="C591" s="40" t="s">
        <v>2003</v>
      </c>
      <c r="D591" s="40" t="s">
        <v>32</v>
      </c>
      <c r="E591" s="40" t="s">
        <v>53</v>
      </c>
      <c r="F591" s="47" t="s">
        <v>2510</v>
      </c>
      <c r="G591" s="40" t="s">
        <v>26</v>
      </c>
      <c r="H591" s="40" t="s">
        <v>27</v>
      </c>
      <c r="I591" s="40"/>
      <c r="J591" s="40"/>
      <c r="K591" s="40"/>
      <c r="L591" s="40"/>
      <c r="M591" s="40"/>
      <c r="N591" s="40"/>
      <c r="O591" s="40"/>
      <c r="P591" s="40"/>
      <c r="Q591" s="40"/>
      <c r="R591" s="40"/>
      <c r="S591" s="40"/>
      <c r="T591" s="40"/>
      <c r="U591" s="40"/>
      <c r="V591" s="40"/>
      <c r="W591" s="40"/>
      <c r="X591" s="40"/>
      <c r="Y591" s="40"/>
      <c r="Z591" s="40"/>
      <c r="AA591" s="40"/>
      <c r="AB591" s="40"/>
      <c r="AC591" s="40" t="s">
        <v>59</v>
      </c>
      <c r="AD591" s="40" t="s">
        <v>77</v>
      </c>
      <c r="AE591" s="40"/>
      <c r="AF591" s="1"/>
    </row>
    <row r="592" spans="1:32">
      <c r="A592" s="1" t="s">
        <v>1743</v>
      </c>
      <c r="B592" s="9">
        <v>40970</v>
      </c>
      <c r="C592" s="40" t="s">
        <v>1955</v>
      </c>
      <c r="D592" s="40" t="s">
        <v>32</v>
      </c>
      <c r="E592" s="40" t="s">
        <v>53</v>
      </c>
      <c r="F592" s="47" t="s">
        <v>2511</v>
      </c>
      <c r="G592" s="40" t="s">
        <v>26</v>
      </c>
      <c r="H592" s="40" t="s">
        <v>33</v>
      </c>
      <c r="I592" s="40"/>
      <c r="J592" s="40"/>
      <c r="K592" s="40"/>
      <c r="L592" s="40"/>
      <c r="M592" s="40"/>
      <c r="N592" s="40"/>
      <c r="O592" s="40"/>
      <c r="P592" s="40"/>
      <c r="Q592" s="40"/>
      <c r="R592" s="40"/>
      <c r="S592" s="40"/>
      <c r="T592" s="40"/>
      <c r="U592" s="40"/>
      <c r="V592" s="40"/>
      <c r="W592" s="40"/>
      <c r="X592" s="40"/>
      <c r="Y592" s="40"/>
      <c r="Z592" s="40"/>
      <c r="AA592" s="40"/>
      <c r="AB592" s="40"/>
      <c r="AC592" s="40" t="s">
        <v>59</v>
      </c>
      <c r="AD592" s="40" t="s">
        <v>45</v>
      </c>
      <c r="AE592" s="40"/>
      <c r="AF592" s="1"/>
    </row>
    <row r="593" spans="1:32">
      <c r="A593" s="1" t="s">
        <v>1743</v>
      </c>
      <c r="B593" s="9">
        <v>40970</v>
      </c>
      <c r="C593" s="40" t="s">
        <v>1967</v>
      </c>
      <c r="D593" s="40" t="s">
        <v>24</v>
      </c>
      <c r="E593" s="40" t="s">
        <v>53</v>
      </c>
      <c r="F593" s="47" t="s">
        <v>2497</v>
      </c>
      <c r="G593" s="40" t="s">
        <v>26</v>
      </c>
      <c r="H593" s="40" t="s">
        <v>33</v>
      </c>
      <c r="I593" s="40"/>
      <c r="J593" s="40"/>
      <c r="K593" s="40"/>
      <c r="L593" s="40"/>
      <c r="M593" s="40"/>
      <c r="N593" s="40"/>
      <c r="O593" s="40"/>
      <c r="P593" s="40"/>
      <c r="Q593" s="40"/>
      <c r="R593" s="40"/>
      <c r="S593" s="40"/>
      <c r="T593" s="40"/>
      <c r="U593" s="40"/>
      <c r="V593" s="40"/>
      <c r="W593" s="40"/>
      <c r="X593" s="40"/>
      <c r="Y593" s="40"/>
      <c r="Z593" s="40"/>
      <c r="AA593" s="40"/>
      <c r="AB593" s="40"/>
      <c r="AC593" s="40" t="s">
        <v>59</v>
      </c>
      <c r="AD593" s="40" t="s">
        <v>77</v>
      </c>
      <c r="AE593" s="40"/>
      <c r="AF593" s="1"/>
    </row>
    <row r="594" spans="1:32">
      <c r="A594" s="1" t="s">
        <v>1743</v>
      </c>
      <c r="B594" s="9">
        <v>40970</v>
      </c>
      <c r="C594" s="40" t="s">
        <v>1971</v>
      </c>
      <c r="D594" s="40" t="s">
        <v>29</v>
      </c>
      <c r="E594" s="40" t="s">
        <v>53</v>
      </c>
      <c r="F594" s="47" t="s">
        <v>2501</v>
      </c>
      <c r="G594" s="40" t="s">
        <v>26</v>
      </c>
      <c r="H594" s="40" t="s">
        <v>27</v>
      </c>
      <c r="I594" s="40"/>
      <c r="J594" s="40"/>
      <c r="K594" s="40"/>
      <c r="L594" s="40"/>
      <c r="M594" s="40"/>
      <c r="N594" s="40"/>
      <c r="O594" s="40"/>
      <c r="P594" s="40"/>
      <c r="Q594" s="40"/>
      <c r="R594" s="40"/>
      <c r="S594" s="40"/>
      <c r="T594" s="40"/>
      <c r="U594" s="40"/>
      <c r="V594" s="40"/>
      <c r="W594" s="40"/>
      <c r="X594" s="40"/>
      <c r="Y594" s="40"/>
      <c r="Z594" s="40"/>
      <c r="AA594" s="40"/>
      <c r="AB594" s="40"/>
      <c r="AC594" s="40" t="s">
        <v>59</v>
      </c>
      <c r="AD594" s="40" t="s">
        <v>45</v>
      </c>
      <c r="AE594" s="40"/>
      <c r="AF594" s="1"/>
    </row>
    <row r="595" spans="1:32">
      <c r="A595" s="1" t="s">
        <v>1743</v>
      </c>
      <c r="B595" s="9">
        <v>40970</v>
      </c>
      <c r="C595" s="40" t="s">
        <v>2005</v>
      </c>
      <c r="D595" s="40" t="s">
        <v>29</v>
      </c>
      <c r="E595" s="40" t="s">
        <v>53</v>
      </c>
      <c r="F595" s="47" t="s">
        <v>2509</v>
      </c>
      <c r="G595" s="40" t="s">
        <v>26</v>
      </c>
      <c r="H595" s="40" t="s">
        <v>33</v>
      </c>
      <c r="I595" s="40"/>
      <c r="J595" s="40"/>
      <c r="K595" s="40"/>
      <c r="L595" s="40"/>
      <c r="M595" s="40"/>
      <c r="N595" s="40"/>
      <c r="O595" s="40"/>
      <c r="P595" s="40"/>
      <c r="Q595" s="40"/>
      <c r="R595" s="40"/>
      <c r="S595" s="40"/>
      <c r="T595" s="40"/>
      <c r="U595" s="40"/>
      <c r="V595" s="40"/>
      <c r="W595" s="40"/>
      <c r="X595" s="40"/>
      <c r="Y595" s="40"/>
      <c r="Z595" s="40"/>
      <c r="AA595" s="40"/>
      <c r="AB595" s="40"/>
      <c r="AC595" s="40" t="s">
        <v>59</v>
      </c>
      <c r="AD595" s="40" t="s">
        <v>45</v>
      </c>
      <c r="AE595" s="40"/>
      <c r="AF595" s="1"/>
    </row>
    <row r="596" spans="1:32">
      <c r="A596" s="1" t="s">
        <v>1743</v>
      </c>
      <c r="B596" s="9">
        <v>40970</v>
      </c>
      <c r="C596" s="40" t="s">
        <v>2006</v>
      </c>
      <c r="D596" s="40" t="s">
        <v>32</v>
      </c>
      <c r="E596" s="40" t="s">
        <v>53</v>
      </c>
      <c r="F596" s="47" t="s">
        <v>2503</v>
      </c>
      <c r="G596" s="40" t="s">
        <v>26</v>
      </c>
      <c r="H596" s="40" t="s">
        <v>27</v>
      </c>
      <c r="I596" s="40"/>
      <c r="J596" s="40"/>
      <c r="K596" s="40"/>
      <c r="L596" s="40"/>
      <c r="M596" s="40"/>
      <c r="N596" s="40"/>
      <c r="O596" s="40"/>
      <c r="P596" s="40"/>
      <c r="Q596" s="40"/>
      <c r="R596" s="40"/>
      <c r="S596" s="40"/>
      <c r="T596" s="40"/>
      <c r="U596" s="40"/>
      <c r="V596" s="40"/>
      <c r="W596" s="40"/>
      <c r="X596" s="40"/>
      <c r="Y596" s="40"/>
      <c r="Z596" s="40"/>
      <c r="AA596" s="40"/>
      <c r="AB596" s="40"/>
      <c r="AC596" s="40" t="s">
        <v>45</v>
      </c>
      <c r="AD596" s="40" t="s">
        <v>79</v>
      </c>
      <c r="AE596" s="40"/>
      <c r="AF596" s="1"/>
    </row>
    <row r="597" spans="1:32">
      <c r="A597" s="1" t="s">
        <v>1743</v>
      </c>
      <c r="B597" s="9">
        <v>40970</v>
      </c>
      <c r="C597" s="40" t="s">
        <v>2007</v>
      </c>
      <c r="D597" s="40" t="s">
        <v>32</v>
      </c>
      <c r="E597" s="40" t="s">
        <v>53</v>
      </c>
      <c r="F597" s="47" t="s">
        <v>2538</v>
      </c>
      <c r="G597" s="40" t="s">
        <v>26</v>
      </c>
      <c r="H597" s="40" t="s">
        <v>27</v>
      </c>
      <c r="I597" s="40"/>
      <c r="J597" s="40"/>
      <c r="K597" s="40"/>
      <c r="L597" s="40"/>
      <c r="M597" s="40"/>
      <c r="N597" s="40"/>
      <c r="O597" s="40"/>
      <c r="P597" s="40"/>
      <c r="Q597" s="40"/>
      <c r="R597" s="40"/>
      <c r="S597" s="40"/>
      <c r="T597" s="40"/>
      <c r="U597" s="40"/>
      <c r="V597" s="40"/>
      <c r="W597" s="40"/>
      <c r="X597" s="40"/>
      <c r="Y597" s="40"/>
      <c r="Z597" s="40"/>
      <c r="AA597" s="40"/>
      <c r="AB597" s="40"/>
      <c r="AC597" s="40" t="s">
        <v>59</v>
      </c>
      <c r="AD597" s="40" t="s">
        <v>45</v>
      </c>
      <c r="AE597" s="40"/>
      <c r="AF597" s="1"/>
    </row>
    <row r="598" spans="1:32">
      <c r="A598" s="1" t="s">
        <v>1743</v>
      </c>
      <c r="B598" s="9">
        <v>40970</v>
      </c>
      <c r="C598" s="40" t="s">
        <v>1987</v>
      </c>
      <c r="D598" s="40" t="s">
        <v>36</v>
      </c>
      <c r="E598" s="40" t="s">
        <v>25</v>
      </c>
      <c r="F598" s="47" t="s">
        <v>2540</v>
      </c>
      <c r="G598" s="40" t="s">
        <v>26</v>
      </c>
      <c r="H598" s="40" t="s">
        <v>33</v>
      </c>
      <c r="I598" s="40"/>
      <c r="J598" s="40">
        <v>34</v>
      </c>
      <c r="K598" s="40"/>
      <c r="L598" s="40">
        <v>4.0999999999999996</v>
      </c>
      <c r="M598" s="40">
        <v>136.6</v>
      </c>
      <c r="N598" s="40">
        <v>90</v>
      </c>
      <c r="O598" s="40"/>
      <c r="P598" s="40"/>
      <c r="Q598" s="40">
        <v>14</v>
      </c>
      <c r="R598" s="40">
        <v>96</v>
      </c>
      <c r="S598" s="40">
        <f>96-14</f>
        <v>82</v>
      </c>
      <c r="T598" s="40">
        <v>0</v>
      </c>
      <c r="U598" s="40"/>
      <c r="V598" s="40" t="s">
        <v>234</v>
      </c>
      <c r="W598" s="40"/>
      <c r="X598" s="40"/>
      <c r="Y598" s="40"/>
      <c r="Z598" s="40"/>
      <c r="AA598" s="40"/>
      <c r="AB598" s="40"/>
      <c r="AC598" s="40" t="s">
        <v>45</v>
      </c>
      <c r="AD598" s="40" t="s">
        <v>45</v>
      </c>
      <c r="AE598" s="40" t="s">
        <v>235</v>
      </c>
      <c r="AF598" s="1"/>
    </row>
    <row r="599" spans="1:32">
      <c r="A599" s="1" t="s">
        <v>1743</v>
      </c>
      <c r="B599" s="9">
        <v>40970</v>
      </c>
      <c r="C599" s="40" t="s">
        <v>1973</v>
      </c>
      <c r="D599" s="40" t="s">
        <v>29</v>
      </c>
      <c r="E599" s="40" t="s">
        <v>53</v>
      </c>
      <c r="F599" s="47" t="s">
        <v>2491</v>
      </c>
      <c r="G599" s="40" t="s">
        <v>26</v>
      </c>
      <c r="H599" s="40" t="s">
        <v>33</v>
      </c>
      <c r="I599" s="40"/>
      <c r="J599" s="40"/>
      <c r="K599" s="40"/>
      <c r="L599" s="40"/>
      <c r="M599" s="40"/>
      <c r="N599" s="40"/>
      <c r="O599" s="40"/>
      <c r="P599" s="40"/>
      <c r="Q599" s="40"/>
      <c r="R599" s="40"/>
      <c r="S599" s="40"/>
      <c r="T599" s="40"/>
      <c r="U599" s="40"/>
      <c r="V599" s="40"/>
      <c r="W599" s="40"/>
      <c r="X599" s="40"/>
      <c r="Y599" s="40"/>
      <c r="Z599" s="40"/>
      <c r="AA599" s="40"/>
      <c r="AB599" s="40"/>
      <c r="AC599" s="40" t="s">
        <v>59</v>
      </c>
      <c r="AD599" s="40" t="s">
        <v>59</v>
      </c>
      <c r="AE599" s="40"/>
      <c r="AF599" s="1"/>
    </row>
    <row r="600" spans="1:32">
      <c r="A600" s="1" t="s">
        <v>1744</v>
      </c>
      <c r="B600" s="9">
        <v>40974</v>
      </c>
      <c r="C600" s="40" t="s">
        <v>2009</v>
      </c>
      <c r="D600" s="40" t="s">
        <v>24</v>
      </c>
      <c r="E600" s="40" t="s">
        <v>25</v>
      </c>
      <c r="F600" s="47" t="s">
        <v>2544</v>
      </c>
      <c r="G600" s="40" t="s">
        <v>26</v>
      </c>
      <c r="H600" s="40" t="s">
        <v>33</v>
      </c>
      <c r="I600" s="40" t="s">
        <v>232</v>
      </c>
      <c r="J600" s="40">
        <v>45</v>
      </c>
      <c r="K600" s="40">
        <v>25.7</v>
      </c>
      <c r="L600" s="40">
        <v>21.3</v>
      </c>
      <c r="M600" s="40"/>
      <c r="N600" s="40"/>
      <c r="O600" s="40"/>
      <c r="P600" s="40"/>
      <c r="Q600" s="40">
        <v>13</v>
      </c>
      <c r="R600" s="40">
        <v>380</v>
      </c>
      <c r="S600" s="40">
        <f>380-13</f>
        <v>367</v>
      </c>
      <c r="T600" s="40">
        <v>7</v>
      </c>
      <c r="U600" s="40"/>
      <c r="V600" s="40" t="s">
        <v>246</v>
      </c>
      <c r="W600" s="40"/>
      <c r="X600" s="40">
        <v>519</v>
      </c>
      <c r="Y600" s="40"/>
      <c r="Z600" s="40"/>
      <c r="AA600" s="40"/>
      <c r="AB600" s="40"/>
      <c r="AC600" s="40" t="s">
        <v>45</v>
      </c>
      <c r="AD600" s="40" t="s">
        <v>240</v>
      </c>
      <c r="AE600" s="40"/>
      <c r="AF600" s="1"/>
    </row>
    <row r="601" spans="1:32">
      <c r="A601" s="1" t="s">
        <v>1744</v>
      </c>
      <c r="B601" s="9">
        <v>40974</v>
      </c>
      <c r="C601" s="40" t="s">
        <v>2015</v>
      </c>
      <c r="D601" s="40" t="s">
        <v>32</v>
      </c>
      <c r="E601" s="40" t="s">
        <v>25</v>
      </c>
      <c r="F601" s="47" t="s">
        <v>2550</v>
      </c>
      <c r="G601" s="40" t="s">
        <v>26</v>
      </c>
      <c r="H601" s="40" t="s">
        <v>27</v>
      </c>
      <c r="I601" s="40"/>
      <c r="J601" s="40">
        <v>26.1</v>
      </c>
      <c r="K601" s="40">
        <v>15.2</v>
      </c>
      <c r="L601" s="40">
        <v>16</v>
      </c>
      <c r="M601" s="40"/>
      <c r="N601" s="40"/>
      <c r="O601" s="40"/>
      <c r="P601" s="40"/>
      <c r="Q601" s="40">
        <v>13</v>
      </c>
      <c r="R601" s="40">
        <v>74</v>
      </c>
      <c r="S601" s="40">
        <f>R601-Q601</f>
        <v>61</v>
      </c>
      <c r="T601" s="40">
        <f>17+55</f>
        <v>72</v>
      </c>
      <c r="U601" s="40"/>
      <c r="V601" s="40"/>
      <c r="W601" s="40"/>
      <c r="X601" s="40">
        <v>524</v>
      </c>
      <c r="Y601" s="40"/>
      <c r="Z601" s="40"/>
      <c r="AA601" s="40"/>
      <c r="AB601" s="40"/>
      <c r="AC601" s="40" t="s">
        <v>59</v>
      </c>
      <c r="AD601" s="40" t="s">
        <v>240</v>
      </c>
      <c r="AE601" s="40"/>
      <c r="AF601" s="1"/>
    </row>
    <row r="602" spans="1:32">
      <c r="A602" s="1" t="s">
        <v>1744</v>
      </c>
      <c r="B602" s="9">
        <v>40974</v>
      </c>
      <c r="C602" s="40" t="s">
        <v>2011</v>
      </c>
      <c r="D602" s="40" t="s">
        <v>146</v>
      </c>
      <c r="E602" s="40" t="s">
        <v>25</v>
      </c>
      <c r="F602" s="47" t="s">
        <v>2546</v>
      </c>
      <c r="G602" s="40" t="s">
        <v>26</v>
      </c>
      <c r="H602" s="40" t="s">
        <v>27</v>
      </c>
      <c r="I602" s="40" t="s">
        <v>40</v>
      </c>
      <c r="J602" s="40">
        <v>23.7</v>
      </c>
      <c r="K602" s="40">
        <v>13.7</v>
      </c>
      <c r="L602" s="40">
        <v>21.3</v>
      </c>
      <c r="M602" s="40"/>
      <c r="N602" s="40"/>
      <c r="O602" s="40"/>
      <c r="P602" s="40"/>
      <c r="Q602" s="40">
        <v>13</v>
      </c>
      <c r="R602" s="40">
        <v>55</v>
      </c>
      <c r="S602" s="40">
        <f>55-13</f>
        <v>42</v>
      </c>
      <c r="T602" s="40">
        <v>8</v>
      </c>
      <c r="U602" s="40"/>
      <c r="V602" s="40"/>
      <c r="W602" s="40"/>
      <c r="X602" s="40">
        <v>521</v>
      </c>
      <c r="Y602" s="40"/>
      <c r="Z602" s="40"/>
      <c r="AA602" s="40"/>
      <c r="AB602" s="40"/>
      <c r="AC602" s="40" t="s">
        <v>45</v>
      </c>
      <c r="AD602" s="40" t="s">
        <v>240</v>
      </c>
      <c r="AE602" s="40" t="s">
        <v>247</v>
      </c>
      <c r="AF602" s="1"/>
    </row>
    <row r="603" spans="1:32">
      <c r="A603" s="1" t="s">
        <v>1744</v>
      </c>
      <c r="B603" s="9">
        <v>40974</v>
      </c>
      <c r="C603" s="40" t="s">
        <v>2008</v>
      </c>
      <c r="D603" s="40" t="s">
        <v>239</v>
      </c>
      <c r="E603" s="40" t="s">
        <v>25</v>
      </c>
      <c r="F603" s="47" t="s">
        <v>2543</v>
      </c>
      <c r="G603" s="40" t="s">
        <v>26</v>
      </c>
      <c r="H603" s="40" t="s">
        <v>27</v>
      </c>
      <c r="I603" s="40" t="s">
        <v>40</v>
      </c>
      <c r="J603" s="40">
        <v>43.7</v>
      </c>
      <c r="K603" s="40"/>
      <c r="L603" s="40">
        <v>19.100000000000001</v>
      </c>
      <c r="M603" s="40">
        <f>153+42.25</f>
        <v>195.25</v>
      </c>
      <c r="N603" s="40">
        <f>153+30.9</f>
        <v>183.9</v>
      </c>
      <c r="O603" s="40"/>
      <c r="P603" s="40">
        <v>43.2</v>
      </c>
      <c r="Q603" s="40">
        <v>13</v>
      </c>
      <c r="R603" s="40">
        <v>254</v>
      </c>
      <c r="S603" s="40">
        <f>R603-Q603</f>
        <v>241</v>
      </c>
      <c r="T603" s="40">
        <v>0</v>
      </c>
      <c r="U603" s="40"/>
      <c r="V603" s="40"/>
      <c r="W603" s="40"/>
      <c r="X603" s="40"/>
      <c r="Y603" s="40"/>
      <c r="Z603" s="40"/>
      <c r="AA603" s="40"/>
      <c r="AB603" s="40"/>
      <c r="AC603" s="40" t="s">
        <v>59</v>
      </c>
      <c r="AD603" s="40" t="s">
        <v>241</v>
      </c>
      <c r="AE603" s="40"/>
      <c r="AF603" s="1"/>
    </row>
    <row r="604" spans="1:32">
      <c r="A604" s="1" t="s">
        <v>1744</v>
      </c>
      <c r="B604" s="9">
        <v>40974</v>
      </c>
      <c r="C604" s="40" t="s">
        <v>2010</v>
      </c>
      <c r="D604" s="40" t="s">
        <v>24</v>
      </c>
      <c r="E604" s="40" t="s">
        <v>25</v>
      </c>
      <c r="F604" s="47" t="s">
        <v>2545</v>
      </c>
      <c r="G604" s="40" t="s">
        <v>227</v>
      </c>
      <c r="H604" s="40" t="s">
        <v>27</v>
      </c>
      <c r="I604" s="40"/>
      <c r="J604" s="40">
        <v>42</v>
      </c>
      <c r="K604" s="40">
        <v>23.6</v>
      </c>
      <c r="L604" s="40">
        <v>27.8</v>
      </c>
      <c r="M604" s="40"/>
      <c r="N604" s="40"/>
      <c r="O604" s="40"/>
      <c r="P604" s="40"/>
      <c r="Q604" s="40">
        <v>13</v>
      </c>
      <c r="R604" s="40">
        <v>230</v>
      </c>
      <c r="S604" s="40">
        <f>R604-Q604</f>
        <v>217</v>
      </c>
      <c r="T604" s="40">
        <f>1+5</f>
        <v>6</v>
      </c>
      <c r="U604" s="40"/>
      <c r="V604" s="40"/>
      <c r="W604" s="40"/>
      <c r="X604" s="40">
        <v>520</v>
      </c>
      <c r="Y604" s="40"/>
      <c r="Z604" s="40"/>
      <c r="AA604" s="40"/>
      <c r="AB604" s="40"/>
      <c r="AC604" s="40" t="s">
        <v>59</v>
      </c>
      <c r="AD604" s="40" t="s">
        <v>241</v>
      </c>
      <c r="AE604" s="40" t="s">
        <v>242</v>
      </c>
      <c r="AF604" s="1"/>
    </row>
    <row r="605" spans="1:32">
      <c r="A605" s="1" t="s">
        <v>1744</v>
      </c>
      <c r="B605" s="9">
        <v>40974</v>
      </c>
      <c r="C605" s="40" t="s">
        <v>2016</v>
      </c>
      <c r="D605" s="40" t="s">
        <v>32</v>
      </c>
      <c r="E605" s="40" t="s">
        <v>25</v>
      </c>
      <c r="F605" s="47" t="s">
        <v>2551</v>
      </c>
      <c r="G605" s="40" t="s">
        <v>26</v>
      </c>
      <c r="H605" s="40" t="s">
        <v>33</v>
      </c>
      <c r="I605" s="40" t="s">
        <v>63</v>
      </c>
      <c r="J605" s="40">
        <v>24.9</v>
      </c>
      <c r="K605" s="40">
        <v>16.399999999999999</v>
      </c>
      <c r="L605" s="40">
        <v>12.7</v>
      </c>
      <c r="M605" s="40"/>
      <c r="N605" s="40"/>
      <c r="O605" s="40"/>
      <c r="P605" s="40"/>
      <c r="Q605" s="40">
        <v>13</v>
      </c>
      <c r="R605" s="40">
        <v>75</v>
      </c>
      <c r="S605" s="40">
        <f>R605-Q605</f>
        <v>62</v>
      </c>
      <c r="T605" s="40">
        <f>6+80</f>
        <v>86</v>
      </c>
      <c r="U605" s="40"/>
      <c r="V605" s="40"/>
      <c r="W605" s="40"/>
      <c r="X605" s="40">
        <v>518</v>
      </c>
      <c r="Y605" s="40"/>
      <c r="Z605" s="40"/>
      <c r="AA605" s="40"/>
      <c r="AB605" s="40"/>
      <c r="AC605" s="40" t="s">
        <v>59</v>
      </c>
      <c r="AD605" s="40" t="s">
        <v>240</v>
      </c>
      <c r="AE605" s="40"/>
      <c r="AF605" s="1"/>
    </row>
    <row r="606" spans="1:32">
      <c r="A606" s="1" t="s">
        <v>1744</v>
      </c>
      <c r="B606" s="9">
        <v>40974</v>
      </c>
      <c r="C606" s="40" t="s">
        <v>2017</v>
      </c>
      <c r="D606" s="40" t="s">
        <v>32</v>
      </c>
      <c r="E606" s="40" t="s">
        <v>25</v>
      </c>
      <c r="F606" s="47" t="s">
        <v>2552</v>
      </c>
      <c r="G606" s="40" t="s">
        <v>26</v>
      </c>
      <c r="H606" s="40" t="s">
        <v>33</v>
      </c>
      <c r="I606" s="40" t="s">
        <v>156</v>
      </c>
      <c r="J606" s="40">
        <v>26.9</v>
      </c>
      <c r="K606" s="40">
        <v>16.100000000000001</v>
      </c>
      <c r="L606" s="40">
        <v>13</v>
      </c>
      <c r="M606" s="40"/>
      <c r="N606" s="40"/>
      <c r="O606" s="40"/>
      <c r="P606" s="40"/>
      <c r="Q606" s="40">
        <v>13</v>
      </c>
      <c r="R606" s="40">
        <v>91</v>
      </c>
      <c r="S606" s="40">
        <f>R606-Q606</f>
        <v>78</v>
      </c>
      <c r="T606" s="40">
        <f>3+36</f>
        <v>39</v>
      </c>
      <c r="U606" s="40"/>
      <c r="V606" s="40"/>
      <c r="W606" s="40"/>
      <c r="X606" s="40">
        <v>526</v>
      </c>
      <c r="Y606" s="40"/>
      <c r="Z606" s="40"/>
      <c r="AA606" s="40"/>
      <c r="AB606" s="40"/>
      <c r="AC606" s="40" t="s">
        <v>59</v>
      </c>
      <c r="AD606" s="40" t="s">
        <v>240</v>
      </c>
      <c r="AE606" s="40"/>
      <c r="AF606" s="1"/>
    </row>
    <row r="607" spans="1:32">
      <c r="A607" s="1" t="s">
        <v>1744</v>
      </c>
      <c r="B607" s="9">
        <v>40974</v>
      </c>
      <c r="C607" s="40" t="s">
        <v>2014</v>
      </c>
      <c r="D607" s="40" t="s">
        <v>29</v>
      </c>
      <c r="E607" s="40" t="s">
        <v>25</v>
      </c>
      <c r="F607" s="47" t="s">
        <v>2549</v>
      </c>
      <c r="G607" s="40" t="s">
        <v>26</v>
      </c>
      <c r="H607" s="40" t="s">
        <v>27</v>
      </c>
      <c r="I607" s="40" t="s">
        <v>40</v>
      </c>
      <c r="J607" s="40">
        <v>38.200000000000003</v>
      </c>
      <c r="K607" s="40">
        <v>21.5</v>
      </c>
      <c r="L607" s="40">
        <v>28.5</v>
      </c>
      <c r="M607" s="40"/>
      <c r="N607" s="40"/>
      <c r="O607" s="40"/>
      <c r="P607" s="40"/>
      <c r="Q607" s="40">
        <v>13</v>
      </c>
      <c r="R607" s="40">
        <v>152</v>
      </c>
      <c r="S607" s="40">
        <f>R607-Q607</f>
        <v>139</v>
      </c>
      <c r="T607" s="40">
        <f>9+44</f>
        <v>53</v>
      </c>
      <c r="U607" s="40"/>
      <c r="V607" s="40"/>
      <c r="W607" s="40"/>
      <c r="X607" s="40">
        <v>522</v>
      </c>
      <c r="Y607" s="40"/>
      <c r="Z607" s="40"/>
      <c r="AA607" s="40"/>
      <c r="AB607" s="40"/>
      <c r="AC607" s="40" t="s">
        <v>59</v>
      </c>
      <c r="AD607" s="40" t="s">
        <v>241</v>
      </c>
      <c r="AE607" s="40" t="s">
        <v>243</v>
      </c>
      <c r="AF607" s="1"/>
    </row>
    <row r="608" spans="1:32">
      <c r="A608" s="1" t="s">
        <v>1744</v>
      </c>
      <c r="B608" s="9">
        <v>40974</v>
      </c>
      <c r="C608" s="40" t="s">
        <v>2019</v>
      </c>
      <c r="D608" s="40" t="s">
        <v>30</v>
      </c>
      <c r="E608" s="40" t="s">
        <v>25</v>
      </c>
      <c r="F608" s="47" t="s">
        <v>2554</v>
      </c>
      <c r="G608" s="40" t="s">
        <v>26</v>
      </c>
      <c r="H608" s="40" t="s">
        <v>27</v>
      </c>
      <c r="I608" s="40" t="s">
        <v>40</v>
      </c>
      <c r="J608" s="40">
        <v>29.4</v>
      </c>
      <c r="K608" s="40">
        <v>18.5</v>
      </c>
      <c r="L608" s="40">
        <v>15.4</v>
      </c>
      <c r="M608" s="40"/>
      <c r="N608" s="40"/>
      <c r="O608" s="40"/>
      <c r="P608" s="40"/>
      <c r="Q608" s="40">
        <v>13</v>
      </c>
      <c r="R608" s="40">
        <v>54</v>
      </c>
      <c r="S608" s="40">
        <f>54-13</f>
        <v>41</v>
      </c>
      <c r="T608" s="40">
        <v>14</v>
      </c>
      <c r="U608" s="40"/>
      <c r="V608" s="40" t="s">
        <v>245</v>
      </c>
      <c r="W608" s="40"/>
      <c r="X608" s="40">
        <v>517</v>
      </c>
      <c r="Y608" s="40"/>
      <c r="Z608" s="40"/>
      <c r="AA608" s="40"/>
      <c r="AB608" s="40"/>
      <c r="AC608" s="40" t="s">
        <v>45</v>
      </c>
      <c r="AD608" s="40" t="s">
        <v>240</v>
      </c>
      <c r="AE608" s="40"/>
      <c r="AF608" s="1"/>
    </row>
    <row r="609" spans="1:32">
      <c r="A609" s="1" t="s">
        <v>1744</v>
      </c>
      <c r="B609" s="9">
        <v>40974</v>
      </c>
      <c r="C609" s="40" t="s">
        <v>2018</v>
      </c>
      <c r="D609" s="40" t="s">
        <v>32</v>
      </c>
      <c r="E609" s="40" t="s">
        <v>25</v>
      </c>
      <c r="F609" s="47" t="s">
        <v>2553</v>
      </c>
      <c r="G609" s="40" t="s">
        <v>26</v>
      </c>
      <c r="H609" s="40" t="s">
        <v>33</v>
      </c>
      <c r="I609" s="40" t="s">
        <v>63</v>
      </c>
      <c r="J609" s="40">
        <v>25.8</v>
      </c>
      <c r="K609" s="40">
        <v>15.5</v>
      </c>
      <c r="L609" s="40">
        <v>6.3</v>
      </c>
      <c r="M609" s="40"/>
      <c r="N609" s="40"/>
      <c r="O609" s="40"/>
      <c r="P609" s="40"/>
      <c r="Q609" s="40">
        <v>13</v>
      </c>
      <c r="R609" s="40">
        <v>59</v>
      </c>
      <c r="S609" s="40">
        <f>59-13</f>
        <v>46</v>
      </c>
      <c r="T609" s="40">
        <v>21</v>
      </c>
      <c r="U609" s="40"/>
      <c r="V609" s="40"/>
      <c r="W609" s="40"/>
      <c r="X609" s="40">
        <v>523</v>
      </c>
      <c r="Y609" s="40"/>
      <c r="Z609" s="40"/>
      <c r="AA609" s="40"/>
      <c r="AB609" s="40"/>
      <c r="AC609" s="40" t="s">
        <v>45</v>
      </c>
      <c r="AD609" s="40" t="s">
        <v>240</v>
      </c>
      <c r="AE609" s="40" t="s">
        <v>248</v>
      </c>
      <c r="AF609" s="1"/>
    </row>
    <row r="610" spans="1:32">
      <c r="A610" s="1" t="s">
        <v>1744</v>
      </c>
      <c r="B610" s="9">
        <v>40974</v>
      </c>
      <c r="C610" s="40" t="s">
        <v>2012</v>
      </c>
      <c r="D610" s="40" t="s">
        <v>146</v>
      </c>
      <c r="E610" s="40" t="s">
        <v>25</v>
      </c>
      <c r="F610" s="47" t="s">
        <v>2547</v>
      </c>
      <c r="G610" s="40" t="s">
        <v>26</v>
      </c>
      <c r="H610" s="40" t="s">
        <v>27</v>
      </c>
      <c r="I610" s="40" t="s">
        <v>88</v>
      </c>
      <c r="J610" s="40">
        <v>22.6</v>
      </c>
      <c r="K610" s="40">
        <v>13.5</v>
      </c>
      <c r="L610" s="40">
        <v>19.3</v>
      </c>
      <c r="M610" s="40"/>
      <c r="N610" s="40"/>
      <c r="O610" s="40"/>
      <c r="P610" s="40"/>
      <c r="Q610" s="40">
        <v>13</v>
      </c>
      <c r="R610" s="40">
        <v>53</v>
      </c>
      <c r="S610" s="40">
        <f>R610-Q610</f>
        <v>40</v>
      </c>
      <c r="T610" s="40">
        <v>2</v>
      </c>
      <c r="U610" s="40"/>
      <c r="V610" s="40"/>
      <c r="W610" s="40"/>
      <c r="X610" s="40">
        <v>516</v>
      </c>
      <c r="Y610" s="40"/>
      <c r="Z610" s="40"/>
      <c r="AA610" s="40"/>
      <c r="AB610" s="40"/>
      <c r="AC610" s="40" t="s">
        <v>59</v>
      </c>
      <c r="AD610" s="40" t="s">
        <v>241</v>
      </c>
      <c r="AE610" s="40"/>
      <c r="AF610" s="1"/>
    </row>
    <row r="611" spans="1:32" s="79" customFormat="1">
      <c r="A611" s="1" t="s">
        <v>1744</v>
      </c>
      <c r="B611" s="9">
        <v>40974</v>
      </c>
      <c r="C611" s="40" t="s">
        <v>2020</v>
      </c>
      <c r="D611" s="40" t="s">
        <v>30</v>
      </c>
      <c r="E611" s="40" t="s">
        <v>25</v>
      </c>
      <c r="F611" s="47" t="s">
        <v>2555</v>
      </c>
      <c r="G611" s="40" t="s">
        <v>26</v>
      </c>
      <c r="H611" s="40" t="s">
        <v>27</v>
      </c>
      <c r="I611" s="40" t="s">
        <v>40</v>
      </c>
      <c r="J611" s="40">
        <v>30</v>
      </c>
      <c r="K611" s="40">
        <v>18.399999999999999</v>
      </c>
      <c r="L611" s="40">
        <v>16</v>
      </c>
      <c r="M611" s="40"/>
      <c r="N611" s="40"/>
      <c r="O611" s="40"/>
      <c r="P611" s="40"/>
      <c r="Q611" s="40">
        <v>14</v>
      </c>
      <c r="R611" s="40">
        <v>70</v>
      </c>
      <c r="S611" s="40">
        <f>70-14</f>
        <v>56</v>
      </c>
      <c r="T611" s="40">
        <v>27</v>
      </c>
      <c r="U611" s="40"/>
      <c r="V611" s="40"/>
      <c r="W611" s="40"/>
      <c r="X611" s="40">
        <v>527</v>
      </c>
      <c r="Y611" s="40"/>
      <c r="Z611" s="40"/>
      <c r="AA611" s="40"/>
      <c r="AB611" s="40"/>
      <c r="AC611" s="40" t="s">
        <v>45</v>
      </c>
      <c r="AD611" s="40" t="s">
        <v>240</v>
      </c>
      <c r="AE611" s="40"/>
      <c r="AF611" s="1"/>
    </row>
    <row r="612" spans="1:32">
      <c r="A612" s="1" t="s">
        <v>1744</v>
      </c>
      <c r="B612" s="9">
        <v>40974</v>
      </c>
      <c r="C612" s="40" t="s">
        <v>2013</v>
      </c>
      <c r="D612" s="40" t="s">
        <v>146</v>
      </c>
      <c r="E612" s="40" t="s">
        <v>25</v>
      </c>
      <c r="F612" s="47" t="s">
        <v>2548</v>
      </c>
      <c r="G612" s="40" t="s">
        <v>26</v>
      </c>
      <c r="H612" s="40" t="s">
        <v>33</v>
      </c>
      <c r="I612" s="40" t="s">
        <v>63</v>
      </c>
      <c r="J612" s="40">
        <v>23.3</v>
      </c>
      <c r="K612" s="40">
        <v>12.5</v>
      </c>
      <c r="L612" s="40">
        <v>5.9</v>
      </c>
      <c r="M612" s="40"/>
      <c r="N612" s="40"/>
      <c r="O612" s="40"/>
      <c r="P612" s="40"/>
      <c r="Q612" s="40">
        <v>13</v>
      </c>
      <c r="R612" s="40">
        <v>49</v>
      </c>
      <c r="S612" s="40">
        <f>49-13</f>
        <v>36</v>
      </c>
      <c r="T612" s="40">
        <v>10</v>
      </c>
      <c r="U612" s="40"/>
      <c r="V612" s="40"/>
      <c r="W612" s="40"/>
      <c r="X612" s="40">
        <v>525</v>
      </c>
      <c r="Y612" s="40"/>
      <c r="Z612" s="40"/>
      <c r="AA612" s="40"/>
      <c r="AB612" s="40"/>
      <c r="AC612" s="40" t="s">
        <v>45</v>
      </c>
      <c r="AD612" s="40" t="s">
        <v>240</v>
      </c>
      <c r="AE612" s="40"/>
      <c r="AF612" s="1"/>
    </row>
    <row r="613" spans="1:32">
      <c r="A613" s="1" t="s">
        <v>1745</v>
      </c>
      <c r="B613" s="9">
        <v>40975</v>
      </c>
      <c r="C613" s="40" t="s">
        <v>2023</v>
      </c>
      <c r="D613" s="40" t="s">
        <v>24</v>
      </c>
      <c r="E613" s="40" t="s">
        <v>53</v>
      </c>
      <c r="F613" s="47" t="s">
        <v>2545</v>
      </c>
      <c r="G613" s="40" t="s">
        <v>227</v>
      </c>
      <c r="H613" s="40" t="s">
        <v>27</v>
      </c>
      <c r="I613" s="40"/>
      <c r="J613" s="40"/>
      <c r="K613" s="40"/>
      <c r="L613" s="40"/>
      <c r="M613" s="40"/>
      <c r="N613" s="40"/>
      <c r="O613" s="40"/>
      <c r="P613" s="40"/>
      <c r="Q613" s="40"/>
      <c r="R613" s="40"/>
      <c r="S613" s="40"/>
      <c r="T613" s="40"/>
      <c r="U613" s="40"/>
      <c r="V613" s="40"/>
      <c r="W613" s="40"/>
      <c r="X613" s="40"/>
      <c r="Y613" s="40"/>
      <c r="Z613" s="40"/>
      <c r="AA613" s="40"/>
      <c r="AB613" s="40"/>
      <c r="AC613" s="40" t="s">
        <v>45</v>
      </c>
      <c r="AD613" s="40" t="s">
        <v>117</v>
      </c>
      <c r="AE613" s="40"/>
      <c r="AF613" s="1"/>
    </row>
    <row r="614" spans="1:32">
      <c r="A614" s="1" t="s">
        <v>1745</v>
      </c>
      <c r="B614" s="9">
        <v>40975</v>
      </c>
      <c r="C614" s="40" t="s">
        <v>2026</v>
      </c>
      <c r="D614" s="40" t="s">
        <v>32</v>
      </c>
      <c r="E614" s="40" t="s">
        <v>53</v>
      </c>
      <c r="F614" s="47" t="s">
        <v>2551</v>
      </c>
      <c r="G614" s="40" t="s">
        <v>26</v>
      </c>
      <c r="H614" s="40" t="s">
        <v>33</v>
      </c>
      <c r="I614" s="40"/>
      <c r="J614" s="40"/>
      <c r="K614" s="40"/>
      <c r="L614" s="40"/>
      <c r="M614" s="40"/>
      <c r="N614" s="40"/>
      <c r="O614" s="40"/>
      <c r="P614" s="40"/>
      <c r="Q614" s="40"/>
      <c r="R614" s="40"/>
      <c r="S614" s="40"/>
      <c r="T614" s="40"/>
      <c r="U614" s="40"/>
      <c r="V614" s="40"/>
      <c r="W614" s="40"/>
      <c r="X614" s="40"/>
      <c r="Y614" s="40"/>
      <c r="Z614" s="40"/>
      <c r="AA614" s="40"/>
      <c r="AB614" s="40"/>
      <c r="AC614" s="40" t="s">
        <v>45</v>
      </c>
      <c r="AD614" s="40" t="s">
        <v>117</v>
      </c>
      <c r="AE614" s="40"/>
      <c r="AF614" s="1"/>
    </row>
    <row r="615" spans="1:32">
      <c r="A615" s="1" t="s">
        <v>1745</v>
      </c>
      <c r="B615" s="9">
        <v>40975</v>
      </c>
      <c r="C615" s="40" t="s">
        <v>2027</v>
      </c>
      <c r="D615" s="40" t="s">
        <v>30</v>
      </c>
      <c r="E615" s="40" t="s">
        <v>25</v>
      </c>
      <c r="F615" s="47" t="s">
        <v>2560</v>
      </c>
      <c r="G615" s="40" t="s">
        <v>26</v>
      </c>
      <c r="H615" s="40" t="s">
        <v>33</v>
      </c>
      <c r="I615" s="40" t="s">
        <v>249</v>
      </c>
      <c r="J615" s="40">
        <v>26.4</v>
      </c>
      <c r="K615" s="40">
        <v>14.2</v>
      </c>
      <c r="L615" s="40">
        <v>10.5</v>
      </c>
      <c r="M615" s="40"/>
      <c r="N615" s="40"/>
      <c r="O615" s="40"/>
      <c r="P615" s="40"/>
      <c r="Q615" s="40">
        <v>13</v>
      </c>
      <c r="R615" s="40">
        <v>71</v>
      </c>
      <c r="S615" s="40">
        <f>R615-Q615</f>
        <v>58</v>
      </c>
      <c r="T615" s="40">
        <f>7+33</f>
        <v>40</v>
      </c>
      <c r="U615" s="40"/>
      <c r="V615" s="40"/>
      <c r="W615" s="40"/>
      <c r="X615" s="40">
        <v>528</v>
      </c>
      <c r="Y615" s="40"/>
      <c r="Z615" s="40"/>
      <c r="AA615" s="40"/>
      <c r="AB615" s="40"/>
      <c r="AC615" s="40" t="s">
        <v>59</v>
      </c>
      <c r="AD615" s="40" t="s">
        <v>59</v>
      </c>
      <c r="AE615" s="40"/>
      <c r="AF615" s="1"/>
    </row>
    <row r="616" spans="1:32">
      <c r="A616" s="1" t="s">
        <v>1745</v>
      </c>
      <c r="B616" s="9">
        <v>40975</v>
      </c>
      <c r="C616" s="40" t="s">
        <v>2028</v>
      </c>
      <c r="D616" s="40" t="s">
        <v>30</v>
      </c>
      <c r="E616" s="40" t="s">
        <v>53</v>
      </c>
      <c r="F616" s="47" t="s">
        <v>2554</v>
      </c>
      <c r="G616" s="40" t="s">
        <v>26</v>
      </c>
      <c r="H616" s="40" t="s">
        <v>27</v>
      </c>
      <c r="I616" s="40"/>
      <c r="J616" s="40"/>
      <c r="K616" s="40"/>
      <c r="L616" s="40"/>
      <c r="M616" s="40"/>
      <c r="N616" s="40"/>
      <c r="O616" s="40"/>
      <c r="P616" s="40"/>
      <c r="Q616" s="40"/>
      <c r="R616" s="40"/>
      <c r="S616" s="40"/>
      <c r="T616" s="40"/>
      <c r="U616" s="40"/>
      <c r="V616" s="40"/>
      <c r="W616" s="40"/>
      <c r="X616" s="40"/>
      <c r="Y616" s="40"/>
      <c r="Z616" s="40"/>
      <c r="AA616" s="40"/>
      <c r="AB616" s="40"/>
      <c r="AC616" s="40" t="s">
        <v>45</v>
      </c>
      <c r="AD616" s="40" t="s">
        <v>117</v>
      </c>
      <c r="AE616" s="40"/>
      <c r="AF616" s="1"/>
    </row>
    <row r="617" spans="1:32">
      <c r="A617" s="1" t="s">
        <v>1745</v>
      </c>
      <c r="B617" s="9">
        <v>40975</v>
      </c>
      <c r="C617" s="40" t="s">
        <v>2029</v>
      </c>
      <c r="D617" s="40" t="s">
        <v>30</v>
      </c>
      <c r="E617" s="40" t="s">
        <v>25</v>
      </c>
      <c r="F617" s="47" t="s">
        <v>2561</v>
      </c>
      <c r="G617" s="40" t="s">
        <v>26</v>
      </c>
      <c r="H617" s="40" t="s">
        <v>33</v>
      </c>
      <c r="I617" s="40" t="s">
        <v>63</v>
      </c>
      <c r="J617" s="40">
        <v>26.4</v>
      </c>
      <c r="K617" s="40">
        <v>15.8</v>
      </c>
      <c r="L617" s="40">
        <v>10.5</v>
      </c>
      <c r="M617" s="40"/>
      <c r="N617" s="40"/>
      <c r="O617" s="40"/>
      <c r="P617" s="40"/>
      <c r="Q617" s="40">
        <v>14</v>
      </c>
      <c r="R617" s="40">
        <v>60</v>
      </c>
      <c r="S617" s="40">
        <f>R617-Q617</f>
        <v>46</v>
      </c>
      <c r="T617" s="40">
        <f>3+29</f>
        <v>32</v>
      </c>
      <c r="U617" s="40"/>
      <c r="V617" s="40"/>
      <c r="W617" s="40"/>
      <c r="X617" s="40">
        <v>529</v>
      </c>
      <c r="Y617" s="40"/>
      <c r="Z617" s="40"/>
      <c r="AA617" s="40"/>
      <c r="AB617" s="40"/>
      <c r="AC617" s="40" t="s">
        <v>59</v>
      </c>
      <c r="AD617" s="40" t="s">
        <v>105</v>
      </c>
      <c r="AE617" s="40"/>
      <c r="AF617" s="1"/>
    </row>
    <row r="618" spans="1:32">
      <c r="A618" s="1" t="s">
        <v>1745</v>
      </c>
      <c r="B618" s="9">
        <v>40975</v>
      </c>
      <c r="C618" s="40" t="s">
        <v>2024</v>
      </c>
      <c r="D618" s="40" t="s">
        <v>31</v>
      </c>
      <c r="E618" s="40" t="s">
        <v>25</v>
      </c>
      <c r="F618" s="47" t="s">
        <v>2558</v>
      </c>
      <c r="G618" s="40" t="s">
        <v>26</v>
      </c>
      <c r="H618" s="40" t="s">
        <v>33</v>
      </c>
      <c r="I618" s="40" t="s">
        <v>63</v>
      </c>
      <c r="J618" s="40">
        <v>39.6</v>
      </c>
      <c r="K618" s="40">
        <v>20.6</v>
      </c>
      <c r="L618" s="40">
        <v>19.5</v>
      </c>
      <c r="M618" s="40"/>
      <c r="N618" s="40"/>
      <c r="O618" s="40"/>
      <c r="P618" s="40"/>
      <c r="Q618" s="40">
        <v>14</v>
      </c>
      <c r="R618" s="40">
        <v>145</v>
      </c>
      <c r="S618" s="40">
        <f>R618-Q618</f>
        <v>131</v>
      </c>
      <c r="T618" s="40">
        <v>12</v>
      </c>
      <c r="U618" s="40"/>
      <c r="V618" s="40"/>
      <c r="W618" s="40"/>
      <c r="X618" s="40">
        <v>532</v>
      </c>
      <c r="Y618" s="40"/>
      <c r="Z618" s="40"/>
      <c r="AA618" s="40"/>
      <c r="AB618" s="40"/>
      <c r="AC618" s="40" t="s">
        <v>59</v>
      </c>
      <c r="AD618" s="40" t="s">
        <v>117</v>
      </c>
      <c r="AE618" s="40"/>
      <c r="AF618" s="1"/>
    </row>
    <row r="619" spans="1:32">
      <c r="A619" s="1" t="s">
        <v>1745</v>
      </c>
      <c r="B619" s="9">
        <v>40975</v>
      </c>
      <c r="C619" s="40" t="s">
        <v>2021</v>
      </c>
      <c r="D619" s="40" t="s">
        <v>121</v>
      </c>
      <c r="E619" s="40" t="s">
        <v>25</v>
      </c>
      <c r="F619" s="40" t="s">
        <v>2556</v>
      </c>
      <c r="G619" s="40" t="s">
        <v>26</v>
      </c>
      <c r="H619" s="40" t="s">
        <v>33</v>
      </c>
      <c r="I619" s="40" t="s">
        <v>252</v>
      </c>
      <c r="J619" s="40">
        <v>48.1</v>
      </c>
      <c r="K619" s="40"/>
      <c r="L619" s="40">
        <v>6.9</v>
      </c>
      <c r="M619" s="40">
        <f>153+41</f>
        <v>194</v>
      </c>
      <c r="N619" s="40">
        <f>153+42.4</f>
        <v>195.4</v>
      </c>
      <c r="O619" s="40"/>
      <c r="P619" s="40">
        <v>34.5</v>
      </c>
      <c r="Q619" s="40">
        <v>14</v>
      </c>
      <c r="R619" s="40">
        <v>178</v>
      </c>
      <c r="S619" s="40">
        <f>R619-Q619</f>
        <v>164</v>
      </c>
      <c r="T619" s="40">
        <v>2</v>
      </c>
      <c r="U619" s="40"/>
      <c r="V619" s="40"/>
      <c r="W619" s="40"/>
      <c r="X619" s="40"/>
      <c r="Y619" s="40"/>
      <c r="Z619" s="40"/>
      <c r="AA619" s="40"/>
      <c r="AB619" s="40"/>
      <c r="AC619" s="40" t="s">
        <v>59</v>
      </c>
      <c r="AD619" s="40" t="s">
        <v>59</v>
      </c>
      <c r="AE619" s="40"/>
      <c r="AF619" s="1"/>
    </row>
    <row r="620" spans="1:32">
      <c r="A620" s="1" t="s">
        <v>1745</v>
      </c>
      <c r="B620" s="9">
        <v>40975</v>
      </c>
      <c r="C620" s="40" t="s">
        <v>2030</v>
      </c>
      <c r="D620" s="40" t="s">
        <v>30</v>
      </c>
      <c r="E620" s="40" t="s">
        <v>53</v>
      </c>
      <c r="F620" s="47" t="s">
        <v>2555</v>
      </c>
      <c r="G620" s="40" t="s">
        <v>26</v>
      </c>
      <c r="H620" s="40" t="s">
        <v>27</v>
      </c>
      <c r="I620" s="40"/>
      <c r="J620" s="40"/>
      <c r="K620" s="40"/>
      <c r="L620" s="40"/>
      <c r="M620" s="40"/>
      <c r="N620" s="40"/>
      <c r="O620" s="40"/>
      <c r="P620" s="40"/>
      <c r="Q620" s="40"/>
      <c r="R620" s="40"/>
      <c r="S620" s="40"/>
      <c r="T620" s="40"/>
      <c r="U620" s="40"/>
      <c r="V620" s="40"/>
      <c r="W620" s="40"/>
      <c r="X620" s="40"/>
      <c r="Y620" s="40"/>
      <c r="Z620" s="40"/>
      <c r="AA620" s="40"/>
      <c r="AB620" s="40"/>
      <c r="AC620" s="40" t="s">
        <v>45</v>
      </c>
      <c r="AD620" s="40" t="s">
        <v>244</v>
      </c>
      <c r="AE620" s="40"/>
      <c r="AF620" s="1"/>
    </row>
    <row r="621" spans="1:32">
      <c r="A621" s="1" t="s">
        <v>1745</v>
      </c>
      <c r="B621" s="9">
        <v>40975</v>
      </c>
      <c r="C621" s="40" t="s">
        <v>2025</v>
      </c>
      <c r="D621" s="40" t="s">
        <v>29</v>
      </c>
      <c r="E621" s="40" t="s">
        <v>25</v>
      </c>
      <c r="F621" s="47" t="s">
        <v>2559</v>
      </c>
      <c r="G621" s="40" t="s">
        <v>26</v>
      </c>
      <c r="H621" s="40" t="s">
        <v>27</v>
      </c>
      <c r="I621" s="40" t="s">
        <v>40</v>
      </c>
      <c r="J621" s="40">
        <v>42.6</v>
      </c>
      <c r="K621" s="40">
        <v>23.4</v>
      </c>
      <c r="L621" s="40">
        <v>26.5</v>
      </c>
      <c r="M621" s="40"/>
      <c r="N621" s="40"/>
      <c r="O621" s="40"/>
      <c r="P621" s="40"/>
      <c r="Q621" s="40">
        <v>13</v>
      </c>
      <c r="R621" s="40">
        <v>162</v>
      </c>
      <c r="S621" s="40">
        <f>R621-Q621</f>
        <v>149</v>
      </c>
      <c r="T621" s="40">
        <f>17+103</f>
        <v>120</v>
      </c>
      <c r="U621" s="40"/>
      <c r="V621" s="40"/>
      <c r="W621" s="40"/>
      <c r="X621" s="40">
        <v>530</v>
      </c>
      <c r="Y621" s="40"/>
      <c r="Z621" s="40"/>
      <c r="AA621" s="40"/>
      <c r="AB621" s="40"/>
      <c r="AC621" s="40" t="s">
        <v>59</v>
      </c>
      <c r="AD621" s="40" t="s">
        <v>244</v>
      </c>
      <c r="AE621" s="40"/>
      <c r="AF621" s="1"/>
    </row>
    <row r="622" spans="1:32">
      <c r="A622" s="1" t="s">
        <v>1745</v>
      </c>
      <c r="B622" s="9">
        <v>40975</v>
      </c>
      <c r="C622" s="40" t="s">
        <v>2022</v>
      </c>
      <c r="D622" s="40" t="s">
        <v>24</v>
      </c>
      <c r="E622" s="40" t="s">
        <v>25</v>
      </c>
      <c r="F622" s="47" t="s">
        <v>2557</v>
      </c>
      <c r="G622" s="40" t="s">
        <v>26</v>
      </c>
      <c r="H622" s="40" t="s">
        <v>33</v>
      </c>
      <c r="I622" s="40" t="s">
        <v>250</v>
      </c>
      <c r="J622" s="40">
        <v>43.8</v>
      </c>
      <c r="K622" s="40">
        <v>24</v>
      </c>
      <c r="L622" s="40">
        <v>20.3</v>
      </c>
      <c r="M622" s="40"/>
      <c r="N622" s="40"/>
      <c r="O622" s="40"/>
      <c r="P622" s="40"/>
      <c r="Q622" s="40">
        <v>13</v>
      </c>
      <c r="R622" s="40">
        <v>340</v>
      </c>
      <c r="S622" s="40">
        <f>R622-Q622</f>
        <v>327</v>
      </c>
      <c r="T622" s="40">
        <f>3</f>
        <v>3</v>
      </c>
      <c r="U622" s="40"/>
      <c r="V622" s="40"/>
      <c r="W622" s="40"/>
      <c r="X622" s="40">
        <v>531</v>
      </c>
      <c r="Y622" s="40"/>
      <c r="Z622" s="40"/>
      <c r="AA622" s="40"/>
      <c r="AB622" s="40"/>
      <c r="AC622" s="40" t="s">
        <v>59</v>
      </c>
      <c r="AD622" s="40" t="s">
        <v>117</v>
      </c>
      <c r="AE622" s="40" t="s">
        <v>251</v>
      </c>
      <c r="AF622" s="1"/>
    </row>
    <row r="623" spans="1:32">
      <c r="A623" s="1" t="s">
        <v>1746</v>
      </c>
      <c r="B623" s="9">
        <v>40976</v>
      </c>
      <c r="C623" s="40" t="s">
        <v>2034</v>
      </c>
      <c r="D623" s="40" t="s">
        <v>32</v>
      </c>
      <c r="E623" s="40" t="s">
        <v>53</v>
      </c>
      <c r="F623" s="47" t="s">
        <v>2550</v>
      </c>
      <c r="G623" s="40" t="s">
        <v>26</v>
      </c>
      <c r="H623" s="40" t="s">
        <v>27</v>
      </c>
      <c r="I623" s="40"/>
      <c r="J623" s="40"/>
      <c r="K623" s="40"/>
      <c r="L623" s="40"/>
      <c r="M623" s="40"/>
      <c r="N623" s="40"/>
      <c r="O623" s="40"/>
      <c r="P623" s="40"/>
      <c r="Q623" s="40"/>
      <c r="R623" s="40"/>
      <c r="S623" s="40"/>
      <c r="T623" s="40"/>
      <c r="U623" s="40"/>
      <c r="V623" s="40"/>
      <c r="W623" s="40"/>
      <c r="X623" s="40"/>
      <c r="Y623" s="40"/>
      <c r="Z623" s="40"/>
      <c r="AA623" s="40"/>
      <c r="AB623" s="40"/>
      <c r="AC623" s="40" t="s">
        <v>45</v>
      </c>
      <c r="AD623" s="40" t="s">
        <v>190</v>
      </c>
      <c r="AE623" s="40"/>
      <c r="AF623" s="1"/>
    </row>
    <row r="624" spans="1:32">
      <c r="A624" s="1" t="s">
        <v>1746</v>
      </c>
      <c r="B624" s="9">
        <v>40976</v>
      </c>
      <c r="C624" s="40" t="s">
        <v>2035</v>
      </c>
      <c r="D624" s="40" t="s">
        <v>32</v>
      </c>
      <c r="E624" s="40" t="s">
        <v>53</v>
      </c>
      <c r="F624" s="47" t="s">
        <v>2552</v>
      </c>
      <c r="G624" s="40" t="s">
        <v>26</v>
      </c>
      <c r="H624" s="40" t="s">
        <v>33</v>
      </c>
      <c r="I624" s="40"/>
      <c r="J624" s="40"/>
      <c r="K624" s="40"/>
      <c r="L624" s="40"/>
      <c r="M624" s="40"/>
      <c r="N624" s="40"/>
      <c r="O624" s="40"/>
      <c r="P624" s="40"/>
      <c r="Q624" s="40"/>
      <c r="R624" s="40"/>
      <c r="S624" s="40"/>
      <c r="T624" s="40"/>
      <c r="U624" s="40"/>
      <c r="V624" s="40"/>
      <c r="W624" s="40"/>
      <c r="X624" s="40"/>
      <c r="Y624" s="40"/>
      <c r="Z624" s="40"/>
      <c r="AA624" s="40"/>
      <c r="AB624" s="40"/>
      <c r="AC624" s="40" t="s">
        <v>59</v>
      </c>
      <c r="AD624" s="40" t="s">
        <v>117</v>
      </c>
      <c r="AE624" s="40"/>
      <c r="AF624" s="1"/>
    </row>
    <row r="625" spans="1:32">
      <c r="A625" s="1" t="s">
        <v>1746</v>
      </c>
      <c r="B625" s="9">
        <v>40976</v>
      </c>
      <c r="C625" s="40" t="s">
        <v>2036</v>
      </c>
      <c r="D625" s="40" t="s">
        <v>30</v>
      </c>
      <c r="E625" s="40" t="s">
        <v>53</v>
      </c>
      <c r="F625" s="47" t="s">
        <v>2554</v>
      </c>
      <c r="G625" s="40" t="s">
        <v>26</v>
      </c>
      <c r="H625" s="40" t="s">
        <v>27</v>
      </c>
      <c r="I625" s="40"/>
      <c r="J625" s="40"/>
      <c r="K625" s="40"/>
      <c r="L625" s="40"/>
      <c r="M625" s="40"/>
      <c r="N625" s="40"/>
      <c r="O625" s="40"/>
      <c r="P625" s="40"/>
      <c r="Q625" s="40"/>
      <c r="R625" s="40"/>
      <c r="S625" s="40"/>
      <c r="T625" s="40"/>
      <c r="U625" s="40"/>
      <c r="V625" s="40"/>
      <c r="W625" s="40"/>
      <c r="X625" s="40"/>
      <c r="Y625" s="40"/>
      <c r="Z625" s="40"/>
      <c r="AA625" s="40"/>
      <c r="AB625" s="40"/>
      <c r="AC625" s="40" t="s">
        <v>59</v>
      </c>
      <c r="AD625" s="40" t="s">
        <v>59</v>
      </c>
      <c r="AE625" s="40"/>
      <c r="AF625" s="1"/>
    </row>
    <row r="626" spans="1:32">
      <c r="A626" s="1" t="s">
        <v>1746</v>
      </c>
      <c r="B626" s="9">
        <v>40976</v>
      </c>
      <c r="C626" s="40" t="s">
        <v>2037</v>
      </c>
      <c r="D626" s="40" t="s">
        <v>30</v>
      </c>
      <c r="E626" s="40" t="s">
        <v>25</v>
      </c>
      <c r="F626" s="47" t="s">
        <v>2564</v>
      </c>
      <c r="G626" s="40" t="s">
        <v>26</v>
      </c>
      <c r="H626" s="40" t="s">
        <v>27</v>
      </c>
      <c r="I626" s="40" t="s">
        <v>40</v>
      </c>
      <c r="J626" s="40">
        <v>27.7</v>
      </c>
      <c r="K626" s="40">
        <v>17.5</v>
      </c>
      <c r="L626" s="40">
        <v>14.8</v>
      </c>
      <c r="M626" s="40"/>
      <c r="N626" s="40"/>
      <c r="O626" s="40"/>
      <c r="P626" s="40"/>
      <c r="Q626" s="40">
        <v>13</v>
      </c>
      <c r="R626" s="40">
        <v>66</v>
      </c>
      <c r="S626" s="40">
        <f>66-13</f>
        <v>53</v>
      </c>
      <c r="T626" s="40"/>
      <c r="U626" s="40"/>
      <c r="V626" s="40" t="s">
        <v>255</v>
      </c>
      <c r="W626" s="40"/>
      <c r="X626" s="40">
        <v>533</v>
      </c>
      <c r="Y626" s="40"/>
      <c r="Z626" s="40"/>
      <c r="AA626" s="40"/>
      <c r="AB626" s="40"/>
      <c r="AC626" s="40" t="s">
        <v>45</v>
      </c>
      <c r="AD626" s="40" t="s">
        <v>105</v>
      </c>
      <c r="AE626" s="40"/>
      <c r="AF626" s="1"/>
    </row>
    <row r="627" spans="1:32">
      <c r="A627" s="1" t="s">
        <v>1746</v>
      </c>
      <c r="B627" s="9">
        <v>40976</v>
      </c>
      <c r="C627" s="40" t="s">
        <v>2032</v>
      </c>
      <c r="D627" s="40" t="s">
        <v>146</v>
      </c>
      <c r="E627" s="40" t="s">
        <v>53</v>
      </c>
      <c r="F627" s="47" t="s">
        <v>2547</v>
      </c>
      <c r="G627" s="40"/>
      <c r="H627" s="40"/>
      <c r="I627" s="40"/>
      <c r="J627" s="40"/>
      <c r="K627" s="40"/>
      <c r="L627" s="40"/>
      <c r="M627" s="40"/>
      <c r="N627" s="40"/>
      <c r="O627" s="40"/>
      <c r="P627" s="40"/>
      <c r="Q627" s="40"/>
      <c r="R627" s="40"/>
      <c r="S627" s="40"/>
      <c r="T627" s="40"/>
      <c r="U627" s="40"/>
      <c r="V627" s="40"/>
      <c r="W627" s="40"/>
      <c r="X627" s="40"/>
      <c r="Y627" s="40"/>
      <c r="Z627" s="40"/>
      <c r="AA627" s="40"/>
      <c r="AB627" s="40"/>
      <c r="AC627" s="40" t="s">
        <v>59</v>
      </c>
      <c r="AD627" s="40" t="s">
        <v>244</v>
      </c>
      <c r="AE627" s="40"/>
      <c r="AF627" s="1"/>
    </row>
    <row r="628" spans="1:32">
      <c r="A628" s="1" t="s">
        <v>1746</v>
      </c>
      <c r="B628" s="9">
        <v>40976</v>
      </c>
      <c r="C628" s="40" t="s">
        <v>2033</v>
      </c>
      <c r="D628" s="40" t="s">
        <v>146</v>
      </c>
      <c r="E628" s="40" t="s">
        <v>25</v>
      </c>
      <c r="F628" s="47" t="s">
        <v>2563</v>
      </c>
      <c r="G628" s="40" t="s">
        <v>26</v>
      </c>
      <c r="H628" s="40" t="s">
        <v>27</v>
      </c>
      <c r="I628" s="40" t="s">
        <v>40</v>
      </c>
      <c r="J628" s="40">
        <v>22.9</v>
      </c>
      <c r="K628" s="40">
        <v>14.9</v>
      </c>
      <c r="L628" s="40">
        <v>19.3</v>
      </c>
      <c r="M628" s="40"/>
      <c r="N628" s="40"/>
      <c r="O628" s="40"/>
      <c r="P628" s="40"/>
      <c r="Q628" s="40">
        <v>13</v>
      </c>
      <c r="R628" s="40">
        <v>49</v>
      </c>
      <c r="S628" s="40">
        <f>49-13</f>
        <v>36</v>
      </c>
      <c r="T628" s="40">
        <v>0</v>
      </c>
      <c r="U628" s="40"/>
      <c r="V628" s="40"/>
      <c r="W628" s="40"/>
      <c r="X628" s="40">
        <v>534</v>
      </c>
      <c r="Y628" s="40"/>
      <c r="Z628" s="40"/>
      <c r="AA628" s="40"/>
      <c r="AB628" s="40"/>
      <c r="AC628" s="40" t="s">
        <v>45</v>
      </c>
      <c r="AD628" s="40" t="s">
        <v>59</v>
      </c>
      <c r="AE628" s="40"/>
      <c r="AF628" s="1"/>
    </row>
    <row r="629" spans="1:32" s="79" customFormat="1">
      <c r="A629" s="1" t="s">
        <v>1746</v>
      </c>
      <c r="B629" s="9">
        <v>40976</v>
      </c>
      <c r="C629" s="40" t="s">
        <v>2038</v>
      </c>
      <c r="D629" s="40" t="s">
        <v>30</v>
      </c>
      <c r="E629" s="40" t="s">
        <v>53</v>
      </c>
      <c r="F629" s="47" t="s">
        <v>2555</v>
      </c>
      <c r="G629" s="40" t="s">
        <v>26</v>
      </c>
      <c r="H629" s="40" t="s">
        <v>27</v>
      </c>
      <c r="I629" s="40"/>
      <c r="J629" s="40"/>
      <c r="K629" s="40"/>
      <c r="L629" s="40"/>
      <c r="M629" s="40"/>
      <c r="N629" s="40"/>
      <c r="O629" s="40"/>
      <c r="P629" s="40"/>
      <c r="Q629" s="40"/>
      <c r="R629" s="40"/>
      <c r="S629" s="40"/>
      <c r="T629" s="40"/>
      <c r="U629" s="40"/>
      <c r="V629" s="40"/>
      <c r="W629" s="40"/>
      <c r="X629" s="40"/>
      <c r="Y629" s="40"/>
      <c r="Z629" s="40"/>
      <c r="AA629" s="40"/>
      <c r="AB629" s="40"/>
      <c r="AC629" s="40" t="s">
        <v>45</v>
      </c>
      <c r="AD629" s="40" t="s">
        <v>190</v>
      </c>
      <c r="AE629" s="40"/>
      <c r="AF629" s="1"/>
    </row>
    <row r="630" spans="1:32">
      <c r="A630" s="1" t="s">
        <v>1746</v>
      </c>
      <c r="B630" s="9">
        <v>40976</v>
      </c>
      <c r="C630" s="40" t="s">
        <v>2031</v>
      </c>
      <c r="D630" s="40" t="s">
        <v>36</v>
      </c>
      <c r="E630" s="40" t="s">
        <v>25</v>
      </c>
      <c r="F630" s="47" t="s">
        <v>2562</v>
      </c>
      <c r="G630" s="40" t="s">
        <v>26</v>
      </c>
      <c r="H630" s="40" t="s">
        <v>27</v>
      </c>
      <c r="I630" s="40" t="s">
        <v>40</v>
      </c>
      <c r="J630" s="40">
        <v>34.9</v>
      </c>
      <c r="K630" s="40"/>
      <c r="L630" s="40">
        <v>29.7</v>
      </c>
      <c r="M630" s="40">
        <f>130+16.6</f>
        <v>146.6</v>
      </c>
      <c r="N630" s="40">
        <v>76.400000000000006</v>
      </c>
      <c r="O630" s="40"/>
      <c r="P630" s="40"/>
      <c r="Q630" s="40">
        <v>13</v>
      </c>
      <c r="R630" s="40">
        <v>128</v>
      </c>
      <c r="S630" s="40">
        <f>128-13</f>
        <v>115</v>
      </c>
      <c r="T630" s="40">
        <v>3</v>
      </c>
      <c r="U630" s="40"/>
      <c r="V630" s="40"/>
      <c r="W630" s="40"/>
      <c r="X630" s="40"/>
      <c r="Y630" s="40"/>
      <c r="Z630" s="40"/>
      <c r="AA630" s="40"/>
      <c r="AB630" s="40"/>
      <c r="AC630" s="40" t="s">
        <v>45</v>
      </c>
      <c r="AD630" s="40" t="s">
        <v>105</v>
      </c>
      <c r="AE630" s="40" t="s">
        <v>254</v>
      </c>
      <c r="AF630" s="1"/>
    </row>
    <row r="631" spans="1:32">
      <c r="A631" s="1" t="s">
        <v>1747</v>
      </c>
      <c r="B631" s="9">
        <v>40977</v>
      </c>
      <c r="C631" s="40" t="s">
        <v>2009</v>
      </c>
      <c r="D631" s="40" t="s">
        <v>24</v>
      </c>
      <c r="E631" s="40" t="s">
        <v>53</v>
      </c>
      <c r="F631" s="47" t="s">
        <v>2544</v>
      </c>
      <c r="G631" s="40" t="s">
        <v>26</v>
      </c>
      <c r="H631" s="40" t="s">
        <v>33</v>
      </c>
      <c r="I631" s="40"/>
      <c r="J631" s="40"/>
      <c r="K631" s="40"/>
      <c r="L631" s="40"/>
      <c r="M631" s="40"/>
      <c r="N631" s="40"/>
      <c r="O631" s="40"/>
      <c r="P631" s="40"/>
      <c r="Q631" s="40"/>
      <c r="R631" s="40"/>
      <c r="S631" s="40"/>
      <c r="T631" s="40"/>
      <c r="U631" s="40"/>
      <c r="V631" s="40"/>
      <c r="W631" s="40"/>
      <c r="X631" s="40"/>
      <c r="Y631" s="40"/>
      <c r="Z631" s="40"/>
      <c r="AA631" s="40"/>
      <c r="AB631" s="40"/>
      <c r="AC631" s="40" t="s">
        <v>59</v>
      </c>
      <c r="AD631" s="40" t="s">
        <v>79</v>
      </c>
      <c r="AE631" s="40"/>
      <c r="AF631" s="1"/>
    </row>
    <row r="632" spans="1:32">
      <c r="A632" s="1" t="s">
        <v>1747</v>
      </c>
      <c r="B632" s="9">
        <v>40977</v>
      </c>
      <c r="C632" s="40" t="s">
        <v>2040</v>
      </c>
      <c r="D632" s="40" t="s">
        <v>24</v>
      </c>
      <c r="E632" s="40" t="s">
        <v>25</v>
      </c>
      <c r="F632" s="47" t="s">
        <v>2567</v>
      </c>
      <c r="G632" s="40" t="s">
        <v>26</v>
      </c>
      <c r="H632" s="40" t="s">
        <v>33</v>
      </c>
      <c r="I632" s="40"/>
      <c r="J632" s="40">
        <v>45.2</v>
      </c>
      <c r="K632" s="40">
        <v>24.9</v>
      </c>
      <c r="L632" s="40">
        <v>27.5</v>
      </c>
      <c r="M632" s="40"/>
      <c r="N632" s="40"/>
      <c r="O632" s="40"/>
      <c r="P632" s="40"/>
      <c r="Q632" s="40">
        <v>13</v>
      </c>
      <c r="R632" s="40">
        <v>245</v>
      </c>
      <c r="S632" s="40">
        <f>245-13</f>
        <v>232</v>
      </c>
      <c r="T632" s="40"/>
      <c r="U632" s="40"/>
      <c r="V632" s="40"/>
      <c r="W632" s="40"/>
      <c r="X632" s="40">
        <v>537</v>
      </c>
      <c r="Y632" s="40"/>
      <c r="Z632" s="40"/>
      <c r="AA632" s="40"/>
      <c r="AB632" s="40"/>
      <c r="AC632" s="40" t="s">
        <v>45</v>
      </c>
      <c r="AD632" s="40" t="s">
        <v>59</v>
      </c>
      <c r="AE632" s="40"/>
      <c r="AF632" s="1"/>
    </row>
    <row r="633" spans="1:32">
      <c r="A633" s="1" t="s">
        <v>1747</v>
      </c>
      <c r="B633" s="9">
        <v>40977</v>
      </c>
      <c r="C633" s="40" t="s">
        <v>2041</v>
      </c>
      <c r="D633" s="40" t="s">
        <v>32</v>
      </c>
      <c r="E633" s="40" t="s">
        <v>25</v>
      </c>
      <c r="F633" s="47" t="s">
        <v>2568</v>
      </c>
      <c r="G633" s="40" t="s">
        <v>26</v>
      </c>
      <c r="H633" s="40" t="s">
        <v>27</v>
      </c>
      <c r="I633" s="40" t="s">
        <v>40</v>
      </c>
      <c r="J633" s="40">
        <v>26.9</v>
      </c>
      <c r="K633" s="40">
        <v>16.5</v>
      </c>
      <c r="L633" s="40">
        <v>13.3</v>
      </c>
      <c r="M633" s="40"/>
      <c r="N633" s="40"/>
      <c r="O633" s="40"/>
      <c r="P633" s="40"/>
      <c r="Q633" s="40">
        <v>13</v>
      </c>
      <c r="R633" s="40">
        <v>68</v>
      </c>
      <c r="S633" s="40">
        <f>68-13</f>
        <v>55</v>
      </c>
      <c r="T633" s="40">
        <v>29</v>
      </c>
      <c r="U633" s="40"/>
      <c r="V633" s="40"/>
      <c r="W633" s="40"/>
      <c r="X633" s="40">
        <v>536</v>
      </c>
      <c r="Y633" s="40"/>
      <c r="Z633" s="40"/>
      <c r="AA633" s="40"/>
      <c r="AB633" s="40"/>
      <c r="AC633" s="40" t="s">
        <v>45</v>
      </c>
      <c r="AD633" s="40" t="s">
        <v>59</v>
      </c>
      <c r="AE633" s="40"/>
      <c r="AF633" s="1"/>
    </row>
    <row r="634" spans="1:32">
      <c r="A634" s="1" t="s">
        <v>1747</v>
      </c>
      <c r="B634" s="9">
        <v>40977</v>
      </c>
      <c r="C634" s="40" t="s">
        <v>2042</v>
      </c>
      <c r="D634" s="40" t="s">
        <v>32</v>
      </c>
      <c r="E634" s="40" t="s">
        <v>53</v>
      </c>
      <c r="F634" s="47" t="s">
        <v>2550</v>
      </c>
      <c r="G634" s="40" t="s">
        <v>26</v>
      </c>
      <c r="H634" s="40" t="s">
        <v>27</v>
      </c>
      <c r="I634" s="40"/>
      <c r="J634" s="40"/>
      <c r="K634" s="40"/>
      <c r="L634" s="40"/>
      <c r="M634" s="40"/>
      <c r="N634" s="40"/>
      <c r="O634" s="40"/>
      <c r="P634" s="40"/>
      <c r="Q634" s="40"/>
      <c r="R634" s="40"/>
      <c r="S634" s="40"/>
      <c r="T634" s="40"/>
      <c r="U634" s="40"/>
      <c r="V634" s="40"/>
      <c r="W634" s="40"/>
      <c r="X634" s="40"/>
      <c r="Y634" s="40"/>
      <c r="Z634" s="40"/>
      <c r="AA634" s="40"/>
      <c r="AB634" s="40"/>
      <c r="AC634" s="40" t="s">
        <v>59</v>
      </c>
      <c r="AD634" s="40" t="s">
        <v>59</v>
      </c>
      <c r="AE634" s="40"/>
      <c r="AF634" s="1"/>
    </row>
    <row r="635" spans="1:32">
      <c r="A635" s="1" t="s">
        <v>1747</v>
      </c>
      <c r="B635" s="9">
        <v>40977</v>
      </c>
      <c r="C635" s="40" t="s">
        <v>2024</v>
      </c>
      <c r="D635" s="40" t="s">
        <v>24</v>
      </c>
      <c r="E635" s="40" t="s">
        <v>53</v>
      </c>
      <c r="F635" s="47" t="s">
        <v>2545</v>
      </c>
      <c r="G635" s="40" t="s">
        <v>227</v>
      </c>
      <c r="H635" s="40" t="s">
        <v>27</v>
      </c>
      <c r="I635" s="40"/>
      <c r="J635" s="40"/>
      <c r="K635" s="40"/>
      <c r="L635" s="40"/>
      <c r="M635" s="40"/>
      <c r="N635" s="40"/>
      <c r="O635" s="40"/>
      <c r="P635" s="40"/>
      <c r="Q635" s="40"/>
      <c r="R635" s="40"/>
      <c r="S635" s="40"/>
      <c r="T635" s="40"/>
      <c r="U635" s="40"/>
      <c r="V635" s="40"/>
      <c r="W635" s="40"/>
      <c r="X635" s="40"/>
      <c r="Y635" s="40"/>
      <c r="Z635" s="40"/>
      <c r="AA635" s="40"/>
      <c r="AB635" s="40"/>
      <c r="AC635" s="40" t="s">
        <v>59</v>
      </c>
      <c r="AD635" s="40" t="s">
        <v>79</v>
      </c>
      <c r="AE635" s="40"/>
      <c r="AF635" s="1"/>
    </row>
    <row r="636" spans="1:32">
      <c r="A636" s="1" t="s">
        <v>1747</v>
      </c>
      <c r="B636" s="9">
        <v>40977</v>
      </c>
      <c r="C636" s="40" t="s">
        <v>2043</v>
      </c>
      <c r="D636" s="40" t="s">
        <v>32</v>
      </c>
      <c r="E636" s="40" t="s">
        <v>53</v>
      </c>
      <c r="F636" s="47" t="s">
        <v>2551</v>
      </c>
      <c r="G636" s="40" t="s">
        <v>26</v>
      </c>
      <c r="H636" s="40" t="s">
        <v>33</v>
      </c>
      <c r="I636" s="40"/>
      <c r="J636" s="40"/>
      <c r="K636" s="40"/>
      <c r="L636" s="40"/>
      <c r="M636" s="40"/>
      <c r="N636" s="40"/>
      <c r="O636" s="40"/>
      <c r="P636" s="40"/>
      <c r="Q636" s="40"/>
      <c r="R636" s="40"/>
      <c r="S636" s="40"/>
      <c r="T636" s="40"/>
      <c r="U636" s="40"/>
      <c r="V636" s="40"/>
      <c r="W636" s="40"/>
      <c r="X636" s="40"/>
      <c r="Y636" s="40"/>
      <c r="Z636" s="40"/>
      <c r="AA636" s="40"/>
      <c r="AB636" s="40"/>
      <c r="AC636" s="40" t="s">
        <v>59</v>
      </c>
      <c r="AD636" s="40" t="s">
        <v>79</v>
      </c>
      <c r="AE636" s="40"/>
      <c r="AF636" s="1"/>
    </row>
    <row r="637" spans="1:32">
      <c r="A637" s="1" t="s">
        <v>1747</v>
      </c>
      <c r="B637" s="9">
        <v>40977</v>
      </c>
      <c r="C637" s="40" t="s">
        <v>2045</v>
      </c>
      <c r="D637" s="40" t="s">
        <v>30</v>
      </c>
      <c r="E637" s="40" t="s">
        <v>25</v>
      </c>
      <c r="F637" s="47" t="s">
        <v>2569</v>
      </c>
      <c r="G637" s="40" t="s">
        <v>26</v>
      </c>
      <c r="H637" s="40" t="s">
        <v>27</v>
      </c>
      <c r="I637" s="40" t="s">
        <v>40</v>
      </c>
      <c r="J637" s="40">
        <v>26.5</v>
      </c>
      <c r="K637" s="40">
        <v>17.100000000000001</v>
      </c>
      <c r="L637" s="40">
        <v>15.5</v>
      </c>
      <c r="M637" s="40"/>
      <c r="N637" s="40"/>
      <c r="O637" s="40"/>
      <c r="P637" s="40"/>
      <c r="Q637" s="40">
        <v>14</v>
      </c>
      <c r="R637" s="40">
        <v>68</v>
      </c>
      <c r="S637" s="40">
        <f>68-14</f>
        <v>54</v>
      </c>
      <c r="T637" s="40">
        <v>34</v>
      </c>
      <c r="U637" s="40"/>
      <c r="V637" s="40"/>
      <c r="W637" s="40"/>
      <c r="X637" s="40">
        <v>535</v>
      </c>
      <c r="Y637" s="40"/>
      <c r="Z637" s="40"/>
      <c r="AA637" s="40"/>
      <c r="AB637" s="40"/>
      <c r="AC637" s="40" t="s">
        <v>45</v>
      </c>
      <c r="AD637" s="40" t="s">
        <v>45</v>
      </c>
      <c r="AE637" s="40"/>
      <c r="AF637" s="1"/>
    </row>
    <row r="638" spans="1:32">
      <c r="A638" s="1" t="s">
        <v>1747</v>
      </c>
      <c r="B638" s="9">
        <v>40977</v>
      </c>
      <c r="C638" s="40" t="s">
        <v>2039</v>
      </c>
      <c r="D638" s="40" t="s">
        <v>36</v>
      </c>
      <c r="E638" s="40" t="s">
        <v>25</v>
      </c>
      <c r="F638" s="47" t="s">
        <v>2566</v>
      </c>
      <c r="G638" s="40" t="s">
        <v>26</v>
      </c>
      <c r="H638" s="40" t="s">
        <v>27</v>
      </c>
      <c r="I638" s="40" t="s">
        <v>40</v>
      </c>
      <c r="J638" s="40">
        <v>33.9</v>
      </c>
      <c r="K638" s="40"/>
      <c r="L638" s="40">
        <v>24.3</v>
      </c>
      <c r="M638" s="40">
        <f>130+15</f>
        <v>145</v>
      </c>
      <c r="N638" s="40">
        <v>81.099999999999994</v>
      </c>
      <c r="O638" s="40"/>
      <c r="P638" s="40"/>
      <c r="Q638" s="40">
        <v>14</v>
      </c>
      <c r="R638" s="40">
        <v>110</v>
      </c>
      <c r="S638" s="40">
        <f>110-14</f>
        <v>96</v>
      </c>
      <c r="T638" s="40">
        <v>3</v>
      </c>
      <c r="U638" s="40"/>
      <c r="V638" s="40"/>
      <c r="W638" s="40"/>
      <c r="X638" s="40"/>
      <c r="Y638" s="40"/>
      <c r="Z638" s="40"/>
      <c r="AA638" s="40"/>
      <c r="AB638" s="40"/>
      <c r="AC638" s="40" t="s">
        <v>45</v>
      </c>
      <c r="AD638" s="40" t="s">
        <v>79</v>
      </c>
      <c r="AE638" s="40"/>
      <c r="AF638" s="1"/>
    </row>
    <row r="639" spans="1:32">
      <c r="A639" s="1" t="s">
        <v>1747</v>
      </c>
      <c r="B639" s="9">
        <v>40977</v>
      </c>
      <c r="C639" s="40" t="s">
        <v>2031</v>
      </c>
      <c r="D639" s="40" t="s">
        <v>30</v>
      </c>
      <c r="E639" s="40" t="s">
        <v>53</v>
      </c>
      <c r="F639" s="47" t="s">
        <v>2564</v>
      </c>
      <c r="G639" s="40" t="s">
        <v>26</v>
      </c>
      <c r="H639" s="40" t="s">
        <v>27</v>
      </c>
      <c r="I639" s="40"/>
      <c r="J639" s="40"/>
      <c r="K639" s="40"/>
      <c r="L639" s="40"/>
      <c r="M639" s="40"/>
      <c r="N639" s="40"/>
      <c r="O639" s="40"/>
      <c r="P639" s="40"/>
      <c r="Q639" s="40"/>
      <c r="R639" s="40"/>
      <c r="S639" s="40"/>
      <c r="T639" s="40"/>
      <c r="U639" s="40"/>
      <c r="V639" s="40"/>
      <c r="W639" s="40"/>
      <c r="X639" s="40"/>
      <c r="Y639" s="40"/>
      <c r="Z639" s="40"/>
      <c r="AA639" s="40"/>
      <c r="AB639" s="40"/>
      <c r="AC639" s="40" t="s">
        <v>59</v>
      </c>
      <c r="AD639" s="40" t="s">
        <v>105</v>
      </c>
      <c r="AE639" s="40"/>
      <c r="AF639" s="1"/>
    </row>
    <row r="640" spans="1:32">
      <c r="A640" s="1" t="s">
        <v>1747</v>
      </c>
      <c r="B640" s="9">
        <v>40977</v>
      </c>
      <c r="C640" s="40" t="s">
        <v>2021</v>
      </c>
      <c r="D640" s="40" t="s">
        <v>239</v>
      </c>
      <c r="E640" s="40" t="s">
        <v>25</v>
      </c>
      <c r="F640" s="47" t="s">
        <v>2565</v>
      </c>
      <c r="G640" s="40" t="s">
        <v>26</v>
      </c>
      <c r="H640" s="40" t="s">
        <v>33</v>
      </c>
      <c r="I640" s="40"/>
      <c r="J640" s="40">
        <v>46.9</v>
      </c>
      <c r="K640" s="40"/>
      <c r="L640" s="40">
        <v>5.5</v>
      </c>
      <c r="M640" s="40">
        <f>130+51</f>
        <v>181</v>
      </c>
      <c r="N640" s="40">
        <f>130+50</f>
        <v>180</v>
      </c>
      <c r="O640" s="40"/>
      <c r="P640" s="40">
        <v>41.6</v>
      </c>
      <c r="Q640" s="40">
        <v>13</v>
      </c>
      <c r="R640" s="40">
        <v>245</v>
      </c>
      <c r="S640" s="40">
        <f>245-13</f>
        <v>232</v>
      </c>
      <c r="T640" s="40" t="s">
        <v>260</v>
      </c>
      <c r="U640" s="40"/>
      <c r="V640" s="40" t="s">
        <v>261</v>
      </c>
      <c r="W640" s="40"/>
      <c r="X640" s="40"/>
      <c r="Y640" s="40"/>
      <c r="Z640" s="40"/>
      <c r="AA640" s="40"/>
      <c r="AB640" s="40"/>
      <c r="AC640" s="40" t="s">
        <v>45</v>
      </c>
      <c r="AD640" s="40" t="s">
        <v>105</v>
      </c>
      <c r="AE640" s="40" t="s">
        <v>258</v>
      </c>
      <c r="AF640" s="1"/>
    </row>
    <row r="641" spans="1:32">
      <c r="A641" s="1" t="s">
        <v>1747</v>
      </c>
      <c r="B641" s="9">
        <v>40977</v>
      </c>
      <c r="C641" s="40" t="s">
        <v>2020</v>
      </c>
      <c r="D641" s="40" t="s">
        <v>30</v>
      </c>
      <c r="E641" s="40" t="s">
        <v>53</v>
      </c>
      <c r="F641" s="47" t="s">
        <v>2548</v>
      </c>
      <c r="G641" s="40" t="s">
        <v>26</v>
      </c>
      <c r="H641" s="40" t="s">
        <v>33</v>
      </c>
      <c r="I641" s="40"/>
      <c r="J641" s="40"/>
      <c r="K641" s="40"/>
      <c r="L641" s="40"/>
      <c r="M641" s="40"/>
      <c r="N641" s="40"/>
      <c r="O641" s="40"/>
      <c r="P641" s="40"/>
      <c r="Q641" s="40"/>
      <c r="R641" s="40"/>
      <c r="S641" s="40"/>
      <c r="T641" s="40"/>
      <c r="U641" s="40"/>
      <c r="V641" s="40"/>
      <c r="W641" s="40"/>
      <c r="X641" s="40"/>
      <c r="Y641" s="40"/>
      <c r="Z641" s="40"/>
      <c r="AA641" s="40"/>
      <c r="AB641" s="40"/>
      <c r="AC641" s="40" t="s">
        <v>59</v>
      </c>
      <c r="AD641" s="40" t="s">
        <v>45</v>
      </c>
      <c r="AE641" s="40"/>
      <c r="AF641" s="1"/>
    </row>
    <row r="642" spans="1:32">
      <c r="A642" s="31" t="s">
        <v>1747</v>
      </c>
      <c r="B642" s="32">
        <v>40977</v>
      </c>
      <c r="C642" s="41" t="s">
        <v>2044</v>
      </c>
      <c r="D642" s="41" t="s">
        <v>166</v>
      </c>
      <c r="E642" s="41" t="s">
        <v>25</v>
      </c>
      <c r="F642" s="71"/>
      <c r="G642" s="41"/>
      <c r="H642" s="41"/>
      <c r="I642" s="41"/>
      <c r="J642" s="41"/>
      <c r="K642" s="41"/>
      <c r="L642" s="41"/>
      <c r="M642" s="41"/>
      <c r="N642" s="41"/>
      <c r="O642" s="41"/>
      <c r="P642" s="41"/>
      <c r="Q642" s="41"/>
      <c r="R642" s="41"/>
      <c r="S642" s="41"/>
      <c r="T642" s="41"/>
      <c r="U642" s="41"/>
      <c r="V642" s="41"/>
      <c r="W642" s="41" t="s">
        <v>73</v>
      </c>
      <c r="X642" s="41"/>
      <c r="Y642" s="41"/>
      <c r="Z642" s="41"/>
      <c r="AA642" s="41"/>
      <c r="AB642" s="41"/>
      <c r="AC642" s="41" t="s">
        <v>59</v>
      </c>
      <c r="AD642" s="41" t="s">
        <v>105</v>
      </c>
      <c r="AE642" s="41" t="s">
        <v>2592</v>
      </c>
      <c r="AF642" s="31"/>
    </row>
    <row r="643" spans="1:32">
      <c r="A643" s="1" t="s">
        <v>1748</v>
      </c>
      <c r="B643" s="9">
        <v>40978</v>
      </c>
      <c r="C643" s="40" t="s">
        <v>2034</v>
      </c>
      <c r="D643" s="40" t="s">
        <v>32</v>
      </c>
      <c r="E643" s="40" t="s">
        <v>53</v>
      </c>
      <c r="F643" s="47" t="s">
        <v>2550</v>
      </c>
      <c r="G643" s="40" t="s">
        <v>26</v>
      </c>
      <c r="H643" s="40" t="s">
        <v>27</v>
      </c>
      <c r="I643" s="40"/>
      <c r="J643" s="40"/>
      <c r="K643" s="40"/>
      <c r="L643" s="40"/>
      <c r="M643" s="40"/>
      <c r="N643" s="40"/>
      <c r="O643" s="40"/>
      <c r="P643" s="40"/>
      <c r="Q643" s="40"/>
      <c r="R643" s="40"/>
      <c r="S643" s="40"/>
      <c r="T643" s="40"/>
      <c r="U643" s="40"/>
      <c r="V643" s="40"/>
      <c r="W643" s="40"/>
      <c r="X643" s="40"/>
      <c r="Y643" s="40"/>
      <c r="Z643" s="40"/>
      <c r="AA643" s="40"/>
      <c r="AB643" s="40"/>
      <c r="AC643" s="40" t="s">
        <v>45</v>
      </c>
      <c r="AD643" s="40" t="s">
        <v>79</v>
      </c>
      <c r="AE643" s="40"/>
      <c r="AF643" s="1"/>
    </row>
    <row r="644" spans="1:32">
      <c r="A644" s="1" t="s">
        <v>1748</v>
      </c>
      <c r="B644" s="9">
        <v>40978</v>
      </c>
      <c r="C644" s="40" t="s">
        <v>2048</v>
      </c>
      <c r="D644" s="40" t="s">
        <v>146</v>
      </c>
      <c r="E644" s="40" t="s">
        <v>25</v>
      </c>
      <c r="F644" s="47" t="s">
        <v>2575</v>
      </c>
      <c r="G644" s="40" t="s">
        <v>26</v>
      </c>
      <c r="H644" s="40" t="s">
        <v>27</v>
      </c>
      <c r="I644" s="40" t="s">
        <v>88</v>
      </c>
      <c r="J644" s="40">
        <v>23.6</v>
      </c>
      <c r="K644" s="40">
        <v>16.3</v>
      </c>
      <c r="L644" s="40">
        <v>24.4</v>
      </c>
      <c r="M644" s="40"/>
      <c r="N644" s="40"/>
      <c r="O644" s="40"/>
      <c r="P644" s="40"/>
      <c r="Q644" s="40">
        <v>13</v>
      </c>
      <c r="R644" s="40">
        <v>65</v>
      </c>
      <c r="S644" s="40">
        <f>R644-Q644</f>
        <v>52</v>
      </c>
      <c r="T644" s="40">
        <f>2+2</f>
        <v>4</v>
      </c>
      <c r="U644" s="40"/>
      <c r="V644" s="40"/>
      <c r="W644" s="40"/>
      <c r="X644" s="40">
        <v>543</v>
      </c>
      <c r="Y644" s="40"/>
      <c r="Z644" s="40"/>
      <c r="AA644" s="40"/>
      <c r="AB644" s="40"/>
      <c r="AC644" s="40" t="s">
        <v>59</v>
      </c>
      <c r="AD644" s="40" t="s">
        <v>79</v>
      </c>
      <c r="AE644" s="40"/>
      <c r="AF644" s="1"/>
    </row>
    <row r="645" spans="1:32">
      <c r="A645" s="1" t="s">
        <v>1748</v>
      </c>
      <c r="B645" s="9">
        <v>40978</v>
      </c>
      <c r="C645" s="40" t="s">
        <v>2046</v>
      </c>
      <c r="D645" s="40" t="s">
        <v>239</v>
      </c>
      <c r="E645" s="40" t="s">
        <v>53</v>
      </c>
      <c r="F645" s="47" t="s">
        <v>2543</v>
      </c>
      <c r="G645" s="40" t="s">
        <v>26</v>
      </c>
      <c r="H645" s="40" t="s">
        <v>27</v>
      </c>
      <c r="I645" s="40"/>
      <c r="J645" s="40"/>
      <c r="K645" s="40"/>
      <c r="L645" s="40"/>
      <c r="M645" s="40"/>
      <c r="N645" s="40"/>
      <c r="O645" s="40"/>
      <c r="P645" s="40"/>
      <c r="Q645" s="40"/>
      <c r="R645" s="40"/>
      <c r="S645" s="40"/>
      <c r="T645" s="40"/>
      <c r="U645" s="40"/>
      <c r="V645" s="40"/>
      <c r="W645" s="40"/>
      <c r="X645" s="40"/>
      <c r="Y645" s="40"/>
      <c r="Z645" s="40"/>
      <c r="AA645" s="40"/>
      <c r="AB645" s="40"/>
      <c r="AC645" s="40" t="s">
        <v>45</v>
      </c>
      <c r="AD645" s="40" t="s">
        <v>45</v>
      </c>
      <c r="AE645" s="40"/>
      <c r="AF645" s="1"/>
    </row>
    <row r="646" spans="1:32">
      <c r="A646" s="1" t="s">
        <v>1748</v>
      </c>
      <c r="B646" s="9">
        <v>40978</v>
      </c>
      <c r="C646" s="40" t="s">
        <v>2014</v>
      </c>
      <c r="D646" s="40" t="s">
        <v>24</v>
      </c>
      <c r="E646" s="40" t="s">
        <v>53</v>
      </c>
      <c r="F646" s="47" t="s">
        <v>2545</v>
      </c>
      <c r="G646" s="40" t="s">
        <v>227</v>
      </c>
      <c r="H646" s="40" t="s">
        <v>27</v>
      </c>
      <c r="I646" s="40"/>
      <c r="J646" s="40"/>
      <c r="K646" s="40"/>
      <c r="L646" s="40"/>
      <c r="M646" s="40"/>
      <c r="N646" s="40"/>
      <c r="O646" s="40"/>
      <c r="P646" s="40"/>
      <c r="Q646" s="40"/>
      <c r="R646" s="40"/>
      <c r="S646" s="40"/>
      <c r="T646" s="40"/>
      <c r="U646" s="40"/>
      <c r="V646" s="40"/>
      <c r="W646" s="40"/>
      <c r="X646" s="40"/>
      <c r="Y646" s="40"/>
      <c r="Z646" s="40"/>
      <c r="AA646" s="40"/>
      <c r="AB646" s="40"/>
      <c r="AC646" s="40" t="s">
        <v>45</v>
      </c>
      <c r="AD646" s="40" t="s">
        <v>59</v>
      </c>
      <c r="AE646" s="40"/>
      <c r="AF646" s="1"/>
    </row>
    <row r="647" spans="1:32">
      <c r="A647" s="1" t="s">
        <v>1748</v>
      </c>
      <c r="B647" s="9">
        <v>40978</v>
      </c>
      <c r="C647" s="40" t="s">
        <v>2037</v>
      </c>
      <c r="D647" s="40" t="s">
        <v>30</v>
      </c>
      <c r="E647" s="40" t="s">
        <v>25</v>
      </c>
      <c r="F647" s="47" t="s">
        <v>2578</v>
      </c>
      <c r="G647" s="40" t="s">
        <v>26</v>
      </c>
      <c r="H647" s="40" t="s">
        <v>27</v>
      </c>
      <c r="I647" s="40" t="s">
        <v>40</v>
      </c>
      <c r="J647" s="40">
        <v>27.1</v>
      </c>
      <c r="K647" s="40">
        <v>16.399999999999999</v>
      </c>
      <c r="L647" s="40">
        <v>19.399999999999999</v>
      </c>
      <c r="M647" s="40"/>
      <c r="N647" s="40"/>
      <c r="O647" s="40"/>
      <c r="P647" s="40"/>
      <c r="Q647" s="40">
        <v>13</v>
      </c>
      <c r="R647" s="40">
        <v>68</v>
      </c>
      <c r="S647" s="40">
        <f>R647-Q647</f>
        <v>55</v>
      </c>
      <c r="T647" s="40">
        <f>3+23</f>
        <v>26</v>
      </c>
      <c r="U647" s="40"/>
      <c r="V647" s="40" t="s">
        <v>268</v>
      </c>
      <c r="W647" s="40"/>
      <c r="X647" s="40">
        <v>538</v>
      </c>
      <c r="Y647" s="40"/>
      <c r="Z647" s="40"/>
      <c r="AA647" s="40"/>
      <c r="AB647" s="40"/>
      <c r="AC647" s="40" t="s">
        <v>59</v>
      </c>
      <c r="AD647" s="40" t="s">
        <v>59</v>
      </c>
      <c r="AE647" s="40"/>
      <c r="AF647" s="1"/>
    </row>
    <row r="648" spans="1:32">
      <c r="A648" s="1" t="s">
        <v>1748</v>
      </c>
      <c r="B648" s="9">
        <v>40978</v>
      </c>
      <c r="C648" s="40" t="s">
        <v>2038</v>
      </c>
      <c r="D648" s="40" t="s">
        <v>29</v>
      </c>
      <c r="E648" s="40" t="s">
        <v>25</v>
      </c>
      <c r="F648" s="47" t="s">
        <v>2577</v>
      </c>
      <c r="G648" s="40" t="s">
        <v>26</v>
      </c>
      <c r="H648" s="40" t="s">
        <v>27</v>
      </c>
      <c r="I648" s="40" t="s">
        <v>40</v>
      </c>
      <c r="J648" s="40">
        <v>38.799999999999997</v>
      </c>
      <c r="K648" s="40">
        <v>23.45</v>
      </c>
      <c r="L648" s="40">
        <v>23.6</v>
      </c>
      <c r="M648" s="40"/>
      <c r="N648" s="40"/>
      <c r="O648" s="40"/>
      <c r="P648" s="40"/>
      <c r="Q648" s="40">
        <v>13</v>
      </c>
      <c r="R648" s="40">
        <v>156</v>
      </c>
      <c r="S648" s="40">
        <f>R648-Q648</f>
        <v>143</v>
      </c>
      <c r="T648" s="40">
        <f>3+56</f>
        <v>59</v>
      </c>
      <c r="U648" s="40"/>
      <c r="V648" s="40" t="s">
        <v>269</v>
      </c>
      <c r="W648" s="40"/>
      <c r="X648" s="40">
        <v>540</v>
      </c>
      <c r="Y648" s="40"/>
      <c r="Z648" s="40"/>
      <c r="AA648" s="40"/>
      <c r="AB648" s="40"/>
      <c r="AC648" s="40" t="s">
        <v>59</v>
      </c>
      <c r="AD648" s="40" t="s">
        <v>79</v>
      </c>
      <c r="AE648" s="40" t="s">
        <v>270</v>
      </c>
      <c r="AF648" s="1"/>
    </row>
    <row r="649" spans="1:32" s="79" customFormat="1">
      <c r="A649" s="1" t="s">
        <v>1748</v>
      </c>
      <c r="B649" s="9">
        <v>40978</v>
      </c>
      <c r="C649" s="40" t="s">
        <v>2051</v>
      </c>
      <c r="D649" s="40" t="s">
        <v>32</v>
      </c>
      <c r="E649" s="40" t="s">
        <v>53</v>
      </c>
      <c r="F649" s="47" t="s">
        <v>2552</v>
      </c>
      <c r="G649" s="40" t="s">
        <v>26</v>
      </c>
      <c r="H649" s="40" t="s">
        <v>33</v>
      </c>
      <c r="I649" s="40"/>
      <c r="J649" s="40"/>
      <c r="K649" s="40"/>
      <c r="L649" s="40"/>
      <c r="M649" s="40"/>
      <c r="N649" s="40"/>
      <c r="O649" s="40"/>
      <c r="P649" s="40"/>
      <c r="Q649" s="40"/>
      <c r="R649" s="40"/>
      <c r="S649" s="40"/>
      <c r="T649" s="40"/>
      <c r="U649" s="40"/>
      <c r="V649" s="40"/>
      <c r="W649" s="40"/>
      <c r="X649" s="40"/>
      <c r="Y649" s="40"/>
      <c r="Z649" s="40"/>
      <c r="AA649" s="40"/>
      <c r="AB649" s="40"/>
      <c r="AC649" s="40" t="s">
        <v>45</v>
      </c>
      <c r="AD649" s="40" t="s">
        <v>105</v>
      </c>
      <c r="AE649" s="40"/>
      <c r="AF649" s="1"/>
    </row>
    <row r="650" spans="1:32">
      <c r="A650" s="1" t="s">
        <v>1748</v>
      </c>
      <c r="B650" s="9">
        <v>40978</v>
      </c>
      <c r="C650" s="40" t="s">
        <v>2026</v>
      </c>
      <c r="D650" s="40" t="s">
        <v>31</v>
      </c>
      <c r="E650" s="40" t="s">
        <v>25</v>
      </c>
      <c r="F650" s="47" t="s">
        <v>2574</v>
      </c>
      <c r="G650" s="40" t="s">
        <v>26</v>
      </c>
      <c r="H650" s="40" t="s">
        <v>27</v>
      </c>
      <c r="I650" s="40" t="s">
        <v>40</v>
      </c>
      <c r="J650" s="40">
        <v>40.1</v>
      </c>
      <c r="K650" s="40">
        <v>21.5</v>
      </c>
      <c r="L650" s="40">
        <v>35.799999999999997</v>
      </c>
      <c r="M650" s="40"/>
      <c r="N650" s="40"/>
      <c r="O650" s="40"/>
      <c r="P650" s="40"/>
      <c r="Q650" s="40">
        <v>13</v>
      </c>
      <c r="R650" s="40">
        <v>260</v>
      </c>
      <c r="S650" s="40">
        <f>R650-Q650</f>
        <v>247</v>
      </c>
      <c r="T650" s="40">
        <f>2+41</f>
        <v>43</v>
      </c>
      <c r="U650" s="40"/>
      <c r="V650" s="40" t="s">
        <v>271</v>
      </c>
      <c r="W650" s="40"/>
      <c r="X650" s="40">
        <v>541</v>
      </c>
      <c r="Y650" s="40"/>
      <c r="Z650" s="40"/>
      <c r="AA650" s="40"/>
      <c r="AB650" s="40"/>
      <c r="AC650" s="40" t="s">
        <v>59</v>
      </c>
      <c r="AD650" s="40" t="s">
        <v>59</v>
      </c>
      <c r="AE650" s="40"/>
      <c r="AF650" s="1"/>
    </row>
    <row r="651" spans="1:32">
      <c r="A651" s="1" t="s">
        <v>1748</v>
      </c>
      <c r="B651" s="9">
        <v>40978</v>
      </c>
      <c r="C651" s="40" t="s">
        <v>2049</v>
      </c>
      <c r="D651" s="40" t="s">
        <v>29</v>
      </c>
      <c r="E651" s="40" t="s">
        <v>53</v>
      </c>
      <c r="F651" s="47" t="s">
        <v>2549</v>
      </c>
      <c r="G651" s="40" t="s">
        <v>26</v>
      </c>
      <c r="H651" s="40" t="s">
        <v>27</v>
      </c>
      <c r="I651" s="40"/>
      <c r="J651" s="40"/>
      <c r="K651" s="40"/>
      <c r="L651" s="40"/>
      <c r="M651" s="40"/>
      <c r="N651" s="40"/>
      <c r="O651" s="40"/>
      <c r="P651" s="40"/>
      <c r="Q651" s="40"/>
      <c r="R651" s="40"/>
      <c r="S651" s="40"/>
      <c r="T651" s="40"/>
      <c r="U651" s="40"/>
      <c r="V651" s="40"/>
      <c r="W651" s="40"/>
      <c r="X651" s="40"/>
      <c r="Y651" s="40"/>
      <c r="Z651" s="40"/>
      <c r="AA651" s="40"/>
      <c r="AB651" s="40"/>
      <c r="AC651" s="40" t="s">
        <v>45</v>
      </c>
      <c r="AD651" s="40" t="s">
        <v>59</v>
      </c>
      <c r="AE651" s="40"/>
      <c r="AF651" s="1"/>
    </row>
    <row r="652" spans="1:32">
      <c r="A652" s="1" t="s">
        <v>1748</v>
      </c>
      <c r="B652" s="9">
        <v>40978</v>
      </c>
      <c r="C652" s="40" t="s">
        <v>2018</v>
      </c>
      <c r="D652" s="40" t="s">
        <v>146</v>
      </c>
      <c r="E652" s="40" t="s">
        <v>25</v>
      </c>
      <c r="F652" s="47" t="s">
        <v>2576</v>
      </c>
      <c r="G652" s="40" t="s">
        <v>26</v>
      </c>
      <c r="H652" s="40" t="s">
        <v>27</v>
      </c>
      <c r="I652" s="40" t="s">
        <v>88</v>
      </c>
      <c r="J652" s="40">
        <v>22.8</v>
      </c>
      <c r="K652" s="40">
        <v>14.2</v>
      </c>
      <c r="L652" s="40">
        <v>19.5</v>
      </c>
      <c r="M652" s="40"/>
      <c r="N652" s="40"/>
      <c r="O652" s="40"/>
      <c r="P652" s="40"/>
      <c r="Q652" s="40">
        <v>13</v>
      </c>
      <c r="R652" s="40">
        <v>57</v>
      </c>
      <c r="S652" s="40">
        <f>R652-Q652</f>
        <v>44</v>
      </c>
      <c r="T652" s="40">
        <f>2</f>
        <v>2</v>
      </c>
      <c r="U652" s="40"/>
      <c r="V652" s="40"/>
      <c r="W652" s="40"/>
      <c r="X652" s="40">
        <v>539</v>
      </c>
      <c r="Y652" s="40"/>
      <c r="Z652" s="40"/>
      <c r="AA652" s="40"/>
      <c r="AB652" s="40"/>
      <c r="AC652" s="40" t="s">
        <v>59</v>
      </c>
      <c r="AD652" s="40" t="s">
        <v>79</v>
      </c>
      <c r="AE652" s="40"/>
      <c r="AF652" s="1"/>
    </row>
    <row r="653" spans="1:32">
      <c r="A653" s="1" t="s">
        <v>1748</v>
      </c>
      <c r="B653" s="9">
        <v>40978</v>
      </c>
      <c r="C653" s="40" t="s">
        <v>2025</v>
      </c>
      <c r="D653" s="40" t="s">
        <v>36</v>
      </c>
      <c r="E653" s="40" t="s">
        <v>25</v>
      </c>
      <c r="F653" s="47" t="s">
        <v>2572</v>
      </c>
      <c r="G653" s="40" t="s">
        <v>26</v>
      </c>
      <c r="H653" s="40" t="s">
        <v>27</v>
      </c>
      <c r="I653" s="40" t="s">
        <v>40</v>
      </c>
      <c r="J653" s="40">
        <v>28.9</v>
      </c>
      <c r="K653" s="40"/>
      <c r="L653" s="40">
        <v>25.6</v>
      </c>
      <c r="M653" s="40">
        <v>124.3</v>
      </c>
      <c r="N653" s="40">
        <v>83.9</v>
      </c>
      <c r="O653" s="40"/>
      <c r="P653" s="40"/>
      <c r="Q653" s="40">
        <v>13</v>
      </c>
      <c r="R653" s="40">
        <v>93</v>
      </c>
      <c r="S653" s="40">
        <f>R653-Q653</f>
        <v>80</v>
      </c>
      <c r="T653" s="40">
        <f>3</f>
        <v>3</v>
      </c>
      <c r="U653" s="40"/>
      <c r="V653" s="40"/>
      <c r="W653" s="40"/>
      <c r="X653" s="40"/>
      <c r="Y653" s="40"/>
      <c r="Z653" s="40"/>
      <c r="AA653" s="40"/>
      <c r="AB653" s="40"/>
      <c r="AC653" s="40" t="s">
        <v>59</v>
      </c>
      <c r="AD653" s="40" t="s">
        <v>79</v>
      </c>
      <c r="AE653" s="40"/>
      <c r="AF653" s="1"/>
    </row>
    <row r="654" spans="1:32">
      <c r="A654" s="1" t="s">
        <v>1748</v>
      </c>
      <c r="B654" s="9">
        <v>40978</v>
      </c>
      <c r="C654" s="40" t="s">
        <v>2024</v>
      </c>
      <c r="D654" s="40" t="s">
        <v>31</v>
      </c>
      <c r="E654" s="40" t="s">
        <v>53</v>
      </c>
      <c r="F654" s="47" t="s">
        <v>2558</v>
      </c>
      <c r="G654" s="40" t="s">
        <v>26</v>
      </c>
      <c r="H654" s="40" t="s">
        <v>33</v>
      </c>
      <c r="I654" s="40"/>
      <c r="J654" s="40"/>
      <c r="K654" s="40"/>
      <c r="L654" s="40"/>
      <c r="M654" s="40"/>
      <c r="N654" s="40"/>
      <c r="O654" s="40"/>
      <c r="P654" s="40"/>
      <c r="Q654" s="40"/>
      <c r="R654" s="40"/>
      <c r="S654" s="40"/>
      <c r="T654" s="40"/>
      <c r="U654" s="40"/>
      <c r="V654" s="40"/>
      <c r="W654" s="40"/>
      <c r="X654" s="40"/>
      <c r="Y654" s="40"/>
      <c r="Z654" s="40"/>
      <c r="AA654" s="40"/>
      <c r="AB654" s="40"/>
      <c r="AC654" s="40" t="s">
        <v>45</v>
      </c>
      <c r="AD654" s="40" t="s">
        <v>105</v>
      </c>
      <c r="AE654" s="40"/>
      <c r="AF654" s="1"/>
    </row>
    <row r="655" spans="1:32">
      <c r="A655" s="1" t="s">
        <v>1748</v>
      </c>
      <c r="B655" s="9">
        <v>40978</v>
      </c>
      <c r="C655" s="40" t="s">
        <v>2036</v>
      </c>
      <c r="D655" s="40" t="s">
        <v>121</v>
      </c>
      <c r="E655" s="40" t="s">
        <v>25</v>
      </c>
      <c r="F655" s="47" t="s">
        <v>2570</v>
      </c>
      <c r="G655" s="40" t="s">
        <v>26</v>
      </c>
      <c r="H655" s="40" t="s">
        <v>27</v>
      </c>
      <c r="I655" s="40" t="s">
        <v>40</v>
      </c>
      <c r="J655" s="40">
        <v>50.3</v>
      </c>
      <c r="K655" s="40"/>
      <c r="L655" s="40">
        <v>22.1</v>
      </c>
      <c r="M655" s="40">
        <f>153+32.4</f>
        <v>185.4</v>
      </c>
      <c r="N655" s="40">
        <f>153+39.8</f>
        <v>192.8</v>
      </c>
      <c r="O655" s="40"/>
      <c r="P655" s="40">
        <v>35.35</v>
      </c>
      <c r="Q655" s="40">
        <v>13</v>
      </c>
      <c r="R655" s="40">
        <v>199</v>
      </c>
      <c r="S655" s="40">
        <f>R655-Q655</f>
        <v>186</v>
      </c>
      <c r="T655" s="40">
        <v>0</v>
      </c>
      <c r="U655" s="40"/>
      <c r="V655" s="40"/>
      <c r="W655" s="40"/>
      <c r="X655" s="40"/>
      <c r="Y655" s="40"/>
      <c r="Z655" s="40"/>
      <c r="AA655" s="40"/>
      <c r="AB655" s="40"/>
      <c r="AC655" s="40" t="s">
        <v>59</v>
      </c>
      <c r="AD655" s="40" t="s">
        <v>105</v>
      </c>
      <c r="AE655" s="40"/>
      <c r="AF655" s="1"/>
    </row>
    <row r="656" spans="1:32">
      <c r="A656" s="1" t="s">
        <v>1748</v>
      </c>
      <c r="B656" s="9">
        <v>40978</v>
      </c>
      <c r="C656" s="40" t="s">
        <v>2047</v>
      </c>
      <c r="D656" s="40" t="s">
        <v>36</v>
      </c>
      <c r="E656" s="40" t="s">
        <v>25</v>
      </c>
      <c r="F656" s="47" t="s">
        <v>2573</v>
      </c>
      <c r="G656" s="40" t="s">
        <v>26</v>
      </c>
      <c r="H656" s="40" t="s">
        <v>33</v>
      </c>
      <c r="I656" s="40" t="s">
        <v>266</v>
      </c>
      <c r="J656" s="40">
        <v>33.5</v>
      </c>
      <c r="K656" s="40"/>
      <c r="L656" s="40">
        <v>8.15</v>
      </c>
      <c r="M656" s="40">
        <v>145.30000000000001</v>
      </c>
      <c r="N656" s="40">
        <v>101</v>
      </c>
      <c r="O656" s="40"/>
      <c r="P656" s="40"/>
      <c r="Q656" s="40">
        <v>13</v>
      </c>
      <c r="R656" s="40">
        <v>126</v>
      </c>
      <c r="S656" s="40">
        <f>R656-Q656</f>
        <v>113</v>
      </c>
      <c r="T656" s="40">
        <v>0</v>
      </c>
      <c r="U656" s="40"/>
      <c r="V656" s="40" t="s">
        <v>267</v>
      </c>
      <c r="W656" s="40"/>
      <c r="X656" s="40"/>
      <c r="Y656" s="40"/>
      <c r="Z656" s="40"/>
      <c r="AA656" s="40"/>
      <c r="AB656" s="40"/>
      <c r="AC656" s="40" t="s">
        <v>59</v>
      </c>
      <c r="AD656" s="40" t="s">
        <v>105</v>
      </c>
      <c r="AE656" s="40"/>
      <c r="AF656" s="1"/>
    </row>
    <row r="657" spans="1:32">
      <c r="A657" s="1" t="s">
        <v>1748</v>
      </c>
      <c r="B657" s="9">
        <v>40978</v>
      </c>
      <c r="C657" s="40" t="s">
        <v>2040</v>
      </c>
      <c r="D657" s="40" t="s">
        <v>35</v>
      </c>
      <c r="E657" s="40" t="s">
        <v>25</v>
      </c>
      <c r="F657" s="47" t="s">
        <v>2571</v>
      </c>
      <c r="G657" s="40" t="s">
        <v>26</v>
      </c>
      <c r="H657" s="40" t="s">
        <v>27</v>
      </c>
      <c r="I657" s="40" t="s">
        <v>40</v>
      </c>
      <c r="J657" s="40">
        <v>25.1</v>
      </c>
      <c r="K657" s="40">
        <v>14.35</v>
      </c>
      <c r="L657" s="40">
        <v>19</v>
      </c>
      <c r="M657" s="40"/>
      <c r="N657" s="40"/>
      <c r="O657" s="40"/>
      <c r="P657" s="40"/>
      <c r="Q657" s="40">
        <v>13</v>
      </c>
      <c r="R657" s="40">
        <v>76</v>
      </c>
      <c r="S657" s="40">
        <f>R657-Q657</f>
        <v>63</v>
      </c>
      <c r="T657" s="40">
        <f>6+6</f>
        <v>12</v>
      </c>
      <c r="U657" s="40"/>
      <c r="V657" s="40"/>
      <c r="W657" s="40"/>
      <c r="X657" s="40">
        <v>542</v>
      </c>
      <c r="Y657" s="40"/>
      <c r="Z657" s="40"/>
      <c r="AA657" s="40"/>
      <c r="AB657" s="40"/>
      <c r="AC657" s="40" t="s">
        <v>59</v>
      </c>
      <c r="AD657" s="40" t="s">
        <v>79</v>
      </c>
      <c r="AE657" s="40"/>
      <c r="AF657" s="1"/>
    </row>
    <row r="658" spans="1:32">
      <c r="A658" s="1" t="s">
        <v>1748</v>
      </c>
      <c r="B658" s="9">
        <v>40978</v>
      </c>
      <c r="C658" s="40" t="s">
        <v>2050</v>
      </c>
      <c r="D658" s="40" t="s">
        <v>29</v>
      </c>
      <c r="E658" s="40" t="s">
        <v>53</v>
      </c>
      <c r="F658" s="47" t="s">
        <v>2559</v>
      </c>
      <c r="G658" s="40" t="s">
        <v>26</v>
      </c>
      <c r="H658" s="40" t="s">
        <v>27</v>
      </c>
      <c r="I658" s="40"/>
      <c r="J658" s="40"/>
      <c r="K658" s="40"/>
      <c r="L658" s="40"/>
      <c r="M658" s="40"/>
      <c r="N658" s="40"/>
      <c r="O658" s="40"/>
      <c r="P658" s="40"/>
      <c r="Q658" s="40"/>
      <c r="R658" s="40"/>
      <c r="S658" s="40"/>
      <c r="T658" s="40"/>
      <c r="U658" s="40"/>
      <c r="V658" s="40"/>
      <c r="W658" s="40"/>
      <c r="X658" s="40"/>
      <c r="Y658" s="40"/>
      <c r="Z658" s="40"/>
      <c r="AA658" s="40"/>
      <c r="AB658" s="40"/>
      <c r="AC658" s="40" t="s">
        <v>59</v>
      </c>
      <c r="AD658" s="40" t="s">
        <v>79</v>
      </c>
      <c r="AE658" s="40"/>
      <c r="AF658" s="1"/>
    </row>
    <row r="659" spans="1:32">
      <c r="A659" s="1" t="s">
        <v>1748</v>
      </c>
      <c r="B659" s="9">
        <v>40978</v>
      </c>
      <c r="C659" s="40" t="s">
        <v>2039</v>
      </c>
      <c r="D659" s="40" t="s">
        <v>24</v>
      </c>
      <c r="E659" s="40" t="s">
        <v>53</v>
      </c>
      <c r="F659" s="47" t="s">
        <v>2557</v>
      </c>
      <c r="G659" s="40" t="s">
        <v>26</v>
      </c>
      <c r="H659" s="40" t="s">
        <v>33</v>
      </c>
      <c r="I659" s="40"/>
      <c r="J659" s="40"/>
      <c r="K659" s="40"/>
      <c r="L659" s="40"/>
      <c r="M659" s="40"/>
      <c r="N659" s="40"/>
      <c r="O659" s="40"/>
      <c r="P659" s="40"/>
      <c r="Q659" s="40"/>
      <c r="R659" s="40"/>
      <c r="S659" s="40"/>
      <c r="T659" s="40"/>
      <c r="U659" s="40"/>
      <c r="V659" s="40"/>
      <c r="W659" s="40"/>
      <c r="X659" s="40"/>
      <c r="Y659" s="40"/>
      <c r="Z659" s="40"/>
      <c r="AA659" s="40"/>
      <c r="AB659" s="40"/>
      <c r="AC659" s="40" t="s">
        <v>45</v>
      </c>
      <c r="AD659" s="40" t="s">
        <v>105</v>
      </c>
      <c r="AE659" s="40"/>
      <c r="AF659" s="1"/>
    </row>
    <row r="660" spans="1:32">
      <c r="A660" s="35" t="s">
        <v>1748</v>
      </c>
      <c r="B660" s="36">
        <v>40978</v>
      </c>
      <c r="C660" s="45" t="s">
        <v>2021</v>
      </c>
      <c r="D660" s="45" t="s">
        <v>31</v>
      </c>
      <c r="E660" s="45" t="s">
        <v>25</v>
      </c>
      <c r="F660" s="72"/>
      <c r="G660" s="45"/>
      <c r="H660" s="45"/>
      <c r="I660" s="45"/>
      <c r="J660" s="45"/>
      <c r="K660" s="45"/>
      <c r="L660" s="45"/>
      <c r="M660" s="45"/>
      <c r="N660" s="45"/>
      <c r="O660" s="45"/>
      <c r="P660" s="45"/>
      <c r="Q660" s="45"/>
      <c r="R660" s="45"/>
      <c r="S660" s="45"/>
      <c r="T660" s="45"/>
      <c r="U660" s="45"/>
      <c r="V660" s="45"/>
      <c r="W660" s="45"/>
      <c r="X660" s="45"/>
      <c r="Y660" s="45"/>
      <c r="Z660" s="45"/>
      <c r="AA660" s="45"/>
      <c r="AB660" s="45"/>
      <c r="AC660" s="45" t="s">
        <v>45</v>
      </c>
      <c r="AD660" s="45" t="s">
        <v>105</v>
      </c>
      <c r="AE660" s="45" t="s">
        <v>2596</v>
      </c>
      <c r="AF660" s="35"/>
    </row>
    <row r="661" spans="1:32">
      <c r="A661" s="1" t="s">
        <v>1749</v>
      </c>
      <c r="B661" s="9">
        <v>40979</v>
      </c>
      <c r="C661" s="40" t="s">
        <v>2050</v>
      </c>
      <c r="D661" s="40" t="s">
        <v>24</v>
      </c>
      <c r="E661" s="40" t="s">
        <v>53</v>
      </c>
      <c r="F661" s="47" t="s">
        <v>2544</v>
      </c>
      <c r="G661" s="40"/>
      <c r="H661" s="40"/>
      <c r="I661" s="40"/>
      <c r="J661" s="40"/>
      <c r="K661" s="40"/>
      <c r="L661" s="40"/>
      <c r="M661" s="40"/>
      <c r="N661" s="40"/>
      <c r="O661" s="40"/>
      <c r="P661" s="40"/>
      <c r="Q661" s="40"/>
      <c r="R661" s="40"/>
      <c r="S661" s="40"/>
      <c r="T661" s="40"/>
      <c r="U661" s="40"/>
      <c r="V661" s="40"/>
      <c r="W661" s="40"/>
      <c r="X661" s="40"/>
      <c r="Y661" s="40"/>
      <c r="Z661" s="40"/>
      <c r="AA661" s="40"/>
      <c r="AB661" s="40"/>
      <c r="AC661" s="40" t="s">
        <v>45</v>
      </c>
      <c r="AD661" s="40" t="s">
        <v>59</v>
      </c>
      <c r="AE661" s="40"/>
      <c r="AF661" s="1"/>
    </row>
    <row r="662" spans="1:32">
      <c r="A662" s="1" t="s">
        <v>1749</v>
      </c>
      <c r="B662" s="9">
        <v>40979</v>
      </c>
      <c r="C662" s="40" t="s">
        <v>2033</v>
      </c>
      <c r="D662" s="40" t="s">
        <v>30</v>
      </c>
      <c r="E662" s="40" t="s">
        <v>25</v>
      </c>
      <c r="F662" s="47" t="s">
        <v>2584</v>
      </c>
      <c r="G662" s="40" t="s">
        <v>26</v>
      </c>
      <c r="H662" s="40" t="s">
        <v>27</v>
      </c>
      <c r="I662" s="40" t="s">
        <v>40</v>
      </c>
      <c r="J662" s="40">
        <v>28.4</v>
      </c>
      <c r="K662" s="40">
        <v>11.2</v>
      </c>
      <c r="L662" s="40">
        <v>10.1</v>
      </c>
      <c r="M662" s="40"/>
      <c r="N662" s="40"/>
      <c r="O662" s="40"/>
      <c r="P662" s="40"/>
      <c r="Q662" s="40">
        <v>13</v>
      </c>
      <c r="R662" s="40">
        <v>62</v>
      </c>
      <c r="S662" s="40">
        <f>R662-Q662</f>
        <v>49</v>
      </c>
      <c r="T662" s="40">
        <v>28</v>
      </c>
      <c r="U662" s="40"/>
      <c r="V662" s="40"/>
      <c r="W662" s="40"/>
      <c r="X662" s="40">
        <v>545</v>
      </c>
      <c r="Y662" s="40"/>
      <c r="Z662" s="40"/>
      <c r="AA662" s="40"/>
      <c r="AB662" s="40"/>
      <c r="AC662" s="40" t="s">
        <v>45</v>
      </c>
      <c r="AD662" s="40" t="s">
        <v>45</v>
      </c>
      <c r="AE662" s="40"/>
      <c r="AF662" s="1"/>
    </row>
    <row r="663" spans="1:32">
      <c r="A663" s="1" t="s">
        <v>1749</v>
      </c>
      <c r="B663" s="9">
        <v>40979</v>
      </c>
      <c r="C663" s="40" t="s">
        <v>2026</v>
      </c>
      <c r="D663" s="40" t="s">
        <v>35</v>
      </c>
      <c r="E663" s="40" t="s">
        <v>25</v>
      </c>
      <c r="F663" s="47" t="s">
        <v>2580</v>
      </c>
      <c r="G663" s="40" t="s">
        <v>26</v>
      </c>
      <c r="H663" s="40" t="s">
        <v>27</v>
      </c>
      <c r="I663" s="40" t="s">
        <v>276</v>
      </c>
      <c r="J663" s="40">
        <v>27</v>
      </c>
      <c r="K663" s="40">
        <v>16.5</v>
      </c>
      <c r="L663" s="40">
        <v>19.3</v>
      </c>
      <c r="M663" s="40"/>
      <c r="N663" s="40"/>
      <c r="O663" s="40"/>
      <c r="P663" s="40"/>
      <c r="Q663" s="40">
        <v>13</v>
      </c>
      <c r="R663" s="40">
        <v>72</v>
      </c>
      <c r="S663" s="40">
        <f>R663-Q663</f>
        <v>59</v>
      </c>
      <c r="T663" s="40">
        <v>7</v>
      </c>
      <c r="U663" s="40"/>
      <c r="V663" s="40"/>
      <c r="W663" s="40"/>
      <c r="X663" s="40"/>
      <c r="Y663" s="40"/>
      <c r="Z663" s="40"/>
      <c r="AA663" s="40"/>
      <c r="AB663" s="40"/>
      <c r="AC663" s="40" t="s">
        <v>45</v>
      </c>
      <c r="AD663" s="40" t="s">
        <v>115</v>
      </c>
      <c r="AE663" s="40"/>
      <c r="AF663" s="1"/>
    </row>
    <row r="664" spans="1:32">
      <c r="A664" s="1" t="s">
        <v>1749</v>
      </c>
      <c r="B664" s="9">
        <v>40979</v>
      </c>
      <c r="C664" s="40" t="s">
        <v>2053</v>
      </c>
      <c r="D664" s="40" t="s">
        <v>24</v>
      </c>
      <c r="E664" s="40" t="s">
        <v>25</v>
      </c>
      <c r="F664" s="47" t="s">
        <v>2582</v>
      </c>
      <c r="G664" s="40" t="s">
        <v>26</v>
      </c>
      <c r="H664" s="40" t="s">
        <v>27</v>
      </c>
      <c r="I664" s="40" t="s">
        <v>40</v>
      </c>
      <c r="J664" s="40">
        <v>44.4</v>
      </c>
      <c r="K664" s="40">
        <v>23.3</v>
      </c>
      <c r="L664" s="40">
        <v>38.6</v>
      </c>
      <c r="M664" s="40"/>
      <c r="N664" s="40"/>
      <c r="O664" s="40"/>
      <c r="P664" s="40"/>
      <c r="Q664" s="40">
        <v>13</v>
      </c>
      <c r="R664" s="40">
        <v>360</v>
      </c>
      <c r="S664" s="40">
        <f>R664-Q664</f>
        <v>347</v>
      </c>
      <c r="T664" s="40">
        <f>9+4</f>
        <v>13</v>
      </c>
      <c r="U664" s="40"/>
      <c r="V664" s="40" t="s">
        <v>279</v>
      </c>
      <c r="W664" s="40"/>
      <c r="X664" s="40">
        <v>547</v>
      </c>
      <c r="Y664" s="40"/>
      <c r="Z664" s="40"/>
      <c r="AA664" s="40"/>
      <c r="AB664" s="40"/>
      <c r="AC664" s="40" t="s">
        <v>45</v>
      </c>
      <c r="AD664" s="40" t="s">
        <v>79</v>
      </c>
      <c r="AE664" s="40" t="s">
        <v>280</v>
      </c>
      <c r="AF664" s="1"/>
    </row>
    <row r="665" spans="1:32">
      <c r="A665" s="1" t="s">
        <v>1749</v>
      </c>
      <c r="B665" s="9">
        <v>40979</v>
      </c>
      <c r="C665" s="40" t="s">
        <v>2042</v>
      </c>
      <c r="D665" s="40" t="s">
        <v>32</v>
      </c>
      <c r="E665" s="40" t="s">
        <v>53</v>
      </c>
      <c r="F665" s="47" t="s">
        <v>2550</v>
      </c>
      <c r="G665" s="40" t="s">
        <v>26</v>
      </c>
      <c r="H665" s="40" t="s">
        <v>27</v>
      </c>
      <c r="I665" s="40"/>
      <c r="J665" s="40"/>
      <c r="K665" s="40"/>
      <c r="L665" s="40"/>
      <c r="M665" s="40"/>
      <c r="N665" s="40"/>
      <c r="O665" s="40"/>
      <c r="P665" s="40"/>
      <c r="Q665" s="40"/>
      <c r="R665" s="40"/>
      <c r="S665" s="40"/>
      <c r="T665" s="40"/>
      <c r="U665" s="40"/>
      <c r="V665" s="40"/>
      <c r="W665" s="40"/>
      <c r="X665" s="40"/>
      <c r="Y665" s="40"/>
      <c r="Z665" s="40"/>
      <c r="AA665" s="40"/>
      <c r="AB665" s="40"/>
      <c r="AC665" s="40" t="s">
        <v>59</v>
      </c>
      <c r="AD665" s="40" t="s">
        <v>105</v>
      </c>
      <c r="AE665" s="40"/>
      <c r="AF665" s="1"/>
    </row>
    <row r="666" spans="1:32">
      <c r="A666" s="1" t="s">
        <v>1749</v>
      </c>
      <c r="B666" s="9">
        <v>40979</v>
      </c>
      <c r="C666" s="40" t="s">
        <v>2034</v>
      </c>
      <c r="D666" s="40" t="s">
        <v>36</v>
      </c>
      <c r="E666" s="40" t="s">
        <v>25</v>
      </c>
      <c r="F666" s="47" t="s">
        <v>2581</v>
      </c>
      <c r="G666" s="40" t="s">
        <v>26</v>
      </c>
      <c r="H666" s="40" t="s">
        <v>33</v>
      </c>
      <c r="I666" s="40"/>
      <c r="J666" s="40">
        <v>31.9</v>
      </c>
      <c r="K666" s="40"/>
      <c r="L666" s="40">
        <v>6.4</v>
      </c>
      <c r="M666" s="40">
        <v>129</v>
      </c>
      <c r="N666" s="40">
        <v>93</v>
      </c>
      <c r="O666" s="40"/>
      <c r="P666" s="40"/>
      <c r="Q666" s="40">
        <v>13</v>
      </c>
      <c r="R666" s="40">
        <v>103</v>
      </c>
      <c r="S666" s="40">
        <f>R666-Q666</f>
        <v>90</v>
      </c>
      <c r="T666" s="40">
        <v>1</v>
      </c>
      <c r="U666" s="40"/>
      <c r="V666" s="40"/>
      <c r="W666" s="40"/>
      <c r="X666" s="40"/>
      <c r="Y666" s="40"/>
      <c r="Z666" s="40"/>
      <c r="AA666" s="40"/>
      <c r="AB666" s="40"/>
      <c r="AC666" s="40" t="s">
        <v>45</v>
      </c>
      <c r="AD666" s="40" t="s">
        <v>105</v>
      </c>
      <c r="AE666" s="40"/>
      <c r="AF666" s="1"/>
    </row>
    <row r="667" spans="1:32">
      <c r="A667" s="1" t="s">
        <v>1749</v>
      </c>
      <c r="B667" s="9">
        <v>40979</v>
      </c>
      <c r="C667" s="40" t="s">
        <v>2035</v>
      </c>
      <c r="D667" s="40" t="s">
        <v>32</v>
      </c>
      <c r="E667" s="40" t="s">
        <v>53</v>
      </c>
      <c r="F667" s="47" t="s">
        <v>2552</v>
      </c>
      <c r="G667" s="40" t="s">
        <v>26</v>
      </c>
      <c r="H667" s="40" t="s">
        <v>33</v>
      </c>
      <c r="I667" s="40"/>
      <c r="J667" s="40"/>
      <c r="K667" s="40"/>
      <c r="L667" s="40"/>
      <c r="M667" s="40"/>
      <c r="N667" s="40"/>
      <c r="O667" s="40"/>
      <c r="P667" s="40"/>
      <c r="Q667" s="40"/>
      <c r="R667" s="40"/>
      <c r="S667" s="40"/>
      <c r="T667" s="40"/>
      <c r="U667" s="40"/>
      <c r="V667" s="40"/>
      <c r="W667" s="40"/>
      <c r="X667" s="40"/>
      <c r="Y667" s="40"/>
      <c r="Z667" s="40"/>
      <c r="AA667" s="40"/>
      <c r="AB667" s="40"/>
      <c r="AC667" s="40" t="s">
        <v>45</v>
      </c>
      <c r="AD667" s="40" t="s">
        <v>59</v>
      </c>
      <c r="AE667" s="40"/>
      <c r="AF667" s="1"/>
    </row>
    <row r="668" spans="1:32">
      <c r="A668" s="1" t="s">
        <v>1749</v>
      </c>
      <c r="B668" s="9">
        <v>40979</v>
      </c>
      <c r="C668" s="40" t="s">
        <v>2019</v>
      </c>
      <c r="D668" s="40" t="s">
        <v>30</v>
      </c>
      <c r="E668" s="40" t="s">
        <v>53</v>
      </c>
      <c r="F668" s="47" t="s">
        <v>2561</v>
      </c>
      <c r="G668" s="40" t="s">
        <v>26</v>
      </c>
      <c r="H668" s="40" t="s">
        <v>33</v>
      </c>
      <c r="I668" s="40"/>
      <c r="J668" s="40"/>
      <c r="K668" s="40"/>
      <c r="L668" s="40"/>
      <c r="M668" s="40"/>
      <c r="N668" s="40"/>
      <c r="O668" s="40"/>
      <c r="P668" s="40"/>
      <c r="Q668" s="40"/>
      <c r="R668" s="40"/>
      <c r="S668" s="40"/>
      <c r="T668" s="40"/>
      <c r="U668" s="40"/>
      <c r="V668" s="40"/>
      <c r="W668" s="40"/>
      <c r="X668" s="40"/>
      <c r="Y668" s="40"/>
      <c r="Z668" s="40"/>
      <c r="AA668" s="40"/>
      <c r="AB668" s="40"/>
      <c r="AC668" s="40" t="s">
        <v>59</v>
      </c>
      <c r="AD668" s="40" t="s">
        <v>59</v>
      </c>
      <c r="AE668" s="40"/>
      <c r="AF668" s="1"/>
    </row>
    <row r="669" spans="1:32">
      <c r="A669" s="1" t="s">
        <v>1749</v>
      </c>
      <c r="B669" s="9">
        <v>40979</v>
      </c>
      <c r="C669" s="40" t="s">
        <v>2037</v>
      </c>
      <c r="D669" s="40" t="s">
        <v>30</v>
      </c>
      <c r="E669" s="40" t="s">
        <v>53</v>
      </c>
      <c r="F669" s="47" t="s">
        <v>2564</v>
      </c>
      <c r="G669" s="40" t="s">
        <v>26</v>
      </c>
      <c r="H669" s="40" t="s">
        <v>27</v>
      </c>
      <c r="I669" s="40"/>
      <c r="J669" s="40"/>
      <c r="K669" s="40"/>
      <c r="L669" s="40"/>
      <c r="M669" s="40"/>
      <c r="N669" s="40"/>
      <c r="O669" s="40"/>
      <c r="P669" s="40"/>
      <c r="Q669" s="40"/>
      <c r="R669" s="40"/>
      <c r="S669" s="40"/>
      <c r="T669" s="40"/>
      <c r="U669" s="40"/>
      <c r="V669" s="40"/>
      <c r="W669" s="40"/>
      <c r="X669" s="40"/>
      <c r="Y669" s="40"/>
      <c r="Z669" s="40"/>
      <c r="AA669" s="40"/>
      <c r="AB669" s="40"/>
      <c r="AC669" s="40" t="s">
        <v>59</v>
      </c>
      <c r="AD669" s="40" t="s">
        <v>79</v>
      </c>
      <c r="AE669" s="40"/>
      <c r="AF669" s="1"/>
    </row>
    <row r="670" spans="1:32">
      <c r="A670" s="1" t="s">
        <v>1749</v>
      </c>
      <c r="B670" s="9">
        <v>40979</v>
      </c>
      <c r="C670" s="40" t="s">
        <v>2011</v>
      </c>
      <c r="D670" s="40" t="s">
        <v>146</v>
      </c>
      <c r="E670" s="40" t="s">
        <v>53</v>
      </c>
      <c r="F670" s="47" t="s">
        <v>2547</v>
      </c>
      <c r="G670" s="40"/>
      <c r="H670" s="40"/>
      <c r="I670" s="40"/>
      <c r="J670" s="40"/>
      <c r="K670" s="40"/>
      <c r="L670" s="40"/>
      <c r="M670" s="40"/>
      <c r="N670" s="40"/>
      <c r="O670" s="40"/>
      <c r="P670" s="40"/>
      <c r="Q670" s="40"/>
      <c r="R670" s="40"/>
      <c r="S670" s="40"/>
      <c r="T670" s="40"/>
      <c r="U670" s="40"/>
      <c r="V670" s="40"/>
      <c r="W670" s="40"/>
      <c r="X670" s="40"/>
      <c r="Y670" s="40"/>
      <c r="Z670" s="40"/>
      <c r="AA670" s="40"/>
      <c r="AB670" s="40"/>
      <c r="AC670" s="40" t="s">
        <v>59</v>
      </c>
      <c r="AD670" s="40" t="s">
        <v>59</v>
      </c>
      <c r="AE670" s="40"/>
      <c r="AF670" s="1"/>
    </row>
    <row r="671" spans="1:32">
      <c r="A671" s="1" t="s">
        <v>1749</v>
      </c>
      <c r="B671" s="9">
        <v>40979</v>
      </c>
      <c r="C671" s="40" t="s">
        <v>2023</v>
      </c>
      <c r="D671" s="40" t="s">
        <v>30</v>
      </c>
      <c r="E671" s="40" t="s">
        <v>25</v>
      </c>
      <c r="F671" s="47" t="s">
        <v>2585</v>
      </c>
      <c r="G671" s="40" t="s">
        <v>125</v>
      </c>
      <c r="H671" s="40" t="s">
        <v>90</v>
      </c>
      <c r="I671" s="40"/>
      <c r="J671" s="40">
        <v>25.2</v>
      </c>
      <c r="K671" s="40">
        <v>16.399999999999999</v>
      </c>
      <c r="L671" s="40">
        <v>3.7</v>
      </c>
      <c r="M671" s="40"/>
      <c r="N671" s="40"/>
      <c r="O671" s="40"/>
      <c r="P671" s="40"/>
      <c r="Q671" s="40">
        <v>13</v>
      </c>
      <c r="R671" s="40">
        <v>40</v>
      </c>
      <c r="S671" s="40">
        <f>R671-Q671</f>
        <v>27</v>
      </c>
      <c r="T671" s="40">
        <v>9</v>
      </c>
      <c r="U671" s="40"/>
      <c r="V671" s="40"/>
      <c r="W671" s="40"/>
      <c r="X671" s="40">
        <v>546</v>
      </c>
      <c r="Y671" s="40"/>
      <c r="Z671" s="40"/>
      <c r="AA671" s="40"/>
      <c r="AB671" s="40"/>
      <c r="AC671" s="40" t="s">
        <v>45</v>
      </c>
      <c r="AD671" s="40" t="s">
        <v>115</v>
      </c>
      <c r="AE671" s="40" t="s">
        <v>278</v>
      </c>
      <c r="AF671" s="1"/>
    </row>
    <row r="672" spans="1:32">
      <c r="A672" s="1" t="s">
        <v>1749</v>
      </c>
      <c r="B672" s="9">
        <v>40979</v>
      </c>
      <c r="C672" s="40" t="s">
        <v>2052</v>
      </c>
      <c r="D672" s="40" t="s">
        <v>121</v>
      </c>
      <c r="E672" s="40" t="s">
        <v>25</v>
      </c>
      <c r="F672" s="47" t="s">
        <v>2579</v>
      </c>
      <c r="G672" s="40" t="s">
        <v>26</v>
      </c>
      <c r="H672" s="40" t="s">
        <v>33</v>
      </c>
      <c r="I672" s="40"/>
      <c r="J672" s="40">
        <v>46.7</v>
      </c>
      <c r="K672" s="40"/>
      <c r="L672" s="40">
        <v>8.5</v>
      </c>
      <c r="M672" s="40">
        <f>130+49.7</f>
        <v>179.7</v>
      </c>
      <c r="N672" s="40">
        <f>130+40.4</f>
        <v>170.4</v>
      </c>
      <c r="O672" s="40"/>
      <c r="P672" s="40">
        <v>31.6</v>
      </c>
      <c r="Q672" s="40">
        <v>13</v>
      </c>
      <c r="R672" s="40">
        <v>158</v>
      </c>
      <c r="S672" s="40">
        <f>R672-Q672</f>
        <v>145</v>
      </c>
      <c r="T672" s="40">
        <v>0</v>
      </c>
      <c r="U672" s="40"/>
      <c r="V672" s="40"/>
      <c r="W672" s="40"/>
      <c r="X672" s="40"/>
      <c r="Y672" s="40"/>
      <c r="Z672" s="40"/>
      <c r="AA672" s="40"/>
      <c r="AB672" s="40"/>
      <c r="AC672" s="40" t="s">
        <v>45</v>
      </c>
      <c r="AD672" s="40" t="s">
        <v>105</v>
      </c>
      <c r="AE672" s="40" t="s">
        <v>272</v>
      </c>
      <c r="AF672" s="1"/>
    </row>
    <row r="673" spans="1:32">
      <c r="A673" s="1" t="s">
        <v>1749</v>
      </c>
      <c r="B673" s="9">
        <v>40979</v>
      </c>
      <c r="C673" s="40" t="s">
        <v>2013</v>
      </c>
      <c r="D673" s="40" t="s">
        <v>146</v>
      </c>
      <c r="E673" s="40" t="s">
        <v>53</v>
      </c>
      <c r="F673" s="47" t="s">
        <v>2548</v>
      </c>
      <c r="G673" s="40" t="s">
        <v>26</v>
      </c>
      <c r="H673" s="40" t="s">
        <v>33</v>
      </c>
      <c r="I673" s="40"/>
      <c r="J673" s="40"/>
      <c r="K673" s="40"/>
      <c r="L673" s="40"/>
      <c r="M673" s="40"/>
      <c r="N673" s="40"/>
      <c r="O673" s="40"/>
      <c r="P673" s="40"/>
      <c r="Q673" s="40"/>
      <c r="R673" s="40"/>
      <c r="S673" s="40"/>
      <c r="T673" s="40"/>
      <c r="U673" s="40"/>
      <c r="V673" s="40"/>
      <c r="W673" s="40"/>
      <c r="X673" s="40"/>
      <c r="Y673" s="40"/>
      <c r="Z673" s="40"/>
      <c r="AA673" s="40"/>
      <c r="AB673" s="40"/>
      <c r="AC673" s="40" t="s">
        <v>59</v>
      </c>
      <c r="AD673" s="40" t="s">
        <v>105</v>
      </c>
      <c r="AE673" s="40"/>
      <c r="AF673" s="1"/>
    </row>
    <row r="674" spans="1:32">
      <c r="A674" s="1" t="s">
        <v>1749</v>
      </c>
      <c r="B674" s="9">
        <v>40979</v>
      </c>
      <c r="C674" s="40" t="s">
        <v>2032</v>
      </c>
      <c r="D674" s="40" t="s">
        <v>29</v>
      </c>
      <c r="E674" s="40" t="s">
        <v>25</v>
      </c>
      <c r="F674" s="47" t="s">
        <v>2583</v>
      </c>
      <c r="G674" s="40" t="s">
        <v>26</v>
      </c>
      <c r="H674" s="40" t="s">
        <v>33</v>
      </c>
      <c r="I674" s="40" t="s">
        <v>63</v>
      </c>
      <c r="J674" s="40">
        <v>40.5</v>
      </c>
      <c r="K674" s="40">
        <v>24.1</v>
      </c>
      <c r="L674" s="40">
        <v>11.9</v>
      </c>
      <c r="M674" s="40"/>
      <c r="N674" s="40"/>
      <c r="O674" s="40"/>
      <c r="P674" s="40"/>
      <c r="Q674" s="40">
        <v>13</v>
      </c>
      <c r="R674" s="40">
        <v>144</v>
      </c>
      <c r="S674" s="40">
        <f>R674-Q674</f>
        <v>131</v>
      </c>
      <c r="T674" s="40">
        <v>52</v>
      </c>
      <c r="U674" s="40"/>
      <c r="V674" s="40" t="s">
        <v>275</v>
      </c>
      <c r="W674" s="40"/>
      <c r="X674" s="40">
        <v>544</v>
      </c>
      <c r="Y674" s="40"/>
      <c r="Z674" s="40"/>
      <c r="AA674" s="40"/>
      <c r="AB674" s="40"/>
      <c r="AC674" s="40" t="s">
        <v>45</v>
      </c>
      <c r="AD674" s="40" t="s">
        <v>79</v>
      </c>
      <c r="AE674" s="40"/>
      <c r="AF674" s="1"/>
    </row>
    <row r="675" spans="1:32">
      <c r="A675" s="35" t="s">
        <v>1749</v>
      </c>
      <c r="B675" s="36">
        <v>40979</v>
      </c>
      <c r="C675" s="45" t="s">
        <v>2038</v>
      </c>
      <c r="D675" s="45" t="s">
        <v>146</v>
      </c>
      <c r="E675" s="45" t="s">
        <v>25</v>
      </c>
      <c r="F675" s="72"/>
      <c r="G675" s="45"/>
      <c r="H675" s="45"/>
      <c r="I675" s="45"/>
      <c r="J675" s="45"/>
      <c r="K675" s="45"/>
      <c r="L675" s="45"/>
      <c r="M675" s="45"/>
      <c r="N675" s="45"/>
      <c r="O675" s="45"/>
      <c r="P675" s="45"/>
      <c r="Q675" s="45"/>
      <c r="R675" s="45"/>
      <c r="S675" s="45"/>
      <c r="T675" s="45">
        <v>3</v>
      </c>
      <c r="U675" s="45"/>
      <c r="V675" s="45"/>
      <c r="W675" s="45"/>
      <c r="X675" s="45"/>
      <c r="Y675" s="45"/>
      <c r="Z675" s="45"/>
      <c r="AA675" s="45"/>
      <c r="AB675" s="45"/>
      <c r="AC675" s="45" t="s">
        <v>45</v>
      </c>
      <c r="AD675" s="45" t="s">
        <v>105</v>
      </c>
      <c r="AE675" s="45" t="s">
        <v>2602</v>
      </c>
      <c r="AF675" s="35"/>
    </row>
    <row r="676" spans="1:32">
      <c r="A676" s="1" t="s">
        <v>1750</v>
      </c>
      <c r="B676" s="9">
        <v>40980</v>
      </c>
      <c r="C676" s="40" t="s">
        <v>2025</v>
      </c>
      <c r="D676" s="40" t="s">
        <v>24</v>
      </c>
      <c r="E676" s="40" t="s">
        <v>53</v>
      </c>
      <c r="F676" s="47" t="s">
        <v>2544</v>
      </c>
      <c r="G676" s="40" t="s">
        <v>26</v>
      </c>
      <c r="H676" s="40" t="s">
        <v>33</v>
      </c>
      <c r="I676" s="40"/>
      <c r="J676" s="40"/>
      <c r="K676" s="40"/>
      <c r="L676" s="40"/>
      <c r="M676" s="40"/>
      <c r="N676" s="40"/>
      <c r="O676" s="40"/>
      <c r="P676" s="40"/>
      <c r="Q676" s="40"/>
      <c r="R676" s="40"/>
      <c r="S676" s="40"/>
      <c r="T676" s="40"/>
      <c r="U676" s="40"/>
      <c r="V676" s="40"/>
      <c r="W676" s="40"/>
      <c r="X676" s="40"/>
      <c r="Y676" s="40"/>
      <c r="Z676" s="40"/>
      <c r="AA676" s="40"/>
      <c r="AB676" s="40"/>
      <c r="AC676" s="40" t="s">
        <v>59</v>
      </c>
      <c r="AD676" s="40" t="s">
        <v>45</v>
      </c>
      <c r="AE676" s="40"/>
      <c r="AF676" s="1"/>
    </row>
    <row r="677" spans="1:32">
      <c r="A677" s="1" t="s">
        <v>1750</v>
      </c>
      <c r="B677" s="9">
        <v>40980</v>
      </c>
      <c r="C677" s="40" t="s">
        <v>2057</v>
      </c>
      <c r="D677" s="40" t="s">
        <v>24</v>
      </c>
      <c r="E677" s="40" t="s">
        <v>53</v>
      </c>
      <c r="F677" s="47" t="s">
        <v>2567</v>
      </c>
      <c r="G677" s="40" t="s">
        <v>26</v>
      </c>
      <c r="H677" s="40" t="s">
        <v>33</v>
      </c>
      <c r="I677" s="40"/>
      <c r="J677" s="40"/>
      <c r="K677" s="40"/>
      <c r="L677" s="40"/>
      <c r="M677" s="40"/>
      <c r="N677" s="40"/>
      <c r="O677" s="40"/>
      <c r="P677" s="40"/>
      <c r="Q677" s="40"/>
      <c r="R677" s="40"/>
      <c r="S677" s="40"/>
      <c r="T677" s="40"/>
      <c r="U677" s="40"/>
      <c r="V677" s="40"/>
      <c r="W677" s="40"/>
      <c r="X677" s="40"/>
      <c r="Y677" s="40"/>
      <c r="Z677" s="40"/>
      <c r="AA677" s="40"/>
      <c r="AB677" s="40"/>
      <c r="AC677" s="40" t="s">
        <v>59</v>
      </c>
      <c r="AD677" s="40" t="s">
        <v>79</v>
      </c>
      <c r="AE677" s="40"/>
      <c r="AF677" s="1"/>
    </row>
    <row r="678" spans="1:32">
      <c r="A678" s="1" t="s">
        <v>1750</v>
      </c>
      <c r="B678" s="9">
        <v>40980</v>
      </c>
      <c r="C678" s="40" t="s">
        <v>2016</v>
      </c>
      <c r="D678" s="40" t="s">
        <v>30</v>
      </c>
      <c r="E678" s="40" t="s">
        <v>53</v>
      </c>
      <c r="F678" s="47" t="s">
        <v>2584</v>
      </c>
      <c r="G678" s="40" t="s">
        <v>26</v>
      </c>
      <c r="H678" s="40" t="s">
        <v>27</v>
      </c>
      <c r="I678" s="40"/>
      <c r="J678" s="40"/>
      <c r="K678" s="40"/>
      <c r="L678" s="40"/>
      <c r="M678" s="40"/>
      <c r="N678" s="40"/>
      <c r="O678" s="40"/>
      <c r="P678" s="40"/>
      <c r="Q678" s="40"/>
      <c r="R678" s="40"/>
      <c r="S678" s="40"/>
      <c r="T678" s="40"/>
      <c r="U678" s="40"/>
      <c r="V678" s="40"/>
      <c r="W678" s="40"/>
      <c r="X678" s="40"/>
      <c r="Y678" s="40"/>
      <c r="Z678" s="40"/>
      <c r="AA678" s="40"/>
      <c r="AB678" s="40"/>
      <c r="AC678" s="40" t="s">
        <v>59</v>
      </c>
      <c r="AD678" s="40" t="s">
        <v>79</v>
      </c>
      <c r="AE678" s="40"/>
      <c r="AF678" s="1"/>
    </row>
    <row r="679" spans="1:32">
      <c r="A679" s="1" t="s">
        <v>1750</v>
      </c>
      <c r="B679" s="9">
        <v>40980</v>
      </c>
      <c r="C679" s="40" t="s">
        <v>2042</v>
      </c>
      <c r="D679" s="40" t="s">
        <v>32</v>
      </c>
      <c r="E679" s="40" t="s">
        <v>53</v>
      </c>
      <c r="F679" s="47" t="s">
        <v>2550</v>
      </c>
      <c r="G679" s="40" t="s">
        <v>26</v>
      </c>
      <c r="H679" s="40" t="s">
        <v>27</v>
      </c>
      <c r="I679" s="40"/>
      <c r="J679" s="40"/>
      <c r="K679" s="40"/>
      <c r="L679" s="40"/>
      <c r="M679" s="40"/>
      <c r="N679" s="40"/>
      <c r="O679" s="40"/>
      <c r="P679" s="40"/>
      <c r="Q679" s="40"/>
      <c r="R679" s="40"/>
      <c r="S679" s="40"/>
      <c r="T679" s="40"/>
      <c r="U679" s="40"/>
      <c r="V679" s="40"/>
      <c r="W679" s="40"/>
      <c r="X679" s="40"/>
      <c r="Y679" s="40"/>
      <c r="Z679" s="40"/>
      <c r="AA679" s="40"/>
      <c r="AB679" s="40"/>
      <c r="AC679" s="40" t="s">
        <v>45</v>
      </c>
      <c r="AD679" s="40" t="s">
        <v>59</v>
      </c>
      <c r="AE679" s="40"/>
      <c r="AF679" s="1"/>
    </row>
    <row r="680" spans="1:32">
      <c r="A680" s="1" t="s">
        <v>1750</v>
      </c>
      <c r="B680" s="9">
        <v>40980</v>
      </c>
      <c r="C680" s="40" t="s">
        <v>2059</v>
      </c>
      <c r="D680" s="40" t="s">
        <v>146</v>
      </c>
      <c r="E680" s="40" t="s">
        <v>53</v>
      </c>
      <c r="F680" s="47" t="s">
        <v>2546</v>
      </c>
      <c r="G680" s="40" t="s">
        <v>26</v>
      </c>
      <c r="H680" s="40" t="s">
        <v>27</v>
      </c>
      <c r="I680" s="40"/>
      <c r="J680" s="40"/>
      <c r="K680" s="40"/>
      <c r="L680" s="40"/>
      <c r="M680" s="40"/>
      <c r="N680" s="40"/>
      <c r="O680" s="40"/>
      <c r="P680" s="40"/>
      <c r="Q680" s="40"/>
      <c r="R680" s="40"/>
      <c r="S680" s="40"/>
      <c r="T680" s="40"/>
      <c r="U680" s="40"/>
      <c r="V680" s="40"/>
      <c r="W680" s="40"/>
      <c r="X680" s="40"/>
      <c r="Y680" s="40"/>
      <c r="Z680" s="40"/>
      <c r="AA680" s="40"/>
      <c r="AB680" s="40"/>
      <c r="AC680" s="40" t="s">
        <v>59</v>
      </c>
      <c r="AD680" s="40" t="s">
        <v>45</v>
      </c>
      <c r="AE680" s="40"/>
      <c r="AF680" s="1"/>
    </row>
    <row r="681" spans="1:32">
      <c r="A681" s="1" t="s">
        <v>1750</v>
      </c>
      <c r="B681" s="9">
        <v>40980</v>
      </c>
      <c r="C681" s="40" t="s">
        <v>2012</v>
      </c>
      <c r="D681" s="40" t="s">
        <v>30</v>
      </c>
      <c r="E681" s="40" t="s">
        <v>53</v>
      </c>
      <c r="F681" s="47" t="s">
        <v>2560</v>
      </c>
      <c r="G681" s="40" t="s">
        <v>26</v>
      </c>
      <c r="H681" s="40" t="s">
        <v>33</v>
      </c>
      <c r="I681" s="40"/>
      <c r="J681" s="40"/>
      <c r="K681" s="40"/>
      <c r="L681" s="40"/>
      <c r="M681" s="40"/>
      <c r="N681" s="40"/>
      <c r="O681" s="40"/>
      <c r="P681" s="40"/>
      <c r="Q681" s="40"/>
      <c r="R681" s="40"/>
      <c r="S681" s="40"/>
      <c r="T681" s="40"/>
      <c r="U681" s="40"/>
      <c r="V681" s="40"/>
      <c r="W681" s="40"/>
      <c r="X681" s="40"/>
      <c r="Y681" s="40"/>
      <c r="Z681" s="40"/>
      <c r="AA681" s="40"/>
      <c r="AB681" s="40"/>
      <c r="AC681" s="40" t="s">
        <v>45</v>
      </c>
      <c r="AD681" s="40" t="s">
        <v>117</v>
      </c>
      <c r="AE681" s="40"/>
      <c r="AF681" s="1"/>
    </row>
    <row r="682" spans="1:32">
      <c r="A682" s="1" t="s">
        <v>1750</v>
      </c>
      <c r="B682" s="9">
        <v>40980</v>
      </c>
      <c r="C682" s="40" t="s">
        <v>2026</v>
      </c>
      <c r="D682" s="40" t="s">
        <v>32</v>
      </c>
      <c r="E682" s="40" t="s">
        <v>25</v>
      </c>
      <c r="F682" s="47" t="s">
        <v>2590</v>
      </c>
      <c r="G682" s="40" t="s">
        <v>125</v>
      </c>
      <c r="H682" s="40" t="s">
        <v>66</v>
      </c>
      <c r="I682" s="40"/>
      <c r="J682" s="40">
        <v>26.5</v>
      </c>
      <c r="K682" s="40">
        <v>17.3</v>
      </c>
      <c r="L682" s="40">
        <v>11.3</v>
      </c>
      <c r="M682" s="40"/>
      <c r="N682" s="40"/>
      <c r="O682" s="40"/>
      <c r="P682" s="40"/>
      <c r="Q682" s="40">
        <v>13</v>
      </c>
      <c r="R682" s="40">
        <v>53</v>
      </c>
      <c r="S682" s="40">
        <f>R682-Q682</f>
        <v>40</v>
      </c>
      <c r="T682" s="40">
        <f>7+47</f>
        <v>54</v>
      </c>
      <c r="U682" s="40"/>
      <c r="V682" s="40" t="s">
        <v>285</v>
      </c>
      <c r="W682" s="40"/>
      <c r="X682" s="40">
        <v>550</v>
      </c>
      <c r="Y682" s="40"/>
      <c r="Z682" s="40"/>
      <c r="AA682" s="40"/>
      <c r="AB682" s="40"/>
      <c r="AC682" s="40" t="s">
        <v>59</v>
      </c>
      <c r="AD682" s="40" t="s">
        <v>117</v>
      </c>
      <c r="AE682" s="40"/>
      <c r="AF682" s="1"/>
    </row>
    <row r="683" spans="1:32">
      <c r="A683" s="1" t="s">
        <v>1750</v>
      </c>
      <c r="B683" s="9">
        <v>40980</v>
      </c>
      <c r="C683" s="40" t="s">
        <v>2035</v>
      </c>
      <c r="D683" s="40" t="s">
        <v>32</v>
      </c>
      <c r="E683" s="40" t="s">
        <v>53</v>
      </c>
      <c r="F683" s="47" t="s">
        <v>2552</v>
      </c>
      <c r="G683" s="40" t="s">
        <v>26</v>
      </c>
      <c r="H683" s="40" t="s">
        <v>33</v>
      </c>
      <c r="I683" s="40"/>
      <c r="J683" s="40"/>
      <c r="K683" s="40"/>
      <c r="L683" s="40"/>
      <c r="M683" s="40"/>
      <c r="N683" s="40"/>
      <c r="O683" s="40"/>
      <c r="P683" s="40"/>
      <c r="Q683" s="40"/>
      <c r="R683" s="40"/>
      <c r="S683" s="40"/>
      <c r="T683" s="40"/>
      <c r="U683" s="40"/>
      <c r="V683" s="40"/>
      <c r="W683" s="40"/>
      <c r="X683" s="40"/>
      <c r="Y683" s="40"/>
      <c r="Z683" s="40"/>
      <c r="AA683" s="40"/>
      <c r="AB683" s="40"/>
      <c r="AC683" s="40" t="s">
        <v>59</v>
      </c>
      <c r="AD683" s="40" t="s">
        <v>45</v>
      </c>
      <c r="AE683" s="40"/>
      <c r="AF683" s="1"/>
    </row>
    <row r="684" spans="1:32">
      <c r="A684" s="1" t="s">
        <v>1750</v>
      </c>
      <c r="B684" s="9">
        <v>40980</v>
      </c>
      <c r="C684" s="40" t="s">
        <v>2061</v>
      </c>
      <c r="D684" s="40" t="s">
        <v>30</v>
      </c>
      <c r="E684" s="40" t="s">
        <v>53</v>
      </c>
      <c r="F684" s="47" t="s">
        <v>2554</v>
      </c>
      <c r="G684" s="40" t="s">
        <v>26</v>
      </c>
      <c r="H684" s="40" t="s">
        <v>27</v>
      </c>
      <c r="I684" s="40"/>
      <c r="J684" s="40"/>
      <c r="K684" s="40"/>
      <c r="L684" s="40"/>
      <c r="M684" s="40"/>
      <c r="N684" s="40"/>
      <c r="O684" s="40"/>
      <c r="P684" s="40"/>
      <c r="Q684" s="40"/>
      <c r="R684" s="40"/>
      <c r="S684" s="40"/>
      <c r="T684" s="40"/>
      <c r="U684" s="40"/>
      <c r="V684" s="40"/>
      <c r="W684" s="40"/>
      <c r="X684" s="40"/>
      <c r="Y684" s="40"/>
      <c r="Z684" s="40"/>
      <c r="AA684" s="40"/>
      <c r="AB684" s="40"/>
      <c r="AC684" s="40" t="s">
        <v>59</v>
      </c>
      <c r="AD684" s="40" t="s">
        <v>79</v>
      </c>
      <c r="AE684" s="40"/>
      <c r="AF684" s="1"/>
    </row>
    <row r="685" spans="1:32">
      <c r="A685" s="1" t="s">
        <v>1750</v>
      </c>
      <c r="B685" s="9">
        <v>40980</v>
      </c>
      <c r="C685" s="40" t="s">
        <v>2013</v>
      </c>
      <c r="D685" s="40" t="s">
        <v>146</v>
      </c>
      <c r="E685" s="40" t="s">
        <v>53</v>
      </c>
      <c r="F685" s="47" t="s">
        <v>2576</v>
      </c>
      <c r="G685" s="40" t="s">
        <v>26</v>
      </c>
      <c r="H685" s="40" t="s">
        <v>27</v>
      </c>
      <c r="I685" s="40"/>
      <c r="J685" s="40"/>
      <c r="K685" s="40"/>
      <c r="L685" s="40"/>
      <c r="M685" s="40"/>
      <c r="N685" s="40"/>
      <c r="O685" s="40"/>
      <c r="P685" s="40"/>
      <c r="Q685" s="40"/>
      <c r="R685" s="40"/>
      <c r="S685" s="40"/>
      <c r="T685" s="40"/>
      <c r="U685" s="40"/>
      <c r="V685" s="40"/>
      <c r="W685" s="40"/>
      <c r="X685" s="40"/>
      <c r="Y685" s="40"/>
      <c r="Z685" s="40"/>
      <c r="AA685" s="40"/>
      <c r="AB685" s="40"/>
      <c r="AC685" s="40" t="s">
        <v>45</v>
      </c>
      <c r="AD685" s="40" t="s">
        <v>59</v>
      </c>
      <c r="AE685" s="40"/>
      <c r="AF685" s="1"/>
    </row>
    <row r="686" spans="1:32">
      <c r="A686" s="1" t="s">
        <v>1750</v>
      </c>
      <c r="B686" s="9">
        <v>40980</v>
      </c>
      <c r="C686" s="40" t="s">
        <v>2054</v>
      </c>
      <c r="D686" s="40" t="s">
        <v>35</v>
      </c>
      <c r="E686" s="40" t="s">
        <v>25</v>
      </c>
      <c r="F686" s="47" t="s">
        <v>2586</v>
      </c>
      <c r="G686" s="40" t="s">
        <v>26</v>
      </c>
      <c r="H686" s="40" t="s">
        <v>33</v>
      </c>
      <c r="I686" s="40" t="s">
        <v>156</v>
      </c>
      <c r="J686" s="40">
        <v>24.15</v>
      </c>
      <c r="K686" s="40">
        <v>15.9</v>
      </c>
      <c r="L686" s="40">
        <v>11.9</v>
      </c>
      <c r="M686" s="40"/>
      <c r="N686" s="40"/>
      <c r="O686" s="40"/>
      <c r="P686" s="40"/>
      <c r="Q686" s="40">
        <v>13</v>
      </c>
      <c r="R686" s="40">
        <v>72</v>
      </c>
      <c r="S686" s="40">
        <f>R686-Q686</f>
        <v>59</v>
      </c>
      <c r="T686" s="40">
        <f>13+11</f>
        <v>24</v>
      </c>
      <c r="U686" s="40"/>
      <c r="V686" s="40" t="s">
        <v>283</v>
      </c>
      <c r="W686" s="40"/>
      <c r="X686" s="40">
        <v>548</v>
      </c>
      <c r="Y686" s="40"/>
      <c r="Z686" s="40"/>
      <c r="AA686" s="40"/>
      <c r="AB686" s="40"/>
      <c r="AC686" s="40" t="s">
        <v>59</v>
      </c>
      <c r="AD686" s="40" t="s">
        <v>79</v>
      </c>
      <c r="AE686" s="40"/>
      <c r="AF686" s="1"/>
    </row>
    <row r="687" spans="1:32">
      <c r="A687" s="1" t="s">
        <v>1750</v>
      </c>
      <c r="B687" s="9">
        <v>40980</v>
      </c>
      <c r="C687" s="40" t="s">
        <v>2058</v>
      </c>
      <c r="D687" s="40" t="s">
        <v>31</v>
      </c>
      <c r="E687" s="40" t="s">
        <v>25</v>
      </c>
      <c r="F687" s="47" t="s">
        <v>2588</v>
      </c>
      <c r="G687" s="40" t="s">
        <v>26</v>
      </c>
      <c r="H687" s="40" t="s">
        <v>33</v>
      </c>
      <c r="I687" s="40" t="s">
        <v>250</v>
      </c>
      <c r="J687" s="40">
        <v>39</v>
      </c>
      <c r="K687" s="40">
        <v>21.9</v>
      </c>
      <c r="L687" s="40">
        <v>21</v>
      </c>
      <c r="M687" s="40"/>
      <c r="N687" s="40"/>
      <c r="O687" s="40"/>
      <c r="P687" s="40"/>
      <c r="Q687" s="40">
        <v>13</v>
      </c>
      <c r="R687" s="40">
        <v>206</v>
      </c>
      <c r="S687" s="40">
        <f>R687-Q687</f>
        <v>193</v>
      </c>
      <c r="T687" s="40">
        <f>4+21</f>
        <v>25</v>
      </c>
      <c r="U687" s="40"/>
      <c r="V687" s="40"/>
      <c r="W687" s="40"/>
      <c r="X687" s="40">
        <v>552</v>
      </c>
      <c r="Y687" s="40"/>
      <c r="Z687" s="40"/>
      <c r="AA687" s="40"/>
      <c r="AB687" s="40"/>
      <c r="AC687" s="40" t="s">
        <v>59</v>
      </c>
      <c r="AD687" s="40" t="s">
        <v>117</v>
      </c>
      <c r="AE687" s="40"/>
      <c r="AF687" s="1"/>
    </row>
    <row r="688" spans="1:32">
      <c r="A688" s="1" t="s">
        <v>1750</v>
      </c>
      <c r="B688" s="9">
        <v>40980</v>
      </c>
      <c r="C688" s="40" t="s">
        <v>2060</v>
      </c>
      <c r="D688" s="40" t="s">
        <v>29</v>
      </c>
      <c r="E688" s="40" t="s">
        <v>25</v>
      </c>
      <c r="F688" s="47" t="s">
        <v>2589</v>
      </c>
      <c r="G688" s="40" t="s">
        <v>26</v>
      </c>
      <c r="H688" s="40" t="s">
        <v>33</v>
      </c>
      <c r="I688" s="40" t="s">
        <v>156</v>
      </c>
      <c r="J688" s="40">
        <v>39</v>
      </c>
      <c r="K688" s="40">
        <v>23.4</v>
      </c>
      <c r="L688" s="40">
        <v>14.5</v>
      </c>
      <c r="M688" s="40"/>
      <c r="N688" s="40"/>
      <c r="O688" s="40"/>
      <c r="P688" s="40"/>
      <c r="Q688" s="40">
        <v>13</v>
      </c>
      <c r="R688" s="40">
        <v>162</v>
      </c>
      <c r="S688" s="40">
        <f>R688-Q688</f>
        <v>149</v>
      </c>
      <c r="T688" s="40">
        <f>10+32</f>
        <v>42</v>
      </c>
      <c r="U688" s="40"/>
      <c r="V688" s="40"/>
      <c r="W688" s="40"/>
      <c r="X688" s="40">
        <v>549</v>
      </c>
      <c r="Y688" s="40"/>
      <c r="Z688" s="40"/>
      <c r="AA688" s="40"/>
      <c r="AB688" s="40"/>
      <c r="AC688" s="40" t="s">
        <v>59</v>
      </c>
      <c r="AD688" s="40" t="s">
        <v>59</v>
      </c>
      <c r="AE688" s="40" t="s">
        <v>284</v>
      </c>
      <c r="AF688" s="1"/>
    </row>
    <row r="689" spans="1:32">
      <c r="A689" s="31" t="s">
        <v>1750</v>
      </c>
      <c r="B689" s="32">
        <v>40980</v>
      </c>
      <c r="C689" s="41" t="s">
        <v>2055</v>
      </c>
      <c r="D689" s="41" t="s">
        <v>239</v>
      </c>
      <c r="E689" s="41" t="s">
        <v>53</v>
      </c>
      <c r="F689" s="71" t="s">
        <v>2565</v>
      </c>
      <c r="G689" s="40" t="s">
        <v>26</v>
      </c>
      <c r="H689" s="40" t="s">
        <v>33</v>
      </c>
      <c r="I689" s="41"/>
      <c r="J689" s="41"/>
      <c r="K689" s="41"/>
      <c r="L689" s="41"/>
      <c r="M689" s="41"/>
      <c r="N689" s="41"/>
      <c r="O689" s="41"/>
      <c r="P689" s="41"/>
      <c r="Q689" s="41"/>
      <c r="R689" s="41"/>
      <c r="S689" s="41"/>
      <c r="T689" s="41"/>
      <c r="U689" s="41"/>
      <c r="V689" s="41" t="s">
        <v>282</v>
      </c>
      <c r="W689" s="41" t="s">
        <v>73</v>
      </c>
      <c r="X689" s="41"/>
      <c r="Y689" s="41"/>
      <c r="Z689" s="41"/>
      <c r="AA689" s="41"/>
      <c r="AB689" s="41"/>
      <c r="AC689" s="41" t="s">
        <v>59</v>
      </c>
      <c r="AD689" s="41" t="s">
        <v>117</v>
      </c>
      <c r="AE689" s="41" t="s">
        <v>281</v>
      </c>
      <c r="AF689" s="31"/>
    </row>
    <row r="690" spans="1:32">
      <c r="A690" s="1" t="s">
        <v>1750</v>
      </c>
      <c r="B690" s="9">
        <v>40980</v>
      </c>
      <c r="C690" s="40" t="s">
        <v>2056</v>
      </c>
      <c r="D690" s="40" t="s">
        <v>24</v>
      </c>
      <c r="E690" s="40" t="s">
        <v>53</v>
      </c>
      <c r="F690" s="47" t="s">
        <v>2557</v>
      </c>
      <c r="G690" s="40" t="s">
        <v>26</v>
      </c>
      <c r="H690" s="40" t="s">
        <v>33</v>
      </c>
      <c r="I690" s="40"/>
      <c r="J690" s="40"/>
      <c r="K690" s="40"/>
      <c r="L690" s="40"/>
      <c r="M690" s="40"/>
      <c r="N690" s="40"/>
      <c r="O690" s="40"/>
      <c r="P690" s="40"/>
      <c r="Q690" s="40"/>
      <c r="R690" s="40"/>
      <c r="S690" s="40"/>
      <c r="T690" s="40"/>
      <c r="U690" s="40"/>
      <c r="V690" s="40"/>
      <c r="W690" s="40"/>
      <c r="X690" s="40"/>
      <c r="Y690" s="40"/>
      <c r="Z690" s="40"/>
      <c r="AA690" s="40"/>
      <c r="AB690" s="40"/>
      <c r="AC690" s="40" t="s">
        <v>59</v>
      </c>
      <c r="AD690" s="40" t="s">
        <v>79</v>
      </c>
      <c r="AE690" s="40"/>
      <c r="AF690" s="1"/>
    </row>
    <row r="691" spans="1:32">
      <c r="A691" s="1" t="s">
        <v>1750</v>
      </c>
      <c r="B691" s="9">
        <v>40980</v>
      </c>
      <c r="C691" s="40" t="s">
        <v>2031</v>
      </c>
      <c r="D691" s="40" t="s">
        <v>24</v>
      </c>
      <c r="E691" s="40" t="s">
        <v>25</v>
      </c>
      <c r="F691" s="47" t="s">
        <v>2587</v>
      </c>
      <c r="G691" s="40" t="s">
        <v>26</v>
      </c>
      <c r="H691" s="40" t="s">
        <v>27</v>
      </c>
      <c r="I691" s="40" t="s">
        <v>88</v>
      </c>
      <c r="J691" s="40">
        <v>44.35</v>
      </c>
      <c r="K691" s="40">
        <v>20.9</v>
      </c>
      <c r="L691" s="40">
        <v>41.2</v>
      </c>
      <c r="M691" s="40"/>
      <c r="N691" s="40"/>
      <c r="O691" s="40"/>
      <c r="P691" s="40"/>
      <c r="Q691" s="40">
        <v>13</v>
      </c>
      <c r="R691" s="40">
        <v>335</v>
      </c>
      <c r="S691" s="40">
        <f>R691-Q691</f>
        <v>322</v>
      </c>
      <c r="T691" s="40">
        <f>1</f>
        <v>1</v>
      </c>
      <c r="U691" s="40"/>
      <c r="V691" s="40"/>
      <c r="W691" s="40"/>
      <c r="X691" s="40">
        <v>551</v>
      </c>
      <c r="Y691" s="40"/>
      <c r="Z691" s="40"/>
      <c r="AA691" s="40"/>
      <c r="AB691" s="40"/>
      <c r="AC691" s="40" t="s">
        <v>59</v>
      </c>
      <c r="AD691" s="40" t="s">
        <v>117</v>
      </c>
      <c r="AE691" s="40"/>
      <c r="AF691" s="1"/>
    </row>
    <row r="692" spans="1:32">
      <c r="A692" s="1" t="s">
        <v>1751</v>
      </c>
      <c r="B692" s="9">
        <v>41060</v>
      </c>
      <c r="C692" s="40" t="s">
        <v>1494</v>
      </c>
      <c r="D692" s="40" t="s">
        <v>29</v>
      </c>
      <c r="E692" s="40" t="s">
        <v>53</v>
      </c>
      <c r="F692" s="47" t="s">
        <v>2087</v>
      </c>
      <c r="G692" s="40" t="s">
        <v>26</v>
      </c>
      <c r="H692" s="40" t="s">
        <v>33</v>
      </c>
      <c r="I692" s="40"/>
      <c r="J692" s="40"/>
      <c r="K692" s="40"/>
      <c r="L692" s="40"/>
      <c r="M692" s="40"/>
      <c r="N692" s="40"/>
      <c r="O692" s="40"/>
      <c r="P692" s="40"/>
      <c r="Q692" s="40"/>
      <c r="R692" s="40"/>
      <c r="S692" s="40"/>
      <c r="T692" s="40"/>
      <c r="U692" s="40"/>
      <c r="V692" s="40"/>
      <c r="W692" s="40"/>
      <c r="X692" s="40"/>
      <c r="Y692" s="40"/>
      <c r="Z692" s="40"/>
      <c r="AA692" s="40"/>
      <c r="AB692" s="40"/>
      <c r="AC692" s="40" t="s">
        <v>288</v>
      </c>
      <c r="AD692" s="40" t="s">
        <v>413</v>
      </c>
      <c r="AE692" s="40"/>
      <c r="AF692" s="1"/>
    </row>
    <row r="693" spans="1:32">
      <c r="A693" s="1" t="s">
        <v>1751</v>
      </c>
      <c r="B693" s="9">
        <v>41060</v>
      </c>
      <c r="C693" s="40" t="s">
        <v>1522</v>
      </c>
      <c r="D693" s="40" t="s">
        <v>32</v>
      </c>
      <c r="E693" s="40" t="s">
        <v>53</v>
      </c>
      <c r="F693" s="47" t="s">
        <v>2109</v>
      </c>
      <c r="G693" s="40" t="s">
        <v>26</v>
      </c>
      <c r="H693" s="40" t="s">
        <v>27</v>
      </c>
      <c r="I693" s="40"/>
      <c r="J693" s="40"/>
      <c r="K693" s="40"/>
      <c r="L693" s="40"/>
      <c r="M693" s="40"/>
      <c r="N693" s="40"/>
      <c r="O693" s="40"/>
      <c r="P693" s="40"/>
      <c r="Q693" s="40">
        <v>15</v>
      </c>
      <c r="R693" s="40">
        <v>60</v>
      </c>
      <c r="S693" s="40">
        <f>R693-Q693</f>
        <v>45</v>
      </c>
      <c r="T693" s="40">
        <v>20</v>
      </c>
      <c r="U693" s="40"/>
      <c r="V693" s="40"/>
      <c r="W693" s="40"/>
      <c r="X693" s="40">
        <v>732</v>
      </c>
      <c r="Y693" s="40">
        <v>107</v>
      </c>
      <c r="Z693" s="40"/>
      <c r="AA693" s="40"/>
      <c r="AB693" s="40"/>
      <c r="AC693" s="40" t="s">
        <v>288</v>
      </c>
      <c r="AD693" s="40" t="s">
        <v>413</v>
      </c>
      <c r="AE693" s="40"/>
      <c r="AF693" s="1"/>
    </row>
    <row r="694" spans="1:32">
      <c r="A694" s="1" t="s">
        <v>1751</v>
      </c>
      <c r="B694" s="9">
        <v>41060</v>
      </c>
      <c r="C694" s="40" t="s">
        <v>1821</v>
      </c>
      <c r="D694" s="40" t="s">
        <v>29</v>
      </c>
      <c r="E694" s="40" t="s">
        <v>53</v>
      </c>
      <c r="F694" s="47" t="s">
        <v>2107</v>
      </c>
      <c r="G694" s="40" t="s">
        <v>26</v>
      </c>
      <c r="H694" s="40" t="s">
        <v>27</v>
      </c>
      <c r="I694" s="40"/>
      <c r="J694" s="40"/>
      <c r="K694" s="40"/>
      <c r="L694" s="40"/>
      <c r="M694" s="40"/>
      <c r="N694" s="40"/>
      <c r="O694" s="40"/>
      <c r="P694" s="40"/>
      <c r="Q694" s="40"/>
      <c r="R694" s="40"/>
      <c r="S694" s="40"/>
      <c r="T694" s="40"/>
      <c r="U694" s="40"/>
      <c r="V694" s="40"/>
      <c r="W694" s="40"/>
      <c r="X694" s="40"/>
      <c r="Y694" s="40"/>
      <c r="Z694" s="40"/>
      <c r="AA694" s="40"/>
      <c r="AB694" s="40"/>
      <c r="AC694" s="40" t="s">
        <v>288</v>
      </c>
      <c r="AD694" s="40" t="s">
        <v>412</v>
      </c>
      <c r="AE694" s="40"/>
      <c r="AF694" s="1"/>
    </row>
    <row r="695" spans="1:32">
      <c r="A695" s="1" t="s">
        <v>1751</v>
      </c>
      <c r="B695" s="9">
        <v>41060</v>
      </c>
      <c r="C695" s="40" t="s">
        <v>1509</v>
      </c>
      <c r="D695" s="40" t="s">
        <v>30</v>
      </c>
      <c r="E695" s="40" t="s">
        <v>53</v>
      </c>
      <c r="F695" s="47" t="s">
        <v>2081</v>
      </c>
      <c r="G695" s="40" t="s">
        <v>26</v>
      </c>
      <c r="H695" s="40" t="s">
        <v>33</v>
      </c>
      <c r="I695" s="40"/>
      <c r="J695" s="40"/>
      <c r="K695" s="40"/>
      <c r="L695" s="40"/>
      <c r="M695" s="40"/>
      <c r="N695" s="40"/>
      <c r="O695" s="40"/>
      <c r="P695" s="40"/>
      <c r="Q695" s="40"/>
      <c r="R695" s="40"/>
      <c r="S695" s="40"/>
      <c r="T695" s="40"/>
      <c r="U695" s="40"/>
      <c r="V695" s="40"/>
      <c r="W695" s="40"/>
      <c r="X695" s="40"/>
      <c r="Y695" s="40"/>
      <c r="Z695" s="40"/>
      <c r="AA695" s="40"/>
      <c r="AB695" s="40"/>
      <c r="AC695" s="40" t="s">
        <v>288</v>
      </c>
      <c r="AD695" s="40" t="s">
        <v>413</v>
      </c>
      <c r="AE695" s="40"/>
      <c r="AF695" s="1"/>
    </row>
    <row r="696" spans="1:32">
      <c r="A696" s="1" t="s">
        <v>1751</v>
      </c>
      <c r="B696" s="9">
        <v>41060</v>
      </c>
      <c r="C696" s="40" t="s">
        <v>1479</v>
      </c>
      <c r="D696" s="40" t="s">
        <v>29</v>
      </c>
      <c r="E696" s="40" t="s">
        <v>53</v>
      </c>
      <c r="F696" s="47" t="s">
        <v>2097</v>
      </c>
      <c r="G696" s="40" t="s">
        <v>26</v>
      </c>
      <c r="H696" s="40" t="s">
        <v>33</v>
      </c>
      <c r="I696" s="40"/>
      <c r="J696" s="40"/>
      <c r="K696" s="40"/>
      <c r="L696" s="40"/>
      <c r="M696" s="40"/>
      <c r="N696" s="40"/>
      <c r="O696" s="40"/>
      <c r="P696" s="40"/>
      <c r="Q696" s="40"/>
      <c r="R696" s="40"/>
      <c r="S696" s="40"/>
      <c r="T696" s="40"/>
      <c r="U696" s="40"/>
      <c r="V696" s="40"/>
      <c r="W696" s="40"/>
      <c r="X696" s="40"/>
      <c r="Y696" s="40"/>
      <c r="Z696" s="40"/>
      <c r="AA696" s="40"/>
      <c r="AB696" s="40"/>
      <c r="AC696" s="40" t="s">
        <v>288</v>
      </c>
      <c r="AD696" s="40" t="s">
        <v>413</v>
      </c>
      <c r="AE696" s="40"/>
      <c r="AF696" s="1"/>
    </row>
    <row r="697" spans="1:32">
      <c r="A697" s="1" t="s">
        <v>1751</v>
      </c>
      <c r="B697" s="9">
        <v>41060</v>
      </c>
      <c r="C697" s="40" t="s">
        <v>1817</v>
      </c>
      <c r="D697" s="40" t="s">
        <v>30</v>
      </c>
      <c r="E697" s="40" t="s">
        <v>53</v>
      </c>
      <c r="F697" s="47" t="s">
        <v>2091</v>
      </c>
      <c r="G697" s="40" t="s">
        <v>26</v>
      </c>
      <c r="H697" s="40" t="s">
        <v>33</v>
      </c>
      <c r="I697" s="40"/>
      <c r="J697" s="40"/>
      <c r="K697" s="40"/>
      <c r="L697" s="40"/>
      <c r="M697" s="40"/>
      <c r="N697" s="40"/>
      <c r="O697" s="40"/>
      <c r="P697" s="40"/>
      <c r="Q697" s="40"/>
      <c r="R697" s="40"/>
      <c r="S697" s="40"/>
      <c r="T697" s="40"/>
      <c r="U697" s="40"/>
      <c r="V697" s="40"/>
      <c r="W697" s="40"/>
      <c r="X697" s="40"/>
      <c r="Y697" s="40"/>
      <c r="Z697" s="40"/>
      <c r="AA697" s="40"/>
      <c r="AB697" s="40"/>
      <c r="AC697" s="40"/>
      <c r="AD697" s="40" t="s">
        <v>412</v>
      </c>
      <c r="AE697" s="40"/>
      <c r="AF697" s="1"/>
    </row>
    <row r="698" spans="1:32">
      <c r="A698" s="1" t="s">
        <v>1751</v>
      </c>
      <c r="B698" s="9">
        <v>41060</v>
      </c>
      <c r="C698" s="40" t="s">
        <v>1495</v>
      </c>
      <c r="D698" s="40" t="s">
        <v>30</v>
      </c>
      <c r="E698" s="40" t="s">
        <v>53</v>
      </c>
      <c r="F698" s="47" t="s">
        <v>2126</v>
      </c>
      <c r="G698" s="40" t="s">
        <v>26</v>
      </c>
      <c r="H698" s="40" t="s">
        <v>66</v>
      </c>
      <c r="I698" s="40"/>
      <c r="J698" s="40"/>
      <c r="K698" s="40"/>
      <c r="L698" s="40"/>
      <c r="M698" s="40"/>
      <c r="N698" s="40"/>
      <c r="O698" s="40"/>
      <c r="P698" s="40"/>
      <c r="Q698" s="40"/>
      <c r="R698" s="40"/>
      <c r="S698" s="40"/>
      <c r="T698" s="40"/>
      <c r="U698" s="40"/>
      <c r="V698" s="40"/>
      <c r="W698" s="40"/>
      <c r="X698" s="40"/>
      <c r="Y698" s="40"/>
      <c r="Z698" s="40"/>
      <c r="AA698" s="40"/>
      <c r="AB698" s="40"/>
      <c r="AC698" s="40" t="s">
        <v>288</v>
      </c>
      <c r="AD698" s="40" t="s">
        <v>413</v>
      </c>
      <c r="AE698" s="40"/>
      <c r="AF698" s="1"/>
    </row>
    <row r="699" spans="1:32">
      <c r="A699" s="1" t="s">
        <v>1751</v>
      </c>
      <c r="B699" s="9">
        <v>41060</v>
      </c>
      <c r="C699" s="40" t="s">
        <v>1508</v>
      </c>
      <c r="D699" s="40" t="s">
        <v>32</v>
      </c>
      <c r="E699" s="40" t="s">
        <v>53</v>
      </c>
      <c r="F699" s="47" t="s">
        <v>2110</v>
      </c>
      <c r="G699" s="40" t="s">
        <v>26</v>
      </c>
      <c r="H699" s="40" t="s">
        <v>33</v>
      </c>
      <c r="I699" s="40"/>
      <c r="J699" s="40">
        <v>27.3</v>
      </c>
      <c r="K699" s="40">
        <v>17.5</v>
      </c>
      <c r="L699" s="40">
        <v>13</v>
      </c>
      <c r="M699" s="40"/>
      <c r="N699" s="40"/>
      <c r="O699" s="40"/>
      <c r="P699" s="40"/>
      <c r="Q699" s="40">
        <v>13</v>
      </c>
      <c r="R699" s="40">
        <v>81</v>
      </c>
      <c r="S699" s="40">
        <v>68</v>
      </c>
      <c r="T699" s="40">
        <v>28</v>
      </c>
      <c r="U699" s="40"/>
      <c r="V699" s="40"/>
      <c r="W699" s="40"/>
      <c r="X699" s="40">
        <v>732</v>
      </c>
      <c r="Y699" s="40"/>
      <c r="Z699" s="40"/>
      <c r="AA699" s="40"/>
      <c r="AB699" s="40"/>
      <c r="AC699" s="40" t="s">
        <v>418</v>
      </c>
      <c r="AD699" s="40" t="s">
        <v>413</v>
      </c>
      <c r="AE699" s="40"/>
      <c r="AF699" s="1"/>
    </row>
    <row r="700" spans="1:32">
      <c r="A700" s="1" t="s">
        <v>1751</v>
      </c>
      <c r="B700" s="9">
        <v>41060</v>
      </c>
      <c r="C700" s="40" t="s">
        <v>1481</v>
      </c>
      <c r="D700" s="40" t="s">
        <v>30</v>
      </c>
      <c r="E700" s="40" t="s">
        <v>53</v>
      </c>
      <c r="F700" s="47" t="s">
        <v>2093</v>
      </c>
      <c r="G700" s="40" t="s">
        <v>26</v>
      </c>
      <c r="H700" s="40" t="s">
        <v>33</v>
      </c>
      <c r="I700" s="40"/>
      <c r="J700" s="40"/>
      <c r="K700" s="40"/>
      <c r="L700" s="40"/>
      <c r="M700" s="40"/>
      <c r="N700" s="40"/>
      <c r="O700" s="40"/>
      <c r="P700" s="40"/>
      <c r="Q700" s="40"/>
      <c r="R700" s="40"/>
      <c r="S700" s="40"/>
      <c r="T700" s="40"/>
      <c r="U700" s="40"/>
      <c r="V700" s="40"/>
      <c r="W700" s="40"/>
      <c r="X700" s="40"/>
      <c r="Y700" s="40"/>
      <c r="Z700" s="40"/>
      <c r="AA700" s="40"/>
      <c r="AB700" s="40"/>
      <c r="AC700" s="40" t="s">
        <v>288</v>
      </c>
      <c r="AD700" s="40" t="s">
        <v>413</v>
      </c>
      <c r="AE700" s="40"/>
      <c r="AF700" s="1"/>
    </row>
    <row r="701" spans="1:32">
      <c r="A701" s="1" t="s">
        <v>1751</v>
      </c>
      <c r="B701" s="9">
        <v>41060</v>
      </c>
      <c r="C701" s="40" t="s">
        <v>1808</v>
      </c>
      <c r="D701" s="40" t="s">
        <v>29</v>
      </c>
      <c r="E701" s="40" t="s">
        <v>53</v>
      </c>
      <c r="F701" s="47" t="s">
        <v>2076</v>
      </c>
      <c r="G701" s="40" t="s">
        <v>26</v>
      </c>
      <c r="H701" s="40" t="s">
        <v>33</v>
      </c>
      <c r="I701" s="40"/>
      <c r="J701" s="40"/>
      <c r="K701" s="40"/>
      <c r="L701" s="40"/>
      <c r="M701" s="40"/>
      <c r="N701" s="40"/>
      <c r="O701" s="40"/>
      <c r="P701" s="40"/>
      <c r="Q701" s="40"/>
      <c r="R701" s="40"/>
      <c r="S701" s="40"/>
      <c r="T701" s="40"/>
      <c r="U701" s="40"/>
      <c r="V701" s="40"/>
      <c r="W701" s="40"/>
      <c r="X701" s="40"/>
      <c r="Y701" s="40"/>
      <c r="Z701" s="40"/>
      <c r="AA701" s="40"/>
      <c r="AB701" s="40"/>
      <c r="AC701" s="40" t="s">
        <v>288</v>
      </c>
      <c r="AD701" s="40" t="s">
        <v>412</v>
      </c>
      <c r="AE701" s="40" t="s">
        <v>419</v>
      </c>
      <c r="AF701" s="1"/>
    </row>
    <row r="702" spans="1:32">
      <c r="A702" s="1" t="s">
        <v>1751</v>
      </c>
      <c r="B702" s="9">
        <v>41060</v>
      </c>
      <c r="C702" s="40" t="s">
        <v>1826</v>
      </c>
      <c r="D702" s="40" t="s">
        <v>29</v>
      </c>
      <c r="E702" s="40" t="s">
        <v>53</v>
      </c>
      <c r="F702" s="47" t="s">
        <v>2074</v>
      </c>
      <c r="G702" s="40" t="s">
        <v>26</v>
      </c>
      <c r="H702" s="40" t="s">
        <v>27</v>
      </c>
      <c r="I702" s="40"/>
      <c r="J702" s="40"/>
      <c r="K702" s="40"/>
      <c r="L702" s="40"/>
      <c r="M702" s="40"/>
      <c r="N702" s="40"/>
      <c r="O702" s="40"/>
      <c r="P702" s="40"/>
      <c r="Q702" s="40"/>
      <c r="R702" s="40"/>
      <c r="S702" s="40"/>
      <c r="T702" s="40"/>
      <c r="U702" s="40"/>
      <c r="V702" s="40"/>
      <c r="W702" s="40"/>
      <c r="X702" s="40"/>
      <c r="Y702" s="40"/>
      <c r="Z702" s="40"/>
      <c r="AA702" s="40"/>
      <c r="AB702" s="40"/>
      <c r="AC702" s="40" t="s">
        <v>288</v>
      </c>
      <c r="AD702" s="40" t="s">
        <v>412</v>
      </c>
      <c r="AE702" s="40"/>
      <c r="AF702" s="1"/>
    </row>
    <row r="703" spans="1:32">
      <c r="A703" s="1" t="s">
        <v>1751</v>
      </c>
      <c r="B703" s="9">
        <v>41060</v>
      </c>
      <c r="C703" s="40" t="s">
        <v>1476</v>
      </c>
      <c r="D703" s="40" t="s">
        <v>30</v>
      </c>
      <c r="E703" s="40" t="s">
        <v>25</v>
      </c>
      <c r="F703" s="47" t="s">
        <v>2146</v>
      </c>
      <c r="G703" s="40" t="s">
        <v>26</v>
      </c>
      <c r="H703" s="40" t="s">
        <v>33</v>
      </c>
      <c r="I703" s="40"/>
      <c r="J703" s="40">
        <v>26.9</v>
      </c>
      <c r="K703" s="40">
        <v>13.9</v>
      </c>
      <c r="L703" s="40">
        <v>10</v>
      </c>
      <c r="M703" s="40"/>
      <c r="N703" s="40"/>
      <c r="O703" s="40"/>
      <c r="P703" s="40"/>
      <c r="Q703" s="40">
        <v>13</v>
      </c>
      <c r="R703" s="40">
        <v>65</v>
      </c>
      <c r="S703" s="40">
        <v>52</v>
      </c>
      <c r="T703" s="40">
        <v>22</v>
      </c>
      <c r="U703" s="40"/>
      <c r="V703" s="40"/>
      <c r="W703" s="40"/>
      <c r="X703" s="40">
        <v>725</v>
      </c>
      <c r="Y703" s="40"/>
      <c r="Z703" s="40"/>
      <c r="AA703" s="40"/>
      <c r="AB703" s="40"/>
      <c r="AC703" s="40" t="s">
        <v>418</v>
      </c>
      <c r="AD703" s="40" t="s">
        <v>413</v>
      </c>
      <c r="AE703" s="40"/>
      <c r="AF703" s="1"/>
    </row>
    <row r="704" spans="1:32">
      <c r="A704" s="1" t="s">
        <v>1751</v>
      </c>
      <c r="B704" s="9">
        <v>41060</v>
      </c>
      <c r="C704" s="40" t="s">
        <v>1810</v>
      </c>
      <c r="D704" s="40" t="s">
        <v>31</v>
      </c>
      <c r="E704" s="40" t="s">
        <v>25</v>
      </c>
      <c r="F704" s="47" t="s">
        <v>2143</v>
      </c>
      <c r="G704" s="40" t="s">
        <v>224</v>
      </c>
      <c r="H704" s="40" t="s">
        <v>33</v>
      </c>
      <c r="I704" s="40"/>
      <c r="J704" s="40">
        <v>37.799999999999997</v>
      </c>
      <c r="K704" s="40">
        <v>18.75</v>
      </c>
      <c r="L704" s="40">
        <v>17.100000000000001</v>
      </c>
      <c r="M704" s="40"/>
      <c r="N704" s="40"/>
      <c r="O704" s="40"/>
      <c r="P704" s="40"/>
      <c r="Q704" s="40">
        <v>38</v>
      </c>
      <c r="R704" s="40">
        <v>149</v>
      </c>
      <c r="S704" s="40">
        <f>R704-Q704</f>
        <v>111</v>
      </c>
      <c r="T704" s="40">
        <v>6</v>
      </c>
      <c r="U704" s="40"/>
      <c r="V704" s="40"/>
      <c r="W704" s="40"/>
      <c r="X704" s="40">
        <v>727</v>
      </c>
      <c r="Y704" s="40"/>
      <c r="Z704" s="40"/>
      <c r="AA704" s="40"/>
      <c r="AB704" s="40"/>
      <c r="AC704" s="40" t="s">
        <v>288</v>
      </c>
      <c r="AD704" s="40" t="s">
        <v>412</v>
      </c>
      <c r="AE704" s="40"/>
      <c r="AF704" s="1"/>
    </row>
    <row r="705" spans="1:32">
      <c r="A705" s="31" t="s">
        <v>1751</v>
      </c>
      <c r="B705" s="32">
        <v>41060</v>
      </c>
      <c r="C705" s="41" t="s">
        <v>1825</v>
      </c>
      <c r="D705" s="41" t="s">
        <v>121</v>
      </c>
      <c r="E705" s="41" t="s">
        <v>53</v>
      </c>
      <c r="F705" s="71" t="s">
        <v>2084</v>
      </c>
      <c r="G705" s="40" t="s">
        <v>26</v>
      </c>
      <c r="H705" s="40" t="s">
        <v>27</v>
      </c>
      <c r="I705" s="41"/>
      <c r="J705" s="41"/>
      <c r="K705" s="41"/>
      <c r="L705" s="41"/>
      <c r="M705" s="41"/>
      <c r="N705" s="41"/>
      <c r="O705" s="41"/>
      <c r="P705" s="41"/>
      <c r="Q705" s="41"/>
      <c r="R705" s="41"/>
      <c r="S705" s="41"/>
      <c r="T705" s="41"/>
      <c r="U705" s="41"/>
      <c r="V705" s="41"/>
      <c r="W705" s="41" t="s">
        <v>73</v>
      </c>
      <c r="X705" s="41"/>
      <c r="Y705" s="41"/>
      <c r="Z705" s="41"/>
      <c r="AA705" s="41"/>
      <c r="AB705" s="41"/>
      <c r="AC705" s="41" t="s">
        <v>288</v>
      </c>
      <c r="AD705" s="41" t="s">
        <v>412</v>
      </c>
      <c r="AE705" s="41" t="s">
        <v>409</v>
      </c>
      <c r="AF705" s="31"/>
    </row>
    <row r="706" spans="1:32">
      <c r="A706" s="1" t="s">
        <v>1751</v>
      </c>
      <c r="B706" s="9">
        <v>41060</v>
      </c>
      <c r="C706" s="40" t="s">
        <v>1820</v>
      </c>
      <c r="D706" s="40" t="s">
        <v>30</v>
      </c>
      <c r="E706" s="40" t="s">
        <v>25</v>
      </c>
      <c r="F706" s="47" t="s">
        <v>2147</v>
      </c>
      <c r="G706" s="40" t="s">
        <v>26</v>
      </c>
      <c r="H706" s="40" t="s">
        <v>66</v>
      </c>
      <c r="I706" s="40"/>
      <c r="J706" s="40">
        <v>25</v>
      </c>
      <c r="K706" s="40">
        <v>14.2</v>
      </c>
      <c r="L706" s="40">
        <v>14.1</v>
      </c>
      <c r="M706" s="40"/>
      <c r="N706" s="40"/>
      <c r="O706" s="40"/>
      <c r="P706" s="40"/>
      <c r="Q706" s="40">
        <v>13</v>
      </c>
      <c r="R706" s="40">
        <v>49</v>
      </c>
      <c r="S706" s="40">
        <v>36</v>
      </c>
      <c r="T706" s="40">
        <v>38</v>
      </c>
      <c r="U706" s="40"/>
      <c r="V706" s="40"/>
      <c r="W706" s="40"/>
      <c r="X706" s="40">
        <v>729</v>
      </c>
      <c r="Y706" s="40"/>
      <c r="Z706" s="40"/>
      <c r="AA706" s="40"/>
      <c r="AB706" s="40"/>
      <c r="AC706" s="40" t="s">
        <v>418</v>
      </c>
      <c r="AD706" s="40" t="s">
        <v>412</v>
      </c>
      <c r="AE706" s="40"/>
      <c r="AF706" s="1"/>
    </row>
    <row r="707" spans="1:32">
      <c r="A707" s="1" t="s">
        <v>1751</v>
      </c>
      <c r="B707" s="9">
        <v>41060</v>
      </c>
      <c r="C707" s="40" t="s">
        <v>1489</v>
      </c>
      <c r="D707" s="40" t="s">
        <v>36</v>
      </c>
      <c r="E707" s="40" t="s">
        <v>25</v>
      </c>
      <c r="F707" s="47" t="s">
        <v>2138</v>
      </c>
      <c r="G707" s="40" t="s">
        <v>26</v>
      </c>
      <c r="H707" s="40" t="s">
        <v>27</v>
      </c>
      <c r="I707" s="40" t="s">
        <v>40</v>
      </c>
      <c r="J707" s="40">
        <v>30.85</v>
      </c>
      <c r="K707" s="40"/>
      <c r="L707" s="40"/>
      <c r="M707" s="40">
        <v>136.9</v>
      </c>
      <c r="N707" s="40">
        <v>92.5</v>
      </c>
      <c r="O707" s="40"/>
      <c r="P707" s="40"/>
      <c r="Q707" s="40">
        <v>13</v>
      </c>
      <c r="R707" s="40">
        <v>112</v>
      </c>
      <c r="S707" s="40">
        <f>R707-Q707</f>
        <v>99</v>
      </c>
      <c r="T707" s="40">
        <v>0</v>
      </c>
      <c r="U707" s="40"/>
      <c r="V707" s="40"/>
      <c r="W707" s="40"/>
      <c r="X707" s="40"/>
      <c r="Y707" s="40"/>
      <c r="Z707" s="40"/>
      <c r="AA707" s="40"/>
      <c r="AB707" s="40"/>
      <c r="AC707" s="40" t="s">
        <v>288</v>
      </c>
      <c r="AD707" s="40" t="s">
        <v>413</v>
      </c>
      <c r="AE707" s="40"/>
      <c r="AF707" s="1"/>
    </row>
    <row r="708" spans="1:32">
      <c r="A708" s="1" t="s">
        <v>1751</v>
      </c>
      <c r="B708" s="9">
        <v>41060</v>
      </c>
      <c r="C708" s="40" t="s">
        <v>1513</v>
      </c>
      <c r="D708" s="40" t="s">
        <v>30</v>
      </c>
      <c r="E708" s="40" t="s">
        <v>25</v>
      </c>
      <c r="F708" s="47" t="s">
        <v>2148</v>
      </c>
      <c r="G708" s="40" t="s">
        <v>224</v>
      </c>
      <c r="H708" s="40" t="s">
        <v>66</v>
      </c>
      <c r="I708" s="40"/>
      <c r="J708" s="40">
        <v>24.4</v>
      </c>
      <c r="K708" s="40">
        <v>14.4</v>
      </c>
      <c r="L708" s="40">
        <v>11</v>
      </c>
      <c r="M708" s="40"/>
      <c r="N708" s="40"/>
      <c r="O708" s="40"/>
      <c r="P708" s="40"/>
      <c r="Q708" s="40">
        <v>13</v>
      </c>
      <c r="R708" s="40">
        <v>47</v>
      </c>
      <c r="S708" s="40">
        <v>34</v>
      </c>
      <c r="T708" s="40">
        <v>32</v>
      </c>
      <c r="U708" s="40"/>
      <c r="V708" s="40"/>
      <c r="W708" s="40"/>
      <c r="X708" s="40">
        <v>733</v>
      </c>
      <c r="Y708" s="40"/>
      <c r="Z708" s="40"/>
      <c r="AA708" s="40"/>
      <c r="AB708" s="40"/>
      <c r="AC708" s="40" t="s">
        <v>418</v>
      </c>
      <c r="AD708" s="40" t="s">
        <v>413</v>
      </c>
      <c r="AE708" s="40"/>
      <c r="AF708" s="1"/>
    </row>
    <row r="709" spans="1:32">
      <c r="A709" s="1" t="s">
        <v>1751</v>
      </c>
      <c r="B709" s="9">
        <v>41060</v>
      </c>
      <c r="C709" s="40" t="s">
        <v>1811</v>
      </c>
      <c r="D709" s="40" t="s">
        <v>36</v>
      </c>
      <c r="E709" s="40" t="s">
        <v>25</v>
      </c>
      <c r="F709" s="47" t="s">
        <v>2139</v>
      </c>
      <c r="G709" s="40" t="s">
        <v>26</v>
      </c>
      <c r="H709" s="40" t="s">
        <v>27</v>
      </c>
      <c r="I709" s="40" t="s">
        <v>40</v>
      </c>
      <c r="J709" s="40">
        <v>31.75</v>
      </c>
      <c r="K709" s="40"/>
      <c r="L709" s="40"/>
      <c r="M709" s="40">
        <v>125.6</v>
      </c>
      <c r="N709" s="40">
        <v>88.6</v>
      </c>
      <c r="O709" s="40"/>
      <c r="P709" s="40"/>
      <c r="Q709" s="40">
        <v>13</v>
      </c>
      <c r="R709" s="40">
        <v>121</v>
      </c>
      <c r="S709" s="40">
        <f>R709-Q709</f>
        <v>108</v>
      </c>
      <c r="T709" s="40">
        <v>0</v>
      </c>
      <c r="U709" s="40"/>
      <c r="V709" s="40"/>
      <c r="W709" s="40"/>
      <c r="X709" s="40"/>
      <c r="Y709" s="40"/>
      <c r="Z709" s="40"/>
      <c r="AA709" s="40"/>
      <c r="AB709" s="40"/>
      <c r="AC709" s="40" t="s">
        <v>288</v>
      </c>
      <c r="AD709" s="40" t="s">
        <v>412</v>
      </c>
      <c r="AE709" s="40"/>
      <c r="AF709" s="1"/>
    </row>
    <row r="710" spans="1:32">
      <c r="A710" s="1" t="s">
        <v>1751</v>
      </c>
      <c r="B710" s="9">
        <v>41060</v>
      </c>
      <c r="C710" s="40" t="s">
        <v>1822</v>
      </c>
      <c r="D710" s="40" t="s">
        <v>36</v>
      </c>
      <c r="E710" s="40" t="s">
        <v>53</v>
      </c>
      <c r="F710" s="47" t="s">
        <v>2141</v>
      </c>
      <c r="G710" s="40" t="s">
        <v>26</v>
      </c>
      <c r="H710" s="40" t="s">
        <v>33</v>
      </c>
      <c r="I710" s="40"/>
      <c r="J710" s="40">
        <v>30.6</v>
      </c>
      <c r="K710" s="40"/>
      <c r="L710" s="40"/>
      <c r="M710" s="40">
        <v>128</v>
      </c>
      <c r="N710" s="40">
        <v>86.7</v>
      </c>
      <c r="O710" s="40"/>
      <c r="P710" s="40"/>
      <c r="Q710" s="40">
        <v>13</v>
      </c>
      <c r="R710" s="40">
        <v>99</v>
      </c>
      <c r="S710" s="40">
        <f>R710-Q710</f>
        <v>86</v>
      </c>
      <c r="T710" s="40">
        <v>0</v>
      </c>
      <c r="U710" s="40"/>
      <c r="V710" s="40" t="s">
        <v>414</v>
      </c>
      <c r="W710" s="40"/>
      <c r="X710" s="40"/>
      <c r="Y710" s="40"/>
      <c r="Z710" s="40"/>
      <c r="AA710" s="40"/>
      <c r="AB710" s="40"/>
      <c r="AC710" s="40" t="s">
        <v>288</v>
      </c>
      <c r="AD710" s="40" t="s">
        <v>412</v>
      </c>
      <c r="AE710" s="40"/>
      <c r="AF710" s="1"/>
    </row>
    <row r="711" spans="1:32">
      <c r="A711" s="1" t="s">
        <v>1751</v>
      </c>
      <c r="B711" s="9">
        <v>41060</v>
      </c>
      <c r="C711" s="40" t="s">
        <v>1496</v>
      </c>
      <c r="D711" s="40" t="s">
        <v>36</v>
      </c>
      <c r="E711" s="40" t="s">
        <v>25</v>
      </c>
      <c r="F711" s="47" t="s">
        <v>2140</v>
      </c>
      <c r="G711" s="40" t="s">
        <v>26</v>
      </c>
      <c r="H711" s="40" t="s">
        <v>27</v>
      </c>
      <c r="I711" s="40" t="s">
        <v>40</v>
      </c>
      <c r="J711" s="40">
        <v>32.85</v>
      </c>
      <c r="K711" s="40"/>
      <c r="L711" s="40"/>
      <c r="M711" s="40">
        <v>135.4</v>
      </c>
      <c r="N711" s="40">
        <v>87.9</v>
      </c>
      <c r="O711" s="40"/>
      <c r="P711" s="40"/>
      <c r="Q711" s="40">
        <v>13</v>
      </c>
      <c r="R711" s="40">
        <v>99</v>
      </c>
      <c r="S711" s="40">
        <f>R711-Q711</f>
        <v>86</v>
      </c>
      <c r="T711" s="40">
        <v>0</v>
      </c>
      <c r="U711" s="40"/>
      <c r="V711" s="40" t="s">
        <v>415</v>
      </c>
      <c r="W711" s="40"/>
      <c r="X711" s="40"/>
      <c r="Y711" s="40"/>
      <c r="Z711" s="40"/>
      <c r="AA711" s="40"/>
      <c r="AB711" s="40"/>
      <c r="AC711" s="40" t="s">
        <v>288</v>
      </c>
      <c r="AD711" s="40" t="s">
        <v>413</v>
      </c>
      <c r="AE711" s="40"/>
      <c r="AF711" s="1"/>
    </row>
    <row r="712" spans="1:32">
      <c r="A712" s="1" t="s">
        <v>1751</v>
      </c>
      <c r="B712" s="9">
        <v>41060</v>
      </c>
      <c r="C712" s="40" t="s">
        <v>1827</v>
      </c>
      <c r="D712" s="40" t="s">
        <v>30</v>
      </c>
      <c r="E712" s="40" t="s">
        <v>25</v>
      </c>
      <c r="F712" s="47" t="s">
        <v>2149</v>
      </c>
      <c r="G712" s="40" t="s">
        <v>26</v>
      </c>
      <c r="H712" s="40" t="s">
        <v>33</v>
      </c>
      <c r="I712" s="40"/>
      <c r="J712" s="40">
        <v>25</v>
      </c>
      <c r="K712" s="40">
        <v>14.6</v>
      </c>
      <c r="L712" s="40">
        <v>8.6</v>
      </c>
      <c r="M712" s="40"/>
      <c r="N712" s="40"/>
      <c r="O712" s="40"/>
      <c r="P712" s="40"/>
      <c r="Q712" s="40">
        <v>13</v>
      </c>
      <c r="R712" s="40">
        <v>47</v>
      </c>
      <c r="S712" s="40">
        <v>34</v>
      </c>
      <c r="T712" s="40">
        <v>29</v>
      </c>
      <c r="U712" s="40"/>
      <c r="V712" s="40"/>
      <c r="W712" s="40"/>
      <c r="X712" s="40">
        <v>728</v>
      </c>
      <c r="Y712" s="40"/>
      <c r="Z712" s="40"/>
      <c r="AA712" s="40"/>
      <c r="AB712" s="40"/>
      <c r="AC712" s="40" t="s">
        <v>418</v>
      </c>
      <c r="AD712" s="40" t="s">
        <v>412</v>
      </c>
      <c r="AE712" s="40" t="s">
        <v>444</v>
      </c>
      <c r="AF712" s="1"/>
    </row>
    <row r="713" spans="1:32">
      <c r="A713" s="1" t="s">
        <v>1751</v>
      </c>
      <c r="B713" s="9">
        <v>41060</v>
      </c>
      <c r="C713" s="40" t="s">
        <v>1515</v>
      </c>
      <c r="D713" s="40" t="s">
        <v>36</v>
      </c>
      <c r="E713" s="40" t="s">
        <v>25</v>
      </c>
      <c r="F713" s="47" t="s">
        <v>2142</v>
      </c>
      <c r="G713" s="40" t="s">
        <v>26</v>
      </c>
      <c r="H713" s="40" t="s">
        <v>33</v>
      </c>
      <c r="I713" s="40"/>
      <c r="J713" s="40">
        <v>31.4</v>
      </c>
      <c r="K713" s="40"/>
      <c r="L713" s="40"/>
      <c r="M713" s="40">
        <v>136.80000000000001</v>
      </c>
      <c r="N713" s="40">
        <v>72.25</v>
      </c>
      <c r="O713" s="40"/>
      <c r="P713" s="40"/>
      <c r="Q713" s="40">
        <v>12</v>
      </c>
      <c r="R713" s="40">
        <v>109</v>
      </c>
      <c r="S713" s="40">
        <f>R713-Q713</f>
        <v>97</v>
      </c>
      <c r="T713" s="40">
        <v>0</v>
      </c>
      <c r="U713" s="40"/>
      <c r="V713" s="40" t="s">
        <v>416</v>
      </c>
      <c r="W713" s="40"/>
      <c r="X713" s="40"/>
      <c r="Y713" s="40"/>
      <c r="Z713" s="40"/>
      <c r="AA713" s="40"/>
      <c r="AB713" s="40"/>
      <c r="AC713" s="40" t="s">
        <v>288</v>
      </c>
      <c r="AD713" s="40" t="s">
        <v>413</v>
      </c>
      <c r="AE713" s="40"/>
      <c r="AF713" s="1"/>
    </row>
    <row r="714" spans="1:32">
      <c r="A714" s="1" t="s">
        <v>1751</v>
      </c>
      <c r="B714" s="9">
        <v>41060</v>
      </c>
      <c r="C714" s="40" t="s">
        <v>1487</v>
      </c>
      <c r="D714" s="40" t="s">
        <v>32</v>
      </c>
      <c r="E714" s="40" t="s">
        <v>25</v>
      </c>
      <c r="F714" s="47" t="s">
        <v>2145</v>
      </c>
      <c r="G714" s="40" t="s">
        <v>26</v>
      </c>
      <c r="H714" s="40" t="s">
        <v>27</v>
      </c>
      <c r="I714" s="40"/>
      <c r="J714" s="40">
        <v>24.8</v>
      </c>
      <c r="K714" s="40">
        <v>14.3</v>
      </c>
      <c r="L714" s="40">
        <v>15.2</v>
      </c>
      <c r="M714" s="40"/>
      <c r="N714" s="40"/>
      <c r="O714" s="40"/>
      <c r="P714" s="40"/>
      <c r="Q714" s="40">
        <v>13</v>
      </c>
      <c r="R714" s="40">
        <v>57</v>
      </c>
      <c r="S714" s="40">
        <v>44</v>
      </c>
      <c r="T714" s="40">
        <v>35</v>
      </c>
      <c r="U714" s="40"/>
      <c r="V714" s="40"/>
      <c r="W714" s="40"/>
      <c r="X714" s="40">
        <v>726</v>
      </c>
      <c r="Y714" s="40"/>
      <c r="Z714" s="40"/>
      <c r="AA714" s="40"/>
      <c r="AB714" s="40"/>
      <c r="AC714" s="40" t="s">
        <v>418</v>
      </c>
      <c r="AD714" s="40" t="s">
        <v>413</v>
      </c>
      <c r="AE714" s="40"/>
      <c r="AF714" s="1"/>
    </row>
    <row r="715" spans="1:32">
      <c r="A715" s="1" t="s">
        <v>1751</v>
      </c>
      <c r="B715" s="9">
        <v>41060</v>
      </c>
      <c r="C715" s="40" t="s">
        <v>1501</v>
      </c>
      <c r="D715" s="40" t="s">
        <v>31</v>
      </c>
      <c r="E715" s="40" t="s">
        <v>25</v>
      </c>
      <c r="F715" s="47" t="s">
        <v>2144</v>
      </c>
      <c r="G715" s="40" t="s">
        <v>26</v>
      </c>
      <c r="H715" s="40" t="s">
        <v>27</v>
      </c>
      <c r="I715" s="40" t="s">
        <v>40</v>
      </c>
      <c r="J715" s="40">
        <v>37.75</v>
      </c>
      <c r="K715" s="40">
        <v>19.899999999999999</v>
      </c>
      <c r="L715" s="40">
        <v>28.15</v>
      </c>
      <c r="M715" s="40"/>
      <c r="N715" s="40"/>
      <c r="O715" s="40"/>
      <c r="P715" s="40"/>
      <c r="Q715" s="40">
        <v>13</v>
      </c>
      <c r="R715" s="40">
        <v>177</v>
      </c>
      <c r="S715" s="40">
        <f>R715-Q715</f>
        <v>164</v>
      </c>
      <c r="T715" s="40"/>
      <c r="U715" s="40"/>
      <c r="V715" s="40"/>
      <c r="W715" s="40"/>
      <c r="X715" s="40">
        <v>731</v>
      </c>
      <c r="Y715" s="40">
        <v>106</v>
      </c>
      <c r="Z715" s="40"/>
      <c r="AA715" s="40"/>
      <c r="AB715" s="40"/>
      <c r="AC715" s="40" t="s">
        <v>288</v>
      </c>
      <c r="AD715" s="40" t="s">
        <v>413</v>
      </c>
      <c r="AE715" s="40"/>
      <c r="AF715" s="1"/>
    </row>
    <row r="716" spans="1:32">
      <c r="A716" s="1" t="s">
        <v>1751</v>
      </c>
      <c r="B716" s="9">
        <v>41060</v>
      </c>
      <c r="C716" s="40" t="s">
        <v>1452</v>
      </c>
      <c r="D716" s="40" t="s">
        <v>29</v>
      </c>
      <c r="E716" s="40" t="s">
        <v>53</v>
      </c>
      <c r="F716" s="47" t="s">
        <v>2116</v>
      </c>
      <c r="G716" s="40" t="s">
        <v>26</v>
      </c>
      <c r="H716" s="40" t="s">
        <v>33</v>
      </c>
      <c r="I716" s="40"/>
      <c r="J716" s="40"/>
      <c r="K716" s="40"/>
      <c r="L716" s="40"/>
      <c r="M716" s="40"/>
      <c r="N716" s="40"/>
      <c r="O716" s="40"/>
      <c r="P716" s="40"/>
      <c r="Q716" s="40"/>
      <c r="R716" s="40"/>
      <c r="S716" s="40"/>
      <c r="T716" s="40"/>
      <c r="U716" s="40"/>
      <c r="V716" s="40"/>
      <c r="W716" s="40"/>
      <c r="X716" s="40"/>
      <c r="Y716" s="40"/>
      <c r="Z716" s="40"/>
      <c r="AA716" s="40"/>
      <c r="AB716" s="40"/>
      <c r="AC716" s="40" t="s">
        <v>288</v>
      </c>
      <c r="AD716" s="40" t="s">
        <v>412</v>
      </c>
      <c r="AE716" s="40"/>
      <c r="AF716" s="1"/>
    </row>
    <row r="717" spans="1:32">
      <c r="A717" s="31" t="s">
        <v>1752</v>
      </c>
      <c r="B717" s="32">
        <v>41061</v>
      </c>
      <c r="C717" s="41" t="s">
        <v>1468</v>
      </c>
      <c r="D717" s="41" t="s">
        <v>30</v>
      </c>
      <c r="E717" s="41" t="s">
        <v>25</v>
      </c>
      <c r="F717" s="71" t="s">
        <v>2593</v>
      </c>
      <c r="G717" s="41"/>
      <c r="H717" s="41"/>
      <c r="I717" s="41"/>
      <c r="J717" s="41"/>
      <c r="K717" s="41"/>
      <c r="L717" s="41"/>
      <c r="M717" s="41"/>
      <c r="N717" s="41"/>
      <c r="O717" s="41"/>
      <c r="P717" s="41"/>
      <c r="Q717" s="41"/>
      <c r="R717" s="41"/>
      <c r="S717" s="41"/>
      <c r="T717" s="41"/>
      <c r="U717" s="41"/>
      <c r="V717" s="41"/>
      <c r="W717" s="41" t="s">
        <v>73</v>
      </c>
      <c r="X717" s="41"/>
      <c r="Y717" s="41"/>
      <c r="Z717" s="41"/>
      <c r="AA717" s="41"/>
      <c r="AB717" s="41"/>
      <c r="AC717" s="41" t="s">
        <v>288</v>
      </c>
      <c r="AD717" s="41" t="s">
        <v>190</v>
      </c>
      <c r="AE717" s="41" t="s">
        <v>429</v>
      </c>
      <c r="AF717" s="31"/>
    </row>
    <row r="718" spans="1:32">
      <c r="A718" s="1" t="s">
        <v>1752</v>
      </c>
      <c r="B718" s="9">
        <v>41061</v>
      </c>
      <c r="C718" s="40" t="s">
        <v>1832</v>
      </c>
      <c r="D718" s="40" t="s">
        <v>30</v>
      </c>
      <c r="E718" s="40" t="s">
        <v>53</v>
      </c>
      <c r="F718" s="47" t="s">
        <v>2100</v>
      </c>
      <c r="G718" s="40" t="s">
        <v>26</v>
      </c>
      <c r="H718" s="40" t="s">
        <v>27</v>
      </c>
      <c r="I718" s="40"/>
      <c r="J718" s="40"/>
      <c r="K718" s="40"/>
      <c r="L718" s="40"/>
      <c r="M718" s="40"/>
      <c r="N718" s="40"/>
      <c r="O718" s="40"/>
      <c r="P718" s="40"/>
      <c r="Q718" s="40"/>
      <c r="R718" s="40"/>
      <c r="S718" s="40"/>
      <c r="T718" s="40"/>
      <c r="U718" s="40"/>
      <c r="V718" s="40"/>
      <c r="W718" s="40"/>
      <c r="X718" s="40"/>
      <c r="Y718" s="40"/>
      <c r="Z718" s="40"/>
      <c r="AA718" s="40"/>
      <c r="AB718" s="40"/>
      <c r="AC718" s="40" t="s">
        <v>288</v>
      </c>
      <c r="AD718" s="40" t="s">
        <v>288</v>
      </c>
      <c r="AE718" s="40"/>
      <c r="AF718" s="1"/>
    </row>
    <row r="719" spans="1:32">
      <c r="A719" s="1" t="s">
        <v>1752</v>
      </c>
      <c r="B719" s="9">
        <v>41061</v>
      </c>
      <c r="C719" s="40" t="s">
        <v>1452</v>
      </c>
      <c r="D719" s="40" t="s">
        <v>30</v>
      </c>
      <c r="E719" s="40" t="s">
        <v>53</v>
      </c>
      <c r="F719" s="47" t="s">
        <v>2090</v>
      </c>
      <c r="G719" s="40" t="s">
        <v>26</v>
      </c>
      <c r="H719" s="40" t="s">
        <v>27</v>
      </c>
      <c r="I719" s="40"/>
      <c r="J719" s="40"/>
      <c r="K719" s="40"/>
      <c r="L719" s="40"/>
      <c r="M719" s="40"/>
      <c r="N719" s="40"/>
      <c r="O719" s="40"/>
      <c r="P719" s="40"/>
      <c r="Q719" s="40"/>
      <c r="R719" s="40"/>
      <c r="S719" s="40"/>
      <c r="T719" s="40"/>
      <c r="U719" s="40"/>
      <c r="V719" s="40"/>
      <c r="W719" s="40"/>
      <c r="X719" s="40"/>
      <c r="Y719" s="40"/>
      <c r="Z719" s="40"/>
      <c r="AA719" s="40"/>
      <c r="AB719" s="40"/>
      <c r="AC719" s="40" t="s">
        <v>288</v>
      </c>
      <c r="AD719" s="40" t="s">
        <v>190</v>
      </c>
      <c r="AE719" s="40"/>
      <c r="AF719" s="1"/>
    </row>
    <row r="720" spans="1:32">
      <c r="A720" s="1" t="s">
        <v>1752</v>
      </c>
      <c r="B720" s="9">
        <v>41061</v>
      </c>
      <c r="C720" s="40" t="s">
        <v>1519</v>
      </c>
      <c r="D720" s="40" t="s">
        <v>29</v>
      </c>
      <c r="E720" s="40" t="s">
        <v>53</v>
      </c>
      <c r="F720" s="47" t="s">
        <v>2088</v>
      </c>
      <c r="G720" s="40" t="s">
        <v>26</v>
      </c>
      <c r="H720" s="40" t="s">
        <v>33</v>
      </c>
      <c r="I720" s="40"/>
      <c r="J720" s="40"/>
      <c r="K720" s="40"/>
      <c r="L720" s="40"/>
      <c r="M720" s="40"/>
      <c r="N720" s="40"/>
      <c r="O720" s="40"/>
      <c r="P720" s="40"/>
      <c r="Q720" s="40"/>
      <c r="R720" s="40"/>
      <c r="S720" s="40"/>
      <c r="T720" s="40"/>
      <c r="U720" s="40"/>
      <c r="V720" s="40"/>
      <c r="W720" s="40"/>
      <c r="X720" s="40"/>
      <c r="Y720" s="40"/>
      <c r="Z720" s="40"/>
      <c r="AA720" s="40"/>
      <c r="AB720" s="40"/>
      <c r="AC720" s="40" t="s">
        <v>418</v>
      </c>
      <c r="AD720" s="40" t="s">
        <v>411</v>
      </c>
      <c r="AE720" s="40"/>
      <c r="AF720" s="1"/>
    </row>
    <row r="721" spans="1:32">
      <c r="A721" s="1" t="s">
        <v>1752</v>
      </c>
      <c r="B721" s="9">
        <v>41061</v>
      </c>
      <c r="C721" s="40" t="s">
        <v>1507</v>
      </c>
      <c r="D721" s="40" t="s">
        <v>32</v>
      </c>
      <c r="E721" s="40" t="s">
        <v>53</v>
      </c>
      <c r="F721" s="47" t="s">
        <v>2110</v>
      </c>
      <c r="G721" s="40" t="s">
        <v>26</v>
      </c>
      <c r="H721" s="40" t="s">
        <v>33</v>
      </c>
      <c r="I721" s="40"/>
      <c r="J721" s="40"/>
      <c r="K721" s="40"/>
      <c r="L721" s="40"/>
      <c r="M721" s="40"/>
      <c r="N721" s="40"/>
      <c r="O721" s="40"/>
      <c r="P721" s="40"/>
      <c r="Q721" s="40"/>
      <c r="R721" s="40"/>
      <c r="S721" s="40"/>
      <c r="T721" s="40"/>
      <c r="U721" s="40"/>
      <c r="V721" s="40"/>
      <c r="W721" s="40"/>
      <c r="X721" s="40"/>
      <c r="Y721" s="40"/>
      <c r="Z721" s="40"/>
      <c r="AA721" s="40"/>
      <c r="AB721" s="40"/>
      <c r="AC721" s="40" t="s">
        <v>418</v>
      </c>
      <c r="AD721" s="40" t="s">
        <v>411</v>
      </c>
      <c r="AE721" s="40"/>
      <c r="AF721" s="1"/>
    </row>
    <row r="722" spans="1:32" s="79" customFormat="1">
      <c r="A722" s="1" t="s">
        <v>1752</v>
      </c>
      <c r="B722" s="9">
        <v>41061</v>
      </c>
      <c r="C722" s="40" t="s">
        <v>1826</v>
      </c>
      <c r="D722" s="40" t="s">
        <v>29</v>
      </c>
      <c r="E722" s="40" t="s">
        <v>53</v>
      </c>
      <c r="F722" s="47" t="s">
        <v>2074</v>
      </c>
      <c r="G722" s="40" t="s">
        <v>26</v>
      </c>
      <c r="H722" s="40" t="s">
        <v>27</v>
      </c>
      <c r="I722" s="40"/>
      <c r="J722" s="40"/>
      <c r="K722" s="40"/>
      <c r="L722" s="40"/>
      <c r="M722" s="40"/>
      <c r="N722" s="40"/>
      <c r="O722" s="40"/>
      <c r="P722" s="40"/>
      <c r="Q722" s="40"/>
      <c r="R722" s="40"/>
      <c r="S722" s="40"/>
      <c r="T722" s="40"/>
      <c r="U722" s="40"/>
      <c r="V722" s="40"/>
      <c r="W722" s="40"/>
      <c r="X722" s="40"/>
      <c r="Y722" s="40"/>
      <c r="Z722" s="40"/>
      <c r="AA722" s="40"/>
      <c r="AB722" s="40"/>
      <c r="AC722" s="40" t="s">
        <v>288</v>
      </c>
      <c r="AD722" s="40" t="s">
        <v>190</v>
      </c>
      <c r="AE722" s="40"/>
      <c r="AF722" s="1"/>
    </row>
    <row r="723" spans="1:32">
      <c r="A723" s="1" t="s">
        <v>1752</v>
      </c>
      <c r="B723" s="9">
        <v>41061</v>
      </c>
      <c r="C723" s="40" t="s">
        <v>1810</v>
      </c>
      <c r="D723" s="40" t="s">
        <v>31</v>
      </c>
      <c r="E723" s="40" t="s">
        <v>53</v>
      </c>
      <c r="F723" s="47" t="s">
        <v>2143</v>
      </c>
      <c r="G723" s="40" t="s">
        <v>224</v>
      </c>
      <c r="H723" s="40" t="s">
        <v>33</v>
      </c>
      <c r="I723" s="40"/>
      <c r="J723" s="40"/>
      <c r="K723" s="40"/>
      <c r="L723" s="40"/>
      <c r="M723" s="40"/>
      <c r="N723" s="40"/>
      <c r="O723" s="40"/>
      <c r="P723" s="40"/>
      <c r="Q723" s="40"/>
      <c r="R723" s="40"/>
      <c r="S723" s="40"/>
      <c r="T723" s="40"/>
      <c r="U723" s="40"/>
      <c r="V723" s="40"/>
      <c r="W723" s="40"/>
      <c r="X723" s="40"/>
      <c r="Y723" s="40"/>
      <c r="Z723" s="40"/>
      <c r="AA723" s="40"/>
      <c r="AB723" s="40"/>
      <c r="AC723" s="40" t="s">
        <v>288</v>
      </c>
      <c r="AD723" s="40" t="s">
        <v>288</v>
      </c>
      <c r="AE723" s="40"/>
      <c r="AF723" s="1"/>
    </row>
    <row r="724" spans="1:32">
      <c r="A724" s="1" t="s">
        <v>1752</v>
      </c>
      <c r="B724" s="9">
        <v>41061</v>
      </c>
      <c r="C724" s="40" t="s">
        <v>1453</v>
      </c>
      <c r="D724" s="40" t="s">
        <v>35</v>
      </c>
      <c r="E724" s="40" t="s">
        <v>25</v>
      </c>
      <c r="F724" s="47" t="s">
        <v>2166</v>
      </c>
      <c r="G724" s="40" t="s">
        <v>125</v>
      </c>
      <c r="H724" s="40" t="s">
        <v>33</v>
      </c>
      <c r="I724" s="40"/>
      <c r="J724" s="40">
        <v>20.2</v>
      </c>
      <c r="K724" s="40">
        <v>11.8</v>
      </c>
      <c r="L724" s="40">
        <v>5.9</v>
      </c>
      <c r="M724" s="40"/>
      <c r="N724" s="40"/>
      <c r="O724" s="40"/>
      <c r="P724" s="40"/>
      <c r="Q724" s="40">
        <v>13</v>
      </c>
      <c r="R724" s="40">
        <v>38</v>
      </c>
      <c r="S724" s="40">
        <f>R724-Q724</f>
        <v>25</v>
      </c>
      <c r="T724" s="40">
        <v>5</v>
      </c>
      <c r="U724" s="40"/>
      <c r="V724" s="40"/>
      <c r="W724" s="40"/>
      <c r="X724" s="40">
        <v>735</v>
      </c>
      <c r="Y724" s="40"/>
      <c r="Z724" s="40"/>
      <c r="AA724" s="40"/>
      <c r="AB724" s="40"/>
      <c r="AC724" s="40" t="s">
        <v>418</v>
      </c>
      <c r="AD724" s="40" t="s">
        <v>190</v>
      </c>
      <c r="AE724" s="40"/>
      <c r="AF724" s="1"/>
    </row>
    <row r="725" spans="1:32">
      <c r="A725" s="1" t="s">
        <v>1752</v>
      </c>
      <c r="B725" s="9">
        <v>41061</v>
      </c>
      <c r="C725" s="40" t="s">
        <v>532</v>
      </c>
      <c r="D725" s="40" t="s">
        <v>32</v>
      </c>
      <c r="E725" s="40" t="s">
        <v>25</v>
      </c>
      <c r="F725" s="47" t="s">
        <v>2157</v>
      </c>
      <c r="G725" s="40" t="s">
        <v>26</v>
      </c>
      <c r="H725" s="40" t="s">
        <v>90</v>
      </c>
      <c r="I725" s="40"/>
      <c r="J725" s="40">
        <v>27.2</v>
      </c>
      <c r="K725" s="40">
        <v>12</v>
      </c>
      <c r="L725" s="40">
        <v>11.1</v>
      </c>
      <c r="M725" s="40"/>
      <c r="N725" s="40"/>
      <c r="O725" s="40"/>
      <c r="P725" s="40"/>
      <c r="Q725" s="40">
        <v>13</v>
      </c>
      <c r="R725" s="40">
        <v>65</v>
      </c>
      <c r="S725" s="40">
        <f>R725-Q725</f>
        <v>52</v>
      </c>
      <c r="T725" s="40">
        <v>18</v>
      </c>
      <c r="U725" s="40"/>
      <c r="V725" s="40"/>
      <c r="W725" s="40"/>
      <c r="X725" s="40">
        <v>734</v>
      </c>
      <c r="Y725" s="40"/>
      <c r="Z725" s="40"/>
      <c r="AA725" s="40"/>
      <c r="AB725" s="40"/>
      <c r="AC725" s="40" t="s">
        <v>418</v>
      </c>
      <c r="AD725" s="40" t="s">
        <v>418</v>
      </c>
      <c r="AE725" s="40" t="s">
        <v>457</v>
      </c>
      <c r="AF725" s="1"/>
    </row>
    <row r="726" spans="1:32">
      <c r="A726" s="1" t="s">
        <v>1752</v>
      </c>
      <c r="B726" s="9">
        <v>41061</v>
      </c>
      <c r="C726" s="40" t="s">
        <v>1454</v>
      </c>
      <c r="D726" s="40" t="s">
        <v>30</v>
      </c>
      <c r="E726" s="40" t="s">
        <v>53</v>
      </c>
      <c r="F726" s="47" t="s">
        <v>2149</v>
      </c>
      <c r="G726" s="40" t="s">
        <v>26</v>
      </c>
      <c r="H726" s="40" t="s">
        <v>33</v>
      </c>
      <c r="I726" s="40"/>
      <c r="J726" s="40"/>
      <c r="K726" s="40"/>
      <c r="L726" s="40"/>
      <c r="M726" s="40"/>
      <c r="N726" s="40"/>
      <c r="O726" s="40"/>
      <c r="P726" s="40"/>
      <c r="Q726" s="40"/>
      <c r="R726" s="40"/>
      <c r="S726" s="40"/>
      <c r="T726" s="40"/>
      <c r="U726" s="40"/>
      <c r="V726" s="40"/>
      <c r="W726" s="40"/>
      <c r="X726" s="40"/>
      <c r="Y726" s="40"/>
      <c r="Z726" s="40"/>
      <c r="AA726" s="40"/>
      <c r="AB726" s="40"/>
      <c r="AC726" s="40" t="s">
        <v>288</v>
      </c>
      <c r="AD726" s="40" t="s">
        <v>190</v>
      </c>
      <c r="AE726" s="40" t="s">
        <v>432</v>
      </c>
      <c r="AF726" s="1"/>
    </row>
    <row r="727" spans="1:32">
      <c r="A727" s="1" t="s">
        <v>1752</v>
      </c>
      <c r="B727" s="9">
        <v>41061</v>
      </c>
      <c r="C727" s="40" t="s">
        <v>1814</v>
      </c>
      <c r="D727" s="40" t="s">
        <v>29</v>
      </c>
      <c r="E727" s="40" t="s">
        <v>25</v>
      </c>
      <c r="F727" s="47" t="s">
        <v>2156</v>
      </c>
      <c r="G727" s="40" t="s">
        <v>224</v>
      </c>
      <c r="H727" s="40" t="s">
        <v>33</v>
      </c>
      <c r="I727" s="40"/>
      <c r="J727" s="40">
        <v>35</v>
      </c>
      <c r="K727" s="40">
        <v>19.5</v>
      </c>
      <c r="L727" s="40">
        <v>7.8</v>
      </c>
      <c r="M727" s="40"/>
      <c r="N727" s="40"/>
      <c r="O727" s="40"/>
      <c r="P727" s="40"/>
      <c r="Q727" s="40">
        <v>13</v>
      </c>
      <c r="R727" s="40">
        <v>95</v>
      </c>
      <c r="S727" s="40">
        <f>R727-Q727</f>
        <v>82</v>
      </c>
      <c r="T727" s="40">
        <v>36</v>
      </c>
      <c r="U727" s="40"/>
      <c r="V727" s="40"/>
      <c r="W727" s="40"/>
      <c r="X727" s="40">
        <v>737</v>
      </c>
      <c r="Y727" s="40"/>
      <c r="Z727" s="40"/>
      <c r="AA727" s="40"/>
      <c r="AB727" s="40"/>
      <c r="AC727" s="40" t="s">
        <v>418</v>
      </c>
      <c r="AD727" s="40" t="s">
        <v>190</v>
      </c>
      <c r="AE727" s="40"/>
      <c r="AF727" s="1"/>
    </row>
    <row r="728" spans="1:32">
      <c r="A728" s="1" t="s">
        <v>1752</v>
      </c>
      <c r="B728" s="9">
        <v>41061</v>
      </c>
      <c r="C728" s="40" t="s">
        <v>1820</v>
      </c>
      <c r="D728" s="40" t="s">
        <v>32</v>
      </c>
      <c r="E728" s="40" t="s">
        <v>25</v>
      </c>
      <c r="F728" s="47" t="s">
        <v>2165</v>
      </c>
      <c r="G728" s="40" t="s">
        <v>26</v>
      </c>
      <c r="H728" s="40" t="s">
        <v>66</v>
      </c>
      <c r="I728" s="40"/>
      <c r="J728" s="40">
        <v>26.2</v>
      </c>
      <c r="K728" s="40">
        <v>15.5</v>
      </c>
      <c r="L728" s="40">
        <v>12</v>
      </c>
      <c r="M728" s="40"/>
      <c r="N728" s="40"/>
      <c r="O728" s="40"/>
      <c r="P728" s="40"/>
      <c r="Q728" s="40">
        <v>13</v>
      </c>
      <c r="R728" s="40">
        <v>69</v>
      </c>
      <c r="S728" s="40">
        <f>R728-Q728</f>
        <v>56</v>
      </c>
      <c r="T728" s="40">
        <v>34</v>
      </c>
      <c r="U728" s="40"/>
      <c r="V728" s="40"/>
      <c r="W728" s="40"/>
      <c r="X728" s="40">
        <v>736</v>
      </c>
      <c r="Y728" s="40"/>
      <c r="Z728" s="40"/>
      <c r="AA728" s="40"/>
      <c r="AB728" s="40"/>
      <c r="AC728" s="40" t="s">
        <v>418</v>
      </c>
      <c r="AD728" s="40" t="s">
        <v>288</v>
      </c>
      <c r="AE728" s="40"/>
      <c r="AF728" s="1"/>
    </row>
    <row r="729" spans="1:32" s="78" customFormat="1">
      <c r="A729" s="1" t="s">
        <v>1752</v>
      </c>
      <c r="B729" s="9">
        <v>41061</v>
      </c>
      <c r="C729" s="40" t="s">
        <v>1831</v>
      </c>
      <c r="D729" s="40" t="s">
        <v>29</v>
      </c>
      <c r="E729" s="40" t="s">
        <v>53</v>
      </c>
      <c r="F729" s="47" t="s">
        <v>2116</v>
      </c>
      <c r="G729" s="40" t="s">
        <v>26</v>
      </c>
      <c r="H729" s="40" t="s">
        <v>33</v>
      </c>
      <c r="I729" s="40"/>
      <c r="J729" s="40"/>
      <c r="K729" s="40"/>
      <c r="L729" s="40"/>
      <c r="M729" s="40"/>
      <c r="N729" s="40"/>
      <c r="O729" s="40"/>
      <c r="P729" s="40"/>
      <c r="Q729" s="40"/>
      <c r="R729" s="40"/>
      <c r="S729" s="40"/>
      <c r="T729" s="40"/>
      <c r="U729" s="40"/>
      <c r="V729" s="40" t="s">
        <v>421</v>
      </c>
      <c r="W729" s="40"/>
      <c r="X729" s="40"/>
      <c r="Y729" s="40"/>
      <c r="Z729" s="40"/>
      <c r="AA729" s="40"/>
      <c r="AB729" s="40"/>
      <c r="AC729" s="40" t="s">
        <v>288</v>
      </c>
      <c r="AD729" s="40" t="s">
        <v>190</v>
      </c>
      <c r="AE729" s="40"/>
      <c r="AF729" s="1"/>
    </row>
    <row r="730" spans="1:32">
      <c r="A730" s="31" t="s">
        <v>1752</v>
      </c>
      <c r="B730" s="32">
        <v>41061</v>
      </c>
      <c r="C730" s="41" t="s">
        <v>1466</v>
      </c>
      <c r="D730" s="41" t="s">
        <v>24</v>
      </c>
      <c r="E730" s="41" t="s">
        <v>166</v>
      </c>
      <c r="F730" s="71"/>
      <c r="G730" s="41"/>
      <c r="H730" s="41"/>
      <c r="I730" s="41"/>
      <c r="J730" s="41"/>
      <c r="K730" s="41"/>
      <c r="L730" s="41"/>
      <c r="M730" s="41"/>
      <c r="N730" s="41"/>
      <c r="O730" s="41"/>
      <c r="P730" s="41"/>
      <c r="Q730" s="41"/>
      <c r="R730" s="41"/>
      <c r="S730" s="41"/>
      <c r="T730" s="41"/>
      <c r="U730" s="41"/>
      <c r="V730" s="41"/>
      <c r="W730" s="41" t="s">
        <v>73</v>
      </c>
      <c r="X730" s="41"/>
      <c r="Y730" s="41"/>
      <c r="Z730" s="41"/>
      <c r="AA730" s="41"/>
      <c r="AB730" s="41"/>
      <c r="AC730" s="41" t="s">
        <v>288</v>
      </c>
      <c r="AD730" s="41" t="s">
        <v>190</v>
      </c>
      <c r="AE730" s="41" t="s">
        <v>2592</v>
      </c>
      <c r="AF730" s="31"/>
    </row>
    <row r="731" spans="1:32">
      <c r="A731" s="1" t="s">
        <v>1753</v>
      </c>
      <c r="B731" s="9">
        <v>41062</v>
      </c>
      <c r="C731" s="40" t="s">
        <v>1491</v>
      </c>
      <c r="D731" s="40" t="s">
        <v>29</v>
      </c>
      <c r="E731" s="40" t="s">
        <v>53</v>
      </c>
      <c r="F731" s="47" t="s">
        <v>2087</v>
      </c>
      <c r="G731" s="40" t="s">
        <v>26</v>
      </c>
      <c r="H731" s="40" t="s">
        <v>33</v>
      </c>
      <c r="I731" s="40"/>
      <c r="J731" s="40"/>
      <c r="K731" s="40"/>
      <c r="L731" s="40"/>
      <c r="M731" s="40"/>
      <c r="N731" s="40"/>
      <c r="O731" s="40"/>
      <c r="P731" s="40"/>
      <c r="Q731" s="40"/>
      <c r="R731" s="40"/>
      <c r="S731" s="40"/>
      <c r="T731" s="40"/>
      <c r="U731" s="40"/>
      <c r="V731" s="40"/>
      <c r="W731" s="40"/>
      <c r="X731" s="40"/>
      <c r="Y731" s="40"/>
      <c r="Z731" s="40"/>
      <c r="AA731" s="40"/>
      <c r="AB731" s="40"/>
      <c r="AC731" s="40" t="s">
        <v>288</v>
      </c>
      <c r="AD731" s="40" t="s">
        <v>79</v>
      </c>
      <c r="AE731" s="40" t="s">
        <v>435</v>
      </c>
      <c r="AF731" s="1"/>
    </row>
    <row r="732" spans="1:32">
      <c r="A732" s="1" t="s">
        <v>1753</v>
      </c>
      <c r="B732" s="9">
        <v>41062</v>
      </c>
      <c r="C732" s="40" t="s">
        <v>1501</v>
      </c>
      <c r="D732" s="40" t="s">
        <v>32</v>
      </c>
      <c r="E732" s="40" t="s">
        <v>53</v>
      </c>
      <c r="F732" s="47" t="s">
        <v>2109</v>
      </c>
      <c r="G732" s="40" t="s">
        <v>26</v>
      </c>
      <c r="H732" s="40" t="s">
        <v>27</v>
      </c>
      <c r="I732" s="40"/>
      <c r="J732" s="40"/>
      <c r="K732" s="40"/>
      <c r="L732" s="40"/>
      <c r="M732" s="40"/>
      <c r="N732" s="40"/>
      <c r="O732" s="40"/>
      <c r="P732" s="40"/>
      <c r="Q732" s="40"/>
      <c r="R732" s="40"/>
      <c r="S732" s="40"/>
      <c r="T732" s="40"/>
      <c r="U732" s="40"/>
      <c r="V732" s="40"/>
      <c r="W732" s="40"/>
      <c r="X732" s="40"/>
      <c r="Y732" s="40"/>
      <c r="Z732" s="40"/>
      <c r="AA732" s="40"/>
      <c r="AB732" s="40"/>
      <c r="AC732" s="40" t="s">
        <v>288</v>
      </c>
      <c r="AD732" s="40" t="s">
        <v>418</v>
      </c>
      <c r="AE732" s="40"/>
      <c r="AF732" s="1"/>
    </row>
    <row r="733" spans="1:32">
      <c r="A733" s="1" t="s">
        <v>1753</v>
      </c>
      <c r="B733" s="9">
        <v>41062</v>
      </c>
      <c r="C733" s="40" t="s">
        <v>1468</v>
      </c>
      <c r="D733" s="40" t="s">
        <v>30</v>
      </c>
      <c r="E733" s="40" t="s">
        <v>53</v>
      </c>
      <c r="F733" s="47" t="s">
        <v>2090</v>
      </c>
      <c r="G733" s="40" t="s">
        <v>26</v>
      </c>
      <c r="H733" s="40" t="s">
        <v>27</v>
      </c>
      <c r="I733" s="40"/>
      <c r="J733" s="40"/>
      <c r="K733" s="40"/>
      <c r="L733" s="40"/>
      <c r="M733" s="40"/>
      <c r="N733" s="40"/>
      <c r="O733" s="40"/>
      <c r="P733" s="40"/>
      <c r="Q733" s="40"/>
      <c r="R733" s="40"/>
      <c r="S733" s="40"/>
      <c r="T733" s="40"/>
      <c r="U733" s="40"/>
      <c r="V733" s="40"/>
      <c r="W733" s="40"/>
      <c r="X733" s="40"/>
      <c r="Y733" s="40"/>
      <c r="Z733" s="40"/>
      <c r="AA733" s="40"/>
      <c r="AB733" s="40"/>
      <c r="AC733" s="40" t="s">
        <v>288</v>
      </c>
      <c r="AD733" s="40" t="s">
        <v>288</v>
      </c>
      <c r="AE733" s="40"/>
      <c r="AF733" s="1"/>
    </row>
    <row r="734" spans="1:32">
      <c r="A734" s="1" t="s">
        <v>1753</v>
      </c>
      <c r="B734" s="9">
        <v>41062</v>
      </c>
      <c r="C734" s="40" t="s">
        <v>1464</v>
      </c>
      <c r="D734" s="40" t="s">
        <v>29</v>
      </c>
      <c r="E734" s="40" t="s">
        <v>53</v>
      </c>
      <c r="F734" s="47" t="s">
        <v>2097</v>
      </c>
      <c r="G734" s="40" t="s">
        <v>26</v>
      </c>
      <c r="H734" s="40" t="s">
        <v>33</v>
      </c>
      <c r="I734" s="40"/>
      <c r="J734" s="40"/>
      <c r="K734" s="40"/>
      <c r="L734" s="40"/>
      <c r="M734" s="40"/>
      <c r="N734" s="40"/>
      <c r="O734" s="40"/>
      <c r="P734" s="40"/>
      <c r="Q734" s="40"/>
      <c r="R734" s="40"/>
      <c r="S734" s="40"/>
      <c r="T734" s="40"/>
      <c r="U734" s="40"/>
      <c r="V734" s="40"/>
      <c r="W734" s="40"/>
      <c r="X734" s="40"/>
      <c r="Y734" s="40"/>
      <c r="Z734" s="40"/>
      <c r="AA734" s="40"/>
      <c r="AB734" s="40"/>
      <c r="AC734" s="40" t="s">
        <v>288</v>
      </c>
      <c r="AD734" s="40" t="s">
        <v>288</v>
      </c>
      <c r="AE734" s="40"/>
      <c r="AF734" s="1"/>
    </row>
    <row r="735" spans="1:32">
      <c r="A735" s="1" t="s">
        <v>1753</v>
      </c>
      <c r="B735" s="9">
        <v>41062</v>
      </c>
      <c r="C735" s="40" t="s">
        <v>1811</v>
      </c>
      <c r="D735" s="40" t="s">
        <v>30</v>
      </c>
      <c r="E735" s="40" t="s">
        <v>53</v>
      </c>
      <c r="F735" s="47" t="s">
        <v>2091</v>
      </c>
      <c r="G735" s="40" t="s">
        <v>26</v>
      </c>
      <c r="H735" s="40" t="s">
        <v>33</v>
      </c>
      <c r="I735" s="40"/>
      <c r="J735" s="40"/>
      <c r="K735" s="40"/>
      <c r="L735" s="40"/>
      <c r="M735" s="40"/>
      <c r="N735" s="40"/>
      <c r="O735" s="40"/>
      <c r="P735" s="40"/>
      <c r="Q735" s="40"/>
      <c r="R735" s="40"/>
      <c r="S735" s="40"/>
      <c r="T735" s="40"/>
      <c r="U735" s="40"/>
      <c r="V735" s="40"/>
      <c r="W735" s="40"/>
      <c r="X735" s="40"/>
      <c r="Y735" s="40"/>
      <c r="Z735" s="40"/>
      <c r="AA735" s="40"/>
      <c r="AB735" s="40"/>
      <c r="AC735" s="40" t="s">
        <v>288</v>
      </c>
      <c r="AD735" s="40" t="s">
        <v>411</v>
      </c>
      <c r="AE735" s="40"/>
      <c r="AF735" s="1"/>
    </row>
    <row r="736" spans="1:32">
      <c r="A736" s="1" t="s">
        <v>1753</v>
      </c>
      <c r="B736" s="9">
        <v>41062</v>
      </c>
      <c r="C736" s="40" t="s">
        <v>1813</v>
      </c>
      <c r="D736" s="40" t="s">
        <v>239</v>
      </c>
      <c r="E736" s="40" t="s">
        <v>53</v>
      </c>
      <c r="F736" s="47" t="s">
        <v>2132</v>
      </c>
      <c r="G736" s="40" t="s">
        <v>26</v>
      </c>
      <c r="H736" s="40" t="s">
        <v>27</v>
      </c>
      <c r="I736" s="40"/>
      <c r="J736" s="40"/>
      <c r="K736" s="40"/>
      <c r="L736" s="40"/>
      <c r="M736" s="40">
        <f>150+35.5</f>
        <v>185.5</v>
      </c>
      <c r="N736" s="40">
        <f>150+16.55</f>
        <v>166.55</v>
      </c>
      <c r="O736" s="40"/>
      <c r="P736" s="40">
        <v>41.45</v>
      </c>
      <c r="Q736" s="40">
        <v>40</v>
      </c>
      <c r="R736" s="40">
        <v>226</v>
      </c>
      <c r="S736" s="40">
        <f>R736-Q736</f>
        <v>186</v>
      </c>
      <c r="T736" s="40"/>
      <c r="U736" s="40"/>
      <c r="V736" s="40"/>
      <c r="W736" s="40"/>
      <c r="X736" s="40"/>
      <c r="Y736" s="40"/>
      <c r="Z736" s="40"/>
      <c r="AA736" s="40"/>
      <c r="AB736" s="40"/>
      <c r="AC736" s="40" t="s">
        <v>288</v>
      </c>
      <c r="AD736" s="40" t="s">
        <v>411</v>
      </c>
      <c r="AE736" s="40"/>
      <c r="AF736" s="1"/>
    </row>
    <row r="737" spans="1:32">
      <c r="A737" s="1" t="s">
        <v>1753</v>
      </c>
      <c r="B737" s="9">
        <v>41062</v>
      </c>
      <c r="C737" s="40" t="s">
        <v>1499</v>
      </c>
      <c r="D737" s="40" t="s">
        <v>29</v>
      </c>
      <c r="E737" s="40" t="s">
        <v>53</v>
      </c>
      <c r="F737" s="47" t="s">
        <v>2135</v>
      </c>
      <c r="G737" s="40" t="s">
        <v>26</v>
      </c>
      <c r="H737" s="40" t="s">
        <v>33</v>
      </c>
      <c r="I737" s="40"/>
      <c r="J737" s="40"/>
      <c r="K737" s="40"/>
      <c r="L737" s="40"/>
      <c r="M737" s="40"/>
      <c r="N737" s="40"/>
      <c r="O737" s="40"/>
      <c r="P737" s="40"/>
      <c r="Q737" s="40"/>
      <c r="R737" s="40"/>
      <c r="S737" s="40"/>
      <c r="T737" s="40"/>
      <c r="U737" s="40"/>
      <c r="V737" s="40" t="s">
        <v>437</v>
      </c>
      <c r="W737" s="40"/>
      <c r="X737" s="40"/>
      <c r="Y737" s="40"/>
      <c r="Z737" s="40"/>
      <c r="AA737" s="40"/>
      <c r="AB737" s="40"/>
      <c r="AC737" s="40" t="s">
        <v>288</v>
      </c>
      <c r="AD737" s="40" t="s">
        <v>418</v>
      </c>
      <c r="AE737" s="40"/>
      <c r="AF737" s="1"/>
    </row>
    <row r="738" spans="1:32">
      <c r="A738" s="1" t="s">
        <v>1753</v>
      </c>
      <c r="B738" s="9">
        <v>41062</v>
      </c>
      <c r="C738" s="40" t="s">
        <v>1479</v>
      </c>
      <c r="D738" s="40" t="s">
        <v>30</v>
      </c>
      <c r="E738" s="40" t="s">
        <v>53</v>
      </c>
      <c r="F738" s="47" t="s">
        <v>2093</v>
      </c>
      <c r="G738" s="40" t="s">
        <v>26</v>
      </c>
      <c r="H738" s="40" t="s">
        <v>33</v>
      </c>
      <c r="I738" s="40"/>
      <c r="J738" s="40"/>
      <c r="K738" s="40"/>
      <c r="L738" s="40"/>
      <c r="M738" s="40"/>
      <c r="N738" s="40"/>
      <c r="O738" s="40"/>
      <c r="P738" s="40"/>
      <c r="Q738" s="40"/>
      <c r="R738" s="40"/>
      <c r="S738" s="40"/>
      <c r="T738" s="40"/>
      <c r="U738" s="40"/>
      <c r="V738" s="40"/>
      <c r="W738" s="40"/>
      <c r="X738" s="40"/>
      <c r="Y738" s="40"/>
      <c r="Z738" s="40"/>
      <c r="AA738" s="40"/>
      <c r="AB738" s="40"/>
      <c r="AC738" s="40" t="s">
        <v>288</v>
      </c>
      <c r="AD738" s="40" t="s">
        <v>79</v>
      </c>
      <c r="AE738" s="40"/>
      <c r="AF738" s="1"/>
    </row>
    <row r="739" spans="1:32" s="78" customFormat="1">
      <c r="A739" s="1" t="s">
        <v>1753</v>
      </c>
      <c r="B739" s="9">
        <v>41062</v>
      </c>
      <c r="C739" s="40" t="s">
        <v>1820</v>
      </c>
      <c r="D739" s="40" t="s">
        <v>29</v>
      </c>
      <c r="E739" s="40" t="s">
        <v>53</v>
      </c>
      <c r="F739" s="47" t="s">
        <v>2076</v>
      </c>
      <c r="G739" s="40" t="s">
        <v>26</v>
      </c>
      <c r="H739" s="40" t="s">
        <v>33</v>
      </c>
      <c r="I739" s="40"/>
      <c r="J739" s="40"/>
      <c r="K739" s="40"/>
      <c r="L739" s="40"/>
      <c r="M739" s="40"/>
      <c r="N739" s="40"/>
      <c r="O739" s="40"/>
      <c r="P739" s="40"/>
      <c r="Q739" s="40"/>
      <c r="R739" s="40"/>
      <c r="S739" s="40"/>
      <c r="T739" s="40"/>
      <c r="U739" s="40"/>
      <c r="V739" s="40"/>
      <c r="W739" s="40"/>
      <c r="X739" s="40"/>
      <c r="Y739" s="40"/>
      <c r="Z739" s="40"/>
      <c r="AA739" s="40"/>
      <c r="AB739" s="40"/>
      <c r="AC739" s="40" t="s">
        <v>288</v>
      </c>
      <c r="AD739" s="40" t="s">
        <v>411</v>
      </c>
      <c r="AE739" s="40"/>
      <c r="AF739" s="1"/>
    </row>
    <row r="740" spans="1:32">
      <c r="A740" s="1" t="s">
        <v>1753</v>
      </c>
      <c r="B740" s="9">
        <v>41062</v>
      </c>
      <c r="C740" s="40" t="s">
        <v>1475</v>
      </c>
      <c r="D740" s="40" t="s">
        <v>30</v>
      </c>
      <c r="E740" s="40" t="s">
        <v>53</v>
      </c>
      <c r="F740" s="47" t="s">
        <v>2146</v>
      </c>
      <c r="G740" s="40" t="s">
        <v>26</v>
      </c>
      <c r="H740" s="40" t="s">
        <v>33</v>
      </c>
      <c r="I740" s="40"/>
      <c r="J740" s="40"/>
      <c r="K740" s="40"/>
      <c r="L740" s="40"/>
      <c r="M740" s="40"/>
      <c r="N740" s="40"/>
      <c r="O740" s="40"/>
      <c r="P740" s="40"/>
      <c r="Q740" s="40"/>
      <c r="R740" s="40"/>
      <c r="S740" s="40"/>
      <c r="T740" s="40"/>
      <c r="U740" s="40"/>
      <c r="V740" s="40"/>
      <c r="W740" s="40"/>
      <c r="X740" s="40"/>
      <c r="Y740" s="40"/>
      <c r="Z740" s="40"/>
      <c r="AA740" s="40"/>
      <c r="AB740" s="40"/>
      <c r="AC740" s="40" t="s">
        <v>288</v>
      </c>
      <c r="AD740" s="40" t="s">
        <v>79</v>
      </c>
      <c r="AE740" s="40"/>
      <c r="AF740" s="1"/>
    </row>
    <row r="741" spans="1:32">
      <c r="A741" s="1" t="s">
        <v>1753</v>
      </c>
      <c r="B741" s="9">
        <v>41062</v>
      </c>
      <c r="C741" s="40" t="s">
        <v>1508</v>
      </c>
      <c r="D741" s="40" t="s">
        <v>37</v>
      </c>
      <c r="E741" s="40" t="s">
        <v>25</v>
      </c>
      <c r="F741" s="47" t="s">
        <v>2169</v>
      </c>
      <c r="G741" s="40" t="s">
        <v>26</v>
      </c>
      <c r="H741" s="40" t="s">
        <v>27</v>
      </c>
      <c r="I741" s="40" t="s">
        <v>40</v>
      </c>
      <c r="J741" s="40">
        <v>33.9</v>
      </c>
      <c r="K741" s="40">
        <v>17.3</v>
      </c>
      <c r="L741" s="40">
        <v>25.4</v>
      </c>
      <c r="M741" s="40"/>
      <c r="N741" s="40"/>
      <c r="O741" s="40"/>
      <c r="P741" s="40"/>
      <c r="Q741" s="40">
        <v>14</v>
      </c>
      <c r="R741" s="40">
        <v>112</v>
      </c>
      <c r="S741" s="40">
        <v>98</v>
      </c>
      <c r="T741" s="40">
        <v>11</v>
      </c>
      <c r="U741" s="40"/>
      <c r="V741" s="40"/>
      <c r="W741" s="40"/>
      <c r="X741" s="40">
        <v>744</v>
      </c>
      <c r="Y741" s="40"/>
      <c r="Z741" s="40"/>
      <c r="AA741" s="40"/>
      <c r="AB741" s="40"/>
      <c r="AC741" s="40" t="s">
        <v>418</v>
      </c>
      <c r="AD741" s="40" t="s">
        <v>418</v>
      </c>
      <c r="AE741" s="40"/>
      <c r="AF741" s="1"/>
    </row>
    <row r="742" spans="1:32">
      <c r="A742" s="1" t="s">
        <v>1753</v>
      </c>
      <c r="B742" s="9">
        <v>41062</v>
      </c>
      <c r="C742" s="40" t="s">
        <v>1819</v>
      </c>
      <c r="D742" s="40" t="s">
        <v>30</v>
      </c>
      <c r="E742" s="40" t="s">
        <v>25</v>
      </c>
      <c r="F742" s="47" t="s">
        <v>2172</v>
      </c>
      <c r="G742" s="40" t="s">
        <v>26</v>
      </c>
      <c r="H742" s="40" t="s">
        <v>27</v>
      </c>
      <c r="I742" s="40" t="s">
        <v>40</v>
      </c>
      <c r="J742" s="40">
        <v>25.5</v>
      </c>
      <c r="K742" s="40">
        <v>15.2</v>
      </c>
      <c r="L742" s="40">
        <v>14.2</v>
      </c>
      <c r="M742" s="40"/>
      <c r="N742" s="40"/>
      <c r="O742" s="40"/>
      <c r="P742" s="40"/>
      <c r="Q742" s="40">
        <v>14</v>
      </c>
      <c r="R742" s="40">
        <v>62</v>
      </c>
      <c r="S742" s="40">
        <v>48</v>
      </c>
      <c r="T742" s="40">
        <v>23</v>
      </c>
      <c r="U742" s="40"/>
      <c r="V742" s="40"/>
      <c r="W742" s="40"/>
      <c r="X742" s="40">
        <v>741</v>
      </c>
      <c r="Y742" s="40"/>
      <c r="Z742" s="40"/>
      <c r="AA742" s="40"/>
      <c r="AB742" s="40"/>
      <c r="AC742" s="40"/>
      <c r="AD742" s="40" t="s">
        <v>288</v>
      </c>
      <c r="AE742" s="40"/>
      <c r="AF742" s="1"/>
    </row>
    <row r="743" spans="1:32">
      <c r="A743" s="1" t="s">
        <v>1753</v>
      </c>
      <c r="B743" s="9">
        <v>41062</v>
      </c>
      <c r="C743" s="40" t="s">
        <v>1808</v>
      </c>
      <c r="D743" s="40" t="s">
        <v>30</v>
      </c>
      <c r="E743" s="40" t="s">
        <v>53</v>
      </c>
      <c r="F743" s="47" t="s">
        <v>2147</v>
      </c>
      <c r="G743" s="40" t="s">
        <v>26</v>
      </c>
      <c r="H743" s="40" t="s">
        <v>66</v>
      </c>
      <c r="I743" s="40"/>
      <c r="J743" s="40"/>
      <c r="K743" s="40"/>
      <c r="L743" s="40"/>
      <c r="M743" s="40"/>
      <c r="N743" s="40"/>
      <c r="O743" s="40"/>
      <c r="P743" s="40"/>
      <c r="Q743" s="40"/>
      <c r="R743" s="40"/>
      <c r="S743" s="40"/>
      <c r="T743" s="40"/>
      <c r="U743" s="40"/>
      <c r="V743" s="40"/>
      <c r="W743" s="40"/>
      <c r="X743" s="40"/>
      <c r="Y743" s="40"/>
      <c r="Z743" s="40"/>
      <c r="AA743" s="40"/>
      <c r="AB743" s="40"/>
      <c r="AC743" s="40" t="s">
        <v>288</v>
      </c>
      <c r="AD743" s="40" t="s">
        <v>411</v>
      </c>
      <c r="AE743" s="40"/>
      <c r="AF743" s="1"/>
    </row>
    <row r="744" spans="1:32">
      <c r="A744" s="1" t="s">
        <v>1753</v>
      </c>
      <c r="B744" s="9">
        <v>41062</v>
      </c>
      <c r="C744" s="40" t="s">
        <v>1463</v>
      </c>
      <c r="D744" s="40" t="s">
        <v>35</v>
      </c>
      <c r="E744" s="40" t="s">
        <v>53</v>
      </c>
      <c r="F744" s="47" t="s">
        <v>2166</v>
      </c>
      <c r="G744" s="40" t="s">
        <v>125</v>
      </c>
      <c r="H744" s="40" t="s">
        <v>33</v>
      </c>
      <c r="I744" s="40"/>
      <c r="J744" s="40"/>
      <c r="K744" s="40"/>
      <c r="L744" s="40"/>
      <c r="M744" s="40"/>
      <c r="N744" s="40"/>
      <c r="O744" s="40"/>
      <c r="P744" s="40"/>
      <c r="Q744" s="40"/>
      <c r="R744" s="40"/>
      <c r="S744" s="40"/>
      <c r="T744" s="40"/>
      <c r="U744" s="40"/>
      <c r="V744" s="40"/>
      <c r="W744" s="40"/>
      <c r="X744" s="40"/>
      <c r="Y744" s="40"/>
      <c r="Z744" s="40"/>
      <c r="AA744" s="40"/>
      <c r="AB744" s="40"/>
      <c r="AC744" s="40" t="s">
        <v>288</v>
      </c>
      <c r="AD744" s="40" t="s">
        <v>288</v>
      </c>
      <c r="AE744" s="40"/>
      <c r="AF744" s="1"/>
    </row>
    <row r="745" spans="1:32">
      <c r="A745" s="1" t="s">
        <v>1753</v>
      </c>
      <c r="B745" s="9">
        <v>41062</v>
      </c>
      <c r="C745" s="40" t="s">
        <v>1522</v>
      </c>
      <c r="D745" s="40" t="s">
        <v>30</v>
      </c>
      <c r="E745" s="40" t="s">
        <v>25</v>
      </c>
      <c r="F745" s="47" t="s">
        <v>2173</v>
      </c>
      <c r="G745" s="40" t="s">
        <v>26</v>
      </c>
      <c r="H745" s="40" t="s">
        <v>27</v>
      </c>
      <c r="I745" s="40" t="s">
        <v>40</v>
      </c>
      <c r="J745" s="40">
        <v>28</v>
      </c>
      <c r="K745" s="40">
        <v>17</v>
      </c>
      <c r="L745" s="40">
        <v>18.7</v>
      </c>
      <c r="M745" s="40"/>
      <c r="N745" s="40"/>
      <c r="O745" s="40"/>
      <c r="P745" s="40"/>
      <c r="Q745" s="40">
        <v>14</v>
      </c>
      <c r="R745" s="40">
        <v>68</v>
      </c>
      <c r="S745" s="40">
        <v>54</v>
      </c>
      <c r="T745" s="40">
        <v>16</v>
      </c>
      <c r="U745" s="40"/>
      <c r="V745" s="40"/>
      <c r="W745" s="40"/>
      <c r="X745" s="40">
        <v>739</v>
      </c>
      <c r="Y745" s="40"/>
      <c r="Z745" s="40"/>
      <c r="AA745" s="40"/>
      <c r="AB745" s="40"/>
      <c r="AC745" s="40" t="s">
        <v>418</v>
      </c>
      <c r="AD745" s="40" t="s">
        <v>418</v>
      </c>
      <c r="AE745" s="40"/>
      <c r="AF745" s="1"/>
    </row>
    <row r="746" spans="1:32">
      <c r="A746" s="1" t="s">
        <v>1753</v>
      </c>
      <c r="B746" s="9">
        <v>41062</v>
      </c>
      <c r="C746" s="40" t="s">
        <v>1824</v>
      </c>
      <c r="D746" s="40" t="s">
        <v>30</v>
      </c>
      <c r="E746" s="40" t="s">
        <v>25</v>
      </c>
      <c r="F746" s="47" t="s">
        <v>2174</v>
      </c>
      <c r="G746" s="40" t="s">
        <v>26</v>
      </c>
      <c r="H746" s="40" t="s">
        <v>90</v>
      </c>
      <c r="I746" s="40"/>
      <c r="J746" s="40">
        <v>25.6</v>
      </c>
      <c r="K746" s="40">
        <v>17.399999999999999</v>
      </c>
      <c r="L746" s="40">
        <v>9.1</v>
      </c>
      <c r="M746" s="40"/>
      <c r="N746" s="40"/>
      <c r="O746" s="40"/>
      <c r="P746" s="40"/>
      <c r="Q746" s="40">
        <v>14</v>
      </c>
      <c r="R746" s="40">
        <v>62</v>
      </c>
      <c r="S746" s="40">
        <f>R746-Q746</f>
        <v>48</v>
      </c>
      <c r="T746" s="40">
        <v>57</v>
      </c>
      <c r="U746" s="40"/>
      <c r="V746" s="40"/>
      <c r="W746" s="40"/>
      <c r="X746" s="40">
        <v>740</v>
      </c>
      <c r="Y746" s="40">
        <v>109</v>
      </c>
      <c r="Z746" s="40"/>
      <c r="AA746" s="40"/>
      <c r="AB746" s="40"/>
      <c r="AC746" s="40" t="s">
        <v>288</v>
      </c>
      <c r="AD746" s="40" t="s">
        <v>411</v>
      </c>
      <c r="AE746" s="40"/>
      <c r="AF746" s="1"/>
    </row>
    <row r="747" spans="1:32">
      <c r="A747" s="1" t="s">
        <v>1753</v>
      </c>
      <c r="B747" s="9">
        <v>41062</v>
      </c>
      <c r="C747" s="40" t="s">
        <v>1488</v>
      </c>
      <c r="D747" s="40" t="s">
        <v>32</v>
      </c>
      <c r="E747" s="40" t="s">
        <v>53</v>
      </c>
      <c r="F747" s="47" t="s">
        <v>2157</v>
      </c>
      <c r="G747" s="40" t="s">
        <v>26</v>
      </c>
      <c r="H747" s="40" t="s">
        <v>90</v>
      </c>
      <c r="I747" s="40"/>
      <c r="J747" s="40"/>
      <c r="K747" s="40"/>
      <c r="L747" s="40"/>
      <c r="M747" s="40"/>
      <c r="N747" s="40"/>
      <c r="O747" s="40"/>
      <c r="P747" s="40"/>
      <c r="Q747" s="40"/>
      <c r="R747" s="40"/>
      <c r="S747" s="40"/>
      <c r="T747" s="40"/>
      <c r="U747" s="40"/>
      <c r="V747" s="40"/>
      <c r="W747" s="40"/>
      <c r="X747" s="40"/>
      <c r="Y747" s="40"/>
      <c r="Z747" s="40"/>
      <c r="AA747" s="40"/>
      <c r="AB747" s="40"/>
      <c r="AC747" s="40" t="s">
        <v>288</v>
      </c>
      <c r="AD747" s="40" t="s">
        <v>79</v>
      </c>
      <c r="AE747" s="40"/>
      <c r="AF747" s="1"/>
    </row>
    <row r="748" spans="1:32">
      <c r="A748" s="1" t="s">
        <v>1753</v>
      </c>
      <c r="B748" s="9">
        <v>41062</v>
      </c>
      <c r="C748" s="40" t="s">
        <v>1830</v>
      </c>
      <c r="D748" s="40" t="s">
        <v>36</v>
      </c>
      <c r="E748" s="40" t="s">
        <v>25</v>
      </c>
      <c r="F748" s="47" t="s">
        <v>2168</v>
      </c>
      <c r="G748" s="40" t="s">
        <v>26</v>
      </c>
      <c r="H748" s="40" t="s">
        <v>33</v>
      </c>
      <c r="I748" s="40" t="s">
        <v>40</v>
      </c>
      <c r="J748" s="40">
        <v>31.4</v>
      </c>
      <c r="K748" s="40"/>
      <c r="L748" s="40"/>
      <c r="M748" s="40">
        <v>133.1</v>
      </c>
      <c r="N748" s="40">
        <v>91.6</v>
      </c>
      <c r="O748" s="40"/>
      <c r="P748" s="40"/>
      <c r="Q748" s="40">
        <v>38</v>
      </c>
      <c r="R748" s="40">
        <v>138</v>
      </c>
      <c r="S748" s="40">
        <v>100</v>
      </c>
      <c r="T748" s="40">
        <v>4</v>
      </c>
      <c r="U748" s="40"/>
      <c r="V748" s="40" t="s">
        <v>441</v>
      </c>
      <c r="W748" s="40"/>
      <c r="X748" s="40"/>
      <c r="Y748" s="40"/>
      <c r="Z748" s="40"/>
      <c r="AA748" s="40"/>
      <c r="AB748" s="40"/>
      <c r="AC748" s="40" t="s">
        <v>418</v>
      </c>
      <c r="AD748" s="40" t="s">
        <v>411</v>
      </c>
      <c r="AE748" s="40"/>
      <c r="AF748" s="1"/>
    </row>
    <row r="749" spans="1:32">
      <c r="A749" s="1" t="s">
        <v>1753</v>
      </c>
      <c r="B749" s="9">
        <v>41062</v>
      </c>
      <c r="C749" s="40" t="s">
        <v>1454</v>
      </c>
      <c r="D749" s="40" t="s">
        <v>30</v>
      </c>
      <c r="E749" s="40" t="s">
        <v>53</v>
      </c>
      <c r="F749" s="47" t="s">
        <v>2149</v>
      </c>
      <c r="G749" s="40" t="s">
        <v>26</v>
      </c>
      <c r="H749" s="40" t="s">
        <v>33</v>
      </c>
      <c r="I749" s="40"/>
      <c r="J749" s="40"/>
      <c r="K749" s="40"/>
      <c r="L749" s="40"/>
      <c r="M749" s="40"/>
      <c r="N749" s="40"/>
      <c r="O749" s="40"/>
      <c r="P749" s="40"/>
      <c r="Q749" s="40"/>
      <c r="R749" s="40"/>
      <c r="S749" s="40"/>
      <c r="T749" s="40"/>
      <c r="U749" s="40"/>
      <c r="V749" s="40"/>
      <c r="W749" s="40"/>
      <c r="X749" s="40"/>
      <c r="Y749" s="40"/>
      <c r="Z749" s="40"/>
      <c r="AA749" s="40"/>
      <c r="AB749" s="40"/>
      <c r="AC749" s="40" t="s">
        <v>288</v>
      </c>
      <c r="AD749" s="40" t="s">
        <v>288</v>
      </c>
      <c r="AE749" s="40" t="s">
        <v>443</v>
      </c>
      <c r="AF749" s="1"/>
    </row>
    <row r="750" spans="1:32">
      <c r="A750" s="1" t="s">
        <v>1753</v>
      </c>
      <c r="B750" s="9">
        <v>41062</v>
      </c>
      <c r="C750" s="40" t="s">
        <v>1503</v>
      </c>
      <c r="D750" s="40" t="s">
        <v>32</v>
      </c>
      <c r="E750" s="40" t="s">
        <v>25</v>
      </c>
      <c r="F750" s="47" t="s">
        <v>2171</v>
      </c>
      <c r="G750" s="40" t="s">
        <v>26</v>
      </c>
      <c r="H750" s="40" t="s">
        <v>90</v>
      </c>
      <c r="I750" s="40"/>
      <c r="J750" s="40">
        <v>25.9</v>
      </c>
      <c r="K750" s="40">
        <v>14.9</v>
      </c>
      <c r="L750" s="40">
        <v>9.6</v>
      </c>
      <c r="M750" s="40"/>
      <c r="N750" s="40"/>
      <c r="O750" s="40"/>
      <c r="P750" s="40"/>
      <c r="Q750" s="40">
        <v>14</v>
      </c>
      <c r="R750" s="40">
        <v>61</v>
      </c>
      <c r="S750" s="40">
        <f>R750-Q750</f>
        <v>47</v>
      </c>
      <c r="T750" s="40">
        <f>19+53</f>
        <v>72</v>
      </c>
      <c r="U750" s="40"/>
      <c r="V750" s="40"/>
      <c r="W750" s="40"/>
      <c r="X750" s="40">
        <v>742</v>
      </c>
      <c r="Y750" s="40">
        <v>110</v>
      </c>
      <c r="Z750" s="40"/>
      <c r="AA750" s="40"/>
      <c r="AB750" s="40"/>
      <c r="AC750" s="40" t="s">
        <v>288</v>
      </c>
      <c r="AD750" s="40" t="s">
        <v>418</v>
      </c>
      <c r="AE750" s="40" t="s">
        <v>514</v>
      </c>
      <c r="AF750" s="1"/>
    </row>
    <row r="751" spans="1:32">
      <c r="A751" s="1" t="s">
        <v>1753</v>
      </c>
      <c r="B751" s="9">
        <v>41062</v>
      </c>
      <c r="C751" s="40" t="s">
        <v>1498</v>
      </c>
      <c r="D751" s="40" t="s">
        <v>29</v>
      </c>
      <c r="E751" s="40" t="s">
        <v>25</v>
      </c>
      <c r="F751" s="47" t="s">
        <v>2170</v>
      </c>
      <c r="G751" s="40" t="s">
        <v>26</v>
      </c>
      <c r="H751" s="40" t="s">
        <v>66</v>
      </c>
      <c r="I751" s="40"/>
      <c r="J751" s="40">
        <v>40.5</v>
      </c>
      <c r="K751" s="40">
        <v>22.85</v>
      </c>
      <c r="L751" s="40">
        <v>19.25</v>
      </c>
      <c r="M751" s="40"/>
      <c r="N751" s="40"/>
      <c r="O751" s="40"/>
      <c r="P751" s="40"/>
      <c r="Q751" s="40">
        <v>13</v>
      </c>
      <c r="R751" s="40">
        <v>108</v>
      </c>
      <c r="S751" s="40">
        <f>R751-Q751</f>
        <v>95</v>
      </c>
      <c r="T751" s="40"/>
      <c r="U751" s="40"/>
      <c r="V751" s="40"/>
      <c r="W751" s="40"/>
      <c r="X751" s="40">
        <v>738</v>
      </c>
      <c r="Y751" s="40">
        <v>108</v>
      </c>
      <c r="Z751" s="40"/>
      <c r="AA751" s="40"/>
      <c r="AB751" s="40"/>
      <c r="AC751" s="40" t="s">
        <v>288</v>
      </c>
      <c r="AD751" s="40" t="s">
        <v>418</v>
      </c>
      <c r="AE751" s="40" t="s">
        <v>438</v>
      </c>
      <c r="AF751" s="1"/>
    </row>
    <row r="752" spans="1:32">
      <c r="A752" s="1" t="s">
        <v>1753</v>
      </c>
      <c r="B752" s="9">
        <v>41062</v>
      </c>
      <c r="C752" s="40" t="s">
        <v>1455</v>
      </c>
      <c r="D752" s="40" t="s">
        <v>239</v>
      </c>
      <c r="E752" s="40" t="s">
        <v>25</v>
      </c>
      <c r="F752" s="47" t="s">
        <v>2167</v>
      </c>
      <c r="G752" s="40" t="s">
        <v>26</v>
      </c>
      <c r="H752" s="40" t="s">
        <v>33</v>
      </c>
      <c r="I752" s="40"/>
      <c r="J752" s="40">
        <v>42.8</v>
      </c>
      <c r="K752" s="40"/>
      <c r="L752" s="40"/>
      <c r="M752" s="40">
        <v>200.4</v>
      </c>
      <c r="N752" s="40">
        <v>173.2</v>
      </c>
      <c r="O752" s="40"/>
      <c r="P752" s="40">
        <v>40.200000000000003</v>
      </c>
      <c r="Q752" s="40">
        <v>38</v>
      </c>
      <c r="R752" s="40">
        <v>223</v>
      </c>
      <c r="S752" s="40">
        <f>R752-Q752</f>
        <v>185</v>
      </c>
      <c r="T752" s="40">
        <v>11</v>
      </c>
      <c r="U752" s="40"/>
      <c r="V752" s="40" t="s">
        <v>440</v>
      </c>
      <c r="W752" s="40"/>
      <c r="X752" s="40"/>
      <c r="Y752" s="40"/>
      <c r="Z752" s="40"/>
      <c r="AA752" s="40"/>
      <c r="AB752" s="40"/>
      <c r="AC752" s="40" t="s">
        <v>418</v>
      </c>
      <c r="AD752" s="40" t="s">
        <v>288</v>
      </c>
      <c r="AE752" s="40"/>
      <c r="AF752" s="1"/>
    </row>
    <row r="753" spans="1:32">
      <c r="A753" s="1" t="s">
        <v>1753</v>
      </c>
      <c r="B753" s="9">
        <v>41062</v>
      </c>
      <c r="C753" s="40" t="s">
        <v>1496</v>
      </c>
      <c r="D753" s="40" t="s">
        <v>239</v>
      </c>
      <c r="E753" s="40" t="s">
        <v>25</v>
      </c>
      <c r="F753" s="47" t="s">
        <v>2162</v>
      </c>
      <c r="G753" s="40" t="s">
        <v>26</v>
      </c>
      <c r="H753" s="40" t="s">
        <v>33</v>
      </c>
      <c r="I753" s="40"/>
      <c r="J753" s="40">
        <v>38.9</v>
      </c>
      <c r="K753" s="40"/>
      <c r="L753" s="40"/>
      <c r="M753" s="40">
        <f>153+29.8</f>
        <v>182.8</v>
      </c>
      <c r="N753" s="40">
        <f>153+27.7</f>
        <v>180.7</v>
      </c>
      <c r="O753" s="40"/>
      <c r="P753" s="40">
        <v>40.4</v>
      </c>
      <c r="Q753" s="40">
        <v>40</v>
      </c>
      <c r="R753" s="40">
        <v>250</v>
      </c>
      <c r="S753" s="40">
        <f>R753-Q753</f>
        <v>210</v>
      </c>
      <c r="T753" s="40">
        <v>0</v>
      </c>
      <c r="U753" s="40"/>
      <c r="V753" s="40"/>
      <c r="W753" s="40"/>
      <c r="X753" s="40"/>
      <c r="Y753" s="40"/>
      <c r="Z753" s="40"/>
      <c r="AA753" s="40"/>
      <c r="AB753" s="40"/>
      <c r="AC753" s="40" t="s">
        <v>288</v>
      </c>
      <c r="AD753" s="40" t="s">
        <v>79</v>
      </c>
      <c r="AE753" s="40" t="s">
        <v>439</v>
      </c>
      <c r="AF753" s="1"/>
    </row>
    <row r="754" spans="1:32">
      <c r="A754" s="1" t="s">
        <v>1753</v>
      </c>
      <c r="B754" s="9">
        <v>41062</v>
      </c>
      <c r="C754" s="40" t="s">
        <v>1451</v>
      </c>
      <c r="D754" s="40" t="s">
        <v>32</v>
      </c>
      <c r="E754" s="40" t="s">
        <v>25</v>
      </c>
      <c r="F754" s="47" t="s">
        <v>2159</v>
      </c>
      <c r="G754" s="40" t="s">
        <v>26</v>
      </c>
      <c r="H754" s="40" t="s">
        <v>27</v>
      </c>
      <c r="I754" s="40"/>
      <c r="J754" s="40">
        <v>27.2</v>
      </c>
      <c r="K754" s="40">
        <v>13.8</v>
      </c>
      <c r="L754" s="40">
        <v>14.5</v>
      </c>
      <c r="M754" s="40"/>
      <c r="N754" s="40"/>
      <c r="O754" s="40"/>
      <c r="P754" s="40"/>
      <c r="Q754" s="40">
        <v>14</v>
      </c>
      <c r="R754" s="40">
        <v>73</v>
      </c>
      <c r="S754" s="40">
        <v>59</v>
      </c>
      <c r="T754" s="40">
        <v>58</v>
      </c>
      <c r="U754" s="40"/>
      <c r="V754" s="40" t="s">
        <v>442</v>
      </c>
      <c r="W754" s="40"/>
      <c r="X754" s="40">
        <v>743</v>
      </c>
      <c r="Y754" s="40"/>
      <c r="Z754" s="40"/>
      <c r="AA754" s="40"/>
      <c r="AB754" s="40"/>
      <c r="AC754" s="40"/>
      <c r="AD754" s="40" t="s">
        <v>288</v>
      </c>
      <c r="AE754" s="40"/>
      <c r="AF754" s="1"/>
    </row>
    <row r="755" spans="1:32">
      <c r="A755" s="1" t="s">
        <v>1753</v>
      </c>
      <c r="B755" s="9">
        <v>41062</v>
      </c>
      <c r="C755" s="40" t="s">
        <v>1814</v>
      </c>
      <c r="D755" s="40" t="s">
        <v>29</v>
      </c>
      <c r="E755" s="40" t="s">
        <v>53</v>
      </c>
      <c r="F755" s="47" t="s">
        <v>2116</v>
      </c>
      <c r="G755" s="40" t="s">
        <v>26</v>
      </c>
      <c r="H755" s="40" t="s">
        <v>33</v>
      </c>
      <c r="I755" s="40"/>
      <c r="J755" s="40"/>
      <c r="K755" s="40"/>
      <c r="L755" s="40"/>
      <c r="M755" s="40"/>
      <c r="N755" s="40"/>
      <c r="O755" s="40"/>
      <c r="P755" s="40"/>
      <c r="Q755" s="40"/>
      <c r="R755" s="40"/>
      <c r="S755" s="40"/>
      <c r="T755" s="40"/>
      <c r="U755" s="40"/>
      <c r="V755" s="40"/>
      <c r="W755" s="40"/>
      <c r="X755" s="40"/>
      <c r="Y755" s="40"/>
      <c r="Z755" s="40"/>
      <c r="AA755" s="40"/>
      <c r="AB755" s="40"/>
      <c r="AC755" s="40" t="s">
        <v>288</v>
      </c>
      <c r="AD755" s="40" t="s">
        <v>418</v>
      </c>
      <c r="AE755" s="40"/>
      <c r="AF755" s="1"/>
    </row>
    <row r="756" spans="1:32">
      <c r="A756" s="1" t="s">
        <v>1754</v>
      </c>
      <c r="B756" s="9">
        <v>41063</v>
      </c>
      <c r="C756" s="40" t="s">
        <v>1509</v>
      </c>
      <c r="D756" s="40" t="s">
        <v>32</v>
      </c>
      <c r="E756" s="40" t="s">
        <v>53</v>
      </c>
      <c r="F756" s="47" t="s">
        <v>2109</v>
      </c>
      <c r="G756" s="40" t="s">
        <v>26</v>
      </c>
      <c r="H756" s="40" t="s">
        <v>27</v>
      </c>
      <c r="I756" s="40"/>
      <c r="J756" s="40"/>
      <c r="K756" s="40"/>
      <c r="L756" s="40"/>
      <c r="M756" s="40"/>
      <c r="N756" s="40"/>
      <c r="O756" s="40"/>
      <c r="P756" s="40"/>
      <c r="Q756" s="40"/>
      <c r="R756" s="40"/>
      <c r="S756" s="40"/>
      <c r="T756" s="40"/>
      <c r="U756" s="40"/>
      <c r="V756" s="40"/>
      <c r="W756" s="40"/>
      <c r="X756" s="40"/>
      <c r="Y756" s="40"/>
      <c r="Z756" s="40"/>
      <c r="AA756" s="40"/>
      <c r="AB756" s="40"/>
      <c r="AC756" s="40" t="s">
        <v>288</v>
      </c>
      <c r="AD756" s="40" t="s">
        <v>79</v>
      </c>
      <c r="AE756" s="40"/>
      <c r="AF756" s="1"/>
    </row>
    <row r="757" spans="1:32">
      <c r="A757" s="1" t="s">
        <v>1754</v>
      </c>
      <c r="B757" s="9">
        <v>41063</v>
      </c>
      <c r="C757" s="40" t="s">
        <v>1832</v>
      </c>
      <c r="D757" s="40" t="s">
        <v>29</v>
      </c>
      <c r="E757" s="40" t="s">
        <v>53</v>
      </c>
      <c r="F757" s="47" t="s">
        <v>2107</v>
      </c>
      <c r="G757" s="40" t="s">
        <v>26</v>
      </c>
      <c r="H757" s="40" t="s">
        <v>27</v>
      </c>
      <c r="I757" s="40"/>
      <c r="J757" s="40"/>
      <c r="K757" s="40"/>
      <c r="L757" s="40"/>
      <c r="M757" s="40"/>
      <c r="N757" s="40"/>
      <c r="O757" s="40"/>
      <c r="P757" s="40"/>
      <c r="Q757" s="40"/>
      <c r="R757" s="40"/>
      <c r="S757" s="40"/>
      <c r="T757" s="40"/>
      <c r="U757" s="40"/>
      <c r="V757" s="40"/>
      <c r="W757" s="40"/>
      <c r="X757" s="40"/>
      <c r="Y757" s="40"/>
      <c r="Z757" s="40"/>
      <c r="AA757" s="40"/>
      <c r="AB757" s="40"/>
      <c r="AC757" s="40" t="s">
        <v>288</v>
      </c>
      <c r="AD757" s="40" t="s">
        <v>418</v>
      </c>
      <c r="AE757" s="40"/>
      <c r="AF757" s="1"/>
    </row>
    <row r="758" spans="1:32">
      <c r="A758" s="1" t="s">
        <v>1754</v>
      </c>
      <c r="B758" s="9">
        <v>41063</v>
      </c>
      <c r="C758" s="40" t="s">
        <v>1504</v>
      </c>
      <c r="D758" s="40" t="s">
        <v>30</v>
      </c>
      <c r="E758" s="40" t="s">
        <v>53</v>
      </c>
      <c r="F758" s="47" t="s">
        <v>2081</v>
      </c>
      <c r="G758" s="40" t="s">
        <v>26</v>
      </c>
      <c r="H758" s="40" t="s">
        <v>33</v>
      </c>
      <c r="I758" s="40"/>
      <c r="J758" s="40"/>
      <c r="K758" s="40"/>
      <c r="L758" s="40"/>
      <c r="M758" s="40"/>
      <c r="N758" s="40"/>
      <c r="O758" s="40"/>
      <c r="P758" s="40"/>
      <c r="Q758" s="40"/>
      <c r="R758" s="40"/>
      <c r="S758" s="40"/>
      <c r="T758" s="40"/>
      <c r="U758" s="40"/>
      <c r="V758" s="40"/>
      <c r="W758" s="40"/>
      <c r="X758" s="40"/>
      <c r="Y758" s="40"/>
      <c r="Z758" s="40"/>
      <c r="AA758" s="40"/>
      <c r="AB758" s="40"/>
      <c r="AC758" s="40" t="s">
        <v>288</v>
      </c>
      <c r="AD758" s="40" t="s">
        <v>79</v>
      </c>
      <c r="AE758" s="40"/>
      <c r="AF758" s="1"/>
    </row>
    <row r="759" spans="1:32">
      <c r="A759" s="1" t="s">
        <v>1754</v>
      </c>
      <c r="B759" s="9">
        <v>41063</v>
      </c>
      <c r="C759" s="40" t="s">
        <v>1465</v>
      </c>
      <c r="D759" s="40" t="s">
        <v>29</v>
      </c>
      <c r="E759" s="40" t="s">
        <v>53</v>
      </c>
      <c r="F759" s="47" t="s">
        <v>2097</v>
      </c>
      <c r="G759" s="40" t="s">
        <v>26</v>
      </c>
      <c r="H759" s="40" t="s">
        <v>33</v>
      </c>
      <c r="I759" s="40"/>
      <c r="J759" s="40"/>
      <c r="K759" s="40"/>
      <c r="L759" s="40"/>
      <c r="M759" s="40"/>
      <c r="N759" s="40"/>
      <c r="O759" s="40"/>
      <c r="P759" s="40"/>
      <c r="Q759" s="40"/>
      <c r="R759" s="40"/>
      <c r="S759" s="40"/>
      <c r="T759" s="40"/>
      <c r="U759" s="40"/>
      <c r="V759" s="40"/>
      <c r="W759" s="40"/>
      <c r="X759" s="40"/>
      <c r="Y759" s="40"/>
      <c r="Z759" s="40"/>
      <c r="AA759" s="40"/>
      <c r="AB759" s="40"/>
      <c r="AC759" s="40" t="s">
        <v>288</v>
      </c>
      <c r="AD759" s="40" t="s">
        <v>411</v>
      </c>
      <c r="AE759" s="40"/>
      <c r="AF759" s="1"/>
    </row>
    <row r="760" spans="1:32">
      <c r="A760" s="1" t="s">
        <v>1754</v>
      </c>
      <c r="B760" s="9">
        <v>41063</v>
      </c>
      <c r="C760" s="40" t="s">
        <v>1520</v>
      </c>
      <c r="D760" s="40" t="s">
        <v>29</v>
      </c>
      <c r="E760" s="40" t="s">
        <v>53</v>
      </c>
      <c r="F760" s="47" t="s">
        <v>2088</v>
      </c>
      <c r="G760" s="40" t="s">
        <v>26</v>
      </c>
      <c r="H760" s="40" t="s">
        <v>33</v>
      </c>
      <c r="I760" s="40"/>
      <c r="J760" s="40"/>
      <c r="K760" s="40"/>
      <c r="L760" s="40"/>
      <c r="M760" s="40"/>
      <c r="N760" s="40"/>
      <c r="O760" s="40"/>
      <c r="P760" s="40"/>
      <c r="Q760" s="40"/>
      <c r="R760" s="40"/>
      <c r="S760" s="40"/>
      <c r="T760" s="40"/>
      <c r="U760" s="40"/>
      <c r="V760" s="40"/>
      <c r="W760" s="40"/>
      <c r="X760" s="40"/>
      <c r="Y760" s="40"/>
      <c r="Z760" s="40"/>
      <c r="AA760" s="40"/>
      <c r="AB760" s="40"/>
      <c r="AC760" s="40" t="s">
        <v>288</v>
      </c>
      <c r="AD760" s="40" t="s">
        <v>79</v>
      </c>
      <c r="AE760" s="40"/>
      <c r="AF760" s="1"/>
    </row>
    <row r="761" spans="1:32">
      <c r="A761" s="1" t="s">
        <v>1754</v>
      </c>
      <c r="B761" s="9">
        <v>41063</v>
      </c>
      <c r="C761" s="40" t="s">
        <v>1824</v>
      </c>
      <c r="D761" s="40" t="s">
        <v>29</v>
      </c>
      <c r="E761" s="40" t="s">
        <v>53</v>
      </c>
      <c r="F761" s="47" t="s">
        <v>2074</v>
      </c>
      <c r="G761" s="40" t="s">
        <v>26</v>
      </c>
      <c r="H761" s="40" t="s">
        <v>27</v>
      </c>
      <c r="I761" s="40"/>
      <c r="J761" s="40"/>
      <c r="K761" s="40"/>
      <c r="L761" s="40"/>
      <c r="M761" s="40"/>
      <c r="N761" s="40"/>
      <c r="O761" s="40"/>
      <c r="P761" s="40"/>
      <c r="Q761" s="40"/>
      <c r="R761" s="40"/>
      <c r="S761" s="40"/>
      <c r="T761" s="40"/>
      <c r="U761" s="40"/>
      <c r="V761" s="40"/>
      <c r="W761" s="40"/>
      <c r="X761" s="40"/>
      <c r="Y761" s="40"/>
      <c r="Z761" s="40"/>
      <c r="AA761" s="40"/>
      <c r="AB761" s="40"/>
      <c r="AC761" s="40" t="s">
        <v>288</v>
      </c>
      <c r="AD761" s="40" t="s">
        <v>418</v>
      </c>
      <c r="AE761" s="40"/>
      <c r="AF761" s="1"/>
    </row>
    <row r="762" spans="1:32">
      <c r="A762" s="1" t="s">
        <v>1754</v>
      </c>
      <c r="B762" s="9">
        <v>41063</v>
      </c>
      <c r="C762" s="40" t="s">
        <v>1831</v>
      </c>
      <c r="D762" s="40" t="s">
        <v>31</v>
      </c>
      <c r="E762" s="40" t="s">
        <v>53</v>
      </c>
      <c r="F762" s="47" t="s">
        <v>2143</v>
      </c>
      <c r="G762" s="40" t="s">
        <v>224</v>
      </c>
      <c r="H762" s="40" t="s">
        <v>33</v>
      </c>
      <c r="I762" s="40"/>
      <c r="J762" s="40"/>
      <c r="K762" s="40"/>
      <c r="L762" s="40"/>
      <c r="M762" s="40"/>
      <c r="N762" s="40"/>
      <c r="O762" s="40"/>
      <c r="P762" s="40"/>
      <c r="Q762" s="40"/>
      <c r="R762" s="40"/>
      <c r="S762" s="40"/>
      <c r="T762" s="40"/>
      <c r="U762" s="40"/>
      <c r="V762" s="40" t="s">
        <v>451</v>
      </c>
      <c r="W762" s="40"/>
      <c r="X762" s="40"/>
      <c r="Y762" s="40"/>
      <c r="Z762" s="40"/>
      <c r="AA762" s="40"/>
      <c r="AB762" s="40"/>
      <c r="AC762" s="40" t="s">
        <v>288</v>
      </c>
      <c r="AD762" s="40" t="s">
        <v>411</v>
      </c>
      <c r="AE762" s="40"/>
      <c r="AF762" s="1"/>
    </row>
    <row r="763" spans="1:32">
      <c r="A763" s="1" t="s">
        <v>1754</v>
      </c>
      <c r="B763" s="9">
        <v>41063</v>
      </c>
      <c r="C763" s="40" t="s">
        <v>1823</v>
      </c>
      <c r="D763" s="40" t="s">
        <v>36</v>
      </c>
      <c r="E763" s="40" t="s">
        <v>25</v>
      </c>
      <c r="F763" s="47" t="s">
        <v>2175</v>
      </c>
      <c r="G763" s="40" t="s">
        <v>26</v>
      </c>
      <c r="H763" s="40" t="s">
        <v>33</v>
      </c>
      <c r="I763" s="40"/>
      <c r="J763" s="40">
        <v>31.8</v>
      </c>
      <c r="K763" s="40"/>
      <c r="L763" s="40"/>
      <c r="M763" s="40">
        <v>134.5</v>
      </c>
      <c r="N763" s="40">
        <v>90.2</v>
      </c>
      <c r="O763" s="40"/>
      <c r="P763" s="40"/>
      <c r="Q763" s="40">
        <v>39</v>
      </c>
      <c r="R763" s="40">
        <v>137</v>
      </c>
      <c r="S763" s="40">
        <f>R763-Q763</f>
        <v>98</v>
      </c>
      <c r="T763" s="40">
        <v>8</v>
      </c>
      <c r="U763" s="40"/>
      <c r="V763" s="40"/>
      <c r="W763" s="40"/>
      <c r="X763" s="40"/>
      <c r="Y763" s="40"/>
      <c r="Z763" s="40"/>
      <c r="AA763" s="40"/>
      <c r="AB763" s="40"/>
      <c r="AC763" s="40" t="s">
        <v>418</v>
      </c>
      <c r="AD763" s="40" t="s">
        <v>418</v>
      </c>
      <c r="AE763" s="40"/>
      <c r="AF763" s="1"/>
    </row>
    <row r="764" spans="1:32">
      <c r="A764" s="1" t="s">
        <v>1754</v>
      </c>
      <c r="B764" s="9">
        <v>41063</v>
      </c>
      <c r="C764" s="40" t="s">
        <v>1479</v>
      </c>
      <c r="D764" s="40" t="s">
        <v>35</v>
      </c>
      <c r="E764" s="40" t="s">
        <v>25</v>
      </c>
      <c r="F764" s="47" t="s">
        <v>2150</v>
      </c>
      <c r="G764" s="40" t="s">
        <v>26</v>
      </c>
      <c r="H764" s="40" t="s">
        <v>90</v>
      </c>
      <c r="I764" s="40"/>
      <c r="J764" s="40">
        <v>25.7</v>
      </c>
      <c r="K764" s="40">
        <v>15.3</v>
      </c>
      <c r="L764" s="40">
        <v>12.6</v>
      </c>
      <c r="M764" s="40"/>
      <c r="N764" s="40"/>
      <c r="O764" s="40"/>
      <c r="P764" s="40"/>
      <c r="Q764" s="40">
        <v>39</v>
      </c>
      <c r="R764" s="40">
        <v>117</v>
      </c>
      <c r="S764" s="40">
        <f>R764-Q764</f>
        <v>78</v>
      </c>
      <c r="T764" s="40">
        <v>7</v>
      </c>
      <c r="U764" s="40"/>
      <c r="V764" s="40" t="s">
        <v>452</v>
      </c>
      <c r="W764" s="40"/>
      <c r="X764" s="40">
        <v>747</v>
      </c>
      <c r="Y764" s="40"/>
      <c r="Z764" s="40"/>
      <c r="AA764" s="40"/>
      <c r="AB764" s="40"/>
      <c r="AC764" s="40" t="s">
        <v>418</v>
      </c>
      <c r="AD764" s="40" t="s">
        <v>288</v>
      </c>
      <c r="AE764" s="40"/>
      <c r="AF764" s="1"/>
    </row>
    <row r="765" spans="1:32">
      <c r="A765" s="31" t="s">
        <v>1754</v>
      </c>
      <c r="B765" s="32">
        <v>41063</v>
      </c>
      <c r="C765" s="41" t="s">
        <v>1827</v>
      </c>
      <c r="D765" s="41" t="s">
        <v>32</v>
      </c>
      <c r="E765" s="41" t="s">
        <v>25</v>
      </c>
      <c r="F765" s="71" t="s">
        <v>2177</v>
      </c>
      <c r="G765" s="41" t="s">
        <v>125</v>
      </c>
      <c r="H765" s="41" t="s">
        <v>90</v>
      </c>
      <c r="I765" s="41"/>
      <c r="J765" s="41">
        <v>23.15</v>
      </c>
      <c r="K765" s="41">
        <v>15</v>
      </c>
      <c r="L765" s="41">
        <v>7.05</v>
      </c>
      <c r="M765" s="41"/>
      <c r="N765" s="41"/>
      <c r="O765" s="41"/>
      <c r="P765" s="41"/>
      <c r="Q765" s="41">
        <v>18</v>
      </c>
      <c r="R765" s="41">
        <v>43</v>
      </c>
      <c r="S765" s="41">
        <f>R765-Q765</f>
        <v>25</v>
      </c>
      <c r="T765" s="41">
        <f>9+17</f>
        <v>26</v>
      </c>
      <c r="U765" s="41"/>
      <c r="V765" s="41"/>
      <c r="W765" s="41" t="s">
        <v>73</v>
      </c>
      <c r="X765" s="41"/>
      <c r="Y765" s="41"/>
      <c r="Z765" s="41"/>
      <c r="AA765" s="41"/>
      <c r="AB765" s="41"/>
      <c r="AC765" s="41" t="s">
        <v>288</v>
      </c>
      <c r="AD765" s="41" t="s">
        <v>411</v>
      </c>
      <c r="AE765" s="41" t="s">
        <v>515</v>
      </c>
      <c r="AF765" s="31"/>
    </row>
    <row r="766" spans="1:32">
      <c r="A766" s="1" t="s">
        <v>1754</v>
      </c>
      <c r="B766" s="9">
        <v>41063</v>
      </c>
      <c r="C766" s="40" t="s">
        <v>1508</v>
      </c>
      <c r="D766" s="40" t="s">
        <v>30</v>
      </c>
      <c r="E766" s="40" t="s">
        <v>53</v>
      </c>
      <c r="F766" s="40" t="s">
        <v>2173</v>
      </c>
      <c r="G766" s="40" t="s">
        <v>26</v>
      </c>
      <c r="H766" s="40" t="s">
        <v>27</v>
      </c>
      <c r="I766" s="40"/>
      <c r="J766" s="40"/>
      <c r="K766" s="40"/>
      <c r="L766" s="40"/>
      <c r="M766" s="40"/>
      <c r="N766" s="40"/>
      <c r="O766" s="40"/>
      <c r="P766" s="40"/>
      <c r="Q766" s="40"/>
      <c r="R766" s="40"/>
      <c r="S766" s="40"/>
      <c r="T766" s="40"/>
      <c r="U766" s="40"/>
      <c r="V766" s="40"/>
      <c r="W766" s="40"/>
      <c r="X766" s="40"/>
      <c r="Y766" s="40"/>
      <c r="Z766" s="40"/>
      <c r="AA766" s="40"/>
      <c r="AB766" s="40"/>
      <c r="AC766" s="40" t="s">
        <v>288</v>
      </c>
      <c r="AD766" s="40" t="s">
        <v>418</v>
      </c>
      <c r="AE766" s="40"/>
      <c r="AF766" s="1"/>
    </row>
    <row r="767" spans="1:32">
      <c r="A767" s="1" t="s">
        <v>1754</v>
      </c>
      <c r="B767" s="9">
        <v>41063</v>
      </c>
      <c r="C767" s="40" t="s">
        <v>1821</v>
      </c>
      <c r="D767" s="40" t="s">
        <v>30</v>
      </c>
      <c r="E767" s="40" t="s">
        <v>25</v>
      </c>
      <c r="F767" s="47" t="s">
        <v>2154</v>
      </c>
      <c r="G767" s="40" t="s">
        <v>26</v>
      </c>
      <c r="H767" s="40" t="s">
        <v>33</v>
      </c>
      <c r="I767" s="40"/>
      <c r="J767" s="40">
        <v>26.6</v>
      </c>
      <c r="K767" s="40">
        <v>17</v>
      </c>
      <c r="L767" s="40">
        <v>9.0500000000000007</v>
      </c>
      <c r="M767" s="40"/>
      <c r="N767" s="40"/>
      <c r="O767" s="40"/>
      <c r="P767" s="40"/>
      <c r="Q767" s="40">
        <v>18</v>
      </c>
      <c r="R767" s="40">
        <v>63</v>
      </c>
      <c r="S767" s="40">
        <f>R767-Q767</f>
        <v>45</v>
      </c>
      <c r="T767" s="40"/>
      <c r="U767" s="40"/>
      <c r="V767" s="40"/>
      <c r="W767" s="40"/>
      <c r="X767" s="40">
        <v>746</v>
      </c>
      <c r="Y767" s="40">
        <v>111</v>
      </c>
      <c r="Z767" s="40"/>
      <c r="AA767" s="40"/>
      <c r="AB767" s="40"/>
      <c r="AC767" s="40" t="s">
        <v>288</v>
      </c>
      <c r="AD767" s="40" t="s">
        <v>418</v>
      </c>
      <c r="AE767" s="40"/>
      <c r="AF767" s="1"/>
    </row>
    <row r="768" spans="1:32">
      <c r="A768" s="1" t="s">
        <v>1754</v>
      </c>
      <c r="B768" s="9">
        <v>41063</v>
      </c>
      <c r="C768" s="40" t="s">
        <v>1454</v>
      </c>
      <c r="D768" s="40" t="s">
        <v>30</v>
      </c>
      <c r="E768" s="40" t="s">
        <v>53</v>
      </c>
      <c r="F768" s="47" t="s">
        <v>2149</v>
      </c>
      <c r="G768" s="40" t="s">
        <v>26</v>
      </c>
      <c r="H768" s="40" t="s">
        <v>33</v>
      </c>
      <c r="I768" s="40"/>
      <c r="J768" s="40"/>
      <c r="K768" s="40"/>
      <c r="L768" s="40"/>
      <c r="M768" s="40"/>
      <c r="N768" s="40"/>
      <c r="O768" s="40"/>
      <c r="P768" s="40"/>
      <c r="Q768" s="40"/>
      <c r="R768" s="40"/>
      <c r="S768" s="40"/>
      <c r="T768" s="40"/>
      <c r="U768" s="40"/>
      <c r="V768" s="40"/>
      <c r="W768" s="40"/>
      <c r="X768" s="40"/>
      <c r="Y768" s="40"/>
      <c r="Z768" s="40"/>
      <c r="AA768" s="40"/>
      <c r="AB768" s="40"/>
      <c r="AC768" s="40"/>
      <c r="AD768" s="40" t="s">
        <v>411</v>
      </c>
      <c r="AE768" s="40" t="s">
        <v>448</v>
      </c>
      <c r="AF768" s="1"/>
    </row>
    <row r="769" spans="1:32">
      <c r="A769" s="1" t="s">
        <v>1754</v>
      </c>
      <c r="B769" s="9">
        <v>41063</v>
      </c>
      <c r="C769" s="40" t="s">
        <v>1515</v>
      </c>
      <c r="D769" s="40" t="s">
        <v>36</v>
      </c>
      <c r="E769" s="40" t="s">
        <v>25</v>
      </c>
      <c r="F769" s="47" t="s">
        <v>2176</v>
      </c>
      <c r="G769" s="40" t="s">
        <v>26</v>
      </c>
      <c r="H769" s="40" t="s">
        <v>33</v>
      </c>
      <c r="I769" s="40"/>
      <c r="J769" s="40">
        <v>31.75</v>
      </c>
      <c r="K769" s="40"/>
      <c r="L769" s="40"/>
      <c r="M769" s="40">
        <v>116.15</v>
      </c>
      <c r="N769" s="40">
        <v>96.4</v>
      </c>
      <c r="O769" s="40"/>
      <c r="P769" s="40"/>
      <c r="Q769" s="40">
        <v>18</v>
      </c>
      <c r="R769" s="40">
        <v>77</v>
      </c>
      <c r="S769" s="40">
        <f>R769-Q769</f>
        <v>59</v>
      </c>
      <c r="T769" s="40">
        <v>0</v>
      </c>
      <c r="U769" s="40"/>
      <c r="V769" s="40"/>
      <c r="W769" s="40"/>
      <c r="X769" s="40"/>
      <c r="Y769" s="40"/>
      <c r="Z769" s="40"/>
      <c r="AA769" s="40"/>
      <c r="AB769" s="40"/>
      <c r="AC769" s="40" t="s">
        <v>288</v>
      </c>
      <c r="AD769" s="40" t="s">
        <v>79</v>
      </c>
      <c r="AE769" s="40"/>
      <c r="AF769" s="1"/>
    </row>
    <row r="770" spans="1:32">
      <c r="A770" s="1" t="s">
        <v>1754</v>
      </c>
      <c r="B770" s="9">
        <v>41063</v>
      </c>
      <c r="C770" s="40" t="s">
        <v>1806</v>
      </c>
      <c r="D770" s="40" t="s">
        <v>29</v>
      </c>
      <c r="E770" s="40" t="s">
        <v>53</v>
      </c>
      <c r="F770" s="47" t="s">
        <v>2156</v>
      </c>
      <c r="G770" s="40" t="s">
        <v>224</v>
      </c>
      <c r="H770" s="40" t="s">
        <v>33</v>
      </c>
      <c r="I770" s="40"/>
      <c r="J770" s="40"/>
      <c r="K770" s="40"/>
      <c r="L770" s="40"/>
      <c r="M770" s="40"/>
      <c r="N770" s="40"/>
      <c r="O770" s="40"/>
      <c r="P770" s="40"/>
      <c r="Q770" s="40"/>
      <c r="R770" s="40"/>
      <c r="S770" s="40"/>
      <c r="T770" s="40"/>
      <c r="U770" s="40"/>
      <c r="V770" s="40" t="s">
        <v>449</v>
      </c>
      <c r="W770" s="40"/>
      <c r="X770" s="40"/>
      <c r="Y770" s="40"/>
      <c r="Z770" s="40"/>
      <c r="AA770" s="40"/>
      <c r="AB770" s="40"/>
      <c r="AC770" s="40" t="s">
        <v>288</v>
      </c>
      <c r="AD770" s="40" t="s">
        <v>411</v>
      </c>
      <c r="AE770" s="40" t="s">
        <v>458</v>
      </c>
      <c r="AF770" s="1"/>
    </row>
    <row r="771" spans="1:32">
      <c r="A771" s="1" t="s">
        <v>1754</v>
      </c>
      <c r="B771" s="9">
        <v>41063</v>
      </c>
      <c r="C771" s="40" t="s">
        <v>1829</v>
      </c>
      <c r="D771" s="40" t="s">
        <v>32</v>
      </c>
      <c r="E771" s="40" t="s">
        <v>25</v>
      </c>
      <c r="F771" s="47" t="s">
        <v>2178</v>
      </c>
      <c r="G771" s="40" t="s">
        <v>26</v>
      </c>
      <c r="H771" s="40" t="s">
        <v>27</v>
      </c>
      <c r="I771" s="40" t="s">
        <v>450</v>
      </c>
      <c r="J771" s="40">
        <v>24.8</v>
      </c>
      <c r="K771" s="40">
        <v>14.5</v>
      </c>
      <c r="L771" s="40">
        <v>13.9</v>
      </c>
      <c r="M771" s="40"/>
      <c r="N771" s="40"/>
      <c r="O771" s="40"/>
      <c r="P771" s="40"/>
      <c r="Q771" s="40">
        <v>18</v>
      </c>
      <c r="R771" s="40">
        <v>54</v>
      </c>
      <c r="S771" s="40">
        <f>R771-Q771</f>
        <v>36</v>
      </c>
      <c r="T771" s="40">
        <v>54</v>
      </c>
      <c r="U771" s="40"/>
      <c r="V771" s="40"/>
      <c r="W771" s="40"/>
      <c r="X771" s="40">
        <v>745</v>
      </c>
      <c r="Y771" s="40">
        <v>121</v>
      </c>
      <c r="Z771" s="40"/>
      <c r="AA771" s="40"/>
      <c r="AB771" s="40"/>
      <c r="AC771" s="40" t="s">
        <v>288</v>
      </c>
      <c r="AD771" s="40" t="s">
        <v>418</v>
      </c>
      <c r="AE771" s="40" t="s">
        <v>510</v>
      </c>
      <c r="AF771" s="1"/>
    </row>
    <row r="772" spans="1:32">
      <c r="A772" s="1" t="s">
        <v>1754</v>
      </c>
      <c r="B772" s="9">
        <v>41063</v>
      </c>
      <c r="C772" s="40" t="s">
        <v>1519</v>
      </c>
      <c r="D772" s="40" t="s">
        <v>32</v>
      </c>
      <c r="E772" s="40" t="s">
        <v>53</v>
      </c>
      <c r="F772" s="47" t="s">
        <v>2171</v>
      </c>
      <c r="G772" s="40" t="s">
        <v>26</v>
      </c>
      <c r="H772" s="40" t="s">
        <v>90</v>
      </c>
      <c r="I772" s="40"/>
      <c r="J772" s="40"/>
      <c r="K772" s="40"/>
      <c r="L772" s="40"/>
      <c r="M772" s="40"/>
      <c r="N772" s="40"/>
      <c r="O772" s="40"/>
      <c r="P772" s="40"/>
      <c r="Q772" s="40"/>
      <c r="R772" s="40"/>
      <c r="S772" s="40"/>
      <c r="T772" s="40"/>
      <c r="U772" s="40"/>
      <c r="V772" s="40"/>
      <c r="W772" s="40"/>
      <c r="X772" s="40"/>
      <c r="Y772" s="40"/>
      <c r="Z772" s="40"/>
      <c r="AA772" s="40"/>
      <c r="AB772" s="40"/>
      <c r="AC772" s="40" t="s">
        <v>288</v>
      </c>
      <c r="AD772" s="40" t="s">
        <v>79</v>
      </c>
      <c r="AE772" s="40"/>
      <c r="AF772" s="1"/>
    </row>
    <row r="773" spans="1:32">
      <c r="A773" s="1" t="s">
        <v>1754</v>
      </c>
      <c r="B773" s="9">
        <v>41063</v>
      </c>
      <c r="C773" s="40" t="s">
        <v>1474</v>
      </c>
      <c r="D773" s="40" t="s">
        <v>32</v>
      </c>
      <c r="E773" s="40" t="s">
        <v>53</v>
      </c>
      <c r="F773" s="47" t="s">
        <v>2145</v>
      </c>
      <c r="G773" s="40" t="s">
        <v>26</v>
      </c>
      <c r="H773" s="40" t="s">
        <v>27</v>
      </c>
      <c r="I773" s="40"/>
      <c r="J773" s="40"/>
      <c r="K773" s="40"/>
      <c r="L773" s="40"/>
      <c r="M773" s="40"/>
      <c r="N773" s="40"/>
      <c r="O773" s="40"/>
      <c r="P773" s="40"/>
      <c r="Q773" s="40"/>
      <c r="R773" s="40"/>
      <c r="S773" s="40"/>
      <c r="T773" s="40"/>
      <c r="U773" s="40"/>
      <c r="V773" s="40"/>
      <c r="W773" s="40"/>
      <c r="X773" s="40"/>
      <c r="Y773" s="40"/>
      <c r="Z773" s="40"/>
      <c r="AA773" s="40"/>
      <c r="AB773" s="40"/>
      <c r="AC773" s="40" t="s">
        <v>288</v>
      </c>
      <c r="AD773" s="40" t="s">
        <v>288</v>
      </c>
      <c r="AE773" s="40"/>
      <c r="AF773" s="1"/>
    </row>
    <row r="774" spans="1:32">
      <c r="A774" s="31" t="s">
        <v>1755</v>
      </c>
      <c r="B774" s="32">
        <v>41064</v>
      </c>
      <c r="C774" s="41" t="s">
        <v>1814</v>
      </c>
      <c r="D774" s="41" t="s">
        <v>30</v>
      </c>
      <c r="E774" s="41" t="s">
        <v>25</v>
      </c>
      <c r="F774" s="71" t="s">
        <v>2594</v>
      </c>
      <c r="G774" s="41" t="s">
        <v>26</v>
      </c>
      <c r="H774" s="41" t="s">
        <v>33</v>
      </c>
      <c r="I774" s="41"/>
      <c r="J774" s="41"/>
      <c r="K774" s="41"/>
      <c r="L774" s="41"/>
      <c r="M774" s="41"/>
      <c r="N774" s="41"/>
      <c r="O774" s="41"/>
      <c r="P774" s="41"/>
      <c r="Q774" s="41"/>
      <c r="R774" s="41"/>
      <c r="S774" s="41"/>
      <c r="T774" s="41"/>
      <c r="U774" s="41"/>
      <c r="V774" s="41" t="s">
        <v>460</v>
      </c>
      <c r="W774" s="41" t="s">
        <v>73</v>
      </c>
      <c r="X774" s="41"/>
      <c r="Y774" s="41"/>
      <c r="Z774" s="41"/>
      <c r="AA774" s="41"/>
      <c r="AB774" s="41"/>
      <c r="AC774" s="41" t="s">
        <v>288</v>
      </c>
      <c r="AD774" s="41" t="s">
        <v>244</v>
      </c>
      <c r="AE774" s="41" t="s">
        <v>459</v>
      </c>
      <c r="AF774" s="31"/>
    </row>
    <row r="775" spans="1:32">
      <c r="A775" s="1" t="s">
        <v>1755</v>
      </c>
      <c r="B775" s="9">
        <v>41064</v>
      </c>
      <c r="C775" s="40" t="s">
        <v>1492</v>
      </c>
      <c r="D775" s="40" t="s">
        <v>29</v>
      </c>
      <c r="E775" s="40" t="s">
        <v>53</v>
      </c>
      <c r="F775" s="47" t="s">
        <v>2087</v>
      </c>
      <c r="G775" s="40" t="s">
        <v>26</v>
      </c>
      <c r="H775" s="40" t="s">
        <v>33</v>
      </c>
      <c r="I775" s="40"/>
      <c r="J775" s="40"/>
      <c r="K775" s="40"/>
      <c r="L775" s="40"/>
      <c r="M775" s="40"/>
      <c r="N775" s="40"/>
      <c r="O775" s="40"/>
      <c r="P775" s="40"/>
      <c r="Q775" s="40"/>
      <c r="R775" s="40"/>
      <c r="S775" s="40"/>
      <c r="T775" s="40"/>
      <c r="U775" s="40"/>
      <c r="V775" s="40"/>
      <c r="W775" s="40"/>
      <c r="X775" s="40"/>
      <c r="Y775" s="40"/>
      <c r="Z775" s="40"/>
      <c r="AA775" s="40"/>
      <c r="AB775" s="40"/>
      <c r="AC775" s="40" t="s">
        <v>288</v>
      </c>
      <c r="AD775" s="40" t="s">
        <v>411</v>
      </c>
      <c r="AE775" s="40"/>
      <c r="AF775" s="1"/>
    </row>
    <row r="776" spans="1:32">
      <c r="A776" s="1" t="s">
        <v>1755</v>
      </c>
      <c r="B776" s="9">
        <v>41064</v>
      </c>
      <c r="C776" s="40" t="s">
        <v>1821</v>
      </c>
      <c r="D776" s="40" t="s">
        <v>30</v>
      </c>
      <c r="E776" s="40" t="s">
        <v>53</v>
      </c>
      <c r="F776" s="47" t="s">
        <v>2100</v>
      </c>
      <c r="G776" s="40" t="s">
        <v>26</v>
      </c>
      <c r="H776" s="40" t="s">
        <v>27</v>
      </c>
      <c r="I776" s="40"/>
      <c r="J776" s="40"/>
      <c r="K776" s="40"/>
      <c r="L776" s="40"/>
      <c r="M776" s="40"/>
      <c r="N776" s="40"/>
      <c r="O776" s="40"/>
      <c r="P776" s="40"/>
      <c r="Q776" s="40"/>
      <c r="R776" s="40"/>
      <c r="S776" s="40"/>
      <c r="T776" s="40"/>
      <c r="U776" s="40"/>
      <c r="V776" s="40"/>
      <c r="W776" s="40"/>
      <c r="X776" s="40"/>
      <c r="Y776" s="40"/>
      <c r="Z776" s="40"/>
      <c r="AA776" s="40"/>
      <c r="AB776" s="40"/>
      <c r="AC776" s="40" t="s">
        <v>288</v>
      </c>
      <c r="AD776" s="40" t="s">
        <v>244</v>
      </c>
      <c r="AE776" s="40"/>
      <c r="AF776" s="1"/>
    </row>
    <row r="777" spans="1:32">
      <c r="A777" s="1" t="s">
        <v>1755</v>
      </c>
      <c r="B777" s="9">
        <v>41064</v>
      </c>
      <c r="C777" s="40" t="s">
        <v>1510</v>
      </c>
      <c r="D777" s="40" t="s">
        <v>30</v>
      </c>
      <c r="E777" s="40" t="s">
        <v>53</v>
      </c>
      <c r="F777" s="47" t="s">
        <v>2081</v>
      </c>
      <c r="G777" s="40" t="s">
        <v>26</v>
      </c>
      <c r="H777" s="40" t="s">
        <v>33</v>
      </c>
      <c r="I777" s="40"/>
      <c r="J777" s="40"/>
      <c r="K777" s="40"/>
      <c r="L777" s="40"/>
      <c r="M777" s="40"/>
      <c r="N777" s="40"/>
      <c r="O777" s="40"/>
      <c r="P777" s="40"/>
      <c r="Q777" s="40"/>
      <c r="R777" s="40"/>
      <c r="S777" s="40"/>
      <c r="T777" s="40"/>
      <c r="U777" s="40"/>
      <c r="V777" s="40"/>
      <c r="W777" s="40"/>
      <c r="X777" s="40"/>
      <c r="Y777" s="40"/>
      <c r="Z777" s="40"/>
      <c r="AA777" s="40"/>
      <c r="AB777" s="40"/>
      <c r="AC777" s="40" t="s">
        <v>288</v>
      </c>
      <c r="AD777" s="40" t="s">
        <v>288</v>
      </c>
      <c r="AE777" s="40"/>
      <c r="AF777" s="1"/>
    </row>
    <row r="778" spans="1:32">
      <c r="A778" s="1" t="s">
        <v>1755</v>
      </c>
      <c r="B778" s="9">
        <v>41064</v>
      </c>
      <c r="C778" s="40" t="s">
        <v>1818</v>
      </c>
      <c r="D778" s="40" t="s">
        <v>31</v>
      </c>
      <c r="E778" s="40" t="s">
        <v>53</v>
      </c>
      <c r="F778" s="47" t="s">
        <v>2086</v>
      </c>
      <c r="G778" s="40" t="s">
        <v>26</v>
      </c>
      <c r="H778" s="40" t="s">
        <v>33</v>
      </c>
      <c r="I778" s="40"/>
      <c r="J778" s="40"/>
      <c r="K778" s="40"/>
      <c r="L778" s="40"/>
      <c r="M778" s="40"/>
      <c r="N778" s="40"/>
      <c r="O778" s="40"/>
      <c r="P778" s="40"/>
      <c r="Q778" s="40">
        <v>18</v>
      </c>
      <c r="R778" s="40">
        <v>197</v>
      </c>
      <c r="S778" s="40">
        <f>R778-Q778</f>
        <v>179</v>
      </c>
      <c r="T778" s="40">
        <v>0</v>
      </c>
      <c r="U778" s="40"/>
      <c r="V778" s="40"/>
      <c r="W778" s="40"/>
      <c r="X778" s="40">
        <v>750</v>
      </c>
      <c r="Y778" s="40"/>
      <c r="Z778" s="40"/>
      <c r="AA778" s="40"/>
      <c r="AB778" s="40"/>
      <c r="AC778" s="40" t="s">
        <v>288</v>
      </c>
      <c r="AD778" s="40" t="s">
        <v>244</v>
      </c>
      <c r="AE778" s="40" t="s">
        <v>455</v>
      </c>
      <c r="AF778" s="1"/>
    </row>
    <row r="779" spans="1:32">
      <c r="A779" s="1" t="s">
        <v>1755</v>
      </c>
      <c r="B779" s="9">
        <v>41064</v>
      </c>
      <c r="C779" s="40" t="s">
        <v>1807</v>
      </c>
      <c r="D779" s="40" t="s">
        <v>30</v>
      </c>
      <c r="E779" s="40" t="s">
        <v>53</v>
      </c>
      <c r="F779" s="47" t="s">
        <v>2091</v>
      </c>
      <c r="G779" s="40" t="s">
        <v>26</v>
      </c>
      <c r="H779" s="40" t="s">
        <v>33</v>
      </c>
      <c r="I779" s="40"/>
      <c r="J779" s="40"/>
      <c r="K779" s="40"/>
      <c r="L779" s="40"/>
      <c r="M779" s="40"/>
      <c r="N779" s="40"/>
      <c r="O779" s="40"/>
      <c r="P779" s="40"/>
      <c r="Q779" s="40"/>
      <c r="R779" s="40"/>
      <c r="S779" s="40"/>
      <c r="T779" s="40"/>
      <c r="U779" s="40"/>
      <c r="V779" s="40"/>
      <c r="W779" s="40"/>
      <c r="X779" s="40"/>
      <c r="Y779" s="40"/>
      <c r="Z779" s="40"/>
      <c r="AA779" s="40"/>
      <c r="AB779" s="40"/>
      <c r="AC779" s="40" t="s">
        <v>288</v>
      </c>
      <c r="AD779" s="40" t="s">
        <v>244</v>
      </c>
      <c r="AE779" s="40"/>
      <c r="AF779" s="1"/>
    </row>
    <row r="780" spans="1:32">
      <c r="A780" s="1" t="s">
        <v>1755</v>
      </c>
      <c r="B780" s="9">
        <v>41064</v>
      </c>
      <c r="C780" s="40" t="s">
        <v>1522</v>
      </c>
      <c r="D780" s="40" t="s">
        <v>29</v>
      </c>
      <c r="E780" s="40" t="s">
        <v>53</v>
      </c>
      <c r="F780" s="47" t="s">
        <v>2088</v>
      </c>
      <c r="G780" s="40" t="s">
        <v>26</v>
      </c>
      <c r="H780" s="40" t="s">
        <v>33</v>
      </c>
      <c r="I780" s="40"/>
      <c r="J780" s="40"/>
      <c r="K780" s="40"/>
      <c r="L780" s="40"/>
      <c r="M780" s="40"/>
      <c r="N780" s="40"/>
      <c r="O780" s="40"/>
      <c r="P780" s="40"/>
      <c r="Q780" s="40"/>
      <c r="R780" s="40"/>
      <c r="S780" s="40"/>
      <c r="T780" s="40"/>
      <c r="U780" s="40"/>
      <c r="V780" s="40"/>
      <c r="W780" s="40"/>
      <c r="X780" s="40"/>
      <c r="Y780" s="40"/>
      <c r="Z780" s="40"/>
      <c r="AA780" s="40"/>
      <c r="AB780" s="40"/>
      <c r="AC780" s="40" t="s">
        <v>288</v>
      </c>
      <c r="AD780" s="40" t="s">
        <v>288</v>
      </c>
      <c r="AE780" s="40"/>
      <c r="AF780" s="1"/>
    </row>
    <row r="781" spans="1:32">
      <c r="A781" s="1" t="s">
        <v>1755</v>
      </c>
      <c r="B781" s="9">
        <v>41064</v>
      </c>
      <c r="C781" s="40" t="s">
        <v>1820</v>
      </c>
      <c r="D781" s="40" t="s">
        <v>29</v>
      </c>
      <c r="E781" s="40" t="s">
        <v>53</v>
      </c>
      <c r="F781" s="47" t="s">
        <v>2076</v>
      </c>
      <c r="G781" s="40" t="s">
        <v>26</v>
      </c>
      <c r="H781" s="40" t="s">
        <v>33</v>
      </c>
      <c r="I781" s="40"/>
      <c r="J781" s="40"/>
      <c r="K781" s="40"/>
      <c r="L781" s="40"/>
      <c r="M781" s="40"/>
      <c r="N781" s="40"/>
      <c r="O781" s="40"/>
      <c r="P781" s="40"/>
      <c r="Q781" s="40"/>
      <c r="R781" s="40"/>
      <c r="S781" s="40"/>
      <c r="T781" s="40"/>
      <c r="U781" s="40"/>
      <c r="V781" s="40"/>
      <c r="W781" s="40"/>
      <c r="X781" s="40"/>
      <c r="Y781" s="40"/>
      <c r="Z781" s="40"/>
      <c r="AA781" s="40"/>
      <c r="AB781" s="40"/>
      <c r="AC781" s="40" t="s">
        <v>288</v>
      </c>
      <c r="AD781" s="40" t="s">
        <v>244</v>
      </c>
      <c r="AE781" s="40"/>
      <c r="AF781" s="1"/>
    </row>
    <row r="782" spans="1:32">
      <c r="A782" s="1" t="s">
        <v>1755</v>
      </c>
      <c r="B782" s="9">
        <v>41064</v>
      </c>
      <c r="C782" s="40" t="s">
        <v>1475</v>
      </c>
      <c r="D782" s="40" t="s">
        <v>30</v>
      </c>
      <c r="E782" s="40" t="s">
        <v>53</v>
      </c>
      <c r="F782" s="47" t="s">
        <v>2146</v>
      </c>
      <c r="G782" s="40" t="s">
        <v>26</v>
      </c>
      <c r="H782" s="40" t="s">
        <v>33</v>
      </c>
      <c r="I782" s="40"/>
      <c r="J782" s="40"/>
      <c r="K782" s="40"/>
      <c r="L782" s="40"/>
      <c r="M782" s="40"/>
      <c r="N782" s="40"/>
      <c r="O782" s="40"/>
      <c r="P782" s="40"/>
      <c r="Q782" s="40"/>
      <c r="R782" s="40"/>
      <c r="S782" s="40"/>
      <c r="T782" s="40"/>
      <c r="U782" s="40"/>
      <c r="V782" s="40"/>
      <c r="W782" s="40"/>
      <c r="X782" s="40"/>
      <c r="Y782" s="40"/>
      <c r="Z782" s="40"/>
      <c r="AA782" s="40"/>
      <c r="AB782" s="40"/>
      <c r="AC782" s="40" t="s">
        <v>288</v>
      </c>
      <c r="AD782" s="40" t="s">
        <v>411</v>
      </c>
      <c r="AE782" s="40"/>
      <c r="AF782" s="1"/>
    </row>
    <row r="783" spans="1:32">
      <c r="A783" s="1" t="s">
        <v>1755</v>
      </c>
      <c r="B783" s="9">
        <v>41064</v>
      </c>
      <c r="C783" s="40" t="s">
        <v>1812</v>
      </c>
      <c r="D783" s="40" t="s">
        <v>30</v>
      </c>
      <c r="E783" s="40" t="s">
        <v>53</v>
      </c>
      <c r="F783" s="47" t="s">
        <v>2172</v>
      </c>
      <c r="G783" s="40" t="s">
        <v>26</v>
      </c>
      <c r="H783" s="40" t="s">
        <v>27</v>
      </c>
      <c r="I783" s="40"/>
      <c r="J783" s="40"/>
      <c r="K783" s="40"/>
      <c r="L783" s="40"/>
      <c r="M783" s="40"/>
      <c r="N783" s="40"/>
      <c r="O783" s="40"/>
      <c r="P783" s="40"/>
      <c r="Q783" s="40"/>
      <c r="R783" s="40"/>
      <c r="S783" s="40"/>
      <c r="T783" s="40"/>
      <c r="U783" s="40"/>
      <c r="V783" s="40"/>
      <c r="W783" s="40"/>
      <c r="X783" s="40"/>
      <c r="Y783" s="40"/>
      <c r="Z783" s="40"/>
      <c r="AA783" s="40"/>
      <c r="AB783" s="40"/>
      <c r="AC783" s="40" t="s">
        <v>288</v>
      </c>
      <c r="AD783" s="40" t="s">
        <v>244</v>
      </c>
      <c r="AE783" s="40"/>
      <c r="AF783" s="1"/>
    </row>
    <row r="784" spans="1:32">
      <c r="A784" s="1" t="s">
        <v>1755</v>
      </c>
      <c r="B784" s="9">
        <v>41064</v>
      </c>
      <c r="C784" s="40" t="s">
        <v>1811</v>
      </c>
      <c r="D784" s="40" t="s">
        <v>146</v>
      </c>
      <c r="E784" s="40" t="s">
        <v>25</v>
      </c>
      <c r="F784" s="47" t="s">
        <v>2180</v>
      </c>
      <c r="G784" s="40" t="s">
        <v>26</v>
      </c>
      <c r="H784" s="40" t="s">
        <v>33</v>
      </c>
      <c r="I784" s="40"/>
      <c r="J784" s="40">
        <v>21.9</v>
      </c>
      <c r="K784" s="40">
        <v>13.8</v>
      </c>
      <c r="L784" s="40">
        <v>9.8000000000000007</v>
      </c>
      <c r="M784" s="40"/>
      <c r="N784" s="40"/>
      <c r="O784" s="40"/>
      <c r="P784" s="40"/>
      <c r="Q784" s="40">
        <v>43</v>
      </c>
      <c r="R784" s="40">
        <v>82</v>
      </c>
      <c r="S784" s="40">
        <f>R784-Q784</f>
        <v>39</v>
      </c>
      <c r="T784" s="40">
        <v>2</v>
      </c>
      <c r="U784" s="40"/>
      <c r="V784" s="40"/>
      <c r="W784" s="40"/>
      <c r="X784" s="40">
        <v>749</v>
      </c>
      <c r="Y784" s="40">
        <v>120</v>
      </c>
      <c r="Z784" s="40"/>
      <c r="AA784" s="40"/>
      <c r="AB784" s="40"/>
      <c r="AC784" s="40" t="s">
        <v>288</v>
      </c>
      <c r="AD784" s="40" t="s">
        <v>244</v>
      </c>
      <c r="AE784" s="40" t="s">
        <v>509</v>
      </c>
      <c r="AF784" s="1"/>
    </row>
    <row r="785" spans="1:32">
      <c r="A785" s="1" t="s">
        <v>1755</v>
      </c>
      <c r="B785" s="9">
        <v>41064</v>
      </c>
      <c r="C785" s="40" t="s">
        <v>1824</v>
      </c>
      <c r="D785" s="40" t="s">
        <v>30</v>
      </c>
      <c r="E785" s="40" t="s">
        <v>53</v>
      </c>
      <c r="F785" s="47" t="s">
        <v>2174</v>
      </c>
      <c r="G785" s="40" t="s">
        <v>26</v>
      </c>
      <c r="H785" s="40" t="s">
        <v>90</v>
      </c>
      <c r="I785" s="40"/>
      <c r="J785" s="40"/>
      <c r="K785" s="40"/>
      <c r="L785" s="40"/>
      <c r="M785" s="40"/>
      <c r="N785" s="40"/>
      <c r="O785" s="40"/>
      <c r="P785" s="40"/>
      <c r="Q785" s="40"/>
      <c r="R785" s="40"/>
      <c r="S785" s="40"/>
      <c r="T785" s="40"/>
      <c r="U785" s="40"/>
      <c r="V785" s="40"/>
      <c r="W785" s="40"/>
      <c r="X785" s="40"/>
      <c r="Y785" s="40"/>
      <c r="Z785" s="40"/>
      <c r="AA785" s="40"/>
      <c r="AB785" s="40"/>
      <c r="AC785" s="40" t="s">
        <v>288</v>
      </c>
      <c r="AD785" s="40" t="s">
        <v>244</v>
      </c>
      <c r="AE785" s="40" t="s">
        <v>453</v>
      </c>
      <c r="AF785" s="1"/>
    </row>
    <row r="786" spans="1:32">
      <c r="A786" s="1" t="s">
        <v>1755</v>
      </c>
      <c r="B786" s="9">
        <v>41064</v>
      </c>
      <c r="C786" s="40" t="s">
        <v>1491</v>
      </c>
      <c r="D786" s="40" t="s">
        <v>32</v>
      </c>
      <c r="E786" s="40" t="s">
        <v>53</v>
      </c>
      <c r="F786" s="47" t="s">
        <v>2157</v>
      </c>
      <c r="G786" s="40" t="s">
        <v>26</v>
      </c>
      <c r="H786" s="40" t="s">
        <v>90</v>
      </c>
      <c r="I786" s="40"/>
      <c r="J786" s="40"/>
      <c r="K786" s="40"/>
      <c r="L786" s="40"/>
      <c r="M786" s="40"/>
      <c r="N786" s="40"/>
      <c r="O786" s="40"/>
      <c r="P786" s="40"/>
      <c r="Q786" s="40"/>
      <c r="R786" s="40"/>
      <c r="S786" s="40"/>
      <c r="T786" s="40"/>
      <c r="U786" s="40"/>
      <c r="V786" s="40"/>
      <c r="W786" s="40"/>
      <c r="X786" s="40"/>
      <c r="Y786" s="40"/>
      <c r="Z786" s="40"/>
      <c r="AA786" s="40"/>
      <c r="AB786" s="40"/>
      <c r="AC786" s="40"/>
      <c r="AD786" s="40" t="s">
        <v>411</v>
      </c>
      <c r="AE786" s="40"/>
      <c r="AF786" s="1"/>
    </row>
    <row r="787" spans="1:32">
      <c r="A787" s="1" t="s">
        <v>1755</v>
      </c>
      <c r="B787" s="9">
        <v>41064</v>
      </c>
      <c r="C787" s="40" t="s">
        <v>1828</v>
      </c>
      <c r="D787" s="40" t="s">
        <v>32</v>
      </c>
      <c r="E787" s="40" t="s">
        <v>25</v>
      </c>
      <c r="F787" s="47" t="s">
        <v>2181</v>
      </c>
      <c r="G787" s="40" t="s">
        <v>26</v>
      </c>
      <c r="H787" s="40" t="s">
        <v>27</v>
      </c>
      <c r="I787" s="40" t="s">
        <v>461</v>
      </c>
      <c r="J787" s="40">
        <v>25.2</v>
      </c>
      <c r="K787" s="40">
        <v>15.85</v>
      </c>
      <c r="L787" s="40">
        <v>13.15</v>
      </c>
      <c r="M787" s="40"/>
      <c r="N787" s="40"/>
      <c r="O787" s="40"/>
      <c r="P787" s="40"/>
      <c r="Q787" s="40">
        <v>18</v>
      </c>
      <c r="R787" s="40">
        <v>70</v>
      </c>
      <c r="S787" s="40">
        <f>R787-Q787</f>
        <v>52</v>
      </c>
      <c r="T787" s="40">
        <v>39</v>
      </c>
      <c r="U787" s="40"/>
      <c r="V787" s="40"/>
      <c r="W787" s="40"/>
      <c r="X787" s="40">
        <v>748</v>
      </c>
      <c r="Y787" s="40">
        <v>112</v>
      </c>
      <c r="Z787" s="40"/>
      <c r="AA787" s="40"/>
      <c r="AB787" s="40"/>
      <c r="AC787" s="40" t="s">
        <v>288</v>
      </c>
      <c r="AD787" s="40" t="s">
        <v>244</v>
      </c>
      <c r="AE787" s="40"/>
      <c r="AF787" s="1"/>
    </row>
    <row r="788" spans="1:32">
      <c r="A788" s="1" t="s">
        <v>1755</v>
      </c>
      <c r="B788" s="9">
        <v>41064</v>
      </c>
      <c r="C788" s="40" t="s">
        <v>1454</v>
      </c>
      <c r="D788" s="40" t="s">
        <v>30</v>
      </c>
      <c r="E788" s="40" t="s">
        <v>53</v>
      </c>
      <c r="F788" s="47" t="s">
        <v>2149</v>
      </c>
      <c r="G788" s="40" t="s">
        <v>26</v>
      </c>
      <c r="H788" s="40" t="s">
        <v>33</v>
      </c>
      <c r="I788" s="40"/>
      <c r="J788" s="40"/>
      <c r="K788" s="40"/>
      <c r="L788" s="40"/>
      <c r="M788" s="40"/>
      <c r="N788" s="40"/>
      <c r="O788" s="40"/>
      <c r="P788" s="40"/>
      <c r="Q788" s="40"/>
      <c r="R788" s="40"/>
      <c r="S788" s="40"/>
      <c r="T788" s="40"/>
      <c r="U788" s="40"/>
      <c r="V788" s="40"/>
      <c r="W788" s="40"/>
      <c r="X788" s="40"/>
      <c r="Y788" s="40"/>
      <c r="Z788" s="40"/>
      <c r="AA788" s="40"/>
      <c r="AB788" s="40"/>
      <c r="AC788" s="40" t="s">
        <v>288</v>
      </c>
      <c r="AD788" s="40" t="s">
        <v>411</v>
      </c>
      <c r="AE788" s="40"/>
      <c r="AF788" s="1"/>
    </row>
    <row r="789" spans="1:32">
      <c r="A789" s="1" t="s">
        <v>1755</v>
      </c>
      <c r="B789" s="9">
        <v>41064</v>
      </c>
      <c r="C789" s="40" t="s">
        <v>1455</v>
      </c>
      <c r="D789" s="40" t="s">
        <v>29</v>
      </c>
      <c r="E789" s="40" t="s">
        <v>53</v>
      </c>
      <c r="F789" s="47" t="s">
        <v>2156</v>
      </c>
      <c r="G789" s="40" t="s">
        <v>224</v>
      </c>
      <c r="H789" s="40" t="s">
        <v>33</v>
      </c>
      <c r="I789" s="40"/>
      <c r="J789" s="40"/>
      <c r="K789" s="40"/>
      <c r="L789" s="40"/>
      <c r="M789" s="40"/>
      <c r="N789" s="40"/>
      <c r="O789" s="40"/>
      <c r="P789" s="40"/>
      <c r="Q789" s="40"/>
      <c r="R789" s="40"/>
      <c r="S789" s="40"/>
      <c r="T789" s="40"/>
      <c r="U789" s="40"/>
      <c r="V789" s="40"/>
      <c r="W789" s="40"/>
      <c r="X789" s="40"/>
      <c r="Y789" s="40"/>
      <c r="Z789" s="40"/>
      <c r="AA789" s="40"/>
      <c r="AB789" s="40"/>
      <c r="AC789" s="40" t="s">
        <v>288</v>
      </c>
      <c r="AD789" s="40" t="s">
        <v>411</v>
      </c>
      <c r="AE789" s="40"/>
      <c r="AF789" s="1"/>
    </row>
    <row r="790" spans="1:32">
      <c r="A790" s="1" t="s">
        <v>1755</v>
      </c>
      <c r="B790" s="9">
        <v>41064</v>
      </c>
      <c r="C790" s="40" t="s">
        <v>1830</v>
      </c>
      <c r="D790" s="40" t="s">
        <v>32</v>
      </c>
      <c r="E790" s="40" t="s">
        <v>53</v>
      </c>
      <c r="F790" s="47" t="s">
        <v>2165</v>
      </c>
      <c r="G790" s="40" t="s">
        <v>26</v>
      </c>
      <c r="H790" s="40" t="s">
        <v>66</v>
      </c>
      <c r="I790" s="40"/>
      <c r="J790" s="40"/>
      <c r="K790" s="40"/>
      <c r="L790" s="40"/>
      <c r="M790" s="40"/>
      <c r="N790" s="40"/>
      <c r="O790" s="40"/>
      <c r="P790" s="40"/>
      <c r="Q790" s="40"/>
      <c r="R790" s="40"/>
      <c r="S790" s="40"/>
      <c r="T790" s="40"/>
      <c r="U790" s="40"/>
      <c r="V790" s="40" t="s">
        <v>454</v>
      </c>
      <c r="W790" s="40"/>
      <c r="X790" s="40"/>
      <c r="Y790" s="40"/>
      <c r="Z790" s="40"/>
      <c r="AA790" s="40"/>
      <c r="AB790" s="40"/>
      <c r="AC790" s="40" t="s">
        <v>288</v>
      </c>
      <c r="AD790" s="40" t="s">
        <v>244</v>
      </c>
      <c r="AE790" s="40"/>
      <c r="AF790" s="1"/>
    </row>
    <row r="791" spans="1:32">
      <c r="A791" s="1" t="s">
        <v>1755</v>
      </c>
      <c r="B791" s="9">
        <v>41064</v>
      </c>
      <c r="C791" s="40" t="s">
        <v>1498</v>
      </c>
      <c r="D791" s="40" t="s">
        <v>36</v>
      </c>
      <c r="E791" s="40" t="s">
        <v>25</v>
      </c>
      <c r="F791" s="47" t="s">
        <v>2179</v>
      </c>
      <c r="G791" s="40" t="s">
        <v>26</v>
      </c>
      <c r="H791" s="40" t="s">
        <v>27</v>
      </c>
      <c r="I791" s="40" t="s">
        <v>40</v>
      </c>
      <c r="J791" s="40">
        <v>34.4</v>
      </c>
      <c r="K791" s="40"/>
      <c r="L791" s="40"/>
      <c r="M791" s="40">
        <v>134</v>
      </c>
      <c r="N791" s="40">
        <v>97.15</v>
      </c>
      <c r="O791" s="40"/>
      <c r="P791" s="40"/>
      <c r="Q791" s="40">
        <v>43</v>
      </c>
      <c r="R791" s="40">
        <v>148</v>
      </c>
      <c r="S791" s="40">
        <f>R791-Q791</f>
        <v>105</v>
      </c>
      <c r="T791" s="40">
        <v>0</v>
      </c>
      <c r="U791" s="40"/>
      <c r="V791" s="40"/>
      <c r="W791" s="40"/>
      <c r="X791" s="40"/>
      <c r="Y791" s="40"/>
      <c r="Z791" s="40"/>
      <c r="AA791" s="40"/>
      <c r="AB791" s="40"/>
      <c r="AC791" s="40" t="s">
        <v>288</v>
      </c>
      <c r="AD791" s="40" t="s">
        <v>288</v>
      </c>
      <c r="AE791" s="40"/>
      <c r="AF791" s="1"/>
    </row>
    <row r="792" spans="1:32">
      <c r="A792" s="31" t="s">
        <v>1755</v>
      </c>
      <c r="B792" s="32">
        <v>41064</v>
      </c>
      <c r="C792" s="41" t="s">
        <v>1457</v>
      </c>
      <c r="D792" s="41" t="s">
        <v>30</v>
      </c>
      <c r="E792" s="41" t="s">
        <v>25</v>
      </c>
      <c r="F792" s="71" t="s">
        <v>2182</v>
      </c>
      <c r="G792" s="41" t="s">
        <v>125</v>
      </c>
      <c r="H792" s="41" t="s">
        <v>90</v>
      </c>
      <c r="I792" s="41"/>
      <c r="J792" s="41">
        <v>24.4</v>
      </c>
      <c r="K792" s="41">
        <v>15.7</v>
      </c>
      <c r="L792" s="41">
        <v>6.1</v>
      </c>
      <c r="M792" s="41"/>
      <c r="N792" s="41"/>
      <c r="O792" s="41"/>
      <c r="P792" s="41"/>
      <c r="Q792" s="41">
        <v>18</v>
      </c>
      <c r="R792" s="41">
        <v>39</v>
      </c>
      <c r="S792" s="41">
        <f>R792-Q792</f>
        <v>21</v>
      </c>
      <c r="T792" s="41"/>
      <c r="U792" s="41"/>
      <c r="V792" s="41"/>
      <c r="W792" s="41" t="s">
        <v>73</v>
      </c>
      <c r="X792" s="41">
        <v>751</v>
      </c>
      <c r="Y792" s="41"/>
      <c r="Z792" s="41"/>
      <c r="AA792" s="41"/>
      <c r="AB792" s="41"/>
      <c r="AC792" s="41" t="s">
        <v>288</v>
      </c>
      <c r="AD792" s="41" t="s">
        <v>411</v>
      </c>
      <c r="AE792" s="41" t="s">
        <v>462</v>
      </c>
      <c r="AF792" s="31"/>
    </row>
    <row r="793" spans="1:32">
      <c r="A793" s="1" t="s">
        <v>1755</v>
      </c>
      <c r="B793" s="9">
        <v>41064</v>
      </c>
      <c r="C793" s="40" t="s">
        <v>1810</v>
      </c>
      <c r="D793" s="40" t="s">
        <v>29</v>
      </c>
      <c r="E793" s="40" t="s">
        <v>53</v>
      </c>
      <c r="F793" s="47" t="s">
        <v>2116</v>
      </c>
      <c r="G793" s="40" t="s">
        <v>26</v>
      </c>
      <c r="H793" s="40" t="s">
        <v>33</v>
      </c>
      <c r="I793" s="40"/>
      <c r="J793" s="40"/>
      <c r="K793" s="40"/>
      <c r="L793" s="40"/>
      <c r="M793" s="40"/>
      <c r="N793" s="40"/>
      <c r="O793" s="40"/>
      <c r="P793" s="40"/>
      <c r="Q793" s="40"/>
      <c r="R793" s="40"/>
      <c r="S793" s="40"/>
      <c r="T793" s="40"/>
      <c r="U793" s="40"/>
      <c r="V793" s="40"/>
      <c r="W793" s="40"/>
      <c r="X793" s="40"/>
      <c r="Y793" s="40"/>
      <c r="Z793" s="40"/>
      <c r="AA793" s="40"/>
      <c r="AB793" s="40"/>
      <c r="AC793" s="40" t="s">
        <v>288</v>
      </c>
      <c r="AD793" s="40" t="s">
        <v>244</v>
      </c>
      <c r="AE793" s="40"/>
      <c r="AF793" s="1"/>
    </row>
    <row r="794" spans="1:32">
      <c r="A794" s="1" t="s">
        <v>1756</v>
      </c>
      <c r="B794" s="9">
        <v>41065</v>
      </c>
      <c r="C794" s="40" t="s">
        <v>1501</v>
      </c>
      <c r="D794" s="40" t="s">
        <v>32</v>
      </c>
      <c r="E794" s="40" t="s">
        <v>53</v>
      </c>
      <c r="F794" s="47" t="s">
        <v>2109</v>
      </c>
      <c r="G794" s="40" t="s">
        <v>26</v>
      </c>
      <c r="H794" s="40" t="s">
        <v>27</v>
      </c>
      <c r="I794" s="40"/>
      <c r="J794" s="40"/>
      <c r="K794" s="40"/>
      <c r="L794" s="40"/>
      <c r="M794" s="40"/>
      <c r="N794" s="40"/>
      <c r="O794" s="40"/>
      <c r="P794" s="40"/>
      <c r="Q794" s="40"/>
      <c r="R794" s="40"/>
      <c r="S794" s="40"/>
      <c r="T794" s="40"/>
      <c r="U794" s="40"/>
      <c r="V794" s="40"/>
      <c r="W794" s="40"/>
      <c r="X794" s="40"/>
      <c r="Y794" s="40"/>
      <c r="Z794" s="40"/>
      <c r="AA794" s="40"/>
      <c r="AB794" s="40"/>
      <c r="AC794" s="40" t="s">
        <v>288</v>
      </c>
      <c r="AD794" s="40" t="s">
        <v>411</v>
      </c>
      <c r="AE794" s="40"/>
      <c r="AF794" s="1"/>
    </row>
    <row r="795" spans="1:32">
      <c r="A795" s="1" t="s">
        <v>1756</v>
      </c>
      <c r="B795" s="9">
        <v>41065</v>
      </c>
      <c r="C795" s="40" t="s">
        <v>1474</v>
      </c>
      <c r="D795" s="40" t="s">
        <v>30</v>
      </c>
      <c r="E795" s="40" t="s">
        <v>53</v>
      </c>
      <c r="F795" s="47" t="s">
        <v>2090</v>
      </c>
      <c r="G795" s="40" t="s">
        <v>26</v>
      </c>
      <c r="H795" s="40" t="s">
        <v>27</v>
      </c>
      <c r="I795" s="40"/>
      <c r="J795" s="40"/>
      <c r="K795" s="40"/>
      <c r="L795" s="40"/>
      <c r="M795" s="40"/>
      <c r="N795" s="40"/>
      <c r="O795" s="40"/>
      <c r="P795" s="40"/>
      <c r="Q795" s="40"/>
      <c r="R795" s="40"/>
      <c r="S795" s="40"/>
      <c r="T795" s="40"/>
      <c r="U795" s="40"/>
      <c r="V795" s="40"/>
      <c r="W795" s="40"/>
      <c r="X795" s="40"/>
      <c r="Y795" s="40"/>
      <c r="Z795" s="40"/>
      <c r="AA795" s="40"/>
      <c r="AB795" s="40"/>
      <c r="AC795" s="40" t="s">
        <v>288</v>
      </c>
      <c r="AD795" s="40" t="s">
        <v>456</v>
      </c>
      <c r="AE795" s="40"/>
      <c r="AF795" s="1"/>
    </row>
    <row r="796" spans="1:32">
      <c r="A796" s="1" t="s">
        <v>1756</v>
      </c>
      <c r="B796" s="9">
        <v>41065</v>
      </c>
      <c r="C796" s="40" t="s">
        <v>1480</v>
      </c>
      <c r="D796" s="40" t="s">
        <v>29</v>
      </c>
      <c r="E796" s="40" t="s">
        <v>53</v>
      </c>
      <c r="F796" s="47" t="s">
        <v>2097</v>
      </c>
      <c r="G796" s="40" t="s">
        <v>26</v>
      </c>
      <c r="H796" s="40" t="s">
        <v>33</v>
      </c>
      <c r="I796" s="40"/>
      <c r="J796" s="40"/>
      <c r="K796" s="40"/>
      <c r="L796" s="40"/>
      <c r="M796" s="40"/>
      <c r="N796" s="40"/>
      <c r="O796" s="40"/>
      <c r="P796" s="40"/>
      <c r="Q796" s="40"/>
      <c r="R796" s="40"/>
      <c r="S796" s="40"/>
      <c r="T796" s="40"/>
      <c r="U796" s="40"/>
      <c r="V796" s="40"/>
      <c r="W796" s="40"/>
      <c r="X796" s="40"/>
      <c r="Y796" s="40"/>
      <c r="Z796" s="40"/>
      <c r="AA796" s="40"/>
      <c r="AB796" s="40"/>
      <c r="AC796" s="40" t="s">
        <v>288</v>
      </c>
      <c r="AD796" s="40" t="s">
        <v>456</v>
      </c>
      <c r="AE796" s="40"/>
      <c r="AF796" s="1"/>
    </row>
    <row r="797" spans="1:32">
      <c r="A797" s="1" t="s">
        <v>1756</v>
      </c>
      <c r="B797" s="9">
        <v>41065</v>
      </c>
      <c r="C797" s="40" t="s">
        <v>1811</v>
      </c>
      <c r="D797" s="40" t="s">
        <v>30</v>
      </c>
      <c r="E797" s="40" t="s">
        <v>53</v>
      </c>
      <c r="F797" s="47" t="s">
        <v>2091</v>
      </c>
      <c r="G797" s="40" t="s">
        <v>26</v>
      </c>
      <c r="H797" s="40" t="s">
        <v>33</v>
      </c>
      <c r="I797" s="40"/>
      <c r="J797" s="40"/>
      <c r="K797" s="40"/>
      <c r="L797" s="40"/>
      <c r="M797" s="40"/>
      <c r="N797" s="40"/>
      <c r="O797" s="40"/>
      <c r="P797" s="40"/>
      <c r="Q797" s="40"/>
      <c r="R797" s="40"/>
      <c r="S797" s="40"/>
      <c r="T797" s="40"/>
      <c r="U797" s="40"/>
      <c r="V797" s="40"/>
      <c r="W797" s="40"/>
      <c r="X797" s="40"/>
      <c r="Y797" s="40"/>
      <c r="Z797" s="40"/>
      <c r="AA797" s="40"/>
      <c r="AB797" s="40"/>
      <c r="AC797" s="40" t="s">
        <v>288</v>
      </c>
      <c r="AD797" s="40" t="s">
        <v>288</v>
      </c>
      <c r="AE797" s="40"/>
      <c r="AF797" s="1"/>
    </row>
    <row r="798" spans="1:32">
      <c r="A798" s="1" t="s">
        <v>1756</v>
      </c>
      <c r="B798" s="9">
        <v>41065</v>
      </c>
      <c r="C798" s="40" t="s">
        <v>1484</v>
      </c>
      <c r="D798" s="40" t="s">
        <v>30</v>
      </c>
      <c r="E798" s="40" t="s">
        <v>53</v>
      </c>
      <c r="F798" s="47" t="s">
        <v>2093</v>
      </c>
      <c r="G798" s="40" t="s">
        <v>26</v>
      </c>
      <c r="H798" s="40" t="s">
        <v>33</v>
      </c>
      <c r="I798" s="40"/>
      <c r="J798" s="40"/>
      <c r="K798" s="40"/>
      <c r="L798" s="40"/>
      <c r="M798" s="40"/>
      <c r="N798" s="40"/>
      <c r="O798" s="40"/>
      <c r="P798" s="40"/>
      <c r="Q798" s="40"/>
      <c r="R798" s="40"/>
      <c r="S798" s="40"/>
      <c r="T798" s="40"/>
      <c r="U798" s="40"/>
      <c r="V798" s="40"/>
      <c r="W798" s="40"/>
      <c r="X798" s="40"/>
      <c r="Y798" s="40"/>
      <c r="Z798" s="40"/>
      <c r="AA798" s="40"/>
      <c r="AB798" s="40"/>
      <c r="AC798" s="40"/>
      <c r="AD798" s="40" t="s">
        <v>456</v>
      </c>
      <c r="AE798" s="40"/>
      <c r="AF798" s="1"/>
    </row>
    <row r="799" spans="1:32">
      <c r="A799" s="1" t="s">
        <v>1756</v>
      </c>
      <c r="B799" s="9">
        <v>41065</v>
      </c>
      <c r="C799" s="40" t="s">
        <v>1807</v>
      </c>
      <c r="D799" s="40" t="s">
        <v>29</v>
      </c>
      <c r="E799" s="40" t="s">
        <v>53</v>
      </c>
      <c r="F799" s="47" t="s">
        <v>2074</v>
      </c>
      <c r="G799" s="40" t="s">
        <v>26</v>
      </c>
      <c r="H799" s="40" t="s">
        <v>27</v>
      </c>
      <c r="I799" s="40"/>
      <c r="J799" s="40"/>
      <c r="K799" s="40"/>
      <c r="L799" s="40"/>
      <c r="M799" s="40"/>
      <c r="N799" s="40"/>
      <c r="O799" s="40"/>
      <c r="P799" s="40"/>
      <c r="Q799" s="40"/>
      <c r="R799" s="40"/>
      <c r="S799" s="40"/>
      <c r="T799" s="40"/>
      <c r="U799" s="40"/>
      <c r="V799" s="40"/>
      <c r="W799" s="40"/>
      <c r="X799" s="40"/>
      <c r="Y799" s="40"/>
      <c r="Z799" s="40"/>
      <c r="AA799" s="40"/>
      <c r="AB799" s="40"/>
      <c r="AC799" s="40" t="s">
        <v>418</v>
      </c>
      <c r="AD799" s="40" t="s">
        <v>288</v>
      </c>
      <c r="AE799" s="40"/>
      <c r="AF799" s="1"/>
    </row>
    <row r="800" spans="1:32">
      <c r="A800" s="1" t="s">
        <v>1756</v>
      </c>
      <c r="B800" s="9">
        <v>41065</v>
      </c>
      <c r="C800" s="40" t="s">
        <v>1816</v>
      </c>
      <c r="D800" s="40" t="s">
        <v>31</v>
      </c>
      <c r="E800" s="40" t="s">
        <v>53</v>
      </c>
      <c r="F800" s="47" t="s">
        <v>2143</v>
      </c>
      <c r="G800" s="40" t="s">
        <v>224</v>
      </c>
      <c r="H800" s="40" t="s">
        <v>33</v>
      </c>
      <c r="I800" s="40"/>
      <c r="J800" s="40"/>
      <c r="K800" s="40"/>
      <c r="L800" s="40"/>
      <c r="M800" s="40"/>
      <c r="N800" s="40"/>
      <c r="O800" s="40"/>
      <c r="P800" s="40"/>
      <c r="Q800" s="40"/>
      <c r="R800" s="40"/>
      <c r="S800" s="40"/>
      <c r="T800" s="40"/>
      <c r="U800" s="40"/>
      <c r="V800" s="40"/>
      <c r="W800" s="40"/>
      <c r="X800" s="40"/>
      <c r="Y800" s="40"/>
      <c r="Z800" s="40"/>
      <c r="AA800" s="40"/>
      <c r="AB800" s="40"/>
      <c r="AC800" s="40" t="s">
        <v>288</v>
      </c>
      <c r="AD800" s="40" t="s">
        <v>288</v>
      </c>
      <c r="AE800" s="40"/>
      <c r="AF800" s="1"/>
    </row>
    <row r="801" spans="1:32">
      <c r="A801" s="1" t="s">
        <v>1756</v>
      </c>
      <c r="B801" s="9">
        <v>41065</v>
      </c>
      <c r="C801" s="40" t="s">
        <v>1517</v>
      </c>
      <c r="D801" s="40" t="s">
        <v>29</v>
      </c>
      <c r="E801" s="40" t="s">
        <v>25</v>
      </c>
      <c r="F801" s="47" t="s">
        <v>2160</v>
      </c>
      <c r="G801" s="40" t="s">
        <v>26</v>
      </c>
      <c r="H801" s="40" t="s">
        <v>66</v>
      </c>
      <c r="I801" s="40"/>
      <c r="J801" s="40">
        <v>44.4</v>
      </c>
      <c r="K801" s="40">
        <v>21.5</v>
      </c>
      <c r="L801" s="40">
        <v>18.5</v>
      </c>
      <c r="M801" s="40"/>
      <c r="N801" s="40"/>
      <c r="O801" s="40"/>
      <c r="P801" s="40"/>
      <c r="Q801" s="40">
        <v>17</v>
      </c>
      <c r="R801" s="40">
        <v>168</v>
      </c>
      <c r="S801" s="40">
        <v>151</v>
      </c>
      <c r="T801" s="40">
        <v>71</v>
      </c>
      <c r="U801" s="40"/>
      <c r="V801" s="40"/>
      <c r="W801" s="40"/>
      <c r="X801" s="40">
        <v>752</v>
      </c>
      <c r="Y801" s="40"/>
      <c r="Z801" s="40"/>
      <c r="AA801" s="40"/>
      <c r="AB801" s="40"/>
      <c r="AC801" s="40" t="s">
        <v>418</v>
      </c>
      <c r="AD801" s="40" t="s">
        <v>411</v>
      </c>
      <c r="AE801" s="40" t="s">
        <v>466</v>
      </c>
      <c r="AF801" s="1"/>
    </row>
    <row r="802" spans="1:32">
      <c r="A802" s="1" t="s">
        <v>1756</v>
      </c>
      <c r="B802" s="9">
        <v>41065</v>
      </c>
      <c r="C802" s="40" t="s">
        <v>1464</v>
      </c>
      <c r="D802" s="40" t="s">
        <v>35</v>
      </c>
      <c r="E802" s="40" t="s">
        <v>53</v>
      </c>
      <c r="F802" s="47" t="s">
        <v>2166</v>
      </c>
      <c r="G802" s="40" t="s">
        <v>125</v>
      </c>
      <c r="H802" s="40" t="s">
        <v>33</v>
      </c>
      <c r="I802" s="40"/>
      <c r="J802" s="40"/>
      <c r="K802" s="40"/>
      <c r="L802" s="40"/>
      <c r="M802" s="40"/>
      <c r="N802" s="40"/>
      <c r="O802" s="40"/>
      <c r="P802" s="40"/>
      <c r="Q802" s="40"/>
      <c r="R802" s="40"/>
      <c r="S802" s="40"/>
      <c r="T802" s="40"/>
      <c r="U802" s="40"/>
      <c r="V802" s="40"/>
      <c r="W802" s="40"/>
      <c r="X802" s="40"/>
      <c r="Y802" s="40"/>
      <c r="Z802" s="40"/>
      <c r="AA802" s="40"/>
      <c r="AB802" s="40"/>
      <c r="AC802" s="40" t="s">
        <v>288</v>
      </c>
      <c r="AD802" s="40" t="s">
        <v>456</v>
      </c>
      <c r="AE802" s="40" t="s">
        <v>523</v>
      </c>
      <c r="AF802" s="1"/>
    </row>
    <row r="803" spans="1:32">
      <c r="A803" s="1" t="s">
        <v>1756</v>
      </c>
      <c r="B803" s="9">
        <v>41065</v>
      </c>
      <c r="C803" s="40" t="s">
        <v>1822</v>
      </c>
      <c r="D803" s="40" t="s">
        <v>121</v>
      </c>
      <c r="E803" s="40" t="s">
        <v>25</v>
      </c>
      <c r="F803" s="47" t="s">
        <v>2183</v>
      </c>
      <c r="G803" s="40" t="s">
        <v>26</v>
      </c>
      <c r="H803" s="40" t="s">
        <v>33</v>
      </c>
      <c r="I803" s="40"/>
      <c r="J803" s="40">
        <v>48.7</v>
      </c>
      <c r="K803" s="40"/>
      <c r="L803" s="40"/>
      <c r="M803" s="40">
        <f>152.9+55.5</f>
        <v>208.4</v>
      </c>
      <c r="N803" s="40">
        <f>152.9+29.7</f>
        <v>182.6</v>
      </c>
      <c r="O803" s="40"/>
      <c r="P803" s="40">
        <v>35.5</v>
      </c>
      <c r="Q803" s="40">
        <v>41</v>
      </c>
      <c r="R803" s="40">
        <v>206</v>
      </c>
      <c r="S803" s="40">
        <f>206-41</f>
        <v>165</v>
      </c>
      <c r="T803" s="40">
        <v>6</v>
      </c>
      <c r="U803" s="40"/>
      <c r="V803" s="40"/>
      <c r="W803" s="40"/>
      <c r="X803" s="40"/>
      <c r="Y803" s="40"/>
      <c r="Z803" s="40"/>
      <c r="AA803" s="40"/>
      <c r="AB803" s="40"/>
      <c r="AC803" s="40" t="s">
        <v>418</v>
      </c>
      <c r="AD803" s="40" t="s">
        <v>288</v>
      </c>
      <c r="AE803" s="40" t="s">
        <v>521</v>
      </c>
      <c r="AF803" s="1"/>
    </row>
    <row r="804" spans="1:32">
      <c r="A804" s="1" t="s">
        <v>1756</v>
      </c>
      <c r="B804" s="9">
        <v>41065</v>
      </c>
      <c r="C804" s="40" t="s">
        <v>1514</v>
      </c>
      <c r="D804" s="40" t="s">
        <v>31</v>
      </c>
      <c r="E804" s="40" t="s">
        <v>25</v>
      </c>
      <c r="F804" s="47" t="s">
        <v>2184</v>
      </c>
      <c r="G804" s="40" t="s">
        <v>224</v>
      </c>
      <c r="H804" s="40" t="s">
        <v>33</v>
      </c>
      <c r="I804" s="40"/>
      <c r="J804" s="40">
        <v>36</v>
      </c>
      <c r="K804" s="40">
        <v>18.5</v>
      </c>
      <c r="L804" s="40">
        <v>13.2</v>
      </c>
      <c r="M804" s="40"/>
      <c r="N804" s="40"/>
      <c r="O804" s="40"/>
      <c r="P804" s="40"/>
      <c r="Q804" s="40">
        <v>17</v>
      </c>
      <c r="R804" s="40">
        <v>127</v>
      </c>
      <c r="S804" s="40">
        <v>110</v>
      </c>
      <c r="T804" s="40">
        <v>25</v>
      </c>
      <c r="U804" s="40"/>
      <c r="V804" s="40"/>
      <c r="W804" s="40"/>
      <c r="X804" s="40">
        <v>753</v>
      </c>
      <c r="Y804" s="40"/>
      <c r="Z804" s="40"/>
      <c r="AA804" s="40"/>
      <c r="AB804" s="40"/>
      <c r="AC804" s="40" t="s">
        <v>418</v>
      </c>
      <c r="AD804" s="40" t="s">
        <v>411</v>
      </c>
      <c r="AE804" s="40" t="s">
        <v>467</v>
      </c>
      <c r="AF804" s="1"/>
    </row>
    <row r="805" spans="1:32">
      <c r="A805" s="1" t="s">
        <v>1756</v>
      </c>
      <c r="B805" s="9">
        <v>41065</v>
      </c>
      <c r="C805" s="40" t="s">
        <v>1455</v>
      </c>
      <c r="D805" s="40" t="s">
        <v>29</v>
      </c>
      <c r="E805" s="40" t="s">
        <v>53</v>
      </c>
      <c r="F805" s="47" t="s">
        <v>2156</v>
      </c>
      <c r="G805" s="40" t="s">
        <v>224</v>
      </c>
      <c r="H805" s="40" t="s">
        <v>33</v>
      </c>
      <c r="I805" s="40"/>
      <c r="J805" s="40"/>
      <c r="K805" s="40"/>
      <c r="L805" s="40"/>
      <c r="M805" s="40"/>
      <c r="N805" s="40"/>
      <c r="O805" s="40"/>
      <c r="P805" s="40"/>
      <c r="Q805" s="40"/>
      <c r="R805" s="40"/>
      <c r="S805" s="40"/>
      <c r="T805" s="40"/>
      <c r="U805" s="40"/>
      <c r="V805" s="40" t="s">
        <v>464</v>
      </c>
      <c r="W805" s="40"/>
      <c r="X805" s="40"/>
      <c r="Y805" s="40"/>
      <c r="Z805" s="40"/>
      <c r="AA805" s="40"/>
      <c r="AB805" s="40"/>
      <c r="AC805" s="40" t="s">
        <v>288</v>
      </c>
      <c r="AD805" s="40" t="s">
        <v>456</v>
      </c>
      <c r="AE805" s="40"/>
      <c r="AF805" s="1"/>
    </row>
    <row r="806" spans="1:32">
      <c r="A806" s="1" t="s">
        <v>1756</v>
      </c>
      <c r="B806" s="9">
        <v>41065</v>
      </c>
      <c r="C806" s="40" t="s">
        <v>1817</v>
      </c>
      <c r="D806" s="40" t="s">
        <v>32</v>
      </c>
      <c r="E806" s="40" t="s">
        <v>53</v>
      </c>
      <c r="F806" s="47" t="s">
        <v>2165</v>
      </c>
      <c r="G806" s="40" t="s">
        <v>26</v>
      </c>
      <c r="H806" s="40" t="s">
        <v>66</v>
      </c>
      <c r="I806" s="40"/>
      <c r="J806" s="40"/>
      <c r="K806" s="40"/>
      <c r="L806" s="40"/>
      <c r="M806" s="40"/>
      <c r="N806" s="40"/>
      <c r="O806" s="40"/>
      <c r="P806" s="40"/>
      <c r="Q806" s="40"/>
      <c r="R806" s="40"/>
      <c r="S806" s="40"/>
      <c r="T806" s="40"/>
      <c r="U806" s="40"/>
      <c r="V806" s="40"/>
      <c r="W806" s="40"/>
      <c r="X806" s="40"/>
      <c r="Y806" s="40"/>
      <c r="Z806" s="40"/>
      <c r="AA806" s="40"/>
      <c r="AB806" s="40"/>
      <c r="AC806" s="40" t="s">
        <v>288</v>
      </c>
      <c r="AD806" s="40" t="s">
        <v>288</v>
      </c>
      <c r="AE806" s="40"/>
      <c r="AF806" s="1"/>
    </row>
    <row r="807" spans="1:32">
      <c r="A807" s="1" t="s">
        <v>1757</v>
      </c>
      <c r="B807" s="9">
        <v>41067</v>
      </c>
      <c r="C807" s="40" t="s">
        <v>1491</v>
      </c>
      <c r="D807" s="40" t="s">
        <v>29</v>
      </c>
      <c r="E807" s="40" t="s">
        <v>53</v>
      </c>
      <c r="F807" s="47" t="s">
        <v>2087</v>
      </c>
      <c r="G807" s="40" t="s">
        <v>26</v>
      </c>
      <c r="H807" s="40" t="s">
        <v>33</v>
      </c>
      <c r="I807" s="40"/>
      <c r="J807" s="40"/>
      <c r="K807" s="40"/>
      <c r="L807" s="40"/>
      <c r="M807" s="40"/>
      <c r="N807" s="40"/>
      <c r="O807" s="40"/>
      <c r="P807" s="40"/>
      <c r="Q807" s="40"/>
      <c r="R807" s="40"/>
      <c r="S807" s="40"/>
      <c r="T807" s="40"/>
      <c r="U807" s="40"/>
      <c r="V807" s="40"/>
      <c r="W807" s="40"/>
      <c r="X807" s="40"/>
      <c r="Y807" s="40"/>
      <c r="Z807" s="40"/>
      <c r="AA807" s="40"/>
      <c r="AB807" s="40"/>
      <c r="AC807" s="40" t="s">
        <v>288</v>
      </c>
      <c r="AD807" s="40" t="s">
        <v>411</v>
      </c>
      <c r="AE807" s="40"/>
      <c r="AF807" s="1"/>
    </row>
    <row r="808" spans="1:32">
      <c r="A808" s="1" t="s">
        <v>1757</v>
      </c>
      <c r="B808" s="9">
        <v>41067</v>
      </c>
      <c r="C808" s="40" t="s">
        <v>1821</v>
      </c>
      <c r="D808" s="40" t="s">
        <v>30</v>
      </c>
      <c r="E808" s="40" t="s">
        <v>53</v>
      </c>
      <c r="F808" s="47" t="s">
        <v>2100</v>
      </c>
      <c r="G808" s="40" t="s">
        <v>26</v>
      </c>
      <c r="H808" s="40" t="s">
        <v>27</v>
      </c>
      <c r="I808" s="40"/>
      <c r="J808" s="40"/>
      <c r="K808" s="40"/>
      <c r="L808" s="40"/>
      <c r="M808" s="40"/>
      <c r="N808" s="40"/>
      <c r="O808" s="40"/>
      <c r="P808" s="40"/>
      <c r="Q808" s="40"/>
      <c r="R808" s="40"/>
      <c r="S808" s="40"/>
      <c r="T808" s="40"/>
      <c r="U808" s="40"/>
      <c r="V808" s="40"/>
      <c r="W808" s="40"/>
      <c r="X808" s="40"/>
      <c r="Y808" s="40"/>
      <c r="Z808" s="40"/>
      <c r="AA808" s="40"/>
      <c r="AB808" s="40"/>
      <c r="AC808" s="40" t="s">
        <v>288</v>
      </c>
      <c r="AD808" s="40" t="s">
        <v>411</v>
      </c>
      <c r="AE808" s="40"/>
      <c r="AF808" s="1"/>
    </row>
    <row r="809" spans="1:32">
      <c r="A809" s="1" t="s">
        <v>1757</v>
      </c>
      <c r="B809" s="9">
        <v>41067</v>
      </c>
      <c r="C809" s="40" t="s">
        <v>1522</v>
      </c>
      <c r="D809" s="40" t="s">
        <v>32</v>
      </c>
      <c r="E809" s="40" t="s">
        <v>53</v>
      </c>
      <c r="F809" s="47" t="s">
        <v>2109</v>
      </c>
      <c r="G809" s="40" t="s">
        <v>26</v>
      </c>
      <c r="H809" s="40" t="s">
        <v>27</v>
      </c>
      <c r="I809" s="40"/>
      <c r="J809" s="40"/>
      <c r="K809" s="40"/>
      <c r="L809" s="40"/>
      <c r="M809" s="40"/>
      <c r="N809" s="40"/>
      <c r="O809" s="40"/>
      <c r="P809" s="40"/>
      <c r="Q809" s="40"/>
      <c r="R809" s="40"/>
      <c r="S809" s="40"/>
      <c r="T809" s="40"/>
      <c r="U809" s="40"/>
      <c r="V809" s="40"/>
      <c r="W809" s="40"/>
      <c r="X809" s="40"/>
      <c r="Y809" s="40"/>
      <c r="Z809" s="40"/>
      <c r="AA809" s="40"/>
      <c r="AB809" s="40"/>
      <c r="AC809" s="40" t="s">
        <v>288</v>
      </c>
      <c r="AD809" s="40" t="s">
        <v>411</v>
      </c>
      <c r="AE809" s="40"/>
      <c r="AF809" s="1"/>
    </row>
    <row r="810" spans="1:32">
      <c r="A810" s="1" t="s">
        <v>1757</v>
      </c>
      <c r="B810" s="9">
        <v>41067</v>
      </c>
      <c r="C810" s="40" t="s">
        <v>1504</v>
      </c>
      <c r="D810" s="40" t="s">
        <v>30</v>
      </c>
      <c r="E810" s="40" t="s">
        <v>53</v>
      </c>
      <c r="F810" s="47" t="s">
        <v>2081</v>
      </c>
      <c r="G810" s="40" t="s">
        <v>26</v>
      </c>
      <c r="H810" s="40" t="s">
        <v>33</v>
      </c>
      <c r="I810" s="40"/>
      <c r="J810" s="40"/>
      <c r="K810" s="40"/>
      <c r="L810" s="40"/>
      <c r="M810" s="40"/>
      <c r="N810" s="40"/>
      <c r="O810" s="40"/>
      <c r="P810" s="40"/>
      <c r="Q810" s="40"/>
      <c r="R810" s="40"/>
      <c r="S810" s="40"/>
      <c r="T810" s="40"/>
      <c r="U810" s="40"/>
      <c r="V810" s="40"/>
      <c r="W810" s="40"/>
      <c r="X810" s="40"/>
      <c r="Y810" s="40"/>
      <c r="Z810" s="40"/>
      <c r="AA810" s="40"/>
      <c r="AB810" s="40"/>
      <c r="AC810" s="40" t="s">
        <v>288</v>
      </c>
      <c r="AD810" s="40" t="s">
        <v>411</v>
      </c>
      <c r="AE810" s="40"/>
      <c r="AF810" s="1"/>
    </row>
    <row r="811" spans="1:32">
      <c r="A811" s="1" t="s">
        <v>1757</v>
      </c>
      <c r="B811" s="9">
        <v>41067</v>
      </c>
      <c r="C811" s="40" t="s">
        <v>1458</v>
      </c>
      <c r="D811" s="40" t="s">
        <v>29</v>
      </c>
      <c r="E811" s="40" t="s">
        <v>53</v>
      </c>
      <c r="F811" s="47" t="s">
        <v>2097</v>
      </c>
      <c r="G811" s="40" t="s">
        <v>26</v>
      </c>
      <c r="H811" s="40" t="s">
        <v>33</v>
      </c>
      <c r="I811" s="40"/>
      <c r="J811" s="40"/>
      <c r="K811" s="40"/>
      <c r="L811" s="40"/>
      <c r="M811" s="40"/>
      <c r="N811" s="40"/>
      <c r="O811" s="40"/>
      <c r="P811" s="40"/>
      <c r="Q811" s="40"/>
      <c r="R811" s="40"/>
      <c r="S811" s="40"/>
      <c r="T811" s="40"/>
      <c r="U811" s="40"/>
      <c r="V811" s="40"/>
      <c r="W811" s="40"/>
      <c r="X811" s="40"/>
      <c r="Y811" s="40"/>
      <c r="Z811" s="40"/>
      <c r="AA811" s="40"/>
      <c r="AB811" s="40"/>
      <c r="AC811" s="40" t="s">
        <v>288</v>
      </c>
      <c r="AD811" s="40" t="s">
        <v>411</v>
      </c>
      <c r="AE811" s="40"/>
      <c r="AF811" s="1"/>
    </row>
    <row r="812" spans="1:32">
      <c r="A812" s="1" t="s">
        <v>1757</v>
      </c>
      <c r="B812" s="9">
        <v>41067</v>
      </c>
      <c r="C812" s="40" t="s">
        <v>1520</v>
      </c>
      <c r="D812" s="40" t="s">
        <v>239</v>
      </c>
      <c r="E812" s="40" t="s">
        <v>53</v>
      </c>
      <c r="F812" s="47" t="s">
        <v>2121</v>
      </c>
      <c r="G812" s="40" t="s">
        <v>26</v>
      </c>
      <c r="H812" s="40" t="s">
        <v>27</v>
      </c>
      <c r="I812" s="40"/>
      <c r="J812" s="40"/>
      <c r="K812" s="40"/>
      <c r="L812" s="40"/>
      <c r="M812" s="40"/>
      <c r="N812" s="40"/>
      <c r="O812" s="40"/>
      <c r="P812" s="40"/>
      <c r="Q812" s="40"/>
      <c r="R812" s="40"/>
      <c r="S812" s="40"/>
      <c r="T812" s="40"/>
      <c r="U812" s="40"/>
      <c r="V812" s="40"/>
      <c r="W812" s="40"/>
      <c r="X812" s="40"/>
      <c r="Y812" s="40"/>
      <c r="Z812" s="40"/>
      <c r="AA812" s="40"/>
      <c r="AB812" s="40"/>
      <c r="AC812" s="40" t="s">
        <v>288</v>
      </c>
      <c r="AD812" s="40" t="s">
        <v>411</v>
      </c>
      <c r="AE812" s="40"/>
      <c r="AF812" s="1"/>
    </row>
    <row r="813" spans="1:32">
      <c r="A813" s="1" t="s">
        <v>1757</v>
      </c>
      <c r="B813" s="9">
        <v>41067</v>
      </c>
      <c r="C813" s="40" t="s">
        <v>1518</v>
      </c>
      <c r="D813" s="40" t="s">
        <v>29</v>
      </c>
      <c r="E813" s="40" t="s">
        <v>53</v>
      </c>
      <c r="F813" s="47" t="s">
        <v>2088</v>
      </c>
      <c r="G813" s="40" t="s">
        <v>26</v>
      </c>
      <c r="H813" s="40" t="s">
        <v>33</v>
      </c>
      <c r="I813" s="40"/>
      <c r="J813" s="40"/>
      <c r="K813" s="40"/>
      <c r="L813" s="40"/>
      <c r="M813" s="40"/>
      <c r="N813" s="40"/>
      <c r="O813" s="40"/>
      <c r="P813" s="40"/>
      <c r="Q813" s="40"/>
      <c r="R813" s="40"/>
      <c r="S813" s="40"/>
      <c r="T813" s="40"/>
      <c r="U813" s="40"/>
      <c r="V813" s="40"/>
      <c r="W813" s="40"/>
      <c r="X813" s="40"/>
      <c r="Y813" s="40"/>
      <c r="Z813" s="40"/>
      <c r="AA813" s="40"/>
      <c r="AB813" s="40"/>
      <c r="AC813" s="40" t="s">
        <v>288</v>
      </c>
      <c r="AD813" s="40" t="s">
        <v>411</v>
      </c>
      <c r="AE813" s="40"/>
      <c r="AF813" s="1"/>
    </row>
    <row r="814" spans="1:32">
      <c r="A814" s="1" t="s">
        <v>1757</v>
      </c>
      <c r="B814" s="9">
        <v>41067</v>
      </c>
      <c r="C814" s="40" t="s">
        <v>1829</v>
      </c>
      <c r="D814" s="40" t="s">
        <v>29</v>
      </c>
      <c r="E814" s="40" t="s">
        <v>53</v>
      </c>
      <c r="F814" s="47" t="s">
        <v>2076</v>
      </c>
      <c r="G814" s="40" t="s">
        <v>26</v>
      </c>
      <c r="H814" s="40" t="s">
        <v>33</v>
      </c>
      <c r="I814" s="40"/>
      <c r="J814" s="40"/>
      <c r="K814" s="40"/>
      <c r="L814" s="40"/>
      <c r="M814" s="40"/>
      <c r="N814" s="40"/>
      <c r="O814" s="40"/>
      <c r="P814" s="40"/>
      <c r="Q814" s="40"/>
      <c r="R814" s="40"/>
      <c r="S814" s="40"/>
      <c r="T814" s="40"/>
      <c r="U814" s="40"/>
      <c r="V814" s="40"/>
      <c r="W814" s="40"/>
      <c r="X814" s="40"/>
      <c r="Y814" s="40"/>
      <c r="Z814" s="40"/>
      <c r="AA814" s="40"/>
      <c r="AB814" s="40"/>
      <c r="AC814" s="40" t="s">
        <v>288</v>
      </c>
      <c r="AD814" s="40" t="s">
        <v>411</v>
      </c>
      <c r="AE814" s="40"/>
      <c r="AF814" s="1"/>
    </row>
    <row r="815" spans="1:32">
      <c r="A815" s="1" t="s">
        <v>1757</v>
      </c>
      <c r="B815" s="9">
        <v>41067</v>
      </c>
      <c r="C815" s="40" t="s">
        <v>1832</v>
      </c>
      <c r="D815" s="40" t="s">
        <v>29</v>
      </c>
      <c r="E815" s="40" t="s">
        <v>53</v>
      </c>
      <c r="F815" s="47" t="s">
        <v>2074</v>
      </c>
      <c r="G815" s="40" t="s">
        <v>26</v>
      </c>
      <c r="H815" s="40" t="s">
        <v>27</v>
      </c>
      <c r="I815" s="40"/>
      <c r="J815" s="40"/>
      <c r="K815" s="40"/>
      <c r="L815" s="40"/>
      <c r="M815" s="40"/>
      <c r="N815" s="40"/>
      <c r="O815" s="40"/>
      <c r="P815" s="40"/>
      <c r="Q815" s="40"/>
      <c r="R815" s="40"/>
      <c r="S815" s="40"/>
      <c r="T815" s="40"/>
      <c r="U815" s="40"/>
      <c r="V815" s="40"/>
      <c r="W815" s="40"/>
      <c r="X815" s="40"/>
      <c r="Y815" s="40"/>
      <c r="Z815" s="40"/>
      <c r="AA815" s="40"/>
      <c r="AB815" s="40"/>
      <c r="AC815" s="40" t="s">
        <v>288</v>
      </c>
      <c r="AD815" s="40" t="s">
        <v>411</v>
      </c>
      <c r="AE815" s="40"/>
      <c r="AF815" s="1"/>
    </row>
    <row r="816" spans="1:32" s="78" customFormat="1">
      <c r="A816" s="1" t="s">
        <v>1757</v>
      </c>
      <c r="B816" s="9">
        <v>41067</v>
      </c>
      <c r="C816" s="40" t="s">
        <v>1521</v>
      </c>
      <c r="D816" s="40" t="s">
        <v>121</v>
      </c>
      <c r="E816" s="40" t="s">
        <v>25</v>
      </c>
      <c r="F816" s="47" t="s">
        <v>2185</v>
      </c>
      <c r="G816" s="40" t="s">
        <v>26</v>
      </c>
      <c r="H816" s="40" t="s">
        <v>27</v>
      </c>
      <c r="I816" s="40" t="s">
        <v>476</v>
      </c>
      <c r="J816" s="40">
        <v>45.85</v>
      </c>
      <c r="K816" s="40"/>
      <c r="L816" s="40"/>
      <c r="M816" s="40">
        <f>153+21.25</f>
        <v>174.25</v>
      </c>
      <c r="N816" s="40">
        <f>153+13.75</f>
        <v>166.75</v>
      </c>
      <c r="O816" s="40"/>
      <c r="P816" s="40">
        <v>35.799999999999997</v>
      </c>
      <c r="Q816" s="40">
        <v>43</v>
      </c>
      <c r="R816" s="40">
        <v>197</v>
      </c>
      <c r="S816" s="40">
        <f>R816-Q816</f>
        <v>154</v>
      </c>
      <c r="T816" s="40">
        <v>2</v>
      </c>
      <c r="U816" s="40"/>
      <c r="V816" s="40"/>
      <c r="W816" s="40"/>
      <c r="X816" s="40"/>
      <c r="Y816" s="40">
        <v>113</v>
      </c>
      <c r="Z816" s="40"/>
      <c r="AA816" s="40"/>
      <c r="AB816" s="40"/>
      <c r="AC816" s="40" t="s">
        <v>288</v>
      </c>
      <c r="AD816" s="40" t="s">
        <v>411</v>
      </c>
      <c r="AE816" s="40" t="s">
        <v>477</v>
      </c>
      <c r="AF816" s="1"/>
    </row>
    <row r="817" spans="1:32">
      <c r="A817" s="1" t="s">
        <v>1757</v>
      </c>
      <c r="B817" s="9">
        <v>41067</v>
      </c>
      <c r="C817" s="40" t="s">
        <v>1457</v>
      </c>
      <c r="D817" s="40" t="s">
        <v>35</v>
      </c>
      <c r="E817" s="40" t="s">
        <v>53</v>
      </c>
      <c r="F817" s="47" t="s">
        <v>2166</v>
      </c>
      <c r="G817" s="40" t="s">
        <v>125</v>
      </c>
      <c r="H817" s="40" t="s">
        <v>33</v>
      </c>
      <c r="I817" s="40"/>
      <c r="J817" s="40"/>
      <c r="K817" s="40"/>
      <c r="L817" s="40"/>
      <c r="M817" s="40"/>
      <c r="N817" s="40"/>
      <c r="O817" s="40"/>
      <c r="P817" s="40"/>
      <c r="Q817" s="40"/>
      <c r="R817" s="40"/>
      <c r="S817" s="40"/>
      <c r="T817" s="40"/>
      <c r="U817" s="40"/>
      <c r="V817" s="40"/>
      <c r="W817" s="40"/>
      <c r="X817" s="40"/>
      <c r="Y817" s="40"/>
      <c r="Z817" s="40"/>
      <c r="AA817" s="40"/>
      <c r="AB817" s="40"/>
      <c r="AC817" s="40" t="s">
        <v>288</v>
      </c>
      <c r="AD817" s="40" t="s">
        <v>411</v>
      </c>
      <c r="AE817" s="40" t="s">
        <v>475</v>
      </c>
      <c r="AF817" s="1"/>
    </row>
    <row r="818" spans="1:32" s="78" customFormat="1">
      <c r="A818" s="1" t="s">
        <v>1757</v>
      </c>
      <c r="B818" s="9">
        <v>41067</v>
      </c>
      <c r="C818" s="40" t="s">
        <v>1833</v>
      </c>
      <c r="D818" s="40" t="s">
        <v>30</v>
      </c>
      <c r="E818" s="40" t="s">
        <v>25</v>
      </c>
      <c r="F818" s="47" t="s">
        <v>2161</v>
      </c>
      <c r="G818" s="40" t="s">
        <v>26</v>
      </c>
      <c r="H818" s="40" t="s">
        <v>33</v>
      </c>
      <c r="I818" s="40"/>
      <c r="J818" s="40">
        <v>26</v>
      </c>
      <c r="K818" s="40">
        <v>17.3</v>
      </c>
      <c r="L818" s="40">
        <v>8.6</v>
      </c>
      <c r="M818" s="40"/>
      <c r="N818" s="40"/>
      <c r="O818" s="40"/>
      <c r="P818" s="40"/>
      <c r="Q818" s="40">
        <v>18</v>
      </c>
      <c r="R818" s="40">
        <v>61</v>
      </c>
      <c r="S818" s="40">
        <f>R818-Q818</f>
        <v>43</v>
      </c>
      <c r="T818" s="40">
        <v>22</v>
      </c>
      <c r="U818" s="40"/>
      <c r="V818" s="40"/>
      <c r="W818" s="40"/>
      <c r="X818" s="40">
        <v>754</v>
      </c>
      <c r="Y818" s="40">
        <v>114</v>
      </c>
      <c r="Z818" s="40"/>
      <c r="AA818" s="40"/>
      <c r="AB818" s="40"/>
      <c r="AC818" s="40" t="s">
        <v>288</v>
      </c>
      <c r="AD818" s="40" t="s">
        <v>411</v>
      </c>
      <c r="AE818" s="40"/>
      <c r="AF818" s="1"/>
    </row>
    <row r="819" spans="1:32">
      <c r="A819" s="1" t="s">
        <v>1757</v>
      </c>
      <c r="B819" s="9">
        <v>41067</v>
      </c>
      <c r="C819" s="40" t="s">
        <v>1816</v>
      </c>
      <c r="D819" s="40" t="s">
        <v>36</v>
      </c>
      <c r="E819" s="40" t="s">
        <v>53</v>
      </c>
      <c r="F819" s="47" t="s">
        <v>2141</v>
      </c>
      <c r="G819" s="40" t="s">
        <v>26</v>
      </c>
      <c r="H819" s="40" t="s">
        <v>33</v>
      </c>
      <c r="I819" s="40"/>
      <c r="J819" s="40"/>
      <c r="K819" s="40"/>
      <c r="L819" s="40"/>
      <c r="M819" s="40"/>
      <c r="N819" s="40"/>
      <c r="O819" s="40"/>
      <c r="P819" s="40"/>
      <c r="Q819" s="40"/>
      <c r="R819" s="40"/>
      <c r="S819" s="40"/>
      <c r="T819" s="40"/>
      <c r="U819" s="40"/>
      <c r="V819" s="40"/>
      <c r="W819" s="40"/>
      <c r="X819" s="40"/>
      <c r="Y819" s="40"/>
      <c r="Z819" s="40"/>
      <c r="AA819" s="40"/>
      <c r="AB819" s="40"/>
      <c r="AC819" s="40" t="s">
        <v>288</v>
      </c>
      <c r="AD819" s="40" t="s">
        <v>411</v>
      </c>
      <c r="AE819" s="40"/>
      <c r="AF819" s="1"/>
    </row>
    <row r="820" spans="1:32">
      <c r="A820" s="1" t="s">
        <v>1757</v>
      </c>
      <c r="B820" s="9">
        <v>41067</v>
      </c>
      <c r="C820" s="40" t="s">
        <v>1516</v>
      </c>
      <c r="D820" s="40" t="s">
        <v>31</v>
      </c>
      <c r="E820" s="40" t="s">
        <v>53</v>
      </c>
      <c r="F820" s="47" t="s">
        <v>2184</v>
      </c>
      <c r="G820" s="40" t="s">
        <v>224</v>
      </c>
      <c r="H820" s="40" t="s">
        <v>33</v>
      </c>
      <c r="I820" s="40"/>
      <c r="J820" s="40"/>
      <c r="K820" s="40"/>
      <c r="L820" s="40"/>
      <c r="M820" s="40"/>
      <c r="N820" s="40"/>
      <c r="O820" s="40"/>
      <c r="P820" s="40"/>
      <c r="Q820" s="40"/>
      <c r="R820" s="40"/>
      <c r="S820" s="40"/>
      <c r="T820" s="40"/>
      <c r="U820" s="40"/>
      <c r="V820" s="40"/>
      <c r="W820" s="40"/>
      <c r="X820" s="40"/>
      <c r="Y820" s="40"/>
      <c r="Z820" s="40"/>
      <c r="AA820" s="40"/>
      <c r="AB820" s="40"/>
      <c r="AC820" s="40" t="s">
        <v>288</v>
      </c>
      <c r="AD820" s="40" t="s">
        <v>411</v>
      </c>
      <c r="AE820" s="40"/>
      <c r="AF820" s="1"/>
    </row>
    <row r="821" spans="1:32">
      <c r="A821" s="1" t="s">
        <v>1757</v>
      </c>
      <c r="B821" s="9">
        <v>41067</v>
      </c>
      <c r="C821" s="40" t="s">
        <v>1453</v>
      </c>
      <c r="D821" s="40" t="s">
        <v>30</v>
      </c>
      <c r="E821" s="40" t="s">
        <v>53</v>
      </c>
      <c r="F821" s="47" t="s">
        <v>2149</v>
      </c>
      <c r="G821" s="40" t="s">
        <v>26</v>
      </c>
      <c r="H821" s="40" t="s">
        <v>33</v>
      </c>
      <c r="I821" s="40"/>
      <c r="J821" s="40"/>
      <c r="K821" s="40"/>
      <c r="L821" s="40"/>
      <c r="M821" s="40"/>
      <c r="N821" s="40"/>
      <c r="O821" s="40"/>
      <c r="P821" s="40"/>
      <c r="Q821" s="40"/>
      <c r="R821" s="40"/>
      <c r="S821" s="40"/>
      <c r="T821" s="40"/>
      <c r="U821" s="40"/>
      <c r="V821" s="40"/>
      <c r="W821" s="40"/>
      <c r="X821" s="40"/>
      <c r="Y821" s="40"/>
      <c r="Z821" s="40"/>
      <c r="AA821" s="40"/>
      <c r="AB821" s="40"/>
      <c r="AC821" s="40" t="s">
        <v>288</v>
      </c>
      <c r="AD821" s="40" t="s">
        <v>411</v>
      </c>
      <c r="AE821" s="40"/>
      <c r="AF821" s="1"/>
    </row>
    <row r="822" spans="1:32">
      <c r="A822" s="1" t="s">
        <v>1757</v>
      </c>
      <c r="B822" s="9">
        <v>41067</v>
      </c>
      <c r="C822" s="40" t="s">
        <v>1831</v>
      </c>
      <c r="D822" s="40" t="s">
        <v>29</v>
      </c>
      <c r="E822" s="40" t="s">
        <v>53</v>
      </c>
      <c r="F822" s="47" t="s">
        <v>2156</v>
      </c>
      <c r="G822" s="40" t="s">
        <v>224</v>
      </c>
      <c r="H822" s="40" t="s">
        <v>33</v>
      </c>
      <c r="I822" s="40"/>
      <c r="J822" s="40"/>
      <c r="K822" s="40"/>
      <c r="L822" s="40"/>
      <c r="M822" s="40"/>
      <c r="N822" s="40"/>
      <c r="O822" s="40"/>
      <c r="P822" s="40"/>
      <c r="Q822" s="40"/>
      <c r="R822" s="40"/>
      <c r="S822" s="40"/>
      <c r="T822" s="40"/>
      <c r="U822" s="40"/>
      <c r="V822" s="40" t="s">
        <v>449</v>
      </c>
      <c r="W822" s="40"/>
      <c r="X822" s="40"/>
      <c r="Y822" s="40"/>
      <c r="Z822" s="40"/>
      <c r="AA822" s="40"/>
      <c r="AB822" s="40"/>
      <c r="AC822" s="40" t="s">
        <v>288</v>
      </c>
      <c r="AD822" s="40" t="s">
        <v>411</v>
      </c>
      <c r="AE822" s="40"/>
      <c r="AF822" s="1"/>
    </row>
    <row r="823" spans="1:32">
      <c r="A823" s="1" t="s">
        <v>1757</v>
      </c>
      <c r="B823" s="9">
        <v>41067</v>
      </c>
      <c r="C823" s="40" t="s">
        <v>1514</v>
      </c>
      <c r="D823" s="40" t="s">
        <v>29</v>
      </c>
      <c r="E823" s="40" t="s">
        <v>53</v>
      </c>
      <c r="F823" s="47" t="s">
        <v>2170</v>
      </c>
      <c r="G823" s="40" t="s">
        <v>26</v>
      </c>
      <c r="H823" s="40" t="s">
        <v>66</v>
      </c>
      <c r="I823" s="40"/>
      <c r="J823" s="40"/>
      <c r="K823" s="40"/>
      <c r="L823" s="40"/>
      <c r="M823" s="40"/>
      <c r="N823" s="40"/>
      <c r="O823" s="40"/>
      <c r="P823" s="40"/>
      <c r="Q823" s="40"/>
      <c r="R823" s="40"/>
      <c r="S823" s="40"/>
      <c r="T823" s="40"/>
      <c r="U823" s="40"/>
      <c r="V823" s="40"/>
      <c r="W823" s="40"/>
      <c r="X823" s="40"/>
      <c r="Y823" s="40"/>
      <c r="Z823" s="40"/>
      <c r="AA823" s="40"/>
      <c r="AB823" s="40"/>
      <c r="AC823" s="40" t="s">
        <v>288</v>
      </c>
      <c r="AD823" s="40" t="s">
        <v>411</v>
      </c>
      <c r="AE823" s="40"/>
      <c r="AF823" s="1"/>
    </row>
    <row r="824" spans="1:32">
      <c r="A824" s="1" t="s">
        <v>1757</v>
      </c>
      <c r="B824" s="9">
        <v>41067</v>
      </c>
      <c r="C824" s="40" t="s">
        <v>1451</v>
      </c>
      <c r="D824" s="40" t="s">
        <v>32</v>
      </c>
      <c r="E824" s="40" t="s">
        <v>53</v>
      </c>
      <c r="F824" s="47" t="s">
        <v>2159</v>
      </c>
      <c r="G824" s="40" t="s">
        <v>26</v>
      </c>
      <c r="H824" s="40" t="s">
        <v>27</v>
      </c>
      <c r="I824" s="40"/>
      <c r="J824" s="40"/>
      <c r="K824" s="40"/>
      <c r="L824" s="40"/>
      <c r="M824" s="40"/>
      <c r="N824" s="40"/>
      <c r="O824" s="40"/>
      <c r="P824" s="40"/>
      <c r="Q824" s="40"/>
      <c r="R824" s="40"/>
      <c r="S824" s="40"/>
      <c r="T824" s="40"/>
      <c r="U824" s="40"/>
      <c r="V824" s="40" t="s">
        <v>474</v>
      </c>
      <c r="W824" s="40"/>
      <c r="X824" s="40"/>
      <c r="Y824" s="40"/>
      <c r="Z824" s="40"/>
      <c r="AA824" s="40"/>
      <c r="AB824" s="40"/>
      <c r="AC824" s="40" t="s">
        <v>288</v>
      </c>
      <c r="AD824" s="40" t="s">
        <v>411</v>
      </c>
      <c r="AE824" s="40"/>
      <c r="AF824" s="1"/>
    </row>
    <row r="825" spans="1:32">
      <c r="A825" s="1" t="s">
        <v>1758</v>
      </c>
      <c r="B825" s="9">
        <v>41068</v>
      </c>
      <c r="C825" s="40" t="s">
        <v>1806</v>
      </c>
      <c r="D825" s="40" t="s">
        <v>30</v>
      </c>
      <c r="E825" s="40" t="s">
        <v>53</v>
      </c>
      <c r="F825" s="47" t="s">
        <v>2091</v>
      </c>
      <c r="G825" s="40" t="s">
        <v>26</v>
      </c>
      <c r="H825" s="40" t="s">
        <v>33</v>
      </c>
      <c r="I825" s="40"/>
      <c r="J825" s="40"/>
      <c r="K825" s="40"/>
      <c r="L825" s="40"/>
      <c r="M825" s="40"/>
      <c r="N825" s="40"/>
      <c r="O825" s="40"/>
      <c r="P825" s="40"/>
      <c r="Q825" s="40"/>
      <c r="R825" s="40"/>
      <c r="S825" s="40"/>
      <c r="T825" s="40"/>
      <c r="U825" s="40"/>
      <c r="V825" s="40"/>
      <c r="W825" s="40"/>
      <c r="X825" s="40"/>
      <c r="Y825" s="40"/>
      <c r="Z825" s="40"/>
      <c r="AA825" s="40"/>
      <c r="AB825" s="40"/>
      <c r="AC825" s="40" t="s">
        <v>418</v>
      </c>
      <c r="AD825" s="40" t="s">
        <v>456</v>
      </c>
      <c r="AE825" s="40"/>
      <c r="AF825" s="1"/>
    </row>
    <row r="826" spans="1:32">
      <c r="A826" s="1" t="s">
        <v>1758</v>
      </c>
      <c r="B826" s="9">
        <v>41068</v>
      </c>
      <c r="C826" s="40" t="s">
        <v>1509</v>
      </c>
      <c r="D826" s="40" t="s">
        <v>29</v>
      </c>
      <c r="E826" s="40" t="s">
        <v>53</v>
      </c>
      <c r="F826" s="47" t="s">
        <v>2118</v>
      </c>
      <c r="G826" s="40" t="s">
        <v>26</v>
      </c>
      <c r="H826" s="40" t="s">
        <v>33</v>
      </c>
      <c r="I826" s="40"/>
      <c r="J826" s="40"/>
      <c r="K826" s="40"/>
      <c r="L826" s="40"/>
      <c r="M826" s="40"/>
      <c r="N826" s="40"/>
      <c r="O826" s="40"/>
      <c r="P826" s="40"/>
      <c r="Q826" s="40"/>
      <c r="R826" s="40"/>
      <c r="S826" s="40"/>
      <c r="T826" s="40"/>
      <c r="U826" s="40"/>
      <c r="V826" s="40"/>
      <c r="W826" s="40"/>
      <c r="X826" s="40"/>
      <c r="Y826" s="40"/>
      <c r="Z826" s="40"/>
      <c r="AA826" s="40"/>
      <c r="AB826" s="40"/>
      <c r="AC826" s="40" t="s">
        <v>418</v>
      </c>
      <c r="AD826" s="40" t="s">
        <v>288</v>
      </c>
      <c r="AE826" s="40"/>
      <c r="AF826" s="1"/>
    </row>
    <row r="827" spans="1:32">
      <c r="A827" s="1" t="s">
        <v>1758</v>
      </c>
      <c r="B827" s="9">
        <v>41068</v>
      </c>
      <c r="C827" s="40" t="s">
        <v>1508</v>
      </c>
      <c r="D827" s="40" t="s">
        <v>32</v>
      </c>
      <c r="E827" s="40" t="s">
        <v>53</v>
      </c>
      <c r="F827" s="47" t="s">
        <v>2110</v>
      </c>
      <c r="G827" s="40" t="s">
        <v>26</v>
      </c>
      <c r="H827" s="40" t="s">
        <v>33</v>
      </c>
      <c r="I827" s="40"/>
      <c r="J827" s="40"/>
      <c r="K827" s="40"/>
      <c r="L827" s="40"/>
      <c r="M827" s="40"/>
      <c r="N827" s="40"/>
      <c r="O827" s="40"/>
      <c r="P827" s="40"/>
      <c r="Q827" s="40"/>
      <c r="R827" s="40"/>
      <c r="S827" s="40"/>
      <c r="T827" s="40"/>
      <c r="U827" s="40"/>
      <c r="V827" s="40"/>
      <c r="W827" s="40"/>
      <c r="X827" s="40"/>
      <c r="Y827" s="40"/>
      <c r="Z827" s="40"/>
      <c r="AA827" s="40"/>
      <c r="AB827" s="40"/>
      <c r="AC827" s="40" t="s">
        <v>418</v>
      </c>
      <c r="AD827" s="40" t="s">
        <v>288</v>
      </c>
      <c r="AE827" s="40"/>
      <c r="AF827" s="1"/>
    </row>
    <row r="828" spans="1:32">
      <c r="A828" s="1" t="s">
        <v>1758</v>
      </c>
      <c r="B828" s="9">
        <v>41068</v>
      </c>
      <c r="C828" s="40" t="s">
        <v>1476</v>
      </c>
      <c r="D828" s="40" t="s">
        <v>30</v>
      </c>
      <c r="E828" s="40" t="s">
        <v>53</v>
      </c>
      <c r="F828" s="47" t="s">
        <v>2146</v>
      </c>
      <c r="G828" s="40" t="s">
        <v>26</v>
      </c>
      <c r="H828" s="40" t="s">
        <v>33</v>
      </c>
      <c r="I828" s="40"/>
      <c r="J828" s="40"/>
      <c r="K828" s="40"/>
      <c r="L828" s="40"/>
      <c r="M828" s="40"/>
      <c r="N828" s="40"/>
      <c r="O828" s="40"/>
      <c r="P828" s="40"/>
      <c r="Q828" s="40"/>
      <c r="R828" s="40"/>
      <c r="S828" s="40"/>
      <c r="T828" s="40"/>
      <c r="U828" s="40"/>
      <c r="V828" s="40"/>
      <c r="W828" s="40"/>
      <c r="X828" s="40"/>
      <c r="Y828" s="40"/>
      <c r="Z828" s="40"/>
      <c r="AA828" s="40"/>
      <c r="AB828" s="40"/>
      <c r="AC828" s="40" t="s">
        <v>418</v>
      </c>
      <c r="AD828" s="40" t="s">
        <v>411</v>
      </c>
      <c r="AE828" s="40"/>
      <c r="AF828" s="1"/>
    </row>
    <row r="829" spans="1:32">
      <c r="A829" s="1" t="s">
        <v>1758</v>
      </c>
      <c r="B829" s="9">
        <v>41068</v>
      </c>
      <c r="C829" s="40" t="s">
        <v>1819</v>
      </c>
      <c r="D829" s="40" t="s">
        <v>30</v>
      </c>
      <c r="E829" s="40" t="s">
        <v>53</v>
      </c>
      <c r="F829" s="47" t="s">
        <v>2172</v>
      </c>
      <c r="G829" s="40" t="s">
        <v>26</v>
      </c>
      <c r="H829" s="40" t="s">
        <v>27</v>
      </c>
      <c r="I829" s="40"/>
      <c r="J829" s="40"/>
      <c r="K829" s="40"/>
      <c r="L829" s="40"/>
      <c r="M829" s="40"/>
      <c r="N829" s="40"/>
      <c r="O829" s="40"/>
      <c r="P829" s="40"/>
      <c r="Q829" s="40"/>
      <c r="R829" s="40"/>
      <c r="S829" s="40"/>
      <c r="T829" s="40"/>
      <c r="U829" s="40"/>
      <c r="V829" s="40"/>
      <c r="W829" s="40"/>
      <c r="X829" s="40"/>
      <c r="Y829" s="40"/>
      <c r="Z829" s="40"/>
      <c r="AA829" s="40"/>
      <c r="AB829" s="40"/>
      <c r="AC829" s="40" t="s">
        <v>418</v>
      </c>
      <c r="AD829" s="40" t="s">
        <v>456</v>
      </c>
      <c r="AE829" s="40"/>
      <c r="AF829" s="1"/>
    </row>
    <row r="830" spans="1:32">
      <c r="A830" s="1" t="s">
        <v>1758</v>
      </c>
      <c r="B830" s="9">
        <v>41068</v>
      </c>
      <c r="C830" s="40" t="s">
        <v>1516</v>
      </c>
      <c r="D830" s="40" t="s">
        <v>29</v>
      </c>
      <c r="E830" s="40" t="s">
        <v>53</v>
      </c>
      <c r="F830" s="47" t="s">
        <v>2160</v>
      </c>
      <c r="G830" s="40" t="s">
        <v>26</v>
      </c>
      <c r="H830" s="40" t="s">
        <v>66</v>
      </c>
      <c r="I830" s="40"/>
      <c r="J830" s="40"/>
      <c r="K830" s="40"/>
      <c r="L830" s="40"/>
      <c r="M830" s="40"/>
      <c r="N830" s="40"/>
      <c r="O830" s="40"/>
      <c r="P830" s="40"/>
      <c r="Q830" s="40"/>
      <c r="R830" s="40"/>
      <c r="S830" s="40"/>
      <c r="T830" s="40"/>
      <c r="U830" s="40"/>
      <c r="V830" s="40"/>
      <c r="W830" s="40"/>
      <c r="X830" s="40"/>
      <c r="Y830" s="40"/>
      <c r="Z830" s="40"/>
      <c r="AA830" s="40"/>
      <c r="AB830" s="40"/>
      <c r="AC830" s="40" t="s">
        <v>418</v>
      </c>
      <c r="AD830" s="40" t="s">
        <v>288</v>
      </c>
      <c r="AE830" s="40"/>
      <c r="AF830" s="1"/>
    </row>
    <row r="831" spans="1:32">
      <c r="A831" s="1" t="s">
        <v>1758</v>
      </c>
      <c r="B831" s="9">
        <v>41068</v>
      </c>
      <c r="C831" s="40" t="s">
        <v>1816</v>
      </c>
      <c r="D831" s="40" t="s">
        <v>30</v>
      </c>
      <c r="E831" s="40" t="s">
        <v>53</v>
      </c>
      <c r="F831" s="47" t="s">
        <v>2174</v>
      </c>
      <c r="G831" s="40" t="s">
        <v>26</v>
      </c>
      <c r="H831" s="40" t="s">
        <v>90</v>
      </c>
      <c r="I831" s="40"/>
      <c r="J831" s="40"/>
      <c r="K831" s="40"/>
      <c r="L831" s="40"/>
      <c r="M831" s="40"/>
      <c r="N831" s="40"/>
      <c r="O831" s="40"/>
      <c r="P831" s="40"/>
      <c r="Q831" s="40"/>
      <c r="R831" s="40"/>
      <c r="S831" s="40"/>
      <c r="T831" s="40"/>
      <c r="U831" s="40"/>
      <c r="V831" s="40"/>
      <c r="W831" s="40"/>
      <c r="X831" s="40"/>
      <c r="Y831" s="40"/>
      <c r="Z831" s="40"/>
      <c r="AA831" s="40"/>
      <c r="AB831" s="40"/>
      <c r="AC831" s="40" t="s">
        <v>288</v>
      </c>
      <c r="AD831" s="40" t="s">
        <v>288</v>
      </c>
      <c r="AE831" s="40"/>
      <c r="AF831" s="1"/>
    </row>
    <row r="832" spans="1:32">
      <c r="A832" s="1" t="s">
        <v>1758</v>
      </c>
      <c r="B832" s="9">
        <v>41068</v>
      </c>
      <c r="C832" s="40" t="s">
        <v>1805</v>
      </c>
      <c r="D832" s="40" t="s">
        <v>29</v>
      </c>
      <c r="E832" s="40" t="s">
        <v>53</v>
      </c>
      <c r="F832" s="47" t="s">
        <v>2156</v>
      </c>
      <c r="G832" s="40" t="s">
        <v>224</v>
      </c>
      <c r="H832" s="40" t="s">
        <v>33</v>
      </c>
      <c r="I832" s="40"/>
      <c r="J832" s="40"/>
      <c r="K832" s="40"/>
      <c r="L832" s="40"/>
      <c r="M832" s="40"/>
      <c r="N832" s="40"/>
      <c r="O832" s="40"/>
      <c r="P832" s="40"/>
      <c r="Q832" s="40"/>
      <c r="R832" s="40"/>
      <c r="S832" s="40"/>
      <c r="T832" s="40"/>
      <c r="U832" s="40"/>
      <c r="V832" s="40"/>
      <c r="W832" s="40"/>
      <c r="X832" s="40"/>
      <c r="Y832" s="40"/>
      <c r="Z832" s="40"/>
      <c r="AA832" s="40"/>
      <c r="AB832" s="40"/>
      <c r="AC832" s="40" t="s">
        <v>418</v>
      </c>
      <c r="AD832" s="40" t="s">
        <v>456</v>
      </c>
      <c r="AE832" s="40"/>
      <c r="AF832" s="1"/>
    </row>
    <row r="833" spans="1:32">
      <c r="A833" s="1" t="s">
        <v>1758</v>
      </c>
      <c r="B833" s="9">
        <v>41068</v>
      </c>
      <c r="C833" s="40" t="s">
        <v>534</v>
      </c>
      <c r="D833" s="40" t="s">
        <v>29</v>
      </c>
      <c r="E833" s="40" t="s">
        <v>53</v>
      </c>
      <c r="F833" s="47" t="s">
        <v>2170</v>
      </c>
      <c r="G833" s="40" t="s">
        <v>26</v>
      </c>
      <c r="H833" s="40" t="s">
        <v>66</v>
      </c>
      <c r="I833" s="40"/>
      <c r="J833" s="40"/>
      <c r="K833" s="40"/>
      <c r="L833" s="40"/>
      <c r="M833" s="40"/>
      <c r="N833" s="40"/>
      <c r="O833" s="40"/>
      <c r="P833" s="40"/>
      <c r="Q833" s="40"/>
      <c r="R833" s="40"/>
      <c r="S833" s="40"/>
      <c r="T833" s="40"/>
      <c r="U833" s="40"/>
      <c r="V833" s="40"/>
      <c r="W833" s="40"/>
      <c r="X833" s="40"/>
      <c r="Y833" s="40"/>
      <c r="Z833" s="40"/>
      <c r="AA833" s="40"/>
      <c r="AB833" s="40"/>
      <c r="AC833" s="40" t="s">
        <v>418</v>
      </c>
      <c r="AD833" s="40" t="s">
        <v>288</v>
      </c>
      <c r="AE833" s="40"/>
      <c r="AF833" s="1"/>
    </row>
    <row r="834" spans="1:32">
      <c r="A834" s="1" t="s">
        <v>1758</v>
      </c>
      <c r="B834" s="9">
        <v>41068</v>
      </c>
      <c r="C834" s="40" t="s">
        <v>1830</v>
      </c>
      <c r="D834" s="40" t="s">
        <v>32</v>
      </c>
      <c r="E834" s="40" t="s">
        <v>53</v>
      </c>
      <c r="F834" s="47" t="s">
        <v>2165</v>
      </c>
      <c r="G834" s="40" t="s">
        <v>26</v>
      </c>
      <c r="H834" s="40" t="s">
        <v>66</v>
      </c>
      <c r="I834" s="40"/>
      <c r="J834" s="40"/>
      <c r="K834" s="40"/>
      <c r="L834" s="40"/>
      <c r="M834" s="40"/>
      <c r="N834" s="40"/>
      <c r="O834" s="40"/>
      <c r="P834" s="40"/>
      <c r="Q834" s="40"/>
      <c r="R834" s="40"/>
      <c r="S834" s="40"/>
      <c r="T834" s="40"/>
      <c r="U834" s="40"/>
      <c r="V834" s="40"/>
      <c r="W834" s="40"/>
      <c r="X834" s="40"/>
      <c r="Y834" s="40"/>
      <c r="Z834" s="40"/>
      <c r="AA834" s="40"/>
      <c r="AB834" s="40"/>
      <c r="AC834" s="40" t="s">
        <v>288</v>
      </c>
      <c r="AD834" s="40" t="s">
        <v>456</v>
      </c>
      <c r="AE834" s="40"/>
      <c r="AF834" s="1"/>
    </row>
    <row r="835" spans="1:32">
      <c r="A835" s="1" t="s">
        <v>1759</v>
      </c>
      <c r="B835" s="9">
        <v>41069</v>
      </c>
      <c r="C835" s="40" t="s">
        <v>1826</v>
      </c>
      <c r="D835" s="40" t="s">
        <v>30</v>
      </c>
      <c r="E835" s="40" t="s">
        <v>53</v>
      </c>
      <c r="F835" s="47" t="s">
        <v>2100</v>
      </c>
      <c r="G835" s="40" t="s">
        <v>26</v>
      </c>
      <c r="H835" s="40" t="s">
        <v>27</v>
      </c>
      <c r="I835" s="40"/>
      <c r="J835" s="40"/>
      <c r="K835" s="40"/>
      <c r="L835" s="40"/>
      <c r="M835" s="40"/>
      <c r="N835" s="40"/>
      <c r="O835" s="40"/>
      <c r="P835" s="40"/>
      <c r="Q835" s="40"/>
      <c r="R835" s="40"/>
      <c r="S835" s="40"/>
      <c r="T835" s="40"/>
      <c r="U835" s="40"/>
      <c r="V835" s="40"/>
      <c r="W835" s="40"/>
      <c r="X835" s="40"/>
      <c r="Y835" s="40"/>
      <c r="Z835" s="40"/>
      <c r="AA835" s="40"/>
      <c r="AB835" s="40"/>
      <c r="AC835" s="40" t="s">
        <v>288</v>
      </c>
      <c r="AD835" s="40" t="s">
        <v>288</v>
      </c>
      <c r="AE835" s="40"/>
      <c r="AF835" s="1"/>
    </row>
    <row r="836" spans="1:32">
      <c r="A836" s="1" t="s">
        <v>1759</v>
      </c>
      <c r="B836" s="9">
        <v>41069</v>
      </c>
      <c r="C836" s="40" t="s">
        <v>1485</v>
      </c>
      <c r="D836" s="40" t="s">
        <v>29</v>
      </c>
      <c r="E836" s="40" t="s">
        <v>53</v>
      </c>
      <c r="F836" s="47" t="s">
        <v>2097</v>
      </c>
      <c r="G836" s="40" t="s">
        <v>26</v>
      </c>
      <c r="H836" s="40" t="s">
        <v>33</v>
      </c>
      <c r="I836" s="40"/>
      <c r="J836" s="40"/>
      <c r="K836" s="40"/>
      <c r="L836" s="40"/>
      <c r="M836" s="40"/>
      <c r="N836" s="40"/>
      <c r="O836" s="40"/>
      <c r="P836" s="40"/>
      <c r="Q836" s="40"/>
      <c r="R836" s="40"/>
      <c r="S836" s="40"/>
      <c r="T836" s="40"/>
      <c r="U836" s="40"/>
      <c r="V836" s="40"/>
      <c r="W836" s="40"/>
      <c r="X836" s="40"/>
      <c r="Y836" s="40"/>
      <c r="Z836" s="40"/>
      <c r="AA836" s="40"/>
      <c r="AB836" s="40"/>
      <c r="AC836" s="40" t="s">
        <v>288</v>
      </c>
      <c r="AD836" s="40" t="s">
        <v>456</v>
      </c>
      <c r="AE836" s="40" t="s">
        <v>482</v>
      </c>
      <c r="AF836" s="1"/>
    </row>
    <row r="837" spans="1:32">
      <c r="A837" s="1" t="s">
        <v>1759</v>
      </c>
      <c r="B837" s="9">
        <v>41069</v>
      </c>
      <c r="C837" s="40" t="s">
        <v>1512</v>
      </c>
      <c r="D837" s="40" t="s">
        <v>239</v>
      </c>
      <c r="E837" s="40" t="s">
        <v>53</v>
      </c>
      <c r="F837" s="47" t="s">
        <v>2121</v>
      </c>
      <c r="G837" s="40" t="s">
        <v>26</v>
      </c>
      <c r="H837" s="40" t="s">
        <v>27</v>
      </c>
      <c r="I837" s="40"/>
      <c r="J837" s="40"/>
      <c r="K837" s="40"/>
      <c r="L837" s="40"/>
      <c r="M837" s="40"/>
      <c r="N837" s="40"/>
      <c r="O837" s="40"/>
      <c r="P837" s="40">
        <v>41.8</v>
      </c>
      <c r="Q837" s="40"/>
      <c r="R837" s="40"/>
      <c r="S837" s="40"/>
      <c r="T837" s="40"/>
      <c r="U837" s="40"/>
      <c r="V837" s="40"/>
      <c r="W837" s="40"/>
      <c r="X837" s="40"/>
      <c r="Y837" s="40"/>
      <c r="Z837" s="40"/>
      <c r="AA837" s="40"/>
      <c r="AB837" s="40"/>
      <c r="AC837" s="40" t="s">
        <v>288</v>
      </c>
      <c r="AD837" s="40" t="s">
        <v>411</v>
      </c>
      <c r="AE837" s="40" t="s">
        <v>487</v>
      </c>
      <c r="AF837" s="1"/>
    </row>
    <row r="838" spans="1:32">
      <c r="A838" s="1" t="s">
        <v>1759</v>
      </c>
      <c r="B838" s="9">
        <v>41069</v>
      </c>
      <c r="C838" s="40" t="s">
        <v>1819</v>
      </c>
      <c r="D838" s="40" t="s">
        <v>30</v>
      </c>
      <c r="E838" s="40" t="s">
        <v>53</v>
      </c>
      <c r="F838" s="47" t="s">
        <v>2091</v>
      </c>
      <c r="G838" s="40" t="s">
        <v>26</v>
      </c>
      <c r="H838" s="40" t="s">
        <v>33</v>
      </c>
      <c r="I838" s="40"/>
      <c r="J838" s="40"/>
      <c r="K838" s="40"/>
      <c r="L838" s="40"/>
      <c r="M838" s="40"/>
      <c r="N838" s="40"/>
      <c r="O838" s="40"/>
      <c r="P838" s="40"/>
      <c r="Q838" s="40"/>
      <c r="R838" s="40"/>
      <c r="S838" s="40"/>
      <c r="T838" s="40"/>
      <c r="U838" s="40"/>
      <c r="V838" s="40"/>
      <c r="W838" s="40"/>
      <c r="X838" s="40"/>
      <c r="Y838" s="40"/>
      <c r="Z838" s="40"/>
      <c r="AA838" s="40"/>
      <c r="AB838" s="40"/>
      <c r="AC838" s="40" t="s">
        <v>288</v>
      </c>
      <c r="AD838" s="40" t="s">
        <v>418</v>
      </c>
      <c r="AE838" s="40"/>
      <c r="AF838" s="1"/>
    </row>
    <row r="839" spans="1:32">
      <c r="A839" s="1" t="s">
        <v>1759</v>
      </c>
      <c r="B839" s="9">
        <v>41069</v>
      </c>
      <c r="C839" s="40" t="s">
        <v>1809</v>
      </c>
      <c r="D839" s="40" t="s">
        <v>29</v>
      </c>
      <c r="E839" s="40" t="s">
        <v>53</v>
      </c>
      <c r="F839" s="47" t="s">
        <v>2074</v>
      </c>
      <c r="G839" s="40" t="s">
        <v>26</v>
      </c>
      <c r="H839" s="40" t="s">
        <v>27</v>
      </c>
      <c r="I839" s="40"/>
      <c r="J839" s="40"/>
      <c r="K839" s="40"/>
      <c r="L839" s="40"/>
      <c r="M839" s="40"/>
      <c r="N839" s="40"/>
      <c r="O839" s="40"/>
      <c r="P839" s="40"/>
      <c r="Q839" s="40"/>
      <c r="R839" s="40"/>
      <c r="S839" s="40"/>
      <c r="T839" s="40"/>
      <c r="U839" s="40"/>
      <c r="V839" s="40"/>
      <c r="W839" s="40"/>
      <c r="X839" s="40"/>
      <c r="Y839" s="40"/>
      <c r="Z839" s="40"/>
      <c r="AA839" s="40"/>
      <c r="AB839" s="40"/>
      <c r="AC839" s="40" t="s">
        <v>288</v>
      </c>
      <c r="AD839" s="40" t="s">
        <v>288</v>
      </c>
      <c r="AE839" s="40"/>
      <c r="AF839" s="1"/>
    </row>
    <row r="840" spans="1:32">
      <c r="A840" s="1" t="s">
        <v>1759</v>
      </c>
      <c r="B840" s="9">
        <v>41069</v>
      </c>
      <c r="C840" s="40" t="s">
        <v>1476</v>
      </c>
      <c r="D840" s="40" t="s">
        <v>30</v>
      </c>
      <c r="E840" s="40" t="s">
        <v>53</v>
      </c>
      <c r="F840" s="47" t="s">
        <v>2146</v>
      </c>
      <c r="G840" s="40" t="s">
        <v>26</v>
      </c>
      <c r="H840" s="40" t="s">
        <v>33</v>
      </c>
      <c r="I840" s="40"/>
      <c r="J840" s="40"/>
      <c r="K840" s="40"/>
      <c r="L840" s="40"/>
      <c r="M840" s="40"/>
      <c r="N840" s="40"/>
      <c r="O840" s="40"/>
      <c r="P840" s="40"/>
      <c r="Q840" s="40"/>
      <c r="R840" s="40"/>
      <c r="S840" s="40"/>
      <c r="T840" s="40"/>
      <c r="U840" s="40"/>
      <c r="V840" s="40"/>
      <c r="W840" s="40"/>
      <c r="X840" s="40"/>
      <c r="Y840" s="40"/>
      <c r="Z840" s="40"/>
      <c r="AA840" s="40"/>
      <c r="AB840" s="40"/>
      <c r="AC840" s="40" t="s">
        <v>288</v>
      </c>
      <c r="AD840" s="40" t="s">
        <v>456</v>
      </c>
      <c r="AE840" s="40"/>
      <c r="AF840" s="1"/>
    </row>
    <row r="841" spans="1:32" s="78" customFormat="1">
      <c r="A841" s="1" t="s">
        <v>1759</v>
      </c>
      <c r="B841" s="9">
        <v>41069</v>
      </c>
      <c r="C841" s="40" t="s">
        <v>1490</v>
      </c>
      <c r="D841" s="40" t="s">
        <v>35</v>
      </c>
      <c r="E841" s="40" t="s">
        <v>53</v>
      </c>
      <c r="F841" s="47" t="s">
        <v>2150</v>
      </c>
      <c r="G841" s="40" t="s">
        <v>26</v>
      </c>
      <c r="H841" s="40" t="s">
        <v>90</v>
      </c>
      <c r="I841" s="40"/>
      <c r="J841" s="40"/>
      <c r="K841" s="40"/>
      <c r="L841" s="40"/>
      <c r="M841" s="40"/>
      <c r="N841" s="40"/>
      <c r="O841" s="40"/>
      <c r="P841" s="40"/>
      <c r="Q841" s="40"/>
      <c r="R841" s="40"/>
      <c r="S841" s="40"/>
      <c r="T841" s="40"/>
      <c r="U841" s="40"/>
      <c r="V841" s="40"/>
      <c r="W841" s="40"/>
      <c r="X841" s="40"/>
      <c r="Y841" s="40"/>
      <c r="Z841" s="40"/>
      <c r="AA841" s="40"/>
      <c r="AB841" s="40"/>
      <c r="AC841" s="40" t="s">
        <v>288</v>
      </c>
      <c r="AD841" s="40" t="s">
        <v>456</v>
      </c>
      <c r="AE841" s="40"/>
      <c r="AF841" s="1"/>
    </row>
    <row r="842" spans="1:32">
      <c r="A842" s="1" t="s">
        <v>1759</v>
      </c>
      <c r="B842" s="9">
        <v>41069</v>
      </c>
      <c r="C842" s="40" t="s">
        <v>1495</v>
      </c>
      <c r="D842" s="40" t="s">
        <v>35</v>
      </c>
      <c r="E842" s="40" t="s">
        <v>25</v>
      </c>
      <c r="F842" s="47" t="s">
        <v>2151</v>
      </c>
      <c r="G842" s="40" t="s">
        <v>26</v>
      </c>
      <c r="H842" s="40" t="s">
        <v>27</v>
      </c>
      <c r="I842" s="40"/>
      <c r="J842" s="40">
        <v>24.3</v>
      </c>
      <c r="K842" s="40">
        <v>15</v>
      </c>
      <c r="L842" s="40">
        <v>22.7</v>
      </c>
      <c r="M842" s="40"/>
      <c r="N842" s="40"/>
      <c r="O842" s="40"/>
      <c r="P842" s="40"/>
      <c r="Q842" s="40">
        <v>44</v>
      </c>
      <c r="R842" s="40">
        <v>106</v>
      </c>
      <c r="S842" s="40">
        <f>R842-44</f>
        <v>62</v>
      </c>
      <c r="T842" s="40">
        <v>3</v>
      </c>
      <c r="U842" s="40"/>
      <c r="V842" s="40"/>
      <c r="W842" s="40"/>
      <c r="X842" s="40">
        <v>756</v>
      </c>
      <c r="Y842" s="40"/>
      <c r="Z842" s="40"/>
      <c r="AA842" s="40"/>
      <c r="AB842" s="40"/>
      <c r="AC842" s="40" t="s">
        <v>418</v>
      </c>
      <c r="AD842" s="40" t="s">
        <v>456</v>
      </c>
      <c r="AE842" s="40"/>
      <c r="AF842" s="1"/>
    </row>
    <row r="843" spans="1:32">
      <c r="A843" s="1" t="s">
        <v>1759</v>
      </c>
      <c r="B843" s="9">
        <v>41069</v>
      </c>
      <c r="C843" s="40" t="s">
        <v>1828</v>
      </c>
      <c r="D843" s="40" t="s">
        <v>32</v>
      </c>
      <c r="E843" s="40" t="s">
        <v>25</v>
      </c>
      <c r="F843" s="47" t="s">
        <v>2153</v>
      </c>
      <c r="G843" s="40" t="s">
        <v>26</v>
      </c>
      <c r="H843" s="40" t="s">
        <v>33</v>
      </c>
      <c r="I843" s="40" t="s">
        <v>494</v>
      </c>
      <c r="J843" s="40">
        <v>26.2</v>
      </c>
      <c r="K843" s="40">
        <v>14.9</v>
      </c>
      <c r="L843" s="40">
        <v>10.8</v>
      </c>
      <c r="M843" s="40"/>
      <c r="N843" s="40"/>
      <c r="O843" s="40"/>
      <c r="P843" s="40"/>
      <c r="Q843" s="40">
        <v>18</v>
      </c>
      <c r="R843" s="40">
        <v>77</v>
      </c>
      <c r="S843" s="40">
        <v>59</v>
      </c>
      <c r="T843" s="40">
        <v>9</v>
      </c>
      <c r="U843" s="40"/>
      <c r="V843" s="40"/>
      <c r="W843" s="40"/>
      <c r="X843" s="40">
        <v>755</v>
      </c>
      <c r="Y843" s="40"/>
      <c r="Z843" s="40"/>
      <c r="AA843" s="40"/>
      <c r="AB843" s="40"/>
      <c r="AC843" s="40" t="s">
        <v>418</v>
      </c>
      <c r="AD843" s="40" t="s">
        <v>456</v>
      </c>
      <c r="AE843" s="40"/>
      <c r="AF843" s="1"/>
    </row>
    <row r="844" spans="1:32">
      <c r="A844" s="1" t="s">
        <v>1759</v>
      </c>
      <c r="B844" s="9">
        <v>41069</v>
      </c>
      <c r="C844" s="40" t="s">
        <v>1811</v>
      </c>
      <c r="D844" s="40" t="s">
        <v>30</v>
      </c>
      <c r="E844" s="40" t="s">
        <v>53</v>
      </c>
      <c r="F844" s="47" t="s">
        <v>2154</v>
      </c>
      <c r="G844" s="40" t="s">
        <v>26</v>
      </c>
      <c r="H844" s="40" t="s">
        <v>33</v>
      </c>
      <c r="I844" s="40"/>
      <c r="J844" s="40"/>
      <c r="K844" s="40"/>
      <c r="L844" s="40"/>
      <c r="M844" s="40"/>
      <c r="N844" s="40"/>
      <c r="O844" s="40"/>
      <c r="P844" s="40"/>
      <c r="Q844" s="40"/>
      <c r="R844" s="40"/>
      <c r="S844" s="40"/>
      <c r="T844" s="40"/>
      <c r="U844" s="40"/>
      <c r="V844" s="40"/>
      <c r="W844" s="40"/>
      <c r="X844" s="40"/>
      <c r="Y844" s="40"/>
      <c r="Z844" s="40"/>
      <c r="AA844" s="40"/>
      <c r="AB844" s="40"/>
      <c r="AC844" s="40" t="s">
        <v>288</v>
      </c>
      <c r="AD844" s="40" t="s">
        <v>288</v>
      </c>
      <c r="AE844" s="40"/>
      <c r="AF844" s="1"/>
    </row>
    <row r="845" spans="1:32">
      <c r="A845" s="1" t="s">
        <v>1759</v>
      </c>
      <c r="B845" s="9">
        <v>41069</v>
      </c>
      <c r="C845" s="40" t="s">
        <v>1493</v>
      </c>
      <c r="D845" s="40" t="s">
        <v>239</v>
      </c>
      <c r="E845" s="40" t="s">
        <v>25</v>
      </c>
      <c r="F845" s="47" t="s">
        <v>2152</v>
      </c>
      <c r="G845" s="40" t="s">
        <v>26</v>
      </c>
      <c r="H845" s="40" t="s">
        <v>33</v>
      </c>
      <c r="I845" s="40"/>
      <c r="J845" s="40">
        <v>46.15</v>
      </c>
      <c r="K845" s="40"/>
      <c r="L845" s="40"/>
      <c r="M845" s="40">
        <f>153+27.3</f>
        <v>180.3</v>
      </c>
      <c r="N845" s="40">
        <f>153+18.4</f>
        <v>171.4</v>
      </c>
      <c r="O845" s="40"/>
      <c r="P845" s="40">
        <v>41.2</v>
      </c>
      <c r="Q845" s="40">
        <v>18</v>
      </c>
      <c r="R845" s="40">
        <v>210</v>
      </c>
      <c r="S845" s="40">
        <f>R845-Q845</f>
        <v>192</v>
      </c>
      <c r="T845" s="40">
        <v>0</v>
      </c>
      <c r="U845" s="40"/>
      <c r="V845" s="40"/>
      <c r="W845" s="40"/>
      <c r="X845" s="40"/>
      <c r="Y845" s="40"/>
      <c r="Z845" s="40"/>
      <c r="AA845" s="40"/>
      <c r="AB845" s="40"/>
      <c r="AC845" s="40" t="s">
        <v>288</v>
      </c>
      <c r="AD845" s="40" t="s">
        <v>456</v>
      </c>
      <c r="AE845" s="40"/>
      <c r="AF845" s="1"/>
    </row>
    <row r="846" spans="1:32">
      <c r="A846" s="1" t="s">
        <v>1759</v>
      </c>
      <c r="B846" s="9">
        <v>41069</v>
      </c>
      <c r="C846" s="40" t="s">
        <v>1465</v>
      </c>
      <c r="D846" s="40" t="s">
        <v>24</v>
      </c>
      <c r="E846" s="40" t="s">
        <v>53</v>
      </c>
      <c r="F846" s="47" t="s">
        <v>2064</v>
      </c>
      <c r="G846" s="40" t="s">
        <v>26</v>
      </c>
      <c r="H846" s="40" t="s">
        <v>27</v>
      </c>
      <c r="I846" s="40"/>
      <c r="J846" s="40"/>
      <c r="K846" s="40"/>
      <c r="L846" s="40"/>
      <c r="M846" s="40"/>
      <c r="N846" s="40"/>
      <c r="O846" s="40"/>
      <c r="P846" s="40"/>
      <c r="Q846" s="40"/>
      <c r="R846" s="40"/>
      <c r="S846" s="40"/>
      <c r="T846" s="40"/>
      <c r="U846" s="40"/>
      <c r="V846" s="40"/>
      <c r="W846" s="40"/>
      <c r="X846" s="40"/>
      <c r="Y846" s="40"/>
      <c r="Z846" s="40"/>
      <c r="AA846" s="40"/>
      <c r="AB846" s="40"/>
      <c r="AC846" s="40"/>
      <c r="AD846" s="40" t="s">
        <v>418</v>
      </c>
      <c r="AE846" s="40" t="s">
        <v>485</v>
      </c>
      <c r="AF846" s="1"/>
    </row>
    <row r="847" spans="1:32">
      <c r="A847" s="1" t="s">
        <v>1760</v>
      </c>
      <c r="B847" s="9">
        <v>41071</v>
      </c>
      <c r="C847" s="40" t="s">
        <v>1478</v>
      </c>
      <c r="D847" s="40" t="s">
        <v>29</v>
      </c>
      <c r="E847" s="40" t="s">
        <v>53</v>
      </c>
      <c r="F847" s="47" t="s">
        <v>2097</v>
      </c>
      <c r="G847" s="40" t="s">
        <v>26</v>
      </c>
      <c r="H847" s="40" t="s">
        <v>33</v>
      </c>
      <c r="I847" s="40"/>
      <c r="J847" s="40"/>
      <c r="K847" s="40"/>
      <c r="L847" s="40"/>
      <c r="M847" s="40"/>
      <c r="N847" s="40"/>
      <c r="O847" s="40"/>
      <c r="P847" s="40"/>
      <c r="Q847" s="40"/>
      <c r="R847" s="40"/>
      <c r="S847" s="40"/>
      <c r="T847" s="40"/>
      <c r="U847" s="40"/>
      <c r="V847" s="40"/>
      <c r="W847" s="40"/>
      <c r="X847" s="40"/>
      <c r="Y847" s="40"/>
      <c r="Z847" s="40"/>
      <c r="AA847" s="40"/>
      <c r="AB847" s="40"/>
      <c r="AC847" s="40" t="s">
        <v>288</v>
      </c>
      <c r="AD847" s="40" t="s">
        <v>488</v>
      </c>
      <c r="AE847" s="40"/>
      <c r="AF847" s="1"/>
    </row>
    <row r="848" spans="1:32">
      <c r="A848" s="1" t="s">
        <v>1760</v>
      </c>
      <c r="B848" s="9">
        <v>41071</v>
      </c>
      <c r="C848" s="40" t="s">
        <v>1515</v>
      </c>
      <c r="D848" s="40" t="s">
        <v>239</v>
      </c>
      <c r="E848" s="40" t="s">
        <v>53</v>
      </c>
      <c r="F848" s="47" t="s">
        <v>2121</v>
      </c>
      <c r="G848" s="40" t="s">
        <v>26</v>
      </c>
      <c r="H848" s="40" t="s">
        <v>27</v>
      </c>
      <c r="I848" s="40"/>
      <c r="J848" s="40"/>
      <c r="K848" s="40"/>
      <c r="L848" s="40"/>
      <c r="M848" s="40"/>
      <c r="N848" s="40"/>
      <c r="O848" s="40"/>
      <c r="P848" s="40"/>
      <c r="Q848" s="40"/>
      <c r="R848" s="40"/>
      <c r="S848" s="40"/>
      <c r="T848" s="40"/>
      <c r="U848" s="40"/>
      <c r="V848" s="40"/>
      <c r="W848" s="40"/>
      <c r="X848" s="40"/>
      <c r="Y848" s="40"/>
      <c r="Z848" s="40"/>
      <c r="AA848" s="40"/>
      <c r="AB848" s="40"/>
      <c r="AC848" s="40" t="s">
        <v>288</v>
      </c>
      <c r="AD848" s="40" t="s">
        <v>488</v>
      </c>
      <c r="AE848" s="40"/>
      <c r="AF848" s="1"/>
    </row>
    <row r="849" spans="1:32">
      <c r="A849" s="1" t="s">
        <v>1760</v>
      </c>
      <c r="B849" s="9">
        <v>41071</v>
      </c>
      <c r="C849" s="40" t="s">
        <v>1827</v>
      </c>
      <c r="D849" s="40" t="s">
        <v>30</v>
      </c>
      <c r="E849" s="40" t="s">
        <v>53</v>
      </c>
      <c r="F849" s="47" t="s">
        <v>2091</v>
      </c>
      <c r="G849" s="40" t="s">
        <v>26</v>
      </c>
      <c r="H849" s="40" t="s">
        <v>33</v>
      </c>
      <c r="I849" s="40"/>
      <c r="J849" s="40"/>
      <c r="K849" s="40"/>
      <c r="L849" s="40"/>
      <c r="M849" s="40"/>
      <c r="N849" s="40"/>
      <c r="O849" s="40"/>
      <c r="P849" s="40"/>
      <c r="Q849" s="40"/>
      <c r="R849" s="40"/>
      <c r="S849" s="40"/>
      <c r="T849" s="40"/>
      <c r="U849" s="40"/>
      <c r="V849" s="40"/>
      <c r="W849" s="40"/>
      <c r="X849" s="40"/>
      <c r="Y849" s="40"/>
      <c r="Z849" s="40"/>
      <c r="AA849" s="40"/>
      <c r="AB849" s="40"/>
      <c r="AC849" s="40" t="s">
        <v>288</v>
      </c>
      <c r="AD849" s="40" t="s">
        <v>488</v>
      </c>
      <c r="AE849" s="40"/>
      <c r="AF849" s="1"/>
    </row>
    <row r="850" spans="1:32">
      <c r="A850" s="1" t="s">
        <v>1760</v>
      </c>
      <c r="B850" s="9">
        <v>41071</v>
      </c>
      <c r="C850" s="40" t="s">
        <v>1823</v>
      </c>
      <c r="D850" s="40" t="s">
        <v>29</v>
      </c>
      <c r="E850" s="40" t="s">
        <v>53</v>
      </c>
      <c r="F850" s="47" t="s">
        <v>2076</v>
      </c>
      <c r="G850" s="40" t="s">
        <v>26</v>
      </c>
      <c r="H850" s="40" t="s">
        <v>33</v>
      </c>
      <c r="I850" s="40"/>
      <c r="J850" s="40"/>
      <c r="K850" s="40"/>
      <c r="L850" s="40"/>
      <c r="M850" s="40"/>
      <c r="N850" s="40"/>
      <c r="O850" s="40"/>
      <c r="P850" s="40"/>
      <c r="Q850" s="40"/>
      <c r="R850" s="40"/>
      <c r="S850" s="40"/>
      <c r="T850" s="40"/>
      <c r="U850" s="40"/>
      <c r="V850" s="40"/>
      <c r="W850" s="40"/>
      <c r="X850" s="40"/>
      <c r="Y850" s="40"/>
      <c r="Z850" s="40"/>
      <c r="AA850" s="40"/>
      <c r="AB850" s="40"/>
      <c r="AC850" s="40" t="s">
        <v>288</v>
      </c>
      <c r="AD850" s="40" t="s">
        <v>488</v>
      </c>
      <c r="AE850" s="40"/>
      <c r="AF850" s="1"/>
    </row>
    <row r="851" spans="1:32">
      <c r="A851" s="1" t="s">
        <v>1760</v>
      </c>
      <c r="B851" s="9">
        <v>41071</v>
      </c>
      <c r="C851" s="40" t="s">
        <v>1809</v>
      </c>
      <c r="D851" s="40" t="s">
        <v>29</v>
      </c>
      <c r="E851" s="40" t="s">
        <v>53</v>
      </c>
      <c r="F851" s="47" t="s">
        <v>2074</v>
      </c>
      <c r="G851" s="40" t="s">
        <v>26</v>
      </c>
      <c r="H851" s="40" t="s">
        <v>27</v>
      </c>
      <c r="I851" s="40"/>
      <c r="J851" s="40"/>
      <c r="K851" s="40"/>
      <c r="L851" s="40"/>
      <c r="M851" s="40"/>
      <c r="N851" s="40"/>
      <c r="O851" s="40"/>
      <c r="P851" s="40"/>
      <c r="Q851" s="40"/>
      <c r="R851" s="40"/>
      <c r="S851" s="40"/>
      <c r="T851" s="40"/>
      <c r="U851" s="40"/>
      <c r="V851" s="40"/>
      <c r="W851" s="40"/>
      <c r="X851" s="40"/>
      <c r="Y851" s="40"/>
      <c r="Z851" s="40"/>
      <c r="AA851" s="40"/>
      <c r="AB851" s="40"/>
      <c r="AC851" s="40" t="s">
        <v>288</v>
      </c>
      <c r="AD851" s="40" t="s">
        <v>488</v>
      </c>
      <c r="AE851" s="40"/>
      <c r="AF851" s="1"/>
    </row>
    <row r="852" spans="1:32">
      <c r="A852" s="1" t="s">
        <v>1760</v>
      </c>
      <c r="B852" s="9">
        <v>41071</v>
      </c>
      <c r="C852" s="40" t="s">
        <v>1475</v>
      </c>
      <c r="D852" s="40" t="s">
        <v>30</v>
      </c>
      <c r="E852" s="40" t="s">
        <v>53</v>
      </c>
      <c r="F852" s="47" t="s">
        <v>2146</v>
      </c>
      <c r="G852" s="40" t="s">
        <v>26</v>
      </c>
      <c r="H852" s="40" t="s">
        <v>33</v>
      </c>
      <c r="I852" s="40"/>
      <c r="J852" s="40"/>
      <c r="K852" s="40"/>
      <c r="L852" s="40"/>
      <c r="M852" s="40"/>
      <c r="N852" s="40"/>
      <c r="O852" s="40"/>
      <c r="P852" s="40"/>
      <c r="Q852" s="40"/>
      <c r="R852" s="40"/>
      <c r="S852" s="40"/>
      <c r="T852" s="40"/>
      <c r="U852" s="40"/>
      <c r="V852" s="40"/>
      <c r="W852" s="40"/>
      <c r="X852" s="40"/>
      <c r="Y852" s="40"/>
      <c r="Z852" s="40"/>
      <c r="AA852" s="40"/>
      <c r="AB852" s="40"/>
      <c r="AC852" s="40" t="s">
        <v>288</v>
      </c>
      <c r="AD852" s="40" t="s">
        <v>488</v>
      </c>
      <c r="AE852" s="40"/>
      <c r="AF852" s="1"/>
    </row>
    <row r="853" spans="1:32">
      <c r="A853" s="1" t="s">
        <v>1760</v>
      </c>
      <c r="B853" s="9">
        <v>41071</v>
      </c>
      <c r="C853" s="40" t="s">
        <v>1510</v>
      </c>
      <c r="D853" s="40" t="s">
        <v>30</v>
      </c>
      <c r="E853" s="40" t="s">
        <v>53</v>
      </c>
      <c r="F853" s="47" t="s">
        <v>2160</v>
      </c>
      <c r="G853" s="40" t="s">
        <v>26</v>
      </c>
      <c r="H853" s="40" t="s">
        <v>66</v>
      </c>
      <c r="I853" s="40"/>
      <c r="J853" s="40"/>
      <c r="K853" s="40"/>
      <c r="L853" s="40"/>
      <c r="M853" s="40"/>
      <c r="N853" s="40"/>
      <c r="O853" s="40"/>
      <c r="P853" s="40"/>
      <c r="Q853" s="40"/>
      <c r="R853" s="40"/>
      <c r="S853" s="40"/>
      <c r="T853" s="40"/>
      <c r="U853" s="40"/>
      <c r="V853" s="40"/>
      <c r="W853" s="40"/>
      <c r="X853" s="40"/>
      <c r="Y853" s="40"/>
      <c r="Z853" s="40"/>
      <c r="AA853" s="40"/>
      <c r="AB853" s="40"/>
      <c r="AC853" s="40"/>
      <c r="AD853" s="40" t="s">
        <v>488</v>
      </c>
      <c r="AE853" s="40"/>
      <c r="AF853" s="1"/>
    </row>
    <row r="854" spans="1:32">
      <c r="A854" s="1" t="s">
        <v>1760</v>
      </c>
      <c r="B854" s="9">
        <v>41071</v>
      </c>
      <c r="C854" s="40" t="s">
        <v>1829</v>
      </c>
      <c r="D854" s="40" t="s">
        <v>30</v>
      </c>
      <c r="E854" s="40" t="s">
        <v>53</v>
      </c>
      <c r="F854" s="47" t="s">
        <v>2161</v>
      </c>
      <c r="G854" s="40" t="s">
        <v>26</v>
      </c>
      <c r="H854" s="40" t="s">
        <v>33</v>
      </c>
      <c r="I854" s="40"/>
      <c r="J854" s="40"/>
      <c r="K854" s="40"/>
      <c r="L854" s="40"/>
      <c r="M854" s="40"/>
      <c r="N854" s="40"/>
      <c r="O854" s="40"/>
      <c r="P854" s="40"/>
      <c r="Q854" s="40"/>
      <c r="R854" s="40"/>
      <c r="S854" s="40"/>
      <c r="T854" s="40"/>
      <c r="U854" s="40"/>
      <c r="V854" s="40"/>
      <c r="W854" s="40"/>
      <c r="X854" s="40"/>
      <c r="Y854" s="40"/>
      <c r="Z854" s="40"/>
      <c r="AA854" s="40"/>
      <c r="AB854" s="40"/>
      <c r="AC854" s="40" t="s">
        <v>288</v>
      </c>
      <c r="AD854" s="40" t="s">
        <v>488</v>
      </c>
      <c r="AE854" s="40" t="s">
        <v>491</v>
      </c>
      <c r="AF854" s="1"/>
    </row>
    <row r="855" spans="1:32">
      <c r="A855" s="1" t="s">
        <v>1760</v>
      </c>
      <c r="B855" s="9">
        <v>41071</v>
      </c>
      <c r="C855" s="40" t="s">
        <v>1488</v>
      </c>
      <c r="D855" s="40" t="s">
        <v>32</v>
      </c>
      <c r="E855" s="40" t="s">
        <v>53</v>
      </c>
      <c r="F855" s="47" t="s">
        <v>2157</v>
      </c>
      <c r="G855" s="40" t="s">
        <v>26</v>
      </c>
      <c r="H855" s="40" t="s">
        <v>90</v>
      </c>
      <c r="I855" s="40"/>
      <c r="J855" s="40"/>
      <c r="K855" s="40"/>
      <c r="L855" s="40"/>
      <c r="M855" s="40"/>
      <c r="N855" s="40"/>
      <c r="O855" s="40"/>
      <c r="P855" s="40"/>
      <c r="Q855" s="40"/>
      <c r="R855" s="40"/>
      <c r="S855" s="40"/>
      <c r="T855" s="40"/>
      <c r="U855" s="40"/>
      <c r="V855" s="40"/>
      <c r="W855" s="40"/>
      <c r="X855" s="40"/>
      <c r="Y855" s="40"/>
      <c r="Z855" s="40"/>
      <c r="AA855" s="40"/>
      <c r="AB855" s="40"/>
      <c r="AC855" s="40" t="s">
        <v>288</v>
      </c>
      <c r="AD855" s="40" t="s">
        <v>488</v>
      </c>
      <c r="AE855" s="40"/>
      <c r="AF855" s="1"/>
    </row>
    <row r="856" spans="1:32">
      <c r="A856" s="1" t="s">
        <v>1760</v>
      </c>
      <c r="B856" s="9">
        <v>41071</v>
      </c>
      <c r="C856" s="40" t="s">
        <v>1456</v>
      </c>
      <c r="D856" s="40" t="s">
        <v>30</v>
      </c>
      <c r="E856" s="40" t="s">
        <v>53</v>
      </c>
      <c r="F856" s="47" t="s">
        <v>2149</v>
      </c>
      <c r="G856" s="40" t="s">
        <v>26</v>
      </c>
      <c r="H856" s="40" t="s">
        <v>33</v>
      </c>
      <c r="I856" s="40"/>
      <c r="J856" s="40"/>
      <c r="K856" s="40"/>
      <c r="L856" s="40"/>
      <c r="M856" s="40"/>
      <c r="N856" s="40"/>
      <c r="O856" s="40"/>
      <c r="P856" s="40"/>
      <c r="Q856" s="40"/>
      <c r="R856" s="40"/>
      <c r="S856" s="40"/>
      <c r="T856" s="40"/>
      <c r="U856" s="40"/>
      <c r="V856" s="40"/>
      <c r="W856" s="40"/>
      <c r="X856" s="40"/>
      <c r="Y856" s="40"/>
      <c r="Z856" s="40"/>
      <c r="AA856" s="40"/>
      <c r="AB856" s="40"/>
      <c r="AC856" s="40" t="s">
        <v>288</v>
      </c>
      <c r="AD856" s="40" t="s">
        <v>488</v>
      </c>
      <c r="AE856" s="40"/>
      <c r="AF856" s="1"/>
    </row>
    <row r="857" spans="1:32">
      <c r="A857" s="1" t="s">
        <v>1760</v>
      </c>
      <c r="B857" s="9">
        <v>41071</v>
      </c>
      <c r="C857" s="40" t="s">
        <v>1816</v>
      </c>
      <c r="D857" s="40" t="s">
        <v>29</v>
      </c>
      <c r="E857" s="40" t="s">
        <v>25</v>
      </c>
      <c r="F857" s="47" t="s">
        <v>2155</v>
      </c>
      <c r="G857" s="40" t="s">
        <v>26</v>
      </c>
      <c r="H857" s="40" t="s">
        <v>27</v>
      </c>
      <c r="I857" s="40" t="s">
        <v>492</v>
      </c>
      <c r="J857" s="40">
        <v>39.799999999999997</v>
      </c>
      <c r="K857" s="40">
        <v>22.2</v>
      </c>
      <c r="L857" s="40">
        <v>21.5</v>
      </c>
      <c r="M857" s="40"/>
      <c r="N857" s="40"/>
      <c r="O857" s="40"/>
      <c r="P857" s="40"/>
      <c r="Q857" s="40">
        <v>19</v>
      </c>
      <c r="R857" s="40">
        <v>167</v>
      </c>
      <c r="S857" s="40">
        <f>R857-Q857</f>
        <v>148</v>
      </c>
      <c r="T857" s="40">
        <v>180</v>
      </c>
      <c r="U857" s="40"/>
      <c r="V857" s="40"/>
      <c r="W857" s="40"/>
      <c r="X857" s="40">
        <v>757</v>
      </c>
      <c r="Y857" s="40">
        <v>115</v>
      </c>
      <c r="Z857" s="40"/>
      <c r="AA857" s="40"/>
      <c r="AB857" s="40"/>
      <c r="AC857" s="40" t="s">
        <v>288</v>
      </c>
      <c r="AD857" s="40" t="s">
        <v>488</v>
      </c>
      <c r="AE857" s="40" t="s">
        <v>493</v>
      </c>
      <c r="AF857" s="1"/>
    </row>
    <row r="858" spans="1:32">
      <c r="A858" s="1" t="s">
        <v>1760</v>
      </c>
      <c r="B858" s="9">
        <v>41071</v>
      </c>
      <c r="C858" s="40" t="s">
        <v>1815</v>
      </c>
      <c r="D858" s="40" t="s">
        <v>29</v>
      </c>
      <c r="E858" s="40" t="s">
        <v>53</v>
      </c>
      <c r="F858" s="47" t="s">
        <v>2156</v>
      </c>
      <c r="G858" s="40" t="s">
        <v>224</v>
      </c>
      <c r="H858" s="40" t="s">
        <v>33</v>
      </c>
      <c r="I858" s="40"/>
      <c r="J858" s="40"/>
      <c r="K858" s="40"/>
      <c r="L858" s="40"/>
      <c r="M858" s="40"/>
      <c r="N858" s="40"/>
      <c r="O858" s="40"/>
      <c r="P858" s="40"/>
      <c r="Q858" s="40"/>
      <c r="R858" s="40"/>
      <c r="S858" s="40"/>
      <c r="T858" s="40"/>
      <c r="U858" s="40"/>
      <c r="V858" s="40"/>
      <c r="W858" s="40"/>
      <c r="X858" s="40"/>
      <c r="Y858" s="40"/>
      <c r="Z858" s="40"/>
      <c r="AA858" s="40"/>
      <c r="AB858" s="40"/>
      <c r="AC858" s="40" t="s">
        <v>288</v>
      </c>
      <c r="AD858" s="40" t="s">
        <v>488</v>
      </c>
      <c r="AE858" s="40"/>
      <c r="AF858" s="1"/>
    </row>
    <row r="859" spans="1:32">
      <c r="A859" s="1" t="s">
        <v>1760</v>
      </c>
      <c r="B859" s="9">
        <v>41071</v>
      </c>
      <c r="C859" s="40" t="s">
        <v>1474</v>
      </c>
      <c r="D859" s="40" t="s">
        <v>32</v>
      </c>
      <c r="E859" s="40" t="s">
        <v>53</v>
      </c>
      <c r="F859" s="47" t="s">
        <v>2145</v>
      </c>
      <c r="G859" s="40" t="s">
        <v>26</v>
      </c>
      <c r="H859" s="40" t="s">
        <v>27</v>
      </c>
      <c r="I859" s="40"/>
      <c r="J859" s="40"/>
      <c r="K859" s="40"/>
      <c r="L859" s="40"/>
      <c r="M859" s="40"/>
      <c r="N859" s="40"/>
      <c r="O859" s="40"/>
      <c r="P859" s="40"/>
      <c r="Q859" s="40"/>
      <c r="R859" s="40"/>
      <c r="S859" s="40"/>
      <c r="T859" s="40"/>
      <c r="U859" s="40"/>
      <c r="V859" s="40"/>
      <c r="W859" s="40"/>
      <c r="X859" s="40"/>
      <c r="Y859" s="40"/>
      <c r="Z859" s="40"/>
      <c r="AA859" s="40"/>
      <c r="AB859" s="40"/>
      <c r="AC859" s="40" t="s">
        <v>288</v>
      </c>
      <c r="AD859" s="40" t="s">
        <v>488</v>
      </c>
      <c r="AE859" s="40"/>
      <c r="AF859" s="1"/>
    </row>
    <row r="860" spans="1:32">
      <c r="A860" s="1" t="s">
        <v>1760</v>
      </c>
      <c r="B860" s="9">
        <v>41071</v>
      </c>
      <c r="C860" s="40" t="s">
        <v>1825</v>
      </c>
      <c r="D860" s="40" t="s">
        <v>32</v>
      </c>
      <c r="E860" s="40" t="s">
        <v>25</v>
      </c>
      <c r="F860" s="47" t="s">
        <v>2158</v>
      </c>
      <c r="G860" s="40" t="s">
        <v>26</v>
      </c>
      <c r="H860" s="40" t="s">
        <v>27</v>
      </c>
      <c r="I860" s="40"/>
      <c r="J860" s="40">
        <v>28</v>
      </c>
      <c r="K860" s="40">
        <v>16.399999999999999</v>
      </c>
      <c r="L860" s="40">
        <v>15.55</v>
      </c>
      <c r="M860" s="40"/>
      <c r="N860" s="40"/>
      <c r="O860" s="40"/>
      <c r="P860" s="40"/>
      <c r="Q860" s="40">
        <v>19</v>
      </c>
      <c r="R860" s="40">
        <v>73</v>
      </c>
      <c r="S860" s="40">
        <f>R860-Q860</f>
        <v>54</v>
      </c>
      <c r="T860" s="40">
        <v>46</v>
      </c>
      <c r="U860" s="40"/>
      <c r="V860" s="40"/>
      <c r="W860" s="40"/>
      <c r="X860" s="40">
        <v>758</v>
      </c>
      <c r="Y860" s="40">
        <v>116</v>
      </c>
      <c r="Z860" s="40"/>
      <c r="AA860" s="40"/>
      <c r="AB860" s="40"/>
      <c r="AC860" s="40" t="s">
        <v>288</v>
      </c>
      <c r="AD860" s="40" t="s">
        <v>488</v>
      </c>
      <c r="AE860" s="40"/>
      <c r="AF860" s="1"/>
    </row>
    <row r="861" spans="1:32">
      <c r="A861" s="1" t="s">
        <v>1760</v>
      </c>
      <c r="B861" s="9">
        <v>41071</v>
      </c>
      <c r="C861" s="40" t="s">
        <v>1481</v>
      </c>
      <c r="D861" s="40" t="s">
        <v>32</v>
      </c>
      <c r="E861" s="40" t="s">
        <v>53</v>
      </c>
      <c r="F861" s="47" t="s">
        <v>2159</v>
      </c>
      <c r="G861" s="40" t="s">
        <v>26</v>
      </c>
      <c r="H861" s="40" t="s">
        <v>27</v>
      </c>
      <c r="I861" s="40"/>
      <c r="J861" s="40"/>
      <c r="K861" s="40"/>
      <c r="L861" s="40"/>
      <c r="M861" s="40"/>
      <c r="N861" s="40"/>
      <c r="O861" s="40"/>
      <c r="P861" s="40"/>
      <c r="Q861" s="40"/>
      <c r="R861" s="40"/>
      <c r="S861" s="40"/>
      <c r="T861" s="40"/>
      <c r="U861" s="40"/>
      <c r="V861" s="40"/>
      <c r="W861" s="40"/>
      <c r="X861" s="40"/>
      <c r="Y861" s="40"/>
      <c r="Z861" s="40"/>
      <c r="AA861" s="40"/>
      <c r="AB861" s="40"/>
      <c r="AC861" s="40" t="s">
        <v>288</v>
      </c>
      <c r="AD861" s="40" t="s">
        <v>488</v>
      </c>
      <c r="AE861" s="40"/>
      <c r="AF861" s="1"/>
    </row>
    <row r="862" spans="1:32">
      <c r="A862" s="1" t="s">
        <v>1761</v>
      </c>
      <c r="B862" s="9">
        <v>41073</v>
      </c>
      <c r="C862" s="40" t="s">
        <v>1821</v>
      </c>
      <c r="D862" s="40" t="s">
        <v>30</v>
      </c>
      <c r="E862" s="40" t="s">
        <v>53</v>
      </c>
      <c r="F862" s="47" t="s">
        <v>2100</v>
      </c>
      <c r="G862" s="40" t="s">
        <v>26</v>
      </c>
      <c r="H862" s="40" t="s">
        <v>27</v>
      </c>
      <c r="I862" s="40"/>
      <c r="J862" s="40"/>
      <c r="K862" s="40"/>
      <c r="L862" s="40"/>
      <c r="M862" s="40"/>
      <c r="N862" s="40"/>
      <c r="O862" s="40"/>
      <c r="P862" s="40"/>
      <c r="Q862" s="40"/>
      <c r="R862" s="40"/>
      <c r="S862" s="40"/>
      <c r="T862" s="40"/>
      <c r="U862" s="40"/>
      <c r="V862" s="40"/>
      <c r="W862" s="40"/>
      <c r="X862" s="40"/>
      <c r="Y862" s="40"/>
      <c r="Z862" s="40"/>
      <c r="AA862" s="40"/>
      <c r="AB862" s="40"/>
      <c r="AC862" s="40" t="s">
        <v>418</v>
      </c>
      <c r="AD862" s="40" t="s">
        <v>456</v>
      </c>
      <c r="AE862" s="40"/>
      <c r="AF862" s="1"/>
    </row>
    <row r="863" spans="1:32">
      <c r="A863" s="1" t="s">
        <v>1761</v>
      </c>
      <c r="B863" s="9">
        <v>41073</v>
      </c>
      <c r="C863" s="40" t="s">
        <v>1501</v>
      </c>
      <c r="D863" s="40" t="s">
        <v>30</v>
      </c>
      <c r="E863" s="40" t="s">
        <v>53</v>
      </c>
      <c r="F863" s="47" t="s">
        <v>2081</v>
      </c>
      <c r="G863" s="40" t="s">
        <v>26</v>
      </c>
      <c r="H863" s="40" t="s">
        <v>33</v>
      </c>
      <c r="I863" s="40"/>
      <c r="J863" s="40"/>
      <c r="K863" s="40"/>
      <c r="L863" s="40"/>
      <c r="M863" s="40"/>
      <c r="N863" s="40"/>
      <c r="O863" s="40"/>
      <c r="P863" s="40"/>
      <c r="Q863" s="40"/>
      <c r="R863" s="40"/>
      <c r="S863" s="40"/>
      <c r="T863" s="40"/>
      <c r="U863" s="40"/>
      <c r="V863" s="40"/>
      <c r="W863" s="40"/>
      <c r="X863" s="40"/>
      <c r="Y863" s="40"/>
      <c r="Z863" s="40"/>
      <c r="AA863" s="40"/>
      <c r="AB863" s="40"/>
      <c r="AC863" s="40" t="s">
        <v>288</v>
      </c>
      <c r="AD863" s="40" t="s">
        <v>456</v>
      </c>
      <c r="AE863" s="40"/>
      <c r="AF863" s="1"/>
    </row>
    <row r="864" spans="1:32">
      <c r="A864" s="1" t="s">
        <v>1761</v>
      </c>
      <c r="B864" s="9">
        <v>41073</v>
      </c>
      <c r="C864" s="40" t="s">
        <v>1465</v>
      </c>
      <c r="D864" s="40" t="s">
        <v>29</v>
      </c>
      <c r="E864" s="40" t="s">
        <v>53</v>
      </c>
      <c r="F864" s="47" t="s">
        <v>2097</v>
      </c>
      <c r="G864" s="40" t="s">
        <v>26</v>
      </c>
      <c r="H864" s="40" t="s">
        <v>33</v>
      </c>
      <c r="I864" s="40"/>
      <c r="J864" s="40"/>
      <c r="K864" s="40"/>
      <c r="L864" s="40"/>
      <c r="M864" s="40"/>
      <c r="N864" s="40"/>
      <c r="O864" s="40"/>
      <c r="P864" s="40"/>
      <c r="Q864" s="40"/>
      <c r="R864" s="40"/>
      <c r="S864" s="40"/>
      <c r="T864" s="40"/>
      <c r="U864" s="40"/>
      <c r="V864" s="40"/>
      <c r="W864" s="40"/>
      <c r="X864" s="40"/>
      <c r="Y864" s="40"/>
      <c r="Z864" s="40"/>
      <c r="AA864" s="40"/>
      <c r="AB864" s="40"/>
      <c r="AC864" s="40" t="s">
        <v>418</v>
      </c>
      <c r="AD864" s="40" t="s">
        <v>456</v>
      </c>
      <c r="AE864" s="40"/>
      <c r="AF864" s="1"/>
    </row>
    <row r="865" spans="1:32">
      <c r="A865" s="1" t="s">
        <v>1761</v>
      </c>
      <c r="B865" s="9">
        <v>41073</v>
      </c>
      <c r="C865" s="40" t="s">
        <v>1516</v>
      </c>
      <c r="D865" s="40" t="s">
        <v>239</v>
      </c>
      <c r="E865" s="40" t="s">
        <v>53</v>
      </c>
      <c r="F865" s="47" t="s">
        <v>2121</v>
      </c>
      <c r="G865" s="40" t="s">
        <v>26</v>
      </c>
      <c r="H865" s="40" t="s">
        <v>27</v>
      </c>
      <c r="I865" s="40"/>
      <c r="J865" s="40"/>
      <c r="K865" s="40"/>
      <c r="L865" s="40"/>
      <c r="M865" s="40"/>
      <c r="N865" s="40"/>
      <c r="O865" s="40"/>
      <c r="P865" s="40"/>
      <c r="Q865" s="40"/>
      <c r="R865" s="40"/>
      <c r="S865" s="40"/>
      <c r="T865" s="40"/>
      <c r="U865" s="40"/>
      <c r="V865" s="40"/>
      <c r="W865" s="40"/>
      <c r="X865" s="40"/>
      <c r="Y865" s="40"/>
      <c r="Z865" s="40"/>
      <c r="AA865" s="40"/>
      <c r="AB865" s="40"/>
      <c r="AC865" s="40" t="s">
        <v>288</v>
      </c>
      <c r="AD865" s="40" t="s">
        <v>456</v>
      </c>
      <c r="AE865" s="40"/>
      <c r="AF865" s="1"/>
    </row>
    <row r="866" spans="1:32">
      <c r="A866" s="1" t="s">
        <v>1761</v>
      </c>
      <c r="B866" s="9">
        <v>41073</v>
      </c>
      <c r="C866" s="40" t="s">
        <v>1467</v>
      </c>
      <c r="D866" s="40" t="s">
        <v>239</v>
      </c>
      <c r="E866" s="40" t="s">
        <v>53</v>
      </c>
      <c r="F866" s="47" t="s">
        <v>2132</v>
      </c>
      <c r="G866" s="40" t="s">
        <v>26</v>
      </c>
      <c r="H866" s="40" t="s">
        <v>27</v>
      </c>
      <c r="I866" s="40"/>
      <c r="J866" s="40"/>
      <c r="K866" s="40"/>
      <c r="L866" s="40"/>
      <c r="M866" s="40"/>
      <c r="N866" s="40"/>
      <c r="O866" s="40"/>
      <c r="P866" s="40"/>
      <c r="Q866" s="40"/>
      <c r="R866" s="40"/>
      <c r="S866" s="40"/>
      <c r="T866" s="40"/>
      <c r="U866" s="40"/>
      <c r="V866" s="40"/>
      <c r="W866" s="40"/>
      <c r="X866" s="40"/>
      <c r="Y866" s="40"/>
      <c r="Z866" s="40"/>
      <c r="AA866" s="40"/>
      <c r="AB866" s="40"/>
      <c r="AC866" s="40" t="s">
        <v>418</v>
      </c>
      <c r="AD866" s="40" t="s">
        <v>456</v>
      </c>
      <c r="AE866" s="40"/>
      <c r="AF866" s="1"/>
    </row>
    <row r="867" spans="1:32">
      <c r="A867" s="1" t="s">
        <v>1761</v>
      </c>
      <c r="B867" s="9">
        <v>41073</v>
      </c>
      <c r="C867" s="40" t="s">
        <v>1508</v>
      </c>
      <c r="D867" s="40" t="s">
        <v>29</v>
      </c>
      <c r="E867" s="40" t="s">
        <v>53</v>
      </c>
      <c r="F867" s="47" t="s">
        <v>2118</v>
      </c>
      <c r="G867" s="40" t="s">
        <v>26</v>
      </c>
      <c r="H867" s="40" t="s">
        <v>33</v>
      </c>
      <c r="I867" s="40"/>
      <c r="J867" s="40"/>
      <c r="K867" s="40"/>
      <c r="L867" s="40"/>
      <c r="M867" s="40"/>
      <c r="N867" s="40"/>
      <c r="O867" s="40"/>
      <c r="P867" s="40"/>
      <c r="Q867" s="40"/>
      <c r="R867" s="40"/>
      <c r="S867" s="40"/>
      <c r="T867" s="40"/>
      <c r="U867" s="40"/>
      <c r="V867" s="40" t="s">
        <v>504</v>
      </c>
      <c r="W867" s="40"/>
      <c r="X867" s="40"/>
      <c r="Y867" s="40"/>
      <c r="Z867" s="40"/>
      <c r="AA867" s="40"/>
      <c r="AB867" s="40"/>
      <c r="AC867" s="40" t="s">
        <v>288</v>
      </c>
      <c r="AD867" s="40" t="s">
        <v>456</v>
      </c>
      <c r="AE867" s="40"/>
      <c r="AF867" s="1"/>
    </row>
    <row r="868" spans="1:32">
      <c r="A868" s="1" t="s">
        <v>1761</v>
      </c>
      <c r="B868" s="9">
        <v>41073</v>
      </c>
      <c r="C868" s="40" t="s">
        <v>1509</v>
      </c>
      <c r="D868" s="40" t="s">
        <v>32</v>
      </c>
      <c r="E868" s="40" t="s">
        <v>53</v>
      </c>
      <c r="F868" s="47" t="s">
        <v>2110</v>
      </c>
      <c r="G868" s="40" t="s">
        <v>26</v>
      </c>
      <c r="H868" s="40" t="s">
        <v>33</v>
      </c>
      <c r="I868" s="40"/>
      <c r="J868" s="40"/>
      <c r="K868" s="40"/>
      <c r="L868" s="40"/>
      <c r="M868" s="40"/>
      <c r="N868" s="40"/>
      <c r="O868" s="40"/>
      <c r="P868" s="40"/>
      <c r="Q868" s="40"/>
      <c r="R868" s="40"/>
      <c r="S868" s="40"/>
      <c r="T868" s="40"/>
      <c r="U868" s="40"/>
      <c r="V868" s="40" t="s">
        <v>504</v>
      </c>
      <c r="W868" s="40"/>
      <c r="X868" s="40"/>
      <c r="Y868" s="40"/>
      <c r="Z868" s="40"/>
      <c r="AA868" s="40"/>
      <c r="AB868" s="40"/>
      <c r="AC868" s="40" t="s">
        <v>288</v>
      </c>
      <c r="AD868" s="40" t="s">
        <v>456</v>
      </c>
      <c r="AE868" s="40"/>
      <c r="AF868" s="1"/>
    </row>
    <row r="869" spans="1:32" s="79" customFormat="1">
      <c r="A869" s="1" t="s">
        <v>1761</v>
      </c>
      <c r="B869" s="9">
        <v>41073</v>
      </c>
      <c r="C869" s="40" t="s">
        <v>1825</v>
      </c>
      <c r="D869" s="40" t="s">
        <v>29</v>
      </c>
      <c r="E869" s="40" t="s">
        <v>53</v>
      </c>
      <c r="F869" s="47" t="s">
        <v>2076</v>
      </c>
      <c r="G869" s="40" t="s">
        <v>26</v>
      </c>
      <c r="H869" s="40" t="s">
        <v>33</v>
      </c>
      <c r="I869" s="40"/>
      <c r="J869" s="40"/>
      <c r="K869" s="40"/>
      <c r="L869" s="40"/>
      <c r="M869" s="40"/>
      <c r="N869" s="40"/>
      <c r="O869" s="40"/>
      <c r="P869" s="40"/>
      <c r="Q869" s="40"/>
      <c r="R869" s="40"/>
      <c r="S869" s="40"/>
      <c r="T869" s="40"/>
      <c r="U869" s="40"/>
      <c r="V869" s="40"/>
      <c r="W869" s="40"/>
      <c r="X869" s="40"/>
      <c r="Y869" s="40"/>
      <c r="Z869" s="40"/>
      <c r="AA869" s="40"/>
      <c r="AB869" s="40"/>
      <c r="AC869" s="40" t="s">
        <v>418</v>
      </c>
      <c r="AD869" s="40" t="s">
        <v>456</v>
      </c>
      <c r="AE869" s="40"/>
      <c r="AF869" s="1"/>
    </row>
    <row r="870" spans="1:32">
      <c r="A870" s="1" t="s">
        <v>1761</v>
      </c>
      <c r="B870" s="9">
        <v>41073</v>
      </c>
      <c r="C870" s="40" t="s">
        <v>1828</v>
      </c>
      <c r="D870" s="40" t="s">
        <v>29</v>
      </c>
      <c r="E870" s="40" t="s">
        <v>53</v>
      </c>
      <c r="F870" s="47" t="s">
        <v>2074</v>
      </c>
      <c r="G870" s="40" t="s">
        <v>26</v>
      </c>
      <c r="H870" s="40" t="s">
        <v>27</v>
      </c>
      <c r="I870" s="40"/>
      <c r="J870" s="40"/>
      <c r="K870" s="40"/>
      <c r="L870" s="40"/>
      <c r="M870" s="40"/>
      <c r="N870" s="40"/>
      <c r="O870" s="40"/>
      <c r="P870" s="40"/>
      <c r="Q870" s="40"/>
      <c r="R870" s="40"/>
      <c r="S870" s="40"/>
      <c r="T870" s="40"/>
      <c r="U870" s="40"/>
      <c r="V870" s="40"/>
      <c r="W870" s="40"/>
      <c r="X870" s="40"/>
      <c r="Y870" s="40"/>
      <c r="Z870" s="40"/>
      <c r="AA870" s="40"/>
      <c r="AB870" s="40"/>
      <c r="AC870" s="40" t="s">
        <v>418</v>
      </c>
      <c r="AD870" s="40" t="s">
        <v>456</v>
      </c>
      <c r="AE870" s="40"/>
      <c r="AF870" s="1"/>
    </row>
    <row r="871" spans="1:32">
      <c r="A871" s="1" t="s">
        <v>1761</v>
      </c>
      <c r="B871" s="9">
        <v>41073</v>
      </c>
      <c r="C871" s="40" t="s">
        <v>1475</v>
      </c>
      <c r="D871" s="40" t="s">
        <v>30</v>
      </c>
      <c r="E871" s="40" t="s">
        <v>53</v>
      </c>
      <c r="F871" s="47" t="s">
        <v>2146</v>
      </c>
      <c r="G871" s="40" t="s">
        <v>26</v>
      </c>
      <c r="H871" s="40" t="s">
        <v>33</v>
      </c>
      <c r="I871" s="40"/>
      <c r="J871" s="40"/>
      <c r="K871" s="40"/>
      <c r="L871" s="40"/>
      <c r="M871" s="40"/>
      <c r="N871" s="40"/>
      <c r="O871" s="40"/>
      <c r="P871" s="40"/>
      <c r="Q871" s="40"/>
      <c r="R871" s="40"/>
      <c r="S871" s="40"/>
      <c r="T871" s="40"/>
      <c r="U871" s="40"/>
      <c r="V871" s="40"/>
      <c r="W871" s="40"/>
      <c r="X871" s="40"/>
      <c r="Y871" s="40"/>
      <c r="Z871" s="40"/>
      <c r="AA871" s="40"/>
      <c r="AB871" s="40"/>
      <c r="AC871" s="40" t="s">
        <v>418</v>
      </c>
      <c r="AD871" s="40" t="s">
        <v>456</v>
      </c>
      <c r="AE871" s="40"/>
      <c r="AF871" s="1"/>
    </row>
    <row r="872" spans="1:32">
      <c r="A872" s="1" t="s">
        <v>1761</v>
      </c>
      <c r="B872" s="9">
        <v>41073</v>
      </c>
      <c r="C872" s="40" t="s">
        <v>1512</v>
      </c>
      <c r="D872" s="40" t="s">
        <v>29</v>
      </c>
      <c r="E872" s="40" t="s">
        <v>53</v>
      </c>
      <c r="F872" s="47" t="s">
        <v>2160</v>
      </c>
      <c r="G872" s="40" t="s">
        <v>26</v>
      </c>
      <c r="H872" s="40" t="s">
        <v>66</v>
      </c>
      <c r="I872" s="40"/>
      <c r="J872" s="40"/>
      <c r="K872" s="40"/>
      <c r="L872" s="40"/>
      <c r="M872" s="40"/>
      <c r="N872" s="40"/>
      <c r="O872" s="40"/>
      <c r="P872" s="40"/>
      <c r="Q872" s="40"/>
      <c r="R872" s="40"/>
      <c r="S872" s="40"/>
      <c r="T872" s="40"/>
      <c r="U872" s="40"/>
      <c r="V872" s="40" t="s">
        <v>504</v>
      </c>
      <c r="W872" s="40"/>
      <c r="X872" s="40"/>
      <c r="Y872" s="40"/>
      <c r="Z872" s="40"/>
      <c r="AA872" s="40"/>
      <c r="AB872" s="40"/>
      <c r="AC872" s="40" t="s">
        <v>288</v>
      </c>
      <c r="AD872" s="40" t="s">
        <v>456</v>
      </c>
      <c r="AE872" s="40"/>
      <c r="AF872" s="1"/>
    </row>
    <row r="873" spans="1:32">
      <c r="A873" s="1" t="s">
        <v>1761</v>
      </c>
      <c r="B873" s="9">
        <v>41073</v>
      </c>
      <c r="C873" s="40" t="s">
        <v>1811</v>
      </c>
      <c r="D873" s="40" t="s">
        <v>265</v>
      </c>
      <c r="E873" s="40" t="s">
        <v>25</v>
      </c>
      <c r="F873" s="47" t="s">
        <v>2163</v>
      </c>
      <c r="G873" s="40" t="s">
        <v>224</v>
      </c>
      <c r="H873" s="40" t="s">
        <v>33</v>
      </c>
      <c r="I873" s="40" t="s">
        <v>498</v>
      </c>
      <c r="J873" s="40">
        <v>39.4</v>
      </c>
      <c r="K873" s="40"/>
      <c r="L873" s="40"/>
      <c r="M873" s="40">
        <v>134.6</v>
      </c>
      <c r="N873" s="40">
        <v>175.7</v>
      </c>
      <c r="O873" s="40"/>
      <c r="P873" s="40">
        <v>25</v>
      </c>
      <c r="Q873" s="40">
        <v>109</v>
      </c>
      <c r="R873" s="40">
        <v>57</v>
      </c>
      <c r="S873" s="40">
        <f>Q873-R873</f>
        <v>52</v>
      </c>
      <c r="T873" s="40"/>
      <c r="U873" s="40"/>
      <c r="V873" s="40"/>
      <c r="W873" s="40"/>
      <c r="X873" s="40"/>
      <c r="Y873" s="40"/>
      <c r="Z873" s="40"/>
      <c r="AA873" s="40"/>
      <c r="AB873" s="40"/>
      <c r="AC873" s="40" t="s">
        <v>418</v>
      </c>
      <c r="AD873" s="40" t="s">
        <v>456</v>
      </c>
      <c r="AE873" s="40" t="s">
        <v>520</v>
      </c>
      <c r="AF873" s="1"/>
    </row>
    <row r="874" spans="1:32">
      <c r="A874" s="1" t="s">
        <v>1761</v>
      </c>
      <c r="B874" s="9">
        <v>41073</v>
      </c>
      <c r="C874" s="40" t="s">
        <v>1808</v>
      </c>
      <c r="D874" s="40" t="s">
        <v>36</v>
      </c>
      <c r="E874" s="40" t="s">
        <v>53</v>
      </c>
      <c r="F874" s="47" t="s">
        <v>2141</v>
      </c>
      <c r="G874" s="40" t="s">
        <v>26</v>
      </c>
      <c r="H874" s="40" t="s">
        <v>33</v>
      </c>
      <c r="I874" s="40"/>
      <c r="J874" s="40"/>
      <c r="K874" s="40"/>
      <c r="L874" s="40"/>
      <c r="M874" s="40"/>
      <c r="N874" s="40"/>
      <c r="O874" s="40"/>
      <c r="P874" s="40"/>
      <c r="Q874" s="40"/>
      <c r="R874" s="40"/>
      <c r="S874" s="40"/>
      <c r="T874" s="40"/>
      <c r="U874" s="40"/>
      <c r="V874" s="40"/>
      <c r="W874" s="40"/>
      <c r="X874" s="40"/>
      <c r="Y874" s="40"/>
      <c r="Z874" s="40"/>
      <c r="AA874" s="40"/>
      <c r="AB874" s="40"/>
      <c r="AC874" s="40" t="s">
        <v>418</v>
      </c>
      <c r="AD874" s="40" t="s">
        <v>456</v>
      </c>
      <c r="AE874" s="40"/>
      <c r="AF874" s="1"/>
    </row>
    <row r="875" spans="1:32">
      <c r="A875" s="1" t="s">
        <v>1761</v>
      </c>
      <c r="B875" s="9">
        <v>41073</v>
      </c>
      <c r="C875" s="40" t="s">
        <v>1492</v>
      </c>
      <c r="D875" s="40" t="s">
        <v>32</v>
      </c>
      <c r="E875" s="40" t="s">
        <v>53</v>
      </c>
      <c r="F875" s="47" t="s">
        <v>2157</v>
      </c>
      <c r="G875" s="40" t="s">
        <v>26</v>
      </c>
      <c r="H875" s="40" t="s">
        <v>90</v>
      </c>
      <c r="I875" s="40"/>
      <c r="J875" s="40"/>
      <c r="K875" s="40"/>
      <c r="L875" s="40"/>
      <c r="M875" s="40"/>
      <c r="N875" s="40"/>
      <c r="O875" s="40"/>
      <c r="P875" s="40"/>
      <c r="Q875" s="40"/>
      <c r="R875" s="40"/>
      <c r="S875" s="40"/>
      <c r="T875" s="40"/>
      <c r="U875" s="40"/>
      <c r="V875" s="40"/>
      <c r="W875" s="40"/>
      <c r="X875" s="40"/>
      <c r="Y875" s="40"/>
      <c r="Z875" s="40"/>
      <c r="AA875" s="40"/>
      <c r="AB875" s="40"/>
      <c r="AC875" s="40" t="s">
        <v>418</v>
      </c>
      <c r="AD875" s="40" t="s">
        <v>456</v>
      </c>
      <c r="AE875" s="40"/>
      <c r="AF875" s="1"/>
    </row>
    <row r="876" spans="1:32">
      <c r="A876" s="1" t="s">
        <v>1761</v>
      </c>
      <c r="B876" s="9">
        <v>41073</v>
      </c>
      <c r="C876" s="40" t="s">
        <v>1458</v>
      </c>
      <c r="D876" s="40" t="s">
        <v>29</v>
      </c>
      <c r="E876" s="40" t="s">
        <v>53</v>
      </c>
      <c r="F876" s="47" t="s">
        <v>2156</v>
      </c>
      <c r="G876" s="40" t="s">
        <v>224</v>
      </c>
      <c r="H876" s="40" t="s">
        <v>33</v>
      </c>
      <c r="I876" s="40"/>
      <c r="J876" s="40"/>
      <c r="K876" s="40"/>
      <c r="L876" s="40"/>
      <c r="M876" s="40"/>
      <c r="N876" s="40"/>
      <c r="O876" s="40"/>
      <c r="P876" s="40"/>
      <c r="Q876" s="40"/>
      <c r="R876" s="40"/>
      <c r="S876" s="40"/>
      <c r="T876" s="40"/>
      <c r="U876" s="40"/>
      <c r="V876" s="40"/>
      <c r="W876" s="40"/>
      <c r="X876" s="40"/>
      <c r="Y876" s="40"/>
      <c r="Z876" s="40"/>
      <c r="AA876" s="40"/>
      <c r="AB876" s="40"/>
      <c r="AC876" s="40" t="s">
        <v>418</v>
      </c>
      <c r="AD876" s="40" t="s">
        <v>456</v>
      </c>
      <c r="AE876" s="40"/>
      <c r="AF876" s="1"/>
    </row>
    <row r="877" spans="1:32">
      <c r="A877" s="1" t="s">
        <v>1761</v>
      </c>
      <c r="B877" s="9">
        <v>41073</v>
      </c>
      <c r="C877" s="40" t="s">
        <v>1830</v>
      </c>
      <c r="D877" s="40" t="s">
        <v>32</v>
      </c>
      <c r="E877" s="40" t="s">
        <v>53</v>
      </c>
      <c r="F877" s="47" t="s">
        <v>2158</v>
      </c>
      <c r="G877" s="40" t="s">
        <v>26</v>
      </c>
      <c r="H877" s="40" t="s">
        <v>27</v>
      </c>
      <c r="I877" s="40"/>
      <c r="J877" s="40"/>
      <c r="K877" s="40"/>
      <c r="L877" s="40"/>
      <c r="M877" s="40"/>
      <c r="N877" s="40"/>
      <c r="O877" s="40"/>
      <c r="P877" s="40"/>
      <c r="Q877" s="40"/>
      <c r="R877" s="40"/>
      <c r="S877" s="40"/>
      <c r="T877" s="40"/>
      <c r="U877" s="40"/>
      <c r="V877" s="40"/>
      <c r="W877" s="40"/>
      <c r="X877" s="40"/>
      <c r="Y877" s="40"/>
      <c r="Z877" s="40"/>
      <c r="AA877" s="40"/>
      <c r="AB877" s="40"/>
      <c r="AC877" s="40" t="s">
        <v>288</v>
      </c>
      <c r="AD877" s="40" t="s">
        <v>456</v>
      </c>
      <c r="AE877" s="40"/>
      <c r="AF877" s="1"/>
    </row>
    <row r="878" spans="1:32">
      <c r="A878" s="1" t="s">
        <v>1761</v>
      </c>
      <c r="B878" s="9">
        <v>41073</v>
      </c>
      <c r="C878" s="40" t="s">
        <v>1507</v>
      </c>
      <c r="D878" s="40" t="s">
        <v>32</v>
      </c>
      <c r="E878" s="40" t="s">
        <v>25</v>
      </c>
      <c r="F878" s="47" t="s">
        <v>2164</v>
      </c>
      <c r="G878" s="40" t="s">
        <v>26</v>
      </c>
      <c r="H878" s="40" t="s">
        <v>27</v>
      </c>
      <c r="I878" s="40" t="s">
        <v>507</v>
      </c>
      <c r="J878" s="40">
        <v>25.55</v>
      </c>
      <c r="K878" s="40">
        <v>16.3</v>
      </c>
      <c r="L878" s="40">
        <v>13.25</v>
      </c>
      <c r="M878" s="40"/>
      <c r="N878" s="40"/>
      <c r="O878" s="40"/>
      <c r="P878" s="40"/>
      <c r="Q878" s="40">
        <v>19</v>
      </c>
      <c r="R878" s="40">
        <v>61</v>
      </c>
      <c r="S878" s="40">
        <f>R878-Q878</f>
        <v>42</v>
      </c>
      <c r="T878" s="40">
        <v>27</v>
      </c>
      <c r="U878" s="40"/>
      <c r="V878" s="40"/>
      <c r="W878" s="40"/>
      <c r="X878" s="40">
        <v>759</v>
      </c>
      <c r="Y878" s="40">
        <v>117</v>
      </c>
      <c r="Z878" s="40"/>
      <c r="AA878" s="40"/>
      <c r="AB878" s="40"/>
      <c r="AC878" s="40" t="s">
        <v>288</v>
      </c>
      <c r="AD878" s="40" t="s">
        <v>456</v>
      </c>
      <c r="AE878" s="40"/>
      <c r="AF878" s="1"/>
    </row>
    <row r="879" spans="1:32">
      <c r="A879" s="1" t="s">
        <v>1761</v>
      </c>
      <c r="B879" s="9">
        <v>41073</v>
      </c>
      <c r="C879" s="40" t="s">
        <v>1810</v>
      </c>
      <c r="D879" s="40" t="s">
        <v>32</v>
      </c>
      <c r="E879" s="40" t="s">
        <v>53</v>
      </c>
      <c r="F879" s="47" t="s">
        <v>2165</v>
      </c>
      <c r="G879" s="40" t="s">
        <v>26</v>
      </c>
      <c r="H879" s="40" t="s">
        <v>66</v>
      </c>
      <c r="I879" s="40"/>
      <c r="J879" s="40"/>
      <c r="K879" s="40"/>
      <c r="L879" s="40"/>
      <c r="M879" s="40"/>
      <c r="N879" s="40"/>
      <c r="O879" s="40"/>
      <c r="P879" s="40"/>
      <c r="Q879" s="40"/>
      <c r="R879" s="40"/>
      <c r="S879" s="40"/>
      <c r="T879" s="40"/>
      <c r="U879" s="40"/>
      <c r="V879" s="40"/>
      <c r="W879" s="40"/>
      <c r="X879" s="40"/>
      <c r="Y879" s="40"/>
      <c r="Z879" s="40"/>
      <c r="AA879" s="40"/>
      <c r="AB879" s="40"/>
      <c r="AC879" s="40" t="s">
        <v>418</v>
      </c>
      <c r="AD879" s="40" t="s">
        <v>456</v>
      </c>
      <c r="AE879" s="40"/>
      <c r="AF879" s="1"/>
    </row>
    <row r="880" spans="1:32">
      <c r="A880" s="1" t="s">
        <v>1761</v>
      </c>
      <c r="B880" s="9">
        <v>41073</v>
      </c>
      <c r="C880" s="40" t="s">
        <v>1517</v>
      </c>
      <c r="D880" s="40" t="s">
        <v>239</v>
      </c>
      <c r="E880" s="40" t="s">
        <v>53</v>
      </c>
      <c r="F880" s="47" t="s">
        <v>2162</v>
      </c>
      <c r="G880" s="40" t="s">
        <v>26</v>
      </c>
      <c r="H880" s="40" t="s">
        <v>33</v>
      </c>
      <c r="I880" s="40"/>
      <c r="J880" s="40"/>
      <c r="K880" s="40"/>
      <c r="L880" s="40"/>
      <c r="M880" s="40"/>
      <c r="N880" s="40"/>
      <c r="O880" s="40"/>
      <c r="P880" s="40"/>
      <c r="Q880" s="40"/>
      <c r="R880" s="40"/>
      <c r="S880" s="40"/>
      <c r="T880" s="40"/>
      <c r="U880" s="40"/>
      <c r="V880" s="40"/>
      <c r="W880" s="40"/>
      <c r="X880" s="40"/>
      <c r="Y880" s="40"/>
      <c r="Z880" s="40"/>
      <c r="AA880" s="40"/>
      <c r="AB880" s="40"/>
      <c r="AC880" s="40" t="s">
        <v>288</v>
      </c>
      <c r="AD880" s="40" t="s">
        <v>456</v>
      </c>
      <c r="AE880" s="40"/>
      <c r="AF880" s="1"/>
    </row>
    <row r="881" spans="1:32">
      <c r="A881" s="1" t="s">
        <v>1761</v>
      </c>
      <c r="B881" s="9">
        <v>41073</v>
      </c>
      <c r="C881" s="40" t="s">
        <v>1452</v>
      </c>
      <c r="D881" s="40" t="s">
        <v>32</v>
      </c>
      <c r="E881" s="40" t="s">
        <v>53</v>
      </c>
      <c r="F881" s="47" t="s">
        <v>2159</v>
      </c>
      <c r="G881" s="40" t="s">
        <v>26</v>
      </c>
      <c r="H881" s="40" t="s">
        <v>27</v>
      </c>
      <c r="I881" s="40"/>
      <c r="J881" s="40"/>
      <c r="K881" s="40"/>
      <c r="L881" s="40"/>
      <c r="M881" s="40"/>
      <c r="N881" s="40"/>
      <c r="O881" s="40"/>
      <c r="P881" s="40"/>
      <c r="Q881" s="40"/>
      <c r="R881" s="40"/>
      <c r="S881" s="40"/>
      <c r="T881" s="40"/>
      <c r="U881" s="40"/>
      <c r="V881" s="40"/>
      <c r="W881" s="40"/>
      <c r="X881" s="40"/>
      <c r="Y881" s="40"/>
      <c r="Z881" s="40"/>
      <c r="AA881" s="40"/>
      <c r="AB881" s="40"/>
      <c r="AC881" s="40" t="s">
        <v>418</v>
      </c>
      <c r="AD881" s="40" t="s">
        <v>456</v>
      </c>
      <c r="AE881" s="40"/>
      <c r="AF881" s="1"/>
    </row>
    <row r="882" spans="1:32">
      <c r="A882" s="31" t="s">
        <v>1761</v>
      </c>
      <c r="B882" s="32">
        <v>41073</v>
      </c>
      <c r="C882" s="41" t="s">
        <v>1464</v>
      </c>
      <c r="D882" s="41" t="s">
        <v>511</v>
      </c>
      <c r="E882" s="41" t="s">
        <v>25</v>
      </c>
      <c r="F882" s="71"/>
      <c r="G882" s="41"/>
      <c r="H882" s="41"/>
      <c r="I882" s="41"/>
      <c r="J882" s="41"/>
      <c r="K882" s="41"/>
      <c r="L882" s="41"/>
      <c r="M882" s="41"/>
      <c r="N882" s="41"/>
      <c r="O882" s="41"/>
      <c r="P882" s="41"/>
      <c r="Q882" s="41"/>
      <c r="R882" s="41"/>
      <c r="S882" s="41"/>
      <c r="T882" s="41"/>
      <c r="U882" s="41"/>
      <c r="V882" s="41" t="s">
        <v>506</v>
      </c>
      <c r="W882" s="41" t="s">
        <v>73</v>
      </c>
      <c r="X882" s="41"/>
      <c r="Y882" s="41"/>
      <c r="Z882" s="41"/>
      <c r="AA882" s="41"/>
      <c r="AB882" s="41"/>
      <c r="AC882" s="41"/>
      <c r="AD882" s="41" t="s">
        <v>456</v>
      </c>
      <c r="AE882" s="41" t="s">
        <v>2592</v>
      </c>
      <c r="AF882" s="31"/>
    </row>
    <row r="883" spans="1:32">
      <c r="A883" s="35" t="s">
        <v>1761</v>
      </c>
      <c r="B883" s="36">
        <v>41073</v>
      </c>
      <c r="C883" s="45" t="s">
        <v>1463</v>
      </c>
      <c r="D883" s="45" t="s">
        <v>30</v>
      </c>
      <c r="E883" s="45" t="s">
        <v>25</v>
      </c>
      <c r="F883" s="72"/>
      <c r="G883" s="45"/>
      <c r="H883" s="45"/>
      <c r="I883" s="45"/>
      <c r="J883" s="45"/>
      <c r="K883" s="45"/>
      <c r="L883" s="45"/>
      <c r="M883" s="45"/>
      <c r="N883" s="45"/>
      <c r="O883" s="45"/>
      <c r="P883" s="45"/>
      <c r="Q883" s="45"/>
      <c r="R883" s="45"/>
      <c r="S883" s="45"/>
      <c r="T883" s="45"/>
      <c r="U883" s="45"/>
      <c r="V883" s="45"/>
      <c r="W883" s="45"/>
      <c r="X883" s="45"/>
      <c r="Y883" s="45"/>
      <c r="Z883" s="45"/>
      <c r="AA883" s="45"/>
      <c r="AB883" s="45"/>
      <c r="AC883" s="45"/>
      <c r="AD883" s="45" t="s">
        <v>456</v>
      </c>
      <c r="AE883" s="45" t="s">
        <v>2602</v>
      </c>
      <c r="AF883" s="35"/>
    </row>
    <row r="884" spans="1:32">
      <c r="A884" s="1" t="s">
        <v>1762</v>
      </c>
      <c r="B884" s="16">
        <v>41676</v>
      </c>
      <c r="C884" s="42" t="s">
        <v>534</v>
      </c>
      <c r="D884" s="42" t="s">
        <v>30</v>
      </c>
      <c r="E884" s="42" t="s">
        <v>25</v>
      </c>
      <c r="F884" s="73" t="s">
        <v>2189</v>
      </c>
      <c r="G884" s="42" t="s">
        <v>125</v>
      </c>
      <c r="H884" s="42" t="s">
        <v>66</v>
      </c>
      <c r="I884" s="42" t="s">
        <v>535</v>
      </c>
      <c r="J884" s="42">
        <v>24.5</v>
      </c>
      <c r="K884" s="42">
        <v>16.100000000000001</v>
      </c>
      <c r="L884" s="42">
        <v>11.1</v>
      </c>
      <c r="M884" s="42"/>
      <c r="N884" s="42"/>
      <c r="O884" s="42"/>
      <c r="P884" s="42"/>
      <c r="Q884" s="42">
        <v>19</v>
      </c>
      <c r="R884" s="42">
        <v>43</v>
      </c>
      <c r="S884" s="42">
        <v>24</v>
      </c>
      <c r="T884" s="42">
        <v>15</v>
      </c>
      <c r="U884" s="42"/>
      <c r="V884" s="42"/>
      <c r="W884" s="42"/>
      <c r="X884" s="42">
        <v>1004</v>
      </c>
      <c r="Y884" s="42"/>
      <c r="Z884" s="42"/>
      <c r="AA884" s="42"/>
      <c r="AB884" s="42"/>
      <c r="AC884" s="42" t="s">
        <v>525</v>
      </c>
      <c r="AD884" s="42" t="s">
        <v>79</v>
      </c>
      <c r="AE884" s="42" t="s">
        <v>582</v>
      </c>
      <c r="AF884" s="1"/>
    </row>
    <row r="885" spans="1:32">
      <c r="A885" s="1" t="s">
        <v>1762</v>
      </c>
      <c r="B885" s="9">
        <v>41676</v>
      </c>
      <c r="C885" s="40" t="s">
        <v>1811</v>
      </c>
      <c r="D885" s="40" t="s">
        <v>32</v>
      </c>
      <c r="E885" s="40" t="s">
        <v>25</v>
      </c>
      <c r="F885" s="47" t="s">
        <v>2188</v>
      </c>
      <c r="G885" s="40" t="s">
        <v>224</v>
      </c>
      <c r="H885" s="40" t="s">
        <v>27</v>
      </c>
      <c r="I885" s="40" t="s">
        <v>526</v>
      </c>
      <c r="J885" s="40">
        <v>26.6</v>
      </c>
      <c r="K885" s="40">
        <v>16.399999999999999</v>
      </c>
      <c r="L885" s="40">
        <v>11.4</v>
      </c>
      <c r="M885" s="40"/>
      <c r="N885" s="40"/>
      <c r="O885" s="40"/>
      <c r="P885" s="40"/>
      <c r="Q885" s="40">
        <v>19</v>
      </c>
      <c r="R885" s="40">
        <v>74</v>
      </c>
      <c r="S885" s="40">
        <f>(R885-Q885)</f>
        <v>55</v>
      </c>
      <c r="T885" s="40">
        <f>34+16</f>
        <v>50</v>
      </c>
      <c r="U885" s="40"/>
      <c r="V885" s="40" t="s">
        <v>527</v>
      </c>
      <c r="W885" s="40"/>
      <c r="X885" s="40">
        <v>1003</v>
      </c>
      <c r="Y885" s="40">
        <v>270</v>
      </c>
      <c r="Z885" s="40">
        <v>104</v>
      </c>
      <c r="AA885" s="40"/>
      <c r="AB885" s="40"/>
      <c r="AC885" s="40" t="s">
        <v>525</v>
      </c>
      <c r="AD885" s="40" t="s">
        <v>524</v>
      </c>
      <c r="AE885" s="40"/>
      <c r="AF885" s="1"/>
    </row>
    <row r="886" spans="1:32">
      <c r="A886" s="1" t="s">
        <v>1762</v>
      </c>
      <c r="B886" s="9">
        <v>41676</v>
      </c>
      <c r="C886" s="40" t="s">
        <v>1828</v>
      </c>
      <c r="D886" s="40" t="s">
        <v>36</v>
      </c>
      <c r="E886" s="40" t="s">
        <v>53</v>
      </c>
      <c r="F886" s="47" t="s">
        <v>2141</v>
      </c>
      <c r="G886" s="40" t="s">
        <v>26</v>
      </c>
      <c r="H886" s="40" t="s">
        <v>33</v>
      </c>
      <c r="I886" s="40"/>
      <c r="J886" s="40"/>
      <c r="K886" s="40"/>
      <c r="L886" s="40"/>
      <c r="M886" s="40"/>
      <c r="N886" s="40"/>
      <c r="O886" s="40"/>
      <c r="P886" s="40"/>
      <c r="Q886" s="40"/>
      <c r="R886" s="40"/>
      <c r="S886" s="40"/>
      <c r="T886" s="40"/>
      <c r="U886" s="40"/>
      <c r="V886" s="40"/>
      <c r="W886" s="40"/>
      <c r="X886" s="40"/>
      <c r="Y886" s="40"/>
      <c r="Z886" s="40">
        <v>103</v>
      </c>
      <c r="AA886" s="40"/>
      <c r="AB886" s="40"/>
      <c r="AC886" s="40" t="s">
        <v>524</v>
      </c>
      <c r="AD886" s="40" t="s">
        <v>524</v>
      </c>
      <c r="AE886" s="40"/>
      <c r="AF886" s="1"/>
    </row>
    <row r="887" spans="1:32">
      <c r="A887" s="1" t="s">
        <v>1762</v>
      </c>
      <c r="B887" s="16">
        <v>41676</v>
      </c>
      <c r="C887" s="42" t="s">
        <v>532</v>
      </c>
      <c r="D887" s="42" t="s">
        <v>29</v>
      </c>
      <c r="E887" s="42" t="s">
        <v>25</v>
      </c>
      <c r="F887" s="73" t="s">
        <v>2186</v>
      </c>
      <c r="G887" s="42" t="s">
        <v>224</v>
      </c>
      <c r="H887" s="42" t="s">
        <v>33</v>
      </c>
      <c r="I887" s="42" t="s">
        <v>533</v>
      </c>
      <c r="J887" s="42">
        <v>39</v>
      </c>
      <c r="K887" s="42">
        <v>24.3</v>
      </c>
      <c r="L887" s="42">
        <v>7.7</v>
      </c>
      <c r="M887" s="42"/>
      <c r="N887" s="42"/>
      <c r="O887" s="42"/>
      <c r="P887" s="42"/>
      <c r="Q887" s="42">
        <v>19</v>
      </c>
      <c r="R887" s="42">
        <v>123</v>
      </c>
      <c r="S887" s="42">
        <v>104</v>
      </c>
      <c r="T887" s="42">
        <v>42</v>
      </c>
      <c r="U887" s="42"/>
      <c r="V887" s="42"/>
      <c r="W887" s="42"/>
      <c r="X887" s="42">
        <v>1002</v>
      </c>
      <c r="Y887" s="42">
        <v>269</v>
      </c>
      <c r="Z887" s="42">
        <v>102</v>
      </c>
      <c r="AA887" s="42"/>
      <c r="AB887" s="42"/>
      <c r="AC887" s="42" t="s">
        <v>525</v>
      </c>
      <c r="AD887" s="42" t="s">
        <v>531</v>
      </c>
      <c r="AE887" s="42"/>
      <c r="AF887" s="1"/>
    </row>
    <row r="888" spans="1:32">
      <c r="A888" s="1" t="s">
        <v>1762</v>
      </c>
      <c r="B888" s="9">
        <v>41676</v>
      </c>
      <c r="C888" s="40" t="s">
        <v>1833</v>
      </c>
      <c r="D888" s="40" t="s">
        <v>29</v>
      </c>
      <c r="E888" s="40" t="s">
        <v>53</v>
      </c>
      <c r="F888" s="74" t="s">
        <v>2155</v>
      </c>
      <c r="G888" s="40" t="s">
        <v>26</v>
      </c>
      <c r="H888" s="40" t="s">
        <v>27</v>
      </c>
      <c r="I888" s="40"/>
      <c r="J888" s="40"/>
      <c r="K888" s="40"/>
      <c r="L888" s="40"/>
      <c r="M888" s="40"/>
      <c r="N888" s="40"/>
      <c r="O888" s="40"/>
      <c r="P888" s="40"/>
      <c r="Q888" s="40"/>
      <c r="R888" s="40"/>
      <c r="S888" s="40"/>
      <c r="T888" s="40"/>
      <c r="U888" s="40"/>
      <c r="V888" s="40"/>
      <c r="W888" s="40"/>
      <c r="X888" s="40"/>
      <c r="Y888" s="40"/>
      <c r="Z888" s="40"/>
      <c r="AA888" s="40"/>
      <c r="AB888" s="40"/>
      <c r="AC888" s="40" t="s">
        <v>524</v>
      </c>
      <c r="AD888" s="40" t="s">
        <v>524</v>
      </c>
      <c r="AE888" s="40"/>
      <c r="AF888" s="1"/>
    </row>
    <row r="889" spans="1:32" s="79" customFormat="1">
      <c r="A889" s="1" t="s">
        <v>1762</v>
      </c>
      <c r="B889" s="9">
        <v>41676</v>
      </c>
      <c r="C889" s="40" t="s">
        <v>1830</v>
      </c>
      <c r="D889" s="40" t="s">
        <v>32</v>
      </c>
      <c r="E889" s="40" t="s">
        <v>53</v>
      </c>
      <c r="F889" s="74" t="s">
        <v>2158</v>
      </c>
      <c r="G889" s="40" t="s">
        <v>26</v>
      </c>
      <c r="H889" s="40" t="s">
        <v>27</v>
      </c>
      <c r="I889" s="40"/>
      <c r="J889" s="40"/>
      <c r="K889" s="40"/>
      <c r="L889" s="40"/>
      <c r="M889" s="40"/>
      <c r="N889" s="40"/>
      <c r="O889" s="40"/>
      <c r="P889" s="40"/>
      <c r="Q889" s="40"/>
      <c r="R889" s="40"/>
      <c r="S889" s="40"/>
      <c r="T889" s="40"/>
      <c r="U889" s="40"/>
      <c r="V889" s="40"/>
      <c r="W889" s="40"/>
      <c r="X889" s="40"/>
      <c r="Y889" s="40"/>
      <c r="Z889" s="40"/>
      <c r="AA889" s="40"/>
      <c r="AB889" s="40"/>
      <c r="AC889" s="40" t="s">
        <v>524</v>
      </c>
      <c r="AD889" s="40" t="s">
        <v>524</v>
      </c>
      <c r="AE889" s="40"/>
      <c r="AF889" s="1"/>
    </row>
    <row r="890" spans="1:32">
      <c r="A890" s="1" t="s">
        <v>1762</v>
      </c>
      <c r="B890" s="9">
        <v>41676</v>
      </c>
      <c r="C890" s="40" t="s">
        <v>1817</v>
      </c>
      <c r="D890" s="40" t="s">
        <v>32</v>
      </c>
      <c r="E890" s="40" t="s">
        <v>53</v>
      </c>
      <c r="F890" s="47" t="s">
        <v>2165</v>
      </c>
      <c r="G890" s="40" t="s">
        <v>26</v>
      </c>
      <c r="H890" s="40" t="s">
        <v>66</v>
      </c>
      <c r="I890" s="40"/>
      <c r="J890" s="40"/>
      <c r="K890" s="40"/>
      <c r="L890" s="40"/>
      <c r="M890" s="40"/>
      <c r="N890" s="40"/>
      <c r="O890" s="40"/>
      <c r="P890" s="40"/>
      <c r="Q890" s="40"/>
      <c r="R890" s="40"/>
      <c r="S890" s="40"/>
      <c r="T890" s="40"/>
      <c r="U890" s="40"/>
      <c r="V890" s="40"/>
      <c r="W890" s="40"/>
      <c r="X890" s="40"/>
      <c r="Y890" s="40"/>
      <c r="Z890" s="40"/>
      <c r="AA890" s="40"/>
      <c r="AB890" s="40"/>
      <c r="AC890" s="40" t="s">
        <v>525</v>
      </c>
      <c r="AD890" s="40" t="s">
        <v>524</v>
      </c>
      <c r="AE890" s="40"/>
      <c r="AF890" s="1"/>
    </row>
    <row r="891" spans="1:32">
      <c r="A891" s="1" t="s">
        <v>1762</v>
      </c>
      <c r="B891" s="9">
        <v>41676</v>
      </c>
      <c r="C891" s="40" t="s">
        <v>1498</v>
      </c>
      <c r="D891" s="40" t="s">
        <v>29</v>
      </c>
      <c r="E891" s="40" t="s">
        <v>25</v>
      </c>
      <c r="F891" s="74" t="s">
        <v>2187</v>
      </c>
      <c r="G891" s="40" t="s">
        <v>224</v>
      </c>
      <c r="H891" s="40" t="s">
        <v>27</v>
      </c>
      <c r="I891" s="40" t="s">
        <v>536</v>
      </c>
      <c r="J891" s="40">
        <v>39.5</v>
      </c>
      <c r="K891" s="40">
        <v>25.7</v>
      </c>
      <c r="L891" s="40">
        <v>19.55</v>
      </c>
      <c r="M891" s="40"/>
      <c r="N891" s="40"/>
      <c r="O891" s="40"/>
      <c r="P891" s="40"/>
      <c r="Q891" s="40">
        <v>19</v>
      </c>
      <c r="R891" s="40">
        <v>132</v>
      </c>
      <c r="S891" s="40">
        <f>R891-Q891</f>
        <v>113</v>
      </c>
      <c r="T891" s="40">
        <f>74+8</f>
        <v>82</v>
      </c>
      <c r="U891" s="40"/>
      <c r="V891" s="40"/>
      <c r="W891" s="40"/>
      <c r="X891" s="40">
        <v>1001</v>
      </c>
      <c r="Y891" s="40">
        <v>268</v>
      </c>
      <c r="Z891" s="40">
        <v>101</v>
      </c>
      <c r="AA891" s="40"/>
      <c r="AB891" s="40"/>
      <c r="AC891" s="40" t="s">
        <v>524</v>
      </c>
      <c r="AD891" s="40" t="s">
        <v>79</v>
      </c>
      <c r="AE891" s="40" t="s">
        <v>537</v>
      </c>
      <c r="AF891" s="1"/>
    </row>
    <row r="892" spans="1:32">
      <c r="A892" s="1" t="s">
        <v>1763</v>
      </c>
      <c r="B892" s="9">
        <v>41677</v>
      </c>
      <c r="C892" s="40" t="s">
        <v>1487</v>
      </c>
      <c r="D892" s="40" t="s">
        <v>239</v>
      </c>
      <c r="E892" s="40" t="s">
        <v>53</v>
      </c>
      <c r="F892" s="47" t="s">
        <v>2121</v>
      </c>
      <c r="G892" s="40" t="s">
        <v>26</v>
      </c>
      <c r="H892" s="40" t="s">
        <v>27</v>
      </c>
      <c r="I892" s="40"/>
      <c r="J892" s="40"/>
      <c r="K892" s="40"/>
      <c r="L892" s="40"/>
      <c r="M892" s="40"/>
      <c r="N892" s="40"/>
      <c r="O892" s="40"/>
      <c r="P892" s="40"/>
      <c r="Q892" s="40"/>
      <c r="R892" s="40"/>
      <c r="S892" s="40"/>
      <c r="T892" s="40"/>
      <c r="U892" s="40"/>
      <c r="V892" s="40" t="s">
        <v>544</v>
      </c>
      <c r="W892" s="40"/>
      <c r="X892" s="40"/>
      <c r="Y892" s="40"/>
      <c r="Z892" s="40">
        <v>106</v>
      </c>
      <c r="AA892" s="40"/>
      <c r="AB892" s="40"/>
      <c r="AC892" s="40" t="s">
        <v>525</v>
      </c>
      <c r="AD892" s="40" t="s">
        <v>542</v>
      </c>
      <c r="AE892" s="40" t="s">
        <v>545</v>
      </c>
      <c r="AF892" s="1"/>
    </row>
    <row r="893" spans="1:32">
      <c r="A893" s="1" t="s">
        <v>1763</v>
      </c>
      <c r="B893" s="9">
        <v>41677</v>
      </c>
      <c r="C893" s="40" t="s">
        <v>1811</v>
      </c>
      <c r="D893" s="40" t="s">
        <v>30</v>
      </c>
      <c r="E893" s="40" t="s">
        <v>25</v>
      </c>
      <c r="F893" s="47" t="s">
        <v>2191</v>
      </c>
      <c r="G893" s="40" t="s">
        <v>26</v>
      </c>
      <c r="H893" s="40" t="s">
        <v>33</v>
      </c>
      <c r="I893" s="40" t="s">
        <v>540</v>
      </c>
      <c r="J893" s="40">
        <v>26.1</v>
      </c>
      <c r="K893" s="40">
        <v>18.100000000000001</v>
      </c>
      <c r="L893" s="40">
        <v>9.0500000000000007</v>
      </c>
      <c r="M893" s="40"/>
      <c r="N893" s="40"/>
      <c r="O893" s="40"/>
      <c r="P893" s="40"/>
      <c r="Q893" s="40">
        <v>19</v>
      </c>
      <c r="R893" s="40">
        <v>77</v>
      </c>
      <c r="S893" s="40">
        <f>R893-Q893</f>
        <v>58</v>
      </c>
      <c r="T893" s="40">
        <f>28+11</f>
        <v>39</v>
      </c>
      <c r="U893" s="40"/>
      <c r="V893" s="40"/>
      <c r="W893" s="40"/>
      <c r="X893" s="40">
        <v>1005</v>
      </c>
      <c r="Y893" s="40">
        <v>271</v>
      </c>
      <c r="Z893" s="40">
        <v>105</v>
      </c>
      <c r="AA893" s="40"/>
      <c r="AB893" s="40"/>
      <c r="AC893" s="40" t="s">
        <v>524</v>
      </c>
      <c r="AD893" s="40" t="s">
        <v>524</v>
      </c>
      <c r="AE893" s="40" t="s">
        <v>541</v>
      </c>
      <c r="AF893" s="1"/>
    </row>
    <row r="894" spans="1:32">
      <c r="A894" s="1" t="s">
        <v>1763</v>
      </c>
      <c r="B894" s="9">
        <v>41677</v>
      </c>
      <c r="C894" s="40" t="s">
        <v>1833</v>
      </c>
      <c r="D894" s="40" t="s">
        <v>29</v>
      </c>
      <c r="E894" s="40" t="s">
        <v>25</v>
      </c>
      <c r="F894" s="47" t="s">
        <v>2190</v>
      </c>
      <c r="G894" s="40" t="s">
        <v>26</v>
      </c>
      <c r="H894" s="40" t="s">
        <v>33</v>
      </c>
      <c r="I894" s="40" t="s">
        <v>538</v>
      </c>
      <c r="J894" s="40">
        <v>39.35</v>
      </c>
      <c r="K894" s="40">
        <v>22.9</v>
      </c>
      <c r="L894" s="40">
        <v>9.85</v>
      </c>
      <c r="M894" s="40"/>
      <c r="N894" s="40"/>
      <c r="O894" s="40"/>
      <c r="P894" s="40"/>
      <c r="Q894" s="40">
        <v>19</v>
      </c>
      <c r="R894" s="40">
        <v>135</v>
      </c>
      <c r="S894" s="40">
        <f>R894-Q894</f>
        <v>116</v>
      </c>
      <c r="T894" s="40">
        <f>79+8</f>
        <v>87</v>
      </c>
      <c r="U894" s="40"/>
      <c r="V894" s="40"/>
      <c r="W894" s="40"/>
      <c r="X894" s="40">
        <v>1006</v>
      </c>
      <c r="Y894" s="40">
        <v>272</v>
      </c>
      <c r="Z894" s="40">
        <v>107</v>
      </c>
      <c r="AA894" s="40"/>
      <c r="AB894" s="40"/>
      <c r="AC894" s="40" t="s">
        <v>525</v>
      </c>
      <c r="AD894" s="40" t="s">
        <v>524</v>
      </c>
      <c r="AE894" s="40" t="s">
        <v>539</v>
      </c>
      <c r="AF894" s="1"/>
    </row>
    <row r="895" spans="1:32" s="78" customFormat="1">
      <c r="A895" s="1" t="s">
        <v>1763</v>
      </c>
      <c r="B895" s="9">
        <v>41677</v>
      </c>
      <c r="C895" s="40" t="s">
        <v>1830</v>
      </c>
      <c r="D895" s="40" t="s">
        <v>32</v>
      </c>
      <c r="E895" s="40" t="s">
        <v>53</v>
      </c>
      <c r="F895" s="47" t="s">
        <v>2158</v>
      </c>
      <c r="G895" s="40" t="s">
        <v>26</v>
      </c>
      <c r="H895" s="40" t="s">
        <v>27</v>
      </c>
      <c r="I895" s="40"/>
      <c r="J895" s="40"/>
      <c r="K895" s="40"/>
      <c r="L895" s="40"/>
      <c r="M895" s="40"/>
      <c r="N895" s="40"/>
      <c r="O895" s="40"/>
      <c r="P895" s="40"/>
      <c r="Q895" s="40"/>
      <c r="R895" s="40"/>
      <c r="S895" s="40"/>
      <c r="T895" s="40"/>
      <c r="U895" s="40"/>
      <c r="V895" s="40"/>
      <c r="W895" s="40"/>
      <c r="X895" s="40"/>
      <c r="Y895" s="40"/>
      <c r="Z895" s="40"/>
      <c r="AA895" s="40"/>
      <c r="AB895" s="40"/>
      <c r="AC895" s="40" t="s">
        <v>524</v>
      </c>
      <c r="AD895" s="40" t="s">
        <v>524</v>
      </c>
      <c r="AE895" s="40"/>
      <c r="AF895" s="1"/>
    </row>
    <row r="896" spans="1:32">
      <c r="A896" s="1" t="s">
        <v>1764</v>
      </c>
      <c r="B896" s="9">
        <v>41678</v>
      </c>
      <c r="C896" s="40" t="s">
        <v>1480</v>
      </c>
      <c r="D896" s="40" t="s">
        <v>29</v>
      </c>
      <c r="E896" s="40" t="s">
        <v>25</v>
      </c>
      <c r="F896" s="47" t="s">
        <v>2192</v>
      </c>
      <c r="G896" s="40" t="s">
        <v>26</v>
      </c>
      <c r="H896" s="40" t="s">
        <v>27</v>
      </c>
      <c r="I896" s="40" t="s">
        <v>553</v>
      </c>
      <c r="J896" s="40">
        <v>43.6</v>
      </c>
      <c r="K896" s="40">
        <v>24.7</v>
      </c>
      <c r="L896" s="40">
        <v>24.3</v>
      </c>
      <c r="M896" s="40"/>
      <c r="N896" s="40"/>
      <c r="O896" s="40"/>
      <c r="P896" s="40"/>
      <c r="Q896" s="40">
        <f>19</f>
        <v>19</v>
      </c>
      <c r="R896" s="40">
        <v>178</v>
      </c>
      <c r="S896" s="40">
        <f>R896-Q896</f>
        <v>159</v>
      </c>
      <c r="T896" s="40">
        <f>64+15</f>
        <v>79</v>
      </c>
      <c r="U896" s="40"/>
      <c r="V896" s="40"/>
      <c r="W896" s="40"/>
      <c r="X896" s="40">
        <v>1007</v>
      </c>
      <c r="Y896" s="40">
        <v>273</v>
      </c>
      <c r="Z896" s="40">
        <v>108</v>
      </c>
      <c r="AA896" s="40"/>
      <c r="AB896" s="40"/>
      <c r="AC896" s="40" t="s">
        <v>524</v>
      </c>
      <c r="AD896" s="40" t="s">
        <v>525</v>
      </c>
      <c r="AE896" s="40" t="s">
        <v>554</v>
      </c>
      <c r="AF896" s="1"/>
    </row>
    <row r="897" spans="1:32">
      <c r="A897" s="1" t="s">
        <v>1764</v>
      </c>
      <c r="B897" s="9">
        <v>41678</v>
      </c>
      <c r="C897" s="40" t="s">
        <v>1819</v>
      </c>
      <c r="D897" s="40" t="s">
        <v>30</v>
      </c>
      <c r="E897" s="40" t="s">
        <v>53</v>
      </c>
      <c r="F897" s="47" t="s">
        <v>2191</v>
      </c>
      <c r="G897" s="40" t="s">
        <v>26</v>
      </c>
      <c r="H897" s="40" t="s">
        <v>33</v>
      </c>
      <c r="I897" s="40"/>
      <c r="J897" s="40"/>
      <c r="K897" s="40"/>
      <c r="L897" s="40"/>
      <c r="M897" s="40"/>
      <c r="N897" s="40"/>
      <c r="O897" s="40"/>
      <c r="P897" s="40"/>
      <c r="Q897" s="40"/>
      <c r="R897" s="40"/>
      <c r="S897" s="40"/>
      <c r="T897" s="40"/>
      <c r="U897" s="40"/>
      <c r="V897" s="40"/>
      <c r="W897" s="40"/>
      <c r="X897" s="40"/>
      <c r="Y897" s="40"/>
      <c r="Z897" s="40"/>
      <c r="AA897" s="40"/>
      <c r="AB897" s="40"/>
      <c r="AC897" s="40" t="s">
        <v>524</v>
      </c>
      <c r="AD897" s="40" t="s">
        <v>524</v>
      </c>
      <c r="AE897" s="40"/>
      <c r="AF897" s="1"/>
    </row>
    <row r="898" spans="1:32">
      <c r="A898" s="1" t="s">
        <v>1764</v>
      </c>
      <c r="B898" s="9">
        <v>41678</v>
      </c>
      <c r="C898" s="40" t="s">
        <v>1832</v>
      </c>
      <c r="D898" s="40" t="s">
        <v>29</v>
      </c>
      <c r="E898" s="40" t="s">
        <v>25</v>
      </c>
      <c r="F898" s="40" t="s">
        <v>2193</v>
      </c>
      <c r="G898" s="40" t="s">
        <v>26</v>
      </c>
      <c r="H898" s="40" t="s">
        <v>33</v>
      </c>
      <c r="I898" s="40" t="s">
        <v>549</v>
      </c>
      <c r="J898" s="40">
        <v>36.299999999999997</v>
      </c>
      <c r="K898" s="40">
        <v>24.4</v>
      </c>
      <c r="L898" s="40">
        <v>11.75</v>
      </c>
      <c r="M898" s="40"/>
      <c r="N898" s="40"/>
      <c r="O898" s="40"/>
      <c r="P898" s="40"/>
      <c r="Q898" s="40">
        <v>19</v>
      </c>
      <c r="R898" s="40">
        <v>136</v>
      </c>
      <c r="S898" s="40">
        <f>R898-Q898</f>
        <v>117</v>
      </c>
      <c r="T898" s="40">
        <f>78+3</f>
        <v>81</v>
      </c>
      <c r="U898" s="40"/>
      <c r="V898" s="40"/>
      <c r="W898" s="40"/>
      <c r="X898" s="40">
        <v>1009</v>
      </c>
      <c r="Y898" s="40">
        <v>275</v>
      </c>
      <c r="Z898" s="40">
        <v>110</v>
      </c>
      <c r="AA898" s="40"/>
      <c r="AB898" s="40"/>
      <c r="AC898" s="40" t="s">
        <v>524</v>
      </c>
      <c r="AD898" s="40" t="s">
        <v>79</v>
      </c>
      <c r="AE898" s="40" t="s">
        <v>550</v>
      </c>
      <c r="AF898" s="1"/>
    </row>
    <row r="899" spans="1:32">
      <c r="A899" s="1" t="s">
        <v>1764</v>
      </c>
      <c r="B899" s="9">
        <v>41678</v>
      </c>
      <c r="C899" s="40" t="s">
        <v>1811</v>
      </c>
      <c r="D899" s="40" t="s">
        <v>29</v>
      </c>
      <c r="E899" s="40" t="s">
        <v>25</v>
      </c>
      <c r="F899" s="47" t="s">
        <v>2194</v>
      </c>
      <c r="G899" s="40" t="s">
        <v>224</v>
      </c>
      <c r="H899" s="40" t="s">
        <v>33</v>
      </c>
      <c r="I899" s="40" t="s">
        <v>551</v>
      </c>
      <c r="J899" s="40">
        <v>35.6</v>
      </c>
      <c r="K899" s="40">
        <v>20.55</v>
      </c>
      <c r="L899" s="40">
        <v>8.9499999999999993</v>
      </c>
      <c r="M899" s="40"/>
      <c r="N899" s="40"/>
      <c r="O899" s="40"/>
      <c r="P899" s="40"/>
      <c r="Q899" s="40">
        <v>18</v>
      </c>
      <c r="R899" s="40">
        <v>87</v>
      </c>
      <c r="S899" s="40">
        <f>(R899-Q899)</f>
        <v>69</v>
      </c>
      <c r="T899" s="40">
        <f>123+20</f>
        <v>143</v>
      </c>
      <c r="U899" s="40"/>
      <c r="V899" s="40"/>
      <c r="W899" s="40"/>
      <c r="X899" s="40">
        <v>1010</v>
      </c>
      <c r="Y899" s="40">
        <v>276</v>
      </c>
      <c r="Z899" s="40">
        <v>111</v>
      </c>
      <c r="AA899" s="40"/>
      <c r="AB899" s="40"/>
      <c r="AC899" s="40" t="s">
        <v>525</v>
      </c>
      <c r="AD899" s="40" t="s">
        <v>79</v>
      </c>
      <c r="AE899" s="40" t="s">
        <v>552</v>
      </c>
      <c r="AF899" s="1"/>
    </row>
    <row r="900" spans="1:32">
      <c r="A900" s="1" t="s">
        <v>1764</v>
      </c>
      <c r="B900" s="9">
        <v>41678</v>
      </c>
      <c r="C900" s="40" t="s">
        <v>1468</v>
      </c>
      <c r="D900" s="40" t="s">
        <v>32</v>
      </c>
      <c r="E900" s="40" t="s">
        <v>53</v>
      </c>
      <c r="F900" s="47" t="s">
        <v>2188</v>
      </c>
      <c r="G900" s="40" t="s">
        <v>224</v>
      </c>
      <c r="H900" s="40" t="s">
        <v>27</v>
      </c>
      <c r="I900" s="40"/>
      <c r="J900" s="40"/>
      <c r="K900" s="40"/>
      <c r="L900" s="40"/>
      <c r="M900" s="40"/>
      <c r="N900" s="40"/>
      <c r="O900" s="40"/>
      <c r="P900" s="40"/>
      <c r="Q900" s="40"/>
      <c r="R900" s="40"/>
      <c r="S900" s="40"/>
      <c r="T900" s="40"/>
      <c r="U900" s="40"/>
      <c r="V900" s="40"/>
      <c r="W900" s="40"/>
      <c r="X900" s="40"/>
      <c r="Y900" s="40"/>
      <c r="Z900" s="40"/>
      <c r="AA900" s="40"/>
      <c r="AB900" s="40"/>
      <c r="AC900" s="40" t="s">
        <v>524</v>
      </c>
      <c r="AD900" s="40" t="s">
        <v>524</v>
      </c>
      <c r="AE900" s="40"/>
      <c r="AF900" s="1"/>
    </row>
    <row r="901" spans="1:32">
      <c r="A901" s="1" t="s">
        <v>1764</v>
      </c>
      <c r="B901" s="9">
        <v>41678</v>
      </c>
      <c r="C901" s="40" t="s">
        <v>1507</v>
      </c>
      <c r="D901" s="40" t="s">
        <v>29</v>
      </c>
      <c r="E901" s="40" t="s">
        <v>25</v>
      </c>
      <c r="F901" s="47" t="s">
        <v>2195</v>
      </c>
      <c r="G901" s="40" t="s">
        <v>224</v>
      </c>
      <c r="H901" s="40" t="s">
        <v>33</v>
      </c>
      <c r="I901" s="40" t="s">
        <v>533</v>
      </c>
      <c r="J901" s="40">
        <v>38.200000000000003</v>
      </c>
      <c r="K901" s="40">
        <v>25.05</v>
      </c>
      <c r="L901" s="40">
        <v>10.01</v>
      </c>
      <c r="M901" s="40"/>
      <c r="N901" s="40"/>
      <c r="O901" s="40"/>
      <c r="P901" s="40"/>
      <c r="Q901" s="40">
        <v>18</v>
      </c>
      <c r="R901" s="40">
        <v>104</v>
      </c>
      <c r="S901" s="40">
        <f>(R901-Q901)</f>
        <v>86</v>
      </c>
      <c r="T901" s="40">
        <f>30+5</f>
        <v>35</v>
      </c>
      <c r="U901" s="40"/>
      <c r="V901" s="40"/>
      <c r="W901" s="40"/>
      <c r="X901" s="40">
        <v>1008</v>
      </c>
      <c r="Y901" s="40">
        <v>274</v>
      </c>
      <c r="Z901" s="40">
        <v>109</v>
      </c>
      <c r="AA901" s="40"/>
      <c r="AB901" s="40"/>
      <c r="AC901" s="40" t="s">
        <v>525</v>
      </c>
      <c r="AD901" s="40" t="s">
        <v>542</v>
      </c>
      <c r="AE901" s="40"/>
      <c r="AF901" s="1"/>
    </row>
    <row r="902" spans="1:32">
      <c r="A902" s="1" t="s">
        <v>1764</v>
      </c>
      <c r="B902" s="9">
        <v>41678</v>
      </c>
      <c r="C902" s="40" t="s">
        <v>1492</v>
      </c>
      <c r="D902" s="40" t="s">
        <v>29</v>
      </c>
      <c r="E902" s="40" t="s">
        <v>53</v>
      </c>
      <c r="F902" s="47" t="s">
        <v>2186</v>
      </c>
      <c r="G902" s="42" t="s">
        <v>224</v>
      </c>
      <c r="H902" s="42" t="s">
        <v>33</v>
      </c>
      <c r="I902" s="40"/>
      <c r="J902" s="40"/>
      <c r="K902" s="40"/>
      <c r="L902" s="40"/>
      <c r="M902" s="40"/>
      <c r="N902" s="40"/>
      <c r="O902" s="40"/>
      <c r="P902" s="40"/>
      <c r="Q902" s="40"/>
      <c r="R902" s="40"/>
      <c r="S902" s="40"/>
      <c r="T902" s="40"/>
      <c r="U902" s="40"/>
      <c r="V902" s="40"/>
      <c r="W902" s="40"/>
      <c r="X902" s="40"/>
      <c r="Y902" s="40"/>
      <c r="Z902" s="40"/>
      <c r="AA902" s="40"/>
      <c r="AB902" s="40"/>
      <c r="AC902" s="40" t="s">
        <v>524</v>
      </c>
      <c r="AD902" s="40" t="s">
        <v>525</v>
      </c>
      <c r="AE902" s="40"/>
      <c r="AF902" s="1"/>
    </row>
    <row r="903" spans="1:32">
      <c r="A903" s="1" t="s">
        <v>1764</v>
      </c>
      <c r="B903" s="9">
        <v>41678</v>
      </c>
      <c r="C903" s="40" t="s">
        <v>1823</v>
      </c>
      <c r="D903" s="40" t="s">
        <v>29</v>
      </c>
      <c r="E903" s="40" t="s">
        <v>53</v>
      </c>
      <c r="F903" s="47" t="s">
        <v>2155</v>
      </c>
      <c r="G903" s="40" t="s">
        <v>26</v>
      </c>
      <c r="H903" s="40" t="s">
        <v>27</v>
      </c>
      <c r="I903" s="40"/>
      <c r="J903" s="40"/>
      <c r="K903" s="40"/>
      <c r="L903" s="40"/>
      <c r="M903" s="40"/>
      <c r="N903" s="40"/>
      <c r="O903" s="40"/>
      <c r="P903" s="40"/>
      <c r="Q903" s="40"/>
      <c r="R903" s="40"/>
      <c r="S903" s="40"/>
      <c r="T903" s="40"/>
      <c r="U903" s="40"/>
      <c r="V903" s="40"/>
      <c r="W903" s="40"/>
      <c r="X903" s="40"/>
      <c r="Y903" s="40"/>
      <c r="Z903" s="40"/>
      <c r="AA903" s="40"/>
      <c r="AB903" s="40"/>
      <c r="AC903" s="40" t="s">
        <v>524</v>
      </c>
      <c r="AD903" s="40" t="s">
        <v>79</v>
      </c>
      <c r="AE903" s="40"/>
      <c r="AF903" s="1"/>
    </row>
    <row r="904" spans="1:32">
      <c r="A904" s="1" t="s">
        <v>1764</v>
      </c>
      <c r="B904" s="9">
        <v>41678</v>
      </c>
      <c r="C904" s="40" t="s">
        <v>1501</v>
      </c>
      <c r="D904" s="40" t="s">
        <v>29</v>
      </c>
      <c r="E904" s="40" t="s">
        <v>53</v>
      </c>
      <c r="F904" s="47" t="s">
        <v>2187</v>
      </c>
      <c r="G904" s="40" t="s">
        <v>224</v>
      </c>
      <c r="H904" s="40" t="s">
        <v>27</v>
      </c>
      <c r="I904" s="40"/>
      <c r="J904" s="40"/>
      <c r="K904" s="40"/>
      <c r="L904" s="40"/>
      <c r="M904" s="40"/>
      <c r="N904" s="40"/>
      <c r="O904" s="40"/>
      <c r="P904" s="40"/>
      <c r="Q904" s="40"/>
      <c r="R904" s="40"/>
      <c r="S904" s="40"/>
      <c r="T904" s="40"/>
      <c r="U904" s="40"/>
      <c r="V904" s="40"/>
      <c r="W904" s="40"/>
      <c r="X904" s="40"/>
      <c r="Y904" s="40"/>
      <c r="Z904" s="40"/>
      <c r="AA904" s="40"/>
      <c r="AB904" s="40"/>
      <c r="AC904" s="40" t="s">
        <v>525</v>
      </c>
      <c r="AD904" s="40" t="s">
        <v>542</v>
      </c>
      <c r="AE904" s="40"/>
      <c r="AF904" s="1"/>
    </row>
    <row r="905" spans="1:32">
      <c r="A905" s="31" t="s">
        <v>1765</v>
      </c>
      <c r="B905" s="32">
        <v>41679</v>
      </c>
      <c r="C905" s="41" t="s">
        <v>1483</v>
      </c>
      <c r="D905" s="41" t="s">
        <v>265</v>
      </c>
      <c r="E905" s="41" t="s">
        <v>25</v>
      </c>
      <c r="F905" s="71" t="s">
        <v>2595</v>
      </c>
      <c r="G905" s="41" t="s">
        <v>26</v>
      </c>
      <c r="H905" s="41" t="s">
        <v>33</v>
      </c>
      <c r="I905" s="41" t="s">
        <v>563</v>
      </c>
      <c r="J905" s="41">
        <v>38.299999999999997</v>
      </c>
      <c r="K905" s="41"/>
      <c r="L905" s="41"/>
      <c r="M905" s="41"/>
      <c r="N905" s="41"/>
      <c r="O905" s="41"/>
      <c r="P905" s="41">
        <v>25.9</v>
      </c>
      <c r="Q905" s="41"/>
      <c r="R905" s="41"/>
      <c r="S905" s="41"/>
      <c r="T905" s="41"/>
      <c r="U905" s="41"/>
      <c r="V905" s="41"/>
      <c r="W905" s="41" t="s">
        <v>73</v>
      </c>
      <c r="X905" s="41"/>
      <c r="Y905" s="41"/>
      <c r="Z905" s="41"/>
      <c r="AA905" s="41"/>
      <c r="AB905" s="41"/>
      <c r="AC905" s="41" t="s">
        <v>524</v>
      </c>
      <c r="AD905" s="41" t="s">
        <v>524</v>
      </c>
      <c r="AE905" s="41" t="s">
        <v>564</v>
      </c>
      <c r="AF905" s="31"/>
    </row>
    <row r="906" spans="1:32">
      <c r="A906" s="1" t="s">
        <v>1765</v>
      </c>
      <c r="B906" s="9">
        <v>41679</v>
      </c>
      <c r="C906" s="40" t="s">
        <v>1455</v>
      </c>
      <c r="D906" s="40" t="s">
        <v>30</v>
      </c>
      <c r="E906" s="40" t="s">
        <v>25</v>
      </c>
      <c r="F906" s="47" t="s">
        <v>2198</v>
      </c>
      <c r="G906" s="40" t="s">
        <v>26</v>
      </c>
      <c r="H906" s="40" t="s">
        <v>27</v>
      </c>
      <c r="I906" s="40" t="s">
        <v>559</v>
      </c>
      <c r="J906" s="40">
        <v>27.2</v>
      </c>
      <c r="K906" s="40">
        <v>16.850000000000001</v>
      </c>
      <c r="L906" s="40">
        <v>14.9</v>
      </c>
      <c r="M906" s="40"/>
      <c r="N906" s="40"/>
      <c r="O906" s="40"/>
      <c r="P906" s="40"/>
      <c r="Q906" s="40">
        <v>19</v>
      </c>
      <c r="R906" s="40">
        <v>65</v>
      </c>
      <c r="S906" s="40">
        <f>R906-Q906</f>
        <v>46</v>
      </c>
      <c r="T906" s="40">
        <f>23+9</f>
        <v>32</v>
      </c>
      <c r="U906" s="40"/>
      <c r="V906" s="40"/>
      <c r="W906" s="40"/>
      <c r="X906" s="40">
        <v>1012</v>
      </c>
      <c r="Y906" s="40">
        <v>278</v>
      </c>
      <c r="Z906" s="40">
        <v>113</v>
      </c>
      <c r="AA906" s="40"/>
      <c r="AB906" s="40"/>
      <c r="AC906" s="40" t="s">
        <v>525</v>
      </c>
      <c r="AD906" s="40" t="s">
        <v>79</v>
      </c>
      <c r="AE906" s="40"/>
      <c r="AF906" s="1"/>
    </row>
    <row r="907" spans="1:32">
      <c r="A907" s="1" t="s">
        <v>1765</v>
      </c>
      <c r="B907" s="9">
        <v>41679</v>
      </c>
      <c r="C907" s="40" t="s">
        <v>1476</v>
      </c>
      <c r="D907" s="40" t="s">
        <v>30</v>
      </c>
      <c r="E907" s="40" t="s">
        <v>25</v>
      </c>
      <c r="F907" s="47" t="s">
        <v>2199</v>
      </c>
      <c r="G907" s="40" t="s">
        <v>224</v>
      </c>
      <c r="H907" s="40" t="s">
        <v>33</v>
      </c>
      <c r="I907" s="40" t="s">
        <v>533</v>
      </c>
      <c r="J907" s="40">
        <v>26.1</v>
      </c>
      <c r="K907" s="40">
        <v>18.05</v>
      </c>
      <c r="L907" s="40">
        <v>7.4</v>
      </c>
      <c r="M907" s="40"/>
      <c r="N907" s="40"/>
      <c r="O907" s="40"/>
      <c r="P907" s="40"/>
      <c r="Q907" s="40">
        <v>19</v>
      </c>
      <c r="R907" s="40">
        <v>64</v>
      </c>
      <c r="S907" s="40">
        <f>R907-Q907</f>
        <v>45</v>
      </c>
      <c r="T907" s="40">
        <f>30+20</f>
        <v>50</v>
      </c>
      <c r="U907" s="40"/>
      <c r="V907" s="40"/>
      <c r="W907" s="40"/>
      <c r="X907" s="40">
        <v>1014</v>
      </c>
      <c r="Y907" s="40">
        <v>280</v>
      </c>
      <c r="Z907" s="40">
        <v>115</v>
      </c>
      <c r="AA907" s="40"/>
      <c r="AB907" s="40"/>
      <c r="AC907" s="40" t="s">
        <v>525</v>
      </c>
      <c r="AD907" s="40" t="s">
        <v>524</v>
      </c>
      <c r="AE907" s="40" t="s">
        <v>560</v>
      </c>
      <c r="AF907" s="1"/>
    </row>
    <row r="908" spans="1:32">
      <c r="A908" s="1" t="s">
        <v>1765</v>
      </c>
      <c r="B908" s="9">
        <v>41679</v>
      </c>
      <c r="C908" s="40" t="s">
        <v>1827</v>
      </c>
      <c r="D908" s="40" t="s">
        <v>29</v>
      </c>
      <c r="E908" s="40" t="s">
        <v>53</v>
      </c>
      <c r="F908" s="47" t="s">
        <v>2194</v>
      </c>
      <c r="G908" s="40" t="s">
        <v>224</v>
      </c>
      <c r="H908" s="40" t="s">
        <v>33</v>
      </c>
      <c r="I908" s="40"/>
      <c r="J908" s="40"/>
      <c r="K908" s="40"/>
      <c r="L908" s="40"/>
      <c r="M908" s="40"/>
      <c r="N908" s="40"/>
      <c r="O908" s="40"/>
      <c r="P908" s="40"/>
      <c r="Q908" s="40"/>
      <c r="R908" s="40"/>
      <c r="S908" s="40"/>
      <c r="T908" s="40"/>
      <c r="U908" s="40"/>
      <c r="V908" s="40"/>
      <c r="W908" s="40"/>
      <c r="X908" s="40"/>
      <c r="Y908" s="40"/>
      <c r="Z908" s="40"/>
      <c r="AA908" s="40"/>
      <c r="AB908" s="40"/>
      <c r="AC908" s="40" t="s">
        <v>524</v>
      </c>
      <c r="AD908" s="40" t="s">
        <v>79</v>
      </c>
      <c r="AE908" s="40"/>
      <c r="AF908" s="1"/>
    </row>
    <row r="909" spans="1:32">
      <c r="A909" s="1" t="s">
        <v>1765</v>
      </c>
      <c r="B909" s="9">
        <v>41679</v>
      </c>
      <c r="C909" s="40" t="s">
        <v>1818</v>
      </c>
      <c r="D909" s="40" t="s">
        <v>32</v>
      </c>
      <c r="E909" s="40" t="s">
        <v>53</v>
      </c>
      <c r="F909" s="47" t="s">
        <v>2188</v>
      </c>
      <c r="G909" s="40" t="s">
        <v>224</v>
      </c>
      <c r="H909" s="40" t="s">
        <v>27</v>
      </c>
      <c r="I909" s="40"/>
      <c r="J909" s="40"/>
      <c r="K909" s="40"/>
      <c r="L909" s="40"/>
      <c r="M909" s="40"/>
      <c r="N909" s="40"/>
      <c r="O909" s="40"/>
      <c r="P909" s="40"/>
      <c r="Q909" s="40"/>
      <c r="R909" s="40"/>
      <c r="S909" s="40"/>
      <c r="T909" s="40"/>
      <c r="U909" s="40"/>
      <c r="V909" s="40" t="s">
        <v>558</v>
      </c>
      <c r="W909" s="40"/>
      <c r="X909" s="40"/>
      <c r="Y909" s="40"/>
      <c r="Z909" s="40"/>
      <c r="AA909" s="40"/>
      <c r="AB909" s="40"/>
      <c r="AC909" s="40" t="s">
        <v>525</v>
      </c>
      <c r="AD909" s="40" t="s">
        <v>542</v>
      </c>
      <c r="AE909" s="40"/>
      <c r="AF909" s="1"/>
    </row>
    <row r="910" spans="1:32">
      <c r="A910" s="1" t="s">
        <v>1765</v>
      </c>
      <c r="B910" s="9">
        <v>41679</v>
      </c>
      <c r="C910" s="40" t="s">
        <v>1500</v>
      </c>
      <c r="D910" s="40" t="s">
        <v>121</v>
      </c>
      <c r="E910" s="40" t="s">
        <v>53</v>
      </c>
      <c r="F910" s="47" t="s">
        <v>2183</v>
      </c>
      <c r="G910" s="40" t="s">
        <v>26</v>
      </c>
      <c r="H910" s="40" t="s">
        <v>33</v>
      </c>
      <c r="I910" s="40"/>
      <c r="J910" s="40"/>
      <c r="K910" s="40"/>
      <c r="L910" s="40"/>
      <c r="M910" s="40"/>
      <c r="N910" s="40"/>
      <c r="O910" s="40"/>
      <c r="P910" s="40"/>
      <c r="Q910" s="40"/>
      <c r="R910" s="40"/>
      <c r="S910" s="40"/>
      <c r="T910" s="40"/>
      <c r="U910" s="40"/>
      <c r="V910" s="40" t="s">
        <v>565</v>
      </c>
      <c r="W910" s="40"/>
      <c r="X910" s="40"/>
      <c r="Y910" s="40"/>
      <c r="Z910" s="40"/>
      <c r="AA910" s="40"/>
      <c r="AB910" s="40"/>
      <c r="AC910" s="40"/>
      <c r="AD910" s="40" t="s">
        <v>525</v>
      </c>
      <c r="AE910" s="40"/>
      <c r="AF910" s="1"/>
    </row>
    <row r="911" spans="1:32">
      <c r="A911" s="1" t="s">
        <v>1765</v>
      </c>
      <c r="B911" s="9">
        <v>41679</v>
      </c>
      <c r="C911" s="40" t="s">
        <v>1485</v>
      </c>
      <c r="D911" s="40" t="s">
        <v>29</v>
      </c>
      <c r="E911" s="40" t="s">
        <v>53</v>
      </c>
      <c r="F911" s="47" t="s">
        <v>2186</v>
      </c>
      <c r="G911" s="42" t="s">
        <v>224</v>
      </c>
      <c r="H911" s="42" t="s">
        <v>33</v>
      </c>
      <c r="I911" s="40"/>
      <c r="J911" s="40"/>
      <c r="K911" s="40"/>
      <c r="L911" s="40"/>
      <c r="M911" s="40"/>
      <c r="N911" s="40"/>
      <c r="O911" s="40"/>
      <c r="P911" s="40"/>
      <c r="Q911" s="40"/>
      <c r="R911" s="40"/>
      <c r="S911" s="40"/>
      <c r="T911" s="40"/>
      <c r="U911" s="40"/>
      <c r="V911" s="40"/>
      <c r="W911" s="40"/>
      <c r="X911" s="40"/>
      <c r="Y911" s="40"/>
      <c r="Z911" s="40"/>
      <c r="AA911" s="40"/>
      <c r="AB911" s="40"/>
      <c r="AC911" s="40" t="s">
        <v>525</v>
      </c>
      <c r="AD911" s="40" t="s">
        <v>524</v>
      </c>
      <c r="AE911" s="40"/>
      <c r="AF911" s="1"/>
    </row>
    <row r="912" spans="1:32">
      <c r="A912" s="1" t="s">
        <v>1765</v>
      </c>
      <c r="B912" s="9">
        <v>41679</v>
      </c>
      <c r="C912" s="40" t="s">
        <v>1521</v>
      </c>
      <c r="D912" s="40" t="s">
        <v>32</v>
      </c>
      <c r="E912" s="40" t="s">
        <v>25</v>
      </c>
      <c r="F912" s="47" t="s">
        <v>2197</v>
      </c>
      <c r="G912" s="40" t="s">
        <v>224</v>
      </c>
      <c r="H912" s="40" t="s">
        <v>33</v>
      </c>
      <c r="I912" s="40" t="s">
        <v>566</v>
      </c>
      <c r="J912" s="40">
        <v>26.7</v>
      </c>
      <c r="K912" s="40">
        <v>19.399999999999999</v>
      </c>
      <c r="L912" s="40">
        <v>18.899999999999999</v>
      </c>
      <c r="M912" s="40"/>
      <c r="N912" s="40"/>
      <c r="O912" s="40"/>
      <c r="P912" s="40"/>
      <c r="Q912" s="40">
        <v>19</v>
      </c>
      <c r="R912" s="40">
        <v>56</v>
      </c>
      <c r="S912" s="40">
        <f>R912-Q912</f>
        <v>37</v>
      </c>
      <c r="T912" s="40">
        <f>20+10</f>
        <v>30</v>
      </c>
      <c r="U912" s="40"/>
      <c r="V912" s="40"/>
      <c r="W912" s="40"/>
      <c r="X912" s="40">
        <v>1013</v>
      </c>
      <c r="Y912" s="40">
        <v>279</v>
      </c>
      <c r="Z912" s="40">
        <v>114</v>
      </c>
      <c r="AA912" s="40"/>
      <c r="AB912" s="40"/>
      <c r="AC912" s="40" t="s">
        <v>524</v>
      </c>
      <c r="AD912" s="40" t="s">
        <v>525</v>
      </c>
      <c r="AE912" s="40"/>
      <c r="AF912" s="1"/>
    </row>
    <row r="913" spans="1:32">
      <c r="A913" s="1" t="s">
        <v>1765</v>
      </c>
      <c r="B913" s="9">
        <v>41679</v>
      </c>
      <c r="C913" s="40" t="s">
        <v>1817</v>
      </c>
      <c r="D913" s="40" t="s">
        <v>32</v>
      </c>
      <c r="E913" s="40" t="s">
        <v>53</v>
      </c>
      <c r="F913" s="47" t="s">
        <v>2165</v>
      </c>
      <c r="G913" s="40" t="s">
        <v>26</v>
      </c>
      <c r="H913" s="40" t="s">
        <v>66</v>
      </c>
      <c r="I913" s="40"/>
      <c r="J913" s="40"/>
      <c r="K913" s="40"/>
      <c r="L913" s="40"/>
      <c r="M913" s="40"/>
      <c r="N913" s="40"/>
      <c r="O913" s="40"/>
      <c r="P913" s="40"/>
      <c r="Q913" s="40"/>
      <c r="R913" s="40"/>
      <c r="S913" s="40"/>
      <c r="T913" s="40"/>
      <c r="U913" s="40"/>
      <c r="V913" s="40" t="s">
        <v>557</v>
      </c>
      <c r="W913" s="40"/>
      <c r="X913" s="40"/>
      <c r="Y913" s="40"/>
      <c r="Z913" s="40"/>
      <c r="AA913" s="40"/>
      <c r="AB913" s="40"/>
      <c r="AC913" s="40" t="s">
        <v>525</v>
      </c>
      <c r="AD913" s="40" t="s">
        <v>542</v>
      </c>
      <c r="AE913" s="40"/>
      <c r="AF913" s="1"/>
    </row>
    <row r="914" spans="1:32">
      <c r="A914" s="1" t="s">
        <v>1765</v>
      </c>
      <c r="B914" s="9">
        <v>41679</v>
      </c>
      <c r="C914" s="40" t="s">
        <v>1508</v>
      </c>
      <c r="D914" s="40" t="s">
        <v>239</v>
      </c>
      <c r="E914" s="40" t="s">
        <v>53</v>
      </c>
      <c r="F914" s="47" t="s">
        <v>2152</v>
      </c>
      <c r="G914" s="40" t="s">
        <v>26</v>
      </c>
      <c r="H914" s="40" t="s">
        <v>33</v>
      </c>
      <c r="I914" s="40"/>
      <c r="J914" s="40"/>
      <c r="K914" s="40"/>
      <c r="L914" s="40"/>
      <c r="M914" s="40"/>
      <c r="N914" s="40"/>
      <c r="O914" s="40"/>
      <c r="P914" s="40"/>
      <c r="Q914" s="40"/>
      <c r="R914" s="40"/>
      <c r="S914" s="40"/>
      <c r="T914" s="40"/>
      <c r="U914" s="40"/>
      <c r="V914" s="40"/>
      <c r="W914" s="40"/>
      <c r="X914" s="40"/>
      <c r="Y914" s="40"/>
      <c r="Z914" s="40"/>
      <c r="AA914" s="40"/>
      <c r="AB914" s="40"/>
      <c r="AC914" s="40" t="s">
        <v>525</v>
      </c>
      <c r="AD914" s="40" t="s">
        <v>525</v>
      </c>
      <c r="AE914" s="40"/>
      <c r="AF914" s="1"/>
    </row>
    <row r="915" spans="1:32">
      <c r="A915" s="1" t="s">
        <v>1765</v>
      </c>
      <c r="B915" s="9">
        <v>41679</v>
      </c>
      <c r="C915" s="40" t="s">
        <v>1514</v>
      </c>
      <c r="D915" s="40" t="s">
        <v>29</v>
      </c>
      <c r="E915" s="40" t="s">
        <v>53</v>
      </c>
      <c r="F915" s="47" t="s">
        <v>2187</v>
      </c>
      <c r="G915" s="40" t="s">
        <v>224</v>
      </c>
      <c r="H915" s="40" t="s">
        <v>27</v>
      </c>
      <c r="I915" s="40"/>
      <c r="J915" s="40"/>
      <c r="K915" s="40"/>
      <c r="L915" s="40"/>
      <c r="M915" s="40"/>
      <c r="N915" s="40"/>
      <c r="O915" s="40"/>
      <c r="P915" s="40"/>
      <c r="Q915" s="40"/>
      <c r="R915" s="40"/>
      <c r="S915" s="40"/>
      <c r="T915" s="40"/>
      <c r="U915" s="40"/>
      <c r="V915" s="40"/>
      <c r="W915" s="40"/>
      <c r="X915" s="40"/>
      <c r="Y915" s="40"/>
      <c r="Z915" s="40"/>
      <c r="AA915" s="40"/>
      <c r="AB915" s="40"/>
      <c r="AC915" s="40" t="s">
        <v>525</v>
      </c>
      <c r="AD915" s="40" t="s">
        <v>525</v>
      </c>
      <c r="AE915" s="40"/>
      <c r="AF915" s="1"/>
    </row>
    <row r="916" spans="1:32">
      <c r="A916" s="1" t="s">
        <v>1765</v>
      </c>
      <c r="B916" s="9">
        <v>41679</v>
      </c>
      <c r="C916" s="40" t="s">
        <v>1477</v>
      </c>
      <c r="D916" s="40" t="s">
        <v>24</v>
      </c>
      <c r="E916" s="40" t="s">
        <v>25</v>
      </c>
      <c r="F916" s="47" t="s">
        <v>2196</v>
      </c>
      <c r="G916" s="40" t="s">
        <v>26</v>
      </c>
      <c r="H916" s="40" t="s">
        <v>33</v>
      </c>
      <c r="I916" s="40" t="s">
        <v>561</v>
      </c>
      <c r="J916" s="40">
        <v>47.4</v>
      </c>
      <c r="K916" s="40">
        <v>26.3</v>
      </c>
      <c r="L916" s="40">
        <v>22.5</v>
      </c>
      <c r="M916" s="40"/>
      <c r="N916" s="40"/>
      <c r="O916" s="40"/>
      <c r="P916" s="40"/>
      <c r="Q916" s="40">
        <v>19</v>
      </c>
      <c r="R916" s="40">
        <v>297</v>
      </c>
      <c r="S916" s="40">
        <f>R916-Q916</f>
        <v>278</v>
      </c>
      <c r="T916" s="40">
        <f>4+1</f>
        <v>5</v>
      </c>
      <c r="U916" s="40"/>
      <c r="V916" s="40"/>
      <c r="W916" s="40"/>
      <c r="X916" s="40">
        <v>1011</v>
      </c>
      <c r="Y916" s="40">
        <v>277</v>
      </c>
      <c r="Z916" s="40">
        <v>112</v>
      </c>
      <c r="AA916" s="40"/>
      <c r="AB916" s="40"/>
      <c r="AC916" s="40" t="s">
        <v>524</v>
      </c>
      <c r="AD916" s="40" t="s">
        <v>524</v>
      </c>
      <c r="AE916" s="40" t="s">
        <v>562</v>
      </c>
      <c r="AF916" s="1"/>
    </row>
    <row r="917" spans="1:32">
      <c r="A917" s="1" t="s">
        <v>1766</v>
      </c>
      <c r="B917" s="9">
        <v>41680</v>
      </c>
      <c r="C917" s="40" t="s">
        <v>1507</v>
      </c>
      <c r="D917" s="40" t="s">
        <v>239</v>
      </c>
      <c r="E917" s="40" t="s">
        <v>53</v>
      </c>
      <c r="F917" s="47" t="s">
        <v>2121</v>
      </c>
      <c r="G917" s="40" t="s">
        <v>26</v>
      </c>
      <c r="H917" s="40" t="s">
        <v>27</v>
      </c>
      <c r="I917" s="40"/>
      <c r="J917" s="40"/>
      <c r="K917" s="40"/>
      <c r="L917" s="40"/>
      <c r="M917" s="40"/>
      <c r="N917" s="40"/>
      <c r="O917" s="40"/>
      <c r="P917" s="40"/>
      <c r="Q917" s="40"/>
      <c r="R917" s="40"/>
      <c r="S917" s="40"/>
      <c r="T917" s="40"/>
      <c r="U917" s="40"/>
      <c r="V917" s="40"/>
      <c r="W917" s="40"/>
      <c r="X917" s="40"/>
      <c r="Y917" s="40"/>
      <c r="Z917" s="40"/>
      <c r="AA917" s="40"/>
      <c r="AB917" s="40"/>
      <c r="AC917" s="40" t="s">
        <v>525</v>
      </c>
      <c r="AD917" s="40" t="s">
        <v>524</v>
      </c>
      <c r="AE917" s="40"/>
      <c r="AF917" s="1"/>
    </row>
    <row r="918" spans="1:32">
      <c r="A918" s="1" t="s">
        <v>1766</v>
      </c>
      <c r="B918" s="9">
        <v>41680</v>
      </c>
      <c r="C918" s="40" t="s">
        <v>1467</v>
      </c>
      <c r="D918" s="40" t="s">
        <v>29</v>
      </c>
      <c r="E918" s="40" t="s">
        <v>25</v>
      </c>
      <c r="F918" s="47" t="s">
        <v>2202</v>
      </c>
      <c r="G918" s="40" t="s">
        <v>26</v>
      </c>
      <c r="H918" s="40" t="s">
        <v>27</v>
      </c>
      <c r="I918" s="40" t="s">
        <v>573</v>
      </c>
      <c r="J918" s="40">
        <v>41.7</v>
      </c>
      <c r="K918" s="40">
        <v>29.95</v>
      </c>
      <c r="L918" s="40">
        <v>28.3</v>
      </c>
      <c r="M918" s="40"/>
      <c r="N918" s="40"/>
      <c r="O918" s="40"/>
      <c r="P918" s="40"/>
      <c r="Q918" s="40">
        <v>19</v>
      </c>
      <c r="R918" s="40">
        <v>185</v>
      </c>
      <c r="S918" s="40">
        <f>R918-Q918</f>
        <v>166</v>
      </c>
      <c r="T918" s="40">
        <f>134+12</f>
        <v>146</v>
      </c>
      <c r="U918" s="40"/>
      <c r="V918" s="40"/>
      <c r="W918" s="40"/>
      <c r="X918" s="40">
        <v>1015</v>
      </c>
      <c r="Y918" s="40">
        <v>281</v>
      </c>
      <c r="Z918" s="40">
        <v>116</v>
      </c>
      <c r="AA918" s="40"/>
      <c r="AB918" s="40"/>
      <c r="AC918" s="40" t="s">
        <v>524</v>
      </c>
      <c r="AD918" s="40" t="s">
        <v>542</v>
      </c>
      <c r="AE918" s="40"/>
      <c r="AF918" s="1"/>
    </row>
    <row r="919" spans="1:32">
      <c r="A919" s="1" t="s">
        <v>1766</v>
      </c>
      <c r="B919" s="9">
        <v>41680</v>
      </c>
      <c r="C919" s="40" t="s">
        <v>1480</v>
      </c>
      <c r="D919" s="40" t="s">
        <v>29</v>
      </c>
      <c r="E919" s="40" t="s">
        <v>53</v>
      </c>
      <c r="F919" s="47" t="s">
        <v>2192</v>
      </c>
      <c r="G919" s="40" t="s">
        <v>26</v>
      </c>
      <c r="H919" s="40" t="s">
        <v>27</v>
      </c>
      <c r="I919" s="40"/>
      <c r="J919" s="40"/>
      <c r="K919" s="40"/>
      <c r="L919" s="40"/>
      <c r="M919" s="40"/>
      <c r="N919" s="40"/>
      <c r="O919" s="40"/>
      <c r="P919" s="40"/>
      <c r="Q919" s="40"/>
      <c r="R919" s="40"/>
      <c r="S919" s="40"/>
      <c r="T919" s="40"/>
      <c r="U919" s="40"/>
      <c r="V919" s="40"/>
      <c r="W919" s="40"/>
      <c r="X919" s="40"/>
      <c r="Y919" s="40"/>
      <c r="Z919" s="40"/>
      <c r="AA919" s="40"/>
      <c r="AB919" s="40"/>
      <c r="AC919" s="40" t="s">
        <v>525</v>
      </c>
      <c r="AD919" s="40" t="s">
        <v>79</v>
      </c>
      <c r="AE919" s="40"/>
      <c r="AF919" s="1"/>
    </row>
    <row r="920" spans="1:32">
      <c r="A920" s="1" t="s">
        <v>1766</v>
      </c>
      <c r="B920" s="9">
        <v>41680</v>
      </c>
      <c r="C920" s="40" t="s">
        <v>1455</v>
      </c>
      <c r="D920" s="40" t="s">
        <v>30</v>
      </c>
      <c r="E920" s="40" t="s">
        <v>53</v>
      </c>
      <c r="F920" s="47" t="s">
        <v>2198</v>
      </c>
      <c r="G920" s="40" t="s">
        <v>26</v>
      </c>
      <c r="H920" s="40" t="s">
        <v>27</v>
      </c>
      <c r="I920" s="40"/>
      <c r="J920" s="40"/>
      <c r="K920" s="40"/>
      <c r="L920" s="40"/>
      <c r="M920" s="40"/>
      <c r="N920" s="40"/>
      <c r="O920" s="40"/>
      <c r="P920" s="40"/>
      <c r="Q920" s="40"/>
      <c r="R920" s="40"/>
      <c r="S920" s="40"/>
      <c r="T920" s="40"/>
      <c r="U920" s="40"/>
      <c r="V920" s="40"/>
      <c r="W920" s="40"/>
      <c r="X920" s="40"/>
      <c r="Y920" s="40"/>
      <c r="Z920" s="40"/>
      <c r="AA920" s="40"/>
      <c r="AB920" s="40"/>
      <c r="AC920" s="40" t="s">
        <v>525</v>
      </c>
      <c r="AD920" s="40" t="s">
        <v>542</v>
      </c>
      <c r="AE920" s="40"/>
      <c r="AF920" s="1"/>
    </row>
    <row r="921" spans="1:32">
      <c r="A921" s="1" t="s">
        <v>1766</v>
      </c>
      <c r="B921" s="9">
        <v>41680</v>
      </c>
      <c r="C921" s="40" t="s">
        <v>1815</v>
      </c>
      <c r="D921" s="40" t="s">
        <v>30</v>
      </c>
      <c r="E921" s="40" t="s">
        <v>53</v>
      </c>
      <c r="F921" s="47" t="s">
        <v>2191</v>
      </c>
      <c r="G921" s="40" t="s">
        <v>26</v>
      </c>
      <c r="H921" s="40" t="s">
        <v>33</v>
      </c>
      <c r="I921" s="40"/>
      <c r="J921" s="40"/>
      <c r="K921" s="40"/>
      <c r="L921" s="40"/>
      <c r="M921" s="40"/>
      <c r="N921" s="40"/>
      <c r="O921" s="40"/>
      <c r="P921" s="40"/>
      <c r="Q921" s="40"/>
      <c r="R921" s="40"/>
      <c r="S921" s="40"/>
      <c r="T921" s="40"/>
      <c r="U921" s="40"/>
      <c r="V921" s="40"/>
      <c r="W921" s="40"/>
      <c r="X921" s="40"/>
      <c r="Y921" s="40"/>
      <c r="Z921" s="40"/>
      <c r="AA921" s="40"/>
      <c r="AB921" s="40"/>
      <c r="AC921" s="40" t="s">
        <v>525</v>
      </c>
      <c r="AD921" s="40" t="s">
        <v>542</v>
      </c>
      <c r="AE921" s="40"/>
      <c r="AF921" s="1"/>
    </row>
    <row r="922" spans="1:32">
      <c r="A922" s="1" t="s">
        <v>1766</v>
      </c>
      <c r="B922" s="9">
        <v>41680</v>
      </c>
      <c r="C922" s="40" t="s">
        <v>1813</v>
      </c>
      <c r="D922" s="40" t="s">
        <v>24</v>
      </c>
      <c r="E922" s="40" t="s">
        <v>25</v>
      </c>
      <c r="F922" s="47" t="s">
        <v>2201</v>
      </c>
      <c r="G922" s="40" t="s">
        <v>26</v>
      </c>
      <c r="H922" s="40" t="s">
        <v>27</v>
      </c>
      <c r="I922" s="40" t="s">
        <v>567</v>
      </c>
      <c r="J922" s="40">
        <v>48.1</v>
      </c>
      <c r="K922" s="40">
        <v>27.9</v>
      </c>
      <c r="L922" s="40">
        <v>42.6</v>
      </c>
      <c r="M922" s="40"/>
      <c r="N922" s="40"/>
      <c r="O922" s="40"/>
      <c r="P922" s="40"/>
      <c r="Q922" s="40">
        <v>18</v>
      </c>
      <c r="R922" s="40">
        <v>340</v>
      </c>
      <c r="S922" s="40">
        <f>(R922-Q922)</f>
        <v>322</v>
      </c>
      <c r="T922" s="40">
        <f>4</f>
        <v>4</v>
      </c>
      <c r="U922" s="40"/>
      <c r="V922" s="40" t="s">
        <v>568</v>
      </c>
      <c r="W922" s="40"/>
      <c r="X922" s="40">
        <v>1017</v>
      </c>
      <c r="Y922" s="40">
        <v>283</v>
      </c>
      <c r="Z922" s="40">
        <v>118</v>
      </c>
      <c r="AA922" s="40"/>
      <c r="AB922" s="40"/>
      <c r="AC922" s="40" t="s">
        <v>525</v>
      </c>
      <c r="AD922" s="40" t="s">
        <v>525</v>
      </c>
      <c r="AE922" s="40"/>
      <c r="AF922" s="1"/>
    </row>
    <row r="923" spans="1:32">
      <c r="A923" s="1" t="s">
        <v>1766</v>
      </c>
      <c r="B923" s="9">
        <v>41680</v>
      </c>
      <c r="C923" s="40" t="s">
        <v>1832</v>
      </c>
      <c r="D923" s="40" t="s">
        <v>29</v>
      </c>
      <c r="E923" s="40" t="s">
        <v>53</v>
      </c>
      <c r="F923" s="47" t="s">
        <v>2193</v>
      </c>
      <c r="G923" s="40" t="s">
        <v>26</v>
      </c>
      <c r="H923" s="40" t="s">
        <v>33</v>
      </c>
      <c r="I923" s="40"/>
      <c r="J923" s="40"/>
      <c r="K923" s="40"/>
      <c r="L923" s="40"/>
      <c r="M923" s="40"/>
      <c r="N923" s="40"/>
      <c r="O923" s="40"/>
      <c r="P923" s="40"/>
      <c r="Q923" s="40"/>
      <c r="R923" s="40"/>
      <c r="S923" s="40"/>
      <c r="T923" s="40"/>
      <c r="U923" s="40"/>
      <c r="V923" s="40"/>
      <c r="W923" s="40"/>
      <c r="X923" s="40"/>
      <c r="Y923" s="40"/>
      <c r="Z923" s="40"/>
      <c r="AA923" s="40"/>
      <c r="AB923" s="40"/>
      <c r="AC923" s="40" t="s">
        <v>524</v>
      </c>
      <c r="AD923" s="40" t="s">
        <v>525</v>
      </c>
      <c r="AE923" s="40"/>
      <c r="AF923" s="1"/>
    </row>
    <row r="924" spans="1:32">
      <c r="A924" s="1" t="s">
        <v>1766</v>
      </c>
      <c r="B924" s="9">
        <v>41680</v>
      </c>
      <c r="C924" s="40" t="s">
        <v>1825</v>
      </c>
      <c r="D924" s="40" t="s">
        <v>29</v>
      </c>
      <c r="E924" s="40" t="s">
        <v>53</v>
      </c>
      <c r="F924" s="47" t="s">
        <v>2190</v>
      </c>
      <c r="G924" s="40" t="s">
        <v>26</v>
      </c>
      <c r="H924" s="40" t="s">
        <v>33</v>
      </c>
      <c r="I924" s="40"/>
      <c r="J924" s="40"/>
      <c r="K924" s="40"/>
      <c r="L924" s="40"/>
      <c r="M924" s="40"/>
      <c r="N924" s="40"/>
      <c r="O924" s="40"/>
      <c r="P924" s="40"/>
      <c r="Q924" s="40"/>
      <c r="R924" s="40"/>
      <c r="S924" s="40"/>
      <c r="T924" s="40"/>
      <c r="U924" s="40"/>
      <c r="V924" s="40"/>
      <c r="W924" s="40"/>
      <c r="X924" s="40"/>
      <c r="Y924" s="40"/>
      <c r="Z924" s="40"/>
      <c r="AA924" s="40"/>
      <c r="AB924" s="40"/>
      <c r="AC924" s="40" t="s">
        <v>524</v>
      </c>
      <c r="AD924" s="40" t="s">
        <v>525</v>
      </c>
      <c r="AE924" s="40"/>
      <c r="AF924" s="1"/>
    </row>
    <row r="925" spans="1:32">
      <c r="A925" s="1" t="s">
        <v>1766</v>
      </c>
      <c r="B925" s="9">
        <v>41680</v>
      </c>
      <c r="C925" s="40" t="s">
        <v>1818</v>
      </c>
      <c r="D925" s="40" t="s">
        <v>32</v>
      </c>
      <c r="E925" s="40" t="s">
        <v>53</v>
      </c>
      <c r="F925" s="47" t="s">
        <v>2188</v>
      </c>
      <c r="G925" s="40" t="s">
        <v>224</v>
      </c>
      <c r="H925" s="40" t="s">
        <v>27</v>
      </c>
      <c r="I925" s="40"/>
      <c r="J925" s="40"/>
      <c r="K925" s="40"/>
      <c r="L925" s="40"/>
      <c r="M925" s="40"/>
      <c r="N925" s="40"/>
      <c r="O925" s="40"/>
      <c r="P925" s="40"/>
      <c r="Q925" s="40"/>
      <c r="R925" s="40"/>
      <c r="S925" s="40"/>
      <c r="T925" s="40"/>
      <c r="U925" s="40"/>
      <c r="V925" s="40"/>
      <c r="W925" s="40"/>
      <c r="X925" s="40"/>
      <c r="Y925" s="40"/>
      <c r="Z925" s="40"/>
      <c r="AA925" s="40"/>
      <c r="AB925" s="40"/>
      <c r="AC925" s="40" t="s">
        <v>524</v>
      </c>
      <c r="AD925" s="40" t="s">
        <v>525</v>
      </c>
      <c r="AE925" s="40"/>
      <c r="AF925" s="1"/>
    </row>
    <row r="926" spans="1:32">
      <c r="A926" s="1" t="s">
        <v>1766</v>
      </c>
      <c r="B926" s="9">
        <v>41680</v>
      </c>
      <c r="C926" s="40" t="s">
        <v>1504</v>
      </c>
      <c r="D926" s="40" t="s">
        <v>29</v>
      </c>
      <c r="E926" s="40" t="s">
        <v>53</v>
      </c>
      <c r="F926" s="47" t="s">
        <v>2195</v>
      </c>
      <c r="G926" s="40" t="s">
        <v>224</v>
      </c>
      <c r="H926" s="40" t="s">
        <v>33</v>
      </c>
      <c r="I926" s="40"/>
      <c r="J926" s="40"/>
      <c r="K926" s="40"/>
      <c r="L926" s="40"/>
      <c r="M926" s="40"/>
      <c r="N926" s="40"/>
      <c r="O926" s="40"/>
      <c r="P926" s="40"/>
      <c r="Q926" s="40"/>
      <c r="R926" s="40"/>
      <c r="S926" s="40"/>
      <c r="T926" s="40"/>
      <c r="U926" s="40"/>
      <c r="V926" s="40"/>
      <c r="W926" s="40"/>
      <c r="X926" s="40"/>
      <c r="Y926" s="40"/>
      <c r="Z926" s="40"/>
      <c r="AA926" s="40"/>
      <c r="AB926" s="40"/>
      <c r="AC926" s="40" t="s">
        <v>525</v>
      </c>
      <c r="AD926" s="40" t="s">
        <v>524</v>
      </c>
      <c r="AE926" s="40"/>
      <c r="AF926" s="1"/>
    </row>
    <row r="927" spans="1:32">
      <c r="A927" s="1" t="s">
        <v>1766</v>
      </c>
      <c r="B927" s="9">
        <v>41680</v>
      </c>
      <c r="C927" s="40" t="s">
        <v>1485</v>
      </c>
      <c r="D927" s="40" t="s">
        <v>29</v>
      </c>
      <c r="E927" s="40" t="s">
        <v>53</v>
      </c>
      <c r="F927" s="47" t="s">
        <v>2186</v>
      </c>
      <c r="G927" s="42" t="s">
        <v>224</v>
      </c>
      <c r="H927" s="42" t="s">
        <v>33</v>
      </c>
      <c r="I927" s="40"/>
      <c r="J927" s="40"/>
      <c r="K927" s="40"/>
      <c r="L927" s="40"/>
      <c r="M927" s="40"/>
      <c r="N927" s="40"/>
      <c r="O927" s="40"/>
      <c r="P927" s="40"/>
      <c r="Q927" s="40"/>
      <c r="R927" s="40"/>
      <c r="S927" s="40"/>
      <c r="T927" s="40"/>
      <c r="U927" s="40"/>
      <c r="V927" s="40" t="s">
        <v>574</v>
      </c>
      <c r="W927" s="40"/>
      <c r="X927" s="40"/>
      <c r="Y927" s="40"/>
      <c r="Z927" s="40"/>
      <c r="AA927" s="40"/>
      <c r="AB927" s="40"/>
      <c r="AC927" s="40" t="s">
        <v>525</v>
      </c>
      <c r="AD927" s="40" t="s">
        <v>79</v>
      </c>
      <c r="AE927" s="40"/>
      <c r="AF927" s="1"/>
    </row>
    <row r="928" spans="1:32">
      <c r="A928" s="1" t="s">
        <v>1766</v>
      </c>
      <c r="B928" s="9">
        <v>41680</v>
      </c>
      <c r="C928" s="40" t="s">
        <v>1807</v>
      </c>
      <c r="D928" s="40" t="s">
        <v>29</v>
      </c>
      <c r="E928" s="40" t="s">
        <v>53</v>
      </c>
      <c r="F928" s="47" t="s">
        <v>2155</v>
      </c>
      <c r="G928" s="40" t="s">
        <v>26</v>
      </c>
      <c r="H928" s="40" t="s">
        <v>27</v>
      </c>
      <c r="I928" s="40"/>
      <c r="J928" s="40"/>
      <c r="K928" s="40"/>
      <c r="L928" s="40"/>
      <c r="M928" s="40"/>
      <c r="N928" s="40"/>
      <c r="O928" s="40"/>
      <c r="P928" s="40"/>
      <c r="Q928" s="40"/>
      <c r="R928" s="40"/>
      <c r="S928" s="40"/>
      <c r="T928" s="40"/>
      <c r="U928" s="40"/>
      <c r="V928" s="40"/>
      <c r="W928" s="40"/>
      <c r="X928" s="40"/>
      <c r="Y928" s="40"/>
      <c r="Z928" s="40"/>
      <c r="AA928" s="40"/>
      <c r="AB928" s="40"/>
      <c r="AC928" s="40" t="s">
        <v>524</v>
      </c>
      <c r="AD928" s="40" t="s">
        <v>525</v>
      </c>
      <c r="AE928" s="40"/>
      <c r="AF928" s="1"/>
    </row>
    <row r="929" spans="1:32">
      <c r="A929" s="1" t="s">
        <v>1766</v>
      </c>
      <c r="B929" s="9">
        <v>41680</v>
      </c>
      <c r="C929" s="40" t="s">
        <v>1834</v>
      </c>
      <c r="D929" s="40" t="s">
        <v>35</v>
      </c>
      <c r="E929" s="40" t="s">
        <v>25</v>
      </c>
      <c r="F929" s="47" t="s">
        <v>2200</v>
      </c>
      <c r="G929" s="40" t="s">
        <v>26</v>
      </c>
      <c r="H929" s="40" t="s">
        <v>33</v>
      </c>
      <c r="I929" s="40" t="s">
        <v>158</v>
      </c>
      <c r="J929" s="40">
        <v>25.2</v>
      </c>
      <c r="K929" s="40">
        <v>17.25</v>
      </c>
      <c r="L929" s="40">
        <v>8.4</v>
      </c>
      <c r="M929" s="40"/>
      <c r="N929" s="40"/>
      <c r="O929" s="40"/>
      <c r="P929" s="40"/>
      <c r="Q929" s="40">
        <v>18</v>
      </c>
      <c r="R929" s="40">
        <v>69</v>
      </c>
      <c r="S929" s="40">
        <f>(R929-Q929)</f>
        <v>51</v>
      </c>
      <c r="T929" s="40">
        <f>5</f>
        <v>5</v>
      </c>
      <c r="U929" s="40"/>
      <c r="V929" s="40"/>
      <c r="W929" s="40"/>
      <c r="X929" s="40">
        <v>1016</v>
      </c>
      <c r="Y929" s="40">
        <v>282</v>
      </c>
      <c r="Z929" s="40">
        <v>117</v>
      </c>
      <c r="AA929" s="40"/>
      <c r="AB929" s="40"/>
      <c r="AC929" s="40" t="s">
        <v>525</v>
      </c>
      <c r="AD929" s="40" t="s">
        <v>525</v>
      </c>
      <c r="AE929" s="40" t="s">
        <v>569</v>
      </c>
      <c r="AF929" s="1"/>
    </row>
    <row r="930" spans="1:32" s="78" customFormat="1">
      <c r="A930" s="1" t="s">
        <v>1766</v>
      </c>
      <c r="B930" s="9">
        <v>41680</v>
      </c>
      <c r="C930" s="40" t="s">
        <v>1835</v>
      </c>
      <c r="D930" s="40" t="s">
        <v>32</v>
      </c>
      <c r="E930" s="40" t="s">
        <v>53</v>
      </c>
      <c r="F930" s="47" t="s">
        <v>2165</v>
      </c>
      <c r="G930" s="40" t="s">
        <v>26</v>
      </c>
      <c r="H930" s="40" t="s">
        <v>66</v>
      </c>
      <c r="I930" s="40"/>
      <c r="J930" s="40"/>
      <c r="K930" s="40"/>
      <c r="L930" s="40"/>
      <c r="M930" s="40"/>
      <c r="N930" s="40"/>
      <c r="O930" s="40"/>
      <c r="P930" s="40"/>
      <c r="Q930" s="40"/>
      <c r="R930" s="40"/>
      <c r="S930" s="40"/>
      <c r="T930" s="40"/>
      <c r="U930" s="40"/>
      <c r="V930" s="40"/>
      <c r="W930" s="40"/>
      <c r="X930" s="40"/>
      <c r="Y930" s="40"/>
      <c r="Z930" s="40"/>
      <c r="AA930" s="40"/>
      <c r="AB930" s="40"/>
      <c r="AC930" s="40" t="s">
        <v>524</v>
      </c>
      <c r="AD930" s="40" t="s">
        <v>525</v>
      </c>
      <c r="AE930" s="40"/>
      <c r="AF930" s="1"/>
    </row>
    <row r="931" spans="1:32">
      <c r="A931" s="1" t="s">
        <v>1767</v>
      </c>
      <c r="B931" s="9">
        <v>41681</v>
      </c>
      <c r="C931" s="40" t="s">
        <v>1472</v>
      </c>
      <c r="D931" s="40" t="s">
        <v>239</v>
      </c>
      <c r="E931" s="40" t="s">
        <v>53</v>
      </c>
      <c r="F931" s="47" t="s">
        <v>2121</v>
      </c>
      <c r="G931" s="40" t="s">
        <v>26</v>
      </c>
      <c r="H931" s="40" t="s">
        <v>27</v>
      </c>
      <c r="I931" s="40"/>
      <c r="J931" s="40"/>
      <c r="K931" s="40"/>
      <c r="L931" s="40"/>
      <c r="M931" s="40"/>
      <c r="N931" s="40"/>
      <c r="O931" s="40"/>
      <c r="P931" s="40"/>
      <c r="Q931" s="40"/>
      <c r="R931" s="40"/>
      <c r="S931" s="40"/>
      <c r="T931" s="40"/>
      <c r="U931" s="40"/>
      <c r="V931" s="40"/>
      <c r="W931" s="40"/>
      <c r="X931" s="40"/>
      <c r="Y931" s="40"/>
      <c r="Z931" s="40"/>
      <c r="AA931" s="40"/>
      <c r="AB931" s="40"/>
      <c r="AC931" s="40" t="s">
        <v>524</v>
      </c>
      <c r="AD931" s="40" t="s">
        <v>525</v>
      </c>
      <c r="AE931" s="40"/>
      <c r="AF931" s="1"/>
    </row>
    <row r="932" spans="1:32">
      <c r="A932" s="1" t="s">
        <v>1767</v>
      </c>
      <c r="B932" s="9">
        <v>41681</v>
      </c>
      <c r="C932" s="40" t="s">
        <v>1509</v>
      </c>
      <c r="D932" s="40" t="s">
        <v>32</v>
      </c>
      <c r="E932" s="40" t="s">
        <v>25</v>
      </c>
      <c r="F932" s="47" t="s">
        <v>2203</v>
      </c>
      <c r="G932" s="40" t="s">
        <v>224</v>
      </c>
      <c r="H932" s="40" t="s">
        <v>27</v>
      </c>
      <c r="I932" s="40" t="s">
        <v>577</v>
      </c>
      <c r="J932" s="40">
        <v>27.9</v>
      </c>
      <c r="K932" s="40">
        <v>18.95</v>
      </c>
      <c r="L932" s="40">
        <v>12.2</v>
      </c>
      <c r="M932" s="40"/>
      <c r="N932" s="40"/>
      <c r="O932" s="40"/>
      <c r="P932" s="40"/>
      <c r="Q932" s="40">
        <v>18</v>
      </c>
      <c r="R932" s="40">
        <v>88</v>
      </c>
      <c r="S932" s="40">
        <f>(R932-Q932)</f>
        <v>70</v>
      </c>
      <c r="T932" s="40">
        <f>11+30</f>
        <v>41</v>
      </c>
      <c r="U932" s="40"/>
      <c r="V932" s="40"/>
      <c r="W932" s="40"/>
      <c r="X932" s="40">
        <v>1018</v>
      </c>
      <c r="Y932" s="40">
        <v>284</v>
      </c>
      <c r="Z932" s="40">
        <v>119</v>
      </c>
      <c r="AA932" s="40"/>
      <c r="AB932" s="40"/>
      <c r="AC932" s="40" t="s">
        <v>525</v>
      </c>
      <c r="AD932" s="40" t="s">
        <v>79</v>
      </c>
      <c r="AE932" s="40" t="s">
        <v>578</v>
      </c>
      <c r="AF932" s="1"/>
    </row>
    <row r="933" spans="1:32">
      <c r="A933" s="1" t="s">
        <v>1767</v>
      </c>
      <c r="B933" s="9">
        <v>41681</v>
      </c>
      <c r="C933" s="40" t="s">
        <v>1455</v>
      </c>
      <c r="D933" s="40" t="s">
        <v>30</v>
      </c>
      <c r="E933" s="40" t="s">
        <v>53</v>
      </c>
      <c r="F933" s="47" t="s">
        <v>2198</v>
      </c>
      <c r="G933" s="40" t="s">
        <v>26</v>
      </c>
      <c r="H933" s="40" t="s">
        <v>27</v>
      </c>
      <c r="I933" s="40"/>
      <c r="J933" s="40"/>
      <c r="K933" s="40"/>
      <c r="L933" s="40"/>
      <c r="M933" s="40"/>
      <c r="N933" s="40"/>
      <c r="O933" s="40"/>
      <c r="P933" s="40"/>
      <c r="Q933" s="40"/>
      <c r="R933" s="40"/>
      <c r="S933" s="40"/>
      <c r="T933" s="40"/>
      <c r="U933" s="40"/>
      <c r="V933" s="40"/>
      <c r="W933" s="40"/>
      <c r="X933" s="40"/>
      <c r="Y933" s="40"/>
      <c r="Z933" s="40"/>
      <c r="AA933" s="40"/>
      <c r="AB933" s="40"/>
      <c r="AC933" s="40" t="s">
        <v>524</v>
      </c>
      <c r="AD933" s="40" t="s">
        <v>525</v>
      </c>
      <c r="AE933" s="40"/>
      <c r="AF933" s="1"/>
    </row>
    <row r="934" spans="1:32">
      <c r="A934" s="1" t="s">
        <v>1767</v>
      </c>
      <c r="B934" s="9">
        <v>41681</v>
      </c>
      <c r="C934" s="42" t="s">
        <v>534</v>
      </c>
      <c r="D934" s="42" t="s">
        <v>30</v>
      </c>
      <c r="E934" s="40" t="s">
        <v>53</v>
      </c>
      <c r="F934" s="47" t="s">
        <v>2189</v>
      </c>
      <c r="G934" s="42" t="s">
        <v>125</v>
      </c>
      <c r="H934" s="42" t="s">
        <v>66</v>
      </c>
      <c r="I934" s="40"/>
      <c r="J934" s="40"/>
      <c r="K934" s="40"/>
      <c r="L934" s="40"/>
      <c r="M934" s="40"/>
      <c r="N934" s="40"/>
      <c r="O934" s="40"/>
      <c r="P934" s="40"/>
      <c r="Q934" s="40"/>
      <c r="R934" s="40"/>
      <c r="S934" s="40"/>
      <c r="T934" s="40"/>
      <c r="U934" s="40"/>
      <c r="V934" s="40"/>
      <c r="W934" s="40"/>
      <c r="X934" s="40"/>
      <c r="Y934" s="40"/>
      <c r="Z934" s="40"/>
      <c r="AA934" s="40"/>
      <c r="AB934" s="40"/>
      <c r="AC934" s="40" t="s">
        <v>525</v>
      </c>
      <c r="AD934" s="40" t="s">
        <v>79</v>
      </c>
      <c r="AE934" s="40" t="s">
        <v>583</v>
      </c>
      <c r="AF934" s="1"/>
    </row>
    <row r="935" spans="1:32">
      <c r="A935" s="1" t="s">
        <v>1767</v>
      </c>
      <c r="B935" s="9">
        <v>41681</v>
      </c>
      <c r="C935" s="40" t="s">
        <v>1813</v>
      </c>
      <c r="D935" s="40" t="s">
        <v>29</v>
      </c>
      <c r="E935" s="40" t="s">
        <v>53</v>
      </c>
      <c r="F935" s="47" t="s">
        <v>2193</v>
      </c>
      <c r="G935" s="40" t="s">
        <v>26</v>
      </c>
      <c r="H935" s="40" t="s">
        <v>33</v>
      </c>
      <c r="I935" s="40"/>
      <c r="J935" s="40"/>
      <c r="K935" s="40"/>
      <c r="L935" s="40"/>
      <c r="M935" s="40"/>
      <c r="N935" s="40"/>
      <c r="O935" s="40"/>
      <c r="P935" s="40"/>
      <c r="Q935" s="40"/>
      <c r="R935" s="40"/>
      <c r="S935" s="40"/>
      <c r="T935" s="40"/>
      <c r="U935" s="40"/>
      <c r="V935" s="40"/>
      <c r="W935" s="40"/>
      <c r="X935" s="40"/>
      <c r="Y935" s="40"/>
      <c r="Z935" s="40"/>
      <c r="AA935" s="40"/>
      <c r="AB935" s="40"/>
      <c r="AC935" s="40" t="s">
        <v>525</v>
      </c>
      <c r="AD935" s="40" t="s">
        <v>524</v>
      </c>
      <c r="AE935" s="40"/>
      <c r="AF935" s="1"/>
    </row>
    <row r="936" spans="1:32">
      <c r="A936" s="1" t="s">
        <v>1767</v>
      </c>
      <c r="B936" s="9">
        <v>41681</v>
      </c>
      <c r="C936" s="40" t="s">
        <v>1827</v>
      </c>
      <c r="D936" s="40" t="s">
        <v>29</v>
      </c>
      <c r="E936" s="40" t="s">
        <v>53</v>
      </c>
      <c r="F936" s="47" t="s">
        <v>2194</v>
      </c>
      <c r="G936" s="40" t="s">
        <v>224</v>
      </c>
      <c r="H936" s="40" t="s">
        <v>33</v>
      </c>
      <c r="I936" s="40"/>
      <c r="J936" s="40"/>
      <c r="K936" s="40"/>
      <c r="L936" s="40"/>
      <c r="M936" s="40"/>
      <c r="N936" s="40"/>
      <c r="O936" s="40"/>
      <c r="P936" s="40"/>
      <c r="Q936" s="40"/>
      <c r="R936" s="40"/>
      <c r="S936" s="40"/>
      <c r="T936" s="40"/>
      <c r="U936" s="40"/>
      <c r="V936" s="40"/>
      <c r="W936" s="40"/>
      <c r="X936" s="40"/>
      <c r="Y936" s="40"/>
      <c r="Z936" s="40"/>
      <c r="AA936" s="40"/>
      <c r="AB936" s="40"/>
      <c r="AC936" s="40" t="s">
        <v>524</v>
      </c>
      <c r="AD936" s="40" t="s">
        <v>525</v>
      </c>
      <c r="AE936" s="40"/>
      <c r="AF936" s="1"/>
    </row>
    <row r="937" spans="1:32">
      <c r="A937" s="1" t="s">
        <v>1767</v>
      </c>
      <c r="B937" s="9">
        <v>41681</v>
      </c>
      <c r="C937" s="40" t="s">
        <v>1823</v>
      </c>
      <c r="D937" s="40" t="s">
        <v>29</v>
      </c>
      <c r="E937" s="40" t="s">
        <v>53</v>
      </c>
      <c r="F937" s="47" t="s">
        <v>2190</v>
      </c>
      <c r="G937" s="40" t="s">
        <v>26</v>
      </c>
      <c r="H937" s="40" t="s">
        <v>33</v>
      </c>
      <c r="I937" s="40"/>
      <c r="J937" s="40"/>
      <c r="K937" s="40"/>
      <c r="L937" s="40"/>
      <c r="M937" s="40"/>
      <c r="N937" s="40"/>
      <c r="O937" s="40"/>
      <c r="P937" s="40"/>
      <c r="Q937" s="40"/>
      <c r="R937" s="40"/>
      <c r="S937" s="40"/>
      <c r="T937" s="40"/>
      <c r="U937" s="40"/>
      <c r="V937" s="40"/>
      <c r="W937" s="40"/>
      <c r="X937" s="40"/>
      <c r="Y937" s="40"/>
      <c r="Z937" s="40"/>
      <c r="AA937" s="40"/>
      <c r="AB937" s="40"/>
      <c r="AC937" s="40" t="s">
        <v>525</v>
      </c>
      <c r="AD937" s="40" t="s">
        <v>524</v>
      </c>
      <c r="AE937" s="40"/>
      <c r="AF937" s="1"/>
    </row>
    <row r="938" spans="1:32">
      <c r="A938" s="1" t="s">
        <v>1767</v>
      </c>
      <c r="B938" s="9">
        <v>41681</v>
      </c>
      <c r="C938" s="40" t="s">
        <v>1826</v>
      </c>
      <c r="D938" s="40" t="s">
        <v>29</v>
      </c>
      <c r="E938" s="40" t="s">
        <v>53</v>
      </c>
      <c r="F938" s="47" t="s">
        <v>2155</v>
      </c>
      <c r="G938" s="40" t="s">
        <v>26</v>
      </c>
      <c r="H938" s="40" t="s">
        <v>27</v>
      </c>
      <c r="I938" s="40"/>
      <c r="J938" s="40"/>
      <c r="K938" s="40"/>
      <c r="L938" s="40"/>
      <c r="M938" s="40"/>
      <c r="N938" s="40"/>
      <c r="O938" s="40"/>
      <c r="P938" s="40"/>
      <c r="Q938" s="40"/>
      <c r="R938" s="40"/>
      <c r="S938" s="40"/>
      <c r="T938" s="40"/>
      <c r="U938" s="40"/>
      <c r="V938" s="40"/>
      <c r="W938" s="40"/>
      <c r="X938" s="40"/>
      <c r="Y938" s="40"/>
      <c r="Z938" s="40"/>
      <c r="AA938" s="40"/>
      <c r="AB938" s="40"/>
      <c r="AC938" s="40" t="s">
        <v>525</v>
      </c>
      <c r="AD938" s="40" t="s">
        <v>524</v>
      </c>
      <c r="AE938" s="40"/>
      <c r="AF938" s="1"/>
    </row>
    <row r="939" spans="1:32">
      <c r="A939" s="1" t="s">
        <v>1767</v>
      </c>
      <c r="B939" s="9">
        <v>41681</v>
      </c>
      <c r="C939" s="40" t="s">
        <v>1467</v>
      </c>
      <c r="D939" s="40" t="s">
        <v>24</v>
      </c>
      <c r="E939" s="40" t="s">
        <v>53</v>
      </c>
      <c r="F939" s="47" t="s">
        <v>2196</v>
      </c>
      <c r="G939" s="40" t="s">
        <v>26</v>
      </c>
      <c r="H939" s="40" t="s">
        <v>33</v>
      </c>
      <c r="I939" s="40"/>
      <c r="J939" s="40"/>
      <c r="K939" s="40"/>
      <c r="L939" s="40"/>
      <c r="M939" s="40"/>
      <c r="N939" s="40"/>
      <c r="O939" s="40"/>
      <c r="P939" s="40"/>
      <c r="Q939" s="40"/>
      <c r="R939" s="40"/>
      <c r="S939" s="40"/>
      <c r="T939" s="40"/>
      <c r="U939" s="40"/>
      <c r="V939" s="40"/>
      <c r="W939" s="40"/>
      <c r="X939" s="40"/>
      <c r="Y939" s="40"/>
      <c r="Z939" s="40"/>
      <c r="AA939" s="40"/>
      <c r="AB939" s="40"/>
      <c r="AC939" s="40" t="s">
        <v>524</v>
      </c>
      <c r="AD939" s="40" t="s">
        <v>525</v>
      </c>
      <c r="AE939" s="40"/>
      <c r="AF939" s="1"/>
    </row>
    <row r="940" spans="1:32">
      <c r="A940" s="1" t="s">
        <v>1768</v>
      </c>
      <c r="B940" s="9">
        <v>41682</v>
      </c>
      <c r="C940" s="40" t="s">
        <v>1515</v>
      </c>
      <c r="D940" s="40" t="s">
        <v>239</v>
      </c>
      <c r="E940" s="40" t="s">
        <v>53</v>
      </c>
      <c r="F940" s="47" t="s">
        <v>2121</v>
      </c>
      <c r="G940" s="40" t="s">
        <v>26</v>
      </c>
      <c r="H940" s="40" t="s">
        <v>27</v>
      </c>
      <c r="I940" s="40"/>
      <c r="J940" s="40"/>
      <c r="K940" s="40"/>
      <c r="L940" s="40"/>
      <c r="M940" s="40"/>
      <c r="N940" s="40"/>
      <c r="O940" s="40"/>
      <c r="P940" s="40"/>
      <c r="Q940" s="40"/>
      <c r="R940" s="40"/>
      <c r="S940" s="40"/>
      <c r="T940" s="40"/>
      <c r="U940" s="40"/>
      <c r="V940" s="40"/>
      <c r="W940" s="40"/>
      <c r="X940" s="40"/>
      <c r="Y940" s="40"/>
      <c r="Z940" s="40"/>
      <c r="AA940" s="40"/>
      <c r="AB940" s="40"/>
      <c r="AC940" s="40" t="s">
        <v>525</v>
      </c>
      <c r="AD940" s="40" t="s">
        <v>542</v>
      </c>
      <c r="AE940" s="40"/>
      <c r="AF940" s="1"/>
    </row>
    <row r="941" spans="1:32">
      <c r="A941" s="1" t="s">
        <v>1768</v>
      </c>
      <c r="B941" s="9">
        <v>41682</v>
      </c>
      <c r="C941" s="40" t="s">
        <v>1480</v>
      </c>
      <c r="D941" s="40" t="s">
        <v>29</v>
      </c>
      <c r="E941" s="40" t="s">
        <v>53</v>
      </c>
      <c r="F941" s="47" t="s">
        <v>2192</v>
      </c>
      <c r="G941" s="40" t="s">
        <v>26</v>
      </c>
      <c r="H941" s="40" t="s">
        <v>27</v>
      </c>
      <c r="I941" s="40"/>
      <c r="J941" s="40"/>
      <c r="K941" s="40"/>
      <c r="L941" s="40"/>
      <c r="M941" s="40"/>
      <c r="N941" s="40"/>
      <c r="O941" s="40"/>
      <c r="P941" s="40"/>
      <c r="Q941" s="40"/>
      <c r="R941" s="40"/>
      <c r="S941" s="40"/>
      <c r="T941" s="40"/>
      <c r="U941" s="40"/>
      <c r="V941" s="40"/>
      <c r="W941" s="40"/>
      <c r="X941" s="40"/>
      <c r="Y941" s="40"/>
      <c r="Z941" s="40"/>
      <c r="AA941" s="40"/>
      <c r="AB941" s="40"/>
      <c r="AC941" s="40" t="s">
        <v>525</v>
      </c>
      <c r="AD941" s="40" t="s">
        <v>525</v>
      </c>
      <c r="AE941" s="40"/>
      <c r="AF941" s="1"/>
    </row>
    <row r="942" spans="1:32">
      <c r="A942" s="1" t="s">
        <v>1768</v>
      </c>
      <c r="B942" s="9">
        <v>41682</v>
      </c>
      <c r="C942" s="40" t="s">
        <v>1827</v>
      </c>
      <c r="D942" s="40" t="s">
        <v>29</v>
      </c>
      <c r="E942" s="40" t="s">
        <v>53</v>
      </c>
      <c r="F942" s="47" t="s">
        <v>2194</v>
      </c>
      <c r="G942" s="40" t="s">
        <v>224</v>
      </c>
      <c r="H942" s="40" t="s">
        <v>33</v>
      </c>
      <c r="I942" s="40"/>
      <c r="J942" s="40"/>
      <c r="K942" s="40"/>
      <c r="L942" s="40"/>
      <c r="M942" s="40"/>
      <c r="N942" s="40"/>
      <c r="O942" s="40"/>
      <c r="P942" s="40"/>
      <c r="Q942" s="40"/>
      <c r="R942" s="40"/>
      <c r="S942" s="40"/>
      <c r="T942" s="40"/>
      <c r="U942" s="40"/>
      <c r="V942" s="40"/>
      <c r="W942" s="40"/>
      <c r="X942" s="40"/>
      <c r="Y942" s="40"/>
      <c r="Z942" s="40"/>
      <c r="AA942" s="40"/>
      <c r="AB942" s="40"/>
      <c r="AC942" s="40" t="s">
        <v>525</v>
      </c>
      <c r="AD942" s="40" t="s">
        <v>524</v>
      </c>
      <c r="AE942" s="40" t="s">
        <v>579</v>
      </c>
      <c r="AF942" s="1"/>
    </row>
    <row r="943" spans="1:32">
      <c r="A943" s="1" t="s">
        <v>1768</v>
      </c>
      <c r="B943" s="9">
        <v>41682</v>
      </c>
      <c r="C943" s="40" t="s">
        <v>1490</v>
      </c>
      <c r="D943" s="40" t="s">
        <v>29</v>
      </c>
      <c r="E943" s="40" t="s">
        <v>53</v>
      </c>
      <c r="F943" s="47" t="s">
        <v>2195</v>
      </c>
      <c r="G943" s="40" t="s">
        <v>224</v>
      </c>
      <c r="H943" s="40" t="s">
        <v>33</v>
      </c>
      <c r="I943" s="40"/>
      <c r="J943" s="40"/>
      <c r="K943" s="40"/>
      <c r="L943" s="40"/>
      <c r="M943" s="40"/>
      <c r="N943" s="40"/>
      <c r="O943" s="40"/>
      <c r="P943" s="40"/>
      <c r="Q943" s="40"/>
      <c r="R943" s="40"/>
      <c r="S943" s="40"/>
      <c r="T943" s="40"/>
      <c r="U943" s="40"/>
      <c r="V943" s="40"/>
      <c r="W943" s="40"/>
      <c r="X943" s="40"/>
      <c r="Y943" s="40"/>
      <c r="Z943" s="40"/>
      <c r="AA943" s="40"/>
      <c r="AB943" s="40"/>
      <c r="AC943" s="40" t="s">
        <v>525</v>
      </c>
      <c r="AD943" s="40" t="s">
        <v>525</v>
      </c>
      <c r="AE943" s="40"/>
      <c r="AF943" s="1"/>
    </row>
    <row r="944" spans="1:32">
      <c r="A944" s="1" t="s">
        <v>1768</v>
      </c>
      <c r="B944" s="9">
        <v>41682</v>
      </c>
      <c r="C944" s="40" t="s">
        <v>1468</v>
      </c>
      <c r="D944" s="40" t="s">
        <v>29</v>
      </c>
      <c r="E944" s="40" t="s">
        <v>53</v>
      </c>
      <c r="F944" s="47" t="s">
        <v>2186</v>
      </c>
      <c r="G944" s="42" t="s">
        <v>224</v>
      </c>
      <c r="H944" s="42" t="s">
        <v>33</v>
      </c>
      <c r="I944" s="40"/>
      <c r="J944" s="40"/>
      <c r="K944" s="40"/>
      <c r="L944" s="40"/>
      <c r="M944" s="40"/>
      <c r="N944" s="40"/>
      <c r="O944" s="40"/>
      <c r="P944" s="40"/>
      <c r="Q944" s="40"/>
      <c r="R944" s="40"/>
      <c r="S944" s="40"/>
      <c r="T944" s="40"/>
      <c r="U944" s="40"/>
      <c r="V944" s="40"/>
      <c r="W944" s="40"/>
      <c r="X944" s="40"/>
      <c r="Y944" s="40"/>
      <c r="Z944" s="40"/>
      <c r="AA944" s="40"/>
      <c r="AB944" s="40"/>
      <c r="AC944" s="40" t="s">
        <v>525</v>
      </c>
      <c r="AD944" s="40" t="s">
        <v>524</v>
      </c>
      <c r="AE944" s="40"/>
      <c r="AF944" s="1"/>
    </row>
    <row r="945" spans="1:32">
      <c r="A945" s="1" t="s">
        <v>1768</v>
      </c>
      <c r="B945" s="9">
        <v>41682</v>
      </c>
      <c r="C945" s="40" t="s">
        <v>1508</v>
      </c>
      <c r="D945" s="40" t="s">
        <v>29</v>
      </c>
      <c r="E945" s="40" t="s">
        <v>53</v>
      </c>
      <c r="F945" s="47" t="s">
        <v>2187</v>
      </c>
      <c r="G945" s="40" t="s">
        <v>224</v>
      </c>
      <c r="H945" s="40" t="s">
        <v>27</v>
      </c>
      <c r="I945" s="40"/>
      <c r="J945" s="40"/>
      <c r="K945" s="40"/>
      <c r="L945" s="40"/>
      <c r="M945" s="40"/>
      <c r="N945" s="40"/>
      <c r="O945" s="40"/>
      <c r="P945" s="40"/>
      <c r="Q945" s="40"/>
      <c r="R945" s="40"/>
      <c r="S945" s="40"/>
      <c r="T945" s="40"/>
      <c r="U945" s="40"/>
      <c r="V945" s="40"/>
      <c r="W945" s="40"/>
      <c r="X945" s="40"/>
      <c r="Y945" s="40"/>
      <c r="Z945" s="40"/>
      <c r="AA945" s="40"/>
      <c r="AB945" s="40"/>
      <c r="AC945" s="40" t="s">
        <v>525</v>
      </c>
      <c r="AD945" s="40" t="s">
        <v>542</v>
      </c>
      <c r="AE945" s="40"/>
      <c r="AF945" s="1"/>
    </row>
    <row r="946" spans="1:32">
      <c r="A946" s="1" t="s">
        <v>1768</v>
      </c>
      <c r="B946" s="9">
        <v>41682</v>
      </c>
      <c r="C946" s="40" t="s">
        <v>1476</v>
      </c>
      <c r="D946" s="40" t="s">
        <v>24</v>
      </c>
      <c r="E946" s="40" t="s">
        <v>53</v>
      </c>
      <c r="F946" s="47" t="s">
        <v>2196</v>
      </c>
      <c r="G946" s="40" t="s">
        <v>26</v>
      </c>
      <c r="H946" s="40" t="s">
        <v>33</v>
      </c>
      <c r="I946" s="40"/>
      <c r="J946" s="40"/>
      <c r="K946" s="40"/>
      <c r="L946" s="40"/>
      <c r="M946" s="40"/>
      <c r="N946" s="40"/>
      <c r="O946" s="40"/>
      <c r="P946" s="40"/>
      <c r="Q946" s="40"/>
      <c r="R946" s="40"/>
      <c r="S946" s="40"/>
      <c r="T946" s="40"/>
      <c r="U946" s="40"/>
      <c r="V946" s="40"/>
      <c r="W946" s="40"/>
      <c r="X946" s="40"/>
      <c r="Y946" s="40"/>
      <c r="Z946" s="40"/>
      <c r="AA946" s="40"/>
      <c r="AB946" s="40"/>
      <c r="AC946" s="40" t="s">
        <v>525</v>
      </c>
      <c r="AD946" s="40" t="s">
        <v>525</v>
      </c>
      <c r="AE946" s="40"/>
      <c r="AF946" s="1"/>
    </row>
    <row r="947" spans="1:32">
      <c r="A947" s="1" t="s">
        <v>1769</v>
      </c>
      <c r="B947" s="9">
        <v>41839</v>
      </c>
      <c r="C947" s="40" t="s">
        <v>613</v>
      </c>
      <c r="D947" s="40" t="s">
        <v>32</v>
      </c>
      <c r="E947" s="40" t="s">
        <v>25</v>
      </c>
      <c r="F947" s="47" t="s">
        <v>2321</v>
      </c>
      <c r="G947" s="40" t="s">
        <v>224</v>
      </c>
      <c r="H947" s="40" t="s">
        <v>27</v>
      </c>
      <c r="I947" s="40" t="s">
        <v>614</v>
      </c>
      <c r="J947" s="40">
        <v>26.1</v>
      </c>
      <c r="K947" s="40">
        <v>17.3</v>
      </c>
      <c r="L947" s="40">
        <v>13.3</v>
      </c>
      <c r="M947" s="40"/>
      <c r="N947" s="40"/>
      <c r="O947" s="40"/>
      <c r="P947" s="40"/>
      <c r="Q947" s="40">
        <v>16</v>
      </c>
      <c r="R947" s="40">
        <v>83</v>
      </c>
      <c r="S947" s="40">
        <v>67</v>
      </c>
      <c r="T947" s="40">
        <v>51</v>
      </c>
      <c r="U947" s="40"/>
      <c r="V947" s="40"/>
      <c r="W947" s="40"/>
      <c r="X947" s="40">
        <v>2045</v>
      </c>
      <c r="Y947" s="40">
        <v>392</v>
      </c>
      <c r="Z947" s="40">
        <v>257</v>
      </c>
      <c r="AA947" s="40"/>
      <c r="AB947" s="40"/>
      <c r="AC947" s="40" t="s">
        <v>525</v>
      </c>
      <c r="AD947" s="40" t="s">
        <v>598</v>
      </c>
      <c r="AE947" s="40" t="s">
        <v>615</v>
      </c>
      <c r="AF947" s="1"/>
    </row>
    <row r="948" spans="1:32">
      <c r="A948" s="1" t="s">
        <v>1770</v>
      </c>
      <c r="B948" s="9">
        <v>41840</v>
      </c>
      <c r="C948" s="40" t="s">
        <v>592</v>
      </c>
      <c r="D948" s="40" t="s">
        <v>29</v>
      </c>
      <c r="E948" s="40" t="s">
        <v>25</v>
      </c>
      <c r="F948" s="47" t="s">
        <v>2324</v>
      </c>
      <c r="G948" s="40" t="s">
        <v>26</v>
      </c>
      <c r="H948" s="40" t="s">
        <v>33</v>
      </c>
      <c r="I948" s="40" t="s">
        <v>688</v>
      </c>
      <c r="J948" s="40">
        <v>38.200000000000003</v>
      </c>
      <c r="K948" s="40">
        <v>24.8</v>
      </c>
      <c r="L948" s="40">
        <v>11.4</v>
      </c>
      <c r="M948" s="40"/>
      <c r="N948" s="40"/>
      <c r="O948" s="40"/>
      <c r="P948" s="40"/>
      <c r="Q948" s="40">
        <v>16</v>
      </c>
      <c r="R948" s="40">
        <v>178</v>
      </c>
      <c r="S948" s="40">
        <v>162</v>
      </c>
      <c r="T948" s="40">
        <v>120</v>
      </c>
      <c r="U948" s="40"/>
      <c r="V948" s="40"/>
      <c r="W948" s="40"/>
      <c r="X948" s="40">
        <v>2046</v>
      </c>
      <c r="Y948" s="40">
        <v>393</v>
      </c>
      <c r="Z948" s="40">
        <v>259</v>
      </c>
      <c r="AA948" s="40"/>
      <c r="AB948" s="40"/>
      <c r="AC948" s="40" t="s">
        <v>525</v>
      </c>
      <c r="AD948" s="40" t="s">
        <v>79</v>
      </c>
      <c r="AE948" s="40" t="s">
        <v>689</v>
      </c>
      <c r="AF948" s="1"/>
    </row>
    <row r="949" spans="1:32">
      <c r="A949" s="1" t="s">
        <v>1770</v>
      </c>
      <c r="B949" s="9">
        <v>41840</v>
      </c>
      <c r="C949" s="40" t="s">
        <v>593</v>
      </c>
      <c r="D949" s="40" t="s">
        <v>265</v>
      </c>
      <c r="E949" s="40" t="s">
        <v>25</v>
      </c>
      <c r="F949" s="47" t="s">
        <v>2325</v>
      </c>
      <c r="G949" s="40" t="s">
        <v>26</v>
      </c>
      <c r="H949" s="40" t="s">
        <v>33</v>
      </c>
      <c r="I949" s="40" t="s">
        <v>690</v>
      </c>
      <c r="J949" s="40">
        <v>36.700000000000003</v>
      </c>
      <c r="K949" s="40"/>
      <c r="L949" s="40"/>
      <c r="M949" s="40">
        <v>141.6</v>
      </c>
      <c r="N949" s="40">
        <v>182.3</v>
      </c>
      <c r="O949" s="40"/>
      <c r="P949" s="40">
        <v>26.45</v>
      </c>
      <c r="Q949" s="40">
        <v>16</v>
      </c>
      <c r="R949" s="40">
        <v>86</v>
      </c>
      <c r="S949" s="40">
        <v>70</v>
      </c>
      <c r="T949" s="40">
        <v>0</v>
      </c>
      <c r="U949" s="40"/>
      <c r="V949" s="40" t="s">
        <v>691</v>
      </c>
      <c r="W949" s="40"/>
      <c r="X949" s="40"/>
      <c r="Y949" s="40"/>
      <c r="Z949" s="40">
        <v>258</v>
      </c>
      <c r="AA949" s="40"/>
      <c r="AB949" s="40"/>
      <c r="AC949" s="40" t="s">
        <v>525</v>
      </c>
      <c r="AD949" s="40" t="s">
        <v>79</v>
      </c>
      <c r="AE949" s="40" t="s">
        <v>692</v>
      </c>
      <c r="AF949" s="1"/>
    </row>
    <row r="950" spans="1:32">
      <c r="A950" s="1" t="s">
        <v>1770</v>
      </c>
      <c r="B950" s="9">
        <v>41840</v>
      </c>
      <c r="C950" s="40" t="s">
        <v>606</v>
      </c>
      <c r="D950" s="40" t="s">
        <v>31</v>
      </c>
      <c r="E950" s="40" t="s">
        <v>25</v>
      </c>
      <c r="F950" s="47" t="s">
        <v>2323</v>
      </c>
      <c r="G950" s="40" t="s">
        <v>26</v>
      </c>
      <c r="H950" s="40" t="s">
        <v>27</v>
      </c>
      <c r="I950" s="40" t="s">
        <v>693</v>
      </c>
      <c r="J950" s="40">
        <v>41.7</v>
      </c>
      <c r="K950" s="40">
        <v>23</v>
      </c>
      <c r="L950" s="40">
        <v>28.75</v>
      </c>
      <c r="M950" s="40"/>
      <c r="N950" s="40"/>
      <c r="O950" s="40"/>
      <c r="P950" s="40"/>
      <c r="Q950" s="40">
        <v>16</v>
      </c>
      <c r="R950" s="40">
        <v>308</v>
      </c>
      <c r="S950" s="40">
        <v>292</v>
      </c>
      <c r="T950" s="40">
        <v>83</v>
      </c>
      <c r="U950" s="40"/>
      <c r="V950" s="40"/>
      <c r="W950" s="40"/>
      <c r="X950" s="40">
        <v>2047</v>
      </c>
      <c r="Y950" s="40">
        <v>394</v>
      </c>
      <c r="Z950" s="40">
        <v>260</v>
      </c>
      <c r="AA950" s="40"/>
      <c r="AB950" s="40"/>
      <c r="AC950" s="40" t="s">
        <v>525</v>
      </c>
      <c r="AD950" s="40" t="s">
        <v>79</v>
      </c>
      <c r="AE950" s="40" t="s">
        <v>694</v>
      </c>
      <c r="AF950" s="1"/>
    </row>
    <row r="951" spans="1:32">
      <c r="A951" s="1" t="s">
        <v>1770</v>
      </c>
      <c r="B951" s="9">
        <v>41840</v>
      </c>
      <c r="C951" s="40" t="s">
        <v>643</v>
      </c>
      <c r="D951" s="40" t="s">
        <v>35</v>
      </c>
      <c r="E951" s="40" t="s">
        <v>25</v>
      </c>
      <c r="F951" s="47" t="s">
        <v>2322</v>
      </c>
      <c r="G951" s="40" t="s">
        <v>26</v>
      </c>
      <c r="H951" s="40" t="s">
        <v>27</v>
      </c>
      <c r="I951" s="40" t="s">
        <v>693</v>
      </c>
      <c r="J951" s="40">
        <v>25.1</v>
      </c>
      <c r="K951" s="40">
        <v>17.850000000000001</v>
      </c>
      <c r="L951" s="40">
        <v>21.45</v>
      </c>
      <c r="M951" s="40"/>
      <c r="N951" s="40"/>
      <c r="O951" s="40"/>
      <c r="P951" s="40"/>
      <c r="Q951" s="40">
        <v>16</v>
      </c>
      <c r="R951" s="40">
        <v>101</v>
      </c>
      <c r="S951" s="40">
        <v>85</v>
      </c>
      <c r="T951" s="40">
        <v>22</v>
      </c>
      <c r="U951" s="40"/>
      <c r="V951" s="40"/>
      <c r="W951" s="40"/>
      <c r="X951" s="40">
        <v>2049</v>
      </c>
      <c r="Y951" s="40">
        <v>396</v>
      </c>
      <c r="Z951" s="40">
        <v>261</v>
      </c>
      <c r="AA951" s="40"/>
      <c r="AB951" s="40"/>
      <c r="AC951" s="40" t="s">
        <v>525</v>
      </c>
      <c r="AD951" s="40" t="s">
        <v>216</v>
      </c>
      <c r="AE951" s="40" t="s">
        <v>696</v>
      </c>
      <c r="AF951" s="1"/>
    </row>
    <row r="952" spans="1:32">
      <c r="A952" s="1" t="s">
        <v>1770</v>
      </c>
      <c r="B952" s="9">
        <v>41840</v>
      </c>
      <c r="C952" s="40" t="s">
        <v>612</v>
      </c>
      <c r="D952" s="40" t="s">
        <v>32</v>
      </c>
      <c r="E952" s="40" t="s">
        <v>25</v>
      </c>
      <c r="F952" s="47" t="s">
        <v>2326</v>
      </c>
      <c r="G952" s="40" t="s">
        <v>26</v>
      </c>
      <c r="H952" s="40" t="s">
        <v>33</v>
      </c>
      <c r="I952" s="40" t="s">
        <v>690</v>
      </c>
      <c r="J952" s="40">
        <v>26</v>
      </c>
      <c r="K952" s="40">
        <v>19</v>
      </c>
      <c r="L952" s="40">
        <v>12.5</v>
      </c>
      <c r="M952" s="40"/>
      <c r="N952" s="40"/>
      <c r="O952" s="40"/>
      <c r="P952" s="40"/>
      <c r="Q952" s="40">
        <v>16</v>
      </c>
      <c r="R952" s="40">
        <v>87</v>
      </c>
      <c r="S952" s="40">
        <v>71</v>
      </c>
      <c r="T952" s="40">
        <v>65</v>
      </c>
      <c r="U952" s="40"/>
      <c r="V952" s="40"/>
      <c r="W952" s="40"/>
      <c r="X952" s="40">
        <v>2048</v>
      </c>
      <c r="Y952" s="40">
        <v>395</v>
      </c>
      <c r="Z952" s="40"/>
      <c r="AA952" s="40"/>
      <c r="AB952" s="40"/>
      <c r="AC952" s="40" t="s">
        <v>525</v>
      </c>
      <c r="AD952" s="40" t="s">
        <v>79</v>
      </c>
      <c r="AE952" s="40" t="s">
        <v>695</v>
      </c>
      <c r="AF952" s="1"/>
    </row>
    <row r="953" spans="1:32">
      <c r="A953" s="31" t="s">
        <v>1771</v>
      </c>
      <c r="B953" s="32">
        <v>41841</v>
      </c>
      <c r="C953" s="41" t="s">
        <v>596</v>
      </c>
      <c r="D953" s="41" t="s">
        <v>32</v>
      </c>
      <c r="E953" s="41" t="s">
        <v>25</v>
      </c>
      <c r="F953" s="71" t="s">
        <v>2608</v>
      </c>
      <c r="G953" s="41" t="s">
        <v>224</v>
      </c>
      <c r="H953" s="41" t="s">
        <v>33</v>
      </c>
      <c r="I953" s="41" t="s">
        <v>702</v>
      </c>
      <c r="J953" s="41">
        <v>26.1</v>
      </c>
      <c r="K953" s="41">
        <v>17.899999999999999</v>
      </c>
      <c r="L953" s="41">
        <v>8</v>
      </c>
      <c r="M953" s="41"/>
      <c r="N953" s="41"/>
      <c r="O953" s="41"/>
      <c r="P953" s="41"/>
      <c r="Q953" s="41">
        <v>16</v>
      </c>
      <c r="R953" s="41">
        <v>69</v>
      </c>
      <c r="S953" s="41">
        <v>53</v>
      </c>
      <c r="T953" s="41">
        <v>18</v>
      </c>
      <c r="U953" s="41"/>
      <c r="V953" s="41"/>
      <c r="W953" s="41" t="s">
        <v>73</v>
      </c>
      <c r="X953" s="41">
        <v>2052</v>
      </c>
      <c r="Y953" s="41">
        <v>399</v>
      </c>
      <c r="Z953" s="41">
        <v>265</v>
      </c>
      <c r="AA953" s="41"/>
      <c r="AB953" s="41"/>
      <c r="AC953" s="41" t="s">
        <v>525</v>
      </c>
      <c r="AD953" s="41" t="s">
        <v>525</v>
      </c>
      <c r="AE953" s="41" t="s">
        <v>739</v>
      </c>
      <c r="AF953" s="31"/>
    </row>
    <row r="954" spans="1:32">
      <c r="A954" s="1" t="s">
        <v>1771</v>
      </c>
      <c r="B954" s="9">
        <v>41841</v>
      </c>
      <c r="C954" s="40" t="s">
        <v>643</v>
      </c>
      <c r="D954" s="40" t="s">
        <v>121</v>
      </c>
      <c r="E954" s="40" t="s">
        <v>25</v>
      </c>
      <c r="F954" s="47" t="s">
        <v>2327</v>
      </c>
      <c r="G954" s="40" t="s">
        <v>26</v>
      </c>
      <c r="H954" s="40" t="s">
        <v>33</v>
      </c>
      <c r="I954" s="40" t="s">
        <v>690</v>
      </c>
      <c r="J954" s="40">
        <v>47</v>
      </c>
      <c r="K954" s="40"/>
      <c r="L954" s="40"/>
      <c r="M954" s="40">
        <v>188.35</v>
      </c>
      <c r="N954" s="40">
        <v>197.1</v>
      </c>
      <c r="O954" s="40"/>
      <c r="P954" s="40">
        <v>35.700000000000003</v>
      </c>
      <c r="Q954" s="40">
        <v>16</v>
      </c>
      <c r="R954" s="40">
        <v>193</v>
      </c>
      <c r="S954" s="40">
        <v>177</v>
      </c>
      <c r="T954" s="40">
        <v>0</v>
      </c>
      <c r="U954" s="40"/>
      <c r="V954" s="40"/>
      <c r="W954" s="40"/>
      <c r="X954" s="40"/>
      <c r="Y954" s="40"/>
      <c r="Z954" s="40">
        <v>263</v>
      </c>
      <c r="AA954" s="40"/>
      <c r="AB954" s="40"/>
      <c r="AC954" s="40" t="s">
        <v>525</v>
      </c>
      <c r="AD954" s="40" t="s">
        <v>79</v>
      </c>
      <c r="AE954" s="40" t="s">
        <v>708</v>
      </c>
      <c r="AF954" s="1"/>
    </row>
    <row r="955" spans="1:32">
      <c r="A955" s="1" t="s">
        <v>1771</v>
      </c>
      <c r="B955" s="9">
        <v>41841</v>
      </c>
      <c r="C955" s="40" t="s">
        <v>591</v>
      </c>
      <c r="D955" s="40" t="s">
        <v>35</v>
      </c>
      <c r="E955" s="40" t="s">
        <v>25</v>
      </c>
      <c r="F955" s="47" t="s">
        <v>2328</v>
      </c>
      <c r="G955" s="40" t="s">
        <v>26</v>
      </c>
      <c r="H955" s="40" t="s">
        <v>33</v>
      </c>
      <c r="I955" s="40" t="s">
        <v>697</v>
      </c>
      <c r="J955" s="40">
        <v>26.1</v>
      </c>
      <c r="K955" s="40">
        <v>18.3</v>
      </c>
      <c r="L955" s="40">
        <v>11.2</v>
      </c>
      <c r="M955" s="40"/>
      <c r="N955" s="40"/>
      <c r="O955" s="40"/>
      <c r="P955" s="40"/>
      <c r="Q955" s="40">
        <v>16</v>
      </c>
      <c r="R955" s="40">
        <v>107</v>
      </c>
      <c r="S955" s="40">
        <v>91</v>
      </c>
      <c r="T955" s="40">
        <v>22</v>
      </c>
      <c r="U955" s="40"/>
      <c r="V955" s="40" t="s">
        <v>698</v>
      </c>
      <c r="W955" s="40"/>
      <c r="X955" s="40">
        <v>2053</v>
      </c>
      <c r="Y955" s="40">
        <v>400</v>
      </c>
      <c r="Z955" s="40">
        <v>266</v>
      </c>
      <c r="AA955" s="40"/>
      <c r="AB955" s="40"/>
      <c r="AC955" s="40" t="s">
        <v>525</v>
      </c>
      <c r="AD955" s="40" t="s">
        <v>525</v>
      </c>
      <c r="AE955" s="40" t="s">
        <v>699</v>
      </c>
      <c r="AF955" s="1"/>
    </row>
    <row r="956" spans="1:32">
      <c r="A956" s="1" t="s">
        <v>1771</v>
      </c>
      <c r="B956" s="9">
        <v>41841</v>
      </c>
      <c r="C956" s="40" t="s">
        <v>601</v>
      </c>
      <c r="D956" s="40" t="s">
        <v>29</v>
      </c>
      <c r="E956" s="40" t="s">
        <v>25</v>
      </c>
      <c r="F956" s="47" t="s">
        <v>2329</v>
      </c>
      <c r="G956" s="40" t="s">
        <v>26</v>
      </c>
      <c r="H956" s="40" t="s">
        <v>33</v>
      </c>
      <c r="I956" s="40" t="s">
        <v>703</v>
      </c>
      <c r="J956" s="40">
        <v>40</v>
      </c>
      <c r="K956" s="40">
        <v>25.75</v>
      </c>
      <c r="L956" s="40">
        <v>15.2</v>
      </c>
      <c r="M956" s="40"/>
      <c r="N956" s="40"/>
      <c r="O956" s="40"/>
      <c r="P956" s="40"/>
      <c r="Q956" s="40">
        <v>16</v>
      </c>
      <c r="R956" s="40">
        <v>182</v>
      </c>
      <c r="S956" s="40">
        <v>166</v>
      </c>
      <c r="T956" s="40">
        <v>118</v>
      </c>
      <c r="U956" s="40"/>
      <c r="V956" s="40"/>
      <c r="W956" s="40"/>
      <c r="X956" s="40">
        <v>2051</v>
      </c>
      <c r="Y956" s="40">
        <v>398</v>
      </c>
      <c r="Z956" s="40">
        <v>264</v>
      </c>
      <c r="AA956" s="40"/>
      <c r="AB956" s="40"/>
      <c r="AC956" s="40" t="s">
        <v>525</v>
      </c>
      <c r="AD956" s="40" t="s">
        <v>525</v>
      </c>
      <c r="AE956" s="40" t="s">
        <v>704</v>
      </c>
      <c r="AF956" s="1"/>
    </row>
    <row r="957" spans="1:32">
      <c r="A957" s="1" t="s">
        <v>1771</v>
      </c>
      <c r="B957" s="9">
        <v>41841</v>
      </c>
      <c r="C957" s="40" t="s">
        <v>592</v>
      </c>
      <c r="D957" s="40" t="s">
        <v>29</v>
      </c>
      <c r="E957" s="40" t="s">
        <v>25</v>
      </c>
      <c r="F957" s="47" t="s">
        <v>2330</v>
      </c>
      <c r="G957" s="40" t="s">
        <v>26</v>
      </c>
      <c r="H957" s="40" t="s">
        <v>27</v>
      </c>
      <c r="I957" s="40" t="s">
        <v>700</v>
      </c>
      <c r="J957" s="40">
        <v>40.1</v>
      </c>
      <c r="K957" s="40">
        <v>24.9</v>
      </c>
      <c r="L957" s="40">
        <v>25.7</v>
      </c>
      <c r="M957" s="40"/>
      <c r="N957" s="40"/>
      <c r="O957" s="40"/>
      <c r="P957" s="40"/>
      <c r="Q957" s="40">
        <v>16</v>
      </c>
      <c r="R957" s="40">
        <v>202</v>
      </c>
      <c r="S957" s="40">
        <v>186</v>
      </c>
      <c r="T957" s="40">
        <v>88</v>
      </c>
      <c r="U957" s="40"/>
      <c r="V957" s="40"/>
      <c r="W957" s="40"/>
      <c r="X957" s="40">
        <v>2050</v>
      </c>
      <c r="Y957" s="40">
        <v>397</v>
      </c>
      <c r="Z957" s="40">
        <v>262</v>
      </c>
      <c r="AA957" s="40"/>
      <c r="AB957" s="40"/>
      <c r="AC957" s="40" t="s">
        <v>525</v>
      </c>
      <c r="AD957" s="40" t="s">
        <v>525</v>
      </c>
      <c r="AE957" s="40" t="s">
        <v>701</v>
      </c>
      <c r="AF957" s="1"/>
    </row>
    <row r="958" spans="1:32">
      <c r="A958" s="1" t="s">
        <v>1771</v>
      </c>
      <c r="B958" s="9">
        <v>41841</v>
      </c>
      <c r="C958" s="40" t="s">
        <v>640</v>
      </c>
      <c r="D958" s="40" t="s">
        <v>30</v>
      </c>
      <c r="E958" s="40" t="s">
        <v>25</v>
      </c>
      <c r="F958" s="47" t="s">
        <v>2331</v>
      </c>
      <c r="G958" s="40" t="s">
        <v>26</v>
      </c>
      <c r="H958" s="40" t="s">
        <v>33</v>
      </c>
      <c r="I958" s="40" t="s">
        <v>690</v>
      </c>
      <c r="J958" s="40">
        <v>26.15</v>
      </c>
      <c r="K958" s="40">
        <v>18.5</v>
      </c>
      <c r="L958" s="40">
        <v>13.5</v>
      </c>
      <c r="M958" s="40"/>
      <c r="N958" s="40"/>
      <c r="O958" s="40"/>
      <c r="P958" s="40"/>
      <c r="Q958" s="40">
        <v>16</v>
      </c>
      <c r="R958" s="40">
        <v>75</v>
      </c>
      <c r="S958" s="40">
        <v>59</v>
      </c>
      <c r="T958" s="40">
        <v>22</v>
      </c>
      <c r="U958" s="40"/>
      <c r="V958" s="40"/>
      <c r="W958" s="40"/>
      <c r="X958" s="40">
        <v>2054</v>
      </c>
      <c r="Y958" s="40">
        <v>401</v>
      </c>
      <c r="Z958" s="40">
        <v>267</v>
      </c>
      <c r="AA958" s="40"/>
      <c r="AB958" s="40"/>
      <c r="AC958" s="40" t="s">
        <v>525</v>
      </c>
      <c r="AD958" s="40" t="s">
        <v>79</v>
      </c>
      <c r="AE958" s="40"/>
      <c r="AF958" s="1"/>
    </row>
    <row r="959" spans="1:32">
      <c r="A959" s="1" t="s">
        <v>1772</v>
      </c>
      <c r="B959" s="9">
        <v>41842</v>
      </c>
      <c r="C959" s="40" t="s">
        <v>608</v>
      </c>
      <c r="D959" s="40" t="s">
        <v>31</v>
      </c>
      <c r="E959" s="40" t="s">
        <v>25</v>
      </c>
      <c r="F959" s="47" t="s">
        <v>2333</v>
      </c>
      <c r="G959" s="40" t="s">
        <v>26</v>
      </c>
      <c r="H959" s="40" t="s">
        <v>33</v>
      </c>
      <c r="I959" s="40" t="s">
        <v>703</v>
      </c>
      <c r="J959" s="40">
        <v>39.1</v>
      </c>
      <c r="K959" s="40">
        <v>21.75</v>
      </c>
      <c r="L959" s="40">
        <v>16.600000000000001</v>
      </c>
      <c r="M959" s="40"/>
      <c r="N959" s="40"/>
      <c r="O959" s="40"/>
      <c r="P959" s="40"/>
      <c r="Q959" s="40">
        <v>16</v>
      </c>
      <c r="R959" s="40">
        <v>231</v>
      </c>
      <c r="S959" s="40">
        <v>215</v>
      </c>
      <c r="T959" s="40">
        <v>8</v>
      </c>
      <c r="U959" s="40"/>
      <c r="V959" s="40"/>
      <c r="W959" s="40"/>
      <c r="X959" s="40">
        <v>2055</v>
      </c>
      <c r="Y959" s="40">
        <v>402</v>
      </c>
      <c r="Z959" s="40"/>
      <c r="AA959" s="40"/>
      <c r="AB959" s="40"/>
      <c r="AC959" s="40" t="s">
        <v>711</v>
      </c>
      <c r="AD959" s="40" t="s">
        <v>216</v>
      </c>
      <c r="AE959" s="40" t="s">
        <v>712</v>
      </c>
      <c r="AF959" s="1"/>
    </row>
    <row r="960" spans="1:32">
      <c r="A960" s="31" t="s">
        <v>1772</v>
      </c>
      <c r="B960" s="32">
        <v>41842</v>
      </c>
      <c r="C960" s="41" t="s">
        <v>625</v>
      </c>
      <c r="D960" s="41" t="s">
        <v>35</v>
      </c>
      <c r="E960" s="41" t="s">
        <v>25</v>
      </c>
      <c r="F960" s="71" t="s">
        <v>2332</v>
      </c>
      <c r="G960" s="41" t="s">
        <v>26</v>
      </c>
      <c r="H960" s="41" t="s">
        <v>33</v>
      </c>
      <c r="I960" s="41" t="s">
        <v>714</v>
      </c>
      <c r="J960" s="41">
        <v>26.1</v>
      </c>
      <c r="K960" s="41">
        <v>16.2</v>
      </c>
      <c r="L960" s="41">
        <v>8.1</v>
      </c>
      <c r="M960" s="41"/>
      <c r="N960" s="41"/>
      <c r="O960" s="41"/>
      <c r="P960" s="41"/>
      <c r="Q960" s="41">
        <v>16</v>
      </c>
      <c r="R960" s="41">
        <v>76</v>
      </c>
      <c r="S960" s="41">
        <v>60</v>
      </c>
      <c r="T960" s="41">
        <v>3</v>
      </c>
      <c r="U960" s="41"/>
      <c r="V960" s="41"/>
      <c r="W960" s="41" t="s">
        <v>73</v>
      </c>
      <c r="X960" s="41">
        <v>2058</v>
      </c>
      <c r="Y960" s="41">
        <v>405</v>
      </c>
      <c r="Z960" s="41">
        <v>270</v>
      </c>
      <c r="AA960" s="41"/>
      <c r="AB960" s="41"/>
      <c r="AC960" s="41" t="s">
        <v>711</v>
      </c>
      <c r="AD960" s="41" t="s">
        <v>525</v>
      </c>
      <c r="AE960" s="41" t="s">
        <v>715</v>
      </c>
      <c r="AF960" s="31"/>
    </row>
    <row r="961" spans="1:32">
      <c r="A961" s="1" t="s">
        <v>1772</v>
      </c>
      <c r="B961" s="9">
        <v>41842</v>
      </c>
      <c r="C961" s="40" t="s">
        <v>627</v>
      </c>
      <c r="D961" s="40" t="s">
        <v>30</v>
      </c>
      <c r="E961" s="40" t="s">
        <v>25</v>
      </c>
      <c r="F961" s="47" t="s">
        <v>2335</v>
      </c>
      <c r="G961" s="40" t="s">
        <v>26</v>
      </c>
      <c r="H961" s="40" t="s">
        <v>27</v>
      </c>
      <c r="I961" s="40" t="s">
        <v>693</v>
      </c>
      <c r="J961" s="40">
        <v>26.3</v>
      </c>
      <c r="K961" s="40">
        <v>19.8</v>
      </c>
      <c r="L961" s="40">
        <v>19.399999999999999</v>
      </c>
      <c r="M961" s="40"/>
      <c r="N961" s="40"/>
      <c r="O961" s="40"/>
      <c r="P961" s="40"/>
      <c r="Q961" s="40">
        <v>16</v>
      </c>
      <c r="R961" s="40">
        <v>68</v>
      </c>
      <c r="S961" s="40">
        <v>52</v>
      </c>
      <c r="T961" s="40">
        <v>17</v>
      </c>
      <c r="U961" s="40"/>
      <c r="V961" s="40" t="s">
        <v>716</v>
      </c>
      <c r="W961" s="40"/>
      <c r="X961" s="40">
        <v>2057</v>
      </c>
      <c r="Y961" s="40">
        <v>404</v>
      </c>
      <c r="Z961" s="40">
        <v>269</v>
      </c>
      <c r="AA961" s="40"/>
      <c r="AB961" s="40"/>
      <c r="AC961" s="40" t="s">
        <v>711</v>
      </c>
      <c r="AD961" s="40" t="s">
        <v>525</v>
      </c>
      <c r="AE961" s="40"/>
      <c r="AF961" s="1"/>
    </row>
    <row r="962" spans="1:32">
      <c r="A962" s="1" t="s">
        <v>1772</v>
      </c>
      <c r="B962" s="9">
        <v>41842</v>
      </c>
      <c r="C962" s="40" t="s">
        <v>613</v>
      </c>
      <c r="D962" s="40" t="s">
        <v>32</v>
      </c>
      <c r="E962" s="40" t="s">
        <v>53</v>
      </c>
      <c r="F962" s="47" t="s">
        <v>2326</v>
      </c>
      <c r="G962" s="40" t="s">
        <v>26</v>
      </c>
      <c r="H962" s="40" t="s">
        <v>33</v>
      </c>
      <c r="I962" s="40"/>
      <c r="J962" s="40"/>
      <c r="K962" s="40"/>
      <c r="L962" s="40"/>
      <c r="M962" s="40"/>
      <c r="N962" s="40"/>
      <c r="O962" s="40"/>
      <c r="P962" s="40"/>
      <c r="Q962" s="40"/>
      <c r="R962" s="40"/>
      <c r="S962" s="40"/>
      <c r="T962" s="40"/>
      <c r="U962" s="40"/>
      <c r="V962" s="40"/>
      <c r="W962" s="40"/>
      <c r="X962" s="40"/>
      <c r="Y962" s="40"/>
      <c r="Z962" s="40"/>
      <c r="AA962" s="40"/>
      <c r="AB962" s="40"/>
      <c r="AC962" s="40" t="s">
        <v>216</v>
      </c>
      <c r="AD962" s="40" t="s">
        <v>216</v>
      </c>
      <c r="AE962" s="40" t="s">
        <v>713</v>
      </c>
      <c r="AF962" s="1"/>
    </row>
    <row r="963" spans="1:32" s="79" customFormat="1">
      <c r="A963" s="1" t="s">
        <v>1772</v>
      </c>
      <c r="B963" s="9">
        <v>41842</v>
      </c>
      <c r="C963" s="40" t="s">
        <v>605</v>
      </c>
      <c r="D963" s="40" t="s">
        <v>31</v>
      </c>
      <c r="E963" s="40" t="s">
        <v>25</v>
      </c>
      <c r="F963" s="47" t="s">
        <v>2334</v>
      </c>
      <c r="G963" s="40" t="s">
        <v>26</v>
      </c>
      <c r="H963" s="40" t="s">
        <v>27</v>
      </c>
      <c r="I963" s="40" t="s">
        <v>710</v>
      </c>
      <c r="J963" s="40">
        <v>39.1</v>
      </c>
      <c r="K963" s="40">
        <v>20.079999999999998</v>
      </c>
      <c r="L963" s="40">
        <v>31.5</v>
      </c>
      <c r="M963" s="40"/>
      <c r="N963" s="40"/>
      <c r="O963" s="40"/>
      <c r="P963" s="40"/>
      <c r="Q963" s="40">
        <v>16</v>
      </c>
      <c r="R963" s="40">
        <v>257</v>
      </c>
      <c r="S963" s="40">
        <v>241</v>
      </c>
      <c r="T963" s="40">
        <v>28</v>
      </c>
      <c r="U963" s="40"/>
      <c r="V963" s="40"/>
      <c r="W963" s="40"/>
      <c r="X963" s="40">
        <v>2056</v>
      </c>
      <c r="Y963" s="40">
        <v>403</v>
      </c>
      <c r="Z963" s="40">
        <v>268</v>
      </c>
      <c r="AA963" s="40"/>
      <c r="AB963" s="40"/>
      <c r="AC963" s="40" t="s">
        <v>711</v>
      </c>
      <c r="AD963" s="40" t="s">
        <v>216</v>
      </c>
      <c r="AE963" s="40"/>
      <c r="AF963" s="1"/>
    </row>
    <row r="964" spans="1:32">
      <c r="A964" s="1" t="s">
        <v>1773</v>
      </c>
      <c r="B964" s="9">
        <v>41843</v>
      </c>
      <c r="C964" s="40" t="s">
        <v>592</v>
      </c>
      <c r="D964" s="40" t="s">
        <v>29</v>
      </c>
      <c r="E964" s="40" t="s">
        <v>53</v>
      </c>
      <c r="F964" s="47" t="s">
        <v>2324</v>
      </c>
      <c r="G964" s="40" t="s">
        <v>26</v>
      </c>
      <c r="H964" s="40" t="s">
        <v>33</v>
      </c>
      <c r="I964" s="40"/>
      <c r="J964" s="40"/>
      <c r="K964" s="40"/>
      <c r="L964" s="40"/>
      <c r="M964" s="40"/>
      <c r="N964" s="40"/>
      <c r="O964" s="40"/>
      <c r="P964" s="40"/>
      <c r="Q964" s="40"/>
      <c r="R964" s="40"/>
      <c r="S964" s="40"/>
      <c r="T964" s="40"/>
      <c r="U964" s="40"/>
      <c r="V964" s="40"/>
      <c r="W964" s="40"/>
      <c r="X964" s="40"/>
      <c r="Y964" s="40"/>
      <c r="Z964" s="40"/>
      <c r="AA964" s="40"/>
      <c r="AB964" s="40"/>
      <c r="AC964" s="40" t="s">
        <v>525</v>
      </c>
      <c r="AD964" s="40" t="s">
        <v>71</v>
      </c>
      <c r="AE964" s="40"/>
      <c r="AF964" s="1"/>
    </row>
    <row r="965" spans="1:32">
      <c r="A965" s="1" t="s">
        <v>1773</v>
      </c>
      <c r="B965" s="9">
        <v>41843</v>
      </c>
      <c r="C965" s="40" t="s">
        <v>648</v>
      </c>
      <c r="D965" s="40" t="s">
        <v>30</v>
      </c>
      <c r="E965" s="40" t="s">
        <v>25</v>
      </c>
      <c r="F965" s="47" t="s">
        <v>2338</v>
      </c>
      <c r="G965" s="40" t="s">
        <v>26</v>
      </c>
      <c r="H965" s="40" t="s">
        <v>27</v>
      </c>
      <c r="I965" s="40" t="s">
        <v>693</v>
      </c>
      <c r="J965" s="40">
        <v>25.9</v>
      </c>
      <c r="K965" s="40">
        <v>18.2</v>
      </c>
      <c r="L965" s="40">
        <v>18.2</v>
      </c>
      <c r="M965" s="40"/>
      <c r="N965" s="40"/>
      <c r="O965" s="40"/>
      <c r="P965" s="40"/>
      <c r="Q965" s="40">
        <v>16</v>
      </c>
      <c r="R965" s="40">
        <v>76</v>
      </c>
      <c r="S965" s="40">
        <v>60</v>
      </c>
      <c r="T965" s="40">
        <v>41</v>
      </c>
      <c r="U965" s="40"/>
      <c r="V965" s="40"/>
      <c r="W965" s="40"/>
      <c r="X965" s="40">
        <v>2059</v>
      </c>
      <c r="Y965" s="40">
        <v>406</v>
      </c>
      <c r="Z965" s="40">
        <v>272</v>
      </c>
      <c r="AA965" s="40"/>
      <c r="AB965" s="40"/>
      <c r="AC965" s="40" t="s">
        <v>525</v>
      </c>
      <c r="AD965" s="40" t="s">
        <v>216</v>
      </c>
      <c r="AE965" s="40" t="s">
        <v>728</v>
      </c>
      <c r="AF965" s="1"/>
    </row>
    <row r="966" spans="1:32">
      <c r="A966" s="1" t="s">
        <v>1773</v>
      </c>
      <c r="B966" s="9">
        <v>41843</v>
      </c>
      <c r="C966" s="40" t="s">
        <v>620</v>
      </c>
      <c r="D966" s="40" t="s">
        <v>32</v>
      </c>
      <c r="E966" s="40" t="s">
        <v>25</v>
      </c>
      <c r="F966" s="47" t="s">
        <v>2337</v>
      </c>
      <c r="G966" s="40" t="s">
        <v>26</v>
      </c>
      <c r="H966" s="40" t="s">
        <v>33</v>
      </c>
      <c r="I966" s="40" t="s">
        <v>690</v>
      </c>
      <c r="J966" s="40">
        <v>26</v>
      </c>
      <c r="K966" s="40">
        <v>18.350000000000001</v>
      </c>
      <c r="L966" s="40">
        <v>11.05</v>
      </c>
      <c r="M966" s="40"/>
      <c r="N966" s="40"/>
      <c r="O966" s="40"/>
      <c r="P966" s="40"/>
      <c r="Q966" s="40">
        <v>16</v>
      </c>
      <c r="R966" s="40">
        <v>85</v>
      </c>
      <c r="S966" s="40">
        <v>69</v>
      </c>
      <c r="T966" s="40">
        <v>65</v>
      </c>
      <c r="U966" s="40"/>
      <c r="V966" s="40"/>
      <c r="W966" s="40"/>
      <c r="X966" s="40">
        <v>2060</v>
      </c>
      <c r="Y966" s="40">
        <v>407</v>
      </c>
      <c r="Z966" s="40"/>
      <c r="AA966" s="40"/>
      <c r="AB966" s="40"/>
      <c r="AC966" s="40" t="s">
        <v>525</v>
      </c>
      <c r="AD966" s="40" t="s">
        <v>216</v>
      </c>
      <c r="AE966" s="40" t="s">
        <v>723</v>
      </c>
      <c r="AF966" s="1"/>
    </row>
    <row r="967" spans="1:32" ht="16.8">
      <c r="A967" s="1" t="s">
        <v>1773</v>
      </c>
      <c r="B967" s="9">
        <v>41843</v>
      </c>
      <c r="C967" s="40" t="s">
        <v>643</v>
      </c>
      <c r="D967" s="40" t="s">
        <v>121</v>
      </c>
      <c r="E967" s="40" t="s">
        <v>25</v>
      </c>
      <c r="F967" s="47" t="s">
        <v>2336</v>
      </c>
      <c r="G967" s="40" t="s">
        <v>26</v>
      </c>
      <c r="H967" s="40" t="s">
        <v>27</v>
      </c>
      <c r="I967" s="40" t="s">
        <v>725</v>
      </c>
      <c r="J967" s="40">
        <v>46.9</v>
      </c>
      <c r="K967" s="40"/>
      <c r="L967" s="40"/>
      <c r="M967" s="40">
        <v>191.45</v>
      </c>
      <c r="N967" s="40">
        <v>183.18</v>
      </c>
      <c r="O967" s="40"/>
      <c r="P967" s="40">
        <v>37.75</v>
      </c>
      <c r="Q967" s="40">
        <v>16</v>
      </c>
      <c r="R967" s="40">
        <v>179</v>
      </c>
      <c r="S967" s="40">
        <v>163</v>
      </c>
      <c r="T967" s="40">
        <v>0</v>
      </c>
      <c r="U967" s="40"/>
      <c r="V967" s="40" t="s">
        <v>726</v>
      </c>
      <c r="W967" s="40"/>
      <c r="X967" s="40"/>
      <c r="Y967" s="40"/>
      <c r="Z967" s="40">
        <v>271</v>
      </c>
      <c r="AA967" s="40"/>
      <c r="AB967" s="40"/>
      <c r="AC967" s="40" t="s">
        <v>525</v>
      </c>
      <c r="AD967" s="40" t="s">
        <v>216</v>
      </c>
      <c r="AE967" s="40" t="s">
        <v>727</v>
      </c>
      <c r="AF967" s="1"/>
    </row>
    <row r="968" spans="1:32">
      <c r="A968" s="1" t="s">
        <v>1773</v>
      </c>
      <c r="B968" s="9">
        <v>41843</v>
      </c>
      <c r="C968" s="40" t="s">
        <v>633</v>
      </c>
      <c r="D968" s="40" t="s">
        <v>30</v>
      </c>
      <c r="E968" s="40" t="s">
        <v>53</v>
      </c>
      <c r="F968" s="47" t="s">
        <v>2335</v>
      </c>
      <c r="G968" s="40" t="s">
        <v>26</v>
      </c>
      <c r="H968" s="40" t="s">
        <v>27</v>
      </c>
      <c r="I968" s="40"/>
      <c r="J968" s="40"/>
      <c r="K968" s="40"/>
      <c r="L968" s="40"/>
      <c r="M968" s="40"/>
      <c r="N968" s="40"/>
      <c r="O968" s="40"/>
      <c r="P968" s="40"/>
      <c r="Q968" s="40"/>
      <c r="R968" s="40"/>
      <c r="S968" s="40"/>
      <c r="T968" s="40"/>
      <c r="U968" s="40"/>
      <c r="V968" s="40"/>
      <c r="W968" s="40"/>
      <c r="X968" s="40"/>
      <c r="Y968" s="40"/>
      <c r="Z968" s="40"/>
      <c r="AA968" s="40"/>
      <c r="AB968" s="40"/>
      <c r="AC968" s="40" t="s">
        <v>79</v>
      </c>
      <c r="AD968" s="40" t="s">
        <v>216</v>
      </c>
      <c r="AE968" s="40"/>
      <c r="AF968" s="1"/>
    </row>
    <row r="969" spans="1:32">
      <c r="A969" s="1" t="s">
        <v>1773</v>
      </c>
      <c r="B969" s="9">
        <v>41843</v>
      </c>
      <c r="C969" s="40" t="s">
        <v>636</v>
      </c>
      <c r="D969" s="40" t="s">
        <v>30</v>
      </c>
      <c r="E969" s="40" t="s">
        <v>53</v>
      </c>
      <c r="F969" s="47" t="s">
        <v>2331</v>
      </c>
      <c r="G969" s="40" t="s">
        <v>26</v>
      </c>
      <c r="H969" s="40" t="s">
        <v>33</v>
      </c>
      <c r="I969" s="40"/>
      <c r="J969" s="40"/>
      <c r="K969" s="40"/>
      <c r="L969" s="40"/>
      <c r="M969" s="40"/>
      <c r="N969" s="40"/>
      <c r="O969" s="40"/>
      <c r="P969" s="40"/>
      <c r="Q969" s="40"/>
      <c r="R969" s="40"/>
      <c r="S969" s="40"/>
      <c r="T969" s="40"/>
      <c r="U969" s="40"/>
      <c r="V969" s="40"/>
      <c r="W969" s="40"/>
      <c r="X969" s="40"/>
      <c r="Y969" s="40"/>
      <c r="Z969" s="40"/>
      <c r="AA969" s="40"/>
      <c r="AB969" s="40"/>
      <c r="AC969" s="40" t="s">
        <v>79</v>
      </c>
      <c r="AD969" s="40" t="s">
        <v>216</v>
      </c>
      <c r="AE969" s="40"/>
      <c r="AF969" s="1"/>
    </row>
    <row r="970" spans="1:32">
      <c r="A970" s="1" t="s">
        <v>1774</v>
      </c>
      <c r="B970" s="9">
        <v>41844</v>
      </c>
      <c r="C970" s="40" t="s">
        <v>643</v>
      </c>
      <c r="D970" s="40" t="s">
        <v>31</v>
      </c>
      <c r="E970" s="40" t="s">
        <v>53</v>
      </c>
      <c r="F970" s="47" t="s">
        <v>2333</v>
      </c>
      <c r="G970" s="40" t="s">
        <v>26</v>
      </c>
      <c r="H970" s="40" t="s">
        <v>33</v>
      </c>
      <c r="I970" s="40"/>
      <c r="J970" s="40"/>
      <c r="K970" s="40"/>
      <c r="L970" s="40"/>
      <c r="M970" s="40"/>
      <c r="N970" s="40"/>
      <c r="O970" s="40"/>
      <c r="P970" s="40"/>
      <c r="Q970" s="40"/>
      <c r="R970" s="40"/>
      <c r="S970" s="40"/>
      <c r="T970" s="40"/>
      <c r="U970" s="40"/>
      <c r="V970" s="40"/>
      <c r="W970" s="40"/>
      <c r="X970" s="40"/>
      <c r="Y970" s="40"/>
      <c r="Z970" s="40"/>
      <c r="AA970" s="40"/>
      <c r="AB970" s="40"/>
      <c r="AC970" s="40" t="s">
        <v>729</v>
      </c>
      <c r="AD970" s="40" t="s">
        <v>730</v>
      </c>
      <c r="AE970" s="40"/>
      <c r="AF970" s="1"/>
    </row>
    <row r="971" spans="1:32">
      <c r="A971" s="1" t="s">
        <v>1774</v>
      </c>
      <c r="B971" s="9">
        <v>41844</v>
      </c>
      <c r="C971" s="40" t="s">
        <v>667</v>
      </c>
      <c r="D971" s="40" t="s">
        <v>30</v>
      </c>
      <c r="E971" s="40" t="s">
        <v>25</v>
      </c>
      <c r="F971" s="47" t="s">
        <v>2342</v>
      </c>
      <c r="G971" s="40" t="s">
        <v>26</v>
      </c>
      <c r="H971" s="40" t="s">
        <v>27</v>
      </c>
      <c r="I971" s="40" t="s">
        <v>693</v>
      </c>
      <c r="J971" s="40">
        <v>26.25</v>
      </c>
      <c r="K971" s="40">
        <v>20</v>
      </c>
      <c r="L971" s="40">
        <v>19</v>
      </c>
      <c r="M971" s="40"/>
      <c r="N971" s="40"/>
      <c r="O971" s="40"/>
      <c r="P971" s="40"/>
      <c r="Q971" s="40">
        <v>16</v>
      </c>
      <c r="R971" s="40">
        <v>73</v>
      </c>
      <c r="S971" s="40">
        <v>57</v>
      </c>
      <c r="T971" s="40">
        <v>30</v>
      </c>
      <c r="U971" s="40"/>
      <c r="V971" s="40" t="s">
        <v>716</v>
      </c>
      <c r="W971" s="40"/>
      <c r="X971" s="40">
        <v>2063</v>
      </c>
      <c r="Y971" s="40">
        <v>410</v>
      </c>
      <c r="Z971" s="40">
        <v>275</v>
      </c>
      <c r="AA971" s="40"/>
      <c r="AB971" s="40"/>
      <c r="AC971" s="40" t="s">
        <v>525</v>
      </c>
      <c r="AD971" s="40" t="s">
        <v>730</v>
      </c>
      <c r="AE971" s="40" t="s">
        <v>735</v>
      </c>
      <c r="AF971" s="1"/>
    </row>
    <row r="972" spans="1:32">
      <c r="A972" s="1" t="s">
        <v>1774</v>
      </c>
      <c r="B972" s="9">
        <v>41844</v>
      </c>
      <c r="C972" s="40" t="s">
        <v>623</v>
      </c>
      <c r="D972" s="40" t="s">
        <v>32</v>
      </c>
      <c r="E972" s="40" t="s">
        <v>25</v>
      </c>
      <c r="F972" s="47" t="s">
        <v>2340</v>
      </c>
      <c r="G972" s="40" t="s">
        <v>224</v>
      </c>
      <c r="H972" s="40" t="s">
        <v>27</v>
      </c>
      <c r="I972" s="40" t="s">
        <v>614</v>
      </c>
      <c r="J972" s="40">
        <v>26.2</v>
      </c>
      <c r="K972" s="40">
        <v>20</v>
      </c>
      <c r="L972" s="40">
        <v>14.2</v>
      </c>
      <c r="M972" s="40"/>
      <c r="N972" s="40"/>
      <c r="O972" s="40"/>
      <c r="P972" s="40"/>
      <c r="Q972" s="40">
        <v>16</v>
      </c>
      <c r="R972" s="40">
        <v>79</v>
      </c>
      <c r="S972" s="40">
        <v>63</v>
      </c>
      <c r="T972" s="40">
        <v>25</v>
      </c>
      <c r="U972" s="40"/>
      <c r="V972" s="40"/>
      <c r="W972" s="40"/>
      <c r="X972" s="40">
        <v>2062</v>
      </c>
      <c r="Y972" s="40">
        <v>409</v>
      </c>
      <c r="Z972" s="40">
        <v>274</v>
      </c>
      <c r="AA972" s="40"/>
      <c r="AB972" s="40"/>
      <c r="AC972" s="40" t="s">
        <v>525</v>
      </c>
      <c r="AD972" s="40" t="s">
        <v>730</v>
      </c>
      <c r="AE972" s="40" t="s">
        <v>731</v>
      </c>
      <c r="AF972" s="1"/>
    </row>
    <row r="973" spans="1:32">
      <c r="A973" s="1" t="s">
        <v>1774</v>
      </c>
      <c r="B973" s="9">
        <v>41844</v>
      </c>
      <c r="C973" s="40" t="s">
        <v>626</v>
      </c>
      <c r="D973" s="40" t="s">
        <v>29</v>
      </c>
      <c r="E973" s="40" t="s">
        <v>25</v>
      </c>
      <c r="F973" s="47" t="s">
        <v>2339</v>
      </c>
      <c r="G973" s="40" t="s">
        <v>125</v>
      </c>
      <c r="H973" s="40" t="s">
        <v>33</v>
      </c>
      <c r="I973" s="40" t="s">
        <v>732</v>
      </c>
      <c r="J973" s="40">
        <v>31.75</v>
      </c>
      <c r="K973" s="40">
        <v>22.5</v>
      </c>
      <c r="L973" s="40">
        <v>5.95</v>
      </c>
      <c r="M973" s="40"/>
      <c r="N973" s="40"/>
      <c r="O973" s="40"/>
      <c r="P973" s="40"/>
      <c r="Q973" s="40">
        <v>16</v>
      </c>
      <c r="R973" s="40">
        <v>58</v>
      </c>
      <c r="S973" s="40">
        <v>42</v>
      </c>
      <c r="T973" s="40">
        <v>25</v>
      </c>
      <c r="U973" s="40"/>
      <c r="V973" s="40"/>
      <c r="W973" s="40"/>
      <c r="X973" s="40">
        <v>2064</v>
      </c>
      <c r="Y973" s="40">
        <v>411</v>
      </c>
      <c r="Z973" s="40"/>
      <c r="AA973" s="40"/>
      <c r="AB973" s="40"/>
      <c r="AC973" s="40" t="s">
        <v>525</v>
      </c>
      <c r="AD973" s="40" t="s">
        <v>730</v>
      </c>
      <c r="AE973" s="40" t="s">
        <v>733</v>
      </c>
      <c r="AF973" s="1"/>
    </row>
    <row r="974" spans="1:32" s="79" customFormat="1">
      <c r="A974" s="1" t="s">
        <v>1774</v>
      </c>
      <c r="B974" s="9">
        <v>41844</v>
      </c>
      <c r="C974" s="40" t="s">
        <v>645</v>
      </c>
      <c r="D974" s="40" t="s">
        <v>32</v>
      </c>
      <c r="E974" s="40" t="s">
        <v>25</v>
      </c>
      <c r="F974" s="47" t="s">
        <v>2341</v>
      </c>
      <c r="G974" s="40" t="s">
        <v>26</v>
      </c>
      <c r="H974" s="40" t="s">
        <v>33</v>
      </c>
      <c r="I974" s="40" t="s">
        <v>690</v>
      </c>
      <c r="J974" s="40">
        <v>25.15</v>
      </c>
      <c r="K974" s="40">
        <v>19.2</v>
      </c>
      <c r="L974" s="40">
        <v>12.25</v>
      </c>
      <c r="M974" s="40"/>
      <c r="N974" s="40"/>
      <c r="O974" s="40"/>
      <c r="P974" s="40"/>
      <c r="Q974" s="40">
        <v>16</v>
      </c>
      <c r="R974" s="40">
        <v>87</v>
      </c>
      <c r="S974" s="40">
        <v>71</v>
      </c>
      <c r="T974" s="40">
        <v>35</v>
      </c>
      <c r="U974" s="40"/>
      <c r="V974" s="40"/>
      <c r="W974" s="40"/>
      <c r="X974" s="40">
        <v>2061</v>
      </c>
      <c r="Y974" s="40">
        <v>408</v>
      </c>
      <c r="Z974" s="40">
        <v>273</v>
      </c>
      <c r="AA974" s="40"/>
      <c r="AB974" s="40"/>
      <c r="AC974" s="40" t="s">
        <v>525</v>
      </c>
      <c r="AD974" s="40" t="s">
        <v>730</v>
      </c>
      <c r="AE974" s="40" t="s">
        <v>734</v>
      </c>
      <c r="AF974" s="1"/>
    </row>
    <row r="975" spans="1:32">
      <c r="A975" s="1" t="s">
        <v>1774</v>
      </c>
      <c r="B975" s="9">
        <v>41844</v>
      </c>
      <c r="C975" s="40" t="s">
        <v>591</v>
      </c>
      <c r="D975" s="40" t="s">
        <v>35</v>
      </c>
      <c r="E975" s="40" t="s">
        <v>53</v>
      </c>
      <c r="F975" s="47" t="s">
        <v>2328</v>
      </c>
      <c r="G975" s="40" t="s">
        <v>26</v>
      </c>
      <c r="H975" s="40" t="s">
        <v>33</v>
      </c>
      <c r="I975" s="40"/>
      <c r="J975" s="40"/>
      <c r="K975" s="40"/>
      <c r="L975" s="40"/>
      <c r="M975" s="40"/>
      <c r="N975" s="40"/>
      <c r="O975" s="40"/>
      <c r="P975" s="40"/>
      <c r="Q975" s="40"/>
      <c r="R975" s="40"/>
      <c r="S975" s="40"/>
      <c r="T975" s="40"/>
      <c r="U975" s="40"/>
      <c r="V975" s="40"/>
      <c r="W975" s="40"/>
      <c r="X975" s="40"/>
      <c r="Y975" s="40"/>
      <c r="Z975" s="40"/>
      <c r="AA975" s="40"/>
      <c r="AB975" s="40"/>
      <c r="AC975" s="40" t="s">
        <v>729</v>
      </c>
      <c r="AD975" s="40" t="s">
        <v>525</v>
      </c>
      <c r="AE975" s="40"/>
      <c r="AF975" s="1"/>
    </row>
    <row r="976" spans="1:32">
      <c r="A976" s="1" t="s">
        <v>1774</v>
      </c>
      <c r="B976" s="9">
        <v>41844</v>
      </c>
      <c r="C976" s="40" t="s">
        <v>594</v>
      </c>
      <c r="D976" s="40" t="s">
        <v>32</v>
      </c>
      <c r="E976" s="40" t="s">
        <v>53</v>
      </c>
      <c r="F976" s="47" t="s">
        <v>2321</v>
      </c>
      <c r="G976" s="40" t="s">
        <v>224</v>
      </c>
      <c r="H976" s="40" t="s">
        <v>27</v>
      </c>
      <c r="I976" s="40"/>
      <c r="J976" s="40"/>
      <c r="K976" s="40"/>
      <c r="L976" s="40"/>
      <c r="M976" s="40"/>
      <c r="N976" s="40"/>
      <c r="O976" s="40"/>
      <c r="P976" s="40"/>
      <c r="Q976" s="40"/>
      <c r="R976" s="40"/>
      <c r="S976" s="40"/>
      <c r="T976" s="40"/>
      <c r="U976" s="40"/>
      <c r="V976" s="40"/>
      <c r="W976" s="40"/>
      <c r="X976" s="40"/>
      <c r="Y976" s="40"/>
      <c r="Z976" s="40"/>
      <c r="AA976" s="40"/>
      <c r="AB976" s="40"/>
      <c r="AC976" s="40"/>
      <c r="AD976" s="40" t="s">
        <v>525</v>
      </c>
      <c r="AE976" s="40"/>
      <c r="AF976" s="1"/>
    </row>
    <row r="977" spans="1:32">
      <c r="A977" s="1" t="s">
        <v>1774</v>
      </c>
      <c r="B977" s="9">
        <v>41844</v>
      </c>
      <c r="C977" s="40" t="s">
        <v>624</v>
      </c>
      <c r="D977" s="40" t="s">
        <v>30</v>
      </c>
      <c r="E977" s="40" t="s">
        <v>53</v>
      </c>
      <c r="F977" s="47" t="s">
        <v>2335</v>
      </c>
      <c r="G977" s="40" t="s">
        <v>26</v>
      </c>
      <c r="H977" s="40" t="s">
        <v>27</v>
      </c>
      <c r="I977" s="40"/>
      <c r="J977" s="40"/>
      <c r="K977" s="40"/>
      <c r="L977" s="40"/>
      <c r="M977" s="40"/>
      <c r="N977" s="40"/>
      <c r="O977" s="40"/>
      <c r="P977" s="40"/>
      <c r="Q977" s="40"/>
      <c r="R977" s="40"/>
      <c r="S977" s="40"/>
      <c r="T977" s="40"/>
      <c r="U977" s="40"/>
      <c r="V977" s="40"/>
      <c r="W977" s="40"/>
      <c r="X977" s="40"/>
      <c r="Y977" s="40"/>
      <c r="Z977" s="40"/>
      <c r="AA977" s="40"/>
      <c r="AB977" s="40"/>
      <c r="AC977" s="40" t="s">
        <v>525</v>
      </c>
      <c r="AD977" s="40" t="s">
        <v>730</v>
      </c>
      <c r="AE977" s="40" t="s">
        <v>659</v>
      </c>
      <c r="AF977" s="1"/>
    </row>
    <row r="978" spans="1:32">
      <c r="A978" s="1" t="s">
        <v>1774</v>
      </c>
      <c r="B978" s="9">
        <v>41844</v>
      </c>
      <c r="C978" s="40" t="s">
        <v>612</v>
      </c>
      <c r="D978" s="40" t="s">
        <v>32</v>
      </c>
      <c r="E978" s="40" t="s">
        <v>53</v>
      </c>
      <c r="F978" s="47" t="s">
        <v>2326</v>
      </c>
      <c r="G978" s="40" t="s">
        <v>26</v>
      </c>
      <c r="H978" s="40" t="s">
        <v>33</v>
      </c>
      <c r="I978" s="40"/>
      <c r="J978" s="40"/>
      <c r="K978" s="40"/>
      <c r="L978" s="40"/>
      <c r="M978" s="40"/>
      <c r="N978" s="40"/>
      <c r="O978" s="40"/>
      <c r="P978" s="40"/>
      <c r="Q978" s="40"/>
      <c r="R978" s="40"/>
      <c r="S978" s="40"/>
      <c r="T978" s="40"/>
      <c r="U978" s="40"/>
      <c r="V978" s="40"/>
      <c r="W978" s="40"/>
      <c r="X978" s="40"/>
      <c r="Y978" s="40"/>
      <c r="Z978" s="40"/>
      <c r="AA978" s="40"/>
      <c r="AB978" s="40"/>
      <c r="AC978" s="40" t="s">
        <v>729</v>
      </c>
      <c r="AD978" s="40" t="s">
        <v>525</v>
      </c>
      <c r="AE978" s="40"/>
      <c r="AF978" s="1"/>
    </row>
    <row r="979" spans="1:32">
      <c r="A979" s="1" t="s">
        <v>1774</v>
      </c>
      <c r="B979" s="9">
        <v>41844</v>
      </c>
      <c r="C979" s="40" t="s">
        <v>601</v>
      </c>
      <c r="D979" s="40" t="s">
        <v>29</v>
      </c>
      <c r="E979" s="40" t="s">
        <v>53</v>
      </c>
      <c r="F979" s="47" t="s">
        <v>2329</v>
      </c>
      <c r="G979" s="40" t="s">
        <v>26</v>
      </c>
      <c r="H979" s="40" t="s">
        <v>33</v>
      </c>
      <c r="I979" s="40"/>
      <c r="J979" s="40"/>
      <c r="K979" s="40"/>
      <c r="L979" s="40"/>
      <c r="M979" s="40"/>
      <c r="N979" s="40"/>
      <c r="O979" s="40"/>
      <c r="P979" s="40"/>
      <c r="Q979" s="40"/>
      <c r="R979" s="40"/>
      <c r="S979" s="40"/>
      <c r="T979" s="40"/>
      <c r="U979" s="40"/>
      <c r="V979" s="40"/>
      <c r="W979" s="40"/>
      <c r="X979" s="40"/>
      <c r="Y979" s="40"/>
      <c r="Z979" s="40"/>
      <c r="AA979" s="40"/>
      <c r="AB979" s="40"/>
      <c r="AC979" s="40" t="s">
        <v>729</v>
      </c>
      <c r="AD979" s="40" t="s">
        <v>525</v>
      </c>
      <c r="AE979" s="40"/>
      <c r="AF979" s="1"/>
    </row>
    <row r="980" spans="1:32">
      <c r="A980" s="1" t="s">
        <v>1774</v>
      </c>
      <c r="B980" s="9">
        <v>41844</v>
      </c>
      <c r="C980" s="40" t="s">
        <v>636</v>
      </c>
      <c r="D980" s="40" t="s">
        <v>30</v>
      </c>
      <c r="E980" s="40" t="s">
        <v>53</v>
      </c>
      <c r="F980" s="47" t="s">
        <v>2331</v>
      </c>
      <c r="G980" s="40" t="s">
        <v>26</v>
      </c>
      <c r="H980" s="40" t="s">
        <v>33</v>
      </c>
      <c r="I980" s="40"/>
      <c r="J980" s="40"/>
      <c r="K980" s="40"/>
      <c r="L980" s="40"/>
      <c r="M980" s="40"/>
      <c r="N980" s="40"/>
      <c r="O980" s="40"/>
      <c r="P980" s="40"/>
      <c r="Q980" s="40"/>
      <c r="R980" s="40"/>
      <c r="S980" s="40"/>
      <c r="T980" s="40"/>
      <c r="U980" s="40"/>
      <c r="V980" s="40"/>
      <c r="W980" s="40"/>
      <c r="X980" s="40"/>
      <c r="Y980" s="40"/>
      <c r="Z980" s="40"/>
      <c r="AA980" s="40"/>
      <c r="AB980" s="40"/>
      <c r="AC980" s="40" t="s">
        <v>729</v>
      </c>
      <c r="AD980" s="40" t="s">
        <v>730</v>
      </c>
      <c r="AE980" s="40"/>
      <c r="AF980" s="1"/>
    </row>
    <row r="981" spans="1:32">
      <c r="A981" s="1" t="s">
        <v>1775</v>
      </c>
      <c r="B981" s="9">
        <v>41845</v>
      </c>
      <c r="C981" s="40" t="s">
        <v>680</v>
      </c>
      <c r="D981" s="40" t="s">
        <v>29</v>
      </c>
      <c r="E981" s="40" t="s">
        <v>25</v>
      </c>
      <c r="F981" s="47" t="s">
        <v>2343</v>
      </c>
      <c r="G981" s="40" t="s">
        <v>26</v>
      </c>
      <c r="H981" s="40" t="s">
        <v>27</v>
      </c>
      <c r="I981" s="40" t="s">
        <v>693</v>
      </c>
      <c r="J981" s="40">
        <v>38.1</v>
      </c>
      <c r="K981" s="40">
        <v>25.5</v>
      </c>
      <c r="L981" s="40">
        <v>23.1</v>
      </c>
      <c r="M981" s="40"/>
      <c r="N981" s="40"/>
      <c r="O981" s="40"/>
      <c r="P981" s="40"/>
      <c r="Q981" s="40">
        <v>16</v>
      </c>
      <c r="R981" s="40">
        <v>138</v>
      </c>
      <c r="S981" s="40">
        <v>122</v>
      </c>
      <c r="T981" s="40">
        <v>54</v>
      </c>
      <c r="U981" s="40"/>
      <c r="V981" s="40"/>
      <c r="W981" s="40"/>
      <c r="X981" s="40">
        <v>2065</v>
      </c>
      <c r="Y981" s="40">
        <v>412</v>
      </c>
      <c r="Z981" s="40">
        <v>276</v>
      </c>
      <c r="AA981" s="40"/>
      <c r="AB981" s="40"/>
      <c r="AC981" s="40" t="s">
        <v>525</v>
      </c>
      <c r="AD981" s="40" t="s">
        <v>216</v>
      </c>
      <c r="AE981" s="40" t="s">
        <v>738</v>
      </c>
      <c r="AF981" s="1"/>
    </row>
    <row r="982" spans="1:32">
      <c r="A982" s="1" t="s">
        <v>1775</v>
      </c>
      <c r="B982" s="9">
        <v>41845</v>
      </c>
      <c r="C982" s="40" t="s">
        <v>633</v>
      </c>
      <c r="D982" s="40" t="s">
        <v>30</v>
      </c>
      <c r="E982" s="40" t="s">
        <v>53</v>
      </c>
      <c r="F982" s="47" t="s">
        <v>2338</v>
      </c>
      <c r="G982" s="40" t="s">
        <v>26</v>
      </c>
      <c r="H982" s="40" t="s">
        <v>27</v>
      </c>
      <c r="I982" s="40"/>
      <c r="J982" s="40"/>
      <c r="K982" s="40"/>
      <c r="L982" s="40"/>
      <c r="M982" s="40"/>
      <c r="N982" s="40"/>
      <c r="O982" s="40"/>
      <c r="P982" s="40"/>
      <c r="Q982" s="40"/>
      <c r="R982" s="40"/>
      <c r="S982" s="40"/>
      <c r="T982" s="40"/>
      <c r="U982" s="40"/>
      <c r="V982" s="40"/>
      <c r="W982" s="40"/>
      <c r="X982" s="40"/>
      <c r="Y982" s="40"/>
      <c r="Z982" s="40"/>
      <c r="AA982" s="40"/>
      <c r="AB982" s="40"/>
      <c r="AC982" s="40" t="s">
        <v>525</v>
      </c>
      <c r="AD982" s="40" t="s">
        <v>525</v>
      </c>
      <c r="AE982" s="40"/>
      <c r="AF982" s="1"/>
    </row>
    <row r="983" spans="1:32">
      <c r="A983" s="31" t="s">
        <v>1775</v>
      </c>
      <c r="B983" s="32">
        <v>41845</v>
      </c>
      <c r="C983" s="41" t="s">
        <v>647</v>
      </c>
      <c r="D983" s="41" t="s">
        <v>30</v>
      </c>
      <c r="E983" s="41" t="s">
        <v>25</v>
      </c>
      <c r="F983" s="71" t="s">
        <v>2345</v>
      </c>
      <c r="G983" s="41" t="s">
        <v>125</v>
      </c>
      <c r="H983" s="41"/>
      <c r="I983" s="41"/>
      <c r="J983" s="41">
        <v>20.04</v>
      </c>
      <c r="K983" s="41">
        <v>14.3</v>
      </c>
      <c r="L983" s="41">
        <v>3.85</v>
      </c>
      <c r="M983" s="41"/>
      <c r="N983" s="41"/>
      <c r="O983" s="41"/>
      <c r="P983" s="41"/>
      <c r="Q983" s="41">
        <v>16</v>
      </c>
      <c r="R983" s="41">
        <v>31</v>
      </c>
      <c r="S983" s="41">
        <v>15</v>
      </c>
      <c r="T983" s="41">
        <v>14</v>
      </c>
      <c r="U983" s="41"/>
      <c r="V983" s="41"/>
      <c r="W983" s="41" t="s">
        <v>73</v>
      </c>
      <c r="X983" s="41">
        <v>2067</v>
      </c>
      <c r="Y983" s="41">
        <v>414</v>
      </c>
      <c r="Z983" s="41"/>
      <c r="AA983" s="41"/>
      <c r="AB983" s="41"/>
      <c r="AC983" s="41" t="s">
        <v>525</v>
      </c>
      <c r="AD983" s="41" t="s">
        <v>117</v>
      </c>
      <c r="AE983" s="41" t="s">
        <v>737</v>
      </c>
      <c r="AF983" s="31"/>
    </row>
    <row r="984" spans="1:32">
      <c r="A984" s="1" t="s">
        <v>1775</v>
      </c>
      <c r="B984" s="9">
        <v>41845</v>
      </c>
      <c r="C984" s="40" t="s">
        <v>592</v>
      </c>
      <c r="D984" s="40" t="s">
        <v>29</v>
      </c>
      <c r="E984" s="40" t="s">
        <v>25</v>
      </c>
      <c r="F984" s="47" t="s">
        <v>2344</v>
      </c>
      <c r="G984" s="40" t="s">
        <v>26</v>
      </c>
      <c r="H984" s="40" t="s">
        <v>27</v>
      </c>
      <c r="I984" s="40" t="s">
        <v>693</v>
      </c>
      <c r="J984" s="40">
        <v>43.45</v>
      </c>
      <c r="K984" s="40">
        <v>24.7</v>
      </c>
      <c r="L984" s="40">
        <v>25.65</v>
      </c>
      <c r="M984" s="40"/>
      <c r="N984" s="40"/>
      <c r="O984" s="40"/>
      <c r="P984" s="40"/>
      <c r="Q984" s="40">
        <v>16</v>
      </c>
      <c r="R984" s="40">
        <v>183</v>
      </c>
      <c r="S984" s="40">
        <v>167</v>
      </c>
      <c r="T984" s="40">
        <v>101</v>
      </c>
      <c r="U984" s="40"/>
      <c r="V984" s="40"/>
      <c r="W984" s="40"/>
      <c r="X984" s="40">
        <v>2066</v>
      </c>
      <c r="Y984" s="40">
        <v>413</v>
      </c>
      <c r="Z984" s="40">
        <v>277</v>
      </c>
      <c r="AA984" s="40"/>
      <c r="AB984" s="40"/>
      <c r="AC984" s="40" t="s">
        <v>525</v>
      </c>
      <c r="AD984" s="40" t="s">
        <v>79</v>
      </c>
      <c r="AE984" s="40" t="s">
        <v>736</v>
      </c>
      <c r="AF984" s="1"/>
    </row>
    <row r="985" spans="1:32">
      <c r="A985" s="1" t="s">
        <v>1775</v>
      </c>
      <c r="B985" s="9">
        <v>41845</v>
      </c>
      <c r="C985" s="40" t="s">
        <v>639</v>
      </c>
      <c r="D985" s="40" t="s">
        <v>30</v>
      </c>
      <c r="E985" s="40" t="s">
        <v>53</v>
      </c>
      <c r="F985" s="47" t="s">
        <v>2331</v>
      </c>
      <c r="G985" s="40" t="s">
        <v>26</v>
      </c>
      <c r="H985" s="40" t="s">
        <v>33</v>
      </c>
      <c r="I985" s="40"/>
      <c r="J985" s="40"/>
      <c r="K985" s="40"/>
      <c r="L985" s="40"/>
      <c r="M985" s="40"/>
      <c r="N985" s="40"/>
      <c r="O985" s="40"/>
      <c r="P985" s="40"/>
      <c r="Q985" s="40"/>
      <c r="R985" s="40"/>
      <c r="S985" s="40"/>
      <c r="T985" s="40"/>
      <c r="U985" s="40"/>
      <c r="V985" s="40"/>
      <c r="W985" s="40"/>
      <c r="X985" s="40"/>
      <c r="Y985" s="40"/>
      <c r="Z985" s="40"/>
      <c r="AA985" s="40"/>
      <c r="AB985" s="40"/>
      <c r="AC985" s="40" t="s">
        <v>525</v>
      </c>
      <c r="AD985" s="40" t="s">
        <v>117</v>
      </c>
      <c r="AE985" s="40"/>
      <c r="AF985" s="1"/>
    </row>
    <row r="986" spans="1:32">
      <c r="A986" s="1" t="s">
        <v>1776</v>
      </c>
      <c r="B986" s="9">
        <v>42143</v>
      </c>
      <c r="C986" s="40" t="s">
        <v>1810</v>
      </c>
      <c r="D986" s="40" t="s">
        <v>29</v>
      </c>
      <c r="E986" s="40" t="s">
        <v>53</v>
      </c>
      <c r="F986" s="47" t="s">
        <v>2190</v>
      </c>
      <c r="G986" s="40" t="s">
        <v>26</v>
      </c>
      <c r="H986" s="40" t="s">
        <v>33</v>
      </c>
      <c r="I986" s="40"/>
      <c r="J986" s="40"/>
      <c r="K986" s="40"/>
      <c r="L986" s="40"/>
      <c r="M986" s="40"/>
      <c r="N986" s="40"/>
      <c r="O986" s="40"/>
      <c r="P986" s="40"/>
      <c r="Q986" s="40"/>
      <c r="R986" s="40"/>
      <c r="S986" s="40"/>
      <c r="T986" s="40"/>
      <c r="U986" s="40"/>
      <c r="V986" s="40"/>
      <c r="W986" s="40"/>
      <c r="X986" s="40"/>
      <c r="Y986" s="40"/>
      <c r="Z986" s="40"/>
      <c r="AA986" s="40"/>
      <c r="AB986" s="40"/>
      <c r="AC986" s="40" t="s">
        <v>750</v>
      </c>
      <c r="AD986" s="40" t="s">
        <v>746</v>
      </c>
      <c r="AE986" s="40"/>
      <c r="AF986" s="1"/>
    </row>
    <row r="987" spans="1:32">
      <c r="A987" s="1" t="s">
        <v>1776</v>
      </c>
      <c r="B987" s="9">
        <v>42143</v>
      </c>
      <c r="C987" s="40" t="s">
        <v>1822</v>
      </c>
      <c r="D987" s="40" t="s">
        <v>121</v>
      </c>
      <c r="E987" s="40" t="s">
        <v>53</v>
      </c>
      <c r="F987" s="47" t="s">
        <v>2204</v>
      </c>
      <c r="G987" s="40" t="s">
        <v>224</v>
      </c>
      <c r="H987" s="40" t="s">
        <v>33</v>
      </c>
      <c r="I987" s="40"/>
      <c r="J987" s="40"/>
      <c r="K987" s="40"/>
      <c r="L987" s="40"/>
      <c r="M987" s="40"/>
      <c r="N987" s="40"/>
      <c r="O987" s="40"/>
      <c r="P987" s="40"/>
      <c r="Q987" s="40"/>
      <c r="R987" s="40"/>
      <c r="S987" s="40"/>
      <c r="T987" s="40"/>
      <c r="U987" s="40"/>
      <c r="V987" s="40"/>
      <c r="W987" s="40"/>
      <c r="X987" s="40"/>
      <c r="Y987" s="40"/>
      <c r="Z987" s="40"/>
      <c r="AA987" s="40"/>
      <c r="AB987" s="40"/>
      <c r="AC987" s="40" t="s">
        <v>750</v>
      </c>
      <c r="AD987" s="40" t="s">
        <v>746</v>
      </c>
      <c r="AE987" s="40"/>
      <c r="AF987" s="1"/>
    </row>
    <row r="988" spans="1:32">
      <c r="A988" s="1" t="s">
        <v>1776</v>
      </c>
      <c r="B988" s="9">
        <v>42143</v>
      </c>
      <c r="C988" s="40" t="s">
        <v>1458</v>
      </c>
      <c r="D988" s="40" t="s">
        <v>29</v>
      </c>
      <c r="E988" s="40" t="s">
        <v>25</v>
      </c>
      <c r="F988" s="47" t="s">
        <v>2206</v>
      </c>
      <c r="G988" s="40" t="s">
        <v>26</v>
      </c>
      <c r="H988" s="40" t="s">
        <v>33</v>
      </c>
      <c r="I988" s="40" t="s">
        <v>783</v>
      </c>
      <c r="J988" s="40">
        <v>38.799999999999997</v>
      </c>
      <c r="K988" s="40">
        <v>22.8</v>
      </c>
      <c r="L988" s="40">
        <v>14.2</v>
      </c>
      <c r="M988" s="40"/>
      <c r="N988" s="40"/>
      <c r="O988" s="40"/>
      <c r="P988" s="40"/>
      <c r="Q988" s="40">
        <v>20</v>
      </c>
      <c r="R988" s="40">
        <v>128</v>
      </c>
      <c r="S988" s="40">
        <v>108</v>
      </c>
      <c r="T988" s="40">
        <v>27</v>
      </c>
      <c r="U988" s="40"/>
      <c r="V988" s="40" t="s">
        <v>784</v>
      </c>
      <c r="W988" s="40"/>
      <c r="X988" s="40" t="s">
        <v>785</v>
      </c>
      <c r="Y988" s="40"/>
      <c r="Z988" s="40"/>
      <c r="AA988" s="40" t="s">
        <v>786</v>
      </c>
      <c r="AB988" s="40" t="s">
        <v>787</v>
      </c>
      <c r="AC988" s="40" t="s">
        <v>750</v>
      </c>
      <c r="AD988" s="40" t="s">
        <v>117</v>
      </c>
      <c r="AE988" s="40" t="s">
        <v>788</v>
      </c>
      <c r="AF988" s="1"/>
    </row>
    <row r="989" spans="1:32">
      <c r="A989" s="1" t="s">
        <v>1776</v>
      </c>
      <c r="B989" s="9">
        <v>42143</v>
      </c>
      <c r="C989" s="40" t="s">
        <v>1507</v>
      </c>
      <c r="D989" s="40" t="s">
        <v>29</v>
      </c>
      <c r="E989" s="40" t="s">
        <v>25</v>
      </c>
      <c r="F989" s="47" t="s">
        <v>1294</v>
      </c>
      <c r="G989" s="40" t="s">
        <v>224</v>
      </c>
      <c r="H989" s="40" t="s">
        <v>66</v>
      </c>
      <c r="I989" s="40" t="s">
        <v>806</v>
      </c>
      <c r="J989" s="40">
        <v>40.25</v>
      </c>
      <c r="K989" s="40">
        <v>23.8</v>
      </c>
      <c r="L989" s="40">
        <v>23</v>
      </c>
      <c r="M989" s="40"/>
      <c r="N989" s="40"/>
      <c r="O989" s="40"/>
      <c r="P989" s="40"/>
      <c r="Q989" s="40">
        <v>20</v>
      </c>
      <c r="R989" s="40">
        <v>144</v>
      </c>
      <c r="S989" s="40">
        <v>124</v>
      </c>
      <c r="T989" s="40">
        <v>38</v>
      </c>
      <c r="U989" s="40"/>
      <c r="V989" s="40"/>
      <c r="W989" s="40"/>
      <c r="X989" s="40" t="s">
        <v>807</v>
      </c>
      <c r="Y989" s="40" t="s">
        <v>808</v>
      </c>
      <c r="Z989" s="40" t="s">
        <v>809</v>
      </c>
      <c r="AA989" s="40"/>
      <c r="AB989" s="40" t="s">
        <v>810</v>
      </c>
      <c r="AC989" s="40" t="s">
        <v>750</v>
      </c>
      <c r="AD989" s="40" t="s">
        <v>525</v>
      </c>
      <c r="AE989" s="40" t="s">
        <v>811</v>
      </c>
      <c r="AF989" s="1"/>
    </row>
    <row r="990" spans="1:32">
      <c r="A990" s="1" t="s">
        <v>1776</v>
      </c>
      <c r="B990" s="9">
        <v>42143</v>
      </c>
      <c r="C990" s="40" t="s">
        <v>1498</v>
      </c>
      <c r="D990" s="40" t="s">
        <v>29</v>
      </c>
      <c r="E990" s="40" t="s">
        <v>25</v>
      </c>
      <c r="F990" s="47" t="s">
        <v>2207</v>
      </c>
      <c r="G990" s="40" t="s">
        <v>794</v>
      </c>
      <c r="H990" s="40" t="s">
        <v>66</v>
      </c>
      <c r="I990" s="40" t="s">
        <v>795</v>
      </c>
      <c r="J990" s="40">
        <v>26</v>
      </c>
      <c r="K990" s="40">
        <v>15.5</v>
      </c>
      <c r="L990" s="40">
        <v>13.3</v>
      </c>
      <c r="M990" s="40"/>
      <c r="N990" s="40"/>
      <c r="O990" s="40"/>
      <c r="P990" s="40"/>
      <c r="Q990" s="40">
        <v>20</v>
      </c>
      <c r="R990" s="40">
        <v>63</v>
      </c>
      <c r="S990" s="40">
        <v>43</v>
      </c>
      <c r="T990" s="40">
        <v>28</v>
      </c>
      <c r="U990" s="40"/>
      <c r="V990" s="40"/>
      <c r="W990" s="40"/>
      <c r="X990" s="40" t="s">
        <v>796</v>
      </c>
      <c r="Y990" s="40" t="s">
        <v>797</v>
      </c>
      <c r="Z990" s="40" t="s">
        <v>798</v>
      </c>
      <c r="AA990" s="40"/>
      <c r="AB990" s="40" t="s">
        <v>799</v>
      </c>
      <c r="AC990" s="40" t="s">
        <v>750</v>
      </c>
      <c r="AD990" s="40" t="s">
        <v>525</v>
      </c>
      <c r="AE990" s="40"/>
      <c r="AF990" s="1"/>
    </row>
    <row r="991" spans="1:32">
      <c r="A991" s="1" t="s">
        <v>1776</v>
      </c>
      <c r="B991" s="9">
        <v>42143</v>
      </c>
      <c r="C991" s="40" t="s">
        <v>1812</v>
      </c>
      <c r="D991" s="40" t="s">
        <v>30</v>
      </c>
      <c r="E991" s="40" t="s">
        <v>25</v>
      </c>
      <c r="F991" s="47" t="s">
        <v>2211</v>
      </c>
      <c r="G991" s="40" t="s">
        <v>224</v>
      </c>
      <c r="H991" s="40" t="s">
        <v>33</v>
      </c>
      <c r="I991" s="40" t="s">
        <v>765</v>
      </c>
      <c r="J991" s="40">
        <v>27.55</v>
      </c>
      <c r="K991" s="40">
        <v>17.3</v>
      </c>
      <c r="L991" s="40">
        <v>8.35</v>
      </c>
      <c r="M991" s="40"/>
      <c r="N991" s="40"/>
      <c r="O991" s="40"/>
      <c r="P991" s="40"/>
      <c r="Q991" s="40">
        <v>20</v>
      </c>
      <c r="R991" s="40">
        <v>65</v>
      </c>
      <c r="S991" s="40">
        <v>45</v>
      </c>
      <c r="T991" s="40">
        <v>29</v>
      </c>
      <c r="U991" s="40"/>
      <c r="V991" s="40"/>
      <c r="W991" s="40"/>
      <c r="X991" s="40" t="s">
        <v>766</v>
      </c>
      <c r="Y991" s="40" t="s">
        <v>767</v>
      </c>
      <c r="Z991" s="40"/>
      <c r="AA991" s="40"/>
      <c r="AB991" s="40"/>
      <c r="AC991" s="40" t="s">
        <v>750</v>
      </c>
      <c r="AD991" s="40" t="s">
        <v>746</v>
      </c>
      <c r="AE991" s="40" t="s">
        <v>768</v>
      </c>
      <c r="AF991" s="1"/>
    </row>
    <row r="992" spans="1:32">
      <c r="A992" s="1" t="s">
        <v>1776</v>
      </c>
      <c r="B992" s="9">
        <v>42143</v>
      </c>
      <c r="C992" s="40" t="s">
        <v>1819</v>
      </c>
      <c r="D992" s="40" t="s">
        <v>239</v>
      </c>
      <c r="E992" s="40" t="s">
        <v>25</v>
      </c>
      <c r="F992" s="47" t="s">
        <v>2205</v>
      </c>
      <c r="G992" s="40" t="s">
        <v>227</v>
      </c>
      <c r="H992" s="40" t="s">
        <v>90</v>
      </c>
      <c r="I992" s="40" t="s">
        <v>773</v>
      </c>
      <c r="J992" s="40">
        <v>43.2</v>
      </c>
      <c r="K992" s="40"/>
      <c r="L992" s="40"/>
      <c r="M992" s="40">
        <v>195.15</v>
      </c>
      <c r="N992" s="40">
        <v>190.7</v>
      </c>
      <c r="O992" s="40">
        <f>(N992/M992)*100</f>
        <v>97.719702792723538</v>
      </c>
      <c r="P992" s="40">
        <v>40.5</v>
      </c>
      <c r="Q992" s="40">
        <v>20</v>
      </c>
      <c r="R992" s="40">
        <v>207</v>
      </c>
      <c r="S992" s="40">
        <v>187</v>
      </c>
      <c r="T992" s="40">
        <v>4</v>
      </c>
      <c r="U992" s="40"/>
      <c r="V992" s="40" t="s">
        <v>774</v>
      </c>
      <c r="W992" s="40"/>
      <c r="X992" s="40"/>
      <c r="Y992" s="40" t="s">
        <v>775</v>
      </c>
      <c r="Z992" s="40"/>
      <c r="AA992" s="40"/>
      <c r="AB992" s="40"/>
      <c r="AC992" s="40" t="s">
        <v>750</v>
      </c>
      <c r="AD992" s="40" t="s">
        <v>117</v>
      </c>
      <c r="AE992" s="40" t="s">
        <v>776</v>
      </c>
      <c r="AF992" s="1"/>
    </row>
    <row r="993" spans="1:32">
      <c r="A993" s="1" t="s">
        <v>1776</v>
      </c>
      <c r="B993" s="9">
        <v>42143</v>
      </c>
      <c r="C993" s="40" t="s">
        <v>1834</v>
      </c>
      <c r="D993" s="40" t="s">
        <v>29</v>
      </c>
      <c r="E993" s="40" t="s">
        <v>25</v>
      </c>
      <c r="F993" s="47" t="s">
        <v>2208</v>
      </c>
      <c r="G993" s="40" t="s">
        <v>26</v>
      </c>
      <c r="H993" s="40" t="s">
        <v>33</v>
      </c>
      <c r="I993" s="40" t="s">
        <v>755</v>
      </c>
      <c r="J993" s="40">
        <v>38.200000000000003</v>
      </c>
      <c r="K993" s="40">
        <v>25.4</v>
      </c>
      <c r="L993" s="40">
        <v>9.35</v>
      </c>
      <c r="M993" s="40"/>
      <c r="N993" s="40"/>
      <c r="O993" s="40"/>
      <c r="P993" s="40"/>
      <c r="Q993" s="40">
        <v>20</v>
      </c>
      <c r="R993" s="40">
        <v>121</v>
      </c>
      <c r="S993" s="40">
        <v>101</v>
      </c>
      <c r="T993" s="40">
        <v>56</v>
      </c>
      <c r="U993" s="40"/>
      <c r="V993" s="40"/>
      <c r="W993" s="40"/>
      <c r="X993" s="40" t="s">
        <v>756</v>
      </c>
      <c r="Y993" s="40" t="s">
        <v>757</v>
      </c>
      <c r="Z993" s="40"/>
      <c r="AA993" s="40"/>
      <c r="AB993" s="40" t="s">
        <v>758</v>
      </c>
      <c r="AC993" s="40" t="s">
        <v>750</v>
      </c>
      <c r="AD993" s="40" t="s">
        <v>746</v>
      </c>
      <c r="AE993" s="40"/>
      <c r="AF993" s="1"/>
    </row>
    <row r="994" spans="1:32">
      <c r="A994" s="1" t="s">
        <v>1776</v>
      </c>
      <c r="B994" s="9">
        <v>42143</v>
      </c>
      <c r="C994" s="40" t="s">
        <v>1821</v>
      </c>
      <c r="D994" s="40" t="s">
        <v>30</v>
      </c>
      <c r="E994" s="40" t="s">
        <v>25</v>
      </c>
      <c r="F994" s="47" t="s">
        <v>2212</v>
      </c>
      <c r="G994" s="40" t="s">
        <v>224</v>
      </c>
      <c r="H994" s="40" t="s">
        <v>27</v>
      </c>
      <c r="I994" s="40"/>
      <c r="J994" s="40">
        <v>26.1</v>
      </c>
      <c r="K994" s="40">
        <v>16.399999999999999</v>
      </c>
      <c r="L994" s="40">
        <v>13.6</v>
      </c>
      <c r="M994" s="40"/>
      <c r="N994" s="40"/>
      <c r="O994" s="40"/>
      <c r="P994" s="40"/>
      <c r="Q994" s="40"/>
      <c r="R994" s="40"/>
      <c r="S994" s="40"/>
      <c r="T994" s="40"/>
      <c r="U994" s="40"/>
      <c r="V994" s="40"/>
      <c r="W994" s="40"/>
      <c r="X994" s="40"/>
      <c r="Y994" s="40"/>
      <c r="Z994" s="40"/>
      <c r="AA994" s="40"/>
      <c r="AB994" s="40" t="s">
        <v>752</v>
      </c>
      <c r="AC994" s="40" t="s">
        <v>750</v>
      </c>
      <c r="AD994" s="40" t="s">
        <v>746</v>
      </c>
      <c r="AE994" s="40" t="s">
        <v>753</v>
      </c>
      <c r="AF994" s="1"/>
    </row>
    <row r="995" spans="1:32">
      <c r="A995" s="1" t="s">
        <v>1776</v>
      </c>
      <c r="B995" s="9">
        <v>42143</v>
      </c>
      <c r="C995" s="40" t="s">
        <v>1830</v>
      </c>
      <c r="D995" s="40" t="s">
        <v>29</v>
      </c>
      <c r="E995" s="40" t="s">
        <v>25</v>
      </c>
      <c r="F995" s="47" t="s">
        <v>1253</v>
      </c>
      <c r="G995" s="40" t="s">
        <v>224</v>
      </c>
      <c r="H995" s="40" t="s">
        <v>33</v>
      </c>
      <c r="I995" s="40" t="s">
        <v>759</v>
      </c>
      <c r="J995" s="40">
        <v>36.9</v>
      </c>
      <c r="K995" s="40">
        <v>27</v>
      </c>
      <c r="L995" s="40">
        <v>11</v>
      </c>
      <c r="M995" s="40"/>
      <c r="N995" s="40"/>
      <c r="O995" s="40"/>
      <c r="P995" s="40"/>
      <c r="Q995" s="40">
        <v>20</v>
      </c>
      <c r="R995" s="40">
        <v>114</v>
      </c>
      <c r="S995" s="40">
        <v>94</v>
      </c>
      <c r="T995" s="40">
        <v>75</v>
      </c>
      <c r="U995" s="40"/>
      <c r="V995" s="40"/>
      <c r="W995" s="40"/>
      <c r="X995" s="40" t="s">
        <v>760</v>
      </c>
      <c r="Y995" s="40" t="s">
        <v>761</v>
      </c>
      <c r="Z995" s="40" t="s">
        <v>762</v>
      </c>
      <c r="AA995" s="40" t="s">
        <v>763</v>
      </c>
      <c r="AB995" s="40" t="s">
        <v>764</v>
      </c>
      <c r="AC995" s="40" t="s">
        <v>750</v>
      </c>
      <c r="AD995" s="40" t="s">
        <v>746</v>
      </c>
      <c r="AE995" s="40"/>
      <c r="AF995" s="1"/>
    </row>
    <row r="996" spans="1:32">
      <c r="A996" s="1" t="s">
        <v>1776</v>
      </c>
      <c r="B996" s="9">
        <v>42143</v>
      </c>
      <c r="C996" s="40" t="s">
        <v>1806</v>
      </c>
      <c r="D996" s="40" t="s">
        <v>30</v>
      </c>
      <c r="E996" s="40" t="s">
        <v>25</v>
      </c>
      <c r="F996" s="47" t="s">
        <v>2213</v>
      </c>
      <c r="G996" s="40" t="s">
        <v>224</v>
      </c>
      <c r="H996" s="40" t="s">
        <v>33</v>
      </c>
      <c r="I996" s="40" t="s">
        <v>777</v>
      </c>
      <c r="J996" s="40">
        <v>26.85</v>
      </c>
      <c r="K996" s="40">
        <v>14.9</v>
      </c>
      <c r="L996" s="40">
        <v>8.6</v>
      </c>
      <c r="M996" s="40"/>
      <c r="N996" s="40"/>
      <c r="O996" s="40"/>
      <c r="P996" s="40"/>
      <c r="Q996" s="40">
        <v>20</v>
      </c>
      <c r="R996" s="40">
        <v>59</v>
      </c>
      <c r="S996" s="40">
        <v>39</v>
      </c>
      <c r="T996" s="40">
        <v>18</v>
      </c>
      <c r="U996" s="40"/>
      <c r="V996" s="40"/>
      <c r="W996" s="40"/>
      <c r="X996" s="40" t="s">
        <v>778</v>
      </c>
      <c r="Y996" s="40" t="s">
        <v>779</v>
      </c>
      <c r="Z996" s="40"/>
      <c r="AA996" s="40" t="s">
        <v>780</v>
      </c>
      <c r="AB996" s="40" t="s">
        <v>781</v>
      </c>
      <c r="AC996" s="40" t="s">
        <v>750</v>
      </c>
      <c r="AD996" s="40" t="s">
        <v>117</v>
      </c>
      <c r="AE996" s="40"/>
      <c r="AF996" s="1"/>
    </row>
    <row r="997" spans="1:32">
      <c r="A997" s="1" t="s">
        <v>1776</v>
      </c>
      <c r="B997" s="9">
        <v>42143</v>
      </c>
      <c r="C997" s="40" t="s">
        <v>1467</v>
      </c>
      <c r="D997" s="40" t="s">
        <v>29</v>
      </c>
      <c r="E997" s="40" t="s">
        <v>25</v>
      </c>
      <c r="F997" s="40" t="s">
        <v>2209</v>
      </c>
      <c r="G997" s="40" t="s">
        <v>224</v>
      </c>
      <c r="H997" s="40" t="s">
        <v>33</v>
      </c>
      <c r="I997" s="40" t="s">
        <v>777</v>
      </c>
      <c r="J997" s="40">
        <v>38.9</v>
      </c>
      <c r="K997" s="40">
        <v>23.6</v>
      </c>
      <c r="L997" s="40">
        <v>8.9</v>
      </c>
      <c r="M997" s="40"/>
      <c r="N997" s="40"/>
      <c r="O997" s="40"/>
      <c r="P997" s="40"/>
      <c r="Q997" s="40">
        <v>20</v>
      </c>
      <c r="R997" s="40">
        <v>119</v>
      </c>
      <c r="S997" s="40">
        <v>99</v>
      </c>
      <c r="T997" s="40">
        <v>45</v>
      </c>
      <c r="U997" s="40"/>
      <c r="V997" s="40"/>
      <c r="W997" s="40"/>
      <c r="X997" s="40" t="s">
        <v>789</v>
      </c>
      <c r="Y997" s="40"/>
      <c r="Z997" s="40"/>
      <c r="AA997" s="40" t="s">
        <v>790</v>
      </c>
      <c r="AB997" s="40" t="s">
        <v>791</v>
      </c>
      <c r="AC997" s="40" t="s">
        <v>750</v>
      </c>
      <c r="AD997" s="40" t="s">
        <v>117</v>
      </c>
      <c r="AE997" s="40" t="s">
        <v>792</v>
      </c>
      <c r="AF997" s="1"/>
    </row>
    <row r="998" spans="1:32">
      <c r="A998" s="1" t="s">
        <v>1776</v>
      </c>
      <c r="B998" s="9">
        <v>42143</v>
      </c>
      <c r="C998" s="40" t="s">
        <v>1833</v>
      </c>
      <c r="D998" s="40" t="s">
        <v>29</v>
      </c>
      <c r="E998" s="40" t="s">
        <v>25</v>
      </c>
      <c r="F998" s="47" t="s">
        <v>1251</v>
      </c>
      <c r="G998" s="40" t="s">
        <v>224</v>
      </c>
      <c r="H998" s="40" t="s">
        <v>90</v>
      </c>
      <c r="I998" s="40" t="s">
        <v>748</v>
      </c>
      <c r="J998" s="40">
        <v>35.6</v>
      </c>
      <c r="K998" s="40">
        <v>24.2</v>
      </c>
      <c r="L998" s="40">
        <v>10.1</v>
      </c>
      <c r="M998" s="40"/>
      <c r="N998" s="40"/>
      <c r="O998" s="40"/>
      <c r="P998" s="40"/>
      <c r="Q998" s="40">
        <v>20</v>
      </c>
      <c r="R998" s="40">
        <v>118</v>
      </c>
      <c r="S998" s="40">
        <v>98</v>
      </c>
      <c r="T998" s="40">
        <v>43</v>
      </c>
      <c r="U998" s="40"/>
      <c r="V998" s="40"/>
      <c r="W998" s="40"/>
      <c r="X998" s="40" t="s">
        <v>749</v>
      </c>
      <c r="Y998" s="40"/>
      <c r="Z998" s="40"/>
      <c r="AA998" s="40"/>
      <c r="AB998" s="40"/>
      <c r="AC998" s="40" t="s">
        <v>750</v>
      </c>
      <c r="AD998" s="40" t="s">
        <v>746</v>
      </c>
      <c r="AE998" s="40" t="s">
        <v>751</v>
      </c>
      <c r="AF998" s="1"/>
    </row>
    <row r="999" spans="1:32">
      <c r="A999" s="1" t="s">
        <v>1776</v>
      </c>
      <c r="B999" s="9">
        <v>42143</v>
      </c>
      <c r="C999" s="40" t="s">
        <v>1807</v>
      </c>
      <c r="D999" s="40" t="s">
        <v>36</v>
      </c>
      <c r="E999" s="40" t="s">
        <v>25</v>
      </c>
      <c r="F999" s="47" t="s">
        <v>1255</v>
      </c>
      <c r="G999" s="40" t="s">
        <v>26</v>
      </c>
      <c r="H999" s="40" t="s">
        <v>27</v>
      </c>
      <c r="I999" s="40" t="s">
        <v>769</v>
      </c>
      <c r="J999" s="40">
        <v>34.65</v>
      </c>
      <c r="K999" s="40"/>
      <c r="L999" s="40"/>
      <c r="M999" s="40">
        <v>142.35</v>
      </c>
      <c r="N999" s="40">
        <v>101.65</v>
      </c>
      <c r="O999" s="40">
        <f>(N999/M999)*100</f>
        <v>71.408500175623473</v>
      </c>
      <c r="P999" s="40"/>
      <c r="Q999" s="40">
        <v>20</v>
      </c>
      <c r="R999" s="40">
        <v>124</v>
      </c>
      <c r="S999" s="40">
        <v>104</v>
      </c>
      <c r="T999" s="40">
        <v>0</v>
      </c>
      <c r="U999" s="40"/>
      <c r="V999" s="40"/>
      <c r="W999" s="40"/>
      <c r="X999" s="40"/>
      <c r="Y999" s="40"/>
      <c r="Z999" s="40" t="s">
        <v>770</v>
      </c>
      <c r="AA999" s="40" t="s">
        <v>771</v>
      </c>
      <c r="AB999" s="40" t="s">
        <v>772</v>
      </c>
      <c r="AC999" s="40" t="s">
        <v>750</v>
      </c>
      <c r="AD999" s="40" t="s">
        <v>746</v>
      </c>
      <c r="AE999" s="40"/>
      <c r="AF999" s="1"/>
    </row>
    <row r="1000" spans="1:32">
      <c r="A1000" s="1" t="s">
        <v>1776</v>
      </c>
      <c r="B1000" s="9">
        <v>42143</v>
      </c>
      <c r="C1000" s="40" t="s">
        <v>1499</v>
      </c>
      <c r="D1000" s="40" t="s">
        <v>29</v>
      </c>
      <c r="E1000" s="40" t="s">
        <v>25</v>
      </c>
      <c r="F1000" s="47" t="s">
        <v>2210</v>
      </c>
      <c r="G1000" s="40" t="s">
        <v>224</v>
      </c>
      <c r="H1000" s="40" t="s">
        <v>66</v>
      </c>
      <c r="I1000" s="40" t="s">
        <v>800</v>
      </c>
      <c r="J1000" s="40">
        <v>39.85</v>
      </c>
      <c r="K1000" s="40">
        <v>24.5</v>
      </c>
      <c r="L1000" s="40">
        <v>15.9</v>
      </c>
      <c r="M1000" s="40"/>
      <c r="N1000" s="40"/>
      <c r="O1000" s="40"/>
      <c r="P1000" s="40"/>
      <c r="Q1000" s="40">
        <v>20</v>
      </c>
      <c r="R1000" s="40">
        <v>136</v>
      </c>
      <c r="S1000" s="40">
        <v>116</v>
      </c>
      <c r="T1000" s="40">
        <v>52</v>
      </c>
      <c r="U1000" s="40"/>
      <c r="V1000" s="40" t="s">
        <v>801</v>
      </c>
      <c r="W1000" s="40"/>
      <c r="X1000" s="40" t="s">
        <v>802</v>
      </c>
      <c r="Y1000" s="40" t="s">
        <v>803</v>
      </c>
      <c r="Z1000" s="40"/>
      <c r="AA1000" s="40" t="s">
        <v>804</v>
      </c>
      <c r="AB1000" s="40" t="s">
        <v>805</v>
      </c>
      <c r="AC1000" s="40" t="s">
        <v>750</v>
      </c>
      <c r="AD1000" s="40" t="s">
        <v>525</v>
      </c>
      <c r="AE1000" s="40"/>
      <c r="AF1000" s="1"/>
    </row>
    <row r="1001" spans="1:32">
      <c r="A1001" s="1" t="s">
        <v>1777</v>
      </c>
      <c r="B1001" s="9">
        <v>42144</v>
      </c>
      <c r="C1001" s="40" t="s">
        <v>1820</v>
      </c>
      <c r="D1001" s="40" t="s">
        <v>827</v>
      </c>
      <c r="E1001" s="40" t="s">
        <v>25</v>
      </c>
      <c r="F1001" s="47" t="s">
        <v>2216</v>
      </c>
      <c r="G1001" s="40" t="s">
        <v>224</v>
      </c>
      <c r="H1001" s="40" t="s">
        <v>33</v>
      </c>
      <c r="I1001" s="40" t="s">
        <v>777</v>
      </c>
      <c r="J1001" s="40">
        <v>21.1</v>
      </c>
      <c r="K1001" s="40">
        <v>15.3</v>
      </c>
      <c r="L1001" s="40">
        <v>7.1</v>
      </c>
      <c r="M1001" s="40"/>
      <c r="N1001" s="40"/>
      <c r="O1001" s="40"/>
      <c r="P1001" s="40"/>
      <c r="Q1001" s="40">
        <v>18</v>
      </c>
      <c r="R1001" s="40">
        <v>39</v>
      </c>
      <c r="S1001" s="40">
        <v>21</v>
      </c>
      <c r="T1001" s="40">
        <v>0</v>
      </c>
      <c r="U1001" s="40"/>
      <c r="V1001" s="40"/>
      <c r="W1001" s="40"/>
      <c r="X1001" s="40" t="s">
        <v>828</v>
      </c>
      <c r="Y1001" s="40"/>
      <c r="Z1001" s="40"/>
      <c r="AA1001" s="40"/>
      <c r="AB1001" s="40" t="s">
        <v>829</v>
      </c>
      <c r="AC1001" s="40" t="s">
        <v>525</v>
      </c>
      <c r="AD1001" s="40" t="s">
        <v>746</v>
      </c>
      <c r="AE1001" s="40" t="s">
        <v>830</v>
      </c>
      <c r="AF1001" s="1"/>
    </row>
    <row r="1002" spans="1:32">
      <c r="A1002" s="1" t="s">
        <v>1777</v>
      </c>
      <c r="B1002" s="9">
        <v>42144</v>
      </c>
      <c r="C1002" s="40" t="s">
        <v>1832</v>
      </c>
      <c r="D1002" s="40" t="s">
        <v>30</v>
      </c>
      <c r="E1002" s="40" t="s">
        <v>25</v>
      </c>
      <c r="F1002" s="47" t="s">
        <v>1313</v>
      </c>
      <c r="G1002" s="40" t="s">
        <v>224</v>
      </c>
      <c r="H1002" s="40" t="s">
        <v>27</v>
      </c>
      <c r="I1002" s="40" t="s">
        <v>822</v>
      </c>
      <c r="J1002" s="40">
        <v>27.15</v>
      </c>
      <c r="K1002" s="40">
        <v>8.65</v>
      </c>
      <c r="L1002" s="40">
        <v>15.8</v>
      </c>
      <c r="M1002" s="40"/>
      <c r="N1002" s="40"/>
      <c r="O1002" s="40"/>
      <c r="P1002" s="40"/>
      <c r="Q1002" s="40">
        <v>18</v>
      </c>
      <c r="R1002" s="40">
        <v>76</v>
      </c>
      <c r="S1002" s="40">
        <v>58</v>
      </c>
      <c r="T1002" s="40">
        <v>29</v>
      </c>
      <c r="U1002" s="40"/>
      <c r="V1002" s="40"/>
      <c r="W1002" s="40"/>
      <c r="X1002" s="40" t="s">
        <v>823</v>
      </c>
      <c r="Y1002" s="40" t="s">
        <v>824</v>
      </c>
      <c r="Z1002" s="40"/>
      <c r="AA1002" s="40" t="s">
        <v>825</v>
      </c>
      <c r="AB1002" s="40" t="s">
        <v>826</v>
      </c>
      <c r="AC1002" s="40" t="s">
        <v>525</v>
      </c>
      <c r="AD1002" s="40" t="s">
        <v>746</v>
      </c>
      <c r="AE1002" s="40"/>
      <c r="AF1002" s="1"/>
    </row>
    <row r="1003" spans="1:32">
      <c r="A1003" s="1" t="s">
        <v>1777</v>
      </c>
      <c r="B1003" s="9">
        <v>42144</v>
      </c>
      <c r="C1003" s="40" t="s">
        <v>534</v>
      </c>
      <c r="D1003" s="40" t="s">
        <v>29</v>
      </c>
      <c r="E1003" s="40" t="s">
        <v>53</v>
      </c>
      <c r="F1003" s="47" t="s">
        <v>2207</v>
      </c>
      <c r="G1003" s="40" t="s">
        <v>794</v>
      </c>
      <c r="H1003" s="40" t="s">
        <v>66</v>
      </c>
      <c r="I1003" s="40"/>
      <c r="J1003" s="40"/>
      <c r="K1003" s="40"/>
      <c r="L1003" s="40"/>
      <c r="M1003" s="40"/>
      <c r="N1003" s="40"/>
      <c r="O1003" s="40"/>
      <c r="P1003" s="40"/>
      <c r="Q1003" s="40"/>
      <c r="R1003" s="40"/>
      <c r="S1003" s="40"/>
      <c r="T1003" s="40"/>
      <c r="U1003" s="40"/>
      <c r="V1003" s="40"/>
      <c r="W1003" s="40"/>
      <c r="X1003" s="40"/>
      <c r="Y1003" s="40"/>
      <c r="Z1003" s="40"/>
      <c r="AA1003" s="40"/>
      <c r="AB1003" s="40"/>
      <c r="AC1003" s="40"/>
      <c r="AD1003" s="40" t="s">
        <v>117</v>
      </c>
      <c r="AE1003" s="40"/>
      <c r="AF1003" s="1"/>
    </row>
    <row r="1004" spans="1:32" s="78" customFormat="1">
      <c r="A1004" s="1" t="s">
        <v>1777</v>
      </c>
      <c r="B1004" s="9">
        <v>42144</v>
      </c>
      <c r="C1004" s="40" t="s">
        <v>1834</v>
      </c>
      <c r="D1004" s="40" t="s">
        <v>29</v>
      </c>
      <c r="E1004" s="40" t="s">
        <v>53</v>
      </c>
      <c r="F1004" s="47" t="s">
        <v>2208</v>
      </c>
      <c r="G1004" s="40" t="s">
        <v>26</v>
      </c>
      <c r="H1004" s="40" t="s">
        <v>33</v>
      </c>
      <c r="I1004" s="40"/>
      <c r="J1004" s="40"/>
      <c r="K1004" s="40"/>
      <c r="L1004" s="40"/>
      <c r="M1004" s="40"/>
      <c r="N1004" s="40"/>
      <c r="O1004" s="40"/>
      <c r="P1004" s="40"/>
      <c r="Q1004" s="40"/>
      <c r="R1004" s="40"/>
      <c r="S1004" s="40"/>
      <c r="T1004" s="40"/>
      <c r="U1004" s="40"/>
      <c r="V1004" s="40"/>
      <c r="W1004" s="40"/>
      <c r="X1004" s="40"/>
      <c r="Y1004" s="40"/>
      <c r="Z1004" s="40"/>
      <c r="AA1004" s="40"/>
      <c r="AB1004" s="40"/>
      <c r="AC1004" s="40"/>
      <c r="AD1004" s="40" t="s">
        <v>746</v>
      </c>
      <c r="AE1004" s="40"/>
      <c r="AF1004" s="1"/>
    </row>
    <row r="1005" spans="1:32">
      <c r="A1005" s="1" t="s">
        <v>1777</v>
      </c>
      <c r="B1005" s="9">
        <v>42144</v>
      </c>
      <c r="C1005" s="40" t="s">
        <v>1455</v>
      </c>
      <c r="D1005" s="40" t="s">
        <v>29</v>
      </c>
      <c r="E1005" s="40" t="s">
        <v>25</v>
      </c>
      <c r="F1005" s="47" t="s">
        <v>2217</v>
      </c>
      <c r="G1005" s="40" t="s">
        <v>26</v>
      </c>
      <c r="H1005" s="40" t="s">
        <v>33</v>
      </c>
      <c r="I1005" s="40" t="s">
        <v>836</v>
      </c>
      <c r="J1005" s="40">
        <v>39.1</v>
      </c>
      <c r="K1005" s="40">
        <v>25.85</v>
      </c>
      <c r="L1005" s="40">
        <v>10.8</v>
      </c>
      <c r="M1005" s="40"/>
      <c r="N1005" s="40"/>
      <c r="O1005" s="40"/>
      <c r="P1005" s="40"/>
      <c r="Q1005" s="40">
        <v>19</v>
      </c>
      <c r="R1005" s="40">
        <v>119</v>
      </c>
      <c r="S1005" s="40">
        <v>100</v>
      </c>
      <c r="T1005" s="40">
        <v>20</v>
      </c>
      <c r="U1005" s="40"/>
      <c r="V1005" s="40"/>
      <c r="W1005" s="40"/>
      <c r="X1005" s="40" t="s">
        <v>837</v>
      </c>
      <c r="Y1005" s="40" t="s">
        <v>838</v>
      </c>
      <c r="Z1005" s="40"/>
      <c r="AA1005" s="40"/>
      <c r="AB1005" s="40"/>
      <c r="AC1005" s="40" t="s">
        <v>525</v>
      </c>
      <c r="AD1005" s="40" t="s">
        <v>216</v>
      </c>
      <c r="AE1005" s="40" t="s">
        <v>839</v>
      </c>
      <c r="AF1005" s="1"/>
    </row>
    <row r="1006" spans="1:32" s="79" customFormat="1">
      <c r="A1006" s="1" t="s">
        <v>1777</v>
      </c>
      <c r="B1006" s="9">
        <v>42144</v>
      </c>
      <c r="C1006" s="40" t="s">
        <v>1504</v>
      </c>
      <c r="D1006" s="40" t="s">
        <v>31</v>
      </c>
      <c r="E1006" s="40" t="s">
        <v>25</v>
      </c>
      <c r="F1006" s="47" t="s">
        <v>2215</v>
      </c>
      <c r="G1006" s="40" t="s">
        <v>26</v>
      </c>
      <c r="H1006" s="40" t="s">
        <v>33</v>
      </c>
      <c r="I1006" s="40" t="s">
        <v>836</v>
      </c>
      <c r="J1006" s="40">
        <v>38</v>
      </c>
      <c r="K1006" s="40">
        <v>23.65</v>
      </c>
      <c r="L1006" s="40">
        <v>13.2</v>
      </c>
      <c r="M1006" s="40"/>
      <c r="N1006" s="40"/>
      <c r="O1006" s="40"/>
      <c r="P1006" s="40"/>
      <c r="Q1006" s="40">
        <v>20</v>
      </c>
      <c r="R1006" s="40">
        <v>199</v>
      </c>
      <c r="S1006" s="40">
        <v>179</v>
      </c>
      <c r="T1006" s="40">
        <v>16</v>
      </c>
      <c r="U1006" s="40"/>
      <c r="V1006" s="40" t="s">
        <v>840</v>
      </c>
      <c r="W1006" s="40"/>
      <c r="X1006" s="40" t="s">
        <v>841</v>
      </c>
      <c r="Y1006" s="40"/>
      <c r="Z1006" s="40"/>
      <c r="AA1006" s="40" t="s">
        <v>842</v>
      </c>
      <c r="AB1006" s="40" t="s">
        <v>843</v>
      </c>
      <c r="AC1006" s="40" t="s">
        <v>750</v>
      </c>
      <c r="AD1006" s="40" t="s">
        <v>117</v>
      </c>
      <c r="AE1006" s="40"/>
      <c r="AF1006" s="1"/>
    </row>
    <row r="1007" spans="1:32">
      <c r="A1007" s="1" t="s">
        <v>1777</v>
      </c>
      <c r="B1007" s="9">
        <v>42144</v>
      </c>
      <c r="C1007" s="40" t="s">
        <v>1833</v>
      </c>
      <c r="D1007" s="40" t="s">
        <v>29</v>
      </c>
      <c r="E1007" s="40" t="s">
        <v>25</v>
      </c>
      <c r="F1007" s="47" t="s">
        <v>2218</v>
      </c>
      <c r="G1007" s="40" t="s">
        <v>224</v>
      </c>
      <c r="H1007" s="40" t="s">
        <v>27</v>
      </c>
      <c r="I1007" s="40"/>
      <c r="J1007" s="40">
        <v>40.299999999999997</v>
      </c>
      <c r="K1007" s="40">
        <v>25.6</v>
      </c>
      <c r="L1007" s="40">
        <v>18</v>
      </c>
      <c r="M1007" s="40"/>
      <c r="N1007" s="40"/>
      <c r="O1007" s="40"/>
      <c r="P1007" s="40"/>
      <c r="Q1007" s="40">
        <v>18</v>
      </c>
      <c r="R1007" s="40">
        <v>124</v>
      </c>
      <c r="S1007" s="40">
        <v>106</v>
      </c>
      <c r="T1007" s="40">
        <v>36</v>
      </c>
      <c r="U1007" s="40"/>
      <c r="V1007" s="40"/>
      <c r="W1007" s="40"/>
      <c r="X1007" s="40" t="s">
        <v>817</v>
      </c>
      <c r="Y1007" s="40" t="s">
        <v>818</v>
      </c>
      <c r="Z1007" s="40"/>
      <c r="AA1007" s="40"/>
      <c r="AB1007" s="40" t="s">
        <v>819</v>
      </c>
      <c r="AC1007" s="40" t="s">
        <v>525</v>
      </c>
      <c r="AD1007" s="40" t="s">
        <v>746</v>
      </c>
      <c r="AE1007" s="40" t="s">
        <v>820</v>
      </c>
      <c r="AF1007" s="1"/>
    </row>
    <row r="1008" spans="1:32">
      <c r="A1008" s="1" t="s">
        <v>1777</v>
      </c>
      <c r="B1008" s="9">
        <v>42144</v>
      </c>
      <c r="C1008" s="40" t="s">
        <v>1509</v>
      </c>
      <c r="D1008" s="40" t="s">
        <v>30</v>
      </c>
      <c r="E1008" s="40" t="s">
        <v>25</v>
      </c>
      <c r="F1008" s="47" t="s">
        <v>2219</v>
      </c>
      <c r="G1008" s="40" t="s">
        <v>26</v>
      </c>
      <c r="H1008" s="40" t="s">
        <v>33</v>
      </c>
      <c r="I1008" s="40" t="s">
        <v>836</v>
      </c>
      <c r="J1008" s="40">
        <v>26.5</v>
      </c>
      <c r="K1008" s="40">
        <v>18.850000000000001</v>
      </c>
      <c r="L1008" s="40">
        <v>10.3</v>
      </c>
      <c r="M1008" s="40"/>
      <c r="N1008" s="40"/>
      <c r="O1008" s="40"/>
      <c r="P1008" s="40"/>
      <c r="Q1008" s="40">
        <v>19</v>
      </c>
      <c r="R1008" s="40">
        <v>70</v>
      </c>
      <c r="S1008" s="40">
        <v>51</v>
      </c>
      <c r="T1008" s="40">
        <v>16</v>
      </c>
      <c r="U1008" s="40"/>
      <c r="V1008" s="40" t="s">
        <v>844</v>
      </c>
      <c r="W1008" s="40"/>
      <c r="X1008" s="40" t="s">
        <v>845</v>
      </c>
      <c r="Y1008" s="40" t="s">
        <v>846</v>
      </c>
      <c r="Z1008" s="40" t="s">
        <v>847</v>
      </c>
      <c r="AA1008" s="40" t="s">
        <v>848</v>
      </c>
      <c r="AB1008" s="40" t="s">
        <v>849</v>
      </c>
      <c r="AC1008" s="40" t="s">
        <v>525</v>
      </c>
      <c r="AD1008" s="40" t="s">
        <v>117</v>
      </c>
      <c r="AE1008" s="40" t="s">
        <v>850</v>
      </c>
      <c r="AF1008" s="1"/>
    </row>
    <row r="1009" spans="1:32">
      <c r="A1009" s="1" t="s">
        <v>1777</v>
      </c>
      <c r="B1009" s="9">
        <v>42144</v>
      </c>
      <c r="C1009" s="40" t="s">
        <v>1819</v>
      </c>
      <c r="D1009" s="40" t="s">
        <v>35</v>
      </c>
      <c r="E1009" s="40" t="s">
        <v>25</v>
      </c>
      <c r="F1009" s="47" t="s">
        <v>2214</v>
      </c>
      <c r="G1009" s="40" t="s">
        <v>26</v>
      </c>
      <c r="H1009" s="40" t="s">
        <v>27</v>
      </c>
      <c r="I1009" s="40" t="s">
        <v>769</v>
      </c>
      <c r="J1009" s="40">
        <v>26.55</v>
      </c>
      <c r="K1009" s="40">
        <v>17.5</v>
      </c>
      <c r="L1009" s="40">
        <v>18.100000000000001</v>
      </c>
      <c r="M1009" s="40"/>
      <c r="N1009" s="40"/>
      <c r="O1009" s="40"/>
      <c r="P1009" s="40"/>
      <c r="Q1009" s="40">
        <v>18</v>
      </c>
      <c r="R1009" s="40">
        <v>77</v>
      </c>
      <c r="S1009" s="40">
        <v>59</v>
      </c>
      <c r="T1009" s="40">
        <v>5</v>
      </c>
      <c r="U1009" s="40"/>
      <c r="V1009" s="40"/>
      <c r="W1009" s="40"/>
      <c r="X1009" s="40" t="s">
        <v>832</v>
      </c>
      <c r="Y1009" s="40"/>
      <c r="Z1009" s="40" t="s">
        <v>833</v>
      </c>
      <c r="AA1009" s="40" t="s">
        <v>834</v>
      </c>
      <c r="AB1009" s="40" t="s">
        <v>835</v>
      </c>
      <c r="AC1009" s="40" t="s">
        <v>525</v>
      </c>
      <c r="AD1009" s="40" t="s">
        <v>746</v>
      </c>
      <c r="AE1009" s="40"/>
      <c r="AF1009" s="1"/>
    </row>
    <row r="1010" spans="1:32">
      <c r="A1010" s="1" t="s">
        <v>1777</v>
      </c>
      <c r="B1010" s="9">
        <v>42144</v>
      </c>
      <c r="C1010" s="40" t="s">
        <v>1823</v>
      </c>
      <c r="D1010" s="40" t="s">
        <v>30</v>
      </c>
      <c r="E1010" s="40" t="s">
        <v>25</v>
      </c>
      <c r="F1010" s="47" t="s">
        <v>2220</v>
      </c>
      <c r="G1010" s="40" t="s">
        <v>224</v>
      </c>
      <c r="H1010" s="40" t="s">
        <v>66</v>
      </c>
      <c r="I1010" s="40" t="s">
        <v>812</v>
      </c>
      <c r="J1010" s="40">
        <v>27.4</v>
      </c>
      <c r="K1010" s="40">
        <v>18.3</v>
      </c>
      <c r="L1010" s="40">
        <v>8.8000000000000007</v>
      </c>
      <c r="M1010" s="40"/>
      <c r="N1010" s="40"/>
      <c r="O1010" s="40"/>
      <c r="P1010" s="40"/>
      <c r="Q1010" s="40">
        <v>18</v>
      </c>
      <c r="R1010" s="40">
        <v>59</v>
      </c>
      <c r="S1010" s="40">
        <v>41</v>
      </c>
      <c r="T1010" s="40">
        <v>15</v>
      </c>
      <c r="U1010" s="40"/>
      <c r="V1010" s="40"/>
      <c r="W1010" s="40"/>
      <c r="X1010" s="40" t="s">
        <v>813</v>
      </c>
      <c r="Y1010" s="40" t="s">
        <v>814</v>
      </c>
      <c r="Z1010" s="40"/>
      <c r="AA1010" s="40" t="s">
        <v>815</v>
      </c>
      <c r="AB1010" s="40" t="s">
        <v>816</v>
      </c>
      <c r="AC1010" s="40" t="s">
        <v>525</v>
      </c>
      <c r="AD1010" s="40" t="s">
        <v>746</v>
      </c>
      <c r="AE1010" s="40"/>
      <c r="AF1010" s="1"/>
    </row>
    <row r="1011" spans="1:32">
      <c r="A1011" s="1" t="s">
        <v>1778</v>
      </c>
      <c r="B1011" s="9">
        <v>42145</v>
      </c>
      <c r="C1011" s="40" t="s">
        <v>1464</v>
      </c>
      <c r="D1011" s="40" t="s">
        <v>29</v>
      </c>
      <c r="E1011" s="40" t="s">
        <v>53</v>
      </c>
      <c r="F1011" s="47" t="s">
        <v>2192</v>
      </c>
      <c r="G1011" s="40" t="s">
        <v>26</v>
      </c>
      <c r="H1011" s="40" t="s">
        <v>27</v>
      </c>
      <c r="I1011" s="40"/>
      <c r="J1011" s="40"/>
      <c r="K1011" s="40"/>
      <c r="L1011" s="40"/>
      <c r="M1011" s="40"/>
      <c r="N1011" s="40"/>
      <c r="O1011" s="40"/>
      <c r="P1011" s="40"/>
      <c r="Q1011" s="40"/>
      <c r="R1011" s="40"/>
      <c r="S1011" s="40"/>
      <c r="T1011" s="40"/>
      <c r="U1011" s="40"/>
      <c r="V1011" s="40"/>
      <c r="W1011" s="40"/>
      <c r="X1011" s="40"/>
      <c r="Y1011" s="40"/>
      <c r="Z1011" s="40"/>
      <c r="AA1011" s="40"/>
      <c r="AB1011" s="40"/>
      <c r="AC1011" s="40" t="s">
        <v>216</v>
      </c>
      <c r="AD1011" s="40" t="s">
        <v>746</v>
      </c>
      <c r="AE1011" s="40"/>
      <c r="AF1011" s="1"/>
    </row>
    <row r="1012" spans="1:32">
      <c r="A1012" s="1" t="s">
        <v>1778</v>
      </c>
      <c r="B1012" s="9">
        <v>42145</v>
      </c>
      <c r="C1012" s="40" t="s">
        <v>1504</v>
      </c>
      <c r="D1012" s="40" t="s">
        <v>34</v>
      </c>
      <c r="E1012" s="40" t="s">
        <v>25</v>
      </c>
      <c r="F1012" s="47" t="s">
        <v>2225</v>
      </c>
      <c r="G1012" s="40" t="s">
        <v>26</v>
      </c>
      <c r="H1012" s="40" t="s">
        <v>33</v>
      </c>
      <c r="I1012" s="40" t="s">
        <v>903</v>
      </c>
      <c r="J1012" s="40">
        <v>30</v>
      </c>
      <c r="K1012" s="40">
        <v>18.5</v>
      </c>
      <c r="L1012" s="40">
        <v>7.05</v>
      </c>
      <c r="M1012" s="40">
        <v>118.8</v>
      </c>
      <c r="N1012" s="40">
        <v>140.69999999999999</v>
      </c>
      <c r="O1012" s="40">
        <f>(N1012/M1012)*100</f>
        <v>118.43434343434342</v>
      </c>
      <c r="P1012" s="40"/>
      <c r="Q1012" s="40">
        <v>16</v>
      </c>
      <c r="R1012" s="40">
        <v>60</v>
      </c>
      <c r="S1012" s="40">
        <v>44</v>
      </c>
      <c r="T1012" s="40">
        <v>12</v>
      </c>
      <c r="U1012" s="40"/>
      <c r="V1012" s="40"/>
      <c r="W1012" s="40"/>
      <c r="X1012" s="40" t="s">
        <v>904</v>
      </c>
      <c r="Y1012" s="40" t="s">
        <v>905</v>
      </c>
      <c r="Z1012" s="40"/>
      <c r="AA1012" s="40" t="s">
        <v>906</v>
      </c>
      <c r="AB1012" s="40" t="s">
        <v>907</v>
      </c>
      <c r="AC1012" s="40" t="s">
        <v>525</v>
      </c>
      <c r="AD1012" s="40" t="s">
        <v>216</v>
      </c>
      <c r="AE1012" s="40" t="s">
        <v>908</v>
      </c>
      <c r="AF1012" s="1"/>
    </row>
    <row r="1013" spans="1:32">
      <c r="A1013" s="1" t="s">
        <v>1778</v>
      </c>
      <c r="B1013" s="9">
        <v>42145</v>
      </c>
      <c r="C1013" s="40" t="s">
        <v>1496</v>
      </c>
      <c r="D1013" s="40" t="s">
        <v>121</v>
      </c>
      <c r="E1013" s="40" t="s">
        <v>25</v>
      </c>
      <c r="F1013" s="47" t="s">
        <v>2221</v>
      </c>
      <c r="G1013" s="40" t="s">
        <v>26</v>
      </c>
      <c r="H1013" s="40" t="s">
        <v>27</v>
      </c>
      <c r="I1013" s="40" t="s">
        <v>769</v>
      </c>
      <c r="J1013" s="40">
        <v>49.4</v>
      </c>
      <c r="K1013" s="40"/>
      <c r="L1013" s="40"/>
      <c r="M1013" s="40">
        <v>195.8</v>
      </c>
      <c r="N1013" s="40">
        <v>197</v>
      </c>
      <c r="O1013" s="40">
        <f>(N1013/M1013)*100</f>
        <v>100.61287027579162</v>
      </c>
      <c r="P1013" s="40"/>
      <c r="Q1013" s="40">
        <v>17</v>
      </c>
      <c r="R1013" s="40">
        <v>184</v>
      </c>
      <c r="S1013" s="40">
        <v>167</v>
      </c>
      <c r="T1013" s="40">
        <v>0</v>
      </c>
      <c r="U1013" s="40"/>
      <c r="V1013" s="40" t="s">
        <v>898</v>
      </c>
      <c r="W1013" s="40"/>
      <c r="X1013" s="40"/>
      <c r="Y1013" s="40"/>
      <c r="Z1013" s="40"/>
      <c r="AA1013" s="40" t="s">
        <v>899</v>
      </c>
      <c r="AB1013" s="40" t="s">
        <v>900</v>
      </c>
      <c r="AC1013" s="40" t="s">
        <v>525</v>
      </c>
      <c r="AD1013" s="40" t="s">
        <v>79</v>
      </c>
      <c r="AE1013" s="40"/>
      <c r="AF1013" s="1"/>
    </row>
    <row r="1014" spans="1:32">
      <c r="A1014" s="1" t="s">
        <v>1778</v>
      </c>
      <c r="B1014" s="9">
        <v>42145</v>
      </c>
      <c r="C1014" s="40" t="s">
        <v>1455</v>
      </c>
      <c r="D1014" s="40" t="s">
        <v>29</v>
      </c>
      <c r="E1014" s="40" t="s">
        <v>53</v>
      </c>
      <c r="F1014" s="47" t="s">
        <v>2206</v>
      </c>
      <c r="G1014" s="40" t="s">
        <v>26</v>
      </c>
      <c r="H1014" s="40" t="s">
        <v>33</v>
      </c>
      <c r="I1014" s="40"/>
      <c r="J1014" s="40"/>
      <c r="K1014" s="40"/>
      <c r="L1014" s="40"/>
      <c r="M1014" s="40"/>
      <c r="N1014" s="40"/>
      <c r="O1014" s="40"/>
      <c r="P1014" s="40"/>
      <c r="Q1014" s="40"/>
      <c r="R1014" s="40"/>
      <c r="S1014" s="40"/>
      <c r="T1014" s="40"/>
      <c r="U1014" s="40"/>
      <c r="V1014" s="40"/>
      <c r="W1014" s="40"/>
      <c r="X1014" s="40"/>
      <c r="Y1014" s="40"/>
      <c r="Z1014" s="40"/>
      <c r="AA1014" s="40"/>
      <c r="AB1014" s="40"/>
      <c r="AC1014" s="40" t="s">
        <v>216</v>
      </c>
      <c r="AD1014" s="40" t="s">
        <v>746</v>
      </c>
      <c r="AE1014" s="40"/>
      <c r="AF1014" s="1"/>
    </row>
    <row r="1015" spans="1:32">
      <c r="A1015" s="1" t="s">
        <v>1778</v>
      </c>
      <c r="B1015" s="9">
        <v>42145</v>
      </c>
      <c r="C1015" s="40" t="s">
        <v>1468</v>
      </c>
      <c r="D1015" s="40" t="s">
        <v>30</v>
      </c>
      <c r="E1015" s="40" t="s">
        <v>25</v>
      </c>
      <c r="F1015" s="47" t="s">
        <v>2229</v>
      </c>
      <c r="G1015" s="40" t="s">
        <v>224</v>
      </c>
      <c r="H1015" s="40" t="s">
        <v>33</v>
      </c>
      <c r="I1015" s="40"/>
      <c r="J1015" s="40">
        <v>26.1</v>
      </c>
      <c r="K1015" s="40">
        <v>20.350000000000001</v>
      </c>
      <c r="L1015" s="40">
        <v>9.3000000000000007</v>
      </c>
      <c r="M1015" s="40"/>
      <c r="N1015" s="40"/>
      <c r="O1015" s="40"/>
      <c r="P1015" s="40"/>
      <c r="Q1015" s="40">
        <v>16</v>
      </c>
      <c r="R1015" s="40">
        <v>56</v>
      </c>
      <c r="S1015" s="40">
        <v>40</v>
      </c>
      <c r="T1015" s="40">
        <v>22</v>
      </c>
      <c r="U1015" s="40"/>
      <c r="V1015" s="40"/>
      <c r="W1015" s="40"/>
      <c r="X1015" s="40" t="s">
        <v>879</v>
      </c>
      <c r="Y1015" s="40" t="s">
        <v>880</v>
      </c>
      <c r="Z1015" s="40"/>
      <c r="AA1015" s="40" t="s">
        <v>881</v>
      </c>
      <c r="AB1015" s="40" t="s">
        <v>882</v>
      </c>
      <c r="AC1015" s="40" t="s">
        <v>525</v>
      </c>
      <c r="AD1015" s="40" t="s">
        <v>746</v>
      </c>
      <c r="AE1015" s="40"/>
      <c r="AF1015" s="1"/>
    </row>
    <row r="1016" spans="1:32">
      <c r="A1016" s="1" t="s">
        <v>1778</v>
      </c>
      <c r="B1016" s="9">
        <v>42145</v>
      </c>
      <c r="C1016" s="40" t="s">
        <v>1481</v>
      </c>
      <c r="D1016" s="40" t="s">
        <v>29</v>
      </c>
      <c r="E1016" s="40" t="s">
        <v>25</v>
      </c>
      <c r="F1016" s="47" t="s">
        <v>1281</v>
      </c>
      <c r="G1016" s="40" t="s">
        <v>224</v>
      </c>
      <c r="H1016" s="40" t="s">
        <v>27</v>
      </c>
      <c r="I1016" s="40"/>
      <c r="J1016" s="40">
        <v>38.9</v>
      </c>
      <c r="K1016" s="40">
        <v>25.05</v>
      </c>
      <c r="L1016" s="40">
        <v>16</v>
      </c>
      <c r="M1016" s="40"/>
      <c r="N1016" s="40"/>
      <c r="O1016" s="40"/>
      <c r="P1016" s="40"/>
      <c r="Q1016" s="40">
        <v>16</v>
      </c>
      <c r="R1016" s="40">
        <v>118</v>
      </c>
      <c r="S1016" s="40">
        <v>102</v>
      </c>
      <c r="T1016" s="40">
        <v>33</v>
      </c>
      <c r="U1016" s="40"/>
      <c r="V1016" s="40"/>
      <c r="W1016" s="40"/>
      <c r="X1016" s="40" t="s">
        <v>889</v>
      </c>
      <c r="Y1016" s="40" t="s">
        <v>890</v>
      </c>
      <c r="Z1016" s="40"/>
      <c r="AA1016" s="40"/>
      <c r="AB1016" s="40" t="s">
        <v>891</v>
      </c>
      <c r="AC1016" s="40" t="s">
        <v>525</v>
      </c>
      <c r="AD1016" s="40" t="s">
        <v>79</v>
      </c>
      <c r="AE1016" s="40" t="s">
        <v>892</v>
      </c>
      <c r="AF1016" s="1"/>
    </row>
    <row r="1017" spans="1:32">
      <c r="A1017" s="1" t="s">
        <v>1778</v>
      </c>
      <c r="B1017" s="9">
        <v>42145</v>
      </c>
      <c r="C1017" s="40" t="s">
        <v>1821</v>
      </c>
      <c r="D1017" s="40" t="s">
        <v>30</v>
      </c>
      <c r="E1017" s="40" t="s">
        <v>53</v>
      </c>
      <c r="F1017" s="47" t="s">
        <v>1313</v>
      </c>
      <c r="G1017" s="40" t="s">
        <v>224</v>
      </c>
      <c r="H1017" s="40" t="s">
        <v>27</v>
      </c>
      <c r="I1017" s="40"/>
      <c r="J1017" s="40"/>
      <c r="K1017" s="40"/>
      <c r="L1017" s="40"/>
      <c r="M1017" s="40"/>
      <c r="N1017" s="40"/>
      <c r="O1017" s="40"/>
      <c r="P1017" s="40"/>
      <c r="Q1017" s="40"/>
      <c r="R1017" s="40"/>
      <c r="S1017" s="40"/>
      <c r="T1017" s="40"/>
      <c r="U1017" s="40"/>
      <c r="V1017" s="40"/>
      <c r="W1017" s="40"/>
      <c r="X1017" s="40"/>
      <c r="Y1017" s="40"/>
      <c r="Z1017" s="40"/>
      <c r="AA1017" s="40"/>
      <c r="AB1017" s="40"/>
      <c r="AC1017" s="40" t="s">
        <v>216</v>
      </c>
      <c r="AD1017" s="40" t="s">
        <v>525</v>
      </c>
      <c r="AE1017" s="40"/>
      <c r="AF1017" s="1"/>
    </row>
    <row r="1018" spans="1:32">
      <c r="A1018" s="1" t="s">
        <v>1778</v>
      </c>
      <c r="B1018" s="9">
        <v>42145</v>
      </c>
      <c r="C1018" s="40" t="s">
        <v>1818</v>
      </c>
      <c r="D1018" s="40" t="s">
        <v>29</v>
      </c>
      <c r="E1018" s="40" t="s">
        <v>25</v>
      </c>
      <c r="F1018" s="47" t="s">
        <v>2226</v>
      </c>
      <c r="G1018" s="40" t="s">
        <v>224</v>
      </c>
      <c r="H1018" s="40" t="s">
        <v>27</v>
      </c>
      <c r="I1018" s="40" t="s">
        <v>857</v>
      </c>
      <c r="J1018" s="40">
        <v>42.05</v>
      </c>
      <c r="K1018" s="40">
        <v>27.4</v>
      </c>
      <c r="L1018" s="40">
        <v>21</v>
      </c>
      <c r="M1018" s="40"/>
      <c r="N1018" s="40"/>
      <c r="O1018" s="40"/>
      <c r="P1018" s="40"/>
      <c r="Q1018" s="40">
        <v>17</v>
      </c>
      <c r="R1018" s="40">
        <v>135</v>
      </c>
      <c r="S1018" s="40">
        <v>118</v>
      </c>
      <c r="T1018" s="40">
        <v>50</v>
      </c>
      <c r="U1018" s="40"/>
      <c r="V1018" s="40"/>
      <c r="W1018" s="40"/>
      <c r="X1018" s="40" t="s">
        <v>858</v>
      </c>
      <c r="Y1018" s="40" t="s">
        <v>859</v>
      </c>
      <c r="Z1018" s="40"/>
      <c r="AA1018" s="40" t="s">
        <v>860</v>
      </c>
      <c r="AB1018" s="40" t="s">
        <v>861</v>
      </c>
      <c r="AC1018" s="40" t="s">
        <v>525</v>
      </c>
      <c r="AD1018" s="40" t="s">
        <v>525</v>
      </c>
      <c r="AE1018" s="40" t="s">
        <v>48</v>
      </c>
      <c r="AF1018" s="1"/>
    </row>
    <row r="1019" spans="1:32" s="78" customFormat="1">
      <c r="A1019" s="1" t="s">
        <v>1778</v>
      </c>
      <c r="B1019" s="9">
        <v>42145</v>
      </c>
      <c r="C1019" s="40" t="s">
        <v>1498</v>
      </c>
      <c r="D1019" s="40" t="s">
        <v>29</v>
      </c>
      <c r="E1019" s="40" t="s">
        <v>53</v>
      </c>
      <c r="F1019" s="47" t="s">
        <v>2207</v>
      </c>
      <c r="G1019" s="40" t="s">
        <v>794</v>
      </c>
      <c r="H1019" s="40" t="s">
        <v>66</v>
      </c>
      <c r="I1019" s="40"/>
      <c r="J1019" s="40"/>
      <c r="K1019" s="40"/>
      <c r="L1019" s="40"/>
      <c r="M1019" s="40"/>
      <c r="N1019" s="40"/>
      <c r="O1019" s="40"/>
      <c r="P1019" s="40"/>
      <c r="Q1019" s="40"/>
      <c r="R1019" s="40"/>
      <c r="S1019" s="40"/>
      <c r="T1019" s="40"/>
      <c r="U1019" s="40"/>
      <c r="V1019" s="40"/>
      <c r="W1019" s="40"/>
      <c r="X1019" s="40"/>
      <c r="Y1019" s="40"/>
      <c r="Z1019" s="40"/>
      <c r="AA1019" s="40"/>
      <c r="AB1019" s="40"/>
      <c r="AC1019" s="40" t="s">
        <v>79</v>
      </c>
      <c r="AD1019" s="40" t="s">
        <v>216</v>
      </c>
      <c r="AE1019" s="40"/>
      <c r="AF1019" s="1"/>
    </row>
    <row r="1020" spans="1:32">
      <c r="A1020" s="1" t="s">
        <v>1778</v>
      </c>
      <c r="B1020" s="9">
        <v>42145</v>
      </c>
      <c r="C1020" s="40" t="s">
        <v>1807</v>
      </c>
      <c r="D1020" s="40" t="s">
        <v>30</v>
      </c>
      <c r="E1020" s="40" t="s">
        <v>53</v>
      </c>
      <c r="F1020" s="40" t="s">
        <v>2211</v>
      </c>
      <c r="G1020" s="40" t="s">
        <v>224</v>
      </c>
      <c r="H1020" s="40" t="s">
        <v>33</v>
      </c>
      <c r="I1020" s="40"/>
      <c r="J1020" s="40"/>
      <c r="K1020" s="40"/>
      <c r="L1020" s="40"/>
      <c r="M1020" s="40"/>
      <c r="N1020" s="40"/>
      <c r="O1020" s="40"/>
      <c r="P1020" s="40"/>
      <c r="Q1020" s="40"/>
      <c r="R1020" s="40"/>
      <c r="S1020" s="40"/>
      <c r="T1020" s="40"/>
      <c r="U1020" s="40"/>
      <c r="V1020" s="40"/>
      <c r="W1020" s="40"/>
      <c r="X1020" s="40"/>
      <c r="Y1020" s="40"/>
      <c r="Z1020" s="40"/>
      <c r="AA1020" s="40"/>
      <c r="AB1020" s="40"/>
      <c r="AC1020" s="40" t="s">
        <v>216</v>
      </c>
      <c r="AD1020" s="40" t="s">
        <v>525</v>
      </c>
      <c r="AE1020" s="40"/>
      <c r="AF1020" s="1"/>
    </row>
    <row r="1021" spans="1:32">
      <c r="A1021" s="1" t="s">
        <v>1778</v>
      </c>
      <c r="B1021" s="9">
        <v>42145</v>
      </c>
      <c r="C1021" s="40" t="s">
        <v>1836</v>
      </c>
      <c r="D1021" s="40" t="s">
        <v>36</v>
      </c>
      <c r="E1021" s="40" t="s">
        <v>25</v>
      </c>
      <c r="F1021" s="47" t="s">
        <v>2223</v>
      </c>
      <c r="G1021" s="40" t="s">
        <v>26</v>
      </c>
      <c r="H1021" s="40" t="s">
        <v>27</v>
      </c>
      <c r="I1021" s="40" t="s">
        <v>871</v>
      </c>
      <c r="J1021" s="40">
        <v>32.200000000000003</v>
      </c>
      <c r="K1021" s="40"/>
      <c r="L1021" s="40"/>
      <c r="M1021" s="40">
        <v>134</v>
      </c>
      <c r="N1021" s="40">
        <v>61</v>
      </c>
      <c r="O1021" s="40">
        <f>(N1021/M1021)*100</f>
        <v>45.522388059701491</v>
      </c>
      <c r="P1021" s="40"/>
      <c r="Q1021" s="40">
        <v>16</v>
      </c>
      <c r="R1021" s="40">
        <v>113</v>
      </c>
      <c r="S1021" s="40">
        <v>97</v>
      </c>
      <c r="T1021" s="40">
        <v>0</v>
      </c>
      <c r="U1021" s="40"/>
      <c r="V1021" s="40" t="s">
        <v>872</v>
      </c>
      <c r="W1021" s="40"/>
      <c r="X1021" s="40"/>
      <c r="Y1021" s="40"/>
      <c r="Z1021" s="40" t="s">
        <v>873</v>
      </c>
      <c r="AA1021" s="40"/>
      <c r="AB1021" s="40" t="s">
        <v>874</v>
      </c>
      <c r="AC1021" s="40" t="s">
        <v>525</v>
      </c>
      <c r="AD1021" s="40" t="s">
        <v>746</v>
      </c>
      <c r="AE1021" s="40" t="s">
        <v>875</v>
      </c>
      <c r="AF1021" s="1"/>
    </row>
    <row r="1022" spans="1:32">
      <c r="A1022" s="1" t="s">
        <v>1778</v>
      </c>
      <c r="B1022" s="9">
        <v>42145</v>
      </c>
      <c r="C1022" s="40" t="s">
        <v>1826</v>
      </c>
      <c r="D1022" s="40" t="s">
        <v>32</v>
      </c>
      <c r="E1022" s="40" t="s">
        <v>25</v>
      </c>
      <c r="F1022" s="40" t="s">
        <v>2228</v>
      </c>
      <c r="G1022" s="40" t="s">
        <v>224</v>
      </c>
      <c r="H1022" s="40" t="s">
        <v>33</v>
      </c>
      <c r="I1022" s="40" t="s">
        <v>851</v>
      </c>
      <c r="J1022" s="40">
        <v>25.6</v>
      </c>
      <c r="K1022" s="40">
        <v>17.5</v>
      </c>
      <c r="L1022" s="40">
        <v>9.25</v>
      </c>
      <c r="M1022" s="40"/>
      <c r="N1022" s="40"/>
      <c r="O1022" s="40"/>
      <c r="P1022" s="40"/>
      <c r="Q1022" s="40">
        <v>17</v>
      </c>
      <c r="R1022" s="40">
        <v>64</v>
      </c>
      <c r="S1022" s="40">
        <v>47</v>
      </c>
      <c r="T1022" s="40">
        <v>0</v>
      </c>
      <c r="U1022" s="40"/>
      <c r="V1022" s="40"/>
      <c r="W1022" s="40"/>
      <c r="X1022" s="40" t="s">
        <v>852</v>
      </c>
      <c r="Y1022" s="40"/>
      <c r="Z1022" s="40" t="s">
        <v>853</v>
      </c>
      <c r="AA1022" s="40" t="s">
        <v>854</v>
      </c>
      <c r="AB1022" s="40" t="s">
        <v>855</v>
      </c>
      <c r="AC1022" s="40" t="s">
        <v>525</v>
      </c>
      <c r="AD1022" s="40" t="s">
        <v>525</v>
      </c>
      <c r="AE1022" s="40" t="s">
        <v>856</v>
      </c>
      <c r="AF1022" s="1"/>
    </row>
    <row r="1023" spans="1:32">
      <c r="A1023" s="1" t="s">
        <v>1778</v>
      </c>
      <c r="B1023" s="9">
        <v>42145</v>
      </c>
      <c r="C1023" s="40" t="s">
        <v>534</v>
      </c>
      <c r="D1023" s="40" t="s">
        <v>29</v>
      </c>
      <c r="E1023" s="40" t="s">
        <v>25</v>
      </c>
      <c r="F1023" s="47" t="s">
        <v>2227</v>
      </c>
      <c r="G1023" s="40" t="s">
        <v>224</v>
      </c>
      <c r="H1023" s="40" t="s">
        <v>33</v>
      </c>
      <c r="I1023" s="40" t="s">
        <v>777</v>
      </c>
      <c r="J1023" s="40">
        <v>39.1</v>
      </c>
      <c r="K1023" s="40">
        <v>21.5</v>
      </c>
      <c r="L1023" s="40">
        <v>10</v>
      </c>
      <c r="M1023" s="40"/>
      <c r="N1023" s="40"/>
      <c r="O1023" s="40"/>
      <c r="P1023" s="40"/>
      <c r="Q1023" s="40">
        <v>16</v>
      </c>
      <c r="R1023" s="40">
        <v>114</v>
      </c>
      <c r="S1023" s="40">
        <v>98</v>
      </c>
      <c r="T1023" s="40">
        <v>11</v>
      </c>
      <c r="U1023" s="40"/>
      <c r="V1023" s="40"/>
      <c r="W1023" s="40"/>
      <c r="X1023" s="40" t="s">
        <v>901</v>
      </c>
      <c r="Y1023" s="40"/>
      <c r="Z1023" s="40"/>
      <c r="AA1023" s="40"/>
      <c r="AB1023" s="40"/>
      <c r="AC1023" s="40" t="s">
        <v>525</v>
      </c>
      <c r="AD1023" s="40" t="s">
        <v>216</v>
      </c>
      <c r="AE1023" s="40" t="s">
        <v>902</v>
      </c>
      <c r="AF1023" s="1"/>
    </row>
    <row r="1024" spans="1:32">
      <c r="A1024" s="1" t="s">
        <v>1778</v>
      </c>
      <c r="B1024" s="9">
        <v>42145</v>
      </c>
      <c r="C1024" s="40" t="s">
        <v>1495</v>
      </c>
      <c r="D1024" s="40" t="s">
        <v>31</v>
      </c>
      <c r="E1024" s="40" t="s">
        <v>25</v>
      </c>
      <c r="F1024" s="47" t="s">
        <v>1270</v>
      </c>
      <c r="G1024" s="40" t="s">
        <v>26</v>
      </c>
      <c r="H1024" s="40" t="s">
        <v>27</v>
      </c>
      <c r="I1024" s="40" t="s">
        <v>769</v>
      </c>
      <c r="J1024" s="40">
        <v>40.25</v>
      </c>
      <c r="K1024" s="40">
        <v>21</v>
      </c>
      <c r="L1024" s="40">
        <v>28.9</v>
      </c>
      <c r="M1024" s="40"/>
      <c r="N1024" s="40"/>
      <c r="O1024" s="40"/>
      <c r="P1024" s="40"/>
      <c r="Q1024" s="40">
        <v>17</v>
      </c>
      <c r="R1024" s="40">
        <v>207</v>
      </c>
      <c r="S1024" s="40">
        <v>190</v>
      </c>
      <c r="T1024" s="40">
        <v>70</v>
      </c>
      <c r="U1024" s="40"/>
      <c r="V1024" s="40"/>
      <c r="W1024" s="40"/>
      <c r="X1024" s="40" t="s">
        <v>893</v>
      </c>
      <c r="Y1024" s="40" t="s">
        <v>894</v>
      </c>
      <c r="Z1024" s="40" t="s">
        <v>895</v>
      </c>
      <c r="AA1024" s="40" t="s">
        <v>896</v>
      </c>
      <c r="AB1024" s="40" t="s">
        <v>897</v>
      </c>
      <c r="AC1024" s="40" t="s">
        <v>525</v>
      </c>
      <c r="AD1024" s="40" t="s">
        <v>79</v>
      </c>
      <c r="AE1024" s="40"/>
      <c r="AF1024" s="1"/>
    </row>
    <row r="1025" spans="1:32">
      <c r="A1025" s="1" t="s">
        <v>1778</v>
      </c>
      <c r="B1025" s="9">
        <v>42145</v>
      </c>
      <c r="C1025" s="40" t="s">
        <v>1480</v>
      </c>
      <c r="D1025" s="40" t="s">
        <v>29</v>
      </c>
      <c r="E1025" s="40" t="s">
        <v>25</v>
      </c>
      <c r="F1025" s="47" t="s">
        <v>1265</v>
      </c>
      <c r="G1025" s="40" t="s">
        <v>224</v>
      </c>
      <c r="H1025" s="40" t="s">
        <v>66</v>
      </c>
      <c r="I1025" s="40" t="s">
        <v>883</v>
      </c>
      <c r="J1025" s="40">
        <v>40.450000000000003</v>
      </c>
      <c r="K1025" s="40">
        <v>26.25</v>
      </c>
      <c r="L1025" s="40">
        <v>16.399999999999999</v>
      </c>
      <c r="M1025" s="40"/>
      <c r="N1025" s="40"/>
      <c r="O1025" s="40"/>
      <c r="P1025" s="40"/>
      <c r="Q1025" s="40">
        <v>16</v>
      </c>
      <c r="R1025" s="40">
        <v>127</v>
      </c>
      <c r="S1025" s="40">
        <v>111</v>
      </c>
      <c r="T1025" s="40">
        <v>35</v>
      </c>
      <c r="U1025" s="40"/>
      <c r="V1025" s="40" t="s">
        <v>884</v>
      </c>
      <c r="W1025" s="40"/>
      <c r="X1025" s="40" t="s">
        <v>885</v>
      </c>
      <c r="Y1025" s="40" t="s">
        <v>886</v>
      </c>
      <c r="Z1025" s="40"/>
      <c r="AA1025" s="40" t="s">
        <v>887</v>
      </c>
      <c r="AB1025" s="40" t="s">
        <v>888</v>
      </c>
      <c r="AC1025" s="40" t="s">
        <v>525</v>
      </c>
      <c r="AD1025" s="40" t="s">
        <v>79</v>
      </c>
      <c r="AE1025" s="40" t="s">
        <v>48</v>
      </c>
      <c r="AF1025" s="1"/>
    </row>
    <row r="1026" spans="1:32" s="79" customFormat="1">
      <c r="A1026" s="1" t="s">
        <v>1778</v>
      </c>
      <c r="B1026" s="9">
        <v>42145</v>
      </c>
      <c r="C1026" s="40" t="s">
        <v>1509</v>
      </c>
      <c r="D1026" s="40" t="s">
        <v>30</v>
      </c>
      <c r="E1026" s="40" t="s">
        <v>53</v>
      </c>
      <c r="F1026" s="47" t="s">
        <v>2219</v>
      </c>
      <c r="G1026" s="40" t="s">
        <v>26</v>
      </c>
      <c r="H1026" s="40" t="s">
        <v>33</v>
      </c>
      <c r="I1026" s="40"/>
      <c r="J1026" s="40"/>
      <c r="K1026" s="40"/>
      <c r="L1026" s="40"/>
      <c r="M1026" s="40"/>
      <c r="N1026" s="40"/>
      <c r="O1026" s="40"/>
      <c r="P1026" s="40"/>
      <c r="Q1026" s="40"/>
      <c r="R1026" s="40"/>
      <c r="S1026" s="40"/>
      <c r="T1026" s="40"/>
      <c r="U1026" s="40"/>
      <c r="V1026" s="40"/>
      <c r="W1026" s="40"/>
      <c r="X1026" s="40"/>
      <c r="Y1026" s="40"/>
      <c r="Z1026" s="40"/>
      <c r="AA1026" s="40"/>
      <c r="AB1026" s="40"/>
      <c r="AC1026" s="40" t="s">
        <v>79</v>
      </c>
      <c r="AD1026" s="40" t="s">
        <v>216</v>
      </c>
      <c r="AE1026" s="40"/>
      <c r="AF1026" s="1"/>
    </row>
    <row r="1027" spans="1:32" s="79" customFormat="1">
      <c r="A1027" s="1" t="s">
        <v>1778</v>
      </c>
      <c r="B1027" s="9">
        <v>42145</v>
      </c>
      <c r="C1027" s="40" t="s">
        <v>1833</v>
      </c>
      <c r="D1027" s="40" t="s">
        <v>29</v>
      </c>
      <c r="E1027" s="40" t="s">
        <v>53</v>
      </c>
      <c r="F1027" s="47" t="s">
        <v>1251</v>
      </c>
      <c r="G1027" s="40" t="s">
        <v>224</v>
      </c>
      <c r="H1027" s="40" t="s">
        <v>90</v>
      </c>
      <c r="I1027" s="40"/>
      <c r="J1027" s="40"/>
      <c r="K1027" s="40"/>
      <c r="L1027" s="40"/>
      <c r="M1027" s="40"/>
      <c r="N1027" s="40"/>
      <c r="O1027" s="40"/>
      <c r="P1027" s="40"/>
      <c r="Q1027" s="40"/>
      <c r="R1027" s="40"/>
      <c r="S1027" s="40"/>
      <c r="T1027" s="40"/>
      <c r="U1027" s="40"/>
      <c r="V1027" s="40"/>
      <c r="W1027" s="40"/>
      <c r="X1027" s="40"/>
      <c r="Y1027" s="40"/>
      <c r="Z1027" s="40"/>
      <c r="AA1027" s="40"/>
      <c r="AB1027" s="40"/>
      <c r="AC1027" s="40" t="s">
        <v>216</v>
      </c>
      <c r="AD1027" s="40" t="s">
        <v>525</v>
      </c>
      <c r="AE1027" s="40"/>
      <c r="AF1027" s="1"/>
    </row>
    <row r="1028" spans="1:32">
      <c r="A1028" s="1" t="s">
        <v>1778</v>
      </c>
      <c r="B1028" s="9">
        <v>42145</v>
      </c>
      <c r="C1028" s="40" t="s">
        <v>532</v>
      </c>
      <c r="D1028" s="40" t="s">
        <v>29</v>
      </c>
      <c r="E1028" s="40" t="s">
        <v>53</v>
      </c>
      <c r="F1028" s="47" t="s">
        <v>2210</v>
      </c>
      <c r="G1028" s="40" t="s">
        <v>224</v>
      </c>
      <c r="H1028" s="40" t="s">
        <v>66</v>
      </c>
      <c r="I1028" s="40"/>
      <c r="J1028" s="40"/>
      <c r="K1028" s="40"/>
      <c r="L1028" s="40"/>
      <c r="M1028" s="40"/>
      <c r="N1028" s="40"/>
      <c r="O1028" s="40"/>
      <c r="P1028" s="40"/>
      <c r="Q1028" s="40"/>
      <c r="R1028" s="40"/>
      <c r="S1028" s="40"/>
      <c r="T1028" s="40"/>
      <c r="U1028" s="40"/>
      <c r="V1028" s="40"/>
      <c r="W1028" s="40"/>
      <c r="X1028" s="40"/>
      <c r="Y1028" s="40"/>
      <c r="Z1028" s="40"/>
      <c r="AA1028" s="40"/>
      <c r="AB1028" s="40"/>
      <c r="AC1028" s="40"/>
      <c r="AD1028" s="40" t="s">
        <v>79</v>
      </c>
      <c r="AE1028" s="40"/>
      <c r="AF1028" s="1"/>
    </row>
    <row r="1029" spans="1:32">
      <c r="A1029" s="1" t="s">
        <v>1778</v>
      </c>
      <c r="B1029" s="9">
        <v>42145</v>
      </c>
      <c r="C1029" s="40" t="s">
        <v>1451</v>
      </c>
      <c r="D1029" s="40" t="s">
        <v>24</v>
      </c>
      <c r="E1029" s="40" t="s">
        <v>25</v>
      </c>
      <c r="F1029" s="47" t="s">
        <v>2224</v>
      </c>
      <c r="G1029" s="40" t="s">
        <v>26</v>
      </c>
      <c r="H1029" s="40" t="s">
        <v>27</v>
      </c>
      <c r="I1029" s="40" t="s">
        <v>871</v>
      </c>
      <c r="J1029" s="40">
        <v>46.95</v>
      </c>
      <c r="K1029" s="40">
        <v>30.75</v>
      </c>
      <c r="L1029" s="40">
        <v>35.700000000000003</v>
      </c>
      <c r="M1029" s="40"/>
      <c r="N1029" s="40"/>
      <c r="O1029" s="40"/>
      <c r="P1029" s="40"/>
      <c r="Q1029" s="40">
        <v>16</v>
      </c>
      <c r="R1029" s="40">
        <v>309</v>
      </c>
      <c r="S1029" s="40">
        <v>293</v>
      </c>
      <c r="T1029" s="40">
        <v>0</v>
      </c>
      <c r="U1029" s="40"/>
      <c r="V1029" s="40"/>
      <c r="W1029" s="40"/>
      <c r="X1029" s="40" t="s">
        <v>876</v>
      </c>
      <c r="Y1029" s="40"/>
      <c r="Z1029" s="40"/>
      <c r="AA1029" s="40" t="s">
        <v>877</v>
      </c>
      <c r="AB1029" s="40" t="s">
        <v>878</v>
      </c>
      <c r="AC1029" s="40" t="s">
        <v>525</v>
      </c>
      <c r="AD1029" s="40" t="s">
        <v>746</v>
      </c>
      <c r="AE1029" s="40"/>
      <c r="AF1029" s="1"/>
    </row>
    <row r="1030" spans="1:32">
      <c r="A1030" s="1" t="s">
        <v>1778</v>
      </c>
      <c r="B1030" s="9">
        <v>42145</v>
      </c>
      <c r="C1030" s="40" t="s">
        <v>1819</v>
      </c>
      <c r="D1030" s="40" t="s">
        <v>30</v>
      </c>
      <c r="E1030" s="40" t="s">
        <v>53</v>
      </c>
      <c r="F1030" s="47" t="s">
        <v>1331</v>
      </c>
      <c r="G1030" s="40" t="s">
        <v>224</v>
      </c>
      <c r="H1030" s="40" t="s">
        <v>33</v>
      </c>
      <c r="I1030" s="40" t="s">
        <v>759</v>
      </c>
      <c r="J1030" s="40">
        <v>26.1</v>
      </c>
      <c r="K1030" s="40">
        <v>16.2</v>
      </c>
      <c r="L1030" s="40">
        <v>7.55</v>
      </c>
      <c r="M1030" s="40"/>
      <c r="N1030" s="40"/>
      <c r="O1030" s="40"/>
      <c r="P1030" s="40"/>
      <c r="Q1030" s="40">
        <v>16</v>
      </c>
      <c r="R1030" s="40">
        <v>56</v>
      </c>
      <c r="S1030" s="40">
        <v>40</v>
      </c>
      <c r="T1030" s="40">
        <v>7</v>
      </c>
      <c r="U1030" s="40"/>
      <c r="V1030" s="40"/>
      <c r="W1030" s="40"/>
      <c r="X1030" s="40"/>
      <c r="Y1030" s="40"/>
      <c r="Z1030" s="40" t="s">
        <v>862</v>
      </c>
      <c r="AA1030" s="40" t="s">
        <v>863</v>
      </c>
      <c r="AB1030" s="40" t="s">
        <v>864</v>
      </c>
      <c r="AC1030" s="40" t="s">
        <v>525</v>
      </c>
      <c r="AD1030" s="40" t="s">
        <v>746</v>
      </c>
      <c r="AE1030" s="40" t="s">
        <v>865</v>
      </c>
      <c r="AF1030" s="1"/>
    </row>
    <row r="1031" spans="1:32">
      <c r="A1031" s="1" t="s">
        <v>1778</v>
      </c>
      <c r="B1031" s="9">
        <v>42145</v>
      </c>
      <c r="C1031" s="40" t="s">
        <v>1806</v>
      </c>
      <c r="D1031" s="40" t="s">
        <v>35</v>
      </c>
      <c r="E1031" s="40" t="s">
        <v>25</v>
      </c>
      <c r="F1031" s="47" t="s">
        <v>2222</v>
      </c>
      <c r="G1031" s="40" t="s">
        <v>26</v>
      </c>
      <c r="H1031" s="40" t="s">
        <v>27</v>
      </c>
      <c r="I1031" s="40"/>
      <c r="J1031" s="40">
        <v>27.8</v>
      </c>
      <c r="K1031" s="40">
        <v>19.149999999999999</v>
      </c>
      <c r="L1031" s="40">
        <v>18</v>
      </c>
      <c r="M1031" s="40"/>
      <c r="N1031" s="40"/>
      <c r="O1031" s="40"/>
      <c r="P1031" s="40"/>
      <c r="Q1031" s="40">
        <v>17</v>
      </c>
      <c r="R1031" s="40">
        <v>87</v>
      </c>
      <c r="S1031" s="40">
        <v>70</v>
      </c>
      <c r="T1031" s="40">
        <v>35</v>
      </c>
      <c r="U1031" s="40"/>
      <c r="V1031" s="40"/>
      <c r="W1031" s="40"/>
      <c r="X1031" s="40" t="s">
        <v>866</v>
      </c>
      <c r="Y1031" s="40" t="s">
        <v>867</v>
      </c>
      <c r="Z1031" s="40" t="s">
        <v>868</v>
      </c>
      <c r="AA1031" s="40" t="s">
        <v>869</v>
      </c>
      <c r="AB1031" s="40" t="s">
        <v>870</v>
      </c>
      <c r="AC1031" s="40" t="s">
        <v>525</v>
      </c>
      <c r="AD1031" s="40" t="s">
        <v>746</v>
      </c>
      <c r="AE1031" s="40"/>
      <c r="AF1031" s="1"/>
    </row>
    <row r="1032" spans="1:32">
      <c r="A1032" s="1" t="s">
        <v>1779</v>
      </c>
      <c r="B1032" s="9">
        <v>42146</v>
      </c>
      <c r="C1032" s="40" t="s">
        <v>1810</v>
      </c>
      <c r="D1032" s="40" t="s">
        <v>29</v>
      </c>
      <c r="E1032" s="40" t="s">
        <v>53</v>
      </c>
      <c r="F1032" s="47" t="s">
        <v>2190</v>
      </c>
      <c r="G1032" s="40" t="s">
        <v>26</v>
      </c>
      <c r="H1032" s="40" t="s">
        <v>33</v>
      </c>
      <c r="I1032" s="40"/>
      <c r="J1032" s="40"/>
      <c r="K1032" s="40"/>
      <c r="L1032" s="40"/>
      <c r="M1032" s="40"/>
      <c r="N1032" s="40"/>
      <c r="O1032" s="40"/>
      <c r="P1032" s="40"/>
      <c r="Q1032" s="40"/>
      <c r="R1032" s="40"/>
      <c r="S1032" s="40"/>
      <c r="T1032" s="40"/>
      <c r="U1032" s="40"/>
      <c r="V1032" s="40"/>
      <c r="W1032" s="40"/>
      <c r="X1032" s="40"/>
      <c r="Y1032" s="40"/>
      <c r="Z1032" s="40"/>
      <c r="AA1032" s="40"/>
      <c r="AB1032" s="40"/>
      <c r="AC1032" s="40" t="s">
        <v>79</v>
      </c>
      <c r="AD1032" s="40" t="s">
        <v>216</v>
      </c>
      <c r="AE1032" s="40"/>
      <c r="AF1032" s="1"/>
    </row>
    <row r="1033" spans="1:32">
      <c r="A1033" s="1" t="s">
        <v>1779</v>
      </c>
      <c r="B1033" s="9">
        <v>42146</v>
      </c>
      <c r="C1033" s="40" t="s">
        <v>1499</v>
      </c>
      <c r="D1033" s="40" t="s">
        <v>29</v>
      </c>
      <c r="E1033" s="40" t="s">
        <v>25</v>
      </c>
      <c r="F1033" s="47" t="s">
        <v>2233</v>
      </c>
      <c r="G1033" s="40" t="s">
        <v>227</v>
      </c>
      <c r="H1033" s="40" t="s">
        <v>33</v>
      </c>
      <c r="I1033" s="40" t="s">
        <v>931</v>
      </c>
      <c r="J1033" s="40">
        <v>37.299999999999997</v>
      </c>
      <c r="K1033" s="40">
        <v>27.15</v>
      </c>
      <c r="L1033" s="40">
        <v>9.4499999999999993</v>
      </c>
      <c r="M1033" s="40"/>
      <c r="N1033" s="40"/>
      <c r="O1033" s="40"/>
      <c r="P1033" s="40"/>
      <c r="Q1033" s="40">
        <v>18</v>
      </c>
      <c r="R1033" s="40">
        <v>101</v>
      </c>
      <c r="S1033" s="40">
        <v>83</v>
      </c>
      <c r="T1033" s="40">
        <v>21</v>
      </c>
      <c r="U1033" s="40"/>
      <c r="V1033" s="40"/>
      <c r="W1033" s="40"/>
      <c r="X1033" s="40" t="s">
        <v>932</v>
      </c>
      <c r="Y1033" s="40" t="s">
        <v>933</v>
      </c>
      <c r="Z1033" s="40"/>
      <c r="AA1033" s="40" t="s">
        <v>934</v>
      </c>
      <c r="AB1033" s="40" t="s">
        <v>935</v>
      </c>
      <c r="AC1033" s="40" t="s">
        <v>525</v>
      </c>
      <c r="AD1033" s="40" t="s">
        <v>79</v>
      </c>
      <c r="AE1033" s="40" t="s">
        <v>936</v>
      </c>
      <c r="AF1033" s="1"/>
    </row>
    <row r="1034" spans="1:32">
      <c r="A1034" s="1" t="s">
        <v>1779</v>
      </c>
      <c r="B1034" s="9">
        <v>42146</v>
      </c>
      <c r="C1034" s="40" t="s">
        <v>1457</v>
      </c>
      <c r="D1034" s="40" t="s">
        <v>29</v>
      </c>
      <c r="E1034" s="40" t="s">
        <v>53</v>
      </c>
      <c r="F1034" s="47" t="s">
        <v>2206</v>
      </c>
      <c r="G1034" s="40" t="s">
        <v>26</v>
      </c>
      <c r="H1034" s="40" t="s">
        <v>33</v>
      </c>
      <c r="I1034" s="40"/>
      <c r="J1034" s="40"/>
      <c r="K1034" s="40"/>
      <c r="L1034" s="40"/>
      <c r="M1034" s="40"/>
      <c r="N1034" s="40"/>
      <c r="O1034" s="40"/>
      <c r="P1034" s="40"/>
      <c r="Q1034" s="40"/>
      <c r="R1034" s="40"/>
      <c r="S1034" s="40"/>
      <c r="T1034" s="40"/>
      <c r="U1034" s="40"/>
      <c r="V1034" s="40"/>
      <c r="W1034" s="40"/>
      <c r="X1034" s="40"/>
      <c r="Y1034" s="40"/>
      <c r="Z1034" s="40"/>
      <c r="AA1034" s="40"/>
      <c r="AB1034" s="40"/>
      <c r="AC1034" s="40" t="s">
        <v>216</v>
      </c>
      <c r="AD1034" s="40" t="s">
        <v>919</v>
      </c>
      <c r="AE1034" s="40"/>
      <c r="AF1034" s="1"/>
    </row>
    <row r="1035" spans="1:32">
      <c r="A1035" s="1" t="s">
        <v>1779</v>
      </c>
      <c r="B1035" s="9">
        <v>42146</v>
      </c>
      <c r="C1035" s="40" t="s">
        <v>1496</v>
      </c>
      <c r="D1035" s="40" t="s">
        <v>29</v>
      </c>
      <c r="E1035" s="40" t="s">
        <v>53</v>
      </c>
      <c r="F1035" s="40" t="s">
        <v>1281</v>
      </c>
      <c r="G1035" s="40" t="s">
        <v>224</v>
      </c>
      <c r="H1035" s="40" t="s">
        <v>27</v>
      </c>
      <c r="I1035" s="40"/>
      <c r="J1035" s="40"/>
      <c r="K1035" s="40"/>
      <c r="L1035" s="40"/>
      <c r="M1035" s="40"/>
      <c r="N1035" s="40"/>
      <c r="O1035" s="40"/>
      <c r="P1035" s="40"/>
      <c r="Q1035" s="40"/>
      <c r="R1035" s="40"/>
      <c r="S1035" s="40"/>
      <c r="T1035" s="40"/>
      <c r="U1035" s="40"/>
      <c r="V1035" s="40"/>
      <c r="W1035" s="40"/>
      <c r="X1035" s="40"/>
      <c r="Y1035" s="40"/>
      <c r="Z1035" s="40"/>
      <c r="AA1035" s="40"/>
      <c r="AB1035" s="40"/>
      <c r="AC1035" s="40" t="s">
        <v>216</v>
      </c>
      <c r="AD1035" s="40" t="s">
        <v>750</v>
      </c>
      <c r="AE1035" s="40"/>
      <c r="AF1035" s="1"/>
    </row>
    <row r="1036" spans="1:32">
      <c r="A1036" s="1" t="s">
        <v>1779</v>
      </c>
      <c r="B1036" s="9">
        <v>42146</v>
      </c>
      <c r="C1036" s="40" t="s">
        <v>534</v>
      </c>
      <c r="D1036" s="40" t="s">
        <v>29</v>
      </c>
      <c r="E1036" s="40" t="s">
        <v>53</v>
      </c>
      <c r="F1036" s="47" t="s">
        <v>2207</v>
      </c>
      <c r="G1036" s="40" t="s">
        <v>794</v>
      </c>
      <c r="H1036" s="40" t="s">
        <v>66</v>
      </c>
      <c r="I1036" s="40"/>
      <c r="J1036" s="40"/>
      <c r="K1036" s="40"/>
      <c r="L1036" s="40"/>
      <c r="M1036" s="40"/>
      <c r="N1036" s="40"/>
      <c r="O1036" s="40"/>
      <c r="P1036" s="40"/>
      <c r="Q1036" s="40"/>
      <c r="R1036" s="40"/>
      <c r="S1036" s="40"/>
      <c r="T1036" s="40"/>
      <c r="U1036" s="40"/>
      <c r="V1036" s="40"/>
      <c r="W1036" s="40"/>
      <c r="X1036" s="40"/>
      <c r="Y1036" s="40"/>
      <c r="Z1036" s="40"/>
      <c r="AA1036" s="40"/>
      <c r="AB1036" s="40"/>
      <c r="AC1036" s="40" t="s">
        <v>750</v>
      </c>
      <c r="AD1036" s="40" t="s">
        <v>79</v>
      </c>
      <c r="AE1036" s="40"/>
      <c r="AF1036" s="1"/>
    </row>
    <row r="1037" spans="1:32">
      <c r="A1037" s="1" t="s">
        <v>1779</v>
      </c>
      <c r="B1037" s="9">
        <v>42146</v>
      </c>
      <c r="C1037" s="40" t="s">
        <v>1834</v>
      </c>
      <c r="D1037" s="40" t="s">
        <v>121</v>
      </c>
      <c r="E1037" s="40" t="s">
        <v>25</v>
      </c>
      <c r="F1037" s="47" t="s">
        <v>2230</v>
      </c>
      <c r="G1037" s="40" t="s">
        <v>26</v>
      </c>
      <c r="H1037" s="40" t="s">
        <v>27</v>
      </c>
      <c r="I1037" s="40" t="s">
        <v>917</v>
      </c>
      <c r="J1037" s="40">
        <v>46.7</v>
      </c>
      <c r="K1037" s="40"/>
      <c r="L1037" s="40"/>
      <c r="M1037" s="40">
        <v>182.15</v>
      </c>
      <c r="N1037" s="40">
        <v>180.3</v>
      </c>
      <c r="O1037" s="40">
        <f>(N1037/M1037)*100</f>
        <v>98.984353554762563</v>
      </c>
      <c r="P1037" s="40">
        <v>35.450000000000003</v>
      </c>
      <c r="Q1037" s="40">
        <v>18</v>
      </c>
      <c r="R1037" s="40">
        <v>190</v>
      </c>
      <c r="S1037" s="40">
        <v>172</v>
      </c>
      <c r="T1037" s="40">
        <v>0</v>
      </c>
      <c r="U1037" s="40"/>
      <c r="V1037" s="40"/>
      <c r="W1037" s="40"/>
      <c r="X1037" s="40"/>
      <c r="Y1037" s="40"/>
      <c r="Z1037" s="40" t="s">
        <v>918</v>
      </c>
      <c r="AA1037" s="40"/>
      <c r="AB1037" s="40"/>
      <c r="AC1037" s="40" t="s">
        <v>525</v>
      </c>
      <c r="AD1037" s="40" t="s">
        <v>216</v>
      </c>
      <c r="AE1037" s="40"/>
      <c r="AF1037" s="1"/>
    </row>
    <row r="1038" spans="1:32">
      <c r="A1038" s="1" t="s">
        <v>1779</v>
      </c>
      <c r="B1038" s="9">
        <v>42146</v>
      </c>
      <c r="C1038" s="40" t="s">
        <v>1826</v>
      </c>
      <c r="D1038" s="40" t="s">
        <v>29</v>
      </c>
      <c r="E1038" s="40" t="s">
        <v>53</v>
      </c>
      <c r="F1038" s="47" t="s">
        <v>2208</v>
      </c>
      <c r="G1038" s="40" t="s">
        <v>26</v>
      </c>
      <c r="H1038" s="40" t="s">
        <v>33</v>
      </c>
      <c r="I1038" s="40"/>
      <c r="J1038" s="40"/>
      <c r="K1038" s="40"/>
      <c r="L1038" s="40"/>
      <c r="M1038" s="40"/>
      <c r="N1038" s="40"/>
      <c r="O1038" s="40"/>
      <c r="P1038" s="40"/>
      <c r="Q1038" s="40"/>
      <c r="R1038" s="40"/>
      <c r="S1038" s="40"/>
      <c r="T1038" s="40"/>
      <c r="U1038" s="40"/>
      <c r="V1038" s="40"/>
      <c r="W1038" s="40"/>
      <c r="X1038" s="40"/>
      <c r="Y1038" s="40"/>
      <c r="Z1038" s="40"/>
      <c r="AA1038" s="40"/>
      <c r="AB1038" s="40"/>
      <c r="AC1038" s="40" t="s">
        <v>79</v>
      </c>
      <c r="AD1038" s="40" t="s">
        <v>216</v>
      </c>
      <c r="AE1038" s="40"/>
      <c r="AF1038" s="1"/>
    </row>
    <row r="1039" spans="1:32">
      <c r="A1039" s="1" t="s">
        <v>1779</v>
      </c>
      <c r="B1039" s="9">
        <v>42146</v>
      </c>
      <c r="C1039" s="40" t="s">
        <v>1832</v>
      </c>
      <c r="D1039" s="40" t="s">
        <v>30</v>
      </c>
      <c r="E1039" s="40" t="s">
        <v>53</v>
      </c>
      <c r="F1039" s="47" t="s">
        <v>2212</v>
      </c>
      <c r="G1039" s="40" t="s">
        <v>224</v>
      </c>
      <c r="H1039" s="40" t="s">
        <v>27</v>
      </c>
      <c r="I1039" s="40"/>
      <c r="J1039" s="40">
        <v>27.25</v>
      </c>
      <c r="K1039" s="40">
        <v>18.7</v>
      </c>
      <c r="L1039" s="40">
        <v>12.7</v>
      </c>
      <c r="M1039" s="40"/>
      <c r="N1039" s="40"/>
      <c r="O1039" s="40"/>
      <c r="P1039" s="40"/>
      <c r="Q1039" s="40">
        <v>18</v>
      </c>
      <c r="R1039" s="40">
        <v>53</v>
      </c>
      <c r="S1039" s="40">
        <v>35</v>
      </c>
      <c r="T1039" s="40">
        <v>16</v>
      </c>
      <c r="U1039" s="40"/>
      <c r="V1039" s="40"/>
      <c r="W1039" s="40"/>
      <c r="X1039" s="40" t="s">
        <v>912</v>
      </c>
      <c r="Y1039" s="40" t="s">
        <v>913</v>
      </c>
      <c r="Z1039" s="40"/>
      <c r="AA1039" s="40" t="s">
        <v>914</v>
      </c>
      <c r="AB1039" s="40" t="s">
        <v>915</v>
      </c>
      <c r="AC1039" s="40" t="s">
        <v>525</v>
      </c>
      <c r="AD1039" s="40" t="s">
        <v>216</v>
      </c>
      <c r="AE1039" s="40" t="s">
        <v>916</v>
      </c>
      <c r="AF1039" s="1"/>
    </row>
    <row r="1040" spans="1:32">
      <c r="A1040" s="1" t="s">
        <v>1779</v>
      </c>
      <c r="B1040" s="9">
        <v>42146</v>
      </c>
      <c r="C1040" s="40" t="s">
        <v>1495</v>
      </c>
      <c r="D1040" s="40" t="s">
        <v>31</v>
      </c>
      <c r="E1040" s="40" t="s">
        <v>53</v>
      </c>
      <c r="F1040" s="47" t="s">
        <v>1270</v>
      </c>
      <c r="G1040" s="40" t="s">
        <v>26</v>
      </c>
      <c r="H1040" s="40" t="s">
        <v>27</v>
      </c>
      <c r="I1040" s="40"/>
      <c r="J1040" s="40"/>
      <c r="K1040" s="40"/>
      <c r="L1040" s="40"/>
      <c r="M1040" s="40"/>
      <c r="N1040" s="40"/>
      <c r="O1040" s="40"/>
      <c r="P1040" s="40"/>
      <c r="Q1040" s="40"/>
      <c r="R1040" s="40"/>
      <c r="S1040" s="40"/>
      <c r="T1040" s="40"/>
      <c r="U1040" s="40"/>
      <c r="V1040" s="40"/>
      <c r="W1040" s="40"/>
      <c r="X1040" s="40"/>
      <c r="Y1040" s="40"/>
      <c r="Z1040" s="40"/>
      <c r="AA1040" s="40"/>
      <c r="AB1040" s="40"/>
      <c r="AC1040" s="40"/>
      <c r="AD1040" s="40" t="s">
        <v>750</v>
      </c>
      <c r="AE1040" s="40"/>
      <c r="AF1040" s="1"/>
    </row>
    <row r="1041" spans="1:32">
      <c r="A1041" s="1" t="s">
        <v>1779</v>
      </c>
      <c r="B1041" s="9">
        <v>42146</v>
      </c>
      <c r="C1041" s="40" t="s">
        <v>1468</v>
      </c>
      <c r="D1041" s="40" t="s">
        <v>29</v>
      </c>
      <c r="E1041" s="40" t="s">
        <v>53</v>
      </c>
      <c r="F1041" s="47" t="s">
        <v>2217</v>
      </c>
      <c r="G1041" s="40" t="s">
        <v>26</v>
      </c>
      <c r="H1041" s="40" t="s">
        <v>33</v>
      </c>
      <c r="I1041" s="40"/>
      <c r="J1041" s="40"/>
      <c r="K1041" s="40"/>
      <c r="L1041" s="40"/>
      <c r="M1041" s="40"/>
      <c r="N1041" s="40"/>
      <c r="O1041" s="40"/>
      <c r="P1041" s="40"/>
      <c r="Q1041" s="40"/>
      <c r="R1041" s="40"/>
      <c r="S1041" s="40"/>
      <c r="T1041" s="40"/>
      <c r="U1041" s="40"/>
      <c r="V1041" s="40"/>
      <c r="W1041" s="40"/>
      <c r="X1041" s="40"/>
      <c r="Y1041" s="40"/>
      <c r="Z1041" s="40"/>
      <c r="AA1041" s="40"/>
      <c r="AB1041" s="40"/>
      <c r="AC1041" s="40" t="s">
        <v>216</v>
      </c>
      <c r="AD1041" s="40" t="s">
        <v>919</v>
      </c>
      <c r="AE1041" s="40"/>
      <c r="AF1041" s="1"/>
    </row>
    <row r="1042" spans="1:32">
      <c r="A1042" s="1" t="s">
        <v>1779</v>
      </c>
      <c r="B1042" s="9">
        <v>42146</v>
      </c>
      <c r="C1042" s="40" t="s">
        <v>1490</v>
      </c>
      <c r="D1042" s="40" t="s">
        <v>31</v>
      </c>
      <c r="E1042" s="40" t="s">
        <v>53</v>
      </c>
      <c r="F1042" s="47" t="s">
        <v>2215</v>
      </c>
      <c r="G1042" s="40" t="s">
        <v>26</v>
      </c>
      <c r="H1042" s="40" t="s">
        <v>33</v>
      </c>
      <c r="I1042" s="40"/>
      <c r="J1042" s="40"/>
      <c r="K1042" s="40"/>
      <c r="L1042" s="40"/>
      <c r="M1042" s="40"/>
      <c r="N1042" s="40"/>
      <c r="O1042" s="40"/>
      <c r="P1042" s="40"/>
      <c r="Q1042" s="40"/>
      <c r="R1042" s="40"/>
      <c r="S1042" s="40"/>
      <c r="T1042" s="40"/>
      <c r="U1042" s="40"/>
      <c r="V1042" s="40"/>
      <c r="W1042" s="40"/>
      <c r="X1042" s="40"/>
      <c r="Y1042" s="40"/>
      <c r="Z1042" s="40"/>
      <c r="AA1042" s="40"/>
      <c r="AB1042" s="40"/>
      <c r="AC1042" s="40" t="s">
        <v>216</v>
      </c>
      <c r="AD1042" s="40" t="s">
        <v>750</v>
      </c>
      <c r="AE1042" s="40"/>
      <c r="AF1042" s="1"/>
    </row>
    <row r="1043" spans="1:32">
      <c r="A1043" s="1" t="s">
        <v>1779</v>
      </c>
      <c r="B1043" s="9">
        <v>42146</v>
      </c>
      <c r="C1043" s="40" t="s">
        <v>1833</v>
      </c>
      <c r="D1043" s="40" t="s">
        <v>29</v>
      </c>
      <c r="E1043" s="40" t="s">
        <v>53</v>
      </c>
      <c r="F1043" s="40" t="s">
        <v>2218</v>
      </c>
      <c r="G1043" s="40" t="s">
        <v>224</v>
      </c>
      <c r="H1043" s="40" t="s">
        <v>27</v>
      </c>
      <c r="I1043" s="40"/>
      <c r="J1043" s="40"/>
      <c r="K1043" s="40"/>
      <c r="L1043" s="40"/>
      <c r="M1043" s="40"/>
      <c r="N1043" s="40"/>
      <c r="O1043" s="40"/>
      <c r="P1043" s="40"/>
      <c r="Q1043" s="40"/>
      <c r="R1043" s="40"/>
      <c r="S1043" s="40"/>
      <c r="T1043" s="40"/>
      <c r="U1043" s="40"/>
      <c r="V1043" s="40"/>
      <c r="W1043" s="40"/>
      <c r="X1043" s="40"/>
      <c r="Y1043" s="40"/>
      <c r="Z1043" s="40"/>
      <c r="AA1043" s="40"/>
      <c r="AB1043" s="40"/>
      <c r="AC1043" s="40" t="s">
        <v>79</v>
      </c>
      <c r="AD1043" s="40" t="s">
        <v>216</v>
      </c>
      <c r="AE1043" s="40"/>
      <c r="AF1043" s="1"/>
    </row>
    <row r="1044" spans="1:32">
      <c r="A1044" s="1" t="s">
        <v>1779</v>
      </c>
      <c r="B1044" s="9">
        <v>42146</v>
      </c>
      <c r="C1044" s="40" t="s">
        <v>1498</v>
      </c>
      <c r="D1044" s="40" t="s">
        <v>29</v>
      </c>
      <c r="E1044" s="40" t="s">
        <v>25</v>
      </c>
      <c r="F1044" s="47" t="s">
        <v>2234</v>
      </c>
      <c r="G1044" s="40" t="s">
        <v>26</v>
      </c>
      <c r="H1044" s="40" t="s">
        <v>33</v>
      </c>
      <c r="I1044" s="40" t="s">
        <v>925</v>
      </c>
      <c r="J1044" s="40">
        <v>39.5</v>
      </c>
      <c r="K1044" s="40">
        <v>24.2</v>
      </c>
      <c r="L1044" s="40">
        <v>11</v>
      </c>
      <c r="M1044" s="40"/>
      <c r="N1044" s="40"/>
      <c r="O1044" s="40"/>
      <c r="P1044" s="40"/>
      <c r="Q1044" s="40">
        <v>18</v>
      </c>
      <c r="R1044" s="40">
        <v>120</v>
      </c>
      <c r="S1044" s="40">
        <v>102</v>
      </c>
      <c r="T1044" s="40">
        <v>60</v>
      </c>
      <c r="U1044" s="40"/>
      <c r="V1044" s="40"/>
      <c r="W1044" s="40"/>
      <c r="X1044" s="40" t="s">
        <v>926</v>
      </c>
      <c r="Y1044" s="40" t="s">
        <v>927</v>
      </c>
      <c r="Z1044" s="40"/>
      <c r="AA1044" s="40" t="s">
        <v>928</v>
      </c>
      <c r="AB1044" s="40" t="s">
        <v>929</v>
      </c>
      <c r="AC1044" s="40" t="s">
        <v>525</v>
      </c>
      <c r="AD1044" s="40" t="s">
        <v>79</v>
      </c>
      <c r="AE1044" s="40" t="s">
        <v>930</v>
      </c>
      <c r="AF1044" s="1"/>
    </row>
    <row r="1045" spans="1:32">
      <c r="A1045" s="1" t="s">
        <v>1779</v>
      </c>
      <c r="B1045" s="9">
        <v>42146</v>
      </c>
      <c r="C1045" s="40" t="s">
        <v>1508</v>
      </c>
      <c r="D1045" s="40" t="s">
        <v>30</v>
      </c>
      <c r="E1045" s="40" t="s">
        <v>53</v>
      </c>
      <c r="F1045" s="47" t="s">
        <v>2219</v>
      </c>
      <c r="G1045" s="40" t="s">
        <v>26</v>
      </c>
      <c r="H1045" s="40" t="s">
        <v>33</v>
      </c>
      <c r="I1045" s="40"/>
      <c r="J1045" s="40"/>
      <c r="K1045" s="40"/>
      <c r="L1045" s="40"/>
      <c r="M1045" s="40"/>
      <c r="N1045" s="40"/>
      <c r="O1045" s="40"/>
      <c r="P1045" s="40"/>
      <c r="Q1045" s="40"/>
      <c r="R1045" s="40"/>
      <c r="S1045" s="40"/>
      <c r="T1045" s="40"/>
      <c r="U1045" s="40"/>
      <c r="V1045" s="40"/>
      <c r="W1045" s="40"/>
      <c r="X1045" s="40"/>
      <c r="Y1045" s="40"/>
      <c r="Z1045" s="40"/>
      <c r="AA1045" s="40"/>
      <c r="AB1045" s="40"/>
      <c r="AC1045" s="40" t="s">
        <v>750</v>
      </c>
      <c r="AD1045" s="40" t="s">
        <v>79</v>
      </c>
      <c r="AE1045" s="40"/>
      <c r="AF1045" s="1"/>
    </row>
    <row r="1046" spans="1:32">
      <c r="A1046" s="1" t="s">
        <v>1779</v>
      </c>
      <c r="B1046" s="9">
        <v>42146</v>
      </c>
      <c r="C1046" s="40" t="s">
        <v>1815</v>
      </c>
      <c r="D1046" s="40" t="s">
        <v>35</v>
      </c>
      <c r="E1046" s="40" t="s">
        <v>53</v>
      </c>
      <c r="F1046" s="47" t="s">
        <v>2214</v>
      </c>
      <c r="G1046" s="40" t="s">
        <v>26</v>
      </c>
      <c r="H1046" s="40" t="s">
        <v>27</v>
      </c>
      <c r="I1046" s="40"/>
      <c r="J1046" s="40"/>
      <c r="K1046" s="40"/>
      <c r="L1046" s="40"/>
      <c r="M1046" s="40"/>
      <c r="N1046" s="40"/>
      <c r="O1046" s="40"/>
      <c r="P1046" s="40"/>
      <c r="Q1046" s="40"/>
      <c r="R1046" s="40"/>
      <c r="S1046" s="40"/>
      <c r="T1046" s="40"/>
      <c r="U1046" s="40"/>
      <c r="V1046" s="40"/>
      <c r="W1046" s="40"/>
      <c r="X1046" s="40"/>
      <c r="Y1046" s="40"/>
      <c r="Z1046" s="40"/>
      <c r="AA1046" s="40"/>
      <c r="AB1046" s="40"/>
      <c r="AC1046" s="40" t="s">
        <v>216</v>
      </c>
      <c r="AD1046" s="40" t="s">
        <v>919</v>
      </c>
      <c r="AE1046" s="40"/>
      <c r="AF1046" s="1"/>
    </row>
    <row r="1047" spans="1:32">
      <c r="A1047" s="1" t="s">
        <v>1779</v>
      </c>
      <c r="B1047" s="9">
        <v>42146</v>
      </c>
      <c r="C1047" s="40" t="s">
        <v>1805</v>
      </c>
      <c r="D1047" s="40" t="s">
        <v>29</v>
      </c>
      <c r="E1047" s="40" t="s">
        <v>53</v>
      </c>
      <c r="F1047" s="40" t="s">
        <v>2209</v>
      </c>
      <c r="G1047" s="40" t="s">
        <v>224</v>
      </c>
      <c r="H1047" s="40" t="s">
        <v>33</v>
      </c>
      <c r="I1047" s="40"/>
      <c r="J1047" s="40"/>
      <c r="K1047" s="40"/>
      <c r="L1047" s="40"/>
      <c r="M1047" s="40"/>
      <c r="N1047" s="40"/>
      <c r="O1047" s="40"/>
      <c r="P1047" s="40"/>
      <c r="Q1047" s="40"/>
      <c r="R1047" s="40"/>
      <c r="S1047" s="40"/>
      <c r="T1047" s="40"/>
      <c r="U1047" s="40"/>
      <c r="V1047" s="40"/>
      <c r="W1047" s="40"/>
      <c r="X1047" s="40"/>
      <c r="Y1047" s="40"/>
      <c r="Z1047" s="40"/>
      <c r="AA1047" s="40"/>
      <c r="AB1047" s="40"/>
      <c r="AC1047" s="40"/>
      <c r="AD1047" s="40" t="s">
        <v>919</v>
      </c>
      <c r="AE1047" s="40"/>
      <c r="AF1047" s="1"/>
    </row>
    <row r="1048" spans="1:32">
      <c r="A1048" s="1" t="s">
        <v>1779</v>
      </c>
      <c r="B1048" s="9">
        <v>42146</v>
      </c>
      <c r="C1048" s="40" t="s">
        <v>1489</v>
      </c>
      <c r="D1048" s="40" t="s">
        <v>29</v>
      </c>
      <c r="E1048" s="40" t="s">
        <v>53</v>
      </c>
      <c r="F1048" s="40" t="s">
        <v>2210</v>
      </c>
      <c r="G1048" s="40" t="s">
        <v>224</v>
      </c>
      <c r="H1048" s="40" t="s">
        <v>66</v>
      </c>
      <c r="I1048" s="40"/>
      <c r="J1048" s="40"/>
      <c r="K1048" s="40"/>
      <c r="L1048" s="40"/>
      <c r="M1048" s="40"/>
      <c r="N1048" s="40"/>
      <c r="O1048" s="40"/>
      <c r="P1048" s="40"/>
      <c r="Q1048" s="40"/>
      <c r="R1048" s="40"/>
      <c r="S1048" s="40"/>
      <c r="T1048" s="40"/>
      <c r="U1048" s="40"/>
      <c r="V1048" s="40"/>
      <c r="W1048" s="40"/>
      <c r="X1048" s="40"/>
      <c r="Y1048" s="40"/>
      <c r="Z1048" s="40"/>
      <c r="AA1048" s="40"/>
      <c r="AB1048" s="40"/>
      <c r="AC1048" s="40" t="s">
        <v>216</v>
      </c>
      <c r="AD1048" s="40" t="s">
        <v>750</v>
      </c>
      <c r="AE1048" s="40"/>
      <c r="AF1048" s="1"/>
    </row>
    <row r="1049" spans="1:32">
      <c r="A1049" s="1" t="s">
        <v>1779</v>
      </c>
      <c r="B1049" s="9">
        <v>42146</v>
      </c>
      <c r="C1049" s="40" t="s">
        <v>1517</v>
      </c>
      <c r="D1049" s="40" t="s">
        <v>30</v>
      </c>
      <c r="E1049" s="40" t="s">
        <v>25</v>
      </c>
      <c r="F1049" s="47" t="s">
        <v>2235</v>
      </c>
      <c r="G1049" s="40" t="s">
        <v>224</v>
      </c>
      <c r="H1049" s="40" t="s">
        <v>33</v>
      </c>
      <c r="I1049" s="40" t="s">
        <v>851</v>
      </c>
      <c r="J1049" s="40">
        <v>27.5</v>
      </c>
      <c r="K1049" s="40">
        <v>18.25</v>
      </c>
      <c r="L1049" s="40">
        <v>12.45</v>
      </c>
      <c r="M1049" s="40"/>
      <c r="N1049" s="40"/>
      <c r="O1049" s="40"/>
      <c r="P1049" s="40"/>
      <c r="Q1049" s="40">
        <v>18</v>
      </c>
      <c r="R1049" s="40">
        <v>57</v>
      </c>
      <c r="S1049" s="40">
        <v>39</v>
      </c>
      <c r="T1049" s="40">
        <v>37</v>
      </c>
      <c r="U1049" s="40"/>
      <c r="V1049" s="40"/>
      <c r="W1049" s="40"/>
      <c r="X1049" s="40" t="s">
        <v>939</v>
      </c>
      <c r="Y1049" s="40" t="s">
        <v>940</v>
      </c>
      <c r="Z1049" s="40"/>
      <c r="AA1049" s="40" t="s">
        <v>941</v>
      </c>
      <c r="AB1049" s="40" t="s">
        <v>942</v>
      </c>
      <c r="AC1049" s="40" t="s">
        <v>525</v>
      </c>
      <c r="AD1049" s="40" t="s">
        <v>79</v>
      </c>
      <c r="AE1049" s="40"/>
      <c r="AF1049" s="1"/>
    </row>
    <row r="1050" spans="1:32">
      <c r="A1050" s="1" t="s">
        <v>1779</v>
      </c>
      <c r="B1050" s="9">
        <v>42146</v>
      </c>
      <c r="C1050" s="40" t="s">
        <v>1487</v>
      </c>
      <c r="D1050" s="40" t="s">
        <v>36</v>
      </c>
      <c r="E1050" s="40" t="s">
        <v>25</v>
      </c>
      <c r="F1050" s="47" t="s">
        <v>2232</v>
      </c>
      <c r="G1050" s="40" t="s">
        <v>227</v>
      </c>
      <c r="H1050" s="40" t="s">
        <v>27</v>
      </c>
      <c r="I1050" s="40" t="s">
        <v>921</v>
      </c>
      <c r="J1050" s="40">
        <v>33.1</v>
      </c>
      <c r="K1050" s="40"/>
      <c r="L1050" s="40"/>
      <c r="M1050" s="40">
        <v>121.35</v>
      </c>
      <c r="N1050" s="40">
        <v>99.45</v>
      </c>
      <c r="O1050" s="40">
        <f>(N1050/M1050)*100</f>
        <v>81.9530284301607</v>
      </c>
      <c r="P1050" s="40"/>
      <c r="Q1050" s="40">
        <v>105</v>
      </c>
      <c r="R1050" s="40">
        <v>87</v>
      </c>
      <c r="S1050" s="40"/>
      <c r="T1050" s="40">
        <v>18</v>
      </c>
      <c r="U1050" s="40"/>
      <c r="V1050" s="40"/>
      <c r="W1050" s="40"/>
      <c r="X1050" s="40"/>
      <c r="Y1050" s="40"/>
      <c r="Z1050" s="40"/>
      <c r="AA1050" s="40" t="s">
        <v>922</v>
      </c>
      <c r="AB1050" s="40" t="s">
        <v>923</v>
      </c>
      <c r="AC1050" s="40" t="s">
        <v>525</v>
      </c>
      <c r="AD1050" s="40" t="s">
        <v>750</v>
      </c>
      <c r="AE1050" s="40"/>
      <c r="AF1050" s="1"/>
    </row>
    <row r="1051" spans="1:32">
      <c r="A1051" s="1" t="s">
        <v>1779</v>
      </c>
      <c r="B1051" s="9">
        <v>42146</v>
      </c>
      <c r="C1051" s="40" t="s">
        <v>1824</v>
      </c>
      <c r="D1051" s="40" t="s">
        <v>35</v>
      </c>
      <c r="E1051" s="40" t="s">
        <v>25</v>
      </c>
      <c r="F1051" s="47" t="s">
        <v>2231</v>
      </c>
      <c r="G1051" s="40" t="s">
        <v>26</v>
      </c>
      <c r="H1051" s="40" t="s">
        <v>33</v>
      </c>
      <c r="I1051" s="40" t="s">
        <v>836</v>
      </c>
      <c r="J1051" s="40">
        <v>26</v>
      </c>
      <c r="K1051" s="40">
        <v>18.45</v>
      </c>
      <c r="L1051" s="40">
        <v>8.6</v>
      </c>
      <c r="M1051" s="40"/>
      <c r="N1051" s="40"/>
      <c r="O1051" s="40"/>
      <c r="P1051" s="40"/>
      <c r="Q1051" s="40">
        <v>17</v>
      </c>
      <c r="R1051" s="40">
        <v>84</v>
      </c>
      <c r="S1051" s="40">
        <v>67</v>
      </c>
      <c r="T1051" s="40">
        <v>4</v>
      </c>
      <c r="U1051" s="40"/>
      <c r="V1051" s="40"/>
      <c r="W1051" s="40"/>
      <c r="X1051" s="40" t="s">
        <v>909</v>
      </c>
      <c r="Y1051" s="40"/>
      <c r="Z1051" s="40"/>
      <c r="AA1051" s="40" t="s">
        <v>910</v>
      </c>
      <c r="AB1051" s="40" t="s">
        <v>911</v>
      </c>
      <c r="AC1051" s="40" t="s">
        <v>525</v>
      </c>
      <c r="AD1051" s="40" t="s">
        <v>216</v>
      </c>
      <c r="AE1051" s="40"/>
      <c r="AF1051" s="1"/>
    </row>
    <row r="1052" spans="1:32">
      <c r="A1052" s="35" t="s">
        <v>1779</v>
      </c>
      <c r="B1052" s="36">
        <v>42146</v>
      </c>
      <c r="C1052" s="45" t="s">
        <v>1480</v>
      </c>
      <c r="D1052" s="45" t="s">
        <v>35</v>
      </c>
      <c r="E1052" s="45" t="s">
        <v>25</v>
      </c>
      <c r="F1052" s="72"/>
      <c r="G1052" s="45" t="s">
        <v>26</v>
      </c>
      <c r="H1052" s="45" t="s">
        <v>27</v>
      </c>
      <c r="I1052" s="45"/>
      <c r="J1052" s="45"/>
      <c r="K1052" s="45"/>
      <c r="L1052" s="45"/>
      <c r="M1052" s="45"/>
      <c r="N1052" s="45"/>
      <c r="O1052" s="45"/>
      <c r="P1052" s="45"/>
      <c r="Q1052" s="45"/>
      <c r="R1052" s="45"/>
      <c r="S1052" s="45"/>
      <c r="T1052" s="45"/>
      <c r="U1052" s="45"/>
      <c r="V1052" s="45"/>
      <c r="W1052" s="45"/>
      <c r="X1052" s="45"/>
      <c r="Y1052" s="45"/>
      <c r="Z1052" s="45"/>
      <c r="AA1052" s="45"/>
      <c r="AB1052" s="45"/>
      <c r="AC1052" s="45"/>
      <c r="AD1052" s="45" t="s">
        <v>750</v>
      </c>
      <c r="AE1052" s="45" t="s">
        <v>2596</v>
      </c>
      <c r="AF1052" s="35"/>
    </row>
    <row r="1053" spans="1:32">
      <c r="A1053" s="1" t="s">
        <v>1780</v>
      </c>
      <c r="B1053" s="9">
        <v>42147</v>
      </c>
      <c r="C1053" s="40" t="s">
        <v>1830</v>
      </c>
      <c r="D1053" s="40" t="s">
        <v>29</v>
      </c>
      <c r="E1053" s="40" t="s">
        <v>53</v>
      </c>
      <c r="F1053" s="47" t="s">
        <v>2190</v>
      </c>
      <c r="G1053" s="40" t="s">
        <v>26</v>
      </c>
      <c r="H1053" s="40" t="s">
        <v>33</v>
      </c>
      <c r="I1053" s="40"/>
      <c r="J1053" s="40"/>
      <c r="K1053" s="40"/>
      <c r="L1053" s="40"/>
      <c r="M1053" s="40"/>
      <c r="N1053" s="40"/>
      <c r="O1053" s="40"/>
      <c r="P1053" s="40"/>
      <c r="Q1053" s="40"/>
      <c r="R1053" s="40"/>
      <c r="S1053" s="40"/>
      <c r="T1053" s="40"/>
      <c r="U1053" s="40"/>
      <c r="V1053" s="40"/>
      <c r="W1053" s="40"/>
      <c r="X1053" s="40"/>
      <c r="Y1053" s="40"/>
      <c r="Z1053" s="40"/>
      <c r="AA1053" s="40"/>
      <c r="AB1053" s="40"/>
      <c r="AC1053" s="40" t="s">
        <v>71</v>
      </c>
      <c r="AD1053" s="40" t="s">
        <v>79</v>
      </c>
      <c r="AE1053" s="40"/>
      <c r="AF1053" s="1"/>
    </row>
    <row r="1054" spans="1:32">
      <c r="A1054" s="1" t="s">
        <v>1780</v>
      </c>
      <c r="B1054" s="9">
        <v>42147</v>
      </c>
      <c r="C1054" s="40" t="s">
        <v>1508</v>
      </c>
      <c r="D1054" s="40" t="s">
        <v>29</v>
      </c>
      <c r="E1054" s="40" t="s">
        <v>53</v>
      </c>
      <c r="F1054" s="47" t="s">
        <v>2233</v>
      </c>
      <c r="G1054" s="40" t="s">
        <v>227</v>
      </c>
      <c r="H1054" s="40" t="s">
        <v>33</v>
      </c>
      <c r="I1054" s="40"/>
      <c r="J1054" s="40"/>
      <c r="K1054" s="40"/>
      <c r="L1054" s="40"/>
      <c r="M1054" s="40"/>
      <c r="N1054" s="40"/>
      <c r="O1054" s="40"/>
      <c r="P1054" s="40"/>
      <c r="Q1054" s="40"/>
      <c r="R1054" s="40"/>
      <c r="S1054" s="40"/>
      <c r="T1054" s="40"/>
      <c r="U1054" s="40"/>
      <c r="V1054" s="40"/>
      <c r="W1054" s="40"/>
      <c r="X1054" s="40"/>
      <c r="Y1054" s="40"/>
      <c r="Z1054" s="40"/>
      <c r="AA1054" s="40"/>
      <c r="AB1054" s="40"/>
      <c r="AC1054" s="40"/>
      <c r="AD1054" s="40" t="s">
        <v>750</v>
      </c>
      <c r="AE1054" s="40"/>
      <c r="AF1054" s="1"/>
    </row>
    <row r="1055" spans="1:32">
      <c r="A1055" s="1" t="s">
        <v>1780</v>
      </c>
      <c r="B1055" s="9">
        <v>42147</v>
      </c>
      <c r="C1055" s="40" t="s">
        <v>532</v>
      </c>
      <c r="D1055" s="40" t="s">
        <v>34</v>
      </c>
      <c r="E1055" s="40" t="s">
        <v>53</v>
      </c>
      <c r="F1055" s="47" t="s">
        <v>2225</v>
      </c>
      <c r="G1055" s="40" t="s">
        <v>26</v>
      </c>
      <c r="H1055" s="40" t="s">
        <v>33</v>
      </c>
      <c r="I1055" s="40"/>
      <c r="J1055" s="40"/>
      <c r="K1055" s="40"/>
      <c r="L1055" s="40"/>
      <c r="M1055" s="40"/>
      <c r="N1055" s="40"/>
      <c r="O1055" s="40"/>
      <c r="P1055" s="40"/>
      <c r="Q1055" s="40"/>
      <c r="R1055" s="40"/>
      <c r="S1055" s="40"/>
      <c r="T1055" s="40"/>
      <c r="U1055" s="40"/>
      <c r="V1055" s="40"/>
      <c r="W1055" s="40"/>
      <c r="X1055" s="40"/>
      <c r="Y1055" s="40"/>
      <c r="Z1055" s="40"/>
      <c r="AA1055" s="40"/>
      <c r="AB1055" s="40"/>
      <c r="AC1055" s="40"/>
      <c r="AD1055" s="40" t="s">
        <v>919</v>
      </c>
      <c r="AE1055" s="40"/>
      <c r="AF1055" s="1"/>
    </row>
    <row r="1056" spans="1:32">
      <c r="A1056" s="1" t="s">
        <v>1780</v>
      </c>
      <c r="B1056" s="9">
        <v>42147</v>
      </c>
      <c r="C1056" s="40" t="s">
        <v>1457</v>
      </c>
      <c r="D1056" s="40" t="s">
        <v>29</v>
      </c>
      <c r="E1056" s="40" t="s">
        <v>53</v>
      </c>
      <c r="F1056" s="47" t="s">
        <v>2206</v>
      </c>
      <c r="G1056" s="40" t="s">
        <v>26</v>
      </c>
      <c r="H1056" s="40" t="s">
        <v>33</v>
      </c>
      <c r="I1056" s="40"/>
      <c r="J1056" s="40"/>
      <c r="K1056" s="40"/>
      <c r="L1056" s="40"/>
      <c r="M1056" s="40"/>
      <c r="N1056" s="40"/>
      <c r="O1056" s="40"/>
      <c r="P1056" s="40"/>
      <c r="Q1056" s="40"/>
      <c r="R1056" s="40"/>
      <c r="S1056" s="40"/>
      <c r="T1056" s="40"/>
      <c r="U1056" s="40"/>
      <c r="V1056" s="40"/>
      <c r="W1056" s="40"/>
      <c r="X1056" s="40"/>
      <c r="Y1056" s="40"/>
      <c r="Z1056" s="40"/>
      <c r="AA1056" s="40"/>
      <c r="AB1056" s="40"/>
      <c r="AC1056" s="40"/>
      <c r="AD1056" s="40" t="s">
        <v>216</v>
      </c>
      <c r="AE1056" s="40"/>
      <c r="AF1056" s="1"/>
    </row>
    <row r="1057" spans="1:32">
      <c r="A1057" s="1" t="s">
        <v>1780</v>
      </c>
      <c r="B1057" s="9">
        <v>42147</v>
      </c>
      <c r="C1057" s="40" t="s">
        <v>1490</v>
      </c>
      <c r="D1057" s="40" t="s">
        <v>35</v>
      </c>
      <c r="E1057" s="40" t="s">
        <v>25</v>
      </c>
      <c r="F1057" s="47" t="s">
        <v>2236</v>
      </c>
      <c r="G1057" s="40" t="s">
        <v>26</v>
      </c>
      <c r="H1057" s="40" t="s">
        <v>27</v>
      </c>
      <c r="I1057" s="40"/>
      <c r="J1057" s="40">
        <v>25.65</v>
      </c>
      <c r="K1057" s="40">
        <v>16.899999999999999</v>
      </c>
      <c r="L1057" s="40">
        <v>18.75</v>
      </c>
      <c r="M1057" s="40"/>
      <c r="N1057" s="40"/>
      <c r="O1057" s="40"/>
      <c r="P1057" s="40"/>
      <c r="Q1057" s="40">
        <v>18</v>
      </c>
      <c r="R1057" s="40">
        <v>84</v>
      </c>
      <c r="S1057" s="40">
        <v>66</v>
      </c>
      <c r="T1057" s="40">
        <v>1</v>
      </c>
      <c r="U1057" s="40"/>
      <c r="V1057" s="40"/>
      <c r="W1057" s="40"/>
      <c r="X1057" s="40" t="s">
        <v>956</v>
      </c>
      <c r="Y1057" s="40"/>
      <c r="Z1057" s="40"/>
      <c r="AA1057" s="40" t="s">
        <v>957</v>
      </c>
      <c r="AB1057" s="40" t="s">
        <v>958</v>
      </c>
      <c r="AC1057" s="40" t="s">
        <v>525</v>
      </c>
      <c r="AD1057" s="40" t="s">
        <v>919</v>
      </c>
      <c r="AE1057" s="40"/>
      <c r="AF1057" s="1"/>
    </row>
    <row r="1058" spans="1:32">
      <c r="A1058" s="1" t="s">
        <v>1780</v>
      </c>
      <c r="B1058" s="9">
        <v>42147</v>
      </c>
      <c r="C1058" s="40" t="s">
        <v>1478</v>
      </c>
      <c r="D1058" s="40" t="s">
        <v>29</v>
      </c>
      <c r="E1058" s="40" t="s">
        <v>53</v>
      </c>
      <c r="F1058" s="47" t="s">
        <v>1281</v>
      </c>
      <c r="G1058" s="40" t="s">
        <v>224</v>
      </c>
      <c r="H1058" s="40" t="s">
        <v>27</v>
      </c>
      <c r="I1058" s="40"/>
      <c r="J1058" s="40"/>
      <c r="K1058" s="40"/>
      <c r="L1058" s="40"/>
      <c r="M1058" s="40"/>
      <c r="N1058" s="40"/>
      <c r="O1058" s="40"/>
      <c r="P1058" s="40"/>
      <c r="Q1058" s="40"/>
      <c r="R1058" s="40"/>
      <c r="S1058" s="40"/>
      <c r="T1058" s="40"/>
      <c r="U1058" s="40"/>
      <c r="V1058" s="40"/>
      <c r="W1058" s="40"/>
      <c r="X1058" s="40"/>
      <c r="Y1058" s="40"/>
      <c r="Z1058" s="40"/>
      <c r="AA1058" s="40"/>
      <c r="AB1058" s="40"/>
      <c r="AC1058" s="40"/>
      <c r="AD1058" s="40" t="s">
        <v>919</v>
      </c>
      <c r="AE1058" s="40"/>
      <c r="AF1058" s="1"/>
    </row>
    <row r="1059" spans="1:32">
      <c r="A1059" s="1" t="s">
        <v>1780</v>
      </c>
      <c r="B1059" s="9">
        <v>42147</v>
      </c>
      <c r="C1059" s="40" t="s">
        <v>1821</v>
      </c>
      <c r="D1059" s="40" t="s">
        <v>30</v>
      </c>
      <c r="E1059" s="40" t="s">
        <v>53</v>
      </c>
      <c r="F1059" s="47" t="s">
        <v>1313</v>
      </c>
      <c r="G1059" s="40" t="s">
        <v>224</v>
      </c>
      <c r="H1059" s="40" t="s">
        <v>27</v>
      </c>
      <c r="I1059" s="40"/>
      <c r="J1059" s="40"/>
      <c r="K1059" s="40"/>
      <c r="L1059" s="40"/>
      <c r="M1059" s="40"/>
      <c r="N1059" s="40"/>
      <c r="O1059" s="40"/>
      <c r="P1059" s="40"/>
      <c r="Q1059" s="40"/>
      <c r="R1059" s="40"/>
      <c r="S1059" s="40"/>
      <c r="T1059" s="40"/>
      <c r="U1059" s="40"/>
      <c r="V1059" s="40"/>
      <c r="W1059" s="40"/>
      <c r="X1059" s="40"/>
      <c r="Y1059" s="40"/>
      <c r="Z1059" s="40"/>
      <c r="AA1059" s="40"/>
      <c r="AB1059" s="40"/>
      <c r="AC1059" s="40" t="s">
        <v>71</v>
      </c>
      <c r="AD1059" s="40" t="s">
        <v>79</v>
      </c>
      <c r="AE1059" s="40"/>
      <c r="AF1059" s="1"/>
    </row>
    <row r="1060" spans="1:32">
      <c r="A1060" s="1" t="s">
        <v>1780</v>
      </c>
      <c r="B1060" s="9">
        <v>42147</v>
      </c>
      <c r="C1060" s="40" t="s">
        <v>1509</v>
      </c>
      <c r="D1060" s="40" t="s">
        <v>29</v>
      </c>
      <c r="E1060" s="40" t="s">
        <v>53</v>
      </c>
      <c r="F1060" s="47" t="s">
        <v>1294</v>
      </c>
      <c r="G1060" s="40" t="s">
        <v>224</v>
      </c>
      <c r="H1060" s="40" t="s">
        <v>66</v>
      </c>
      <c r="I1060" s="40"/>
      <c r="J1060" s="40"/>
      <c r="K1060" s="40"/>
      <c r="L1060" s="40"/>
      <c r="M1060" s="40"/>
      <c r="N1060" s="40"/>
      <c r="O1060" s="40"/>
      <c r="P1060" s="40"/>
      <c r="Q1060" s="40"/>
      <c r="R1060" s="40"/>
      <c r="S1060" s="40"/>
      <c r="T1060" s="40"/>
      <c r="U1060" s="40"/>
      <c r="V1060" s="40"/>
      <c r="W1060" s="40"/>
      <c r="X1060" s="40"/>
      <c r="Y1060" s="40"/>
      <c r="Z1060" s="40"/>
      <c r="AA1060" s="40"/>
      <c r="AB1060" s="40"/>
      <c r="AC1060" s="40"/>
      <c r="AD1060" s="40" t="s">
        <v>750</v>
      </c>
      <c r="AE1060" s="40"/>
      <c r="AF1060" s="1"/>
    </row>
    <row r="1061" spans="1:32">
      <c r="A1061" s="1" t="s">
        <v>1780</v>
      </c>
      <c r="B1061" s="9">
        <v>42147</v>
      </c>
      <c r="C1061" s="40" t="s">
        <v>1812</v>
      </c>
      <c r="D1061" s="40" t="s">
        <v>30</v>
      </c>
      <c r="E1061" s="40" t="s">
        <v>53</v>
      </c>
      <c r="F1061" s="47" t="s">
        <v>2211</v>
      </c>
      <c r="G1061" s="40" t="s">
        <v>224</v>
      </c>
      <c r="H1061" s="40" t="s">
        <v>33</v>
      </c>
      <c r="I1061" s="40"/>
      <c r="J1061" s="40"/>
      <c r="K1061" s="40"/>
      <c r="L1061" s="40"/>
      <c r="M1061" s="40"/>
      <c r="N1061" s="40"/>
      <c r="O1061" s="40"/>
      <c r="P1061" s="40"/>
      <c r="Q1061" s="40"/>
      <c r="R1061" s="40"/>
      <c r="S1061" s="40"/>
      <c r="T1061" s="40"/>
      <c r="U1061" s="40"/>
      <c r="V1061" s="40"/>
      <c r="W1061" s="40"/>
      <c r="X1061" s="40"/>
      <c r="Y1061" s="40"/>
      <c r="Z1061" s="40"/>
      <c r="AA1061" s="40"/>
      <c r="AB1061" s="40"/>
      <c r="AC1061" s="40" t="s">
        <v>71</v>
      </c>
      <c r="AD1061" s="40" t="s">
        <v>79</v>
      </c>
      <c r="AE1061" s="40"/>
      <c r="AF1061" s="1"/>
    </row>
    <row r="1062" spans="1:32">
      <c r="A1062" s="1" t="s">
        <v>1780</v>
      </c>
      <c r="B1062" s="9">
        <v>42147</v>
      </c>
      <c r="C1062" s="40" t="s">
        <v>1475</v>
      </c>
      <c r="D1062" s="40" t="s">
        <v>32</v>
      </c>
      <c r="E1062" s="40" t="s">
        <v>25</v>
      </c>
      <c r="F1062" s="47" t="s">
        <v>2239</v>
      </c>
      <c r="G1062" s="40" t="s">
        <v>224</v>
      </c>
      <c r="H1062" s="40" t="s">
        <v>27</v>
      </c>
      <c r="I1062" s="40" t="s">
        <v>950</v>
      </c>
      <c r="J1062" s="40">
        <v>26.4</v>
      </c>
      <c r="K1062" s="40">
        <v>18.05</v>
      </c>
      <c r="L1062" s="40">
        <v>13.2</v>
      </c>
      <c r="M1062" s="40"/>
      <c r="N1062" s="40"/>
      <c r="O1062" s="40"/>
      <c r="P1062" s="40"/>
      <c r="Q1062" s="40">
        <v>18</v>
      </c>
      <c r="R1062" s="40">
        <v>67</v>
      </c>
      <c r="S1062" s="40">
        <v>49</v>
      </c>
      <c r="T1062" s="40">
        <v>16</v>
      </c>
      <c r="U1062" s="40"/>
      <c r="V1062" s="40"/>
      <c r="W1062" s="40"/>
      <c r="X1062" s="40" t="s">
        <v>951</v>
      </c>
      <c r="Y1062" s="40" t="s">
        <v>952</v>
      </c>
      <c r="Z1062" s="40" t="s">
        <v>953</v>
      </c>
      <c r="AA1062" s="40" t="s">
        <v>954</v>
      </c>
      <c r="AB1062" s="40" t="s">
        <v>953</v>
      </c>
      <c r="AC1062" s="40" t="s">
        <v>525</v>
      </c>
      <c r="AD1062" s="40" t="s">
        <v>919</v>
      </c>
      <c r="AE1062" s="40" t="s">
        <v>955</v>
      </c>
      <c r="AF1062" s="1"/>
    </row>
    <row r="1063" spans="1:32">
      <c r="A1063" s="1" t="s">
        <v>1780</v>
      </c>
      <c r="B1063" s="9">
        <v>42147</v>
      </c>
      <c r="C1063" s="40" t="s">
        <v>1474</v>
      </c>
      <c r="D1063" s="40" t="s">
        <v>146</v>
      </c>
      <c r="E1063" s="40" t="s">
        <v>25</v>
      </c>
      <c r="F1063" s="47" t="s">
        <v>2237</v>
      </c>
      <c r="G1063" s="40" t="s">
        <v>26</v>
      </c>
      <c r="H1063" s="40" t="s">
        <v>33</v>
      </c>
      <c r="I1063" s="40" t="s">
        <v>945</v>
      </c>
      <c r="J1063" s="40">
        <v>23</v>
      </c>
      <c r="K1063" s="40">
        <v>14.55</v>
      </c>
      <c r="L1063" s="40">
        <v>7.9</v>
      </c>
      <c r="M1063" s="40"/>
      <c r="N1063" s="40"/>
      <c r="O1063" s="40"/>
      <c r="P1063" s="40"/>
      <c r="Q1063" s="40">
        <v>19</v>
      </c>
      <c r="R1063" s="40">
        <v>41</v>
      </c>
      <c r="S1063" s="40">
        <v>22</v>
      </c>
      <c r="T1063" s="40">
        <v>0</v>
      </c>
      <c r="U1063" s="40"/>
      <c r="V1063" s="40"/>
      <c r="W1063" s="40"/>
      <c r="X1063" s="40" t="s">
        <v>946</v>
      </c>
      <c r="Y1063" s="40"/>
      <c r="Z1063" s="40"/>
      <c r="AA1063" s="40" t="s">
        <v>947</v>
      </c>
      <c r="AB1063" s="40" t="s">
        <v>948</v>
      </c>
      <c r="AC1063" s="40" t="s">
        <v>525</v>
      </c>
      <c r="AD1063" s="40" t="s">
        <v>919</v>
      </c>
      <c r="AE1063" s="40" t="s">
        <v>949</v>
      </c>
      <c r="AF1063" s="1"/>
    </row>
    <row r="1064" spans="1:32">
      <c r="A1064" s="1" t="s">
        <v>1780</v>
      </c>
      <c r="B1064" s="9">
        <v>42147</v>
      </c>
      <c r="C1064" s="40" t="s">
        <v>1822</v>
      </c>
      <c r="D1064" s="40" t="s">
        <v>29</v>
      </c>
      <c r="E1064" s="40" t="s">
        <v>53</v>
      </c>
      <c r="F1064" s="47" t="s">
        <v>2208</v>
      </c>
      <c r="G1064" s="40" t="s">
        <v>26</v>
      </c>
      <c r="H1064" s="40" t="s">
        <v>33</v>
      </c>
      <c r="I1064" s="40"/>
      <c r="J1064" s="40"/>
      <c r="K1064" s="40"/>
      <c r="L1064" s="40"/>
      <c r="M1064" s="40"/>
      <c r="N1064" s="40"/>
      <c r="O1064" s="40"/>
      <c r="P1064" s="40"/>
      <c r="Q1064" s="40"/>
      <c r="R1064" s="40"/>
      <c r="S1064" s="40"/>
      <c r="T1064" s="40"/>
      <c r="U1064" s="40"/>
      <c r="V1064" s="40"/>
      <c r="W1064" s="40"/>
      <c r="X1064" s="40"/>
      <c r="Y1064" s="40"/>
      <c r="Z1064" s="40"/>
      <c r="AA1064" s="40"/>
      <c r="AB1064" s="40"/>
      <c r="AC1064" s="40" t="s">
        <v>71</v>
      </c>
      <c r="AD1064" s="40" t="s">
        <v>79</v>
      </c>
      <c r="AE1064" s="40"/>
      <c r="AF1064" s="1"/>
    </row>
    <row r="1065" spans="1:32">
      <c r="A1065" s="1" t="s">
        <v>1780</v>
      </c>
      <c r="B1065" s="9">
        <v>42147</v>
      </c>
      <c r="C1065" s="40" t="s">
        <v>1832</v>
      </c>
      <c r="D1065" s="40" t="s">
        <v>30</v>
      </c>
      <c r="E1065" s="40" t="s">
        <v>53</v>
      </c>
      <c r="F1065" s="47" t="s">
        <v>2212</v>
      </c>
      <c r="G1065" s="40" t="s">
        <v>224</v>
      </c>
      <c r="H1065" s="40" t="s">
        <v>27</v>
      </c>
      <c r="I1065" s="40"/>
      <c r="J1065" s="40"/>
      <c r="K1065" s="40"/>
      <c r="L1065" s="40"/>
      <c r="M1065" s="40"/>
      <c r="N1065" s="40"/>
      <c r="O1065" s="40"/>
      <c r="P1065" s="40"/>
      <c r="Q1065" s="40"/>
      <c r="R1065" s="40"/>
      <c r="S1065" s="40"/>
      <c r="T1065" s="40"/>
      <c r="U1065" s="40"/>
      <c r="V1065" s="40"/>
      <c r="W1065" s="40"/>
      <c r="X1065" s="40"/>
      <c r="Y1065" s="40"/>
      <c r="Z1065" s="40"/>
      <c r="AA1065" s="40"/>
      <c r="AB1065" s="40"/>
      <c r="AC1065" s="40" t="s">
        <v>71</v>
      </c>
      <c r="AD1065" s="40" t="s">
        <v>79</v>
      </c>
      <c r="AE1065" s="40"/>
      <c r="AF1065" s="1"/>
    </row>
    <row r="1066" spans="1:32">
      <c r="A1066" s="1" t="s">
        <v>1780</v>
      </c>
      <c r="B1066" s="9">
        <v>42147</v>
      </c>
      <c r="C1066" s="40" t="s">
        <v>1515</v>
      </c>
      <c r="D1066" s="40" t="s">
        <v>29</v>
      </c>
      <c r="E1066" s="40" t="s">
        <v>53</v>
      </c>
      <c r="F1066" s="47" t="s">
        <v>2227</v>
      </c>
      <c r="G1066" s="40" t="s">
        <v>224</v>
      </c>
      <c r="H1066" s="40" t="s">
        <v>33</v>
      </c>
      <c r="I1066" s="40"/>
      <c r="J1066" s="40"/>
      <c r="K1066" s="40"/>
      <c r="L1066" s="40"/>
      <c r="M1066" s="40"/>
      <c r="N1066" s="40"/>
      <c r="O1066" s="40"/>
      <c r="P1066" s="40"/>
      <c r="Q1066" s="40"/>
      <c r="R1066" s="40"/>
      <c r="S1066" s="40"/>
      <c r="T1066" s="40"/>
      <c r="U1066" s="40"/>
      <c r="V1066" s="40"/>
      <c r="W1066" s="40"/>
      <c r="X1066" s="40"/>
      <c r="Y1066" s="40"/>
      <c r="Z1066" s="40"/>
      <c r="AA1066" s="40"/>
      <c r="AB1066" s="40"/>
      <c r="AC1066" s="40"/>
      <c r="AD1066" s="40" t="s">
        <v>750</v>
      </c>
      <c r="AE1066" s="40"/>
      <c r="AF1066" s="1"/>
    </row>
    <row r="1067" spans="1:32">
      <c r="A1067" s="1" t="s">
        <v>1780</v>
      </c>
      <c r="B1067" s="9">
        <v>42147</v>
      </c>
      <c r="C1067" s="40" t="s">
        <v>1495</v>
      </c>
      <c r="D1067" s="40" t="s">
        <v>31</v>
      </c>
      <c r="E1067" s="40" t="s">
        <v>53</v>
      </c>
      <c r="F1067" s="47" t="s">
        <v>1270</v>
      </c>
      <c r="G1067" s="40" t="s">
        <v>26</v>
      </c>
      <c r="H1067" s="40" t="s">
        <v>27</v>
      </c>
      <c r="I1067" s="40"/>
      <c r="J1067" s="40"/>
      <c r="K1067" s="40"/>
      <c r="L1067" s="40"/>
      <c r="M1067" s="40"/>
      <c r="N1067" s="40"/>
      <c r="O1067" s="40"/>
      <c r="P1067" s="40"/>
      <c r="Q1067" s="40"/>
      <c r="R1067" s="40"/>
      <c r="S1067" s="40"/>
      <c r="T1067" s="40"/>
      <c r="U1067" s="40"/>
      <c r="V1067" s="40"/>
      <c r="W1067" s="40"/>
      <c r="X1067" s="40"/>
      <c r="Y1067" s="40"/>
      <c r="Z1067" s="40"/>
      <c r="AA1067" s="40"/>
      <c r="AB1067" s="40"/>
      <c r="AC1067" s="40"/>
      <c r="AD1067" s="40" t="s">
        <v>919</v>
      </c>
      <c r="AE1067" s="40"/>
      <c r="AF1067" s="1"/>
    </row>
    <row r="1068" spans="1:32">
      <c r="A1068" s="1" t="s">
        <v>1780</v>
      </c>
      <c r="B1068" s="9">
        <v>42147</v>
      </c>
      <c r="C1068" s="40" t="s">
        <v>1513</v>
      </c>
      <c r="D1068" s="40" t="s">
        <v>265</v>
      </c>
      <c r="E1068" s="40" t="s">
        <v>25</v>
      </c>
      <c r="F1068" s="47" t="s">
        <v>2238</v>
      </c>
      <c r="G1068" s="40" t="s">
        <v>26</v>
      </c>
      <c r="H1068" s="40" t="s">
        <v>33</v>
      </c>
      <c r="I1068" s="40"/>
      <c r="J1068" s="40">
        <v>37.200000000000003</v>
      </c>
      <c r="K1068" s="40"/>
      <c r="L1068" s="40"/>
      <c r="M1068" s="40">
        <v>132.30000000000001</v>
      </c>
      <c r="N1068" s="40">
        <v>168.1</v>
      </c>
      <c r="O1068" s="40">
        <f>(N1068/M1068)*100</f>
        <v>127.05971277399848</v>
      </c>
      <c r="P1068" s="40">
        <v>26.2</v>
      </c>
      <c r="Q1068" s="40">
        <v>18</v>
      </c>
      <c r="R1068" s="40">
        <v>86</v>
      </c>
      <c r="S1068" s="40">
        <v>68</v>
      </c>
      <c r="T1068" s="40">
        <v>0</v>
      </c>
      <c r="U1068" s="40"/>
      <c r="V1068" s="40"/>
      <c r="W1068" s="40"/>
      <c r="X1068" s="40"/>
      <c r="Y1068" s="40"/>
      <c r="Z1068" s="40" t="s">
        <v>960</v>
      </c>
      <c r="AA1068" s="40" t="s">
        <v>961</v>
      </c>
      <c r="AB1068" s="40" t="s">
        <v>962</v>
      </c>
      <c r="AC1068" s="40" t="s">
        <v>525</v>
      </c>
      <c r="AD1068" s="40" t="s">
        <v>750</v>
      </c>
      <c r="AE1068" s="40"/>
      <c r="AF1068" s="1"/>
    </row>
    <row r="1069" spans="1:32">
      <c r="A1069" s="1" t="s">
        <v>1780</v>
      </c>
      <c r="B1069" s="9">
        <v>42147</v>
      </c>
      <c r="C1069" s="40" t="s">
        <v>1824</v>
      </c>
      <c r="D1069" s="40" t="s">
        <v>29</v>
      </c>
      <c r="E1069" s="40" t="s">
        <v>53</v>
      </c>
      <c r="F1069" s="47" t="s">
        <v>2218</v>
      </c>
      <c r="G1069" s="40" t="s">
        <v>224</v>
      </c>
      <c r="H1069" s="40" t="s">
        <v>27</v>
      </c>
      <c r="I1069" s="40"/>
      <c r="J1069" s="40"/>
      <c r="K1069" s="40"/>
      <c r="L1069" s="40"/>
      <c r="M1069" s="40"/>
      <c r="N1069" s="40"/>
      <c r="O1069" s="40"/>
      <c r="P1069" s="40"/>
      <c r="Q1069" s="40"/>
      <c r="R1069" s="40"/>
      <c r="S1069" s="40"/>
      <c r="T1069" s="40"/>
      <c r="U1069" s="40"/>
      <c r="V1069" s="40"/>
      <c r="W1069" s="40"/>
      <c r="X1069" s="40"/>
      <c r="Y1069" s="40"/>
      <c r="Z1069" s="40"/>
      <c r="AA1069" s="40"/>
      <c r="AB1069" s="40"/>
      <c r="AC1069" s="40" t="s">
        <v>71</v>
      </c>
      <c r="AD1069" s="40" t="s">
        <v>79</v>
      </c>
      <c r="AE1069" s="40"/>
      <c r="AF1069" s="1"/>
    </row>
    <row r="1070" spans="1:32">
      <c r="A1070" s="1" t="s">
        <v>1780</v>
      </c>
      <c r="B1070" s="9">
        <v>42147</v>
      </c>
      <c r="C1070" s="40" t="s">
        <v>1493</v>
      </c>
      <c r="D1070" s="40" t="s">
        <v>29</v>
      </c>
      <c r="E1070" s="40" t="s">
        <v>53</v>
      </c>
      <c r="F1070" s="47" t="s">
        <v>2234</v>
      </c>
      <c r="G1070" s="40" t="s">
        <v>26</v>
      </c>
      <c r="H1070" s="40" t="s">
        <v>33</v>
      </c>
      <c r="I1070" s="40"/>
      <c r="J1070" s="40"/>
      <c r="K1070" s="40"/>
      <c r="L1070" s="40"/>
      <c r="M1070" s="40"/>
      <c r="N1070" s="40"/>
      <c r="O1070" s="40"/>
      <c r="P1070" s="40"/>
      <c r="Q1070" s="40"/>
      <c r="R1070" s="40"/>
      <c r="S1070" s="40"/>
      <c r="T1070" s="40"/>
      <c r="U1070" s="40"/>
      <c r="V1070" s="40"/>
      <c r="W1070" s="40"/>
      <c r="X1070" s="40"/>
      <c r="Y1070" s="40"/>
      <c r="Z1070" s="40"/>
      <c r="AA1070" s="40"/>
      <c r="AB1070" s="40"/>
      <c r="AC1070" s="40"/>
      <c r="AD1070" s="40" t="s">
        <v>919</v>
      </c>
      <c r="AE1070" s="40"/>
      <c r="AF1070" s="1"/>
    </row>
    <row r="1071" spans="1:32">
      <c r="A1071" s="1" t="s">
        <v>1780</v>
      </c>
      <c r="B1071" s="9">
        <v>42147</v>
      </c>
      <c r="C1071" s="40" t="s">
        <v>1517</v>
      </c>
      <c r="D1071" s="40" t="s">
        <v>29</v>
      </c>
      <c r="E1071" s="40" t="s">
        <v>25</v>
      </c>
      <c r="F1071" s="47" t="s">
        <v>2255</v>
      </c>
      <c r="G1071" s="40" t="s">
        <v>224</v>
      </c>
      <c r="H1071" s="40" t="s">
        <v>33</v>
      </c>
      <c r="I1071" s="40" t="s">
        <v>963</v>
      </c>
      <c r="J1071" s="40">
        <v>41.15</v>
      </c>
      <c r="K1071" s="40">
        <v>28.35</v>
      </c>
      <c r="L1071" s="40">
        <v>10.6</v>
      </c>
      <c r="M1071" s="40"/>
      <c r="N1071" s="40"/>
      <c r="O1071" s="40"/>
      <c r="P1071" s="40"/>
      <c r="Q1071" s="40">
        <v>18</v>
      </c>
      <c r="R1071" s="40">
        <v>157</v>
      </c>
      <c r="S1071" s="40">
        <v>139</v>
      </c>
      <c r="T1071" s="40">
        <v>50</v>
      </c>
      <c r="U1071" s="40"/>
      <c r="V1071" s="40"/>
      <c r="W1071" s="40"/>
      <c r="X1071" s="40" t="s">
        <v>964</v>
      </c>
      <c r="Y1071" s="40" t="s">
        <v>965</v>
      </c>
      <c r="Z1071" s="40"/>
      <c r="AA1071" s="40" t="s">
        <v>966</v>
      </c>
      <c r="AB1071" s="40" t="s">
        <v>967</v>
      </c>
      <c r="AC1071" s="40" t="s">
        <v>525</v>
      </c>
      <c r="AD1071" s="40" t="s">
        <v>750</v>
      </c>
      <c r="AE1071" s="40" t="s">
        <v>968</v>
      </c>
      <c r="AF1071" s="1"/>
    </row>
    <row r="1072" spans="1:32">
      <c r="A1072" s="1" t="s">
        <v>1780</v>
      </c>
      <c r="B1072" s="9">
        <v>42147</v>
      </c>
      <c r="C1072" s="40" t="s">
        <v>1518</v>
      </c>
      <c r="D1072" s="40" t="s">
        <v>239</v>
      </c>
      <c r="E1072" s="40" t="s">
        <v>25</v>
      </c>
      <c r="F1072" s="47" t="s">
        <v>1531</v>
      </c>
      <c r="G1072" s="40" t="s">
        <v>26</v>
      </c>
      <c r="H1072" s="40" t="s">
        <v>27</v>
      </c>
      <c r="I1072" s="40"/>
      <c r="J1072" s="40">
        <v>46.35</v>
      </c>
      <c r="K1072" s="40"/>
      <c r="L1072" s="40"/>
      <c r="M1072" s="40">
        <v>199.05</v>
      </c>
      <c r="N1072" s="40">
        <v>172.05</v>
      </c>
      <c r="O1072" s="40">
        <f>(N1072/M1072)*100</f>
        <v>86.435568952524491</v>
      </c>
      <c r="P1072" s="40">
        <v>43.25</v>
      </c>
      <c r="Q1072" s="40">
        <v>17</v>
      </c>
      <c r="R1072" s="40">
        <v>229</v>
      </c>
      <c r="S1072" s="40">
        <v>212</v>
      </c>
      <c r="T1072" s="40">
        <v>0</v>
      </c>
      <c r="U1072" s="40"/>
      <c r="V1072" s="40"/>
      <c r="W1072" s="40"/>
      <c r="X1072" s="40"/>
      <c r="Y1072" s="40"/>
      <c r="Z1072" s="40" t="s">
        <v>969</v>
      </c>
      <c r="AA1072" s="40"/>
      <c r="AB1072" s="40"/>
      <c r="AC1072" s="40" t="s">
        <v>525</v>
      </c>
      <c r="AD1072" s="40" t="s">
        <v>750</v>
      </c>
      <c r="AE1072" s="40"/>
      <c r="AF1072" s="1"/>
    </row>
    <row r="1073" spans="1:32">
      <c r="A1073" s="1" t="s">
        <v>1780</v>
      </c>
      <c r="B1073" s="9">
        <v>42147</v>
      </c>
      <c r="C1073" s="40" t="s">
        <v>1507</v>
      </c>
      <c r="D1073" s="40" t="s">
        <v>30</v>
      </c>
      <c r="E1073" s="40" t="s">
        <v>53</v>
      </c>
      <c r="F1073" s="47" t="s">
        <v>2219</v>
      </c>
      <c r="G1073" s="40" t="s">
        <v>26</v>
      </c>
      <c r="H1073" s="40" t="s">
        <v>33</v>
      </c>
      <c r="I1073" s="40"/>
      <c r="J1073" s="40"/>
      <c r="K1073" s="40"/>
      <c r="L1073" s="40"/>
      <c r="M1073" s="40"/>
      <c r="N1073" s="40"/>
      <c r="O1073" s="40"/>
      <c r="P1073" s="40"/>
      <c r="Q1073" s="40"/>
      <c r="R1073" s="40"/>
      <c r="S1073" s="40"/>
      <c r="T1073" s="40"/>
      <c r="U1073" s="40"/>
      <c r="V1073" s="40"/>
      <c r="W1073" s="40"/>
      <c r="X1073" s="40"/>
      <c r="Y1073" s="40"/>
      <c r="Z1073" s="40"/>
      <c r="AA1073" s="40"/>
      <c r="AB1073" s="40"/>
      <c r="AC1073" s="40"/>
      <c r="AD1073" s="40" t="s">
        <v>750</v>
      </c>
      <c r="AE1073" s="40"/>
      <c r="AF1073" s="1"/>
    </row>
    <row r="1074" spans="1:32">
      <c r="A1074" s="1" t="s">
        <v>1780</v>
      </c>
      <c r="B1074" s="9">
        <v>42147</v>
      </c>
      <c r="C1074" s="40" t="s">
        <v>1454</v>
      </c>
      <c r="D1074" s="40" t="s">
        <v>29</v>
      </c>
      <c r="E1074" s="40" t="s">
        <v>53</v>
      </c>
      <c r="F1074" s="47" t="s">
        <v>2209</v>
      </c>
      <c r="G1074" s="40" t="s">
        <v>224</v>
      </c>
      <c r="H1074" s="40" t="s">
        <v>33</v>
      </c>
      <c r="I1074" s="40"/>
      <c r="J1074" s="40"/>
      <c r="K1074" s="40"/>
      <c r="L1074" s="40"/>
      <c r="M1074" s="40"/>
      <c r="N1074" s="40"/>
      <c r="O1074" s="40"/>
      <c r="P1074" s="40"/>
      <c r="Q1074" s="40"/>
      <c r="R1074" s="40"/>
      <c r="S1074" s="40"/>
      <c r="T1074" s="40"/>
      <c r="U1074" s="40"/>
      <c r="V1074" s="40"/>
      <c r="W1074" s="40"/>
      <c r="X1074" s="40"/>
      <c r="Y1074" s="40"/>
      <c r="Z1074" s="40"/>
      <c r="AA1074" s="40"/>
      <c r="AB1074" s="40"/>
      <c r="AC1074" s="40"/>
      <c r="AD1074" s="40" t="s">
        <v>216</v>
      </c>
      <c r="AE1074" s="40"/>
      <c r="AF1074" s="1"/>
    </row>
    <row r="1075" spans="1:32" s="79" customFormat="1">
      <c r="A1075" s="1" t="s">
        <v>1780</v>
      </c>
      <c r="B1075" s="9">
        <v>42147</v>
      </c>
      <c r="C1075" s="40" t="s">
        <v>1494</v>
      </c>
      <c r="D1075" s="40" t="s">
        <v>29</v>
      </c>
      <c r="E1075" s="40" t="s">
        <v>53</v>
      </c>
      <c r="F1075" s="47" t="s">
        <v>2210</v>
      </c>
      <c r="G1075" s="40" t="s">
        <v>224</v>
      </c>
      <c r="H1075" s="40" t="s">
        <v>66</v>
      </c>
      <c r="I1075" s="40"/>
      <c r="J1075" s="40"/>
      <c r="K1075" s="40"/>
      <c r="L1075" s="40"/>
      <c r="M1075" s="40"/>
      <c r="N1075" s="40"/>
      <c r="O1075" s="40"/>
      <c r="P1075" s="40"/>
      <c r="Q1075" s="40"/>
      <c r="R1075" s="40"/>
      <c r="S1075" s="40"/>
      <c r="T1075" s="40"/>
      <c r="U1075" s="40"/>
      <c r="V1075" s="40"/>
      <c r="W1075" s="40"/>
      <c r="X1075" s="40"/>
      <c r="Y1075" s="40"/>
      <c r="Z1075" s="40"/>
      <c r="AA1075" s="40"/>
      <c r="AB1075" s="40"/>
      <c r="AC1075" s="40"/>
      <c r="AD1075" s="40" t="s">
        <v>919</v>
      </c>
      <c r="AE1075" s="40"/>
      <c r="AF1075" s="1"/>
    </row>
    <row r="1076" spans="1:32">
      <c r="A1076" s="1" t="s">
        <v>1780</v>
      </c>
      <c r="B1076" s="9">
        <v>42147</v>
      </c>
      <c r="C1076" s="40" t="s">
        <v>1811</v>
      </c>
      <c r="D1076" s="40" t="s">
        <v>24</v>
      </c>
      <c r="E1076" s="40" t="s">
        <v>53</v>
      </c>
      <c r="F1076" s="47" t="s">
        <v>2224</v>
      </c>
      <c r="G1076" s="40" t="s">
        <v>26</v>
      </c>
      <c r="H1076" s="40" t="s">
        <v>27</v>
      </c>
      <c r="I1076" s="40"/>
      <c r="J1076" s="40"/>
      <c r="K1076" s="40"/>
      <c r="L1076" s="40"/>
      <c r="M1076" s="40"/>
      <c r="N1076" s="40"/>
      <c r="O1076" s="40"/>
      <c r="P1076" s="40"/>
      <c r="Q1076" s="40"/>
      <c r="R1076" s="40"/>
      <c r="S1076" s="40"/>
      <c r="T1076" s="40"/>
      <c r="U1076" s="40"/>
      <c r="V1076" s="40"/>
      <c r="W1076" s="40"/>
      <c r="X1076" s="40"/>
      <c r="Y1076" s="40"/>
      <c r="Z1076" s="40"/>
      <c r="AA1076" s="40" t="s">
        <v>943</v>
      </c>
      <c r="AB1076" s="40" t="s">
        <v>944</v>
      </c>
      <c r="AC1076" s="40" t="s">
        <v>525</v>
      </c>
      <c r="AD1076" s="40" t="s">
        <v>79</v>
      </c>
      <c r="AE1076" s="40"/>
      <c r="AF1076" s="1"/>
    </row>
    <row r="1077" spans="1:32">
      <c r="A1077" s="1" t="s">
        <v>1781</v>
      </c>
      <c r="B1077" s="9">
        <v>42148</v>
      </c>
      <c r="C1077" s="40" t="s">
        <v>1810</v>
      </c>
      <c r="D1077" s="40" t="s">
        <v>29</v>
      </c>
      <c r="E1077" s="40" t="s">
        <v>53</v>
      </c>
      <c r="F1077" s="47" t="s">
        <v>2190</v>
      </c>
      <c r="G1077" s="40" t="s">
        <v>26</v>
      </c>
      <c r="H1077" s="40" t="s">
        <v>33</v>
      </c>
      <c r="I1077" s="40"/>
      <c r="J1077" s="40"/>
      <c r="K1077" s="40"/>
      <c r="L1077" s="40"/>
      <c r="M1077" s="40"/>
      <c r="N1077" s="40"/>
      <c r="O1077" s="40"/>
      <c r="P1077" s="40"/>
      <c r="Q1077" s="40"/>
      <c r="R1077" s="40"/>
      <c r="S1077" s="40"/>
      <c r="T1077" s="40"/>
      <c r="U1077" s="40"/>
      <c r="V1077" s="40"/>
      <c r="W1077" s="40"/>
      <c r="X1077" s="40"/>
      <c r="Y1077" s="40"/>
      <c r="Z1077" s="40"/>
      <c r="AA1077" s="40"/>
      <c r="AB1077" s="40"/>
      <c r="AC1077" s="40" t="s">
        <v>525</v>
      </c>
      <c r="AD1077" s="40" t="s">
        <v>71</v>
      </c>
      <c r="AE1077" s="40"/>
      <c r="AF1077" s="1"/>
    </row>
    <row r="1078" spans="1:32">
      <c r="A1078" s="1" t="s">
        <v>1781</v>
      </c>
      <c r="B1078" s="9">
        <v>42148</v>
      </c>
      <c r="C1078" s="40" t="s">
        <v>1504</v>
      </c>
      <c r="D1078" s="40" t="s">
        <v>34</v>
      </c>
      <c r="E1078" s="40" t="s">
        <v>53</v>
      </c>
      <c r="F1078" s="47" t="s">
        <v>2225</v>
      </c>
      <c r="G1078" s="40" t="s">
        <v>26</v>
      </c>
      <c r="H1078" s="40" t="s">
        <v>33</v>
      </c>
      <c r="I1078" s="40"/>
      <c r="J1078" s="40"/>
      <c r="K1078" s="40"/>
      <c r="L1078" s="40"/>
      <c r="M1078" s="40"/>
      <c r="N1078" s="40"/>
      <c r="O1078" s="40"/>
      <c r="P1078" s="40"/>
      <c r="Q1078" s="40"/>
      <c r="R1078" s="40"/>
      <c r="S1078" s="40"/>
      <c r="T1078" s="40"/>
      <c r="U1078" s="40"/>
      <c r="V1078" s="40"/>
      <c r="W1078" s="40"/>
      <c r="X1078" s="40"/>
      <c r="Y1078" s="40"/>
      <c r="Z1078" s="40"/>
      <c r="AA1078" s="40"/>
      <c r="AB1078" s="40"/>
      <c r="AC1078" s="40" t="s">
        <v>79</v>
      </c>
      <c r="AD1078" s="40" t="s">
        <v>525</v>
      </c>
      <c r="AE1078" s="40"/>
      <c r="AF1078" s="1"/>
    </row>
    <row r="1079" spans="1:32">
      <c r="A1079" s="1" t="s">
        <v>1781</v>
      </c>
      <c r="B1079" s="9">
        <v>42148</v>
      </c>
      <c r="C1079" s="40" t="s">
        <v>1507</v>
      </c>
      <c r="D1079" s="40" t="s">
        <v>29</v>
      </c>
      <c r="E1079" s="40" t="s">
        <v>53</v>
      </c>
      <c r="F1079" s="47" t="s">
        <v>1294</v>
      </c>
      <c r="G1079" s="40" t="s">
        <v>224</v>
      </c>
      <c r="H1079" s="40" t="s">
        <v>66</v>
      </c>
      <c r="I1079" s="40"/>
      <c r="J1079" s="40"/>
      <c r="K1079" s="40"/>
      <c r="L1079" s="40"/>
      <c r="M1079" s="40"/>
      <c r="N1079" s="40"/>
      <c r="O1079" s="40"/>
      <c r="P1079" s="40"/>
      <c r="Q1079" s="40"/>
      <c r="R1079" s="40"/>
      <c r="S1079" s="40"/>
      <c r="T1079" s="40"/>
      <c r="U1079" s="40"/>
      <c r="V1079" s="40"/>
      <c r="W1079" s="40"/>
      <c r="X1079" s="40"/>
      <c r="Y1079" s="40"/>
      <c r="Z1079" s="40"/>
      <c r="AA1079" s="40"/>
      <c r="AB1079" s="40"/>
      <c r="AC1079" s="40" t="s">
        <v>79</v>
      </c>
      <c r="AD1079" s="40" t="s">
        <v>525</v>
      </c>
      <c r="AE1079" s="40"/>
      <c r="AF1079" s="1"/>
    </row>
    <row r="1080" spans="1:32">
      <c r="A1080" s="1" t="s">
        <v>1781</v>
      </c>
      <c r="B1080" s="9">
        <v>42148</v>
      </c>
      <c r="C1080" s="40" t="s">
        <v>1500</v>
      </c>
      <c r="D1080" s="40" t="s">
        <v>29</v>
      </c>
      <c r="E1080" s="40" t="s">
        <v>53</v>
      </c>
      <c r="F1080" s="47" t="s">
        <v>2207</v>
      </c>
      <c r="G1080" s="40" t="s">
        <v>794</v>
      </c>
      <c r="H1080" s="40" t="s">
        <v>66</v>
      </c>
      <c r="I1080" s="40"/>
      <c r="J1080" s="40"/>
      <c r="K1080" s="40"/>
      <c r="L1080" s="40"/>
      <c r="M1080" s="40"/>
      <c r="N1080" s="40"/>
      <c r="O1080" s="40"/>
      <c r="P1080" s="40"/>
      <c r="Q1080" s="40"/>
      <c r="R1080" s="40"/>
      <c r="S1080" s="40"/>
      <c r="T1080" s="40"/>
      <c r="U1080" s="40"/>
      <c r="V1080" s="40"/>
      <c r="W1080" s="40"/>
      <c r="X1080" s="40"/>
      <c r="Y1080" s="40"/>
      <c r="Z1080" s="40"/>
      <c r="AA1080" s="40"/>
      <c r="AB1080" s="40"/>
      <c r="AC1080" s="40" t="s">
        <v>79</v>
      </c>
      <c r="AD1080" s="40" t="s">
        <v>525</v>
      </c>
      <c r="AE1080" s="40"/>
      <c r="AF1080" s="1"/>
    </row>
    <row r="1081" spans="1:32">
      <c r="A1081" s="1" t="s">
        <v>1781</v>
      </c>
      <c r="B1081" s="9">
        <v>42148</v>
      </c>
      <c r="C1081" s="40" t="s">
        <v>1806</v>
      </c>
      <c r="D1081" s="40" t="s">
        <v>239</v>
      </c>
      <c r="E1081" s="40" t="s">
        <v>53</v>
      </c>
      <c r="F1081" s="47" t="s">
        <v>2205</v>
      </c>
      <c r="G1081" s="40" t="s">
        <v>227</v>
      </c>
      <c r="H1081" s="40" t="s">
        <v>90</v>
      </c>
      <c r="I1081" s="40"/>
      <c r="J1081" s="40"/>
      <c r="K1081" s="40"/>
      <c r="L1081" s="40"/>
      <c r="M1081" s="40"/>
      <c r="N1081" s="40"/>
      <c r="O1081" s="40"/>
      <c r="P1081" s="40"/>
      <c r="Q1081" s="40"/>
      <c r="R1081" s="40"/>
      <c r="S1081" s="40"/>
      <c r="T1081" s="40"/>
      <c r="U1081" s="40"/>
      <c r="V1081" s="40"/>
      <c r="W1081" s="40"/>
      <c r="X1081" s="40"/>
      <c r="Y1081" s="40"/>
      <c r="Z1081" s="40"/>
      <c r="AA1081" s="40" t="s">
        <v>981</v>
      </c>
      <c r="AB1081" s="40" t="s">
        <v>982</v>
      </c>
      <c r="AC1081" s="40" t="s">
        <v>525</v>
      </c>
      <c r="AD1081" s="40" t="s">
        <v>71</v>
      </c>
      <c r="AE1081" s="40"/>
      <c r="AF1081" s="1"/>
    </row>
    <row r="1082" spans="1:32">
      <c r="A1082" s="1" t="s">
        <v>1781</v>
      </c>
      <c r="B1082" s="9">
        <v>42148</v>
      </c>
      <c r="C1082" s="40" t="s">
        <v>1498</v>
      </c>
      <c r="D1082" s="40" t="s">
        <v>265</v>
      </c>
      <c r="E1082" s="40" t="s">
        <v>53</v>
      </c>
      <c r="F1082" s="47" t="s">
        <v>2238</v>
      </c>
      <c r="G1082" s="40" t="s">
        <v>26</v>
      </c>
      <c r="H1082" s="40" t="s">
        <v>33</v>
      </c>
      <c r="I1082" s="40"/>
      <c r="J1082" s="40"/>
      <c r="K1082" s="40"/>
      <c r="L1082" s="40"/>
      <c r="M1082" s="40"/>
      <c r="N1082" s="40"/>
      <c r="O1082" s="40"/>
      <c r="P1082" s="40"/>
      <c r="Q1082" s="40"/>
      <c r="R1082" s="40"/>
      <c r="S1082" s="40"/>
      <c r="T1082" s="40"/>
      <c r="U1082" s="40"/>
      <c r="V1082" s="40"/>
      <c r="W1082" s="40"/>
      <c r="X1082" s="40"/>
      <c r="Y1082" s="40"/>
      <c r="Z1082" s="40"/>
      <c r="AA1082" s="40"/>
      <c r="AB1082" s="40"/>
      <c r="AC1082" s="40" t="s">
        <v>79</v>
      </c>
      <c r="AD1082" s="40" t="s">
        <v>525</v>
      </c>
      <c r="AE1082" s="40"/>
      <c r="AF1082" s="1"/>
    </row>
    <row r="1083" spans="1:32">
      <c r="A1083" s="1" t="s">
        <v>1781</v>
      </c>
      <c r="B1083" s="9">
        <v>42148</v>
      </c>
      <c r="C1083" s="40" t="s">
        <v>1481</v>
      </c>
      <c r="D1083" s="40" t="s">
        <v>29</v>
      </c>
      <c r="E1083" s="40" t="s">
        <v>53</v>
      </c>
      <c r="F1083" s="47" t="s">
        <v>1265</v>
      </c>
      <c r="G1083" s="40" t="s">
        <v>224</v>
      </c>
      <c r="H1083" s="40" t="s">
        <v>66</v>
      </c>
      <c r="I1083" s="40"/>
      <c r="J1083" s="40"/>
      <c r="K1083" s="40"/>
      <c r="L1083" s="40"/>
      <c r="M1083" s="40"/>
      <c r="N1083" s="40"/>
      <c r="O1083" s="40"/>
      <c r="P1083" s="40"/>
      <c r="Q1083" s="40"/>
      <c r="R1083" s="40"/>
      <c r="S1083" s="40"/>
      <c r="T1083" s="40"/>
      <c r="U1083" s="40"/>
      <c r="V1083" s="40"/>
      <c r="W1083" s="40"/>
      <c r="X1083" s="40"/>
      <c r="Y1083" s="40"/>
      <c r="Z1083" s="40"/>
      <c r="AA1083" s="40"/>
      <c r="AB1083" s="40"/>
      <c r="AC1083" s="40" t="s">
        <v>79</v>
      </c>
      <c r="AD1083" s="40" t="s">
        <v>79</v>
      </c>
      <c r="AE1083" s="40"/>
      <c r="AF1083" s="1"/>
    </row>
    <row r="1084" spans="1:32">
      <c r="A1084" s="1" t="s">
        <v>1781</v>
      </c>
      <c r="B1084" s="9">
        <v>42148</v>
      </c>
      <c r="C1084" s="40" t="s">
        <v>1814</v>
      </c>
      <c r="D1084" s="40" t="s">
        <v>35</v>
      </c>
      <c r="E1084" s="40" t="s">
        <v>25</v>
      </c>
      <c r="F1084" s="47" t="s">
        <v>2240</v>
      </c>
      <c r="G1084" s="40" t="s">
        <v>26</v>
      </c>
      <c r="H1084" s="40" t="s">
        <v>27</v>
      </c>
      <c r="I1084" s="40"/>
      <c r="J1084" s="40">
        <v>26.5</v>
      </c>
      <c r="K1084" s="40">
        <v>18.5</v>
      </c>
      <c r="L1084" s="40">
        <v>16.7</v>
      </c>
      <c r="M1084" s="40"/>
      <c r="N1084" s="40"/>
      <c r="O1084" s="40"/>
      <c r="P1084" s="40"/>
      <c r="Q1084" s="40">
        <v>18</v>
      </c>
      <c r="R1084" s="40">
        <v>72</v>
      </c>
      <c r="S1084" s="40">
        <v>54</v>
      </c>
      <c r="T1084" s="40">
        <v>8</v>
      </c>
      <c r="U1084" s="40"/>
      <c r="V1084" s="40"/>
      <c r="W1084" s="40"/>
      <c r="X1084" s="40" t="s">
        <v>983</v>
      </c>
      <c r="Y1084" s="40"/>
      <c r="Z1084" s="40"/>
      <c r="AA1084" s="40" t="s">
        <v>984</v>
      </c>
      <c r="AB1084" s="40" t="s">
        <v>985</v>
      </c>
      <c r="AC1084" s="40" t="s">
        <v>525</v>
      </c>
      <c r="AD1084" s="40" t="s">
        <v>71</v>
      </c>
      <c r="AE1084" s="40"/>
      <c r="AF1084" s="1"/>
    </row>
    <row r="1085" spans="1:32">
      <c r="A1085" s="1" t="s">
        <v>1781</v>
      </c>
      <c r="B1085" s="9">
        <v>42148</v>
      </c>
      <c r="C1085" s="40" t="s">
        <v>1468</v>
      </c>
      <c r="D1085" s="40" t="s">
        <v>29</v>
      </c>
      <c r="E1085" s="40" t="s">
        <v>53</v>
      </c>
      <c r="F1085" s="47" t="s">
        <v>2217</v>
      </c>
      <c r="G1085" s="40" t="s">
        <v>26</v>
      </c>
      <c r="H1085" s="40" t="s">
        <v>33</v>
      </c>
      <c r="I1085" s="40"/>
      <c r="J1085" s="40"/>
      <c r="K1085" s="40"/>
      <c r="L1085" s="40"/>
      <c r="M1085" s="40"/>
      <c r="N1085" s="40"/>
      <c r="O1085" s="40"/>
      <c r="P1085" s="40"/>
      <c r="Q1085" s="40"/>
      <c r="R1085" s="40"/>
      <c r="S1085" s="40"/>
      <c r="T1085" s="40"/>
      <c r="U1085" s="40"/>
      <c r="V1085" s="40"/>
      <c r="W1085" s="40"/>
      <c r="X1085" s="40"/>
      <c r="Y1085" s="40"/>
      <c r="Z1085" s="40"/>
      <c r="AA1085" s="40"/>
      <c r="AB1085" s="40"/>
      <c r="AC1085" s="40" t="s">
        <v>79</v>
      </c>
      <c r="AD1085" s="40" t="s">
        <v>79</v>
      </c>
      <c r="AE1085" s="40"/>
      <c r="AF1085" s="1"/>
    </row>
    <row r="1086" spans="1:32">
      <c r="A1086" s="1" t="s">
        <v>1781</v>
      </c>
      <c r="B1086" s="9">
        <v>42148</v>
      </c>
      <c r="C1086" s="40" t="s">
        <v>1833</v>
      </c>
      <c r="D1086" s="40" t="s">
        <v>239</v>
      </c>
      <c r="E1086" s="40" t="s">
        <v>25</v>
      </c>
      <c r="F1086" s="47" t="s">
        <v>2243</v>
      </c>
      <c r="G1086" s="40" t="s">
        <v>26</v>
      </c>
      <c r="H1086" s="40" t="s">
        <v>33</v>
      </c>
      <c r="I1086" s="40"/>
      <c r="J1086" s="40">
        <v>44.85</v>
      </c>
      <c r="K1086" s="40"/>
      <c r="L1086" s="40"/>
      <c r="M1086" s="40">
        <v>180.7</v>
      </c>
      <c r="N1086" s="40">
        <v>181.5</v>
      </c>
      <c r="O1086" s="40">
        <f>(N1086/M1086)*100</f>
        <v>100.44272274488102</v>
      </c>
      <c r="P1086" s="40">
        <v>42.55</v>
      </c>
      <c r="Q1086" s="40">
        <v>18</v>
      </c>
      <c r="R1086" s="40">
        <v>175</v>
      </c>
      <c r="S1086" s="40">
        <v>157</v>
      </c>
      <c r="T1086" s="40">
        <v>0</v>
      </c>
      <c r="U1086" s="40"/>
      <c r="V1086" s="40"/>
      <c r="W1086" s="40"/>
      <c r="X1086" s="40"/>
      <c r="Y1086" s="40"/>
      <c r="Z1086" s="40"/>
      <c r="AA1086" s="40"/>
      <c r="AB1086" s="40"/>
      <c r="AC1086" s="40"/>
      <c r="AD1086" s="40" t="s">
        <v>71</v>
      </c>
      <c r="AE1086" s="40"/>
      <c r="AF1086" s="1"/>
    </row>
    <row r="1087" spans="1:32">
      <c r="A1087" s="1" t="s">
        <v>1781</v>
      </c>
      <c r="B1087" s="9">
        <v>42148</v>
      </c>
      <c r="C1087" s="40" t="s">
        <v>1491</v>
      </c>
      <c r="D1087" s="40" t="s">
        <v>31</v>
      </c>
      <c r="E1087" s="40" t="s">
        <v>53</v>
      </c>
      <c r="F1087" s="47" t="s">
        <v>2215</v>
      </c>
      <c r="G1087" s="40" t="s">
        <v>26</v>
      </c>
      <c r="H1087" s="40" t="s">
        <v>33</v>
      </c>
      <c r="I1087" s="40"/>
      <c r="J1087" s="40"/>
      <c r="K1087" s="40"/>
      <c r="L1087" s="40"/>
      <c r="M1087" s="40"/>
      <c r="N1087" s="40"/>
      <c r="O1087" s="40"/>
      <c r="P1087" s="40"/>
      <c r="Q1087" s="40"/>
      <c r="R1087" s="40"/>
      <c r="S1087" s="40"/>
      <c r="T1087" s="40"/>
      <c r="U1087" s="40"/>
      <c r="V1087" s="40"/>
      <c r="W1087" s="40"/>
      <c r="X1087" s="40"/>
      <c r="Y1087" s="40"/>
      <c r="Z1087" s="40"/>
      <c r="AA1087" s="40"/>
      <c r="AB1087" s="40"/>
      <c r="AC1087" s="40" t="s">
        <v>79</v>
      </c>
      <c r="AD1087" s="40" t="s">
        <v>525</v>
      </c>
      <c r="AE1087" s="40"/>
      <c r="AF1087" s="1"/>
    </row>
    <row r="1088" spans="1:32">
      <c r="A1088" s="1" t="s">
        <v>1781</v>
      </c>
      <c r="B1088" s="9">
        <v>42148</v>
      </c>
      <c r="C1088" s="40" t="s">
        <v>534</v>
      </c>
      <c r="D1088" s="40" t="s">
        <v>29</v>
      </c>
      <c r="E1088" s="40" t="s">
        <v>53</v>
      </c>
      <c r="F1088" s="47" t="s">
        <v>2234</v>
      </c>
      <c r="G1088" s="40" t="s">
        <v>26</v>
      </c>
      <c r="H1088" s="40" t="s">
        <v>33</v>
      </c>
      <c r="I1088" s="40"/>
      <c r="J1088" s="40"/>
      <c r="K1088" s="40"/>
      <c r="L1088" s="40"/>
      <c r="M1088" s="40"/>
      <c r="N1088" s="40"/>
      <c r="O1088" s="40"/>
      <c r="P1088" s="40"/>
      <c r="Q1088" s="40"/>
      <c r="R1088" s="40"/>
      <c r="S1088" s="40"/>
      <c r="T1088" s="40"/>
      <c r="U1088" s="40"/>
      <c r="V1088" s="40"/>
      <c r="W1088" s="40"/>
      <c r="X1088" s="40"/>
      <c r="Y1088" s="40"/>
      <c r="Z1088" s="40"/>
      <c r="AA1088" s="40"/>
      <c r="AB1088" s="40"/>
      <c r="AC1088" s="40" t="s">
        <v>79</v>
      </c>
      <c r="AD1088" s="40" t="s">
        <v>525</v>
      </c>
      <c r="AE1088" s="40"/>
      <c r="AF1088" s="1"/>
    </row>
    <row r="1089" spans="1:32">
      <c r="A1089" s="1" t="s">
        <v>1781</v>
      </c>
      <c r="B1089" s="9">
        <v>42148</v>
      </c>
      <c r="C1089" s="40" t="s">
        <v>1831</v>
      </c>
      <c r="D1089" s="40" t="s">
        <v>35</v>
      </c>
      <c r="E1089" s="40" t="s">
        <v>25</v>
      </c>
      <c r="F1089" s="47" t="s">
        <v>1257</v>
      </c>
      <c r="G1089" s="40" t="s">
        <v>26</v>
      </c>
      <c r="H1089" s="40" t="s">
        <v>27</v>
      </c>
      <c r="I1089" s="40"/>
      <c r="J1089" s="40">
        <v>27.5</v>
      </c>
      <c r="K1089" s="40">
        <v>18.2</v>
      </c>
      <c r="L1089" s="40">
        <v>16.850000000000001</v>
      </c>
      <c r="M1089" s="40"/>
      <c r="N1089" s="40"/>
      <c r="O1089" s="40"/>
      <c r="P1089" s="40"/>
      <c r="Q1089" s="40">
        <v>18</v>
      </c>
      <c r="R1089" s="40">
        <v>82</v>
      </c>
      <c r="S1089" s="40">
        <v>64</v>
      </c>
      <c r="T1089" s="40">
        <v>0</v>
      </c>
      <c r="U1089" s="40"/>
      <c r="V1089" s="40"/>
      <c r="W1089" s="40"/>
      <c r="X1089" s="40" t="s">
        <v>986</v>
      </c>
      <c r="Y1089" s="40"/>
      <c r="Z1089" s="40"/>
      <c r="AA1089" s="40" t="s">
        <v>987</v>
      </c>
      <c r="AB1089" s="40" t="s">
        <v>988</v>
      </c>
      <c r="AC1089" s="40" t="s">
        <v>525</v>
      </c>
      <c r="AD1089" s="40" t="s">
        <v>71</v>
      </c>
      <c r="AE1089" s="40"/>
      <c r="AF1089" s="1"/>
    </row>
    <row r="1090" spans="1:32">
      <c r="A1090" s="1" t="s">
        <v>1781</v>
      </c>
      <c r="B1090" s="9">
        <v>42148</v>
      </c>
      <c r="C1090" s="40" t="s">
        <v>1830</v>
      </c>
      <c r="D1090" s="40" t="s">
        <v>29</v>
      </c>
      <c r="E1090" s="40" t="s">
        <v>53</v>
      </c>
      <c r="F1090" s="47" t="s">
        <v>1253</v>
      </c>
      <c r="G1090" s="40" t="s">
        <v>224</v>
      </c>
      <c r="H1090" s="40" t="s">
        <v>33</v>
      </c>
      <c r="I1090" s="40"/>
      <c r="J1090" s="40"/>
      <c r="K1090" s="40"/>
      <c r="L1090" s="40"/>
      <c r="M1090" s="40"/>
      <c r="N1090" s="40"/>
      <c r="O1090" s="40"/>
      <c r="P1090" s="40"/>
      <c r="Q1090" s="40"/>
      <c r="R1090" s="40"/>
      <c r="S1090" s="40"/>
      <c r="T1090" s="40"/>
      <c r="U1090" s="40"/>
      <c r="V1090" s="40"/>
      <c r="W1090" s="40"/>
      <c r="X1090" s="40"/>
      <c r="Y1090" s="40"/>
      <c r="Z1090" s="40"/>
      <c r="AA1090" s="40"/>
      <c r="AB1090" s="40"/>
      <c r="AC1090" s="40" t="s">
        <v>525</v>
      </c>
      <c r="AD1090" s="40" t="s">
        <v>71</v>
      </c>
      <c r="AE1090" s="40"/>
      <c r="AF1090" s="1"/>
    </row>
    <row r="1091" spans="1:32">
      <c r="A1091" s="1" t="s">
        <v>1781</v>
      </c>
      <c r="B1091" s="9">
        <v>42148</v>
      </c>
      <c r="C1091" s="40" t="s">
        <v>1820</v>
      </c>
      <c r="D1091" s="40" t="s">
        <v>35</v>
      </c>
      <c r="E1091" s="40" t="s">
        <v>25</v>
      </c>
      <c r="F1091" s="47" t="s">
        <v>2241</v>
      </c>
      <c r="G1091" s="40" t="s">
        <v>26</v>
      </c>
      <c r="H1091" s="40" t="s">
        <v>33</v>
      </c>
      <c r="I1091" s="40"/>
      <c r="J1091" s="40">
        <v>25.9</v>
      </c>
      <c r="K1091" s="40">
        <v>18.25</v>
      </c>
      <c r="L1091" s="40">
        <v>11.9</v>
      </c>
      <c r="M1091" s="40"/>
      <c r="N1091" s="40"/>
      <c r="O1091" s="40"/>
      <c r="P1091" s="40"/>
      <c r="Q1091" s="40">
        <v>18</v>
      </c>
      <c r="R1091" s="40">
        <v>80</v>
      </c>
      <c r="S1091" s="40">
        <v>62</v>
      </c>
      <c r="T1091" s="40">
        <v>1</v>
      </c>
      <c r="U1091" s="40"/>
      <c r="V1091" s="40"/>
      <c r="W1091" s="40"/>
      <c r="X1091" s="40" t="s">
        <v>970</v>
      </c>
      <c r="Y1091" s="40" t="s">
        <v>971</v>
      </c>
      <c r="Z1091" s="40"/>
      <c r="AA1091" s="40"/>
      <c r="AB1091" s="40" t="s">
        <v>972</v>
      </c>
      <c r="AC1091" s="40" t="s">
        <v>525</v>
      </c>
      <c r="AD1091" s="40" t="s">
        <v>71</v>
      </c>
      <c r="AE1091" s="40" t="s">
        <v>973</v>
      </c>
      <c r="AF1091" s="1"/>
    </row>
    <row r="1092" spans="1:32">
      <c r="A1092" s="1" t="s">
        <v>1781</v>
      </c>
      <c r="B1092" s="9">
        <v>42148</v>
      </c>
      <c r="C1092" s="40" t="s">
        <v>1463</v>
      </c>
      <c r="D1092" s="40" t="s">
        <v>29</v>
      </c>
      <c r="E1092" s="40" t="s">
        <v>25</v>
      </c>
      <c r="F1092" s="47" t="s">
        <v>2245</v>
      </c>
      <c r="G1092" s="40" t="s">
        <v>224</v>
      </c>
      <c r="H1092" s="40" t="s">
        <v>27</v>
      </c>
      <c r="I1092" s="40"/>
      <c r="J1092" s="40">
        <v>40.75</v>
      </c>
      <c r="K1092" s="40">
        <v>26</v>
      </c>
      <c r="L1092" s="40">
        <v>19.2</v>
      </c>
      <c r="M1092" s="40"/>
      <c r="N1092" s="40"/>
      <c r="O1092" s="40"/>
      <c r="P1092" s="40"/>
      <c r="Q1092" s="40">
        <v>18</v>
      </c>
      <c r="R1092" s="40">
        <v>128</v>
      </c>
      <c r="S1092" s="40">
        <v>110</v>
      </c>
      <c r="T1092" s="40">
        <v>56</v>
      </c>
      <c r="U1092" s="40"/>
      <c r="V1092" s="40"/>
      <c r="W1092" s="40"/>
      <c r="X1092" s="40" t="s">
        <v>993</v>
      </c>
      <c r="Y1092" s="40" t="s">
        <v>994</v>
      </c>
      <c r="Z1092" s="40" t="s">
        <v>995</v>
      </c>
      <c r="AA1092" s="40" t="s">
        <v>996</v>
      </c>
      <c r="AB1092" s="40" t="s">
        <v>997</v>
      </c>
      <c r="AC1092" s="40" t="s">
        <v>525</v>
      </c>
      <c r="AD1092" s="40" t="s">
        <v>79</v>
      </c>
      <c r="AE1092" s="40"/>
      <c r="AF1092" s="1"/>
    </row>
    <row r="1093" spans="1:32">
      <c r="A1093" s="1" t="s">
        <v>1781</v>
      </c>
      <c r="B1093" s="9">
        <v>42148</v>
      </c>
      <c r="C1093" s="40" t="s">
        <v>1477</v>
      </c>
      <c r="D1093" s="40" t="s">
        <v>265</v>
      </c>
      <c r="E1093" s="40" t="s">
        <v>25</v>
      </c>
      <c r="F1093" s="47" t="s">
        <v>2246</v>
      </c>
      <c r="G1093" s="40" t="s">
        <v>26</v>
      </c>
      <c r="H1093" s="40" t="s">
        <v>27</v>
      </c>
      <c r="I1093" s="40"/>
      <c r="J1093" s="40">
        <v>41.9</v>
      </c>
      <c r="K1093" s="40"/>
      <c r="L1093" s="40"/>
      <c r="M1093" s="40">
        <v>141.19999999999999</v>
      </c>
      <c r="N1093" s="40">
        <v>169.05</v>
      </c>
      <c r="O1093" s="40">
        <f>(N1093/M1093)*100</f>
        <v>119.72379603399435</v>
      </c>
      <c r="P1093" s="40">
        <v>25.6</v>
      </c>
      <c r="Q1093" s="40">
        <v>18</v>
      </c>
      <c r="R1093" s="40">
        <v>93</v>
      </c>
      <c r="S1093" s="40">
        <v>75</v>
      </c>
      <c r="T1093" s="40">
        <v>0</v>
      </c>
      <c r="U1093" s="40"/>
      <c r="V1093" s="40"/>
      <c r="W1093" s="40"/>
      <c r="X1093" s="40"/>
      <c r="Y1093" s="40"/>
      <c r="Z1093" s="40" t="s">
        <v>999</v>
      </c>
      <c r="AA1093" s="40" t="s">
        <v>1000</v>
      </c>
      <c r="AB1093" s="40" t="s">
        <v>1001</v>
      </c>
      <c r="AC1093" s="40" t="s">
        <v>525</v>
      </c>
      <c r="AD1093" s="40" t="s">
        <v>79</v>
      </c>
      <c r="AE1093" s="40"/>
      <c r="AF1093" s="1"/>
    </row>
    <row r="1094" spans="1:32">
      <c r="A1094" s="1" t="s">
        <v>1781</v>
      </c>
      <c r="B1094" s="9">
        <v>42148</v>
      </c>
      <c r="C1094" s="40" t="s">
        <v>1480</v>
      </c>
      <c r="D1094" s="40" t="s">
        <v>35</v>
      </c>
      <c r="E1094" s="40" t="s">
        <v>25</v>
      </c>
      <c r="F1094" s="47" t="s">
        <v>2242</v>
      </c>
      <c r="G1094" s="40" t="s">
        <v>26</v>
      </c>
      <c r="H1094" s="40" t="s">
        <v>27</v>
      </c>
      <c r="I1094" s="40"/>
      <c r="J1094" s="40">
        <v>26.3</v>
      </c>
      <c r="K1094" s="40">
        <v>15.9</v>
      </c>
      <c r="L1094" s="40">
        <v>15.55</v>
      </c>
      <c r="M1094" s="40"/>
      <c r="N1094" s="40"/>
      <c r="O1094" s="40"/>
      <c r="P1094" s="40"/>
      <c r="Q1094" s="40">
        <v>18</v>
      </c>
      <c r="R1094" s="40">
        <v>77</v>
      </c>
      <c r="S1094" s="40">
        <v>59</v>
      </c>
      <c r="T1094" s="40">
        <v>0</v>
      </c>
      <c r="U1094" s="40"/>
      <c r="V1094" s="40"/>
      <c r="W1094" s="40"/>
      <c r="X1094" s="40" t="s">
        <v>1002</v>
      </c>
      <c r="Y1094" s="40"/>
      <c r="Z1094" s="40"/>
      <c r="AA1094" s="40" t="s">
        <v>1003</v>
      </c>
      <c r="AB1094" s="40" t="s">
        <v>1004</v>
      </c>
      <c r="AC1094" s="40" t="s">
        <v>525</v>
      </c>
      <c r="AD1094" s="40" t="s">
        <v>79</v>
      </c>
      <c r="AE1094" s="40"/>
      <c r="AF1094" s="1"/>
    </row>
    <row r="1095" spans="1:32">
      <c r="A1095" s="1" t="s">
        <v>1781</v>
      </c>
      <c r="B1095" s="9">
        <v>42148</v>
      </c>
      <c r="C1095" s="40" t="s">
        <v>1509</v>
      </c>
      <c r="D1095" s="40" t="s">
        <v>30</v>
      </c>
      <c r="E1095" s="40" t="s">
        <v>53</v>
      </c>
      <c r="F1095" s="47" t="s">
        <v>2219</v>
      </c>
      <c r="G1095" s="40" t="s">
        <v>26</v>
      </c>
      <c r="H1095" s="40" t="s">
        <v>33</v>
      </c>
      <c r="I1095" s="40"/>
      <c r="J1095" s="40"/>
      <c r="K1095" s="40"/>
      <c r="L1095" s="40"/>
      <c r="M1095" s="40"/>
      <c r="N1095" s="40"/>
      <c r="O1095" s="40"/>
      <c r="P1095" s="40"/>
      <c r="Q1095" s="40"/>
      <c r="R1095" s="40"/>
      <c r="S1095" s="40"/>
      <c r="T1095" s="40"/>
      <c r="U1095" s="40"/>
      <c r="V1095" s="40"/>
      <c r="W1095" s="40"/>
      <c r="X1095" s="40"/>
      <c r="Y1095" s="40"/>
      <c r="Z1095" s="40"/>
      <c r="AA1095" s="40"/>
      <c r="AB1095" s="40"/>
      <c r="AC1095" s="40" t="s">
        <v>79</v>
      </c>
      <c r="AD1095" s="40" t="s">
        <v>525</v>
      </c>
      <c r="AE1095" s="40"/>
      <c r="AF1095" s="1"/>
    </row>
    <row r="1096" spans="1:32">
      <c r="A1096" s="1" t="s">
        <v>1781</v>
      </c>
      <c r="B1096" s="9">
        <v>42148</v>
      </c>
      <c r="C1096" s="40" t="s">
        <v>1815</v>
      </c>
      <c r="D1096" s="40" t="s">
        <v>35</v>
      </c>
      <c r="E1096" s="40" t="s">
        <v>53</v>
      </c>
      <c r="F1096" s="47" t="s">
        <v>2214</v>
      </c>
      <c r="G1096" s="40" t="s">
        <v>26</v>
      </c>
      <c r="H1096" s="40" t="s">
        <v>27</v>
      </c>
      <c r="I1096" s="40"/>
      <c r="J1096" s="40"/>
      <c r="K1096" s="40"/>
      <c r="L1096" s="40"/>
      <c r="M1096" s="40"/>
      <c r="N1096" s="40"/>
      <c r="O1096" s="40"/>
      <c r="P1096" s="40"/>
      <c r="Q1096" s="40"/>
      <c r="R1096" s="40"/>
      <c r="S1096" s="40"/>
      <c r="T1096" s="40"/>
      <c r="U1096" s="40"/>
      <c r="V1096" s="40"/>
      <c r="W1096" s="40"/>
      <c r="X1096" s="40"/>
      <c r="Y1096" s="40"/>
      <c r="Z1096" s="40"/>
      <c r="AA1096" s="40"/>
      <c r="AB1096" s="40"/>
      <c r="AC1096" s="40" t="s">
        <v>525</v>
      </c>
      <c r="AD1096" s="40" t="s">
        <v>71</v>
      </c>
      <c r="AE1096" s="40"/>
      <c r="AF1096" s="1"/>
    </row>
    <row r="1097" spans="1:32">
      <c r="A1097" s="1" t="s">
        <v>1781</v>
      </c>
      <c r="B1097" s="9">
        <v>42148</v>
      </c>
      <c r="C1097" s="40" t="s">
        <v>1823</v>
      </c>
      <c r="D1097" s="40" t="s">
        <v>29</v>
      </c>
      <c r="E1097" s="40" t="s">
        <v>53</v>
      </c>
      <c r="F1097" s="47" t="s">
        <v>1251</v>
      </c>
      <c r="G1097" s="40" t="s">
        <v>224</v>
      </c>
      <c r="H1097" s="40" t="s">
        <v>90</v>
      </c>
      <c r="I1097" s="40"/>
      <c r="J1097" s="40"/>
      <c r="K1097" s="40"/>
      <c r="L1097" s="40"/>
      <c r="M1097" s="40"/>
      <c r="N1097" s="40"/>
      <c r="O1097" s="40"/>
      <c r="P1097" s="40"/>
      <c r="Q1097" s="40"/>
      <c r="R1097" s="40"/>
      <c r="S1097" s="40"/>
      <c r="T1097" s="40"/>
      <c r="U1097" s="40"/>
      <c r="V1097" s="40"/>
      <c r="W1097" s="40"/>
      <c r="X1097" s="40"/>
      <c r="Y1097" s="40"/>
      <c r="Z1097" s="40"/>
      <c r="AA1097" s="40"/>
      <c r="AB1097" s="40"/>
      <c r="AC1097" s="40" t="s">
        <v>525</v>
      </c>
      <c r="AD1097" s="40" t="s">
        <v>71</v>
      </c>
      <c r="AE1097" s="40"/>
      <c r="AF1097" s="1"/>
    </row>
    <row r="1098" spans="1:32">
      <c r="A1098" s="1" t="s">
        <v>1781</v>
      </c>
      <c r="B1098" s="9">
        <v>42148</v>
      </c>
      <c r="C1098" s="40" t="s">
        <v>1493</v>
      </c>
      <c r="D1098" s="40" t="s">
        <v>29</v>
      </c>
      <c r="E1098" s="40" t="s">
        <v>53</v>
      </c>
      <c r="F1098" s="47" t="s">
        <v>2210</v>
      </c>
      <c r="G1098" s="40" t="s">
        <v>224</v>
      </c>
      <c r="H1098" s="40" t="s">
        <v>66</v>
      </c>
      <c r="I1098" s="40"/>
      <c r="J1098" s="40"/>
      <c r="K1098" s="40"/>
      <c r="L1098" s="40"/>
      <c r="M1098" s="40"/>
      <c r="N1098" s="40"/>
      <c r="O1098" s="40"/>
      <c r="P1098" s="40"/>
      <c r="Q1098" s="40"/>
      <c r="R1098" s="40"/>
      <c r="S1098" s="40"/>
      <c r="T1098" s="40"/>
      <c r="U1098" s="40"/>
      <c r="V1098" s="40"/>
      <c r="W1098" s="40"/>
      <c r="X1098" s="40"/>
      <c r="Y1098" s="40"/>
      <c r="Z1098" s="40"/>
      <c r="AA1098" s="40"/>
      <c r="AB1098" s="40"/>
      <c r="AC1098" s="40" t="s">
        <v>79</v>
      </c>
      <c r="AD1098" s="40" t="s">
        <v>525</v>
      </c>
      <c r="AE1098" s="40"/>
      <c r="AF1098" s="1"/>
    </row>
    <row r="1099" spans="1:32">
      <c r="A1099" s="1" t="s">
        <v>1781</v>
      </c>
      <c r="B1099" s="9">
        <v>42148</v>
      </c>
      <c r="C1099" s="40" t="s">
        <v>1827</v>
      </c>
      <c r="D1099" s="40" t="s">
        <v>24</v>
      </c>
      <c r="E1099" s="40" t="s">
        <v>53</v>
      </c>
      <c r="F1099" s="47" t="s">
        <v>2224</v>
      </c>
      <c r="G1099" s="40" t="s">
        <v>26</v>
      </c>
      <c r="H1099" s="40" t="s">
        <v>27</v>
      </c>
      <c r="I1099" s="40"/>
      <c r="J1099" s="40"/>
      <c r="K1099" s="40"/>
      <c r="L1099" s="40"/>
      <c r="M1099" s="40"/>
      <c r="N1099" s="40"/>
      <c r="O1099" s="40"/>
      <c r="P1099" s="40"/>
      <c r="Q1099" s="40"/>
      <c r="R1099" s="40"/>
      <c r="S1099" s="40"/>
      <c r="T1099" s="40"/>
      <c r="U1099" s="40"/>
      <c r="V1099" s="40"/>
      <c r="W1099" s="40"/>
      <c r="X1099" s="40"/>
      <c r="Y1099" s="40"/>
      <c r="Z1099" s="40"/>
      <c r="AA1099" s="40" t="s">
        <v>979</v>
      </c>
      <c r="AB1099" s="40" t="s">
        <v>980</v>
      </c>
      <c r="AC1099" s="40" t="s">
        <v>525</v>
      </c>
      <c r="AD1099" s="40" t="s">
        <v>71</v>
      </c>
      <c r="AE1099" s="40"/>
      <c r="AF1099" s="1"/>
    </row>
    <row r="1100" spans="1:32">
      <c r="A1100" s="31" t="s">
        <v>1781</v>
      </c>
      <c r="B1100" s="32">
        <v>42148</v>
      </c>
      <c r="C1100" s="41" t="s">
        <v>1514</v>
      </c>
      <c r="D1100" s="41" t="s">
        <v>30</v>
      </c>
      <c r="E1100" s="41" t="s">
        <v>53</v>
      </c>
      <c r="F1100" s="41" t="s">
        <v>2235</v>
      </c>
      <c r="G1100" s="40" t="s">
        <v>224</v>
      </c>
      <c r="H1100" s="40" t="s">
        <v>33</v>
      </c>
      <c r="I1100" s="41"/>
      <c r="J1100" s="41"/>
      <c r="K1100" s="41"/>
      <c r="L1100" s="41"/>
      <c r="M1100" s="41"/>
      <c r="N1100" s="41"/>
      <c r="O1100" s="41"/>
      <c r="P1100" s="41"/>
      <c r="Q1100" s="41"/>
      <c r="R1100" s="41"/>
      <c r="S1100" s="41"/>
      <c r="T1100" s="41"/>
      <c r="U1100" s="41"/>
      <c r="V1100" s="41"/>
      <c r="W1100" s="41" t="s">
        <v>1011</v>
      </c>
      <c r="X1100" s="41"/>
      <c r="Y1100" s="41"/>
      <c r="Z1100" s="41"/>
      <c r="AA1100" s="41"/>
      <c r="AB1100" s="41"/>
      <c r="AC1100" s="41" t="s">
        <v>79</v>
      </c>
      <c r="AD1100" s="41" t="s">
        <v>525</v>
      </c>
      <c r="AE1100" s="41"/>
      <c r="AF1100" s="31"/>
    </row>
    <row r="1101" spans="1:32">
      <c r="A1101" s="1" t="s">
        <v>1781</v>
      </c>
      <c r="B1101" s="9">
        <v>42148</v>
      </c>
      <c r="C1101" s="40" t="s">
        <v>1458</v>
      </c>
      <c r="D1101" s="40" t="s">
        <v>24</v>
      </c>
      <c r="E1101" s="40" t="s">
        <v>25</v>
      </c>
      <c r="F1101" s="47" t="s">
        <v>1470</v>
      </c>
      <c r="G1101" s="40" t="s">
        <v>26</v>
      </c>
      <c r="H1101" s="40" t="s">
        <v>27</v>
      </c>
      <c r="I1101" s="40" t="s">
        <v>871</v>
      </c>
      <c r="J1101" s="40">
        <v>46.1</v>
      </c>
      <c r="K1101" s="40">
        <v>27.85</v>
      </c>
      <c r="L1101" s="40">
        <v>35.15</v>
      </c>
      <c r="M1101" s="40"/>
      <c r="N1101" s="40"/>
      <c r="O1101" s="40"/>
      <c r="P1101" s="40"/>
      <c r="Q1101" s="40">
        <v>18</v>
      </c>
      <c r="R1101" s="40">
        <v>351</v>
      </c>
      <c r="S1101" s="40">
        <v>333</v>
      </c>
      <c r="T1101" s="40">
        <v>0</v>
      </c>
      <c r="U1101" s="40"/>
      <c r="V1101" s="40"/>
      <c r="W1101" s="40"/>
      <c r="X1101" s="40" t="s">
        <v>989</v>
      </c>
      <c r="Y1101" s="40"/>
      <c r="Z1101" s="40" t="s">
        <v>990</v>
      </c>
      <c r="AA1101" s="40" t="s">
        <v>991</v>
      </c>
      <c r="AB1101" s="40" t="s">
        <v>992</v>
      </c>
      <c r="AC1101" s="40" t="s">
        <v>525</v>
      </c>
      <c r="AD1101" s="40" t="s">
        <v>79</v>
      </c>
      <c r="AE1101" s="40"/>
      <c r="AF1101" s="1"/>
    </row>
    <row r="1102" spans="1:32" s="78" customFormat="1">
      <c r="A1102" s="1" t="s">
        <v>1781</v>
      </c>
      <c r="B1102" s="9">
        <v>42148</v>
      </c>
      <c r="C1102" s="40" t="s">
        <v>1807</v>
      </c>
      <c r="D1102" s="40" t="s">
        <v>29</v>
      </c>
      <c r="E1102" s="40" t="s">
        <v>25</v>
      </c>
      <c r="F1102" s="47" t="s">
        <v>2244</v>
      </c>
      <c r="G1102" s="40" t="s">
        <v>224</v>
      </c>
      <c r="H1102" s="40" t="s">
        <v>27</v>
      </c>
      <c r="I1102" s="40"/>
      <c r="J1102" s="40">
        <v>40.200000000000003</v>
      </c>
      <c r="K1102" s="40">
        <v>23.15</v>
      </c>
      <c r="L1102" s="40">
        <v>16.649999999999999</v>
      </c>
      <c r="M1102" s="40"/>
      <c r="N1102" s="40"/>
      <c r="O1102" s="40"/>
      <c r="P1102" s="40"/>
      <c r="Q1102" s="40">
        <v>18</v>
      </c>
      <c r="R1102" s="40">
        <v>116</v>
      </c>
      <c r="S1102" s="40">
        <v>98</v>
      </c>
      <c r="T1102" s="40">
        <v>60</v>
      </c>
      <c r="U1102" s="40"/>
      <c r="V1102" s="40"/>
      <c r="W1102" s="40"/>
      <c r="X1102" s="40" t="s">
        <v>974</v>
      </c>
      <c r="Y1102" s="40" t="s">
        <v>975</v>
      </c>
      <c r="Z1102" s="40"/>
      <c r="AA1102" s="40" t="s">
        <v>976</v>
      </c>
      <c r="AB1102" s="40" t="s">
        <v>977</v>
      </c>
      <c r="AC1102" s="40" t="s">
        <v>525</v>
      </c>
      <c r="AD1102" s="40" t="s">
        <v>71</v>
      </c>
      <c r="AE1102" s="40"/>
      <c r="AF1102" s="1"/>
    </row>
    <row r="1103" spans="1:32">
      <c r="A1103" s="1" t="s">
        <v>1781</v>
      </c>
      <c r="B1103" s="9">
        <v>42148</v>
      </c>
      <c r="C1103" s="40" t="s">
        <v>1508</v>
      </c>
      <c r="D1103" s="40" t="s">
        <v>30</v>
      </c>
      <c r="E1103" s="40" t="s">
        <v>25</v>
      </c>
      <c r="F1103" s="47" t="s">
        <v>2247</v>
      </c>
      <c r="G1103" s="40" t="s">
        <v>26</v>
      </c>
      <c r="H1103" s="40" t="s">
        <v>27</v>
      </c>
      <c r="I1103" s="40" t="s">
        <v>1005</v>
      </c>
      <c r="J1103" s="40">
        <v>27.2</v>
      </c>
      <c r="K1103" s="40">
        <v>20.8</v>
      </c>
      <c r="L1103" s="40">
        <v>18</v>
      </c>
      <c r="M1103" s="40"/>
      <c r="N1103" s="40"/>
      <c r="O1103" s="40"/>
      <c r="P1103" s="40"/>
      <c r="Q1103" s="40">
        <v>18</v>
      </c>
      <c r="R1103" s="40">
        <v>76</v>
      </c>
      <c r="S1103" s="40">
        <v>58</v>
      </c>
      <c r="T1103" s="40">
        <v>29</v>
      </c>
      <c r="U1103" s="40"/>
      <c r="V1103" s="40"/>
      <c r="W1103" s="40"/>
      <c r="X1103" s="40" t="s">
        <v>1006</v>
      </c>
      <c r="Y1103" s="40" t="s">
        <v>1007</v>
      </c>
      <c r="Z1103" s="40"/>
      <c r="AA1103" s="40" t="s">
        <v>1008</v>
      </c>
      <c r="AB1103" s="40" t="s">
        <v>1009</v>
      </c>
      <c r="AC1103" s="40" t="s">
        <v>525</v>
      </c>
      <c r="AD1103" s="40" t="s">
        <v>525</v>
      </c>
      <c r="AE1103" s="40" t="s">
        <v>1010</v>
      </c>
      <c r="AF1103" s="1"/>
    </row>
    <row r="1104" spans="1:32">
      <c r="A1104" s="1" t="s">
        <v>1781</v>
      </c>
      <c r="B1104" s="9">
        <v>42148</v>
      </c>
      <c r="C1104" s="40" t="s">
        <v>1456</v>
      </c>
      <c r="D1104" s="40" t="s">
        <v>35</v>
      </c>
      <c r="E1104" s="40" t="s">
        <v>53</v>
      </c>
      <c r="F1104" s="47" t="s">
        <v>2222</v>
      </c>
      <c r="G1104" s="40" t="s">
        <v>26</v>
      </c>
      <c r="H1104" s="40" t="s">
        <v>27</v>
      </c>
      <c r="I1104" s="40"/>
      <c r="J1104" s="40"/>
      <c r="K1104" s="40"/>
      <c r="L1104" s="40"/>
      <c r="M1104" s="40"/>
      <c r="N1104" s="40"/>
      <c r="O1104" s="40"/>
      <c r="P1104" s="40"/>
      <c r="Q1104" s="40"/>
      <c r="R1104" s="40"/>
      <c r="S1104" s="40"/>
      <c r="T1104" s="40"/>
      <c r="U1104" s="40"/>
      <c r="V1104" s="40"/>
      <c r="W1104" s="40"/>
      <c r="X1104" s="40"/>
      <c r="Y1104" s="40"/>
      <c r="Z1104" s="40"/>
      <c r="AA1104" s="40"/>
      <c r="AB1104" s="40"/>
      <c r="AC1104" s="40" t="s">
        <v>79</v>
      </c>
      <c r="AD1104" s="40" t="s">
        <v>79</v>
      </c>
      <c r="AE1104" s="40"/>
      <c r="AF1104" s="1"/>
    </row>
    <row r="1105" spans="1:32">
      <c r="A1105" s="1" t="s">
        <v>1782</v>
      </c>
      <c r="B1105" s="9">
        <v>42149</v>
      </c>
      <c r="C1105" s="40" t="s">
        <v>1806</v>
      </c>
      <c r="D1105" s="40" t="s">
        <v>29</v>
      </c>
      <c r="E1105" s="40" t="s">
        <v>53</v>
      </c>
      <c r="F1105" s="47" t="s">
        <v>2206</v>
      </c>
      <c r="G1105" s="40" t="s">
        <v>26</v>
      </c>
      <c r="H1105" s="40" t="s">
        <v>33</v>
      </c>
      <c r="I1105" s="40"/>
      <c r="J1105" s="40"/>
      <c r="K1105" s="40"/>
      <c r="L1105" s="40"/>
      <c r="M1105" s="40"/>
      <c r="N1105" s="40"/>
      <c r="O1105" s="40"/>
      <c r="P1105" s="40"/>
      <c r="Q1105" s="40"/>
      <c r="R1105" s="40"/>
      <c r="S1105" s="40"/>
      <c r="T1105" s="40"/>
      <c r="U1105" s="40"/>
      <c r="V1105" s="40"/>
      <c r="W1105" s="40"/>
      <c r="X1105" s="40"/>
      <c r="Y1105" s="40"/>
      <c r="Z1105" s="40"/>
      <c r="AA1105" s="40"/>
      <c r="AB1105" s="40"/>
      <c r="AC1105" s="40"/>
      <c r="AD1105" s="40" t="s">
        <v>525</v>
      </c>
      <c r="AE1105" s="40"/>
      <c r="AF1105" s="1"/>
    </row>
    <row r="1106" spans="1:32">
      <c r="A1106" s="1" t="s">
        <v>1782</v>
      </c>
      <c r="B1106" s="9">
        <v>42149</v>
      </c>
      <c r="C1106" s="40" t="s">
        <v>1480</v>
      </c>
      <c r="D1106" s="40" t="s">
        <v>29</v>
      </c>
      <c r="E1106" s="40" t="s">
        <v>53</v>
      </c>
      <c r="F1106" s="47" t="s">
        <v>1281</v>
      </c>
      <c r="G1106" s="40" t="s">
        <v>224</v>
      </c>
      <c r="H1106" s="40" t="s">
        <v>27</v>
      </c>
      <c r="I1106" s="40"/>
      <c r="J1106" s="40"/>
      <c r="K1106" s="40"/>
      <c r="L1106" s="40"/>
      <c r="M1106" s="40"/>
      <c r="N1106" s="40"/>
      <c r="O1106" s="40"/>
      <c r="P1106" s="40"/>
      <c r="Q1106" s="40"/>
      <c r="R1106" s="40"/>
      <c r="S1106" s="40"/>
      <c r="T1106" s="40"/>
      <c r="U1106" s="40"/>
      <c r="V1106" s="40"/>
      <c r="W1106" s="40"/>
      <c r="X1106" s="40"/>
      <c r="Y1106" s="40"/>
      <c r="Z1106" s="40"/>
      <c r="AA1106" s="40"/>
      <c r="AB1106" s="40"/>
      <c r="AC1106" s="40"/>
      <c r="AD1106" s="40" t="s">
        <v>750</v>
      </c>
      <c r="AE1106" s="40"/>
      <c r="AF1106" s="1"/>
    </row>
    <row r="1107" spans="1:32">
      <c r="A1107" s="1" t="s">
        <v>1782</v>
      </c>
      <c r="B1107" s="9">
        <v>42149</v>
      </c>
      <c r="C1107" s="40" t="s">
        <v>1463</v>
      </c>
      <c r="D1107" s="40" t="s">
        <v>146</v>
      </c>
      <c r="E1107" s="40" t="s">
        <v>25</v>
      </c>
      <c r="F1107" s="47" t="s">
        <v>2251</v>
      </c>
      <c r="G1107" s="40" t="s">
        <v>26</v>
      </c>
      <c r="H1107" s="40" t="s">
        <v>33</v>
      </c>
      <c r="I1107" s="40" t="s">
        <v>836</v>
      </c>
      <c r="J1107" s="40">
        <v>25.2</v>
      </c>
      <c r="K1107" s="40">
        <v>17</v>
      </c>
      <c r="L1107" s="40">
        <v>14.15</v>
      </c>
      <c r="M1107" s="40"/>
      <c r="N1107" s="40"/>
      <c r="O1107" s="40"/>
      <c r="P1107" s="40"/>
      <c r="Q1107" s="40">
        <v>22</v>
      </c>
      <c r="R1107" s="40">
        <v>76</v>
      </c>
      <c r="S1107" s="40">
        <v>54</v>
      </c>
      <c r="T1107" s="40">
        <v>0</v>
      </c>
      <c r="U1107" s="40"/>
      <c r="V1107" s="40"/>
      <c r="W1107" s="40"/>
      <c r="X1107" s="40" t="s">
        <v>1040</v>
      </c>
      <c r="Y1107" s="40"/>
      <c r="Z1107" s="40"/>
      <c r="AA1107" s="40"/>
      <c r="AB1107" s="40"/>
      <c r="AC1107" s="40" t="s">
        <v>525</v>
      </c>
      <c r="AD1107" s="40" t="s">
        <v>750</v>
      </c>
      <c r="AE1107" s="40" t="s">
        <v>1041</v>
      </c>
      <c r="AF1107" s="1"/>
    </row>
    <row r="1108" spans="1:32">
      <c r="A1108" s="1" t="s">
        <v>1782</v>
      </c>
      <c r="B1108" s="9">
        <v>42149</v>
      </c>
      <c r="C1108" s="40" t="s">
        <v>1475</v>
      </c>
      <c r="D1108" s="40" t="s">
        <v>32</v>
      </c>
      <c r="E1108" s="40" t="s">
        <v>53</v>
      </c>
      <c r="F1108" s="47" t="s">
        <v>2239</v>
      </c>
      <c r="G1108" s="40" t="s">
        <v>224</v>
      </c>
      <c r="H1108" s="40" t="s">
        <v>27</v>
      </c>
      <c r="I1108" s="40"/>
      <c r="J1108" s="40"/>
      <c r="K1108" s="40"/>
      <c r="L1108" s="40"/>
      <c r="M1108" s="40"/>
      <c r="N1108" s="40"/>
      <c r="O1108" s="40"/>
      <c r="P1108" s="40"/>
      <c r="Q1108" s="40"/>
      <c r="R1108" s="40"/>
      <c r="S1108" s="40"/>
      <c r="T1108" s="40"/>
      <c r="U1108" s="40"/>
      <c r="V1108" s="40"/>
      <c r="W1108" s="40"/>
      <c r="X1108" s="40"/>
      <c r="Y1108" s="40"/>
      <c r="Z1108" s="40"/>
      <c r="AA1108" s="40"/>
      <c r="AB1108" s="40"/>
      <c r="AC1108" s="40"/>
      <c r="AD1108" s="40" t="s">
        <v>750</v>
      </c>
      <c r="AE1108" s="40"/>
      <c r="AF1108" s="1"/>
    </row>
    <row r="1109" spans="1:32">
      <c r="A1109" s="1" t="s">
        <v>1782</v>
      </c>
      <c r="B1109" s="9">
        <v>42149</v>
      </c>
      <c r="C1109" s="40" t="s">
        <v>1834</v>
      </c>
      <c r="D1109" s="40" t="s">
        <v>30</v>
      </c>
      <c r="E1109" s="40" t="s">
        <v>25</v>
      </c>
      <c r="F1109" s="47" t="s">
        <v>2256</v>
      </c>
      <c r="G1109" s="40" t="s">
        <v>26</v>
      </c>
      <c r="H1109" s="40" t="s">
        <v>27</v>
      </c>
      <c r="I1109" s="40" t="s">
        <v>769</v>
      </c>
      <c r="J1109" s="40">
        <v>28.15</v>
      </c>
      <c r="K1109" s="40">
        <v>17.350000000000001</v>
      </c>
      <c r="L1109" s="40">
        <v>14.45</v>
      </c>
      <c r="M1109" s="40"/>
      <c r="N1109" s="40"/>
      <c r="O1109" s="40"/>
      <c r="P1109" s="40"/>
      <c r="Q1109" s="40">
        <v>21</v>
      </c>
      <c r="R1109" s="40">
        <v>57</v>
      </c>
      <c r="S1109" s="40">
        <v>36</v>
      </c>
      <c r="T1109" s="40">
        <v>18</v>
      </c>
      <c r="U1109" s="40"/>
      <c r="V1109" s="40"/>
      <c r="W1109" s="40"/>
      <c r="X1109" s="40" t="s">
        <v>1022</v>
      </c>
      <c r="Y1109" s="40" t="s">
        <v>1023</v>
      </c>
      <c r="Z1109" s="40"/>
      <c r="AA1109" s="40" t="s">
        <v>1024</v>
      </c>
      <c r="AB1109" s="40" t="s">
        <v>1025</v>
      </c>
      <c r="AC1109" s="40" t="s">
        <v>525</v>
      </c>
      <c r="AD1109" s="40" t="s">
        <v>525</v>
      </c>
      <c r="AE1109" s="40"/>
      <c r="AF1109" s="1"/>
    </row>
    <row r="1110" spans="1:32">
      <c r="A1110" s="1" t="s">
        <v>1782</v>
      </c>
      <c r="B1110" s="9">
        <v>42149</v>
      </c>
      <c r="C1110" s="40" t="s">
        <v>1469</v>
      </c>
      <c r="D1110" s="40" t="s">
        <v>29</v>
      </c>
      <c r="E1110" s="40" t="s">
        <v>25</v>
      </c>
      <c r="F1110" s="47" t="s">
        <v>2253</v>
      </c>
      <c r="G1110" s="40" t="s">
        <v>224</v>
      </c>
      <c r="H1110" s="40" t="s">
        <v>33</v>
      </c>
      <c r="I1110" s="40" t="s">
        <v>1043</v>
      </c>
      <c r="J1110" s="40">
        <v>41.7</v>
      </c>
      <c r="K1110" s="40">
        <v>27.5</v>
      </c>
      <c r="L1110" s="40">
        <v>10.5</v>
      </c>
      <c r="M1110" s="40"/>
      <c r="N1110" s="40"/>
      <c r="O1110" s="40"/>
      <c r="P1110" s="40"/>
      <c r="Q1110" s="40">
        <v>22</v>
      </c>
      <c r="R1110" s="40">
        <v>136</v>
      </c>
      <c r="S1110" s="40">
        <v>114</v>
      </c>
      <c r="T1110" s="40">
        <v>29</v>
      </c>
      <c r="U1110" s="40"/>
      <c r="V1110" s="40"/>
      <c r="W1110" s="40"/>
      <c r="X1110" s="40" t="s">
        <v>1044</v>
      </c>
      <c r="Y1110" s="40" t="s">
        <v>1045</v>
      </c>
      <c r="Z1110" s="40"/>
      <c r="AA1110" s="40" t="s">
        <v>1046</v>
      </c>
      <c r="AB1110" s="40" t="s">
        <v>1047</v>
      </c>
      <c r="AC1110" s="40" t="s">
        <v>525</v>
      </c>
      <c r="AD1110" s="40" t="s">
        <v>750</v>
      </c>
      <c r="AE1110" s="40" t="s">
        <v>1048</v>
      </c>
      <c r="AF1110" s="1"/>
    </row>
    <row r="1111" spans="1:32">
      <c r="A1111" s="1" t="s">
        <v>1782</v>
      </c>
      <c r="B1111" s="9">
        <v>42149</v>
      </c>
      <c r="C1111" s="40" t="s">
        <v>1831</v>
      </c>
      <c r="D1111" s="40" t="s">
        <v>29</v>
      </c>
      <c r="E1111" s="40" t="s">
        <v>25</v>
      </c>
      <c r="F1111" s="47" t="s">
        <v>2254</v>
      </c>
      <c r="G1111" s="40" t="s">
        <v>224</v>
      </c>
      <c r="H1111" s="40" t="s">
        <v>27</v>
      </c>
      <c r="I1111" s="40" t="s">
        <v>1013</v>
      </c>
      <c r="J1111" s="40">
        <v>40.200000000000003</v>
      </c>
      <c r="K1111" s="40">
        <v>26.15</v>
      </c>
      <c r="L1111" s="40">
        <v>17.8</v>
      </c>
      <c r="M1111" s="40"/>
      <c r="N1111" s="40"/>
      <c r="O1111" s="40"/>
      <c r="P1111" s="40"/>
      <c r="Q1111" s="40">
        <v>22</v>
      </c>
      <c r="R1111" s="40">
        <v>150</v>
      </c>
      <c r="S1111" s="40">
        <v>128</v>
      </c>
      <c r="T1111" s="40">
        <v>53</v>
      </c>
      <c r="U1111" s="40"/>
      <c r="V1111" s="40"/>
      <c r="W1111" s="40"/>
      <c r="X1111" s="40" t="s">
        <v>1035</v>
      </c>
      <c r="Y1111" s="40" t="s">
        <v>1036</v>
      </c>
      <c r="Z1111" s="40"/>
      <c r="AA1111" s="40" t="s">
        <v>1037</v>
      </c>
      <c r="AB1111" s="40" t="s">
        <v>1038</v>
      </c>
      <c r="AC1111" s="40" t="s">
        <v>525</v>
      </c>
      <c r="AD1111" s="40" t="s">
        <v>525</v>
      </c>
      <c r="AE1111" s="40" t="s">
        <v>1039</v>
      </c>
      <c r="AF1111" s="1"/>
    </row>
    <row r="1112" spans="1:32">
      <c r="A1112" s="1" t="s">
        <v>1782</v>
      </c>
      <c r="B1112" s="9">
        <v>42149</v>
      </c>
      <c r="C1112" s="40" t="s">
        <v>1832</v>
      </c>
      <c r="D1112" s="40" t="s">
        <v>29</v>
      </c>
      <c r="E1112" s="40" t="s">
        <v>53</v>
      </c>
      <c r="F1112" s="47" t="s">
        <v>2208</v>
      </c>
      <c r="G1112" s="40" t="s">
        <v>26</v>
      </c>
      <c r="H1112" s="40" t="s">
        <v>33</v>
      </c>
      <c r="I1112" s="40"/>
      <c r="J1112" s="40"/>
      <c r="K1112" s="40"/>
      <c r="L1112" s="40"/>
      <c r="M1112" s="40"/>
      <c r="N1112" s="40"/>
      <c r="O1112" s="40"/>
      <c r="P1112" s="40"/>
      <c r="Q1112" s="40"/>
      <c r="R1112" s="40"/>
      <c r="S1112" s="40"/>
      <c r="T1112" s="40"/>
      <c r="U1112" s="40"/>
      <c r="V1112" s="40"/>
      <c r="W1112" s="40"/>
      <c r="X1112" s="40"/>
      <c r="Y1112" s="40"/>
      <c r="Z1112" s="40"/>
      <c r="AA1112" s="40"/>
      <c r="AB1112" s="40"/>
      <c r="AC1112" s="40"/>
      <c r="AD1112" s="40" t="s">
        <v>525</v>
      </c>
      <c r="AE1112" s="40"/>
      <c r="AF1112" s="1"/>
    </row>
    <row r="1113" spans="1:32">
      <c r="A1113" s="1" t="s">
        <v>1782</v>
      </c>
      <c r="B1113" s="9">
        <v>42149</v>
      </c>
      <c r="C1113" s="40" t="s">
        <v>1829</v>
      </c>
      <c r="D1113" s="40" t="s">
        <v>30</v>
      </c>
      <c r="E1113" s="40" t="s">
        <v>53</v>
      </c>
      <c r="F1113" s="47" t="s">
        <v>2212</v>
      </c>
      <c r="G1113" s="40" t="s">
        <v>224</v>
      </c>
      <c r="H1113" s="40" t="s">
        <v>27</v>
      </c>
      <c r="I1113" s="40"/>
      <c r="J1113" s="40"/>
      <c r="K1113" s="40"/>
      <c r="L1113" s="40"/>
      <c r="M1113" s="40"/>
      <c r="N1113" s="40"/>
      <c r="O1113" s="40"/>
      <c r="P1113" s="40"/>
      <c r="Q1113" s="40"/>
      <c r="R1113" s="40"/>
      <c r="S1113" s="40"/>
      <c r="T1113" s="40"/>
      <c r="U1113" s="40"/>
      <c r="V1113" s="40"/>
      <c r="W1113" s="40"/>
      <c r="X1113" s="40"/>
      <c r="Y1113" s="40"/>
      <c r="Z1113" s="40"/>
      <c r="AA1113" s="40"/>
      <c r="AB1113" s="40"/>
      <c r="AC1113" s="40"/>
      <c r="AD1113" s="40" t="s">
        <v>525</v>
      </c>
      <c r="AE1113" s="40"/>
      <c r="AF1113" s="1"/>
    </row>
    <row r="1114" spans="1:32">
      <c r="A1114" s="1" t="s">
        <v>1782</v>
      </c>
      <c r="B1114" s="9">
        <v>42149</v>
      </c>
      <c r="C1114" s="40" t="s">
        <v>1499</v>
      </c>
      <c r="D1114" s="40" t="s">
        <v>29</v>
      </c>
      <c r="E1114" s="40" t="s">
        <v>53</v>
      </c>
      <c r="F1114" s="47" t="s">
        <v>2227</v>
      </c>
      <c r="G1114" s="40" t="s">
        <v>224</v>
      </c>
      <c r="H1114" s="40" t="s">
        <v>33</v>
      </c>
      <c r="I1114" s="40"/>
      <c r="J1114" s="40"/>
      <c r="K1114" s="40"/>
      <c r="L1114" s="40"/>
      <c r="M1114" s="40"/>
      <c r="N1114" s="40"/>
      <c r="O1114" s="40"/>
      <c r="P1114" s="40"/>
      <c r="Q1114" s="40"/>
      <c r="R1114" s="40"/>
      <c r="S1114" s="40"/>
      <c r="T1114" s="40"/>
      <c r="U1114" s="40"/>
      <c r="V1114" s="40"/>
      <c r="W1114" s="40"/>
      <c r="X1114" s="40"/>
      <c r="Y1114" s="40"/>
      <c r="Z1114" s="40"/>
      <c r="AA1114" s="40"/>
      <c r="AB1114" s="40"/>
      <c r="AC1114" s="40"/>
      <c r="AD1114" s="40" t="s">
        <v>79</v>
      </c>
      <c r="AE1114" s="40"/>
      <c r="AF1114" s="1"/>
    </row>
    <row r="1115" spans="1:32">
      <c r="A1115" s="1" t="s">
        <v>1782</v>
      </c>
      <c r="B1115" s="9">
        <v>42149</v>
      </c>
      <c r="C1115" s="40" t="s">
        <v>1476</v>
      </c>
      <c r="D1115" s="40" t="s">
        <v>31</v>
      </c>
      <c r="E1115" s="40" t="s">
        <v>53</v>
      </c>
      <c r="F1115" s="47" t="s">
        <v>1270</v>
      </c>
      <c r="G1115" s="40" t="s">
        <v>26</v>
      </c>
      <c r="H1115" s="40" t="s">
        <v>27</v>
      </c>
      <c r="I1115" s="40"/>
      <c r="J1115" s="40"/>
      <c r="K1115" s="40"/>
      <c r="L1115" s="40"/>
      <c r="M1115" s="40"/>
      <c r="N1115" s="40"/>
      <c r="O1115" s="40"/>
      <c r="P1115" s="40"/>
      <c r="Q1115" s="40"/>
      <c r="R1115" s="40"/>
      <c r="S1115" s="40"/>
      <c r="T1115" s="40"/>
      <c r="U1115" s="40"/>
      <c r="V1115" s="40"/>
      <c r="W1115" s="40"/>
      <c r="X1115" s="40"/>
      <c r="Y1115" s="40"/>
      <c r="Z1115" s="40"/>
      <c r="AA1115" s="40"/>
      <c r="AB1115" s="40"/>
      <c r="AC1115" s="40"/>
      <c r="AD1115" s="40" t="s">
        <v>750</v>
      </c>
      <c r="AE1115" s="40"/>
      <c r="AF1115" s="1"/>
    </row>
    <row r="1116" spans="1:32">
      <c r="A1116" s="1" t="s">
        <v>1782</v>
      </c>
      <c r="B1116" s="9">
        <v>42149</v>
      </c>
      <c r="C1116" s="40" t="s">
        <v>1493</v>
      </c>
      <c r="D1116" s="40" t="s">
        <v>265</v>
      </c>
      <c r="E1116" s="40" t="s">
        <v>53</v>
      </c>
      <c r="F1116" s="47" t="s">
        <v>2238</v>
      </c>
      <c r="G1116" s="40" t="s">
        <v>26</v>
      </c>
      <c r="H1116" s="40" t="s">
        <v>33</v>
      </c>
      <c r="I1116" s="40"/>
      <c r="J1116" s="40"/>
      <c r="K1116" s="40"/>
      <c r="L1116" s="40"/>
      <c r="M1116" s="40"/>
      <c r="N1116" s="40"/>
      <c r="O1116" s="40"/>
      <c r="P1116" s="40"/>
      <c r="Q1116" s="40"/>
      <c r="R1116" s="40"/>
      <c r="S1116" s="40"/>
      <c r="T1116" s="40"/>
      <c r="U1116" s="40"/>
      <c r="V1116" s="40"/>
      <c r="W1116" s="40"/>
      <c r="X1116" s="40"/>
      <c r="Y1116" s="40"/>
      <c r="Z1116" s="40"/>
      <c r="AA1116" s="40"/>
      <c r="AB1116" s="40"/>
      <c r="AC1116" s="40"/>
      <c r="AD1116" s="40" t="s">
        <v>79</v>
      </c>
      <c r="AE1116" s="40"/>
      <c r="AF1116" s="1"/>
    </row>
    <row r="1117" spans="1:32">
      <c r="A1117" s="1" t="s">
        <v>1782</v>
      </c>
      <c r="B1117" s="9">
        <v>42149</v>
      </c>
      <c r="C1117" s="40" t="s">
        <v>1807</v>
      </c>
      <c r="D1117" s="40" t="s">
        <v>35</v>
      </c>
      <c r="E1117" s="40" t="s">
        <v>25</v>
      </c>
      <c r="F1117" s="47" t="s">
        <v>2248</v>
      </c>
      <c r="G1117" s="40" t="s">
        <v>224</v>
      </c>
      <c r="H1117" s="40" t="s">
        <v>33</v>
      </c>
      <c r="I1117" s="40" t="s">
        <v>851</v>
      </c>
      <c r="J1117" s="40">
        <v>24.75</v>
      </c>
      <c r="K1117" s="40">
        <v>16.8</v>
      </c>
      <c r="L1117" s="40">
        <v>9</v>
      </c>
      <c r="M1117" s="40"/>
      <c r="N1117" s="40"/>
      <c r="O1117" s="40"/>
      <c r="P1117" s="40"/>
      <c r="Q1117" s="40">
        <v>21</v>
      </c>
      <c r="R1117" s="40">
        <v>70</v>
      </c>
      <c r="S1117" s="40">
        <v>49</v>
      </c>
      <c r="T1117" s="40">
        <v>2</v>
      </c>
      <c r="U1117" s="40"/>
      <c r="V1117" s="40"/>
      <c r="W1117" s="40"/>
      <c r="X1117" s="40" t="s">
        <v>1033</v>
      </c>
      <c r="Y1117" s="40"/>
      <c r="Z1117" s="40"/>
      <c r="AA1117" s="40"/>
      <c r="AB1117" s="40" t="s">
        <v>1034</v>
      </c>
      <c r="AC1117" s="40" t="s">
        <v>750</v>
      </c>
      <c r="AD1117" s="40" t="s">
        <v>525</v>
      </c>
      <c r="AE1117" s="40"/>
      <c r="AF1117" s="1"/>
    </row>
    <row r="1118" spans="1:32">
      <c r="A1118" s="1" t="s">
        <v>1782</v>
      </c>
      <c r="B1118" s="9">
        <v>42149</v>
      </c>
      <c r="C1118" s="40" t="s">
        <v>1481</v>
      </c>
      <c r="D1118" s="40" t="s">
        <v>29</v>
      </c>
      <c r="E1118" s="40" t="s">
        <v>53</v>
      </c>
      <c r="F1118" s="47" t="s">
        <v>1265</v>
      </c>
      <c r="G1118" s="40" t="s">
        <v>224</v>
      </c>
      <c r="H1118" s="40" t="s">
        <v>66</v>
      </c>
      <c r="I1118" s="40"/>
      <c r="J1118" s="40"/>
      <c r="K1118" s="40"/>
      <c r="L1118" s="40"/>
      <c r="M1118" s="40"/>
      <c r="N1118" s="40"/>
      <c r="O1118" s="40"/>
      <c r="P1118" s="40"/>
      <c r="Q1118" s="40"/>
      <c r="R1118" s="40"/>
      <c r="S1118" s="40"/>
      <c r="T1118" s="40"/>
      <c r="U1118" s="40"/>
      <c r="V1118" s="40"/>
      <c r="W1118" s="40"/>
      <c r="X1118" s="40"/>
      <c r="Y1118" s="40"/>
      <c r="Z1118" s="40"/>
      <c r="AA1118" s="40"/>
      <c r="AB1118" s="40"/>
      <c r="AC1118" s="40"/>
      <c r="AD1118" s="40" t="s">
        <v>750</v>
      </c>
      <c r="AE1118" s="40"/>
      <c r="AF1118" s="1"/>
    </row>
    <row r="1119" spans="1:32">
      <c r="A1119" s="1" t="s">
        <v>1782</v>
      </c>
      <c r="B1119" s="9">
        <v>42149</v>
      </c>
      <c r="C1119" s="40" t="s">
        <v>1455</v>
      </c>
      <c r="D1119" s="40" t="s">
        <v>29</v>
      </c>
      <c r="E1119" s="40" t="s">
        <v>53</v>
      </c>
      <c r="F1119" s="47" t="s">
        <v>2217</v>
      </c>
      <c r="G1119" s="40" t="s">
        <v>26</v>
      </c>
      <c r="H1119" s="40" t="s">
        <v>33</v>
      </c>
      <c r="I1119" s="40"/>
      <c r="J1119" s="40"/>
      <c r="K1119" s="40"/>
      <c r="L1119" s="40"/>
      <c r="M1119" s="40"/>
      <c r="N1119" s="40"/>
      <c r="O1119" s="40"/>
      <c r="P1119" s="40"/>
      <c r="Q1119" s="40"/>
      <c r="R1119" s="40"/>
      <c r="S1119" s="40"/>
      <c r="T1119" s="40"/>
      <c r="U1119" s="40"/>
      <c r="V1119" s="40"/>
      <c r="W1119" s="40"/>
      <c r="X1119" s="40"/>
      <c r="Y1119" s="40"/>
      <c r="Z1119" s="40"/>
      <c r="AA1119" s="40"/>
      <c r="AB1119" s="40"/>
      <c r="AC1119" s="40"/>
      <c r="AD1119" s="40" t="s">
        <v>750</v>
      </c>
      <c r="AE1119" s="40"/>
      <c r="AF1119" s="1"/>
    </row>
    <row r="1120" spans="1:32">
      <c r="A1120" s="1" t="s">
        <v>1782</v>
      </c>
      <c r="B1120" s="9">
        <v>42149</v>
      </c>
      <c r="C1120" s="40" t="s">
        <v>1828</v>
      </c>
      <c r="D1120" s="40" t="s">
        <v>239</v>
      </c>
      <c r="E1120" s="40" t="s">
        <v>25</v>
      </c>
      <c r="F1120" s="47" t="s">
        <v>2250</v>
      </c>
      <c r="G1120" s="40" t="s">
        <v>224</v>
      </c>
      <c r="H1120" s="40" t="s">
        <v>27</v>
      </c>
      <c r="I1120" s="40" t="s">
        <v>1017</v>
      </c>
      <c r="J1120" s="40">
        <v>43</v>
      </c>
      <c r="K1120" s="40"/>
      <c r="L1120" s="40"/>
      <c r="M1120" s="40">
        <v>179.7</v>
      </c>
      <c r="N1120" s="40">
        <v>167.15</v>
      </c>
      <c r="O1120" s="40">
        <f>(N1120/M1120)*100</f>
        <v>93.016138007790772</v>
      </c>
      <c r="P1120" s="40">
        <v>43.4</v>
      </c>
      <c r="Q1120" s="40">
        <v>22</v>
      </c>
      <c r="R1120" s="40">
        <v>181</v>
      </c>
      <c r="S1120" s="40">
        <v>159</v>
      </c>
      <c r="T1120" s="40">
        <v>0</v>
      </c>
      <c r="U1120" s="40"/>
      <c r="V1120" s="40" t="s">
        <v>1018</v>
      </c>
      <c r="W1120" s="40"/>
      <c r="X1120" s="40"/>
      <c r="Y1120" s="40"/>
      <c r="Z1120" s="40" t="s">
        <v>1019</v>
      </c>
      <c r="AA1120" s="40"/>
      <c r="AB1120" s="40" t="s">
        <v>1020</v>
      </c>
      <c r="AC1120" s="40" t="s">
        <v>525</v>
      </c>
      <c r="AD1120" s="40" t="s">
        <v>525</v>
      </c>
      <c r="AE1120" s="40" t="s">
        <v>1021</v>
      </c>
      <c r="AF1120" s="1"/>
    </row>
    <row r="1121" spans="1:32">
      <c r="A1121" s="1" t="s">
        <v>1782</v>
      </c>
      <c r="B1121" s="9">
        <v>42149</v>
      </c>
      <c r="C1121" s="40" t="s">
        <v>1496</v>
      </c>
      <c r="D1121" s="40" t="s">
        <v>29</v>
      </c>
      <c r="E1121" s="40" t="s">
        <v>53</v>
      </c>
      <c r="F1121" s="47" t="s">
        <v>2234</v>
      </c>
      <c r="G1121" s="40" t="s">
        <v>26</v>
      </c>
      <c r="H1121" s="40" t="s">
        <v>33</v>
      </c>
      <c r="I1121" s="40"/>
      <c r="J1121" s="40"/>
      <c r="K1121" s="40"/>
      <c r="L1121" s="40"/>
      <c r="M1121" s="40"/>
      <c r="N1121" s="40"/>
      <c r="O1121" s="40"/>
      <c r="P1121" s="40"/>
      <c r="Q1121" s="40"/>
      <c r="R1121" s="40"/>
      <c r="S1121" s="40"/>
      <c r="T1121" s="40"/>
      <c r="U1121" s="40"/>
      <c r="V1121" s="40"/>
      <c r="W1121" s="40"/>
      <c r="X1121" s="40"/>
      <c r="Y1121" s="40"/>
      <c r="Z1121" s="40"/>
      <c r="AA1121" s="40"/>
      <c r="AB1121" s="40"/>
      <c r="AC1121" s="40"/>
      <c r="AD1121" s="40" t="s">
        <v>79</v>
      </c>
      <c r="AE1121" s="40"/>
      <c r="AF1121" s="1"/>
    </row>
    <row r="1122" spans="1:32">
      <c r="A1122" s="1" t="s">
        <v>1782</v>
      </c>
      <c r="B1122" s="9">
        <v>42149</v>
      </c>
      <c r="C1122" s="40" t="s">
        <v>1820</v>
      </c>
      <c r="D1122" s="40" t="s">
        <v>146</v>
      </c>
      <c r="E1122" s="40" t="s">
        <v>25</v>
      </c>
      <c r="F1122" s="47" t="s">
        <v>2252</v>
      </c>
      <c r="G1122" s="40" t="s">
        <v>26</v>
      </c>
      <c r="H1122" s="40" t="s">
        <v>27</v>
      </c>
      <c r="I1122" s="40" t="s">
        <v>871</v>
      </c>
      <c r="J1122" s="40">
        <v>25.7</v>
      </c>
      <c r="K1122" s="40">
        <v>16.600000000000001</v>
      </c>
      <c r="L1122" s="40">
        <v>13.9</v>
      </c>
      <c r="M1122" s="40">
        <v>102.3</v>
      </c>
      <c r="N1122" s="40">
        <v>121.3</v>
      </c>
      <c r="O1122" s="40">
        <f>(N1122/M1122)*100</f>
        <v>118.57282502443793</v>
      </c>
      <c r="P1122" s="40"/>
      <c r="Q1122" s="40">
        <v>22</v>
      </c>
      <c r="R1122" s="40">
        <v>55</v>
      </c>
      <c r="S1122" s="40">
        <v>33</v>
      </c>
      <c r="T1122" s="40">
        <v>0</v>
      </c>
      <c r="U1122" s="40"/>
      <c r="V1122" s="40"/>
      <c r="W1122" s="40"/>
      <c r="X1122" s="40" t="s">
        <v>1031</v>
      </c>
      <c r="Y1122" s="40"/>
      <c r="Z1122" s="40"/>
      <c r="AA1122" s="40"/>
      <c r="AB1122" s="40"/>
      <c r="AC1122" s="40" t="s">
        <v>525</v>
      </c>
      <c r="AD1122" s="40" t="s">
        <v>525</v>
      </c>
      <c r="AE1122" s="40" t="s">
        <v>1032</v>
      </c>
      <c r="AF1122" s="1"/>
    </row>
    <row r="1123" spans="1:32">
      <c r="A1123" s="1" t="s">
        <v>1782</v>
      </c>
      <c r="B1123" s="9">
        <v>42149</v>
      </c>
      <c r="C1123" s="40" t="s">
        <v>1517</v>
      </c>
      <c r="D1123" s="40" t="s">
        <v>29</v>
      </c>
      <c r="E1123" s="40" t="s">
        <v>53</v>
      </c>
      <c r="F1123" s="47" t="s">
        <v>2255</v>
      </c>
      <c r="G1123" s="40" t="s">
        <v>224</v>
      </c>
      <c r="H1123" s="40" t="s">
        <v>33</v>
      </c>
      <c r="I1123" s="40"/>
      <c r="J1123" s="40"/>
      <c r="K1123" s="40"/>
      <c r="L1123" s="40"/>
      <c r="M1123" s="40"/>
      <c r="N1123" s="40"/>
      <c r="O1123" s="40"/>
      <c r="P1123" s="40"/>
      <c r="Q1123" s="40"/>
      <c r="R1123" s="40"/>
      <c r="S1123" s="40"/>
      <c r="T1123" s="40"/>
      <c r="U1123" s="40"/>
      <c r="V1123" s="40"/>
      <c r="W1123" s="40"/>
      <c r="X1123" s="40"/>
      <c r="Y1123" s="40"/>
      <c r="Z1123" s="40"/>
      <c r="AA1123" s="40"/>
      <c r="AB1123" s="40"/>
      <c r="AC1123" s="40"/>
      <c r="AD1123" s="40" t="s">
        <v>79</v>
      </c>
      <c r="AE1123" s="40"/>
      <c r="AF1123" s="1"/>
    </row>
    <row r="1124" spans="1:32">
      <c r="A1124" s="1" t="s">
        <v>1782</v>
      </c>
      <c r="B1124" s="9">
        <v>42149</v>
      </c>
      <c r="C1124" s="40" t="s">
        <v>1511</v>
      </c>
      <c r="D1124" s="40" t="s">
        <v>239</v>
      </c>
      <c r="E1124" s="40" t="s">
        <v>53</v>
      </c>
      <c r="F1124" s="47" t="s">
        <v>1531</v>
      </c>
      <c r="G1124" s="40" t="s">
        <v>26</v>
      </c>
      <c r="H1124" s="40" t="s">
        <v>27</v>
      </c>
      <c r="I1124" s="40"/>
      <c r="J1124" s="40"/>
      <c r="K1124" s="40"/>
      <c r="L1124" s="40"/>
      <c r="M1124" s="40"/>
      <c r="N1124" s="40"/>
      <c r="O1124" s="40"/>
      <c r="P1124" s="40"/>
      <c r="Q1124" s="40"/>
      <c r="R1124" s="40"/>
      <c r="S1124" s="40"/>
      <c r="T1124" s="40"/>
      <c r="U1124" s="40"/>
      <c r="V1124" s="40" t="s">
        <v>1018</v>
      </c>
      <c r="W1124" s="40"/>
      <c r="X1124" s="40"/>
      <c r="Y1124" s="40"/>
      <c r="Z1124" s="40"/>
      <c r="AA1124" s="40"/>
      <c r="AB1124" s="40"/>
      <c r="AC1124" s="40"/>
      <c r="AD1124" s="40" t="s">
        <v>79</v>
      </c>
      <c r="AE1124" s="40"/>
      <c r="AF1124" s="1"/>
    </row>
    <row r="1125" spans="1:32">
      <c r="A1125" s="1" t="s">
        <v>1782</v>
      </c>
      <c r="B1125" s="9">
        <v>42149</v>
      </c>
      <c r="C1125" s="40" t="s">
        <v>1510</v>
      </c>
      <c r="D1125" s="40" t="s">
        <v>30</v>
      </c>
      <c r="E1125" s="40" t="s">
        <v>53</v>
      </c>
      <c r="F1125" s="47" t="s">
        <v>2219</v>
      </c>
      <c r="G1125" s="40" t="s">
        <v>26</v>
      </c>
      <c r="H1125" s="40" t="s">
        <v>33</v>
      </c>
      <c r="I1125" s="40"/>
      <c r="J1125" s="40"/>
      <c r="K1125" s="40"/>
      <c r="L1125" s="40"/>
      <c r="M1125" s="40"/>
      <c r="N1125" s="40"/>
      <c r="O1125" s="40"/>
      <c r="P1125" s="40"/>
      <c r="Q1125" s="40"/>
      <c r="R1125" s="40"/>
      <c r="S1125" s="40"/>
      <c r="T1125" s="40"/>
      <c r="U1125" s="40"/>
      <c r="V1125" s="40"/>
      <c r="W1125" s="40"/>
      <c r="X1125" s="40"/>
      <c r="Y1125" s="40"/>
      <c r="Z1125" s="40"/>
      <c r="AA1125" s="40"/>
      <c r="AB1125" s="40"/>
      <c r="AC1125" s="40"/>
      <c r="AD1125" s="40" t="s">
        <v>79</v>
      </c>
      <c r="AE1125" s="40"/>
      <c r="AF1125" s="1"/>
    </row>
    <row r="1126" spans="1:32">
      <c r="A1126" s="1" t="s">
        <v>1782</v>
      </c>
      <c r="B1126" s="9">
        <v>42149</v>
      </c>
      <c r="C1126" s="40" t="s">
        <v>1467</v>
      </c>
      <c r="D1126" s="40" t="s">
        <v>29</v>
      </c>
      <c r="E1126" s="40" t="s">
        <v>53</v>
      </c>
      <c r="F1126" s="47" t="s">
        <v>2209</v>
      </c>
      <c r="G1126" s="40" t="s">
        <v>224</v>
      </c>
      <c r="H1126" s="40" t="s">
        <v>33</v>
      </c>
      <c r="I1126" s="40"/>
      <c r="J1126" s="40"/>
      <c r="K1126" s="40"/>
      <c r="L1126" s="40"/>
      <c r="M1126" s="40"/>
      <c r="N1126" s="40"/>
      <c r="O1126" s="40"/>
      <c r="P1126" s="40"/>
      <c r="Q1126" s="40"/>
      <c r="R1126" s="40"/>
      <c r="S1126" s="40"/>
      <c r="T1126" s="40"/>
      <c r="U1126" s="40"/>
      <c r="V1126" s="40"/>
      <c r="W1126" s="40"/>
      <c r="X1126" s="40"/>
      <c r="Y1126" s="40"/>
      <c r="Z1126" s="40"/>
      <c r="AA1126" s="40"/>
      <c r="AB1126" s="40"/>
      <c r="AC1126" s="40"/>
      <c r="AD1126" s="40" t="s">
        <v>750</v>
      </c>
      <c r="AE1126" s="40"/>
      <c r="AF1126" s="1"/>
    </row>
    <row r="1127" spans="1:32">
      <c r="A1127" s="1" t="s">
        <v>1782</v>
      </c>
      <c r="B1127" s="9">
        <v>42149</v>
      </c>
      <c r="C1127" s="40" t="s">
        <v>1823</v>
      </c>
      <c r="D1127" s="40" t="s">
        <v>29</v>
      </c>
      <c r="E1127" s="40" t="s">
        <v>53</v>
      </c>
      <c r="F1127" s="47" t="s">
        <v>1251</v>
      </c>
      <c r="G1127" s="40" t="s">
        <v>224</v>
      </c>
      <c r="H1127" s="40" t="s">
        <v>90</v>
      </c>
      <c r="I1127" s="40"/>
      <c r="J1127" s="40"/>
      <c r="K1127" s="40"/>
      <c r="L1127" s="40"/>
      <c r="M1127" s="40"/>
      <c r="N1127" s="40"/>
      <c r="O1127" s="40"/>
      <c r="P1127" s="40"/>
      <c r="Q1127" s="40"/>
      <c r="R1127" s="40"/>
      <c r="S1127" s="40"/>
      <c r="T1127" s="40"/>
      <c r="U1127" s="40"/>
      <c r="V1127" s="40"/>
      <c r="W1127" s="40"/>
      <c r="X1127" s="40"/>
      <c r="Y1127" s="40"/>
      <c r="Z1127" s="40"/>
      <c r="AA1127" s="40"/>
      <c r="AB1127" s="40"/>
      <c r="AC1127" s="40"/>
      <c r="AD1127" s="40" t="s">
        <v>525</v>
      </c>
      <c r="AE1127" s="40"/>
      <c r="AF1127" s="1"/>
    </row>
    <row r="1128" spans="1:32">
      <c r="A1128" s="1" t="s">
        <v>1782</v>
      </c>
      <c r="B1128" s="9">
        <v>42149</v>
      </c>
      <c r="C1128" s="40" t="s">
        <v>1824</v>
      </c>
      <c r="D1128" s="40" t="s">
        <v>30</v>
      </c>
      <c r="E1128" s="40" t="s">
        <v>25</v>
      </c>
      <c r="F1128" s="47" t="s">
        <v>2257</v>
      </c>
      <c r="G1128" s="40" t="s">
        <v>224</v>
      </c>
      <c r="H1128" s="40" t="s">
        <v>27</v>
      </c>
      <c r="I1128" s="40" t="s">
        <v>1013</v>
      </c>
      <c r="J1128" s="40">
        <v>28.45</v>
      </c>
      <c r="K1128" s="40">
        <v>19.899999999999999</v>
      </c>
      <c r="L1128" s="40">
        <v>11.6</v>
      </c>
      <c r="M1128" s="40"/>
      <c r="N1128" s="40"/>
      <c r="O1128" s="40"/>
      <c r="P1128" s="40"/>
      <c r="Q1128" s="40">
        <v>21</v>
      </c>
      <c r="R1128" s="40">
        <v>64</v>
      </c>
      <c r="S1128" s="40">
        <v>43</v>
      </c>
      <c r="T1128" s="40">
        <v>16</v>
      </c>
      <c r="U1128" s="40"/>
      <c r="V1128" s="40"/>
      <c r="W1128" s="40"/>
      <c r="X1128" s="40" t="s">
        <v>1014</v>
      </c>
      <c r="Y1128" s="40" t="s">
        <v>1015</v>
      </c>
      <c r="Z1128" s="40"/>
      <c r="AA1128" s="40"/>
      <c r="AB1128" s="40" t="s">
        <v>1016</v>
      </c>
      <c r="AC1128" s="40" t="s">
        <v>525</v>
      </c>
      <c r="AD1128" s="40" t="s">
        <v>525</v>
      </c>
      <c r="AE1128" s="40"/>
      <c r="AF1128" s="1"/>
    </row>
    <row r="1129" spans="1:32">
      <c r="A1129" s="1" t="s">
        <v>1782</v>
      </c>
      <c r="B1129" s="9">
        <v>42149</v>
      </c>
      <c r="C1129" s="40" t="s">
        <v>1492</v>
      </c>
      <c r="D1129" s="40" t="s">
        <v>29</v>
      </c>
      <c r="E1129" s="40" t="s">
        <v>53</v>
      </c>
      <c r="F1129" s="47" t="s">
        <v>2210</v>
      </c>
      <c r="G1129" s="40" t="s">
        <v>224</v>
      </c>
      <c r="H1129" s="40" t="s">
        <v>66</v>
      </c>
      <c r="I1129" s="40"/>
      <c r="J1129" s="40"/>
      <c r="K1129" s="40"/>
      <c r="L1129" s="40"/>
      <c r="M1129" s="40"/>
      <c r="N1129" s="40"/>
      <c r="O1129" s="40"/>
      <c r="P1129" s="40"/>
      <c r="Q1129" s="40"/>
      <c r="R1129" s="40"/>
      <c r="S1129" s="40"/>
      <c r="T1129" s="40"/>
      <c r="U1129" s="40"/>
      <c r="V1129" s="40"/>
      <c r="W1129" s="40"/>
      <c r="X1129" s="40"/>
      <c r="Y1129" s="40"/>
      <c r="Z1129" s="40"/>
      <c r="AA1129" s="40"/>
      <c r="AB1129" s="40"/>
      <c r="AC1129" s="40"/>
      <c r="AD1129" s="40" t="s">
        <v>79</v>
      </c>
      <c r="AE1129" s="40"/>
      <c r="AF1129" s="1"/>
    </row>
    <row r="1130" spans="1:32">
      <c r="A1130" s="1" t="s">
        <v>1782</v>
      </c>
      <c r="B1130" s="9">
        <v>42149</v>
      </c>
      <c r="C1130" s="40" t="s">
        <v>1494</v>
      </c>
      <c r="D1130" s="40" t="s">
        <v>35</v>
      </c>
      <c r="E1130" s="40" t="s">
        <v>25</v>
      </c>
      <c r="F1130" s="47" t="s">
        <v>2249</v>
      </c>
      <c r="G1130" s="40" t="s">
        <v>224</v>
      </c>
      <c r="H1130" s="40" t="s">
        <v>33</v>
      </c>
      <c r="I1130" s="40" t="s">
        <v>1050</v>
      </c>
      <c r="J1130" s="40">
        <v>25.9</v>
      </c>
      <c r="K1130" s="40">
        <v>17.75</v>
      </c>
      <c r="L1130" s="40">
        <v>9.9</v>
      </c>
      <c r="M1130" s="40"/>
      <c r="N1130" s="40"/>
      <c r="O1130" s="40"/>
      <c r="P1130" s="40"/>
      <c r="Q1130" s="40">
        <v>22</v>
      </c>
      <c r="R1130" s="40">
        <v>68</v>
      </c>
      <c r="S1130" s="40">
        <v>46</v>
      </c>
      <c r="T1130" s="40">
        <v>0</v>
      </c>
      <c r="U1130" s="40"/>
      <c r="V1130" s="40"/>
      <c r="W1130" s="40"/>
      <c r="X1130" s="40" t="s">
        <v>1051</v>
      </c>
      <c r="Y1130" s="40"/>
      <c r="Z1130" s="40" t="s">
        <v>1052</v>
      </c>
      <c r="AA1130" s="40"/>
      <c r="AB1130" s="40" t="s">
        <v>1053</v>
      </c>
      <c r="AC1130" s="40" t="s">
        <v>525</v>
      </c>
      <c r="AD1130" s="40" t="s">
        <v>79</v>
      </c>
      <c r="AE1130" s="40"/>
      <c r="AF1130" s="1"/>
    </row>
    <row r="1131" spans="1:32">
      <c r="A1131" s="1" t="s">
        <v>1782</v>
      </c>
      <c r="B1131" s="9">
        <v>42149</v>
      </c>
      <c r="C1131" s="40" t="s">
        <v>1808</v>
      </c>
      <c r="D1131" s="40" t="s">
        <v>30</v>
      </c>
      <c r="E1131" s="40" t="s">
        <v>25</v>
      </c>
      <c r="F1131" s="47" t="s">
        <v>1372</v>
      </c>
      <c r="G1131" s="40" t="s">
        <v>224</v>
      </c>
      <c r="H1131" s="40" t="s">
        <v>27</v>
      </c>
      <c r="I1131" s="40" t="s">
        <v>1013</v>
      </c>
      <c r="J1131" s="40">
        <v>27.5</v>
      </c>
      <c r="K1131" s="40">
        <v>16.55</v>
      </c>
      <c r="L1131" s="40">
        <v>14.4</v>
      </c>
      <c r="M1131" s="40"/>
      <c r="N1131" s="40"/>
      <c r="O1131" s="40"/>
      <c r="P1131" s="40"/>
      <c r="Q1131" s="40">
        <v>21</v>
      </c>
      <c r="R1131" s="40">
        <v>64</v>
      </c>
      <c r="S1131" s="40">
        <v>43</v>
      </c>
      <c r="T1131" s="40">
        <v>44</v>
      </c>
      <c r="U1131" s="40"/>
      <c r="V1131" s="40"/>
      <c r="W1131" s="40"/>
      <c r="X1131" s="40" t="s">
        <v>1026</v>
      </c>
      <c r="Y1131" s="40" t="s">
        <v>1027</v>
      </c>
      <c r="Z1131" s="40"/>
      <c r="AA1131" s="40" t="s">
        <v>1028</v>
      </c>
      <c r="AB1131" s="40" t="s">
        <v>1029</v>
      </c>
      <c r="AC1131" s="40" t="s">
        <v>525</v>
      </c>
      <c r="AD1131" s="40" t="s">
        <v>525</v>
      </c>
      <c r="AE1131" s="40" t="s">
        <v>1030</v>
      </c>
      <c r="AF1131" s="1"/>
    </row>
    <row r="1132" spans="1:32">
      <c r="A1132" s="1" t="s">
        <v>1782</v>
      </c>
      <c r="B1132" s="9">
        <v>42149</v>
      </c>
      <c r="C1132" s="40" t="s">
        <v>1508</v>
      </c>
      <c r="D1132" s="40" t="s">
        <v>30</v>
      </c>
      <c r="E1132" s="40" t="s">
        <v>53</v>
      </c>
      <c r="F1132" s="47" t="s">
        <v>2247</v>
      </c>
      <c r="G1132" s="40" t="s">
        <v>26</v>
      </c>
      <c r="H1132" s="40" t="s">
        <v>27</v>
      </c>
      <c r="I1132" s="40"/>
      <c r="J1132" s="40"/>
      <c r="K1132" s="40"/>
      <c r="L1132" s="40"/>
      <c r="M1132" s="40"/>
      <c r="N1132" s="40"/>
      <c r="O1132" s="40"/>
      <c r="P1132" s="40"/>
      <c r="Q1132" s="40"/>
      <c r="R1132" s="40"/>
      <c r="S1132" s="40"/>
      <c r="T1132" s="40"/>
      <c r="U1132" s="40"/>
      <c r="V1132" s="40"/>
      <c r="W1132" s="40"/>
      <c r="X1132" s="40"/>
      <c r="Y1132" s="40"/>
      <c r="Z1132" s="40"/>
      <c r="AA1132" s="40"/>
      <c r="AB1132" s="40"/>
      <c r="AC1132" s="40"/>
      <c r="AD1132" s="40" t="s">
        <v>79</v>
      </c>
      <c r="AE1132" s="40"/>
      <c r="AF1132" s="1"/>
    </row>
    <row r="1133" spans="1:32">
      <c r="A1133" s="35" t="s">
        <v>1782</v>
      </c>
      <c r="B1133" s="36">
        <v>42149</v>
      </c>
      <c r="C1133" s="45" t="s">
        <v>1490</v>
      </c>
      <c r="D1133" s="45" t="s">
        <v>29</v>
      </c>
      <c r="E1133" s="45" t="s">
        <v>53</v>
      </c>
      <c r="F1133" s="72"/>
      <c r="G1133" s="45"/>
      <c r="H1133" s="45"/>
      <c r="I1133" s="45"/>
      <c r="J1133" s="45"/>
      <c r="K1133" s="45"/>
      <c r="L1133" s="45"/>
      <c r="M1133" s="45"/>
      <c r="N1133" s="45"/>
      <c r="O1133" s="45"/>
      <c r="P1133" s="45"/>
      <c r="Q1133" s="45"/>
      <c r="R1133" s="45"/>
      <c r="S1133" s="45"/>
      <c r="T1133" s="45"/>
      <c r="U1133" s="45"/>
      <c r="V1133" s="45"/>
      <c r="W1133" s="45"/>
      <c r="X1133" s="45"/>
      <c r="Y1133" s="45"/>
      <c r="Z1133" s="45"/>
      <c r="AA1133" s="45"/>
      <c r="AB1133" s="45"/>
      <c r="AC1133" s="45"/>
      <c r="AD1133" s="45" t="s">
        <v>79</v>
      </c>
      <c r="AE1133" s="45" t="s">
        <v>2597</v>
      </c>
      <c r="AF1133" s="35"/>
    </row>
    <row r="1134" spans="1:32">
      <c r="A1134" s="1" t="s">
        <v>1783</v>
      </c>
      <c r="B1134" s="9">
        <v>42151</v>
      </c>
      <c r="C1134" s="40" t="s">
        <v>680</v>
      </c>
      <c r="D1134" s="40" t="s">
        <v>29</v>
      </c>
      <c r="E1134" s="40" t="s">
        <v>25</v>
      </c>
      <c r="F1134" s="47" t="s">
        <v>2348</v>
      </c>
      <c r="G1134" s="40" t="s">
        <v>26</v>
      </c>
      <c r="H1134" s="40" t="s">
        <v>27</v>
      </c>
      <c r="I1134" s="40" t="s">
        <v>769</v>
      </c>
      <c r="J1134" s="40">
        <v>40.799999999999997</v>
      </c>
      <c r="K1134" s="40">
        <v>27.1</v>
      </c>
      <c r="L1134" s="40">
        <v>22.6</v>
      </c>
      <c r="M1134" s="40"/>
      <c r="N1134" s="40"/>
      <c r="O1134" s="40"/>
      <c r="P1134" s="40"/>
      <c r="Q1134" s="40">
        <v>18</v>
      </c>
      <c r="R1134" s="40">
        <v>155</v>
      </c>
      <c r="S1134" s="40">
        <v>137</v>
      </c>
      <c r="T1134" s="40">
        <v>28</v>
      </c>
      <c r="U1134" s="40"/>
      <c r="V1134" s="40"/>
      <c r="W1134" s="40"/>
      <c r="X1134" s="40" t="s">
        <v>1079</v>
      </c>
      <c r="Y1134" s="40" t="s">
        <v>1080</v>
      </c>
      <c r="Z1134" s="40"/>
      <c r="AA1134" s="40" t="s">
        <v>1081</v>
      </c>
      <c r="AB1134" s="40" t="s">
        <v>1082</v>
      </c>
      <c r="AC1134" s="40" t="s">
        <v>525</v>
      </c>
      <c r="AD1134" s="40" t="s">
        <v>525</v>
      </c>
      <c r="AE1134" s="40" t="s">
        <v>1083</v>
      </c>
      <c r="AF1134" s="1"/>
    </row>
    <row r="1135" spans="1:32">
      <c r="A1135" s="1" t="s">
        <v>1783</v>
      </c>
      <c r="B1135" s="9">
        <v>42151</v>
      </c>
      <c r="C1135" s="40" t="s">
        <v>630</v>
      </c>
      <c r="D1135" s="40" t="s">
        <v>265</v>
      </c>
      <c r="E1135" s="40" t="s">
        <v>53</v>
      </c>
      <c r="F1135" s="47" t="s">
        <v>2325</v>
      </c>
      <c r="G1135" s="40" t="s">
        <v>26</v>
      </c>
      <c r="H1135" s="40" t="s">
        <v>33</v>
      </c>
      <c r="I1135" s="40"/>
      <c r="J1135" s="40"/>
      <c r="K1135" s="40"/>
      <c r="L1135" s="40"/>
      <c r="M1135" s="40"/>
      <c r="N1135" s="40"/>
      <c r="O1135" s="40"/>
      <c r="P1135" s="40"/>
      <c r="Q1135" s="40"/>
      <c r="R1135" s="40"/>
      <c r="S1135" s="40"/>
      <c r="T1135" s="40"/>
      <c r="U1135" s="40"/>
      <c r="V1135" s="40"/>
      <c r="W1135" s="40"/>
      <c r="X1135" s="40"/>
      <c r="Y1135" s="40"/>
      <c r="Z1135" s="40"/>
      <c r="AA1135" s="40"/>
      <c r="AB1135" s="40"/>
      <c r="AC1135" s="40"/>
      <c r="AD1135" s="40" t="s">
        <v>117</v>
      </c>
      <c r="AE1135" s="40"/>
      <c r="AF1135" s="1"/>
    </row>
    <row r="1136" spans="1:32">
      <c r="A1136" s="1" t="s">
        <v>1783</v>
      </c>
      <c r="B1136" s="9">
        <v>42151</v>
      </c>
      <c r="C1136" s="40" t="s">
        <v>601</v>
      </c>
      <c r="D1136" s="40" t="s">
        <v>31</v>
      </c>
      <c r="E1136" s="40" t="s">
        <v>25</v>
      </c>
      <c r="F1136" s="47" t="s">
        <v>2346</v>
      </c>
      <c r="G1136" s="40" t="s">
        <v>26</v>
      </c>
      <c r="H1136" s="40" t="s">
        <v>33</v>
      </c>
      <c r="I1136" s="40" t="s">
        <v>1059</v>
      </c>
      <c r="J1136" s="40">
        <v>39.299999999999997</v>
      </c>
      <c r="K1136" s="40">
        <v>23</v>
      </c>
      <c r="L1136" s="40">
        <v>17.75</v>
      </c>
      <c r="M1136" s="40"/>
      <c r="N1136" s="40"/>
      <c r="O1136" s="40"/>
      <c r="P1136" s="40"/>
      <c r="Q1136" s="40">
        <v>18</v>
      </c>
      <c r="R1136" s="40">
        <v>230</v>
      </c>
      <c r="S1136" s="40">
        <v>212</v>
      </c>
      <c r="T1136" s="40">
        <v>3</v>
      </c>
      <c r="U1136" s="40"/>
      <c r="V1136" s="40"/>
      <c r="W1136" s="40"/>
      <c r="X1136" s="40" t="s">
        <v>1060</v>
      </c>
      <c r="Y1136" s="40" t="s">
        <v>1061</v>
      </c>
      <c r="Z1136" s="40"/>
      <c r="AA1136" s="40"/>
      <c r="AB1136" s="40" t="s">
        <v>1062</v>
      </c>
      <c r="AC1136" s="40" t="s">
        <v>525</v>
      </c>
      <c r="AD1136" s="40" t="s">
        <v>750</v>
      </c>
      <c r="AE1136" s="40" t="s">
        <v>1063</v>
      </c>
      <c r="AF1136" s="1"/>
    </row>
    <row r="1137" spans="1:32">
      <c r="A1137" s="1" t="s">
        <v>1783</v>
      </c>
      <c r="B1137" s="9">
        <v>42151</v>
      </c>
      <c r="C1137" s="40" t="s">
        <v>599</v>
      </c>
      <c r="D1137" s="40" t="s">
        <v>31</v>
      </c>
      <c r="E1137" s="40" t="s">
        <v>25</v>
      </c>
      <c r="F1137" s="47" t="s">
        <v>2347</v>
      </c>
      <c r="G1137" s="40" t="s">
        <v>26</v>
      </c>
      <c r="H1137" s="40" t="s">
        <v>27</v>
      </c>
      <c r="I1137" s="40" t="s">
        <v>769</v>
      </c>
      <c r="J1137" s="40">
        <v>43</v>
      </c>
      <c r="K1137" s="40">
        <v>22.3</v>
      </c>
      <c r="L1137" s="40">
        <v>27.85</v>
      </c>
      <c r="M1137" s="40"/>
      <c r="N1137" s="40"/>
      <c r="O1137" s="40"/>
      <c r="P1137" s="40"/>
      <c r="Q1137" s="40">
        <v>18</v>
      </c>
      <c r="R1137" s="40">
        <v>203</v>
      </c>
      <c r="S1137" s="40">
        <v>185</v>
      </c>
      <c r="T1137" s="40">
        <v>4</v>
      </c>
      <c r="U1137" s="40"/>
      <c r="V1137" s="40" t="s">
        <v>1054</v>
      </c>
      <c r="W1137" s="40"/>
      <c r="X1137" s="40" t="s">
        <v>1055</v>
      </c>
      <c r="Y1137" s="40" t="s">
        <v>1056</v>
      </c>
      <c r="Z1137" s="40"/>
      <c r="AA1137" s="40"/>
      <c r="AB1137" s="40" t="s">
        <v>1057</v>
      </c>
      <c r="AC1137" s="40" t="s">
        <v>525</v>
      </c>
      <c r="AD1137" s="40" t="s">
        <v>750</v>
      </c>
      <c r="AE1137" s="40" t="s">
        <v>1058</v>
      </c>
      <c r="AF1137" s="1"/>
    </row>
    <row r="1138" spans="1:32">
      <c r="A1138" s="1" t="s">
        <v>1783</v>
      </c>
      <c r="B1138" s="9">
        <v>42151</v>
      </c>
      <c r="C1138" s="40" t="s">
        <v>616</v>
      </c>
      <c r="D1138" s="40" t="s">
        <v>29</v>
      </c>
      <c r="E1138" s="40" t="s">
        <v>25</v>
      </c>
      <c r="F1138" s="47" t="s">
        <v>2349</v>
      </c>
      <c r="G1138" s="40" t="s">
        <v>224</v>
      </c>
      <c r="H1138" s="40" t="s">
        <v>27</v>
      </c>
      <c r="I1138" s="40" t="s">
        <v>1064</v>
      </c>
      <c r="J1138" s="40">
        <v>40.700000000000003</v>
      </c>
      <c r="K1138" s="40">
        <v>25.3</v>
      </c>
      <c r="L1138" s="40">
        <v>18.8</v>
      </c>
      <c r="M1138" s="40"/>
      <c r="N1138" s="40"/>
      <c r="O1138" s="40"/>
      <c r="P1138" s="40"/>
      <c r="Q1138" s="40">
        <v>17</v>
      </c>
      <c r="R1138" s="40">
        <v>131</v>
      </c>
      <c r="S1138" s="40">
        <v>114</v>
      </c>
      <c r="T1138" s="40">
        <v>55</v>
      </c>
      <c r="U1138" s="40"/>
      <c r="V1138" s="40"/>
      <c r="W1138" s="40"/>
      <c r="X1138" s="40" t="s">
        <v>1065</v>
      </c>
      <c r="Y1138" s="40" t="s">
        <v>1066</v>
      </c>
      <c r="Z1138" s="40"/>
      <c r="AA1138" s="40" t="s">
        <v>1067</v>
      </c>
      <c r="AB1138" s="40" t="s">
        <v>1068</v>
      </c>
      <c r="AC1138" s="40" t="s">
        <v>525</v>
      </c>
      <c r="AD1138" s="40" t="s">
        <v>117</v>
      </c>
      <c r="AE1138" s="40" t="s">
        <v>1069</v>
      </c>
      <c r="AF1138" s="1"/>
    </row>
    <row r="1139" spans="1:32">
      <c r="A1139" s="1" t="s">
        <v>1783</v>
      </c>
      <c r="B1139" s="9">
        <v>42151</v>
      </c>
      <c r="C1139" s="40" t="s">
        <v>650</v>
      </c>
      <c r="D1139" s="40" t="s">
        <v>30</v>
      </c>
      <c r="E1139" s="40" t="s">
        <v>25</v>
      </c>
      <c r="F1139" s="47" t="s">
        <v>2351</v>
      </c>
      <c r="G1139" s="40" t="s">
        <v>224</v>
      </c>
      <c r="H1139" s="40" t="s">
        <v>33</v>
      </c>
      <c r="I1139" s="40"/>
      <c r="J1139" s="40">
        <v>25.85</v>
      </c>
      <c r="K1139" s="40">
        <v>18.75</v>
      </c>
      <c r="L1139" s="40">
        <v>7.65</v>
      </c>
      <c r="M1139" s="40"/>
      <c r="N1139" s="40"/>
      <c r="O1139" s="40"/>
      <c r="P1139" s="40"/>
      <c r="Q1139" s="40">
        <v>18</v>
      </c>
      <c r="R1139" s="40">
        <v>52</v>
      </c>
      <c r="S1139" s="40">
        <v>34</v>
      </c>
      <c r="T1139" s="40">
        <v>18</v>
      </c>
      <c r="U1139" s="40"/>
      <c r="V1139" s="40"/>
      <c r="W1139" s="40"/>
      <c r="X1139" s="40" t="s">
        <v>1075</v>
      </c>
      <c r="Y1139" s="40" t="s">
        <v>1076</v>
      </c>
      <c r="Z1139" s="40"/>
      <c r="AA1139" s="40" t="s">
        <v>1077</v>
      </c>
      <c r="AB1139" s="40" t="s">
        <v>1078</v>
      </c>
      <c r="AC1139" s="40" t="s">
        <v>525</v>
      </c>
      <c r="AD1139" s="40" t="s">
        <v>79</v>
      </c>
      <c r="AE1139" s="40"/>
      <c r="AF1139" s="1"/>
    </row>
    <row r="1140" spans="1:32">
      <c r="A1140" s="1" t="s">
        <v>1783</v>
      </c>
      <c r="B1140" s="9">
        <v>42151</v>
      </c>
      <c r="C1140" s="40" t="s">
        <v>661</v>
      </c>
      <c r="D1140" s="40" t="s">
        <v>265</v>
      </c>
      <c r="E1140" s="40" t="s">
        <v>25</v>
      </c>
      <c r="F1140" s="47" t="s">
        <v>2350</v>
      </c>
      <c r="G1140" s="40" t="s">
        <v>26</v>
      </c>
      <c r="H1140" s="40" t="s">
        <v>27</v>
      </c>
      <c r="I1140" s="40"/>
      <c r="J1140" s="40">
        <v>38.799999999999997</v>
      </c>
      <c r="K1140" s="40"/>
      <c r="L1140" s="40"/>
      <c r="M1140" s="40">
        <v>139.5</v>
      </c>
      <c r="N1140" s="40">
        <v>178.75</v>
      </c>
      <c r="O1140" s="40">
        <f>(N1140/M1140)*100</f>
        <v>128.13620071684588</v>
      </c>
      <c r="P1140" s="40">
        <v>25.7</v>
      </c>
      <c r="Q1140" s="40">
        <v>18</v>
      </c>
      <c r="R1140" s="40">
        <v>89</v>
      </c>
      <c r="S1140" s="40">
        <v>71</v>
      </c>
      <c r="T1140" s="40">
        <v>0</v>
      </c>
      <c r="U1140" s="40"/>
      <c r="V1140" s="40"/>
      <c r="W1140" s="40"/>
      <c r="X1140" s="40"/>
      <c r="Y1140" s="40"/>
      <c r="Z1140" s="40"/>
      <c r="AA1140" s="40"/>
      <c r="AB1140" s="40"/>
      <c r="AC1140" s="40" t="s">
        <v>525</v>
      </c>
      <c r="AD1140" s="40" t="s">
        <v>79</v>
      </c>
      <c r="AE1140" s="40"/>
      <c r="AF1140" s="1"/>
    </row>
    <row r="1141" spans="1:32">
      <c r="A1141" s="1" t="s">
        <v>1783</v>
      </c>
      <c r="B1141" s="9">
        <v>42151</v>
      </c>
      <c r="C1141" s="40" t="s">
        <v>617</v>
      </c>
      <c r="D1141" s="40" t="s">
        <v>29</v>
      </c>
      <c r="E1141" s="40" t="s">
        <v>25</v>
      </c>
      <c r="F1141" s="47" t="s">
        <v>1586</v>
      </c>
      <c r="G1141" s="40" t="s">
        <v>224</v>
      </c>
      <c r="H1141" s="40" t="s">
        <v>33</v>
      </c>
      <c r="I1141" s="40"/>
      <c r="J1141" s="40">
        <v>36.700000000000003</v>
      </c>
      <c r="K1141" s="40">
        <v>26.7</v>
      </c>
      <c r="L1141" s="40">
        <v>8.9</v>
      </c>
      <c r="M1141" s="40"/>
      <c r="N1141" s="40"/>
      <c r="O1141" s="40"/>
      <c r="P1141" s="40"/>
      <c r="Q1141" s="40">
        <v>18</v>
      </c>
      <c r="R1141" s="40">
        <v>95</v>
      </c>
      <c r="S1141" s="40">
        <v>77</v>
      </c>
      <c r="T1141" s="40">
        <v>30</v>
      </c>
      <c r="U1141" s="40"/>
      <c r="V1141" s="40"/>
      <c r="W1141" s="40"/>
      <c r="X1141" s="40" t="s">
        <v>1070</v>
      </c>
      <c r="Y1141" s="40" t="s">
        <v>1071</v>
      </c>
      <c r="Z1141" s="40"/>
      <c r="AA1141" s="40" t="s">
        <v>1072</v>
      </c>
      <c r="AB1141" s="40" t="s">
        <v>1073</v>
      </c>
      <c r="AC1141" s="40" t="s">
        <v>525</v>
      </c>
      <c r="AD1141" s="40" t="s">
        <v>117</v>
      </c>
      <c r="AE1141" s="40" t="s">
        <v>1074</v>
      </c>
      <c r="AF1141" s="1"/>
    </row>
    <row r="1142" spans="1:32">
      <c r="A1142" s="1" t="s">
        <v>1784</v>
      </c>
      <c r="B1142" s="9">
        <v>42152</v>
      </c>
      <c r="C1142" s="40" t="s">
        <v>610</v>
      </c>
      <c r="D1142" s="40" t="s">
        <v>32</v>
      </c>
      <c r="E1142" s="40" t="s">
        <v>25</v>
      </c>
      <c r="F1142" s="47" t="s">
        <v>2353</v>
      </c>
      <c r="G1142" s="40" t="s">
        <v>224</v>
      </c>
      <c r="H1142" s="40" t="s">
        <v>33</v>
      </c>
      <c r="I1142" s="40" t="s">
        <v>1050</v>
      </c>
      <c r="J1142" s="40">
        <v>27</v>
      </c>
      <c r="K1142" s="40">
        <v>19.399999999999999</v>
      </c>
      <c r="L1142" s="40">
        <v>11.55</v>
      </c>
      <c r="M1142" s="40"/>
      <c r="N1142" s="40"/>
      <c r="O1142" s="40"/>
      <c r="P1142" s="40"/>
      <c r="Q1142" s="40">
        <v>18</v>
      </c>
      <c r="R1142" s="40">
        <v>75</v>
      </c>
      <c r="S1142" s="40">
        <v>57</v>
      </c>
      <c r="T1142" s="40">
        <v>19</v>
      </c>
      <c r="U1142" s="40"/>
      <c r="V1142" s="40"/>
      <c r="W1142" s="40"/>
      <c r="X1142" s="40" t="s">
        <v>1090</v>
      </c>
      <c r="Y1142" s="40" t="s">
        <v>1091</v>
      </c>
      <c r="Z1142" s="40" t="s">
        <v>1092</v>
      </c>
      <c r="AA1142" s="40"/>
      <c r="AB1142" s="40" t="s">
        <v>1093</v>
      </c>
      <c r="AC1142" s="40" t="s">
        <v>525</v>
      </c>
      <c r="AD1142" s="40" t="s">
        <v>750</v>
      </c>
      <c r="AE1142" s="40" t="s">
        <v>1094</v>
      </c>
      <c r="AF1142" s="1"/>
    </row>
    <row r="1143" spans="1:32">
      <c r="A1143" s="1" t="s">
        <v>1784</v>
      </c>
      <c r="B1143" s="9">
        <v>42152</v>
      </c>
      <c r="C1143" s="40" t="s">
        <v>660</v>
      </c>
      <c r="D1143" s="40" t="s">
        <v>30</v>
      </c>
      <c r="E1143" s="40" t="s">
        <v>25</v>
      </c>
      <c r="F1143" s="40" t="s">
        <v>2354</v>
      </c>
      <c r="G1143" s="40" t="s">
        <v>26</v>
      </c>
      <c r="H1143" s="40" t="s">
        <v>33</v>
      </c>
      <c r="I1143" s="40" t="s">
        <v>836</v>
      </c>
      <c r="J1143" s="40">
        <v>25.4</v>
      </c>
      <c r="K1143" s="40">
        <v>19</v>
      </c>
      <c r="L1143" s="40">
        <v>7.1</v>
      </c>
      <c r="M1143" s="40"/>
      <c r="N1143" s="40"/>
      <c r="O1143" s="40"/>
      <c r="P1143" s="40"/>
      <c r="Q1143" s="40">
        <v>18</v>
      </c>
      <c r="R1143" s="40">
        <v>64</v>
      </c>
      <c r="S1143" s="40">
        <v>46</v>
      </c>
      <c r="T1143" s="40">
        <v>20</v>
      </c>
      <c r="U1143" s="40"/>
      <c r="V1143" s="40"/>
      <c r="W1143" s="40"/>
      <c r="X1143" s="40" t="s">
        <v>1111</v>
      </c>
      <c r="Y1143" s="40" t="s">
        <v>1112</v>
      </c>
      <c r="Z1143" s="40" t="s">
        <v>1113</v>
      </c>
      <c r="AA1143" s="40" t="s">
        <v>1114</v>
      </c>
      <c r="AB1143" s="40" t="s">
        <v>1115</v>
      </c>
      <c r="AC1143" s="40" t="s">
        <v>525</v>
      </c>
      <c r="AD1143" s="40" t="s">
        <v>525</v>
      </c>
      <c r="AE1143" s="40" t="s">
        <v>1116</v>
      </c>
      <c r="AF1143" s="1"/>
    </row>
    <row r="1144" spans="1:32">
      <c r="A1144" s="1" t="s">
        <v>1784</v>
      </c>
      <c r="B1144" s="9">
        <v>42152</v>
      </c>
      <c r="C1144" s="40" t="s">
        <v>671</v>
      </c>
      <c r="D1144" s="40" t="s">
        <v>30</v>
      </c>
      <c r="E1144" s="40" t="s">
        <v>25</v>
      </c>
      <c r="F1144" s="47" t="s">
        <v>1552</v>
      </c>
      <c r="G1144" s="40" t="s">
        <v>224</v>
      </c>
      <c r="H1144" s="40" t="s">
        <v>27</v>
      </c>
      <c r="I1144" s="40" t="s">
        <v>1013</v>
      </c>
      <c r="J1144" s="40">
        <v>27.1</v>
      </c>
      <c r="K1144" s="40">
        <v>19</v>
      </c>
      <c r="L1144" s="40">
        <v>12</v>
      </c>
      <c r="M1144" s="40"/>
      <c r="N1144" s="40"/>
      <c r="O1144" s="40"/>
      <c r="P1144" s="40"/>
      <c r="Q1144" s="40">
        <v>18</v>
      </c>
      <c r="R1144" s="40">
        <v>56</v>
      </c>
      <c r="S1144" s="40">
        <v>38</v>
      </c>
      <c r="T1144" s="40">
        <v>12</v>
      </c>
      <c r="U1144" s="40"/>
      <c r="V1144" s="40"/>
      <c r="W1144" s="40"/>
      <c r="X1144" s="40" t="s">
        <v>1117</v>
      </c>
      <c r="Y1144" s="40" t="s">
        <v>1118</v>
      </c>
      <c r="Z1144" s="40" t="s">
        <v>1119</v>
      </c>
      <c r="AA1144" s="40" t="s">
        <v>1120</v>
      </c>
      <c r="AB1144" s="40" t="s">
        <v>1121</v>
      </c>
      <c r="AC1144" s="40" t="s">
        <v>525</v>
      </c>
      <c r="AD1144" s="40" t="s">
        <v>525</v>
      </c>
      <c r="AE1144" s="40"/>
      <c r="AF1144" s="1"/>
    </row>
    <row r="1145" spans="1:32">
      <c r="A1145" s="1" t="s">
        <v>1784</v>
      </c>
      <c r="B1145" s="9">
        <v>42152</v>
      </c>
      <c r="C1145" s="40" t="s">
        <v>592</v>
      </c>
      <c r="D1145" s="40" t="s">
        <v>29</v>
      </c>
      <c r="E1145" s="40" t="s">
        <v>25</v>
      </c>
      <c r="F1145" s="47" t="s">
        <v>2352</v>
      </c>
      <c r="G1145" s="40" t="s">
        <v>224</v>
      </c>
      <c r="H1145" s="40" t="s">
        <v>33</v>
      </c>
      <c r="I1145" s="40" t="s">
        <v>1050</v>
      </c>
      <c r="J1145" s="40">
        <v>39.9</v>
      </c>
      <c r="K1145" s="40">
        <v>28.95</v>
      </c>
      <c r="L1145" s="40">
        <v>12.2</v>
      </c>
      <c r="M1145" s="40"/>
      <c r="N1145" s="40"/>
      <c r="O1145" s="40"/>
      <c r="P1145" s="40"/>
      <c r="Q1145" s="40">
        <v>18</v>
      </c>
      <c r="R1145" s="40">
        <v>167</v>
      </c>
      <c r="S1145" s="40">
        <v>149</v>
      </c>
      <c r="T1145" s="40">
        <v>84</v>
      </c>
      <c r="U1145" s="40"/>
      <c r="V1145" s="40"/>
      <c r="W1145" s="40"/>
      <c r="X1145" s="40" t="s">
        <v>1084</v>
      </c>
      <c r="Y1145" s="40" t="s">
        <v>1085</v>
      </c>
      <c r="Z1145" s="40" t="s">
        <v>1086</v>
      </c>
      <c r="AA1145" s="40" t="s">
        <v>1087</v>
      </c>
      <c r="AB1145" s="40" t="s">
        <v>1088</v>
      </c>
      <c r="AC1145" s="40" t="s">
        <v>525</v>
      </c>
      <c r="AD1145" s="40" t="s">
        <v>750</v>
      </c>
      <c r="AE1145" s="40" t="s">
        <v>1089</v>
      </c>
      <c r="AF1145" s="1"/>
    </row>
    <row r="1146" spans="1:32">
      <c r="A1146" s="1" t="s">
        <v>1784</v>
      </c>
      <c r="B1146" s="9">
        <v>42152</v>
      </c>
      <c r="C1146" s="40" t="s">
        <v>624</v>
      </c>
      <c r="D1146" s="40" t="s">
        <v>30</v>
      </c>
      <c r="E1146" s="40" t="s">
        <v>25</v>
      </c>
      <c r="F1146" s="47" t="s">
        <v>1541</v>
      </c>
      <c r="G1146" s="40" t="s">
        <v>224</v>
      </c>
      <c r="H1146" s="40" t="s">
        <v>33</v>
      </c>
      <c r="I1146" s="40" t="s">
        <v>1050</v>
      </c>
      <c r="J1146" s="40">
        <v>25.85</v>
      </c>
      <c r="K1146" s="40">
        <v>20.100000000000001</v>
      </c>
      <c r="L1146" s="40">
        <v>10.3</v>
      </c>
      <c r="M1146" s="40"/>
      <c r="N1146" s="40"/>
      <c r="O1146" s="40"/>
      <c r="P1146" s="40"/>
      <c r="Q1146" s="40">
        <v>18</v>
      </c>
      <c r="R1146" s="40">
        <v>60</v>
      </c>
      <c r="S1146" s="40">
        <v>42</v>
      </c>
      <c r="T1146" s="40">
        <v>19</v>
      </c>
      <c r="U1146" s="40"/>
      <c r="V1146" s="40"/>
      <c r="W1146" s="40"/>
      <c r="X1146" s="40" t="s">
        <v>1101</v>
      </c>
      <c r="Y1146" s="40" t="s">
        <v>1102</v>
      </c>
      <c r="Z1146" s="40" t="s">
        <v>1103</v>
      </c>
      <c r="AA1146" s="40" t="s">
        <v>1104</v>
      </c>
      <c r="AB1146" s="40" t="s">
        <v>1105</v>
      </c>
      <c r="AC1146" s="40" t="s">
        <v>525</v>
      </c>
      <c r="AD1146" s="40" t="s">
        <v>1100</v>
      </c>
      <c r="AE1146" s="40"/>
      <c r="AF1146" s="1"/>
    </row>
    <row r="1147" spans="1:32">
      <c r="A1147" s="1" t="s">
        <v>1784</v>
      </c>
      <c r="B1147" s="9">
        <v>42152</v>
      </c>
      <c r="C1147" s="40" t="s">
        <v>625</v>
      </c>
      <c r="D1147" s="40" t="s">
        <v>30</v>
      </c>
      <c r="E1147" s="40" t="s">
        <v>25</v>
      </c>
      <c r="F1147" s="47" t="s">
        <v>2355</v>
      </c>
      <c r="G1147" s="40" t="s">
        <v>224</v>
      </c>
      <c r="H1147" s="40" t="s">
        <v>27</v>
      </c>
      <c r="I1147" s="40" t="s">
        <v>1013</v>
      </c>
      <c r="J1147" s="40">
        <v>26.3</v>
      </c>
      <c r="K1147" s="40">
        <v>18.8</v>
      </c>
      <c r="L1147" s="40">
        <v>14.6</v>
      </c>
      <c r="M1147" s="40"/>
      <c r="N1147" s="40"/>
      <c r="O1147" s="40"/>
      <c r="P1147" s="40"/>
      <c r="Q1147" s="40">
        <v>18</v>
      </c>
      <c r="R1147" s="40">
        <v>59</v>
      </c>
      <c r="S1147" s="40">
        <v>41</v>
      </c>
      <c r="T1147" s="40">
        <v>29</v>
      </c>
      <c r="U1147" s="40"/>
      <c r="V1147" s="40"/>
      <c r="W1147" s="40"/>
      <c r="X1147" s="40" t="s">
        <v>1106</v>
      </c>
      <c r="Y1147" s="40" t="s">
        <v>1107</v>
      </c>
      <c r="Z1147" s="40" t="s">
        <v>1108</v>
      </c>
      <c r="AA1147" s="40" t="s">
        <v>1109</v>
      </c>
      <c r="AB1147" s="40" t="s">
        <v>1110</v>
      </c>
      <c r="AC1147" s="40" t="s">
        <v>525</v>
      </c>
      <c r="AD1147" s="40" t="s">
        <v>1100</v>
      </c>
      <c r="AE1147" s="40"/>
      <c r="AF1147" s="1"/>
    </row>
    <row r="1148" spans="1:32">
      <c r="A1148" s="1" t="s">
        <v>1784</v>
      </c>
      <c r="B1148" s="9">
        <v>42152</v>
      </c>
      <c r="C1148" s="40" t="s">
        <v>616</v>
      </c>
      <c r="D1148" s="40" t="s">
        <v>30</v>
      </c>
      <c r="E1148" s="40" t="s">
        <v>25</v>
      </c>
      <c r="F1148" s="47" t="s">
        <v>2356</v>
      </c>
      <c r="G1148" s="40" t="s">
        <v>26</v>
      </c>
      <c r="H1148" s="40" t="s">
        <v>33</v>
      </c>
      <c r="I1148" s="40" t="s">
        <v>836</v>
      </c>
      <c r="J1148" s="40">
        <v>25.65</v>
      </c>
      <c r="K1148" s="40">
        <v>18.899999999999999</v>
      </c>
      <c r="L1148" s="40">
        <v>9</v>
      </c>
      <c r="M1148" s="40"/>
      <c r="N1148" s="40"/>
      <c r="O1148" s="40"/>
      <c r="P1148" s="40"/>
      <c r="Q1148" s="40">
        <v>18</v>
      </c>
      <c r="R1148" s="40">
        <v>60</v>
      </c>
      <c r="S1148" s="40">
        <v>42</v>
      </c>
      <c r="T1148" s="40">
        <v>28</v>
      </c>
      <c r="U1148" s="40"/>
      <c r="V1148" s="40"/>
      <c r="W1148" s="40"/>
      <c r="X1148" s="40" t="s">
        <v>1095</v>
      </c>
      <c r="Y1148" s="40" t="s">
        <v>1096</v>
      </c>
      <c r="Z1148" s="40" t="s">
        <v>1097</v>
      </c>
      <c r="AA1148" s="40" t="s">
        <v>1098</v>
      </c>
      <c r="AB1148" s="40" t="s">
        <v>1099</v>
      </c>
      <c r="AC1148" s="40" t="s">
        <v>525</v>
      </c>
      <c r="AD1148" s="40" t="s">
        <v>750</v>
      </c>
      <c r="AE1148" s="40"/>
      <c r="AF1148" s="1"/>
    </row>
    <row r="1149" spans="1:32">
      <c r="A1149" s="1" t="s">
        <v>1784</v>
      </c>
      <c r="B1149" s="9">
        <v>42152</v>
      </c>
      <c r="C1149" s="40" t="s">
        <v>619</v>
      </c>
      <c r="D1149" s="40" t="s">
        <v>29</v>
      </c>
      <c r="E1149" s="40" t="s">
        <v>53</v>
      </c>
      <c r="F1149" s="47" t="s">
        <v>1586</v>
      </c>
      <c r="G1149" s="40" t="s">
        <v>224</v>
      </c>
      <c r="H1149" s="40" t="s">
        <v>33</v>
      </c>
      <c r="I1149" s="40"/>
      <c r="J1149" s="40"/>
      <c r="K1149" s="40"/>
      <c r="L1149" s="40"/>
      <c r="M1149" s="40"/>
      <c r="N1149" s="40"/>
      <c r="O1149" s="40"/>
      <c r="P1149" s="40"/>
      <c r="Q1149" s="40"/>
      <c r="R1149" s="40"/>
      <c r="S1149" s="40"/>
      <c r="T1149" s="40"/>
      <c r="U1149" s="40"/>
      <c r="V1149" s="40"/>
      <c r="W1149" s="40"/>
      <c r="X1149" s="40"/>
      <c r="Y1149" s="40"/>
      <c r="Z1149" s="40"/>
      <c r="AA1149" s="40"/>
      <c r="AB1149" s="40"/>
      <c r="AC1149" s="40"/>
      <c r="AD1149" s="40" t="s">
        <v>750</v>
      </c>
      <c r="AE1149" s="40"/>
      <c r="AF1149" s="1"/>
    </row>
    <row r="1150" spans="1:32">
      <c r="A1150" s="1" t="s">
        <v>1785</v>
      </c>
      <c r="B1150" s="9">
        <v>42153</v>
      </c>
      <c r="C1150" s="40" t="s">
        <v>660</v>
      </c>
      <c r="D1150" s="40" t="s">
        <v>30</v>
      </c>
      <c r="E1150" s="40" t="s">
        <v>53</v>
      </c>
      <c r="F1150" s="47" t="s">
        <v>2354</v>
      </c>
      <c r="G1150" s="40" t="s">
        <v>26</v>
      </c>
      <c r="H1150" s="40" t="s">
        <v>33</v>
      </c>
      <c r="I1150" s="40"/>
      <c r="J1150" s="40"/>
      <c r="K1150" s="40"/>
      <c r="L1150" s="40"/>
      <c r="M1150" s="40"/>
      <c r="N1150" s="40"/>
      <c r="O1150" s="40"/>
      <c r="P1150" s="40"/>
      <c r="Q1150" s="40"/>
      <c r="R1150" s="40"/>
      <c r="S1150" s="40"/>
      <c r="T1150" s="40"/>
      <c r="U1150" s="40"/>
      <c r="V1150" s="40"/>
      <c r="W1150" s="40"/>
      <c r="X1150" s="40"/>
      <c r="Y1150" s="40"/>
      <c r="Z1150" s="40"/>
      <c r="AA1150" s="40"/>
      <c r="AB1150" s="40"/>
      <c r="AC1150" s="40"/>
      <c r="AD1150" s="40" t="s">
        <v>79</v>
      </c>
      <c r="AE1150" s="40"/>
      <c r="AF1150" s="1"/>
    </row>
    <row r="1151" spans="1:32">
      <c r="A1151" s="1" t="s">
        <v>1785</v>
      </c>
      <c r="B1151" s="9">
        <v>42153</v>
      </c>
      <c r="C1151" s="40" t="s">
        <v>656</v>
      </c>
      <c r="D1151" s="40" t="s">
        <v>146</v>
      </c>
      <c r="E1151" s="40" t="s">
        <v>25</v>
      </c>
      <c r="F1151" s="47" t="s">
        <v>1576</v>
      </c>
      <c r="G1151" s="40" t="s">
        <v>26</v>
      </c>
      <c r="H1151" s="40" t="s">
        <v>27</v>
      </c>
      <c r="I1151" s="40" t="s">
        <v>769</v>
      </c>
      <c r="J1151" s="40">
        <v>19.600000000000001</v>
      </c>
      <c r="K1151" s="40">
        <v>18.3</v>
      </c>
      <c r="L1151" s="40">
        <v>19.600000000000001</v>
      </c>
      <c r="M1151" s="40"/>
      <c r="N1151" s="40"/>
      <c r="O1151" s="40"/>
      <c r="P1151" s="40"/>
      <c r="Q1151" s="40">
        <v>18</v>
      </c>
      <c r="R1151" s="40">
        <v>65</v>
      </c>
      <c r="S1151" s="40">
        <v>47</v>
      </c>
      <c r="T1151" s="40">
        <v>0</v>
      </c>
      <c r="U1151" s="40"/>
      <c r="V1151" s="40"/>
      <c r="W1151" s="40"/>
      <c r="X1151" s="40" t="s">
        <v>1130</v>
      </c>
      <c r="Y1151" s="40"/>
      <c r="Z1151" s="40"/>
      <c r="AA1151" s="40" t="s">
        <v>1131</v>
      </c>
      <c r="AB1151" s="40" t="s">
        <v>1132</v>
      </c>
      <c r="AC1151" s="40" t="s">
        <v>525</v>
      </c>
      <c r="AD1151" s="40" t="s">
        <v>79</v>
      </c>
      <c r="AE1151" s="40" t="s">
        <v>1133</v>
      </c>
      <c r="AF1151" s="1"/>
    </row>
    <row r="1152" spans="1:32">
      <c r="A1152" s="1" t="s">
        <v>1785</v>
      </c>
      <c r="B1152" s="9">
        <v>42153</v>
      </c>
      <c r="C1152" s="40" t="s">
        <v>591</v>
      </c>
      <c r="D1152" s="40" t="s">
        <v>36</v>
      </c>
      <c r="E1152" s="40" t="s">
        <v>25</v>
      </c>
      <c r="F1152" s="47" t="s">
        <v>2357</v>
      </c>
      <c r="G1152" s="40" t="s">
        <v>224</v>
      </c>
      <c r="H1152" s="40" t="s">
        <v>33</v>
      </c>
      <c r="I1152" s="40" t="s">
        <v>963</v>
      </c>
      <c r="J1152" s="40">
        <v>34.65</v>
      </c>
      <c r="K1152" s="40"/>
      <c r="L1152" s="40"/>
      <c r="M1152" s="40">
        <v>139</v>
      </c>
      <c r="N1152" s="40">
        <v>103.2</v>
      </c>
      <c r="O1152" s="40">
        <f>(N1152/M1152)*100</f>
        <v>74.24460431654677</v>
      </c>
      <c r="P1152" s="40"/>
      <c r="Q1152" s="40">
        <v>18</v>
      </c>
      <c r="R1152" s="40">
        <v>116</v>
      </c>
      <c r="S1152" s="40">
        <v>98</v>
      </c>
      <c r="T1152" s="40">
        <v>0</v>
      </c>
      <c r="U1152" s="40"/>
      <c r="V1152" s="40" t="s">
        <v>1122</v>
      </c>
      <c r="W1152" s="40"/>
      <c r="X1152" s="40"/>
      <c r="Y1152" s="40"/>
      <c r="Z1152" s="40"/>
      <c r="AA1152" s="40"/>
      <c r="AB1152" s="40"/>
      <c r="AC1152" s="40"/>
      <c r="AD1152" s="40" t="s">
        <v>525</v>
      </c>
      <c r="AE1152" s="40"/>
      <c r="AF1152" s="1"/>
    </row>
    <row r="1153" spans="1:32">
      <c r="A1153" s="1" t="s">
        <v>1785</v>
      </c>
      <c r="B1153" s="9">
        <v>42153</v>
      </c>
      <c r="C1153" s="40" t="s">
        <v>590</v>
      </c>
      <c r="D1153" s="40" t="s">
        <v>31</v>
      </c>
      <c r="E1153" s="40" t="s">
        <v>53</v>
      </c>
      <c r="F1153" s="47" t="s">
        <v>2346</v>
      </c>
      <c r="G1153" s="40" t="s">
        <v>26</v>
      </c>
      <c r="H1153" s="40" t="s">
        <v>33</v>
      </c>
      <c r="I1153" s="40"/>
      <c r="J1153" s="40"/>
      <c r="K1153" s="40"/>
      <c r="L1153" s="40"/>
      <c r="M1153" s="40"/>
      <c r="N1153" s="40"/>
      <c r="O1153" s="40"/>
      <c r="P1153" s="40"/>
      <c r="Q1153" s="40"/>
      <c r="R1153" s="40"/>
      <c r="S1153" s="40"/>
      <c r="T1153" s="40"/>
      <c r="U1153" s="40"/>
      <c r="V1153" s="40"/>
      <c r="W1153" s="40"/>
      <c r="X1153" s="40"/>
      <c r="Y1153" s="40"/>
      <c r="Z1153" s="40"/>
      <c r="AA1153" s="40"/>
      <c r="AB1153" s="40"/>
      <c r="AC1153" s="40"/>
      <c r="AD1153" s="40" t="s">
        <v>525</v>
      </c>
      <c r="AE1153" s="40"/>
      <c r="AF1153" s="1"/>
    </row>
    <row r="1154" spans="1:32">
      <c r="A1154" s="1" t="s">
        <v>1785</v>
      </c>
      <c r="B1154" s="9">
        <v>42153</v>
      </c>
      <c r="C1154" s="40" t="s">
        <v>624</v>
      </c>
      <c r="D1154" s="40" t="s">
        <v>30</v>
      </c>
      <c r="E1154" s="40" t="s">
        <v>53</v>
      </c>
      <c r="F1154" s="47" t="s">
        <v>1541</v>
      </c>
      <c r="G1154" s="40" t="s">
        <v>224</v>
      </c>
      <c r="H1154" s="40" t="s">
        <v>33</v>
      </c>
      <c r="I1154" s="40"/>
      <c r="J1154" s="40"/>
      <c r="K1154" s="40"/>
      <c r="L1154" s="40"/>
      <c r="M1154" s="40"/>
      <c r="N1154" s="40"/>
      <c r="O1154" s="40"/>
      <c r="P1154" s="40"/>
      <c r="Q1154" s="40"/>
      <c r="R1154" s="40"/>
      <c r="S1154" s="40"/>
      <c r="T1154" s="40"/>
      <c r="U1154" s="40"/>
      <c r="V1154" s="40"/>
      <c r="W1154" s="40"/>
      <c r="X1154" s="40"/>
      <c r="Y1154" s="40"/>
      <c r="Z1154" s="40"/>
      <c r="AA1154" s="40"/>
      <c r="AB1154" s="40"/>
      <c r="AC1154" s="40"/>
      <c r="AD1154" s="40" t="s">
        <v>1129</v>
      </c>
      <c r="AE1154" s="40"/>
      <c r="AF1154" s="1"/>
    </row>
    <row r="1155" spans="1:32">
      <c r="A1155" s="1" t="s">
        <v>1785</v>
      </c>
      <c r="B1155" s="9">
        <v>42153</v>
      </c>
      <c r="C1155" s="40" t="s">
        <v>647</v>
      </c>
      <c r="D1155" s="40" t="s">
        <v>30</v>
      </c>
      <c r="E1155" s="40" t="s">
        <v>53</v>
      </c>
      <c r="F1155" s="47" t="s">
        <v>2355</v>
      </c>
      <c r="G1155" s="40" t="s">
        <v>224</v>
      </c>
      <c r="H1155" s="40" t="s">
        <v>27</v>
      </c>
      <c r="I1155" s="40"/>
      <c r="J1155" s="40"/>
      <c r="K1155" s="40"/>
      <c r="L1155" s="40"/>
      <c r="M1155" s="40"/>
      <c r="N1155" s="40"/>
      <c r="O1155" s="40"/>
      <c r="P1155" s="40"/>
      <c r="Q1155" s="40"/>
      <c r="R1155" s="40"/>
      <c r="S1155" s="40"/>
      <c r="T1155" s="40"/>
      <c r="U1155" s="40"/>
      <c r="V1155" s="40"/>
      <c r="W1155" s="40"/>
      <c r="X1155" s="40"/>
      <c r="Y1155" s="40"/>
      <c r="Z1155" s="40"/>
      <c r="AA1155" s="40"/>
      <c r="AB1155" s="40"/>
      <c r="AC1155" s="40"/>
      <c r="AD1155" s="40" t="s">
        <v>1129</v>
      </c>
      <c r="AE1155" s="40"/>
      <c r="AF1155" s="1"/>
    </row>
    <row r="1156" spans="1:32">
      <c r="A1156" s="1" t="s">
        <v>1785</v>
      </c>
      <c r="B1156" s="9">
        <v>42153</v>
      </c>
      <c r="C1156" s="40" t="s">
        <v>680</v>
      </c>
      <c r="D1156" s="40" t="s">
        <v>29</v>
      </c>
      <c r="E1156" s="40" t="s">
        <v>25</v>
      </c>
      <c r="F1156" s="47" t="s">
        <v>1551</v>
      </c>
      <c r="G1156" s="40" t="s">
        <v>224</v>
      </c>
      <c r="H1156" s="40" t="s">
        <v>33</v>
      </c>
      <c r="I1156" s="40" t="s">
        <v>1050</v>
      </c>
      <c r="J1156" s="40">
        <v>38.75</v>
      </c>
      <c r="K1156" s="40">
        <v>25.8</v>
      </c>
      <c r="L1156" s="40">
        <v>9.6</v>
      </c>
      <c r="M1156" s="40"/>
      <c r="N1156" s="40"/>
      <c r="O1156" s="40"/>
      <c r="P1156" s="40"/>
      <c r="Q1156" s="40">
        <v>18</v>
      </c>
      <c r="R1156" s="40">
        <v>120</v>
      </c>
      <c r="S1156" s="40">
        <v>102</v>
      </c>
      <c r="T1156" s="40">
        <v>35</v>
      </c>
      <c r="U1156" s="40"/>
      <c r="V1156" s="40"/>
      <c r="W1156" s="40"/>
      <c r="X1156" s="40" t="s">
        <v>1135</v>
      </c>
      <c r="Y1156" s="40" t="s">
        <v>1136</v>
      </c>
      <c r="Z1156" s="40"/>
      <c r="AA1156" s="40" t="s">
        <v>1137</v>
      </c>
      <c r="AB1156" s="40" t="s">
        <v>1138</v>
      </c>
      <c r="AC1156" s="40" t="s">
        <v>525</v>
      </c>
      <c r="AD1156" s="40" t="s">
        <v>79</v>
      </c>
      <c r="AE1156" s="40" t="s">
        <v>1139</v>
      </c>
      <c r="AF1156" s="1"/>
    </row>
    <row r="1157" spans="1:32" s="78" customFormat="1">
      <c r="A1157" s="1" t="s">
        <v>1785</v>
      </c>
      <c r="B1157" s="9">
        <v>42153</v>
      </c>
      <c r="C1157" s="40" t="s">
        <v>602</v>
      </c>
      <c r="D1157" s="40" t="s">
        <v>29</v>
      </c>
      <c r="E1157" s="40" t="s">
        <v>53</v>
      </c>
      <c r="F1157" s="47" t="s">
        <v>1586</v>
      </c>
      <c r="G1157" s="40" t="s">
        <v>224</v>
      </c>
      <c r="H1157" s="40" t="s">
        <v>33</v>
      </c>
      <c r="I1157" s="40"/>
      <c r="J1157" s="40"/>
      <c r="K1157" s="40"/>
      <c r="L1157" s="40"/>
      <c r="M1157" s="40"/>
      <c r="N1157" s="40"/>
      <c r="O1157" s="40"/>
      <c r="P1157" s="40"/>
      <c r="Q1157" s="40"/>
      <c r="R1157" s="40"/>
      <c r="S1157" s="40"/>
      <c r="T1157" s="40"/>
      <c r="U1157" s="40"/>
      <c r="V1157" s="40"/>
      <c r="W1157" s="40"/>
      <c r="X1157" s="40"/>
      <c r="Y1157" s="40"/>
      <c r="Z1157" s="40"/>
      <c r="AA1157" s="40"/>
      <c r="AB1157" s="40"/>
      <c r="AC1157" s="40"/>
      <c r="AD1157" s="40" t="s">
        <v>525</v>
      </c>
      <c r="AE1157" s="40"/>
      <c r="AF1157" s="1"/>
    </row>
    <row r="1158" spans="1:32">
      <c r="A1158" s="1" t="s">
        <v>1785</v>
      </c>
      <c r="B1158" s="9">
        <v>42153</v>
      </c>
      <c r="C1158" s="40" t="s">
        <v>617</v>
      </c>
      <c r="D1158" s="40" t="s">
        <v>32</v>
      </c>
      <c r="E1158" s="40" t="s">
        <v>25</v>
      </c>
      <c r="F1158" s="47" t="s">
        <v>2609</v>
      </c>
      <c r="G1158" s="40" t="s">
        <v>224</v>
      </c>
      <c r="H1158" s="40" t="s">
        <v>33</v>
      </c>
      <c r="I1158" s="40" t="s">
        <v>1123</v>
      </c>
      <c r="J1158" s="40">
        <v>26.6</v>
      </c>
      <c r="K1158" s="40">
        <v>19.8</v>
      </c>
      <c r="L1158" s="40">
        <v>11</v>
      </c>
      <c r="M1158" s="40"/>
      <c r="N1158" s="40"/>
      <c r="O1158" s="40"/>
      <c r="P1158" s="40"/>
      <c r="Q1158" s="40">
        <v>18</v>
      </c>
      <c r="R1158" s="40">
        <v>79</v>
      </c>
      <c r="S1158" s="40">
        <v>61</v>
      </c>
      <c r="T1158" s="40">
        <v>7</v>
      </c>
      <c r="U1158" s="40"/>
      <c r="V1158" s="40"/>
      <c r="W1158" s="40"/>
      <c r="X1158" s="40" t="s">
        <v>1124</v>
      </c>
      <c r="Y1158" s="40" t="s">
        <v>1125</v>
      </c>
      <c r="Z1158" s="40" t="s">
        <v>1126</v>
      </c>
      <c r="AA1158" s="40" t="s">
        <v>1127</v>
      </c>
      <c r="AB1158" s="40" t="s">
        <v>1128</v>
      </c>
      <c r="AC1158" s="40" t="s">
        <v>525</v>
      </c>
      <c r="AD1158" s="40" t="s">
        <v>525</v>
      </c>
      <c r="AE1158" s="40"/>
      <c r="AF1158" s="1"/>
    </row>
    <row r="1159" spans="1:32">
      <c r="A1159" s="35" t="s">
        <v>1785</v>
      </c>
      <c r="B1159" s="36">
        <v>42153</v>
      </c>
      <c r="C1159" s="45" t="s">
        <v>684</v>
      </c>
      <c r="D1159" s="45" t="s">
        <v>32</v>
      </c>
      <c r="E1159" s="45" t="s">
        <v>25</v>
      </c>
      <c r="F1159" s="72"/>
      <c r="G1159" s="45"/>
      <c r="H1159" s="45"/>
      <c r="I1159" s="45"/>
      <c r="J1159" s="45"/>
      <c r="K1159" s="45"/>
      <c r="L1159" s="45"/>
      <c r="M1159" s="45"/>
      <c r="N1159" s="45"/>
      <c r="O1159" s="45"/>
      <c r="P1159" s="45"/>
      <c r="Q1159" s="45"/>
      <c r="R1159" s="45"/>
      <c r="S1159" s="45"/>
      <c r="T1159" s="45"/>
      <c r="U1159" s="45"/>
      <c r="V1159" s="45"/>
      <c r="W1159" s="45"/>
      <c r="X1159" s="45"/>
      <c r="Y1159" s="45"/>
      <c r="Z1159" s="45"/>
      <c r="AA1159" s="45"/>
      <c r="AB1159" s="45"/>
      <c r="AC1159" s="45"/>
      <c r="AD1159" s="45" t="s">
        <v>79</v>
      </c>
      <c r="AE1159" s="45" t="s">
        <v>2596</v>
      </c>
      <c r="AF1159" s="35"/>
    </row>
    <row r="1160" spans="1:32">
      <c r="A1160" s="1" t="s">
        <v>1786</v>
      </c>
      <c r="B1160" s="9">
        <v>42154</v>
      </c>
      <c r="C1160" s="40" t="s">
        <v>680</v>
      </c>
      <c r="D1160" s="40" t="s">
        <v>29</v>
      </c>
      <c r="E1160" s="40" t="s">
        <v>53</v>
      </c>
      <c r="F1160" s="47" t="s">
        <v>2348</v>
      </c>
      <c r="G1160" s="40" t="s">
        <v>26</v>
      </c>
      <c r="H1160" s="40" t="s">
        <v>27</v>
      </c>
      <c r="I1160" s="40"/>
      <c r="J1160" s="40"/>
      <c r="K1160" s="40"/>
      <c r="L1160" s="40"/>
      <c r="M1160" s="40"/>
      <c r="N1160" s="40"/>
      <c r="O1160" s="40"/>
      <c r="P1160" s="40"/>
      <c r="Q1160" s="40"/>
      <c r="R1160" s="40"/>
      <c r="S1160" s="40"/>
      <c r="T1160" s="40"/>
      <c r="U1160" s="40"/>
      <c r="V1160" s="40"/>
      <c r="W1160" s="40"/>
      <c r="X1160" s="40"/>
      <c r="Y1160" s="40"/>
      <c r="Z1160" s="40"/>
      <c r="AA1160" s="40"/>
      <c r="AB1160" s="40"/>
      <c r="AC1160" s="40"/>
      <c r="AD1160" s="40" t="s">
        <v>750</v>
      </c>
      <c r="AE1160" s="40"/>
      <c r="AF1160" s="1"/>
    </row>
    <row r="1161" spans="1:32">
      <c r="A1161" s="1" t="s">
        <v>1786</v>
      </c>
      <c r="B1161" s="9">
        <v>42154</v>
      </c>
      <c r="C1161" s="40" t="s">
        <v>611</v>
      </c>
      <c r="D1161" s="40" t="s">
        <v>32</v>
      </c>
      <c r="E1161" s="40" t="s">
        <v>53</v>
      </c>
      <c r="F1161" s="47" t="s">
        <v>2353</v>
      </c>
      <c r="G1161" s="40" t="s">
        <v>224</v>
      </c>
      <c r="H1161" s="40" t="s">
        <v>33</v>
      </c>
      <c r="I1161" s="40"/>
      <c r="J1161" s="40"/>
      <c r="K1161" s="40"/>
      <c r="L1161" s="40"/>
      <c r="M1161" s="40"/>
      <c r="N1161" s="40"/>
      <c r="O1161" s="40"/>
      <c r="P1161" s="40"/>
      <c r="Q1161" s="40"/>
      <c r="R1161" s="40"/>
      <c r="S1161" s="40"/>
      <c r="T1161" s="40"/>
      <c r="U1161" s="40"/>
      <c r="V1161" s="40"/>
      <c r="W1161" s="40"/>
      <c r="X1161" s="40"/>
      <c r="Y1161" s="40"/>
      <c r="Z1161" s="40"/>
      <c r="AA1161" s="40"/>
      <c r="AB1161" s="40"/>
      <c r="AC1161" s="40"/>
      <c r="AD1161" s="40" t="s">
        <v>79</v>
      </c>
      <c r="AE1161" s="40" t="s">
        <v>959</v>
      </c>
      <c r="AF1161" s="1"/>
    </row>
    <row r="1162" spans="1:32">
      <c r="A1162" s="1" t="s">
        <v>1786</v>
      </c>
      <c r="B1162" s="9">
        <v>42154</v>
      </c>
      <c r="C1162" s="40" t="s">
        <v>667</v>
      </c>
      <c r="D1162" s="40" t="s">
        <v>30</v>
      </c>
      <c r="E1162" s="40" t="s">
        <v>53</v>
      </c>
      <c r="F1162" s="47" t="s">
        <v>2354</v>
      </c>
      <c r="G1162" s="40" t="s">
        <v>26</v>
      </c>
      <c r="H1162" s="40" t="s">
        <v>33</v>
      </c>
      <c r="I1162" s="40"/>
      <c r="J1162" s="40"/>
      <c r="K1162" s="40"/>
      <c r="L1162" s="40"/>
      <c r="M1162" s="40"/>
      <c r="N1162" s="40"/>
      <c r="O1162" s="40"/>
      <c r="P1162" s="40"/>
      <c r="Q1162" s="40"/>
      <c r="R1162" s="40"/>
      <c r="S1162" s="40"/>
      <c r="T1162" s="40"/>
      <c r="U1162" s="40"/>
      <c r="V1162" s="40"/>
      <c r="W1162" s="40"/>
      <c r="X1162" s="40"/>
      <c r="Y1162" s="40"/>
      <c r="Z1162" s="40"/>
      <c r="AA1162" s="40"/>
      <c r="AB1162" s="40"/>
      <c r="AC1162" s="40"/>
      <c r="AD1162" s="40" t="s">
        <v>750</v>
      </c>
      <c r="AE1162" s="40"/>
      <c r="AF1162" s="1"/>
    </row>
    <row r="1163" spans="1:32">
      <c r="A1163" s="1" t="s">
        <v>1786</v>
      </c>
      <c r="B1163" s="9">
        <v>42154</v>
      </c>
      <c r="C1163" s="40" t="s">
        <v>656</v>
      </c>
      <c r="D1163" s="40" t="s">
        <v>29</v>
      </c>
      <c r="E1163" s="40" t="s">
        <v>25</v>
      </c>
      <c r="F1163" s="47" t="s">
        <v>1546</v>
      </c>
      <c r="G1163" s="40" t="s">
        <v>224</v>
      </c>
      <c r="H1163" s="40" t="s">
        <v>27</v>
      </c>
      <c r="I1163" s="40" t="s">
        <v>1174</v>
      </c>
      <c r="J1163" s="40">
        <v>37.4</v>
      </c>
      <c r="K1163" s="40">
        <v>26.3</v>
      </c>
      <c r="L1163" s="40">
        <v>17.05</v>
      </c>
      <c r="M1163" s="40"/>
      <c r="N1163" s="40"/>
      <c r="O1163" s="40"/>
      <c r="P1163" s="40"/>
      <c r="Q1163" s="40">
        <v>18</v>
      </c>
      <c r="R1163" s="40">
        <v>120</v>
      </c>
      <c r="S1163" s="40">
        <v>102</v>
      </c>
      <c r="T1163" s="40">
        <v>85</v>
      </c>
      <c r="U1163" s="40"/>
      <c r="V1163" s="40"/>
      <c r="W1163" s="40"/>
      <c r="X1163" s="40" t="s">
        <v>1175</v>
      </c>
      <c r="Y1163" s="40" t="s">
        <v>1176</v>
      </c>
      <c r="Z1163" s="40"/>
      <c r="AA1163" s="40" t="s">
        <v>1177</v>
      </c>
      <c r="AB1163" s="40" t="s">
        <v>1178</v>
      </c>
      <c r="AC1163" s="40" t="s">
        <v>750</v>
      </c>
      <c r="AD1163" s="40" t="s">
        <v>750</v>
      </c>
      <c r="AE1163" s="40" t="s">
        <v>1179</v>
      </c>
      <c r="AF1163" s="1"/>
    </row>
    <row r="1164" spans="1:32">
      <c r="A1164" s="1" t="s">
        <v>1786</v>
      </c>
      <c r="B1164" s="9">
        <v>42154</v>
      </c>
      <c r="C1164" s="40" t="s">
        <v>672</v>
      </c>
      <c r="D1164" s="40" t="s">
        <v>30</v>
      </c>
      <c r="E1164" s="40" t="s">
        <v>53</v>
      </c>
      <c r="F1164" s="47" t="s">
        <v>1552</v>
      </c>
      <c r="G1164" s="40" t="s">
        <v>224</v>
      </c>
      <c r="H1164" s="40" t="s">
        <v>27</v>
      </c>
      <c r="I1164" s="40"/>
      <c r="J1164" s="40"/>
      <c r="K1164" s="40"/>
      <c r="L1164" s="40"/>
      <c r="M1164" s="40"/>
      <c r="N1164" s="40"/>
      <c r="O1164" s="40"/>
      <c r="P1164" s="40"/>
      <c r="Q1164" s="40"/>
      <c r="R1164" s="40"/>
      <c r="S1164" s="40"/>
      <c r="T1164" s="40"/>
      <c r="U1164" s="40"/>
      <c r="V1164" s="40"/>
      <c r="W1164" s="40"/>
      <c r="X1164" s="40"/>
      <c r="Y1164" s="40"/>
      <c r="Z1164" s="40"/>
      <c r="AA1164" s="40"/>
      <c r="AB1164" s="40"/>
      <c r="AC1164" s="40"/>
      <c r="AD1164" s="40" t="s">
        <v>750</v>
      </c>
      <c r="AE1164" s="40"/>
      <c r="AF1164" s="1"/>
    </row>
    <row r="1165" spans="1:32">
      <c r="A1165" s="1" t="s">
        <v>1786</v>
      </c>
      <c r="B1165" s="9">
        <v>42154</v>
      </c>
      <c r="C1165" s="40" t="s">
        <v>636</v>
      </c>
      <c r="D1165" s="40" t="s">
        <v>146</v>
      </c>
      <c r="E1165" s="40" t="s">
        <v>53</v>
      </c>
      <c r="F1165" s="47" t="s">
        <v>1576</v>
      </c>
      <c r="G1165" s="40" t="s">
        <v>26</v>
      </c>
      <c r="H1165" s="40" t="s">
        <v>27</v>
      </c>
      <c r="I1165" s="40"/>
      <c r="J1165" s="40"/>
      <c r="K1165" s="40"/>
      <c r="L1165" s="40"/>
      <c r="M1165" s="40"/>
      <c r="N1165" s="40"/>
      <c r="O1165" s="40"/>
      <c r="P1165" s="40"/>
      <c r="Q1165" s="40"/>
      <c r="R1165" s="40"/>
      <c r="S1165" s="40"/>
      <c r="T1165" s="40"/>
      <c r="U1165" s="40"/>
      <c r="V1165" s="40"/>
      <c r="W1165" s="40"/>
      <c r="X1165" s="40"/>
      <c r="Y1165" s="40"/>
      <c r="Z1165" s="40"/>
      <c r="AA1165" s="40"/>
      <c r="AB1165" s="40"/>
      <c r="AC1165" s="40"/>
      <c r="AD1165" s="40" t="s">
        <v>306</v>
      </c>
      <c r="AE1165" s="40"/>
      <c r="AF1165" s="1"/>
    </row>
    <row r="1166" spans="1:32">
      <c r="A1166" s="1" t="s">
        <v>1786</v>
      </c>
      <c r="B1166" s="9">
        <v>42154</v>
      </c>
      <c r="C1166" s="40" t="s">
        <v>593</v>
      </c>
      <c r="D1166" s="40" t="s">
        <v>265</v>
      </c>
      <c r="E1166" s="40" t="s">
        <v>53</v>
      </c>
      <c r="F1166" s="47" t="s">
        <v>2325</v>
      </c>
      <c r="G1166" s="40" t="s">
        <v>26</v>
      </c>
      <c r="H1166" s="40" t="s">
        <v>33</v>
      </c>
      <c r="I1166" s="40"/>
      <c r="J1166" s="40"/>
      <c r="K1166" s="40"/>
      <c r="L1166" s="40"/>
      <c r="M1166" s="40"/>
      <c r="N1166" s="40"/>
      <c r="O1166" s="40"/>
      <c r="P1166" s="40"/>
      <c r="Q1166" s="40"/>
      <c r="R1166" s="40"/>
      <c r="S1166" s="40"/>
      <c r="T1166" s="40"/>
      <c r="U1166" s="40"/>
      <c r="V1166" s="40"/>
      <c r="W1166" s="40"/>
      <c r="X1166" s="40"/>
      <c r="Y1166" s="40"/>
      <c r="Z1166" s="40"/>
      <c r="AA1166" s="40"/>
      <c r="AB1166" s="40"/>
      <c r="AC1166" s="40"/>
      <c r="AD1166" s="40" t="s">
        <v>79</v>
      </c>
      <c r="AE1166" s="40"/>
      <c r="AF1166" s="1"/>
    </row>
    <row r="1167" spans="1:32">
      <c r="A1167" s="1" t="s">
        <v>1786</v>
      </c>
      <c r="B1167" s="9">
        <v>42154</v>
      </c>
      <c r="C1167" s="40" t="s">
        <v>622</v>
      </c>
      <c r="D1167" s="40" t="s">
        <v>32</v>
      </c>
      <c r="E1167" s="40" t="s">
        <v>25</v>
      </c>
      <c r="F1167" s="47" t="s">
        <v>2358</v>
      </c>
      <c r="G1167" s="40" t="s">
        <v>224</v>
      </c>
      <c r="H1167" s="40" t="s">
        <v>27</v>
      </c>
      <c r="I1167" s="40" t="s">
        <v>1013</v>
      </c>
      <c r="J1167" s="40">
        <v>26.55</v>
      </c>
      <c r="K1167" s="40">
        <v>19.5</v>
      </c>
      <c r="L1167" s="40">
        <v>15</v>
      </c>
      <c r="M1167" s="40"/>
      <c r="N1167" s="40"/>
      <c r="O1167" s="40"/>
      <c r="P1167" s="40"/>
      <c r="Q1167" s="40">
        <v>18</v>
      </c>
      <c r="R1167" s="40">
        <v>75</v>
      </c>
      <c r="S1167" s="40">
        <v>57</v>
      </c>
      <c r="T1167" s="40">
        <v>23</v>
      </c>
      <c r="U1167" s="40"/>
      <c r="V1167" s="40"/>
      <c r="W1167" s="40"/>
      <c r="X1167" s="40" t="s">
        <v>1158</v>
      </c>
      <c r="Y1167" s="40" t="s">
        <v>1159</v>
      </c>
      <c r="Z1167" s="40"/>
      <c r="AA1167" s="40"/>
      <c r="AB1167" s="40" t="s">
        <v>1160</v>
      </c>
      <c r="AC1167" s="40" t="s">
        <v>525</v>
      </c>
      <c r="AD1167" s="40" t="s">
        <v>306</v>
      </c>
      <c r="AE1167" s="40" t="s">
        <v>1161</v>
      </c>
      <c r="AF1167" s="1"/>
    </row>
    <row r="1168" spans="1:32">
      <c r="A1168" s="1" t="s">
        <v>1786</v>
      </c>
      <c r="B1168" s="9">
        <v>42154</v>
      </c>
      <c r="C1168" s="40" t="s">
        <v>621</v>
      </c>
      <c r="D1168" s="40" t="s">
        <v>30</v>
      </c>
      <c r="E1168" s="40" t="s">
        <v>53</v>
      </c>
      <c r="F1168" s="47" t="s">
        <v>1541</v>
      </c>
      <c r="G1168" s="40" t="s">
        <v>224</v>
      </c>
      <c r="H1168" s="40" t="s">
        <v>33</v>
      </c>
      <c r="I1168" s="40"/>
      <c r="J1168" s="40"/>
      <c r="K1168" s="40"/>
      <c r="L1168" s="40"/>
      <c r="M1168" s="40"/>
      <c r="N1168" s="40"/>
      <c r="O1168" s="40"/>
      <c r="P1168" s="40"/>
      <c r="Q1168" s="40"/>
      <c r="R1168" s="40"/>
      <c r="S1168" s="40"/>
      <c r="T1168" s="40"/>
      <c r="U1168" s="40"/>
      <c r="V1168" s="40"/>
      <c r="W1168" s="40"/>
      <c r="X1168" s="40"/>
      <c r="Y1168" s="40"/>
      <c r="Z1168" s="40"/>
      <c r="AA1168" s="40"/>
      <c r="AB1168" s="40"/>
      <c r="AC1168" s="40"/>
      <c r="AD1168" s="40" t="s">
        <v>306</v>
      </c>
      <c r="AE1168" s="40"/>
      <c r="AF1168" s="1"/>
    </row>
    <row r="1169" spans="1:32">
      <c r="A1169" s="1" t="s">
        <v>1786</v>
      </c>
      <c r="B1169" s="9">
        <v>42154</v>
      </c>
      <c r="C1169" s="40" t="s">
        <v>644</v>
      </c>
      <c r="D1169" s="40" t="s">
        <v>30</v>
      </c>
      <c r="E1169" s="40" t="s">
        <v>25</v>
      </c>
      <c r="F1169" s="47" t="s">
        <v>2361</v>
      </c>
      <c r="G1169" s="40" t="s">
        <v>26</v>
      </c>
      <c r="H1169" s="40" t="s">
        <v>33</v>
      </c>
      <c r="I1169" s="40" t="s">
        <v>903</v>
      </c>
      <c r="J1169" s="40">
        <v>25</v>
      </c>
      <c r="K1169" s="40">
        <v>17</v>
      </c>
      <c r="L1169" s="40">
        <v>8.3000000000000007</v>
      </c>
      <c r="M1169" s="40"/>
      <c r="N1169" s="40"/>
      <c r="O1169" s="40"/>
      <c r="P1169" s="40"/>
      <c r="Q1169" s="40">
        <v>18</v>
      </c>
      <c r="R1169" s="40">
        <v>54</v>
      </c>
      <c r="S1169" s="40">
        <v>36</v>
      </c>
      <c r="T1169" s="40">
        <v>36</v>
      </c>
      <c r="U1169" s="40"/>
      <c r="V1169" s="40"/>
      <c r="W1169" s="40"/>
      <c r="X1169" s="40" t="s">
        <v>1168</v>
      </c>
      <c r="Y1169" s="40" t="s">
        <v>1169</v>
      </c>
      <c r="Z1169" s="40"/>
      <c r="AA1169" s="40"/>
      <c r="AB1169" s="40"/>
      <c r="AC1169" s="40" t="s">
        <v>750</v>
      </c>
      <c r="AD1169" s="40" t="s">
        <v>306</v>
      </c>
      <c r="AE1169" s="40"/>
      <c r="AF1169" s="1"/>
    </row>
    <row r="1170" spans="1:32">
      <c r="A1170" s="1" t="s">
        <v>1786</v>
      </c>
      <c r="B1170" s="9">
        <v>42154</v>
      </c>
      <c r="C1170" s="40" t="s">
        <v>617</v>
      </c>
      <c r="D1170" s="40" t="s">
        <v>29</v>
      </c>
      <c r="E1170" s="40" t="s">
        <v>53</v>
      </c>
      <c r="F1170" s="40" t="s">
        <v>2349</v>
      </c>
      <c r="G1170" s="40" t="s">
        <v>224</v>
      </c>
      <c r="H1170" s="40" t="s">
        <v>27</v>
      </c>
      <c r="I1170" s="40"/>
      <c r="J1170" s="40"/>
      <c r="K1170" s="40"/>
      <c r="L1170" s="40"/>
      <c r="M1170" s="40"/>
      <c r="N1170" s="40"/>
      <c r="O1170" s="40"/>
      <c r="P1170" s="40"/>
      <c r="Q1170" s="40"/>
      <c r="R1170" s="40"/>
      <c r="S1170" s="40"/>
      <c r="T1170" s="40"/>
      <c r="U1170" s="40"/>
      <c r="V1170" s="40"/>
      <c r="W1170" s="40"/>
      <c r="X1170" s="40"/>
      <c r="Y1170" s="40"/>
      <c r="Z1170" s="40"/>
      <c r="AA1170" s="40"/>
      <c r="AB1170" s="40"/>
      <c r="AC1170" s="40"/>
      <c r="AD1170" s="40" t="s">
        <v>79</v>
      </c>
      <c r="AE1170" s="40"/>
      <c r="AF1170" s="1"/>
    </row>
    <row r="1171" spans="1:32">
      <c r="A1171" s="1" t="s">
        <v>1786</v>
      </c>
      <c r="B1171" s="9">
        <v>42154</v>
      </c>
      <c r="C1171" s="40" t="s">
        <v>679</v>
      </c>
      <c r="D1171" s="40" t="s">
        <v>29</v>
      </c>
      <c r="E1171" s="40" t="s">
        <v>53</v>
      </c>
      <c r="F1171" s="47" t="s">
        <v>2349</v>
      </c>
      <c r="G1171" s="40" t="s">
        <v>224</v>
      </c>
      <c r="H1171" s="40" t="s">
        <v>27</v>
      </c>
      <c r="I1171" s="40"/>
      <c r="J1171" s="40"/>
      <c r="K1171" s="40"/>
      <c r="L1171" s="40"/>
      <c r="M1171" s="40"/>
      <c r="N1171" s="40"/>
      <c r="O1171" s="40"/>
      <c r="P1171" s="40"/>
      <c r="Q1171" s="40"/>
      <c r="R1171" s="40"/>
      <c r="S1171" s="40"/>
      <c r="T1171" s="40"/>
      <c r="U1171" s="40"/>
      <c r="V1171" s="40"/>
      <c r="W1171" s="40"/>
      <c r="X1171" s="40"/>
      <c r="Y1171" s="40"/>
      <c r="Z1171" s="40"/>
      <c r="AA1171" s="40"/>
      <c r="AB1171" s="40"/>
      <c r="AC1171" s="40"/>
      <c r="AD1171" s="40" t="s">
        <v>750</v>
      </c>
      <c r="AE1171" s="40"/>
      <c r="AF1171" s="1"/>
    </row>
    <row r="1172" spans="1:32">
      <c r="A1172" s="1" t="s">
        <v>1786</v>
      </c>
      <c r="B1172" s="9">
        <v>42154</v>
      </c>
      <c r="C1172" s="40" t="s">
        <v>592</v>
      </c>
      <c r="D1172" s="40" t="s">
        <v>265</v>
      </c>
      <c r="E1172" s="40" t="s">
        <v>53</v>
      </c>
      <c r="F1172" s="47" t="s">
        <v>2350</v>
      </c>
      <c r="G1172" s="40" t="s">
        <v>26</v>
      </c>
      <c r="H1172" s="40" t="s">
        <v>27</v>
      </c>
      <c r="I1172" s="40"/>
      <c r="J1172" s="40">
        <v>37.700000000000003</v>
      </c>
      <c r="K1172" s="40"/>
      <c r="L1172" s="40"/>
      <c r="M1172" s="40">
        <v>135.15</v>
      </c>
      <c r="N1172" s="40">
        <v>169.6</v>
      </c>
      <c r="O1172" s="40">
        <f>(N1172/M1172)*100</f>
        <v>125.49019607843137</v>
      </c>
      <c r="P1172" s="40"/>
      <c r="Q1172" s="40"/>
      <c r="R1172" s="40"/>
      <c r="S1172" s="40"/>
      <c r="T1172" s="40" t="s">
        <v>1147</v>
      </c>
      <c r="U1172" s="40"/>
      <c r="V1172" s="40" t="s">
        <v>1148</v>
      </c>
      <c r="W1172" s="40"/>
      <c r="X1172" s="40"/>
      <c r="Y1172" s="40"/>
      <c r="Z1172" s="40"/>
      <c r="AA1172" s="40"/>
      <c r="AB1172" s="40"/>
      <c r="AC1172" s="40"/>
      <c r="AD1172" s="40" t="s">
        <v>79</v>
      </c>
      <c r="AE1172" s="40"/>
      <c r="AF1172" s="1"/>
    </row>
    <row r="1173" spans="1:32">
      <c r="A1173" s="1" t="s">
        <v>1786</v>
      </c>
      <c r="B1173" s="9">
        <v>42154</v>
      </c>
      <c r="C1173" s="40" t="s">
        <v>661</v>
      </c>
      <c r="D1173" s="40" t="s">
        <v>29</v>
      </c>
      <c r="E1173" s="40" t="s">
        <v>25</v>
      </c>
      <c r="F1173" s="40" t="s">
        <v>1534</v>
      </c>
      <c r="G1173" s="40" t="s">
        <v>224</v>
      </c>
      <c r="H1173" s="40" t="s">
        <v>33</v>
      </c>
      <c r="I1173" s="40" t="s">
        <v>851</v>
      </c>
      <c r="J1173" s="40">
        <v>39.4</v>
      </c>
      <c r="K1173" s="40">
        <v>26.5</v>
      </c>
      <c r="L1173" s="40">
        <v>12.4</v>
      </c>
      <c r="M1173" s="40"/>
      <c r="N1173" s="40"/>
      <c r="O1173" s="40"/>
      <c r="P1173" s="40"/>
      <c r="Q1173" s="40">
        <v>18</v>
      </c>
      <c r="R1173" s="40">
        <v>154</v>
      </c>
      <c r="S1173" s="40">
        <v>136</v>
      </c>
      <c r="T1173" s="40">
        <v>30</v>
      </c>
      <c r="U1173" s="40"/>
      <c r="V1173" s="40"/>
      <c r="W1173" s="40"/>
      <c r="X1173" s="40" t="s">
        <v>1180</v>
      </c>
      <c r="Y1173" s="40" t="s">
        <v>1181</v>
      </c>
      <c r="Z1173" s="40" t="s">
        <v>1182</v>
      </c>
      <c r="AA1173" s="40" t="s">
        <v>1183</v>
      </c>
      <c r="AB1173" s="40" t="s">
        <v>1184</v>
      </c>
      <c r="AC1173" s="40" t="s">
        <v>750</v>
      </c>
      <c r="AD1173" s="40" t="s">
        <v>750</v>
      </c>
      <c r="AE1173" s="40" t="s">
        <v>1074</v>
      </c>
      <c r="AF1173" s="1"/>
    </row>
    <row r="1174" spans="1:32">
      <c r="A1174" s="1" t="s">
        <v>1786</v>
      </c>
      <c r="B1174" s="9">
        <v>42154</v>
      </c>
      <c r="C1174" s="40" t="s">
        <v>684</v>
      </c>
      <c r="D1174" s="40" t="s">
        <v>30</v>
      </c>
      <c r="E1174" s="40" t="s">
        <v>25</v>
      </c>
      <c r="F1174" s="47" t="s">
        <v>2362</v>
      </c>
      <c r="G1174" s="40" t="s">
        <v>224</v>
      </c>
      <c r="H1174" s="40" t="s">
        <v>27</v>
      </c>
      <c r="I1174" s="40" t="s">
        <v>1013</v>
      </c>
      <c r="J1174" s="40">
        <v>25.7</v>
      </c>
      <c r="K1174" s="40">
        <v>17.399999999999999</v>
      </c>
      <c r="L1174" s="40">
        <v>13.9</v>
      </c>
      <c r="M1174" s="40"/>
      <c r="N1174" s="40"/>
      <c r="O1174" s="40"/>
      <c r="P1174" s="40"/>
      <c r="Q1174" s="40">
        <v>18</v>
      </c>
      <c r="R1174" s="40">
        <v>55</v>
      </c>
      <c r="S1174" s="40">
        <v>37</v>
      </c>
      <c r="T1174" s="40">
        <v>44</v>
      </c>
      <c r="U1174" s="40"/>
      <c r="V1174" s="40"/>
      <c r="W1174" s="40"/>
      <c r="X1174" s="40" t="s">
        <v>1185</v>
      </c>
      <c r="Y1174" s="40" t="s">
        <v>1186</v>
      </c>
      <c r="Z1174" s="40"/>
      <c r="AA1174" s="40" t="s">
        <v>1187</v>
      </c>
      <c r="AB1174" s="40" t="s">
        <v>1188</v>
      </c>
      <c r="AC1174" s="40" t="s">
        <v>750</v>
      </c>
      <c r="AD1174" s="40" t="s">
        <v>750</v>
      </c>
      <c r="AE1174" s="40"/>
      <c r="AF1174" s="1"/>
    </row>
    <row r="1175" spans="1:32">
      <c r="A1175" s="1" t="s">
        <v>1786</v>
      </c>
      <c r="B1175" s="9">
        <v>42154</v>
      </c>
      <c r="C1175" s="40" t="s">
        <v>586</v>
      </c>
      <c r="D1175" s="40" t="s">
        <v>32</v>
      </c>
      <c r="E1175" s="40" t="s">
        <v>25</v>
      </c>
      <c r="F1175" s="47" t="s">
        <v>2359</v>
      </c>
      <c r="G1175" s="40" t="s">
        <v>224</v>
      </c>
      <c r="H1175" s="40" t="s">
        <v>27</v>
      </c>
      <c r="I1175" s="40" t="s">
        <v>1013</v>
      </c>
      <c r="J1175" s="40">
        <v>25.8</v>
      </c>
      <c r="K1175" s="40">
        <v>18.7</v>
      </c>
      <c r="L1175" s="40">
        <v>12</v>
      </c>
      <c r="M1175" s="40"/>
      <c r="N1175" s="40"/>
      <c r="O1175" s="40"/>
      <c r="P1175" s="40"/>
      <c r="Q1175" s="40">
        <v>18</v>
      </c>
      <c r="R1175" s="40">
        <v>59</v>
      </c>
      <c r="S1175" s="40">
        <v>41</v>
      </c>
      <c r="T1175" s="40">
        <v>30</v>
      </c>
      <c r="U1175" s="40"/>
      <c r="V1175" s="40"/>
      <c r="W1175" s="40"/>
      <c r="X1175" s="40" t="s">
        <v>1141</v>
      </c>
      <c r="Y1175" s="40" t="s">
        <v>1142</v>
      </c>
      <c r="Z1175" s="40"/>
      <c r="AA1175" s="40" t="s">
        <v>1143</v>
      </c>
      <c r="AB1175" s="40" t="s">
        <v>1144</v>
      </c>
      <c r="AC1175" s="40" t="s">
        <v>525</v>
      </c>
      <c r="AD1175" s="40" t="s">
        <v>79</v>
      </c>
      <c r="AE1175" s="40" t="s">
        <v>1145</v>
      </c>
      <c r="AF1175" s="1"/>
    </row>
    <row r="1176" spans="1:32" ht="15" customHeight="1">
      <c r="A1176" s="1" t="s">
        <v>1786</v>
      </c>
      <c r="B1176" s="9">
        <v>42154</v>
      </c>
      <c r="C1176" s="40" t="s">
        <v>600</v>
      </c>
      <c r="D1176" s="40" t="s">
        <v>239</v>
      </c>
      <c r="E1176" s="40" t="s">
        <v>25</v>
      </c>
      <c r="F1176" s="47" t="s">
        <v>1585</v>
      </c>
      <c r="G1176" s="40" t="s">
        <v>26</v>
      </c>
      <c r="H1176" s="40" t="s">
        <v>27</v>
      </c>
      <c r="I1176" s="40"/>
      <c r="J1176" s="40">
        <v>45.65</v>
      </c>
      <c r="K1176" s="40"/>
      <c r="L1176" s="40"/>
      <c r="M1176" s="40">
        <v>186.05</v>
      </c>
      <c r="N1176" s="40">
        <v>174.2</v>
      </c>
      <c r="O1176" s="40">
        <f>(N1176/M1176)*100</f>
        <v>93.630744423542041</v>
      </c>
      <c r="P1176" s="40"/>
      <c r="Q1176" s="40">
        <v>19</v>
      </c>
      <c r="R1176" s="40">
        <v>175</v>
      </c>
      <c r="S1176" s="40">
        <v>156</v>
      </c>
      <c r="T1176" s="40">
        <v>0</v>
      </c>
      <c r="U1176" s="40"/>
      <c r="V1176" s="40"/>
      <c r="W1176" s="40"/>
      <c r="X1176" s="40"/>
      <c r="Y1176" s="40"/>
      <c r="Z1176" s="40" t="s">
        <v>1150</v>
      </c>
      <c r="AA1176" s="40" t="s">
        <v>1151</v>
      </c>
      <c r="AB1176" s="40" t="s">
        <v>1152</v>
      </c>
      <c r="AC1176" s="40" t="s">
        <v>525</v>
      </c>
      <c r="AD1176" s="40" t="s">
        <v>79</v>
      </c>
      <c r="AE1176" s="40"/>
      <c r="AF1176" s="1"/>
    </row>
    <row r="1177" spans="1:32">
      <c r="A1177" s="1" t="s">
        <v>1786</v>
      </c>
      <c r="B1177" s="9">
        <v>42154</v>
      </c>
      <c r="C1177" s="40" t="s">
        <v>650</v>
      </c>
      <c r="D1177" s="40" t="s">
        <v>30</v>
      </c>
      <c r="E1177" s="40" t="s">
        <v>25</v>
      </c>
      <c r="F1177" s="47" t="s">
        <v>2363</v>
      </c>
      <c r="G1177" s="40" t="s">
        <v>26</v>
      </c>
      <c r="H1177" s="40" t="s">
        <v>27</v>
      </c>
      <c r="I1177" s="40"/>
      <c r="J1177" s="40">
        <v>26.3</v>
      </c>
      <c r="K1177" s="40">
        <v>18.149999999999999</v>
      </c>
      <c r="L1177" s="40">
        <v>14.8</v>
      </c>
      <c r="M1177" s="40"/>
      <c r="N1177" s="40"/>
      <c r="O1177" s="40"/>
      <c r="P1177" s="40"/>
      <c r="Q1177" s="40">
        <v>18</v>
      </c>
      <c r="R1177" s="40">
        <v>63</v>
      </c>
      <c r="S1177" s="40">
        <v>45</v>
      </c>
      <c r="T1177" s="40">
        <v>20</v>
      </c>
      <c r="U1177" s="40"/>
      <c r="V1177" s="40"/>
      <c r="W1177" s="40"/>
      <c r="X1177" s="40" t="s">
        <v>1170</v>
      </c>
      <c r="Y1177" s="40" t="s">
        <v>1171</v>
      </c>
      <c r="Z1177" s="40"/>
      <c r="AA1177" s="40" t="s">
        <v>1172</v>
      </c>
      <c r="AB1177" s="40" t="s">
        <v>1173</v>
      </c>
      <c r="AC1177" s="40" t="s">
        <v>750</v>
      </c>
      <c r="AD1177" s="40" t="s">
        <v>306</v>
      </c>
      <c r="AE1177" s="40"/>
      <c r="AF1177" s="1"/>
    </row>
    <row r="1178" spans="1:32">
      <c r="A1178" s="1" t="s">
        <v>1786</v>
      </c>
      <c r="B1178" s="9">
        <v>42154</v>
      </c>
      <c r="C1178" s="40" t="s">
        <v>642</v>
      </c>
      <c r="D1178" s="40" t="s">
        <v>32</v>
      </c>
      <c r="E1178" s="40" t="s">
        <v>25</v>
      </c>
      <c r="F1178" s="47" t="s">
        <v>2360</v>
      </c>
      <c r="G1178" s="40" t="s">
        <v>224</v>
      </c>
      <c r="H1178" s="40" t="s">
        <v>66</v>
      </c>
      <c r="I1178" s="40" t="s">
        <v>1162</v>
      </c>
      <c r="J1178" s="40">
        <v>25</v>
      </c>
      <c r="K1178" s="40">
        <v>18.100000000000001</v>
      </c>
      <c r="L1178" s="40">
        <v>9.9</v>
      </c>
      <c r="M1178" s="40"/>
      <c r="N1178" s="40"/>
      <c r="O1178" s="40"/>
      <c r="P1178" s="40"/>
      <c r="Q1178" s="40">
        <v>18</v>
      </c>
      <c r="R1178" s="40">
        <v>64</v>
      </c>
      <c r="S1178" s="40">
        <v>46</v>
      </c>
      <c r="T1178" s="40">
        <v>15</v>
      </c>
      <c r="U1178" s="40"/>
      <c r="V1178" s="40"/>
      <c r="W1178" s="40"/>
      <c r="X1178" s="40" t="s">
        <v>1163</v>
      </c>
      <c r="Y1178" s="40" t="s">
        <v>1164</v>
      </c>
      <c r="Z1178" s="40"/>
      <c r="AA1178" s="40" t="s">
        <v>1165</v>
      </c>
      <c r="AB1178" s="40" t="s">
        <v>1166</v>
      </c>
      <c r="AC1178" s="40" t="s">
        <v>750</v>
      </c>
      <c r="AD1178" s="40" t="s">
        <v>306</v>
      </c>
      <c r="AE1178" s="40" t="s">
        <v>1167</v>
      </c>
      <c r="AF1178" s="1"/>
    </row>
    <row r="1179" spans="1:32">
      <c r="A1179" s="35" t="s">
        <v>1786</v>
      </c>
      <c r="B1179" s="36">
        <v>42154</v>
      </c>
      <c r="C1179" s="45" t="s">
        <v>602</v>
      </c>
      <c r="D1179" s="45" t="s">
        <v>30</v>
      </c>
      <c r="E1179" s="45"/>
      <c r="F1179" s="72"/>
      <c r="G1179" s="45"/>
      <c r="H1179" s="45"/>
      <c r="I1179" s="45"/>
      <c r="J1179" s="45"/>
      <c r="K1179" s="45"/>
      <c r="L1179" s="45"/>
      <c r="M1179" s="45"/>
      <c r="N1179" s="45"/>
      <c r="O1179" s="45"/>
      <c r="P1179" s="45"/>
      <c r="Q1179" s="45"/>
      <c r="R1179" s="45"/>
      <c r="S1179" s="45"/>
      <c r="T1179" s="45"/>
      <c r="U1179" s="45"/>
      <c r="V1179" s="45"/>
      <c r="W1179" s="45"/>
      <c r="X1179" s="45"/>
      <c r="Y1179" s="45"/>
      <c r="Z1179" s="45"/>
      <c r="AA1179" s="45"/>
      <c r="AB1179" s="45"/>
      <c r="AC1179" s="45"/>
      <c r="AD1179" s="45" t="s">
        <v>79</v>
      </c>
      <c r="AE1179" s="45" t="s">
        <v>2596</v>
      </c>
      <c r="AF1179" s="35"/>
    </row>
    <row r="1180" spans="1:32">
      <c r="A1180" s="1" t="s">
        <v>1787</v>
      </c>
      <c r="B1180" s="9">
        <v>42155</v>
      </c>
      <c r="C1180" s="40" t="s">
        <v>663</v>
      </c>
      <c r="D1180" s="40" t="s">
        <v>121</v>
      </c>
      <c r="E1180" s="40" t="s">
        <v>25</v>
      </c>
      <c r="F1180" s="47" t="s">
        <v>2598</v>
      </c>
      <c r="G1180" s="40" t="s">
        <v>26</v>
      </c>
      <c r="H1180" s="40" t="s">
        <v>33</v>
      </c>
      <c r="I1180" s="40" t="s">
        <v>903</v>
      </c>
      <c r="J1180" s="40">
        <v>51.35</v>
      </c>
      <c r="K1180" s="40"/>
      <c r="L1180" s="40"/>
      <c r="M1180" s="40">
        <v>192.05</v>
      </c>
      <c r="N1180" s="40">
        <v>198.8</v>
      </c>
      <c r="O1180" s="40">
        <f>(N1180/M1180)*100</f>
        <v>103.51470971101276</v>
      </c>
      <c r="P1180" s="40">
        <v>37</v>
      </c>
      <c r="Q1180" s="40">
        <v>18</v>
      </c>
      <c r="R1180" s="40">
        <v>206</v>
      </c>
      <c r="S1180" s="40">
        <v>188</v>
      </c>
      <c r="T1180" s="40">
        <v>0</v>
      </c>
      <c r="U1180" s="40"/>
      <c r="V1180" s="40"/>
      <c r="W1180" s="40"/>
      <c r="X1180" s="40"/>
      <c r="Y1180" s="40"/>
      <c r="Z1180" s="40"/>
      <c r="AA1180" s="40" t="s">
        <v>1220</v>
      </c>
      <c r="AB1180" s="40" t="s">
        <v>1221</v>
      </c>
      <c r="AC1180" s="40" t="s">
        <v>525</v>
      </c>
      <c r="AD1180" s="40" t="s">
        <v>750</v>
      </c>
      <c r="AE1180" s="40"/>
      <c r="AF1180" s="1"/>
    </row>
    <row r="1181" spans="1:32">
      <c r="A1181" s="1" t="s">
        <v>1787</v>
      </c>
      <c r="B1181" s="9">
        <v>42155</v>
      </c>
      <c r="C1181" s="40" t="s">
        <v>633</v>
      </c>
      <c r="D1181" s="40" t="s">
        <v>239</v>
      </c>
      <c r="E1181" s="40" t="s">
        <v>53</v>
      </c>
      <c r="F1181" s="47" t="s">
        <v>2316</v>
      </c>
      <c r="G1181" s="40" t="s">
        <v>26</v>
      </c>
      <c r="H1181" s="40" t="s">
        <v>33</v>
      </c>
      <c r="I1181" s="40"/>
      <c r="J1181" s="40"/>
      <c r="K1181" s="40"/>
      <c r="L1181" s="40"/>
      <c r="M1181" s="40"/>
      <c r="N1181" s="40"/>
      <c r="O1181" s="40"/>
      <c r="P1181" s="40"/>
      <c r="Q1181" s="40"/>
      <c r="R1181" s="40"/>
      <c r="S1181" s="40"/>
      <c r="T1181" s="40"/>
      <c r="U1181" s="40"/>
      <c r="V1181" s="40"/>
      <c r="W1181" s="40"/>
      <c r="X1181" s="40"/>
      <c r="Y1181" s="40"/>
      <c r="Z1181" s="40"/>
      <c r="AA1181" s="40"/>
      <c r="AB1181" s="40"/>
      <c r="AC1181" s="40" t="s">
        <v>750</v>
      </c>
      <c r="AD1181" s="40" t="s">
        <v>1213</v>
      </c>
      <c r="AE1181" s="40"/>
      <c r="AF1181" s="1"/>
    </row>
    <row r="1182" spans="1:32">
      <c r="A1182" s="1" t="s">
        <v>1787</v>
      </c>
      <c r="B1182" s="9">
        <v>42155</v>
      </c>
      <c r="C1182" s="40" t="s">
        <v>597</v>
      </c>
      <c r="D1182" s="40" t="s">
        <v>32</v>
      </c>
      <c r="E1182" s="40" t="s">
        <v>25</v>
      </c>
      <c r="F1182" s="47" t="s">
        <v>2365</v>
      </c>
      <c r="G1182" s="40" t="s">
        <v>224</v>
      </c>
      <c r="H1182" s="40" t="s">
        <v>90</v>
      </c>
      <c r="I1182" s="40" t="s">
        <v>1197</v>
      </c>
      <c r="J1182" s="40">
        <v>27.15</v>
      </c>
      <c r="K1182" s="40">
        <v>16.600000000000001</v>
      </c>
      <c r="L1182" s="40">
        <v>10</v>
      </c>
      <c r="M1182" s="40"/>
      <c r="N1182" s="40"/>
      <c r="O1182" s="40"/>
      <c r="P1182" s="40"/>
      <c r="Q1182" s="40">
        <v>19</v>
      </c>
      <c r="R1182" s="40">
        <v>66</v>
      </c>
      <c r="S1182" s="40">
        <v>47</v>
      </c>
      <c r="T1182" s="40">
        <v>12</v>
      </c>
      <c r="U1182" s="40"/>
      <c r="V1182" s="40"/>
      <c r="W1182" s="40"/>
      <c r="X1182" s="40" t="s">
        <v>1198</v>
      </c>
      <c r="Y1182" s="40" t="s">
        <v>1199</v>
      </c>
      <c r="Z1182" s="40"/>
      <c r="AA1182" s="40"/>
      <c r="AB1182" s="40"/>
      <c r="AC1182" s="40" t="s">
        <v>750</v>
      </c>
      <c r="AD1182" s="40" t="s">
        <v>525</v>
      </c>
      <c r="AE1182" s="40" t="s">
        <v>1200</v>
      </c>
      <c r="AF1182" s="1"/>
    </row>
    <row r="1183" spans="1:32">
      <c r="A1183" s="1" t="s">
        <v>1787</v>
      </c>
      <c r="B1183" s="9">
        <v>42155</v>
      </c>
      <c r="C1183" s="40" t="s">
        <v>679</v>
      </c>
      <c r="D1183" s="40" t="s">
        <v>29</v>
      </c>
      <c r="E1183" s="40" t="s">
        <v>53</v>
      </c>
      <c r="F1183" s="47" t="s">
        <v>2348</v>
      </c>
      <c r="G1183" s="40" t="s">
        <v>26</v>
      </c>
      <c r="H1183" s="40" t="s">
        <v>27</v>
      </c>
      <c r="I1183" s="40"/>
      <c r="J1183" s="40"/>
      <c r="K1183" s="40"/>
      <c r="L1183" s="40"/>
      <c r="M1183" s="40"/>
      <c r="N1183" s="40"/>
      <c r="O1183" s="40"/>
      <c r="P1183" s="40"/>
      <c r="Q1183" s="40"/>
      <c r="R1183" s="40"/>
      <c r="S1183" s="40"/>
      <c r="T1183" s="40"/>
      <c r="U1183" s="40"/>
      <c r="V1183" s="40"/>
      <c r="W1183" s="40"/>
      <c r="X1183" s="40"/>
      <c r="Y1183" s="40"/>
      <c r="Z1183" s="40"/>
      <c r="AA1183" s="40"/>
      <c r="AB1183" s="40"/>
      <c r="AC1183" s="40" t="s">
        <v>525</v>
      </c>
      <c r="AD1183" s="40" t="s">
        <v>750</v>
      </c>
      <c r="AE1183" s="40"/>
      <c r="AF1183" s="1"/>
    </row>
    <row r="1184" spans="1:32">
      <c r="A1184" s="1" t="s">
        <v>1787</v>
      </c>
      <c r="B1184" s="9">
        <v>42155</v>
      </c>
      <c r="C1184" s="40" t="s">
        <v>608</v>
      </c>
      <c r="D1184" s="40" t="s">
        <v>32</v>
      </c>
      <c r="E1184" s="40" t="s">
        <v>25</v>
      </c>
      <c r="F1184" s="47" t="s">
        <v>2366</v>
      </c>
      <c r="G1184" s="40" t="s">
        <v>227</v>
      </c>
      <c r="H1184" s="40" t="s">
        <v>33</v>
      </c>
      <c r="I1184" s="40" t="s">
        <v>1050</v>
      </c>
      <c r="J1184" s="40">
        <v>25.6</v>
      </c>
      <c r="K1184" s="40">
        <v>17.2</v>
      </c>
      <c r="L1184" s="40">
        <v>7.2</v>
      </c>
      <c r="M1184" s="40"/>
      <c r="N1184" s="40"/>
      <c r="O1184" s="40"/>
      <c r="P1184" s="40"/>
      <c r="Q1184" s="40">
        <v>19</v>
      </c>
      <c r="R1184" s="40">
        <v>61</v>
      </c>
      <c r="S1184" s="40">
        <v>42</v>
      </c>
      <c r="T1184" s="40">
        <v>21</v>
      </c>
      <c r="U1184" s="40"/>
      <c r="V1184" s="40"/>
      <c r="W1184" s="40"/>
      <c r="X1184" s="40" t="s">
        <v>1205</v>
      </c>
      <c r="Y1184" s="40" t="s">
        <v>1206</v>
      </c>
      <c r="Z1184" s="40" t="s">
        <v>1207</v>
      </c>
      <c r="AA1184" s="40" t="s">
        <v>1208</v>
      </c>
      <c r="AB1184" s="40" t="s">
        <v>1209</v>
      </c>
      <c r="AC1184" s="40" t="s">
        <v>750</v>
      </c>
      <c r="AD1184" s="40" t="s">
        <v>525</v>
      </c>
      <c r="AE1184" s="40" t="s">
        <v>1210</v>
      </c>
      <c r="AF1184" s="1"/>
    </row>
    <row r="1185" spans="1:32">
      <c r="A1185" s="31" t="s">
        <v>1787</v>
      </c>
      <c r="B1185" s="32">
        <v>42155</v>
      </c>
      <c r="C1185" s="41" t="s">
        <v>590</v>
      </c>
      <c r="D1185" s="41" t="s">
        <v>265</v>
      </c>
      <c r="E1185" s="41" t="s">
        <v>53</v>
      </c>
      <c r="F1185" s="71" t="s">
        <v>2238</v>
      </c>
      <c r="G1185" s="40" t="s">
        <v>26</v>
      </c>
      <c r="H1185" s="40" t="s">
        <v>33</v>
      </c>
      <c r="I1185" s="41"/>
      <c r="J1185" s="41"/>
      <c r="K1185" s="41"/>
      <c r="L1185" s="41"/>
      <c r="M1185" s="41"/>
      <c r="N1185" s="41"/>
      <c r="O1185" s="41"/>
      <c r="P1185" s="41"/>
      <c r="Q1185" s="41"/>
      <c r="R1185" s="41"/>
      <c r="S1185" s="41"/>
      <c r="T1185" s="41"/>
      <c r="U1185" s="41"/>
      <c r="V1185" s="41" t="s">
        <v>1189</v>
      </c>
      <c r="W1185" s="41" t="s">
        <v>1190</v>
      </c>
      <c r="X1185" s="41"/>
      <c r="Y1185" s="41"/>
      <c r="Z1185" s="41"/>
      <c r="AA1185" s="41"/>
      <c r="AB1185" s="41"/>
      <c r="AC1185" s="41" t="s">
        <v>750</v>
      </c>
      <c r="AD1185" s="41" t="s">
        <v>525</v>
      </c>
      <c r="AE1185" s="41"/>
      <c r="AF1185" s="31"/>
    </row>
    <row r="1186" spans="1:32">
      <c r="A1186" s="1" t="s">
        <v>1787</v>
      </c>
      <c r="B1186" s="9">
        <v>42155</v>
      </c>
      <c r="C1186" s="40" t="s">
        <v>591</v>
      </c>
      <c r="D1186" s="40" t="s">
        <v>30</v>
      </c>
      <c r="E1186" s="40" t="s">
        <v>25</v>
      </c>
      <c r="F1186" s="47" t="s">
        <v>2370</v>
      </c>
      <c r="G1186" s="40" t="s">
        <v>26</v>
      </c>
      <c r="H1186" s="40" t="s">
        <v>27</v>
      </c>
      <c r="I1186" s="40" t="s">
        <v>769</v>
      </c>
      <c r="J1186" s="40">
        <v>27.75</v>
      </c>
      <c r="K1186" s="40">
        <v>18.7</v>
      </c>
      <c r="L1186" s="40">
        <v>14.05</v>
      </c>
      <c r="M1186" s="40"/>
      <c r="N1186" s="40"/>
      <c r="O1186" s="40"/>
      <c r="P1186" s="40"/>
      <c r="Q1186" s="40">
        <v>17</v>
      </c>
      <c r="R1186" s="40">
        <v>65</v>
      </c>
      <c r="S1186" s="40">
        <v>48</v>
      </c>
      <c r="T1186" s="40">
        <v>95</v>
      </c>
      <c r="U1186" s="40"/>
      <c r="V1186" s="40"/>
      <c r="W1186" s="40"/>
      <c r="X1186" s="40" t="s">
        <v>1191</v>
      </c>
      <c r="Y1186" s="40" t="s">
        <v>1192</v>
      </c>
      <c r="Z1186" s="40" t="s">
        <v>1193</v>
      </c>
      <c r="AA1186" s="40"/>
      <c r="AB1186" s="40" t="s">
        <v>1194</v>
      </c>
      <c r="AC1186" s="40" t="s">
        <v>525</v>
      </c>
      <c r="AD1186" s="40" t="s">
        <v>525</v>
      </c>
      <c r="AE1186" s="40"/>
      <c r="AF1186" s="1"/>
    </row>
    <row r="1187" spans="1:32">
      <c r="A1187" s="1" t="s">
        <v>1787</v>
      </c>
      <c r="B1187" s="9">
        <v>42155</v>
      </c>
      <c r="C1187" s="40" t="s">
        <v>655</v>
      </c>
      <c r="D1187" s="40" t="s">
        <v>35</v>
      </c>
      <c r="E1187" s="40" t="s">
        <v>25</v>
      </c>
      <c r="F1187" s="47" t="s">
        <v>2364</v>
      </c>
      <c r="G1187" s="40" t="s">
        <v>224</v>
      </c>
      <c r="H1187" s="40" t="s">
        <v>33</v>
      </c>
      <c r="I1187" s="40" t="s">
        <v>1215</v>
      </c>
      <c r="J1187" s="40">
        <v>24.8</v>
      </c>
      <c r="K1187" s="40">
        <v>17.5</v>
      </c>
      <c r="L1187" s="40">
        <v>9.4</v>
      </c>
      <c r="M1187" s="40"/>
      <c r="N1187" s="40"/>
      <c r="O1187" s="40"/>
      <c r="P1187" s="40"/>
      <c r="Q1187" s="40">
        <v>18</v>
      </c>
      <c r="R1187" s="40">
        <v>58</v>
      </c>
      <c r="S1187" s="40">
        <v>40</v>
      </c>
      <c r="T1187" s="40">
        <v>0</v>
      </c>
      <c r="U1187" s="40"/>
      <c r="V1187" s="40"/>
      <c r="W1187" s="40"/>
      <c r="X1187" s="40" t="s">
        <v>1216</v>
      </c>
      <c r="Y1187" s="40"/>
      <c r="Z1187" s="40" t="s">
        <v>1217</v>
      </c>
      <c r="AA1187" s="40"/>
      <c r="AB1187" s="40" t="s">
        <v>1218</v>
      </c>
      <c r="AC1187" s="40" t="s">
        <v>525</v>
      </c>
      <c r="AD1187" s="40" t="s">
        <v>750</v>
      </c>
      <c r="AE1187" s="40"/>
      <c r="AF1187" s="1"/>
    </row>
    <row r="1188" spans="1:32">
      <c r="A1188" s="1" t="s">
        <v>1787</v>
      </c>
      <c r="B1188" s="9">
        <v>42155</v>
      </c>
      <c r="C1188" s="40" t="s">
        <v>625</v>
      </c>
      <c r="D1188" s="40" t="s">
        <v>32</v>
      </c>
      <c r="E1188" s="40" t="s">
        <v>53</v>
      </c>
      <c r="F1188" s="47" t="s">
        <v>2367</v>
      </c>
      <c r="G1188" s="40"/>
      <c r="H1188" s="40"/>
      <c r="I1188" s="40"/>
      <c r="J1188" s="40"/>
      <c r="K1188" s="40"/>
      <c r="L1188" s="40"/>
      <c r="M1188" s="40"/>
      <c r="N1188" s="40"/>
      <c r="O1188" s="40"/>
      <c r="P1188" s="40"/>
      <c r="Q1188" s="40"/>
      <c r="R1188" s="40"/>
      <c r="S1188" s="40"/>
      <c r="T1188" s="40"/>
      <c r="U1188" s="40"/>
      <c r="V1188" s="40"/>
      <c r="W1188" s="40"/>
      <c r="X1188" s="40"/>
      <c r="Y1188" s="40"/>
      <c r="Z1188" s="40"/>
      <c r="AA1188" s="40"/>
      <c r="AB1188" s="40"/>
      <c r="AC1188" s="40" t="s">
        <v>750</v>
      </c>
      <c r="AD1188" s="40" t="s">
        <v>1213</v>
      </c>
      <c r="AE1188" s="40"/>
      <c r="AF1188" s="1"/>
    </row>
    <row r="1189" spans="1:32">
      <c r="A1189" s="1" t="s">
        <v>1787</v>
      </c>
      <c r="B1189" s="9">
        <v>42155</v>
      </c>
      <c r="C1189" s="40" t="s">
        <v>646</v>
      </c>
      <c r="D1189" s="40" t="s">
        <v>30</v>
      </c>
      <c r="E1189" s="40" t="s">
        <v>53</v>
      </c>
      <c r="F1189" s="47" t="s">
        <v>2355</v>
      </c>
      <c r="G1189" s="40" t="s">
        <v>224</v>
      </c>
      <c r="H1189" s="40" t="s">
        <v>27</v>
      </c>
      <c r="I1189" s="40"/>
      <c r="J1189" s="40"/>
      <c r="K1189" s="40"/>
      <c r="L1189" s="40"/>
      <c r="M1189" s="40"/>
      <c r="N1189" s="40"/>
      <c r="O1189" s="40"/>
      <c r="P1189" s="40"/>
      <c r="Q1189" s="40"/>
      <c r="R1189" s="40"/>
      <c r="S1189" s="40"/>
      <c r="T1189" s="40"/>
      <c r="U1189" s="40"/>
      <c r="V1189" s="40" t="s">
        <v>1214</v>
      </c>
      <c r="W1189" s="40"/>
      <c r="X1189" s="40"/>
      <c r="Y1189" s="40"/>
      <c r="Z1189" s="40"/>
      <c r="AA1189" s="40"/>
      <c r="AB1189" s="40"/>
      <c r="AC1189" s="40" t="s">
        <v>525</v>
      </c>
      <c r="AD1189" s="40" t="s">
        <v>1213</v>
      </c>
      <c r="AE1189" s="40"/>
      <c r="AF1189" s="1"/>
    </row>
    <row r="1190" spans="1:32">
      <c r="A1190" s="1" t="s">
        <v>1787</v>
      </c>
      <c r="B1190" s="9">
        <v>42155</v>
      </c>
      <c r="C1190" s="40" t="s">
        <v>680</v>
      </c>
      <c r="D1190" s="40" t="s">
        <v>29</v>
      </c>
      <c r="E1190" s="40" t="s">
        <v>53</v>
      </c>
      <c r="F1190" s="47" t="s">
        <v>1551</v>
      </c>
      <c r="G1190" s="40" t="s">
        <v>224</v>
      </c>
      <c r="H1190" s="40" t="s">
        <v>33</v>
      </c>
      <c r="I1190" s="40"/>
      <c r="J1190" s="40"/>
      <c r="K1190" s="40"/>
      <c r="L1190" s="40"/>
      <c r="M1190" s="40"/>
      <c r="N1190" s="40"/>
      <c r="O1190" s="40"/>
      <c r="P1190" s="40"/>
      <c r="Q1190" s="40"/>
      <c r="R1190" s="40"/>
      <c r="S1190" s="40"/>
      <c r="T1190" s="40"/>
      <c r="U1190" s="40"/>
      <c r="V1190" s="40"/>
      <c r="W1190" s="40"/>
      <c r="X1190" s="40"/>
      <c r="Y1190" s="40"/>
      <c r="Z1190" s="40"/>
      <c r="AA1190" s="40"/>
      <c r="AB1190" s="40"/>
      <c r="AC1190" s="40" t="s">
        <v>525</v>
      </c>
      <c r="AD1190" s="40" t="s">
        <v>750</v>
      </c>
      <c r="AE1190" s="40"/>
      <c r="AF1190" s="1"/>
    </row>
    <row r="1191" spans="1:32">
      <c r="A1191" s="1" t="s">
        <v>1787</v>
      </c>
      <c r="B1191" s="9">
        <v>42155</v>
      </c>
      <c r="C1191" s="40" t="s">
        <v>602</v>
      </c>
      <c r="D1191" s="40" t="s">
        <v>30</v>
      </c>
      <c r="E1191" s="40" t="s">
        <v>25</v>
      </c>
      <c r="F1191" s="47" t="s">
        <v>1573</v>
      </c>
      <c r="G1191" s="40" t="s">
        <v>224</v>
      </c>
      <c r="H1191" s="40" t="s">
        <v>27</v>
      </c>
      <c r="I1191" s="40" t="s">
        <v>1013</v>
      </c>
      <c r="J1191" s="40">
        <v>26.9</v>
      </c>
      <c r="K1191" s="40">
        <v>18.600000000000001</v>
      </c>
      <c r="L1191" s="40">
        <v>12.8</v>
      </c>
      <c r="M1191" s="40"/>
      <c r="N1191" s="40"/>
      <c r="O1191" s="40"/>
      <c r="P1191" s="40"/>
      <c r="Q1191" s="40">
        <v>18</v>
      </c>
      <c r="R1191" s="40">
        <v>57</v>
      </c>
      <c r="S1191" s="40">
        <v>39</v>
      </c>
      <c r="T1191" s="40">
        <v>34</v>
      </c>
      <c r="U1191" s="40"/>
      <c r="V1191" s="40"/>
      <c r="W1191" s="40"/>
      <c r="X1191" s="40" t="s">
        <v>1201</v>
      </c>
      <c r="Y1191" s="40" t="s">
        <v>1202</v>
      </c>
      <c r="Z1191" s="40" t="s">
        <v>1203</v>
      </c>
      <c r="AA1191" s="40"/>
      <c r="AB1191" s="40"/>
      <c r="AC1191" s="40" t="s">
        <v>750</v>
      </c>
      <c r="AD1191" s="40" t="s">
        <v>525</v>
      </c>
      <c r="AE1191" s="40"/>
      <c r="AF1191" s="1"/>
    </row>
    <row r="1192" spans="1:32">
      <c r="A1192" s="1" t="s">
        <v>1787</v>
      </c>
      <c r="B1192" s="9">
        <v>42155</v>
      </c>
      <c r="C1192" s="40" t="s">
        <v>617</v>
      </c>
      <c r="D1192" s="40" t="s">
        <v>30</v>
      </c>
      <c r="E1192" s="40" t="s">
        <v>53</v>
      </c>
      <c r="F1192" s="47" t="s">
        <v>2356</v>
      </c>
      <c r="G1192" s="40" t="s">
        <v>26</v>
      </c>
      <c r="H1192" s="40" t="s">
        <v>33</v>
      </c>
      <c r="I1192" s="40"/>
      <c r="J1192" s="40"/>
      <c r="K1192" s="40"/>
      <c r="L1192" s="40"/>
      <c r="M1192" s="40"/>
      <c r="N1192" s="40"/>
      <c r="O1192" s="40"/>
      <c r="P1192" s="40"/>
      <c r="Q1192" s="40"/>
      <c r="R1192" s="40"/>
      <c r="S1192" s="40"/>
      <c r="T1192" s="40"/>
      <c r="U1192" s="40"/>
      <c r="V1192" s="40" t="s">
        <v>1212</v>
      </c>
      <c r="W1192" s="40"/>
      <c r="X1192" s="40"/>
      <c r="Y1192" s="40"/>
      <c r="Z1192" s="40"/>
      <c r="AA1192" s="40"/>
      <c r="AB1192" s="40"/>
      <c r="AC1192" s="40" t="s">
        <v>750</v>
      </c>
      <c r="AD1192" s="40" t="s">
        <v>525</v>
      </c>
      <c r="AE1192" s="40"/>
      <c r="AF1192" s="1"/>
    </row>
    <row r="1193" spans="1:32">
      <c r="A1193" s="1" t="s">
        <v>1787</v>
      </c>
      <c r="B1193" s="9">
        <v>42155</v>
      </c>
      <c r="C1193" s="40" t="s">
        <v>605</v>
      </c>
      <c r="D1193" s="40" t="s">
        <v>29</v>
      </c>
      <c r="E1193" s="40" t="s">
        <v>53</v>
      </c>
      <c r="F1193" s="47" t="s">
        <v>1586</v>
      </c>
      <c r="G1193" s="40" t="s">
        <v>224</v>
      </c>
      <c r="H1193" s="40" t="s">
        <v>33</v>
      </c>
      <c r="I1193" s="40"/>
      <c r="J1193" s="40"/>
      <c r="K1193" s="40"/>
      <c r="L1193" s="40"/>
      <c r="M1193" s="40"/>
      <c r="N1193" s="40"/>
      <c r="O1193" s="40"/>
      <c r="P1193" s="40"/>
      <c r="Q1193" s="40"/>
      <c r="R1193" s="40"/>
      <c r="S1193" s="40"/>
      <c r="T1193" s="40"/>
      <c r="U1193" s="40"/>
      <c r="V1193" s="40"/>
      <c r="W1193" s="40"/>
      <c r="X1193" s="40"/>
      <c r="Y1193" s="40"/>
      <c r="Z1193" s="40"/>
      <c r="AA1193" s="40"/>
      <c r="AB1193" s="40"/>
      <c r="AC1193" s="40" t="s">
        <v>750</v>
      </c>
      <c r="AD1193" s="40" t="s">
        <v>525</v>
      </c>
      <c r="AE1193" s="40" t="s">
        <v>1204</v>
      </c>
      <c r="AF1193" s="1"/>
    </row>
    <row r="1194" spans="1:32">
      <c r="A1194" s="1" t="s">
        <v>1787</v>
      </c>
      <c r="B1194" s="9">
        <v>42155</v>
      </c>
      <c r="C1194" s="40" t="s">
        <v>686</v>
      </c>
      <c r="D1194" s="40" t="s">
        <v>30</v>
      </c>
      <c r="E1194" s="40" t="s">
        <v>53</v>
      </c>
      <c r="F1194" s="47" t="s">
        <v>2362</v>
      </c>
      <c r="G1194" s="40" t="s">
        <v>224</v>
      </c>
      <c r="H1194" s="40" t="s">
        <v>27</v>
      </c>
      <c r="I1194" s="40"/>
      <c r="J1194" s="40"/>
      <c r="K1194" s="40"/>
      <c r="L1194" s="40"/>
      <c r="M1194" s="40"/>
      <c r="N1194" s="40"/>
      <c r="O1194" s="40"/>
      <c r="P1194" s="40"/>
      <c r="Q1194" s="40"/>
      <c r="R1194" s="40"/>
      <c r="S1194" s="40"/>
      <c r="T1194" s="40"/>
      <c r="U1194" s="40"/>
      <c r="V1194" s="40"/>
      <c r="W1194" s="40"/>
      <c r="X1194" s="40"/>
      <c r="Y1194" s="40"/>
      <c r="Z1194" s="40"/>
      <c r="AA1194" s="40"/>
      <c r="AB1194" s="40"/>
      <c r="AC1194" s="40" t="s">
        <v>525</v>
      </c>
      <c r="AD1194" s="40" t="s">
        <v>750</v>
      </c>
      <c r="AE1194" s="40" t="s">
        <v>821</v>
      </c>
      <c r="AF1194" s="1"/>
    </row>
    <row r="1195" spans="1:32">
      <c r="A1195" s="1" t="s">
        <v>1787</v>
      </c>
      <c r="B1195" s="9">
        <v>42155</v>
      </c>
      <c r="C1195" s="40" t="s">
        <v>675</v>
      </c>
      <c r="D1195" s="40" t="s">
        <v>32</v>
      </c>
      <c r="E1195" s="40" t="s">
        <v>25</v>
      </c>
      <c r="F1195" s="47" t="s">
        <v>2368</v>
      </c>
      <c r="G1195" s="40" t="s">
        <v>224</v>
      </c>
      <c r="H1195" s="40" t="s">
        <v>66</v>
      </c>
      <c r="I1195" s="40" t="s">
        <v>1226</v>
      </c>
      <c r="J1195" s="40">
        <v>27.05</v>
      </c>
      <c r="K1195" s="40">
        <v>20.5</v>
      </c>
      <c r="L1195" s="40">
        <v>13.7</v>
      </c>
      <c r="M1195" s="40"/>
      <c r="N1195" s="40"/>
      <c r="O1195" s="40"/>
      <c r="P1195" s="40"/>
      <c r="Q1195" s="40">
        <v>18</v>
      </c>
      <c r="R1195" s="40">
        <v>61</v>
      </c>
      <c r="S1195" s="40">
        <v>43</v>
      </c>
      <c r="T1195" s="40">
        <v>17</v>
      </c>
      <c r="U1195" s="40"/>
      <c r="V1195" s="40"/>
      <c r="W1195" s="40"/>
      <c r="X1195" s="40" t="s">
        <v>1227</v>
      </c>
      <c r="Y1195" s="40" t="s">
        <v>1228</v>
      </c>
      <c r="Z1195" s="40"/>
      <c r="AA1195" s="40" t="s">
        <v>1229</v>
      </c>
      <c r="AB1195" s="40" t="s">
        <v>1230</v>
      </c>
      <c r="AC1195" s="40" t="s">
        <v>525</v>
      </c>
      <c r="AD1195" s="40" t="s">
        <v>750</v>
      </c>
      <c r="AE1195" s="40" t="s">
        <v>1231</v>
      </c>
      <c r="AF1195" s="1"/>
    </row>
    <row r="1196" spans="1:32">
      <c r="A1196" s="1" t="s">
        <v>1787</v>
      </c>
      <c r="B1196" s="9">
        <v>42155</v>
      </c>
      <c r="C1196" s="40" t="s">
        <v>623</v>
      </c>
      <c r="D1196" s="40" t="s">
        <v>239</v>
      </c>
      <c r="E1196" s="40" t="s">
        <v>25</v>
      </c>
      <c r="F1196" s="47" t="s">
        <v>1425</v>
      </c>
      <c r="G1196" s="40" t="s">
        <v>26</v>
      </c>
      <c r="H1196" s="40" t="s">
        <v>27</v>
      </c>
      <c r="I1196" s="40" t="s">
        <v>769</v>
      </c>
      <c r="J1196" s="40">
        <v>44.35</v>
      </c>
      <c r="K1196" s="40"/>
      <c r="L1196" s="40"/>
      <c r="M1196" s="40">
        <v>189.15</v>
      </c>
      <c r="N1196" s="40">
        <v>182.4</v>
      </c>
      <c r="O1196" s="40">
        <f>(N1196/M1196)*100</f>
        <v>96.431403647898492</v>
      </c>
      <c r="P1196" s="40">
        <v>42.4</v>
      </c>
      <c r="Q1196" s="40">
        <v>18</v>
      </c>
      <c r="R1196" s="40">
        <v>199</v>
      </c>
      <c r="S1196" s="40">
        <v>181</v>
      </c>
      <c r="T1196" s="40">
        <v>0</v>
      </c>
      <c r="U1196" s="40"/>
      <c r="V1196" s="40" t="s">
        <v>1018</v>
      </c>
      <c r="W1196" s="40"/>
      <c r="X1196" s="40"/>
      <c r="Y1196" s="40"/>
      <c r="Z1196" s="40"/>
      <c r="AA1196" s="40"/>
      <c r="AB1196" s="40"/>
      <c r="AC1196" s="40" t="s">
        <v>525</v>
      </c>
      <c r="AD1196" s="40" t="s">
        <v>1213</v>
      </c>
      <c r="AE1196" s="40"/>
      <c r="AF1196" s="1"/>
    </row>
    <row r="1197" spans="1:32">
      <c r="A1197" s="1" t="s">
        <v>1787</v>
      </c>
      <c r="B1197" s="9">
        <v>42155</v>
      </c>
      <c r="C1197" s="40" t="s">
        <v>672</v>
      </c>
      <c r="D1197" s="40" t="s">
        <v>32</v>
      </c>
      <c r="E1197" s="40" t="s">
        <v>25</v>
      </c>
      <c r="F1197" s="47" t="s">
        <v>2369</v>
      </c>
      <c r="G1197" s="40" t="s">
        <v>224</v>
      </c>
      <c r="H1197" s="40" t="s">
        <v>33</v>
      </c>
      <c r="I1197" s="40" t="s">
        <v>1215</v>
      </c>
      <c r="J1197" s="40">
        <v>27.5</v>
      </c>
      <c r="K1197" s="40">
        <v>20.7</v>
      </c>
      <c r="L1197" s="40">
        <v>11.6</v>
      </c>
      <c r="M1197" s="40"/>
      <c r="N1197" s="40"/>
      <c r="O1197" s="40"/>
      <c r="P1197" s="40"/>
      <c r="Q1197" s="40">
        <v>74</v>
      </c>
      <c r="R1197" s="40">
        <v>18</v>
      </c>
      <c r="S1197" s="40">
        <v>56</v>
      </c>
      <c r="T1197" s="40">
        <v>24</v>
      </c>
      <c r="U1197" s="40"/>
      <c r="V1197" s="40" t="s">
        <v>1222</v>
      </c>
      <c r="W1197" s="40"/>
      <c r="X1197" s="40" t="s">
        <v>1223</v>
      </c>
      <c r="Y1197" s="40" t="s">
        <v>1224</v>
      </c>
      <c r="Z1197" s="40"/>
      <c r="AA1197" s="40"/>
      <c r="AB1197" s="40"/>
      <c r="AC1197" s="40" t="s">
        <v>525</v>
      </c>
      <c r="AD1197" s="40" t="s">
        <v>750</v>
      </c>
      <c r="AE1197" s="40" t="s">
        <v>1225</v>
      </c>
      <c r="AF1197" s="1"/>
    </row>
    <row r="1198" spans="1:32">
      <c r="A1198" s="31" t="s">
        <v>1788</v>
      </c>
      <c r="B1198" s="32">
        <v>42156</v>
      </c>
      <c r="C1198" s="41" t="s">
        <v>661</v>
      </c>
      <c r="D1198" s="41" t="s">
        <v>265</v>
      </c>
      <c r="E1198" s="41" t="s">
        <v>25</v>
      </c>
      <c r="F1198" s="71" t="s">
        <v>2610</v>
      </c>
      <c r="G1198" s="41"/>
      <c r="H1198" s="41"/>
      <c r="I1198" s="41"/>
      <c r="J1198" s="41">
        <v>39.799999999999997</v>
      </c>
      <c r="K1198" s="41"/>
      <c r="L1198" s="41"/>
      <c r="M1198" s="41">
        <v>140.75</v>
      </c>
      <c r="N1198" s="41">
        <v>172.2</v>
      </c>
      <c r="O1198" s="41">
        <v>26.3</v>
      </c>
      <c r="P1198" s="41"/>
      <c r="Q1198" s="41"/>
      <c r="R1198" s="41"/>
      <c r="S1198" s="41"/>
      <c r="T1198" s="41">
        <v>0</v>
      </c>
      <c r="U1198" s="41"/>
      <c r="V1198" s="41" t="s">
        <v>1247</v>
      </c>
      <c r="W1198" s="41" t="s">
        <v>1248</v>
      </c>
      <c r="X1198" s="41"/>
      <c r="Y1198" s="41"/>
      <c r="Z1198" s="41"/>
      <c r="AA1198" s="41"/>
      <c r="AB1198" s="41"/>
      <c r="AC1198" s="41" t="s">
        <v>525</v>
      </c>
      <c r="AD1198" s="41" t="s">
        <v>525</v>
      </c>
      <c r="AE1198" s="41"/>
      <c r="AF1198" s="31"/>
    </row>
    <row r="1199" spans="1:32">
      <c r="A1199" s="1" t="s">
        <v>1788</v>
      </c>
      <c r="B1199" s="9">
        <v>42156</v>
      </c>
      <c r="C1199" s="40" t="s">
        <v>584</v>
      </c>
      <c r="D1199" s="40" t="s">
        <v>32</v>
      </c>
      <c r="E1199" s="40" t="s">
        <v>53</v>
      </c>
      <c r="F1199" s="47" t="s">
        <v>2365</v>
      </c>
      <c r="G1199" s="40" t="s">
        <v>224</v>
      </c>
      <c r="H1199" s="40" t="s">
        <v>90</v>
      </c>
      <c r="I1199" s="40"/>
      <c r="J1199" s="40"/>
      <c r="K1199" s="40"/>
      <c r="L1199" s="40"/>
      <c r="M1199" s="40"/>
      <c r="N1199" s="40"/>
      <c r="O1199" s="40"/>
      <c r="P1199" s="40"/>
      <c r="Q1199" s="40"/>
      <c r="R1199" s="40"/>
      <c r="S1199" s="40"/>
      <c r="T1199" s="40"/>
      <c r="U1199" s="40"/>
      <c r="V1199" s="40"/>
      <c r="W1199" s="40"/>
      <c r="X1199" s="40"/>
      <c r="Y1199" s="40"/>
      <c r="Z1199" s="40"/>
      <c r="AA1199" s="40"/>
      <c r="AB1199" s="40"/>
      <c r="AC1199" s="40" t="s">
        <v>750</v>
      </c>
      <c r="AD1199" s="40" t="s">
        <v>750</v>
      </c>
      <c r="AE1199" s="40"/>
      <c r="AF1199" s="1"/>
    </row>
    <row r="1200" spans="1:32">
      <c r="A1200" s="1" t="s">
        <v>1788</v>
      </c>
      <c r="B1200" s="9">
        <v>42156</v>
      </c>
      <c r="C1200" s="40" t="s">
        <v>662</v>
      </c>
      <c r="D1200" s="40" t="s">
        <v>29</v>
      </c>
      <c r="E1200" s="40" t="s">
        <v>53</v>
      </c>
      <c r="F1200" s="47" t="s">
        <v>1546</v>
      </c>
      <c r="G1200" s="40" t="s">
        <v>224</v>
      </c>
      <c r="H1200" s="40" t="s">
        <v>27</v>
      </c>
      <c r="I1200" s="40"/>
      <c r="J1200" s="40"/>
      <c r="K1200" s="40"/>
      <c r="L1200" s="40"/>
      <c r="M1200" s="40"/>
      <c r="N1200" s="40"/>
      <c r="O1200" s="40"/>
      <c r="P1200" s="40"/>
      <c r="Q1200" s="40"/>
      <c r="R1200" s="40"/>
      <c r="S1200" s="40"/>
      <c r="T1200" s="40"/>
      <c r="U1200" s="40"/>
      <c r="V1200" s="40"/>
      <c r="W1200" s="40"/>
      <c r="X1200" s="40"/>
      <c r="Y1200" s="40"/>
      <c r="Z1200" s="40"/>
      <c r="AA1200" s="40"/>
      <c r="AB1200" s="40"/>
      <c r="AC1200" s="40" t="s">
        <v>216</v>
      </c>
      <c r="AD1200" s="40" t="s">
        <v>525</v>
      </c>
      <c r="AE1200" s="40"/>
      <c r="AF1200" s="1"/>
    </row>
    <row r="1201" spans="1:32" s="79" customFormat="1">
      <c r="A1201" s="1" t="s">
        <v>1788</v>
      </c>
      <c r="B1201" s="9">
        <v>42156</v>
      </c>
      <c r="C1201" s="40" t="s">
        <v>593</v>
      </c>
      <c r="D1201" s="40" t="s">
        <v>32</v>
      </c>
      <c r="E1201" s="40" t="s">
        <v>53</v>
      </c>
      <c r="F1201" s="47" t="s">
        <v>2366</v>
      </c>
      <c r="G1201" s="40" t="s">
        <v>227</v>
      </c>
      <c r="H1201" s="40" t="s">
        <v>33</v>
      </c>
      <c r="I1201" s="40"/>
      <c r="J1201" s="40"/>
      <c r="K1201" s="40"/>
      <c r="L1201" s="40"/>
      <c r="M1201" s="40"/>
      <c r="N1201" s="40"/>
      <c r="O1201" s="40"/>
      <c r="P1201" s="40"/>
      <c r="Q1201" s="40"/>
      <c r="R1201" s="40"/>
      <c r="S1201" s="40"/>
      <c r="T1201" s="40"/>
      <c r="U1201" s="40"/>
      <c r="V1201" s="40"/>
      <c r="W1201" s="40"/>
      <c r="X1201" s="40"/>
      <c r="Y1201" s="40"/>
      <c r="Z1201" s="40"/>
      <c r="AA1201" s="40"/>
      <c r="AB1201" s="40"/>
      <c r="AC1201" s="40" t="s">
        <v>750</v>
      </c>
      <c r="AD1201" s="40" t="s">
        <v>750</v>
      </c>
      <c r="AE1201" s="40"/>
      <c r="AF1201" s="1"/>
    </row>
    <row r="1202" spans="1:32">
      <c r="A1202" s="1" t="s">
        <v>1788</v>
      </c>
      <c r="B1202" s="9">
        <v>42156</v>
      </c>
      <c r="C1202" s="40" t="s">
        <v>671</v>
      </c>
      <c r="D1202" s="40" t="s">
        <v>30</v>
      </c>
      <c r="E1202" s="40" t="s">
        <v>53</v>
      </c>
      <c r="F1202" s="47" t="s">
        <v>1552</v>
      </c>
      <c r="G1202" s="40" t="s">
        <v>224</v>
      </c>
      <c r="H1202" s="40" t="s">
        <v>27</v>
      </c>
      <c r="I1202" s="40"/>
      <c r="J1202" s="40"/>
      <c r="K1202" s="40"/>
      <c r="L1202" s="40"/>
      <c r="M1202" s="40"/>
      <c r="N1202" s="40"/>
      <c r="O1202" s="40"/>
      <c r="P1202" s="40"/>
      <c r="Q1202" s="40"/>
      <c r="R1202" s="40"/>
      <c r="S1202" s="40"/>
      <c r="T1202" s="40"/>
      <c r="U1202" s="40"/>
      <c r="V1202" s="40"/>
      <c r="W1202" s="40"/>
      <c r="X1202" s="40"/>
      <c r="Y1202" s="40"/>
      <c r="Z1202" s="40"/>
      <c r="AA1202" s="40"/>
      <c r="AB1202" s="40"/>
      <c r="AC1202" s="40" t="s">
        <v>216</v>
      </c>
      <c r="AD1202" s="40" t="s">
        <v>525</v>
      </c>
      <c r="AE1202" s="40"/>
      <c r="AF1202" s="1"/>
    </row>
    <row r="1203" spans="1:32">
      <c r="A1203" s="1" t="s">
        <v>1788</v>
      </c>
      <c r="B1203" s="9">
        <v>42156</v>
      </c>
      <c r="C1203" s="40" t="s">
        <v>740</v>
      </c>
      <c r="D1203" s="40" t="s">
        <v>29</v>
      </c>
      <c r="E1203" s="40" t="s">
        <v>25</v>
      </c>
      <c r="F1203" s="47" t="s">
        <v>2373</v>
      </c>
      <c r="G1203" s="40" t="s">
        <v>224</v>
      </c>
      <c r="H1203" s="40" t="s">
        <v>33</v>
      </c>
      <c r="I1203" s="40" t="s">
        <v>1238</v>
      </c>
      <c r="J1203" s="40">
        <v>38.5</v>
      </c>
      <c r="K1203" s="40">
        <v>24.15</v>
      </c>
      <c r="L1203" s="40">
        <v>11.25</v>
      </c>
      <c r="M1203" s="40"/>
      <c r="N1203" s="40"/>
      <c r="O1203" s="40"/>
      <c r="P1203" s="40"/>
      <c r="Q1203" s="40">
        <v>147</v>
      </c>
      <c r="R1203" s="40">
        <v>18</v>
      </c>
      <c r="S1203" s="40">
        <v>129</v>
      </c>
      <c r="T1203" s="40">
        <v>30</v>
      </c>
      <c r="U1203" s="40"/>
      <c r="V1203" s="40"/>
      <c r="W1203" s="40"/>
      <c r="X1203" s="40" t="s">
        <v>1239</v>
      </c>
      <c r="Y1203" s="40" t="s">
        <v>1240</v>
      </c>
      <c r="Z1203" s="40" t="s">
        <v>1241</v>
      </c>
      <c r="AA1203" s="40" t="s">
        <v>1242</v>
      </c>
      <c r="AB1203" s="40" t="s">
        <v>1243</v>
      </c>
      <c r="AC1203" s="40" t="s">
        <v>750</v>
      </c>
      <c r="AD1203" s="40" t="s">
        <v>525</v>
      </c>
      <c r="AE1203" s="40"/>
      <c r="AF1203" s="1"/>
    </row>
    <row r="1204" spans="1:32">
      <c r="A1204" s="1" t="s">
        <v>1788</v>
      </c>
      <c r="B1204" s="9">
        <v>42156</v>
      </c>
      <c r="C1204" s="40" t="s">
        <v>592</v>
      </c>
      <c r="D1204" s="40" t="s">
        <v>29</v>
      </c>
      <c r="E1204" s="40" t="s">
        <v>53</v>
      </c>
      <c r="F1204" s="47" t="s">
        <v>2352</v>
      </c>
      <c r="G1204" s="40" t="s">
        <v>224</v>
      </c>
      <c r="H1204" s="40" t="s">
        <v>33</v>
      </c>
      <c r="I1204" s="40"/>
      <c r="J1204" s="40"/>
      <c r="K1204" s="40"/>
      <c r="L1204" s="40"/>
      <c r="M1204" s="40"/>
      <c r="N1204" s="40"/>
      <c r="O1204" s="40"/>
      <c r="P1204" s="40"/>
      <c r="Q1204" s="40"/>
      <c r="R1204" s="40"/>
      <c r="S1204" s="40"/>
      <c r="T1204" s="40"/>
      <c r="U1204" s="40"/>
      <c r="V1204" s="40"/>
      <c r="W1204" s="40"/>
      <c r="X1204" s="40"/>
      <c r="Y1204" s="40"/>
      <c r="Z1204" s="40"/>
      <c r="AA1204" s="40"/>
      <c r="AB1204" s="40"/>
      <c r="AC1204" s="40" t="s">
        <v>750</v>
      </c>
      <c r="AD1204" s="40" t="s">
        <v>750</v>
      </c>
      <c r="AE1204" s="40"/>
      <c r="AF1204" s="1"/>
    </row>
    <row r="1205" spans="1:32">
      <c r="A1205" s="1" t="s">
        <v>1788</v>
      </c>
      <c r="B1205" s="9">
        <v>42156</v>
      </c>
      <c r="C1205" s="40" t="s">
        <v>606</v>
      </c>
      <c r="D1205" s="40" t="s">
        <v>265</v>
      </c>
      <c r="E1205" s="40" t="s">
        <v>53</v>
      </c>
      <c r="F1205" s="47" t="s">
        <v>2325</v>
      </c>
      <c r="G1205" s="40" t="s">
        <v>26</v>
      </c>
      <c r="H1205" s="40" t="s">
        <v>33</v>
      </c>
      <c r="I1205" s="40"/>
      <c r="J1205" s="40"/>
      <c r="K1205" s="40"/>
      <c r="L1205" s="40"/>
      <c r="M1205" s="40"/>
      <c r="N1205" s="40"/>
      <c r="O1205" s="40"/>
      <c r="P1205" s="40"/>
      <c r="Q1205" s="40"/>
      <c r="R1205" s="40"/>
      <c r="S1205" s="40"/>
      <c r="T1205" s="40"/>
      <c r="U1205" s="40"/>
      <c r="V1205" s="40"/>
      <c r="W1205" s="40"/>
      <c r="X1205" s="40"/>
      <c r="Y1205" s="40"/>
      <c r="Z1205" s="40"/>
      <c r="AA1205" s="40"/>
      <c r="AB1205" s="40"/>
      <c r="AC1205" s="40"/>
      <c r="AD1205" s="40" t="s">
        <v>750</v>
      </c>
      <c r="AE1205" s="40"/>
      <c r="AF1205" s="1"/>
    </row>
    <row r="1206" spans="1:32">
      <c r="A1206" s="1" t="s">
        <v>1788</v>
      </c>
      <c r="B1206" s="9">
        <v>42156</v>
      </c>
      <c r="C1206" s="40" t="s">
        <v>590</v>
      </c>
      <c r="D1206" s="40" t="s">
        <v>30</v>
      </c>
      <c r="E1206" s="40" t="s">
        <v>53</v>
      </c>
      <c r="F1206" s="47" t="s">
        <v>2370</v>
      </c>
      <c r="G1206" s="40" t="s">
        <v>26</v>
      </c>
      <c r="H1206" s="40" t="s">
        <v>27</v>
      </c>
      <c r="I1206" s="40"/>
      <c r="J1206" s="40"/>
      <c r="K1206" s="40"/>
      <c r="L1206" s="40"/>
      <c r="M1206" s="40"/>
      <c r="N1206" s="40"/>
      <c r="O1206" s="40"/>
      <c r="P1206" s="40"/>
      <c r="Q1206" s="40"/>
      <c r="R1206" s="40"/>
      <c r="S1206" s="40"/>
      <c r="T1206" s="40"/>
      <c r="U1206" s="40"/>
      <c r="V1206" s="40"/>
      <c r="W1206" s="40"/>
      <c r="X1206" s="40"/>
      <c r="Y1206" s="40"/>
      <c r="Z1206" s="40"/>
      <c r="AA1206" s="40"/>
      <c r="AB1206" s="40"/>
      <c r="AC1206" s="40" t="s">
        <v>750</v>
      </c>
      <c r="AD1206" s="40" t="s">
        <v>750</v>
      </c>
      <c r="AE1206" s="40"/>
      <c r="AF1206" s="1"/>
    </row>
    <row r="1207" spans="1:32">
      <c r="A1207" s="1" t="s">
        <v>1788</v>
      </c>
      <c r="B1207" s="9">
        <v>42156</v>
      </c>
      <c r="C1207" s="40" t="s">
        <v>620</v>
      </c>
      <c r="D1207" s="40" t="s">
        <v>32</v>
      </c>
      <c r="E1207" s="40" t="s">
        <v>53</v>
      </c>
      <c r="F1207" s="47" t="s">
        <v>2358</v>
      </c>
      <c r="G1207" s="40" t="s">
        <v>224</v>
      </c>
      <c r="H1207" s="40" t="s">
        <v>27</v>
      </c>
      <c r="I1207" s="40"/>
      <c r="J1207" s="40"/>
      <c r="K1207" s="40"/>
      <c r="L1207" s="40"/>
      <c r="M1207" s="40"/>
      <c r="N1207" s="40"/>
      <c r="O1207" s="40"/>
      <c r="P1207" s="40"/>
      <c r="Q1207" s="40"/>
      <c r="R1207" s="40"/>
      <c r="S1207" s="40"/>
      <c r="T1207" s="40"/>
      <c r="U1207" s="40"/>
      <c r="V1207" s="40"/>
      <c r="W1207" s="40"/>
      <c r="X1207" s="40"/>
      <c r="Y1207" s="40"/>
      <c r="Z1207" s="40"/>
      <c r="AA1207" s="40"/>
      <c r="AB1207" s="40"/>
      <c r="AC1207" s="40" t="s">
        <v>525</v>
      </c>
      <c r="AD1207" s="40" t="s">
        <v>750</v>
      </c>
      <c r="AE1207" s="40" t="s">
        <v>1236</v>
      </c>
      <c r="AF1207" s="1"/>
    </row>
    <row r="1208" spans="1:32">
      <c r="A1208" s="1" t="s">
        <v>1788</v>
      </c>
      <c r="B1208" s="9">
        <v>42156</v>
      </c>
      <c r="C1208" s="40" t="s">
        <v>636</v>
      </c>
      <c r="D1208" s="40" t="s">
        <v>30</v>
      </c>
      <c r="E1208" s="40" t="s">
        <v>53</v>
      </c>
      <c r="F1208" s="47" t="s">
        <v>1541</v>
      </c>
      <c r="G1208" s="40" t="s">
        <v>224</v>
      </c>
      <c r="H1208" s="40" t="s">
        <v>33</v>
      </c>
      <c r="I1208" s="40"/>
      <c r="J1208" s="40"/>
      <c r="K1208" s="40"/>
      <c r="L1208" s="40"/>
      <c r="M1208" s="40"/>
      <c r="N1208" s="40"/>
      <c r="O1208" s="40"/>
      <c r="P1208" s="40"/>
      <c r="Q1208" s="40"/>
      <c r="R1208" s="40"/>
      <c r="S1208" s="40"/>
      <c r="T1208" s="40"/>
      <c r="U1208" s="40"/>
      <c r="V1208" s="40"/>
      <c r="W1208" s="40"/>
      <c r="X1208" s="40"/>
      <c r="Y1208" s="40"/>
      <c r="Z1208" s="40"/>
      <c r="AA1208" s="40"/>
      <c r="AB1208" s="40"/>
      <c r="AC1208" s="40" t="s">
        <v>525</v>
      </c>
      <c r="AD1208" s="40" t="s">
        <v>525</v>
      </c>
      <c r="AE1208" s="40"/>
      <c r="AF1208" s="1"/>
    </row>
    <row r="1209" spans="1:32">
      <c r="A1209" s="1" t="s">
        <v>1788</v>
      </c>
      <c r="B1209" s="9">
        <v>42156</v>
      </c>
      <c r="C1209" s="40" t="s">
        <v>645</v>
      </c>
      <c r="D1209" s="40" t="s">
        <v>30</v>
      </c>
      <c r="E1209" s="40" t="s">
        <v>53</v>
      </c>
      <c r="F1209" s="47" t="s">
        <v>2361</v>
      </c>
      <c r="G1209" s="40" t="s">
        <v>26</v>
      </c>
      <c r="H1209" s="40" t="s">
        <v>33</v>
      </c>
      <c r="I1209" s="40"/>
      <c r="J1209" s="40"/>
      <c r="K1209" s="40"/>
      <c r="L1209" s="40"/>
      <c r="M1209" s="40"/>
      <c r="N1209" s="40"/>
      <c r="O1209" s="40"/>
      <c r="P1209" s="40"/>
      <c r="Q1209" s="40"/>
      <c r="R1209" s="40"/>
      <c r="S1209" s="40"/>
      <c r="T1209" s="40"/>
      <c r="U1209" s="40"/>
      <c r="V1209" s="40"/>
      <c r="W1209" s="40"/>
      <c r="X1209" s="40"/>
      <c r="Y1209" s="40"/>
      <c r="Z1209" s="40"/>
      <c r="AA1209" s="40"/>
      <c r="AB1209" s="40"/>
      <c r="AC1209" s="40"/>
      <c r="AD1209" s="40" t="s">
        <v>525</v>
      </c>
      <c r="AE1209" s="40"/>
      <c r="AF1209" s="1"/>
    </row>
    <row r="1210" spans="1:32">
      <c r="A1210" s="1" t="s">
        <v>1788</v>
      </c>
      <c r="B1210" s="9">
        <v>42156</v>
      </c>
      <c r="C1210" s="40" t="s">
        <v>622</v>
      </c>
      <c r="D1210" s="40" t="s">
        <v>32</v>
      </c>
      <c r="E1210" s="40" t="s">
        <v>53</v>
      </c>
      <c r="F1210" s="47" t="s">
        <v>2367</v>
      </c>
      <c r="G1210" s="40"/>
      <c r="H1210" s="40"/>
      <c r="I1210" s="40"/>
      <c r="J1210" s="40"/>
      <c r="K1210" s="40"/>
      <c r="L1210" s="40"/>
      <c r="M1210" s="40"/>
      <c r="N1210" s="40"/>
      <c r="O1210" s="40"/>
      <c r="P1210" s="40"/>
      <c r="Q1210" s="40"/>
      <c r="R1210" s="40"/>
      <c r="S1210" s="40"/>
      <c r="T1210" s="40"/>
      <c r="U1210" s="40"/>
      <c r="V1210" s="40"/>
      <c r="W1210" s="40"/>
      <c r="X1210" s="40"/>
      <c r="Y1210" s="40"/>
      <c r="Z1210" s="40"/>
      <c r="AA1210" s="40"/>
      <c r="AB1210" s="40"/>
      <c r="AC1210" s="40"/>
      <c r="AD1210" s="40" t="s">
        <v>750</v>
      </c>
      <c r="AE1210" s="40"/>
      <c r="AF1210" s="1"/>
    </row>
    <row r="1211" spans="1:32">
      <c r="A1211" s="1" t="s">
        <v>1788</v>
      </c>
      <c r="B1211" s="9">
        <v>42156</v>
      </c>
      <c r="C1211" s="40" t="s">
        <v>679</v>
      </c>
      <c r="D1211" s="40" t="s">
        <v>29</v>
      </c>
      <c r="E1211" s="40" t="s">
        <v>53</v>
      </c>
      <c r="F1211" s="47" t="s">
        <v>1551</v>
      </c>
      <c r="G1211" s="40" t="s">
        <v>224</v>
      </c>
      <c r="H1211" s="40" t="s">
        <v>33</v>
      </c>
      <c r="I1211" s="40"/>
      <c r="J1211" s="40"/>
      <c r="K1211" s="40"/>
      <c r="L1211" s="40"/>
      <c r="M1211" s="40"/>
      <c r="N1211" s="40"/>
      <c r="O1211" s="40"/>
      <c r="P1211" s="40"/>
      <c r="Q1211" s="40"/>
      <c r="R1211" s="40"/>
      <c r="S1211" s="40"/>
      <c r="T1211" s="40"/>
      <c r="U1211" s="40"/>
      <c r="V1211" s="40"/>
      <c r="W1211" s="40"/>
      <c r="X1211" s="40"/>
      <c r="Y1211" s="40"/>
      <c r="Z1211" s="40"/>
      <c r="AA1211" s="40"/>
      <c r="AB1211" s="40"/>
      <c r="AC1211" s="40" t="s">
        <v>216</v>
      </c>
      <c r="AD1211" s="40" t="s">
        <v>525</v>
      </c>
      <c r="AE1211" s="40"/>
      <c r="AF1211" s="1"/>
    </row>
    <row r="1212" spans="1:32">
      <c r="A1212" s="1" t="s">
        <v>1788</v>
      </c>
      <c r="B1212" s="9">
        <v>42156</v>
      </c>
      <c r="C1212" s="40" t="s">
        <v>619</v>
      </c>
      <c r="D1212" s="40" t="s">
        <v>29</v>
      </c>
      <c r="E1212" s="40" t="s">
        <v>53</v>
      </c>
      <c r="F1212" s="47" t="s">
        <v>1586</v>
      </c>
      <c r="G1212" s="40" t="s">
        <v>224</v>
      </c>
      <c r="H1212" s="40" t="s">
        <v>33</v>
      </c>
      <c r="I1212" s="40"/>
      <c r="J1212" s="40"/>
      <c r="K1212" s="40"/>
      <c r="L1212" s="40"/>
      <c r="M1212" s="40"/>
      <c r="N1212" s="40"/>
      <c r="O1212" s="40"/>
      <c r="P1212" s="40"/>
      <c r="Q1212" s="40"/>
      <c r="R1212" s="40"/>
      <c r="S1212" s="40"/>
      <c r="T1212" s="40"/>
      <c r="U1212" s="40"/>
      <c r="V1212" s="40"/>
      <c r="W1212" s="40"/>
      <c r="X1212" s="40"/>
      <c r="Y1212" s="40"/>
      <c r="Z1212" s="40"/>
      <c r="AA1212" s="40"/>
      <c r="AB1212" s="40"/>
      <c r="AC1212" s="40"/>
      <c r="AD1212" s="40" t="s">
        <v>750</v>
      </c>
      <c r="AE1212" s="40"/>
      <c r="AF1212" s="1"/>
    </row>
    <row r="1213" spans="1:32">
      <c r="A1213" s="1" t="s">
        <v>1788</v>
      </c>
      <c r="B1213" s="9">
        <v>42156</v>
      </c>
      <c r="C1213" s="40" t="s">
        <v>591</v>
      </c>
      <c r="D1213" s="40" t="s">
        <v>239</v>
      </c>
      <c r="E1213" s="40" t="s">
        <v>25</v>
      </c>
      <c r="F1213" s="47" t="s">
        <v>2372</v>
      </c>
      <c r="G1213" s="40" t="s">
        <v>227</v>
      </c>
      <c r="H1213" s="40" t="s">
        <v>27</v>
      </c>
      <c r="I1213" s="40" t="s">
        <v>1233</v>
      </c>
      <c r="J1213" s="40">
        <v>44.1</v>
      </c>
      <c r="K1213" s="40"/>
      <c r="L1213" s="40"/>
      <c r="M1213" s="40">
        <v>178.8</v>
      </c>
      <c r="N1213" s="40">
        <v>180</v>
      </c>
      <c r="O1213" s="40">
        <f>(N1213/M1213)*100</f>
        <v>100.67114093959731</v>
      </c>
      <c r="P1213" s="40">
        <v>43.65</v>
      </c>
      <c r="Q1213" s="40">
        <v>14</v>
      </c>
      <c r="R1213" s="40">
        <v>199</v>
      </c>
      <c r="S1213" s="40">
        <v>185</v>
      </c>
      <c r="T1213" s="40">
        <v>0</v>
      </c>
      <c r="U1213" s="40"/>
      <c r="V1213" s="40"/>
      <c r="W1213" s="40"/>
      <c r="X1213" s="40"/>
      <c r="Y1213" s="40"/>
      <c r="Z1213" s="40"/>
      <c r="AA1213" s="40"/>
      <c r="AB1213" s="40"/>
      <c r="AC1213" s="40" t="s">
        <v>525</v>
      </c>
      <c r="AD1213" s="40" t="s">
        <v>750</v>
      </c>
      <c r="AE1213" s="40"/>
      <c r="AF1213" s="1"/>
    </row>
    <row r="1214" spans="1:32">
      <c r="A1214" s="1" t="s">
        <v>1788</v>
      </c>
      <c r="B1214" s="9">
        <v>42156</v>
      </c>
      <c r="C1214" s="40" t="s">
        <v>630</v>
      </c>
      <c r="D1214" s="40" t="s">
        <v>29</v>
      </c>
      <c r="E1214" s="40" t="s">
        <v>53</v>
      </c>
      <c r="F1214" s="47" t="s">
        <v>1534</v>
      </c>
      <c r="G1214" s="40" t="s">
        <v>224</v>
      </c>
      <c r="H1214" s="40" t="s">
        <v>33</v>
      </c>
      <c r="I1214" s="40"/>
      <c r="J1214" s="40"/>
      <c r="K1214" s="40"/>
      <c r="L1214" s="40"/>
      <c r="M1214" s="40"/>
      <c r="N1214" s="40"/>
      <c r="O1214" s="40"/>
      <c r="P1214" s="40"/>
      <c r="Q1214" s="40"/>
      <c r="R1214" s="40"/>
      <c r="S1214" s="40"/>
      <c r="T1214" s="40"/>
      <c r="U1214" s="40"/>
      <c r="V1214" s="40"/>
      <c r="W1214" s="40"/>
      <c r="X1214" s="40"/>
      <c r="Y1214" s="40"/>
      <c r="Z1214" s="40"/>
      <c r="AA1214" s="40"/>
      <c r="AB1214" s="40"/>
      <c r="AC1214" s="40"/>
      <c r="AD1214" s="40" t="s">
        <v>750</v>
      </c>
      <c r="AE1214" s="40"/>
      <c r="AF1214" s="1"/>
    </row>
    <row r="1215" spans="1:32">
      <c r="A1215" s="1" t="s">
        <v>1788</v>
      </c>
      <c r="B1215" s="9">
        <v>42156</v>
      </c>
      <c r="C1215" s="40" t="s">
        <v>601</v>
      </c>
      <c r="D1215" s="40" t="s">
        <v>32</v>
      </c>
      <c r="E1215" s="40" t="s">
        <v>53</v>
      </c>
      <c r="F1215" s="47" t="s">
        <v>2359</v>
      </c>
      <c r="G1215" s="40" t="s">
        <v>224</v>
      </c>
      <c r="H1215" s="40" t="s">
        <v>27</v>
      </c>
      <c r="I1215" s="40"/>
      <c r="J1215" s="40"/>
      <c r="K1215" s="40"/>
      <c r="L1215" s="40"/>
      <c r="M1215" s="40"/>
      <c r="N1215" s="40"/>
      <c r="O1215" s="40"/>
      <c r="P1215" s="40"/>
      <c r="Q1215" s="40"/>
      <c r="R1215" s="40"/>
      <c r="S1215" s="40"/>
      <c r="T1215" s="40"/>
      <c r="U1215" s="40"/>
      <c r="V1215" s="40"/>
      <c r="W1215" s="40"/>
      <c r="X1215" s="40"/>
      <c r="Y1215" s="40"/>
      <c r="Z1215" s="40"/>
      <c r="AA1215" s="40"/>
      <c r="AB1215" s="40"/>
      <c r="AC1215" s="40" t="s">
        <v>750</v>
      </c>
      <c r="AD1215" s="40" t="s">
        <v>750</v>
      </c>
      <c r="AE1215" s="40"/>
      <c r="AF1215" s="1"/>
    </row>
    <row r="1216" spans="1:32">
      <c r="A1216" s="1" t="s">
        <v>1788</v>
      </c>
      <c r="B1216" s="9">
        <v>42156</v>
      </c>
      <c r="C1216" s="40" t="s">
        <v>623</v>
      </c>
      <c r="D1216" s="40" t="s">
        <v>239</v>
      </c>
      <c r="E1216" s="40" t="s">
        <v>53</v>
      </c>
      <c r="F1216" s="47" t="s">
        <v>1585</v>
      </c>
      <c r="G1216" s="40" t="s">
        <v>26</v>
      </c>
      <c r="H1216" s="40" t="s">
        <v>27</v>
      </c>
      <c r="I1216" s="40"/>
      <c r="J1216" s="40"/>
      <c r="K1216" s="40"/>
      <c r="L1216" s="40"/>
      <c r="M1216" s="40"/>
      <c r="N1216" s="40"/>
      <c r="O1216" s="40"/>
      <c r="P1216" s="40"/>
      <c r="Q1216" s="40"/>
      <c r="R1216" s="40"/>
      <c r="S1216" s="40"/>
      <c r="T1216" s="40"/>
      <c r="U1216" s="40"/>
      <c r="V1216" s="40"/>
      <c r="W1216" s="40"/>
      <c r="X1216" s="40"/>
      <c r="Y1216" s="40"/>
      <c r="Z1216" s="40"/>
      <c r="AA1216" s="40"/>
      <c r="AB1216" s="40"/>
      <c r="AC1216" s="40" t="s">
        <v>750</v>
      </c>
      <c r="AD1216" s="40" t="s">
        <v>750</v>
      </c>
      <c r="AE1216" s="40"/>
      <c r="AF1216" s="1"/>
    </row>
    <row r="1217" spans="1:32">
      <c r="A1217" s="1" t="s">
        <v>1788</v>
      </c>
      <c r="B1217" s="9">
        <v>42156</v>
      </c>
      <c r="C1217" s="40" t="s">
        <v>604</v>
      </c>
      <c r="D1217" s="40" t="s">
        <v>239</v>
      </c>
      <c r="E1217" s="40" t="s">
        <v>53</v>
      </c>
      <c r="F1217" s="47" t="s">
        <v>1425</v>
      </c>
      <c r="G1217" s="40" t="s">
        <v>26</v>
      </c>
      <c r="H1217" s="40" t="s">
        <v>27</v>
      </c>
      <c r="I1217" s="40"/>
      <c r="J1217" s="40"/>
      <c r="K1217" s="40"/>
      <c r="L1217" s="40"/>
      <c r="M1217" s="40"/>
      <c r="N1217" s="40"/>
      <c r="O1217" s="40"/>
      <c r="P1217" s="40"/>
      <c r="Q1217" s="40"/>
      <c r="R1217" s="40"/>
      <c r="S1217" s="40"/>
      <c r="T1217" s="40"/>
      <c r="U1217" s="40"/>
      <c r="V1217" s="40"/>
      <c r="W1217" s="40"/>
      <c r="X1217" s="40"/>
      <c r="Y1217" s="40"/>
      <c r="Z1217" s="40"/>
      <c r="AA1217" s="40"/>
      <c r="AB1217" s="40"/>
      <c r="AC1217" s="40" t="s">
        <v>750</v>
      </c>
      <c r="AD1217" s="40" t="s">
        <v>750</v>
      </c>
      <c r="AE1217" s="40"/>
      <c r="AF1217" s="1"/>
    </row>
    <row r="1218" spans="1:32">
      <c r="A1218" s="1" t="s">
        <v>1788</v>
      </c>
      <c r="B1218" s="9">
        <v>42156</v>
      </c>
      <c r="C1218" s="40" t="s">
        <v>655</v>
      </c>
      <c r="D1218" s="40" t="s">
        <v>35</v>
      </c>
      <c r="E1218" s="40" t="s">
        <v>25</v>
      </c>
      <c r="F1218" s="47" t="s">
        <v>2371</v>
      </c>
      <c r="G1218" s="40" t="s">
        <v>26</v>
      </c>
      <c r="H1218" s="40" t="s">
        <v>27</v>
      </c>
      <c r="I1218" s="40"/>
      <c r="J1218" s="40">
        <v>26.4</v>
      </c>
      <c r="K1218" s="40">
        <v>19.5</v>
      </c>
      <c r="L1218" s="40">
        <v>18.8</v>
      </c>
      <c r="M1218" s="40"/>
      <c r="N1218" s="40"/>
      <c r="O1218" s="40"/>
      <c r="P1218" s="40"/>
      <c r="Q1218" s="40">
        <v>86</v>
      </c>
      <c r="R1218" s="40">
        <v>14</v>
      </c>
      <c r="S1218" s="40"/>
      <c r="T1218" s="40">
        <v>0</v>
      </c>
      <c r="U1218" s="40"/>
      <c r="V1218" s="40"/>
      <c r="W1218" s="40"/>
      <c r="X1218" s="40" t="s">
        <v>1244</v>
      </c>
      <c r="Y1218" s="40"/>
      <c r="Z1218" s="40"/>
      <c r="AA1218" s="40" t="s">
        <v>1245</v>
      </c>
      <c r="AB1218" s="40" t="s">
        <v>1246</v>
      </c>
      <c r="AC1218" s="40" t="s">
        <v>525</v>
      </c>
      <c r="AD1218" s="40" t="s">
        <v>525</v>
      </c>
      <c r="AE1218" s="40"/>
      <c r="AF1218" s="1"/>
    </row>
    <row r="1219" spans="1:32">
      <c r="A1219" s="1" t="s">
        <v>1788</v>
      </c>
      <c r="B1219" s="9">
        <v>42156</v>
      </c>
      <c r="C1219" s="40" t="s">
        <v>650</v>
      </c>
      <c r="D1219" s="40" t="s">
        <v>30</v>
      </c>
      <c r="E1219" s="40" t="s">
        <v>53</v>
      </c>
      <c r="F1219" s="47" t="s">
        <v>2363</v>
      </c>
      <c r="G1219" s="40" t="s">
        <v>26</v>
      </c>
      <c r="H1219" s="40" t="s">
        <v>27</v>
      </c>
      <c r="I1219" s="40"/>
      <c r="J1219" s="40"/>
      <c r="K1219" s="40"/>
      <c r="L1219" s="40"/>
      <c r="M1219" s="40"/>
      <c r="N1219" s="40"/>
      <c r="O1219" s="40"/>
      <c r="P1219" s="40"/>
      <c r="Q1219" s="40"/>
      <c r="R1219" s="40"/>
      <c r="S1219" s="40"/>
      <c r="T1219" s="40"/>
      <c r="U1219" s="40"/>
      <c r="V1219" s="40"/>
      <c r="W1219" s="40"/>
      <c r="X1219" s="40"/>
      <c r="Y1219" s="40"/>
      <c r="Z1219" s="40"/>
      <c r="AA1219" s="40"/>
      <c r="AB1219" s="40"/>
      <c r="AC1219" s="40"/>
      <c r="AD1219" s="40" t="s">
        <v>525</v>
      </c>
      <c r="AE1219" s="40"/>
      <c r="AF1219" s="1"/>
    </row>
    <row r="1220" spans="1:32" s="79" customFormat="1">
      <c r="A1220" s="1" t="s">
        <v>1788</v>
      </c>
      <c r="B1220" s="9">
        <v>42156</v>
      </c>
      <c r="C1220" s="40" t="s">
        <v>628</v>
      </c>
      <c r="D1220" s="40" t="s">
        <v>32</v>
      </c>
      <c r="E1220" s="40" t="s">
        <v>53</v>
      </c>
      <c r="F1220" s="47" t="s">
        <v>2360</v>
      </c>
      <c r="G1220" s="40" t="s">
        <v>224</v>
      </c>
      <c r="H1220" s="40" t="s">
        <v>66</v>
      </c>
      <c r="I1220" s="40"/>
      <c r="J1220" s="40"/>
      <c r="K1220" s="40"/>
      <c r="L1220" s="40"/>
      <c r="M1220" s="40"/>
      <c r="N1220" s="40"/>
      <c r="O1220" s="40"/>
      <c r="P1220" s="40"/>
      <c r="Q1220" s="40"/>
      <c r="R1220" s="40"/>
      <c r="S1220" s="40"/>
      <c r="T1220" s="40"/>
      <c r="U1220" s="40"/>
      <c r="V1220" s="40"/>
      <c r="W1220" s="40"/>
      <c r="X1220" s="40"/>
      <c r="Y1220" s="40"/>
      <c r="Z1220" s="40"/>
      <c r="AA1220" s="40"/>
      <c r="AB1220" s="40"/>
      <c r="AC1220" s="40"/>
      <c r="AD1220" s="40" t="s">
        <v>750</v>
      </c>
      <c r="AE1220" s="40"/>
      <c r="AF1220" s="1"/>
    </row>
    <row r="1221" spans="1:32" s="79" customFormat="1">
      <c r="A1221" s="1" t="s">
        <v>1789</v>
      </c>
      <c r="B1221" s="9">
        <v>42157</v>
      </c>
      <c r="C1221" s="40" t="s">
        <v>605</v>
      </c>
      <c r="D1221" s="40" t="s">
        <v>36</v>
      </c>
      <c r="E1221" s="40" t="s">
        <v>53</v>
      </c>
      <c r="F1221" s="47" t="s">
        <v>2279</v>
      </c>
      <c r="G1221" s="40" t="s">
        <v>26</v>
      </c>
      <c r="H1221" s="40" t="s">
        <v>33</v>
      </c>
      <c r="I1221" s="40"/>
      <c r="J1221" s="40"/>
      <c r="K1221" s="40"/>
      <c r="L1221" s="40"/>
      <c r="M1221" s="40"/>
      <c r="N1221" s="40"/>
      <c r="O1221" s="40"/>
      <c r="P1221" s="40"/>
      <c r="Q1221" s="40"/>
      <c r="R1221" s="40"/>
      <c r="S1221" s="40"/>
      <c r="T1221" s="40"/>
      <c r="U1221" s="40"/>
      <c r="V1221" s="40"/>
      <c r="W1221" s="40"/>
      <c r="X1221" s="40"/>
      <c r="Y1221" s="40"/>
      <c r="Z1221" s="40"/>
      <c r="AA1221" s="40"/>
      <c r="AB1221" s="40"/>
      <c r="AC1221" s="40"/>
      <c r="AD1221" s="40"/>
      <c r="AE1221" s="40"/>
      <c r="AF1221" s="1"/>
    </row>
    <row r="1222" spans="1:32">
      <c r="A1222" s="1" t="s">
        <v>1789</v>
      </c>
      <c r="B1222" s="9">
        <v>42157</v>
      </c>
      <c r="C1222" s="40" t="s">
        <v>591</v>
      </c>
      <c r="D1222" s="40" t="s">
        <v>121</v>
      </c>
      <c r="E1222" s="40" t="s">
        <v>53</v>
      </c>
      <c r="F1222" s="47" t="s">
        <v>2221</v>
      </c>
      <c r="G1222" s="40" t="s">
        <v>26</v>
      </c>
      <c r="H1222" s="40" t="s">
        <v>27</v>
      </c>
      <c r="I1222" s="40"/>
      <c r="J1222" s="40"/>
      <c r="K1222" s="40"/>
      <c r="L1222" s="40"/>
      <c r="M1222" s="40"/>
      <c r="N1222" s="40"/>
      <c r="O1222" s="40"/>
      <c r="P1222" s="40"/>
      <c r="Q1222" s="40"/>
      <c r="R1222" s="40"/>
      <c r="S1222" s="40"/>
      <c r="T1222" s="40"/>
      <c r="U1222" s="40"/>
      <c r="V1222" s="40"/>
      <c r="W1222" s="40"/>
      <c r="X1222" s="40"/>
      <c r="Y1222" s="40"/>
      <c r="Z1222" s="40"/>
      <c r="AA1222" s="40"/>
      <c r="AB1222" s="40"/>
      <c r="AC1222" s="40"/>
      <c r="AD1222" s="40"/>
      <c r="AE1222" s="40"/>
      <c r="AF1222" s="1"/>
    </row>
    <row r="1223" spans="1:32">
      <c r="A1223" s="1" t="s">
        <v>1789</v>
      </c>
      <c r="B1223" s="9">
        <v>42157</v>
      </c>
      <c r="C1223" s="40" t="s">
        <v>680</v>
      </c>
      <c r="D1223" s="40" t="s">
        <v>29</v>
      </c>
      <c r="E1223" s="40" t="s">
        <v>53</v>
      </c>
      <c r="F1223" s="47" t="s">
        <v>2348</v>
      </c>
      <c r="G1223" s="40" t="s">
        <v>26</v>
      </c>
      <c r="H1223" s="40" t="s">
        <v>27</v>
      </c>
      <c r="I1223" s="40"/>
      <c r="J1223" s="40"/>
      <c r="K1223" s="40"/>
      <c r="L1223" s="40"/>
      <c r="M1223" s="40"/>
      <c r="N1223" s="40"/>
      <c r="O1223" s="40"/>
      <c r="P1223" s="40"/>
      <c r="Q1223" s="40"/>
      <c r="R1223" s="40"/>
      <c r="S1223" s="40"/>
      <c r="T1223" s="40"/>
      <c r="U1223" s="40"/>
      <c r="V1223" s="40"/>
      <c r="W1223" s="40"/>
      <c r="X1223" s="40"/>
      <c r="Y1223" s="40"/>
      <c r="Z1223" s="40"/>
      <c r="AA1223" s="40"/>
      <c r="AB1223" s="40"/>
      <c r="AC1223" s="40" t="s">
        <v>750</v>
      </c>
      <c r="AD1223" s="40"/>
      <c r="AE1223" s="40" t="s">
        <v>1250</v>
      </c>
      <c r="AF1223" s="1"/>
    </row>
    <row r="1224" spans="1:32">
      <c r="A1224" s="1" t="s">
        <v>1789</v>
      </c>
      <c r="B1224" s="9">
        <v>42157</v>
      </c>
      <c r="C1224" s="40" t="s">
        <v>662</v>
      </c>
      <c r="D1224" s="40" t="s">
        <v>29</v>
      </c>
      <c r="E1224" s="40" t="s">
        <v>53</v>
      </c>
      <c r="F1224" s="47" t="s">
        <v>1546</v>
      </c>
      <c r="G1224" s="40" t="s">
        <v>224</v>
      </c>
      <c r="H1224" s="40" t="s">
        <v>27</v>
      </c>
      <c r="I1224" s="40"/>
      <c r="J1224" s="40"/>
      <c r="K1224" s="40"/>
      <c r="L1224" s="40"/>
      <c r="M1224" s="40"/>
      <c r="N1224" s="40"/>
      <c r="O1224" s="40"/>
      <c r="P1224" s="40"/>
      <c r="Q1224" s="40"/>
      <c r="R1224" s="40"/>
      <c r="S1224" s="40"/>
      <c r="T1224" s="40"/>
      <c r="U1224" s="40"/>
      <c r="V1224" s="40"/>
      <c r="W1224" s="40"/>
      <c r="X1224" s="40"/>
      <c r="Y1224" s="40"/>
      <c r="Z1224" s="40"/>
      <c r="AA1224" s="40"/>
      <c r="AB1224" s="40"/>
      <c r="AC1224" s="40" t="s">
        <v>750</v>
      </c>
      <c r="AD1224" s="40"/>
      <c r="AE1224" s="40"/>
      <c r="AF1224" s="1"/>
    </row>
    <row r="1225" spans="1:32">
      <c r="A1225" s="1" t="s">
        <v>1789</v>
      </c>
      <c r="B1225" s="9">
        <v>42157</v>
      </c>
      <c r="C1225" s="40" t="s">
        <v>636</v>
      </c>
      <c r="D1225" s="40" t="s">
        <v>30</v>
      </c>
      <c r="E1225" s="40" t="s">
        <v>53</v>
      </c>
      <c r="F1225" s="47" t="s">
        <v>1541</v>
      </c>
      <c r="G1225" s="40" t="s">
        <v>224</v>
      </c>
      <c r="H1225" s="40" t="s">
        <v>33</v>
      </c>
      <c r="I1225" s="40"/>
      <c r="J1225" s="40"/>
      <c r="K1225" s="40"/>
      <c r="L1225" s="40"/>
      <c r="M1225" s="40"/>
      <c r="N1225" s="40"/>
      <c r="O1225" s="40"/>
      <c r="P1225" s="40"/>
      <c r="Q1225" s="40"/>
      <c r="R1225" s="40"/>
      <c r="S1225" s="40" t="s">
        <v>1249</v>
      </c>
      <c r="T1225" s="40"/>
      <c r="U1225" s="40"/>
      <c r="V1225" s="40"/>
      <c r="W1225" s="40"/>
      <c r="X1225" s="40"/>
      <c r="Y1225" s="40"/>
      <c r="Z1225" s="40"/>
      <c r="AA1225" s="40"/>
      <c r="AB1225" s="40"/>
      <c r="AC1225" s="40"/>
      <c r="AD1225" s="40"/>
      <c r="AE1225" s="40"/>
      <c r="AF1225" s="1"/>
    </row>
    <row r="1226" spans="1:32">
      <c r="A1226" s="1" t="s">
        <v>1789</v>
      </c>
      <c r="B1226" s="9">
        <v>42157</v>
      </c>
      <c r="C1226" s="40" t="s">
        <v>604</v>
      </c>
      <c r="D1226" s="40" t="s">
        <v>29</v>
      </c>
      <c r="E1226" s="40" t="s">
        <v>53</v>
      </c>
      <c r="F1226" s="47" t="s">
        <v>2349</v>
      </c>
      <c r="G1226" s="40" t="s">
        <v>224</v>
      </c>
      <c r="H1226" s="40" t="s">
        <v>27</v>
      </c>
      <c r="I1226" s="40"/>
      <c r="J1226" s="40"/>
      <c r="K1226" s="40"/>
      <c r="L1226" s="40"/>
      <c r="M1226" s="40"/>
      <c r="N1226" s="40"/>
      <c r="O1226" s="40"/>
      <c r="P1226" s="40"/>
      <c r="Q1226" s="40"/>
      <c r="R1226" s="40"/>
      <c r="S1226" s="40"/>
      <c r="T1226" s="40"/>
      <c r="U1226" s="40"/>
      <c r="V1226" s="40"/>
      <c r="W1226" s="40"/>
      <c r="X1226" s="40"/>
      <c r="Y1226" s="40"/>
      <c r="Z1226" s="40"/>
      <c r="AA1226" s="40"/>
      <c r="AB1226" s="40"/>
      <c r="AC1226" s="40"/>
      <c r="AD1226" s="40"/>
      <c r="AE1226" s="40"/>
      <c r="AF1226" s="1"/>
    </row>
    <row r="1227" spans="1:32">
      <c r="A1227" s="1" t="s">
        <v>1789</v>
      </c>
      <c r="B1227" s="9">
        <v>42157</v>
      </c>
      <c r="C1227" s="40" t="s">
        <v>651</v>
      </c>
      <c r="D1227" s="40" t="s">
        <v>30</v>
      </c>
      <c r="E1227" s="40" t="s">
        <v>53</v>
      </c>
      <c r="F1227" s="47" t="s">
        <v>2351</v>
      </c>
      <c r="G1227" s="40" t="s">
        <v>224</v>
      </c>
      <c r="H1227" s="40" t="s">
        <v>33</v>
      </c>
      <c r="I1227" s="40"/>
      <c r="J1227" s="40"/>
      <c r="K1227" s="40"/>
      <c r="L1227" s="40"/>
      <c r="M1227" s="40"/>
      <c r="N1227" s="40"/>
      <c r="O1227" s="40"/>
      <c r="P1227" s="40"/>
      <c r="Q1227" s="40"/>
      <c r="R1227" s="40"/>
      <c r="S1227" s="40"/>
      <c r="T1227" s="40"/>
      <c r="U1227" s="40"/>
      <c r="V1227" s="40"/>
      <c r="W1227" s="40"/>
      <c r="X1227" s="40"/>
      <c r="Y1227" s="40"/>
      <c r="Z1227" s="40"/>
      <c r="AA1227" s="40"/>
      <c r="AB1227" s="40"/>
      <c r="AC1227" s="40"/>
      <c r="AD1227" s="40"/>
      <c r="AE1227" s="40"/>
      <c r="AF1227" s="1"/>
    </row>
    <row r="1228" spans="1:32">
      <c r="A1228" s="1" t="s">
        <v>1789</v>
      </c>
      <c r="B1228" s="9">
        <v>42157</v>
      </c>
      <c r="C1228" s="40" t="s">
        <v>602</v>
      </c>
      <c r="D1228" s="40" t="s">
        <v>30</v>
      </c>
      <c r="E1228" s="40" t="s">
        <v>53</v>
      </c>
      <c r="F1228" s="47" t="s">
        <v>1573</v>
      </c>
      <c r="G1228" s="40" t="s">
        <v>224</v>
      </c>
      <c r="H1228" s="40" t="s">
        <v>27</v>
      </c>
      <c r="I1228" s="40"/>
      <c r="J1228" s="40"/>
      <c r="K1228" s="40"/>
      <c r="L1228" s="40"/>
      <c r="M1228" s="40"/>
      <c r="N1228" s="40"/>
      <c r="O1228" s="40"/>
      <c r="P1228" s="40"/>
      <c r="Q1228" s="40"/>
      <c r="R1228" s="40"/>
      <c r="S1228" s="40"/>
      <c r="T1228" s="40"/>
      <c r="U1228" s="40"/>
      <c r="V1228" s="40"/>
      <c r="W1228" s="40"/>
      <c r="X1228" s="40"/>
      <c r="Y1228" s="40"/>
      <c r="Z1228" s="40"/>
      <c r="AA1228" s="40"/>
      <c r="AB1228" s="40"/>
      <c r="AC1228" s="40"/>
      <c r="AD1228" s="40"/>
      <c r="AE1228" s="40"/>
      <c r="AF1228" s="1"/>
    </row>
    <row r="1229" spans="1:32">
      <c r="A1229" s="1" t="s">
        <v>1789</v>
      </c>
      <c r="B1229" s="9">
        <v>42157</v>
      </c>
      <c r="C1229" s="40" t="s">
        <v>619</v>
      </c>
      <c r="D1229" s="40" t="s">
        <v>29</v>
      </c>
      <c r="E1229" s="40" t="s">
        <v>53</v>
      </c>
      <c r="F1229" s="47" t="s">
        <v>1586</v>
      </c>
      <c r="G1229" s="40" t="s">
        <v>224</v>
      </c>
      <c r="H1229" s="40" t="s">
        <v>33</v>
      </c>
      <c r="I1229" s="40"/>
      <c r="J1229" s="40"/>
      <c r="K1229" s="40"/>
      <c r="L1229" s="40"/>
      <c r="M1229" s="40"/>
      <c r="N1229" s="40"/>
      <c r="O1229" s="40"/>
      <c r="P1229" s="40"/>
      <c r="Q1229" s="40"/>
      <c r="R1229" s="40"/>
      <c r="S1229" s="40"/>
      <c r="T1229" s="40"/>
      <c r="U1229" s="40"/>
      <c r="V1229" s="40"/>
      <c r="W1229" s="40"/>
      <c r="X1229" s="40"/>
      <c r="Y1229" s="40"/>
      <c r="Z1229" s="40"/>
      <c r="AA1229" s="40"/>
      <c r="AB1229" s="40"/>
      <c r="AC1229" s="40"/>
      <c r="AD1229" s="40"/>
      <c r="AE1229" s="40"/>
      <c r="AF1229" s="1"/>
    </row>
    <row r="1230" spans="1:32">
      <c r="A1230" s="1" t="s">
        <v>1789</v>
      </c>
      <c r="B1230" s="9">
        <v>42157</v>
      </c>
      <c r="C1230" s="40" t="s">
        <v>586</v>
      </c>
      <c r="D1230" s="40" t="s">
        <v>32</v>
      </c>
      <c r="E1230" s="40" t="s">
        <v>53</v>
      </c>
      <c r="F1230" s="47" t="s">
        <v>2359</v>
      </c>
      <c r="G1230" s="40" t="s">
        <v>224</v>
      </c>
      <c r="H1230" s="40" t="s">
        <v>27</v>
      </c>
      <c r="I1230" s="40"/>
      <c r="J1230" s="40"/>
      <c r="K1230" s="40"/>
      <c r="L1230" s="40"/>
      <c r="M1230" s="40"/>
      <c r="N1230" s="40"/>
      <c r="O1230" s="40"/>
      <c r="P1230" s="40"/>
      <c r="Q1230" s="40"/>
      <c r="R1230" s="40"/>
      <c r="S1230" s="40"/>
      <c r="T1230" s="40"/>
      <c r="U1230" s="40"/>
      <c r="V1230" s="40"/>
      <c r="W1230" s="40"/>
      <c r="X1230" s="40"/>
      <c r="Y1230" s="40"/>
      <c r="Z1230" s="40"/>
      <c r="AA1230" s="40"/>
      <c r="AB1230" s="40"/>
      <c r="AC1230" s="40"/>
      <c r="AD1230" s="40"/>
      <c r="AE1230" s="40"/>
      <c r="AF1230" s="1"/>
    </row>
    <row r="1231" spans="1:32">
      <c r="A1231" s="1" t="s">
        <v>1789</v>
      </c>
      <c r="B1231" s="9">
        <v>42157</v>
      </c>
      <c r="C1231" s="40" t="s">
        <v>631</v>
      </c>
      <c r="D1231" s="40" t="s">
        <v>239</v>
      </c>
      <c r="E1231" s="40" t="s">
        <v>53</v>
      </c>
      <c r="F1231" s="47" t="s">
        <v>1585</v>
      </c>
      <c r="G1231" s="40" t="s">
        <v>26</v>
      </c>
      <c r="H1231" s="40" t="s">
        <v>27</v>
      </c>
      <c r="I1231" s="40"/>
      <c r="J1231" s="40"/>
      <c r="K1231" s="40"/>
      <c r="L1231" s="40"/>
      <c r="M1231" s="40"/>
      <c r="N1231" s="40"/>
      <c r="O1231" s="40"/>
      <c r="P1231" s="40"/>
      <c r="Q1231" s="40"/>
      <c r="R1231" s="40"/>
      <c r="S1231" s="40"/>
      <c r="T1231" s="40"/>
      <c r="U1231" s="40"/>
      <c r="V1231" s="40"/>
      <c r="W1231" s="40"/>
      <c r="X1231" s="40"/>
      <c r="Y1231" s="40"/>
      <c r="Z1231" s="40"/>
      <c r="AA1231" s="40"/>
      <c r="AB1231" s="40"/>
      <c r="AC1231" s="40"/>
      <c r="AD1231" s="40"/>
      <c r="AE1231" s="40"/>
      <c r="AF1231" s="1"/>
    </row>
    <row r="1232" spans="1:32">
      <c r="A1232" s="1" t="s">
        <v>1789</v>
      </c>
      <c r="B1232" s="9">
        <v>42157</v>
      </c>
      <c r="C1232" s="40" t="s">
        <v>650</v>
      </c>
      <c r="D1232" s="40" t="s">
        <v>30</v>
      </c>
      <c r="E1232" s="40" t="s">
        <v>53</v>
      </c>
      <c r="F1232" s="47" t="s">
        <v>2363</v>
      </c>
      <c r="G1232" s="40" t="s">
        <v>26</v>
      </c>
      <c r="H1232" s="40" t="s">
        <v>27</v>
      </c>
      <c r="I1232" s="40"/>
      <c r="J1232" s="40"/>
      <c r="K1232" s="40"/>
      <c r="L1232" s="40"/>
      <c r="M1232" s="40"/>
      <c r="N1232" s="40"/>
      <c r="O1232" s="40"/>
      <c r="P1232" s="40"/>
      <c r="Q1232" s="40"/>
      <c r="R1232" s="40"/>
      <c r="S1232" s="40"/>
      <c r="T1232" s="40"/>
      <c r="U1232" s="40"/>
      <c r="V1232" s="40"/>
      <c r="W1232" s="40"/>
      <c r="X1232" s="40"/>
      <c r="Y1232" s="40"/>
      <c r="Z1232" s="40"/>
      <c r="AA1232" s="40"/>
      <c r="AB1232" s="40"/>
      <c r="AC1232" s="40"/>
      <c r="AD1232" s="40"/>
      <c r="AE1232" s="40"/>
      <c r="AF1232" s="1"/>
    </row>
    <row r="1233" spans="1:32">
      <c r="A1233" s="1" t="s">
        <v>1790</v>
      </c>
      <c r="B1233" s="9">
        <v>42417</v>
      </c>
      <c r="C1233" s="40" t="s">
        <v>1495</v>
      </c>
      <c r="D1233" s="40" t="s">
        <v>29</v>
      </c>
      <c r="E1233" s="40" t="s">
        <v>53</v>
      </c>
      <c r="F1233" s="47" t="s">
        <v>1281</v>
      </c>
      <c r="G1233" s="40" t="s">
        <v>26</v>
      </c>
      <c r="H1233" s="40" t="s">
        <v>27</v>
      </c>
      <c r="I1233" s="40"/>
      <c r="J1233" s="40"/>
      <c r="K1233" s="40"/>
      <c r="L1233" s="40"/>
      <c r="M1233" s="40"/>
      <c r="N1233" s="40"/>
      <c r="O1233" s="40"/>
      <c r="P1233" s="40"/>
      <c r="Q1233" s="40"/>
      <c r="R1233" s="40"/>
      <c r="S1233" s="40"/>
      <c r="T1233" s="40"/>
      <c r="U1233" s="40"/>
      <c r="V1233" s="40"/>
      <c r="W1233" s="40"/>
      <c r="X1233" s="40"/>
      <c r="Y1233" s="40"/>
      <c r="Z1233" s="40"/>
      <c r="AA1233" s="40"/>
      <c r="AB1233" s="40"/>
      <c r="AC1233" s="40"/>
      <c r="AD1233" s="40" t="s">
        <v>216</v>
      </c>
      <c r="AE1233" s="75" t="s">
        <v>1282</v>
      </c>
      <c r="AF1233" s="1"/>
    </row>
    <row r="1234" spans="1:32">
      <c r="A1234" s="1" t="s">
        <v>1790</v>
      </c>
      <c r="B1234" s="9">
        <v>42417</v>
      </c>
      <c r="C1234" s="40" t="s">
        <v>1507</v>
      </c>
      <c r="D1234" s="40" t="s">
        <v>29</v>
      </c>
      <c r="E1234" s="40" t="s">
        <v>53</v>
      </c>
      <c r="F1234" s="40" t="s">
        <v>1294</v>
      </c>
      <c r="G1234" s="40" t="s">
        <v>26</v>
      </c>
      <c r="H1234" s="40" t="s">
        <v>66</v>
      </c>
      <c r="I1234" s="40"/>
      <c r="J1234" s="40"/>
      <c r="K1234" s="40"/>
      <c r="L1234" s="40"/>
      <c r="M1234" s="40"/>
      <c r="N1234" s="40"/>
      <c r="O1234" s="40"/>
      <c r="P1234" s="40"/>
      <c r="Q1234" s="40"/>
      <c r="R1234" s="40"/>
      <c r="S1234" s="40"/>
      <c r="T1234" s="40"/>
      <c r="U1234" s="40"/>
      <c r="V1234" s="40"/>
      <c r="W1234" s="40"/>
      <c r="X1234" s="40"/>
      <c r="Y1234" s="40"/>
      <c r="Z1234" s="40"/>
      <c r="AA1234" s="40"/>
      <c r="AB1234" s="40"/>
      <c r="AC1234" s="40"/>
      <c r="AD1234" s="40" t="s">
        <v>1283</v>
      </c>
      <c r="AE1234" s="75" t="s">
        <v>1295</v>
      </c>
      <c r="AF1234" s="1"/>
    </row>
    <row r="1235" spans="1:32">
      <c r="A1235" s="1" t="s">
        <v>1790</v>
      </c>
      <c r="B1235" s="9">
        <v>42417</v>
      </c>
      <c r="C1235" s="40" t="s">
        <v>1476</v>
      </c>
      <c r="D1235" s="40" t="s">
        <v>31</v>
      </c>
      <c r="E1235" s="40" t="s">
        <v>53</v>
      </c>
      <c r="F1235" s="47" t="s">
        <v>1270</v>
      </c>
      <c r="G1235" s="40" t="s">
        <v>26</v>
      </c>
      <c r="H1235" s="40" t="s">
        <v>27</v>
      </c>
      <c r="I1235" s="40"/>
      <c r="J1235" s="40"/>
      <c r="K1235" s="40"/>
      <c r="L1235" s="40"/>
      <c r="M1235" s="40"/>
      <c r="N1235" s="40"/>
      <c r="O1235" s="40"/>
      <c r="P1235" s="40"/>
      <c r="Q1235" s="40"/>
      <c r="R1235" s="40"/>
      <c r="S1235" s="40"/>
      <c r="T1235" s="40"/>
      <c r="U1235" s="40"/>
      <c r="V1235" s="40"/>
      <c r="W1235" s="40"/>
      <c r="X1235" s="40"/>
      <c r="Y1235" s="40"/>
      <c r="Z1235" s="40"/>
      <c r="AA1235" s="40"/>
      <c r="AB1235" s="40"/>
      <c r="AC1235" s="40"/>
      <c r="AD1235" s="40" t="s">
        <v>216</v>
      </c>
      <c r="AE1235" s="75" t="s">
        <v>1271</v>
      </c>
      <c r="AF1235" s="1"/>
    </row>
    <row r="1236" spans="1:32">
      <c r="A1236" s="1" t="s">
        <v>1790</v>
      </c>
      <c r="B1236" s="9">
        <v>42417</v>
      </c>
      <c r="C1236" s="40" t="s">
        <v>1466</v>
      </c>
      <c r="D1236" s="40" t="s">
        <v>29</v>
      </c>
      <c r="E1236" s="40" t="s">
        <v>53</v>
      </c>
      <c r="F1236" s="47" t="s">
        <v>1265</v>
      </c>
      <c r="G1236" s="40" t="s">
        <v>26</v>
      </c>
      <c r="H1236" s="40" t="s">
        <v>66</v>
      </c>
      <c r="I1236" s="40"/>
      <c r="J1236" s="40"/>
      <c r="K1236" s="40"/>
      <c r="L1236" s="40"/>
      <c r="M1236" s="40"/>
      <c r="N1236" s="40"/>
      <c r="O1236" s="40"/>
      <c r="P1236" s="40"/>
      <c r="Q1236" s="40"/>
      <c r="R1236" s="40"/>
      <c r="S1236" s="40"/>
      <c r="T1236" s="40"/>
      <c r="U1236" s="40"/>
      <c r="V1236" s="40"/>
      <c r="W1236" s="40"/>
      <c r="X1236" s="40"/>
      <c r="Y1236" s="40"/>
      <c r="Z1236" s="40"/>
      <c r="AA1236" s="40"/>
      <c r="AB1236" s="40"/>
      <c r="AC1236" s="40"/>
      <c r="AD1236" s="40" t="s">
        <v>216</v>
      </c>
      <c r="AE1236" s="75" t="s">
        <v>1266</v>
      </c>
      <c r="AF1236" s="1"/>
    </row>
    <row r="1237" spans="1:32">
      <c r="A1237" s="1" t="s">
        <v>1790</v>
      </c>
      <c r="B1237" s="9">
        <v>42417</v>
      </c>
      <c r="C1237" s="40" t="s">
        <v>1451</v>
      </c>
      <c r="D1237" s="40" t="s">
        <v>35</v>
      </c>
      <c r="E1237" s="40" t="s">
        <v>53</v>
      </c>
      <c r="F1237" s="47" t="s">
        <v>1257</v>
      </c>
      <c r="G1237" s="40" t="s">
        <v>26</v>
      </c>
      <c r="H1237" s="40" t="s">
        <v>27</v>
      </c>
      <c r="I1237" s="40"/>
      <c r="J1237" s="40"/>
      <c r="K1237" s="40"/>
      <c r="L1237" s="40"/>
      <c r="M1237" s="40"/>
      <c r="N1237" s="40"/>
      <c r="O1237" s="40"/>
      <c r="P1237" s="40"/>
      <c r="Q1237" s="40"/>
      <c r="R1237" s="40"/>
      <c r="S1237" s="40"/>
      <c r="T1237" s="40"/>
      <c r="U1237" s="40"/>
      <c r="V1237" s="40"/>
      <c r="W1237" s="40"/>
      <c r="X1237" s="40"/>
      <c r="Y1237" s="40"/>
      <c r="Z1237" s="40"/>
      <c r="AA1237" s="40"/>
      <c r="AB1237" s="40"/>
      <c r="AC1237" s="40"/>
      <c r="AD1237" s="40" t="s">
        <v>216</v>
      </c>
      <c r="AE1237" s="75" t="s">
        <v>1258</v>
      </c>
      <c r="AF1237" s="1"/>
    </row>
    <row r="1238" spans="1:32">
      <c r="A1238" s="1" t="s">
        <v>1790</v>
      </c>
      <c r="B1238" s="9">
        <v>42417</v>
      </c>
      <c r="C1238" s="40" t="s">
        <v>1808</v>
      </c>
      <c r="D1238" s="40" t="s">
        <v>29</v>
      </c>
      <c r="E1238" s="40" t="s">
        <v>53</v>
      </c>
      <c r="F1238" s="47" t="s">
        <v>1253</v>
      </c>
      <c r="G1238" s="40" t="s">
        <v>26</v>
      </c>
      <c r="H1238" s="40" t="s">
        <v>33</v>
      </c>
      <c r="I1238" s="40"/>
      <c r="J1238" s="40"/>
      <c r="K1238" s="40"/>
      <c r="L1238" s="40"/>
      <c r="M1238" s="40"/>
      <c r="N1238" s="40"/>
      <c r="O1238" s="40"/>
      <c r="P1238" s="40"/>
      <c r="Q1238" s="40"/>
      <c r="R1238" s="40"/>
      <c r="S1238" s="40"/>
      <c r="T1238" s="40"/>
      <c r="U1238" s="40"/>
      <c r="V1238" s="40"/>
      <c r="W1238" s="40"/>
      <c r="X1238" s="40"/>
      <c r="Y1238" s="40"/>
      <c r="Z1238" s="40"/>
      <c r="AA1238" s="40"/>
      <c r="AB1238" s="40"/>
      <c r="AC1238" s="40"/>
      <c r="AD1238" s="40" t="s">
        <v>79</v>
      </c>
      <c r="AE1238" s="75" t="s">
        <v>1254</v>
      </c>
      <c r="AF1238" s="1"/>
    </row>
    <row r="1239" spans="1:32">
      <c r="A1239" s="1" t="s">
        <v>1790</v>
      </c>
      <c r="B1239" s="9">
        <v>42417</v>
      </c>
      <c r="C1239" s="40" t="s">
        <v>1823</v>
      </c>
      <c r="D1239" s="40" t="s">
        <v>29</v>
      </c>
      <c r="E1239" s="40" t="s">
        <v>53</v>
      </c>
      <c r="F1239" s="47" t="s">
        <v>1251</v>
      </c>
      <c r="G1239" s="40" t="s">
        <v>26</v>
      </c>
      <c r="H1239" s="40" t="s">
        <v>90</v>
      </c>
      <c r="I1239" s="40"/>
      <c r="J1239" s="40"/>
      <c r="K1239" s="40"/>
      <c r="L1239" s="40"/>
      <c r="M1239" s="40"/>
      <c r="N1239" s="40"/>
      <c r="O1239" s="40"/>
      <c r="P1239" s="40"/>
      <c r="Q1239" s="40"/>
      <c r="R1239" s="40"/>
      <c r="S1239" s="40"/>
      <c r="T1239" s="40"/>
      <c r="U1239" s="40"/>
      <c r="V1239" s="40"/>
      <c r="W1239" s="40"/>
      <c r="X1239" s="40"/>
      <c r="Y1239" s="40"/>
      <c r="Z1239" s="40"/>
      <c r="AA1239" s="40"/>
      <c r="AB1239" s="40"/>
      <c r="AC1239" s="40"/>
      <c r="AD1239" s="40" t="s">
        <v>79</v>
      </c>
      <c r="AE1239" s="75" t="s">
        <v>1252</v>
      </c>
      <c r="AF1239" s="1"/>
    </row>
    <row r="1240" spans="1:32">
      <c r="A1240" s="1" t="s">
        <v>1790</v>
      </c>
      <c r="B1240" s="9">
        <v>42417</v>
      </c>
      <c r="C1240" s="40" t="s">
        <v>1812</v>
      </c>
      <c r="D1240" s="40" t="s">
        <v>36</v>
      </c>
      <c r="E1240" s="40" t="s">
        <v>53</v>
      </c>
      <c r="F1240" s="47" t="s">
        <v>1255</v>
      </c>
      <c r="G1240" s="40" t="s">
        <v>26</v>
      </c>
      <c r="H1240" s="40" t="s">
        <v>27</v>
      </c>
      <c r="I1240" s="40"/>
      <c r="J1240" s="40"/>
      <c r="K1240" s="40"/>
      <c r="L1240" s="40"/>
      <c r="M1240" s="40"/>
      <c r="N1240" s="40"/>
      <c r="O1240" s="40"/>
      <c r="P1240" s="40"/>
      <c r="Q1240" s="40"/>
      <c r="R1240" s="40"/>
      <c r="S1240" s="40"/>
      <c r="T1240" s="40"/>
      <c r="U1240" s="40"/>
      <c r="V1240" s="40"/>
      <c r="W1240" s="40"/>
      <c r="X1240" s="40"/>
      <c r="Y1240" s="40"/>
      <c r="Z1240" s="40"/>
      <c r="AA1240" s="40"/>
      <c r="AB1240" s="40"/>
      <c r="AC1240" s="40"/>
      <c r="AD1240" s="40" t="s">
        <v>79</v>
      </c>
      <c r="AE1240" s="75" t="s">
        <v>1256</v>
      </c>
      <c r="AF1240" s="1"/>
    </row>
    <row r="1241" spans="1:32">
      <c r="A1241" s="1" t="s">
        <v>1790</v>
      </c>
      <c r="B1241" s="9">
        <v>42417</v>
      </c>
      <c r="C1241" s="40" t="s">
        <v>1474</v>
      </c>
      <c r="D1241" s="40" t="s">
        <v>24</v>
      </c>
      <c r="E1241" s="40" t="s">
        <v>25</v>
      </c>
      <c r="F1241" s="47" t="s">
        <v>1267</v>
      </c>
      <c r="G1241" s="40" t="s">
        <v>224</v>
      </c>
      <c r="H1241" s="40" t="s">
        <v>33</v>
      </c>
      <c r="I1241" s="40" t="s">
        <v>1268</v>
      </c>
      <c r="J1241" s="40">
        <v>43.1</v>
      </c>
      <c r="K1241" s="40">
        <v>24.8</v>
      </c>
      <c r="L1241" s="40">
        <v>19.75</v>
      </c>
      <c r="M1241" s="40"/>
      <c r="N1241" s="40"/>
      <c r="O1241" s="40"/>
      <c r="P1241" s="40"/>
      <c r="Q1241" s="40">
        <v>18</v>
      </c>
      <c r="R1241" s="40">
        <v>241</v>
      </c>
      <c r="S1241" s="40">
        <v>223</v>
      </c>
      <c r="T1241" s="40">
        <v>0</v>
      </c>
      <c r="U1241" s="40"/>
      <c r="V1241" s="40"/>
      <c r="W1241" s="40"/>
      <c r="X1241" s="40" t="s">
        <v>1269</v>
      </c>
      <c r="Y1241" s="40"/>
      <c r="Z1241" s="40"/>
      <c r="AA1241" s="40"/>
      <c r="AB1241" s="40"/>
      <c r="AC1241" s="40" t="s">
        <v>750</v>
      </c>
      <c r="AD1241" s="40" t="s">
        <v>216</v>
      </c>
      <c r="AE1241" s="40"/>
      <c r="AF1241" s="1"/>
    </row>
    <row r="1242" spans="1:32">
      <c r="A1242" s="1" t="s">
        <v>1790</v>
      </c>
      <c r="B1242" s="9">
        <v>42417</v>
      </c>
      <c r="C1242" s="40" t="s">
        <v>1465</v>
      </c>
      <c r="D1242" s="40" t="s">
        <v>29</v>
      </c>
      <c r="E1242" s="40" t="s">
        <v>25</v>
      </c>
      <c r="F1242" s="47" t="s">
        <v>1260</v>
      </c>
      <c r="G1242" s="40" t="s">
        <v>794</v>
      </c>
      <c r="H1242" s="40" t="s">
        <v>33</v>
      </c>
      <c r="I1242" s="40" t="s">
        <v>1261</v>
      </c>
      <c r="J1242" s="40">
        <v>36.9</v>
      </c>
      <c r="K1242" s="40">
        <v>23.4</v>
      </c>
      <c r="L1242" s="40">
        <v>11.6</v>
      </c>
      <c r="M1242" s="40"/>
      <c r="N1242" s="40"/>
      <c r="O1242" s="40"/>
      <c r="P1242" s="40"/>
      <c r="Q1242" s="40">
        <v>18</v>
      </c>
      <c r="R1242" s="40">
        <v>105</v>
      </c>
      <c r="S1242" s="40">
        <v>87</v>
      </c>
      <c r="T1242" s="40">
        <v>25</v>
      </c>
      <c r="U1242" s="40"/>
      <c r="V1242" s="40"/>
      <c r="W1242" s="40"/>
      <c r="X1242" s="40" t="s">
        <v>1262</v>
      </c>
      <c r="Y1242" s="40" t="s">
        <v>1263</v>
      </c>
      <c r="Z1242" s="40"/>
      <c r="AA1242" s="40"/>
      <c r="AB1242" s="40"/>
      <c r="AC1242" s="40" t="s">
        <v>750</v>
      </c>
      <c r="AD1242" s="40" t="s">
        <v>216</v>
      </c>
      <c r="AE1242" s="40" t="s">
        <v>1264</v>
      </c>
      <c r="AF1242" s="1"/>
    </row>
    <row r="1243" spans="1:32">
      <c r="A1243" s="1" t="s">
        <v>1790</v>
      </c>
      <c r="B1243" s="9">
        <v>42417</v>
      </c>
      <c r="C1243" s="40" t="s">
        <v>1516</v>
      </c>
      <c r="D1243" s="40" t="s">
        <v>29</v>
      </c>
      <c r="E1243" s="40" t="s">
        <v>25</v>
      </c>
      <c r="F1243" s="47" t="s">
        <v>1296</v>
      </c>
      <c r="G1243" s="40" t="s">
        <v>224</v>
      </c>
      <c r="H1243" s="40" t="s">
        <v>27</v>
      </c>
      <c r="I1243" s="40" t="s">
        <v>1064</v>
      </c>
      <c r="J1243" s="40">
        <v>39.200000000000003</v>
      </c>
      <c r="K1243" s="40">
        <v>24.2</v>
      </c>
      <c r="L1243" s="40">
        <v>20.47</v>
      </c>
      <c r="M1243" s="40"/>
      <c r="N1243" s="40"/>
      <c r="O1243" s="40"/>
      <c r="P1243" s="40"/>
      <c r="Q1243" s="40">
        <v>18</v>
      </c>
      <c r="R1243" s="40">
        <v>108</v>
      </c>
      <c r="S1243" s="40">
        <v>90</v>
      </c>
      <c r="T1243" s="40">
        <v>29</v>
      </c>
      <c r="U1243" s="40"/>
      <c r="V1243" s="40"/>
      <c r="W1243" s="40"/>
      <c r="X1243" s="40" t="s">
        <v>1297</v>
      </c>
      <c r="Y1243" s="40" t="s">
        <v>1298</v>
      </c>
      <c r="Z1243" s="40"/>
      <c r="AA1243" s="40"/>
      <c r="AB1243" s="40"/>
      <c r="AC1243" s="40" t="s">
        <v>750</v>
      </c>
      <c r="AD1243" s="40" t="s">
        <v>1283</v>
      </c>
      <c r="AE1243" s="40" t="s">
        <v>1299</v>
      </c>
      <c r="AF1243" s="1"/>
    </row>
    <row r="1244" spans="1:32">
      <c r="A1244" s="1" t="s">
        <v>1790</v>
      </c>
      <c r="B1244" s="9">
        <v>42417</v>
      </c>
      <c r="C1244" s="40" t="s">
        <v>1483</v>
      </c>
      <c r="D1244" s="40" t="s">
        <v>239</v>
      </c>
      <c r="E1244" s="40" t="s">
        <v>25</v>
      </c>
      <c r="F1244" s="40" t="s">
        <v>1276</v>
      </c>
      <c r="G1244" s="40" t="s">
        <v>26</v>
      </c>
      <c r="H1244" s="40" t="s">
        <v>33</v>
      </c>
      <c r="I1244" s="40" t="s">
        <v>1277</v>
      </c>
      <c r="J1244" s="40">
        <v>44.7</v>
      </c>
      <c r="K1244" s="40"/>
      <c r="L1244" s="40"/>
      <c r="M1244" s="40">
        <v>183.45</v>
      </c>
      <c r="N1244" s="40">
        <v>177.9</v>
      </c>
      <c r="O1244" s="40">
        <v>96.974652493867552</v>
      </c>
      <c r="P1244" s="40">
        <v>37.6</v>
      </c>
      <c r="Q1244" s="40">
        <v>18</v>
      </c>
      <c r="R1244" s="40">
        <v>192</v>
      </c>
      <c r="S1244" s="40">
        <v>174</v>
      </c>
      <c r="T1244" s="40">
        <v>0</v>
      </c>
      <c r="U1244" s="40"/>
      <c r="V1244" s="40" t="s">
        <v>1278</v>
      </c>
      <c r="W1244" s="40"/>
      <c r="X1244" s="40"/>
      <c r="Y1244" s="40"/>
      <c r="Z1244" s="40"/>
      <c r="AA1244" s="40"/>
      <c r="AB1244" s="40"/>
      <c r="AC1244" s="40" t="s">
        <v>750</v>
      </c>
      <c r="AD1244" s="40" t="s">
        <v>216</v>
      </c>
      <c r="AE1244" s="40" t="s">
        <v>1279</v>
      </c>
      <c r="AF1244" s="1"/>
    </row>
    <row r="1245" spans="1:32">
      <c r="A1245" s="1" t="s">
        <v>1790</v>
      </c>
      <c r="B1245" s="9">
        <v>42417</v>
      </c>
      <c r="C1245" s="40" t="s">
        <v>1517</v>
      </c>
      <c r="D1245" s="40" t="s">
        <v>30</v>
      </c>
      <c r="E1245" s="40" t="s">
        <v>25</v>
      </c>
      <c r="F1245" s="47" t="s">
        <v>1300</v>
      </c>
      <c r="G1245" s="40" t="s">
        <v>224</v>
      </c>
      <c r="H1245" s="40" t="s">
        <v>66</v>
      </c>
      <c r="I1245" s="40" t="s">
        <v>1301</v>
      </c>
      <c r="J1245" s="40">
        <v>26.1</v>
      </c>
      <c r="K1245" s="40">
        <v>16.100000000000001</v>
      </c>
      <c r="L1245" s="40">
        <v>15.9</v>
      </c>
      <c r="M1245" s="40"/>
      <c r="N1245" s="40"/>
      <c r="O1245" s="40"/>
      <c r="P1245" s="40"/>
      <c r="Q1245" s="40"/>
      <c r="R1245" s="40"/>
      <c r="S1245" s="40"/>
      <c r="T1245" s="40">
        <v>18</v>
      </c>
      <c r="U1245" s="40"/>
      <c r="V1245" s="40"/>
      <c r="W1245" s="40"/>
      <c r="X1245" s="40" t="s">
        <v>1302</v>
      </c>
      <c r="Y1245" s="40" t="s">
        <v>1303</v>
      </c>
      <c r="Z1245" s="40"/>
      <c r="AA1245" s="40"/>
      <c r="AB1245" s="40"/>
      <c r="AC1245" s="40" t="s">
        <v>750</v>
      </c>
      <c r="AD1245" s="40" t="s">
        <v>1283</v>
      </c>
      <c r="AE1245" s="40" t="s">
        <v>1304</v>
      </c>
      <c r="AF1245" s="1"/>
    </row>
    <row r="1246" spans="1:32">
      <c r="A1246" s="1" t="s">
        <v>1790</v>
      </c>
      <c r="B1246" s="9">
        <v>42417</v>
      </c>
      <c r="C1246" s="40" t="s">
        <v>1504</v>
      </c>
      <c r="D1246" s="40" t="s">
        <v>29</v>
      </c>
      <c r="E1246" s="40" t="s">
        <v>25</v>
      </c>
      <c r="F1246" s="47" t="s">
        <v>1289</v>
      </c>
      <c r="G1246" s="40" t="s">
        <v>224</v>
      </c>
      <c r="H1246" s="40" t="s">
        <v>27</v>
      </c>
      <c r="I1246" s="40" t="s">
        <v>1290</v>
      </c>
      <c r="J1246" s="40">
        <v>42.3</v>
      </c>
      <c r="K1246" s="40">
        <v>27.5</v>
      </c>
      <c r="L1246" s="40">
        <v>25.1</v>
      </c>
      <c r="M1246" s="40"/>
      <c r="N1246" s="40"/>
      <c r="O1246" s="40"/>
      <c r="P1246" s="40"/>
      <c r="Q1246" s="40">
        <v>18</v>
      </c>
      <c r="R1246" s="40">
        <v>199</v>
      </c>
      <c r="S1246" s="40">
        <v>181</v>
      </c>
      <c r="T1246" s="40">
        <v>43</v>
      </c>
      <c r="U1246" s="40"/>
      <c r="V1246" s="40"/>
      <c r="W1246" s="40"/>
      <c r="X1246" s="40" t="s">
        <v>1291</v>
      </c>
      <c r="Y1246" s="40" t="s">
        <v>1292</v>
      </c>
      <c r="Z1246" s="40"/>
      <c r="AA1246" s="40"/>
      <c r="AB1246" s="40"/>
      <c r="AC1246" s="40" t="s">
        <v>750</v>
      </c>
      <c r="AD1246" s="40" t="s">
        <v>1283</v>
      </c>
      <c r="AE1246" s="40" t="s">
        <v>1293</v>
      </c>
      <c r="AF1246" s="1"/>
    </row>
    <row r="1247" spans="1:32">
      <c r="A1247" s="1" t="s">
        <v>1790</v>
      </c>
      <c r="B1247" s="9">
        <v>42417</v>
      </c>
      <c r="C1247" s="40" t="s">
        <v>1481</v>
      </c>
      <c r="D1247" s="40" t="s">
        <v>36</v>
      </c>
      <c r="E1247" s="40" t="s">
        <v>25</v>
      </c>
      <c r="F1247" s="47" t="s">
        <v>1272</v>
      </c>
      <c r="G1247" s="40" t="s">
        <v>224</v>
      </c>
      <c r="H1247" s="40" t="s">
        <v>33</v>
      </c>
      <c r="I1247" s="40" t="s">
        <v>1273</v>
      </c>
      <c r="J1247" s="40">
        <v>34.799999999999997</v>
      </c>
      <c r="K1247" s="40"/>
      <c r="L1247" s="40"/>
      <c r="M1247" s="40">
        <v>139</v>
      </c>
      <c r="N1247" s="40">
        <v>101.7</v>
      </c>
      <c r="O1247" s="40">
        <v>73.165467625899282</v>
      </c>
      <c r="P1247" s="40"/>
      <c r="Q1247" s="40">
        <v>18</v>
      </c>
      <c r="R1247" s="40">
        <v>120</v>
      </c>
      <c r="S1247" s="40">
        <v>102</v>
      </c>
      <c r="T1247" s="40">
        <v>0</v>
      </c>
      <c r="U1247" s="40"/>
      <c r="V1247" s="40" t="s">
        <v>1274</v>
      </c>
      <c r="W1247" s="40"/>
      <c r="X1247" s="40"/>
      <c r="Y1247" s="40"/>
      <c r="Z1247" s="40"/>
      <c r="AA1247" s="40"/>
      <c r="AB1247" s="40"/>
      <c r="AC1247" s="40" t="s">
        <v>750</v>
      </c>
      <c r="AD1247" s="40" t="s">
        <v>216</v>
      </c>
      <c r="AE1247" s="40" t="s">
        <v>1275</v>
      </c>
      <c r="AF1247" s="1"/>
    </row>
    <row r="1248" spans="1:32">
      <c r="A1248" s="1" t="s">
        <v>1790</v>
      </c>
      <c r="B1248" s="9">
        <v>42417</v>
      </c>
      <c r="C1248" s="40" t="s">
        <v>1523</v>
      </c>
      <c r="D1248" s="40" t="s">
        <v>265</v>
      </c>
      <c r="E1248" s="40" t="s">
        <v>25</v>
      </c>
      <c r="F1248" s="47" t="s">
        <v>1305</v>
      </c>
      <c r="G1248" s="40" t="s">
        <v>26</v>
      </c>
      <c r="H1248" s="40" t="s">
        <v>33</v>
      </c>
      <c r="I1248" s="40" t="s">
        <v>1277</v>
      </c>
      <c r="J1248" s="40">
        <v>41.4</v>
      </c>
      <c r="K1248" s="40"/>
      <c r="L1248" s="40"/>
      <c r="M1248" s="40">
        <v>131.9</v>
      </c>
      <c r="N1248" s="40">
        <v>190.53</v>
      </c>
      <c r="O1248" s="40">
        <f>(N1248/M1248)*100</f>
        <v>144.45034116755119</v>
      </c>
      <c r="P1248" s="40">
        <v>24.7</v>
      </c>
      <c r="Q1248" s="40">
        <v>18</v>
      </c>
      <c r="R1248" s="40">
        <v>90</v>
      </c>
      <c r="S1248" s="40">
        <v>72</v>
      </c>
      <c r="T1248" s="40">
        <v>0</v>
      </c>
      <c r="U1248" s="40"/>
      <c r="V1248" s="40"/>
      <c r="W1248" s="40"/>
      <c r="X1248" s="40"/>
      <c r="Y1248" s="40"/>
      <c r="Z1248" s="40"/>
      <c r="AA1248" s="40"/>
      <c r="AB1248" s="40"/>
      <c r="AC1248" s="40" t="s">
        <v>750</v>
      </c>
      <c r="AD1248" s="40" t="s">
        <v>1283</v>
      </c>
      <c r="AE1248" s="40"/>
      <c r="AF1248" s="1"/>
    </row>
    <row r="1249" spans="1:32">
      <c r="A1249" s="1" t="s">
        <v>1790</v>
      </c>
      <c r="B1249" s="9">
        <v>42417</v>
      </c>
      <c r="C1249" s="40" t="s">
        <v>1500</v>
      </c>
      <c r="D1249" s="40" t="s">
        <v>30</v>
      </c>
      <c r="E1249" s="40" t="s">
        <v>25</v>
      </c>
      <c r="F1249" s="47" t="s">
        <v>1284</v>
      </c>
      <c r="G1249" s="40" t="s">
        <v>224</v>
      </c>
      <c r="H1249" s="40" t="s">
        <v>66</v>
      </c>
      <c r="I1249" s="40" t="s">
        <v>1285</v>
      </c>
      <c r="J1249" s="40">
        <v>25.3</v>
      </c>
      <c r="K1249" s="40">
        <v>15.3</v>
      </c>
      <c r="L1249" s="40">
        <v>6.6</v>
      </c>
      <c r="M1249" s="40"/>
      <c r="N1249" s="40"/>
      <c r="O1249" s="40"/>
      <c r="P1249" s="40"/>
      <c r="Q1249" s="40">
        <v>18</v>
      </c>
      <c r="R1249" s="40">
        <v>50</v>
      </c>
      <c r="S1249" s="40">
        <v>32</v>
      </c>
      <c r="T1249" s="40">
        <v>5</v>
      </c>
      <c r="U1249" s="40"/>
      <c r="V1249" s="40"/>
      <c r="W1249" s="40"/>
      <c r="X1249" s="40" t="s">
        <v>1286</v>
      </c>
      <c r="Y1249" s="40" t="s">
        <v>1287</v>
      </c>
      <c r="Z1249" s="40"/>
      <c r="AA1249" s="40"/>
      <c r="AB1249" s="40"/>
      <c r="AC1249" s="40" t="s">
        <v>750</v>
      </c>
      <c r="AD1249" s="40" t="s">
        <v>1283</v>
      </c>
      <c r="AE1249" s="40" t="s">
        <v>1288</v>
      </c>
      <c r="AF1249" s="1"/>
    </row>
    <row r="1250" spans="1:32">
      <c r="A1250" s="1" t="s">
        <v>1791</v>
      </c>
      <c r="B1250" s="9">
        <v>42418</v>
      </c>
      <c r="C1250" s="40" t="s">
        <v>534</v>
      </c>
      <c r="D1250" s="40" t="s">
        <v>29</v>
      </c>
      <c r="E1250" s="40" t="s">
        <v>53</v>
      </c>
      <c r="F1250" s="47" t="s">
        <v>1281</v>
      </c>
      <c r="G1250" s="40" t="s">
        <v>26</v>
      </c>
      <c r="H1250" s="40" t="s">
        <v>27</v>
      </c>
      <c r="I1250" s="40"/>
      <c r="J1250" s="40"/>
      <c r="K1250" s="40"/>
      <c r="L1250" s="40"/>
      <c r="M1250" s="40"/>
      <c r="N1250" s="40"/>
      <c r="O1250" s="40"/>
      <c r="P1250" s="40"/>
      <c r="Q1250" s="40"/>
      <c r="R1250" s="40"/>
      <c r="S1250" s="40"/>
      <c r="T1250" s="40"/>
      <c r="U1250" s="40"/>
      <c r="V1250" s="40"/>
      <c r="W1250" s="40"/>
      <c r="X1250" s="40"/>
      <c r="Y1250" s="40"/>
      <c r="Z1250" s="40"/>
      <c r="AA1250" s="40"/>
      <c r="AB1250" s="40"/>
      <c r="AC1250" s="40"/>
      <c r="AD1250" s="40" t="s">
        <v>1350</v>
      </c>
      <c r="AE1250" s="40"/>
      <c r="AF1250" s="1"/>
    </row>
    <row r="1251" spans="1:32">
      <c r="A1251" s="1" t="s">
        <v>1791</v>
      </c>
      <c r="B1251" s="9">
        <v>42418</v>
      </c>
      <c r="C1251" s="40" t="s">
        <v>1832</v>
      </c>
      <c r="D1251" s="40" t="s">
        <v>30</v>
      </c>
      <c r="E1251" s="40" t="s">
        <v>53</v>
      </c>
      <c r="F1251" s="47" t="s">
        <v>1313</v>
      </c>
      <c r="G1251" s="40" t="s">
        <v>26</v>
      </c>
      <c r="H1251" s="40" t="s">
        <v>27</v>
      </c>
      <c r="I1251" s="40"/>
      <c r="J1251" s="40"/>
      <c r="K1251" s="40"/>
      <c r="L1251" s="40"/>
      <c r="M1251" s="40"/>
      <c r="N1251" s="40"/>
      <c r="O1251" s="40"/>
      <c r="P1251" s="40"/>
      <c r="Q1251" s="40"/>
      <c r="R1251" s="40"/>
      <c r="S1251" s="40"/>
      <c r="T1251" s="40"/>
      <c r="U1251" s="40"/>
      <c r="V1251" s="40"/>
      <c r="W1251" s="40"/>
      <c r="X1251" s="40"/>
      <c r="Y1251" s="40"/>
      <c r="Z1251" s="40"/>
      <c r="AA1251" s="40"/>
      <c r="AB1251" s="40"/>
      <c r="AC1251" s="40"/>
      <c r="AD1251" s="40" t="s">
        <v>79</v>
      </c>
      <c r="AE1251" s="40"/>
      <c r="AF1251" s="1"/>
    </row>
    <row r="1252" spans="1:32">
      <c r="A1252" s="1" t="s">
        <v>1791</v>
      </c>
      <c r="B1252" s="9">
        <v>42418</v>
      </c>
      <c r="C1252" s="40" t="s">
        <v>1507</v>
      </c>
      <c r="D1252" s="40" t="s">
        <v>29</v>
      </c>
      <c r="E1252" s="40" t="s">
        <v>53</v>
      </c>
      <c r="F1252" s="47" t="s">
        <v>1294</v>
      </c>
      <c r="G1252" s="40" t="s">
        <v>26</v>
      </c>
      <c r="H1252" s="40" t="s">
        <v>66</v>
      </c>
      <c r="I1252" s="40"/>
      <c r="J1252" s="40"/>
      <c r="K1252" s="40"/>
      <c r="L1252" s="40"/>
      <c r="M1252" s="40"/>
      <c r="N1252" s="40"/>
      <c r="O1252" s="40"/>
      <c r="P1252" s="40"/>
      <c r="Q1252" s="40"/>
      <c r="R1252" s="40"/>
      <c r="S1252" s="40"/>
      <c r="T1252" s="40"/>
      <c r="U1252" s="40"/>
      <c r="V1252" s="40"/>
      <c r="W1252" s="40"/>
      <c r="X1252" s="40"/>
      <c r="Y1252" s="40"/>
      <c r="Z1252" s="40"/>
      <c r="AA1252" s="40"/>
      <c r="AB1252" s="40"/>
      <c r="AC1252" s="40"/>
      <c r="AD1252" s="40" t="s">
        <v>1350</v>
      </c>
      <c r="AE1252" s="40" t="s">
        <v>1360</v>
      </c>
      <c r="AF1252" s="1"/>
    </row>
    <row r="1253" spans="1:32">
      <c r="A1253" s="1" t="s">
        <v>1791</v>
      </c>
      <c r="B1253" s="9">
        <v>42418</v>
      </c>
      <c r="C1253" s="40" t="s">
        <v>1830</v>
      </c>
      <c r="D1253" s="40" t="s">
        <v>29</v>
      </c>
      <c r="E1253" s="40" t="s">
        <v>53</v>
      </c>
      <c r="F1253" s="47" t="s">
        <v>1253</v>
      </c>
      <c r="G1253" s="40" t="s">
        <v>26</v>
      </c>
      <c r="H1253" s="40" t="s">
        <v>33</v>
      </c>
      <c r="I1253" s="40"/>
      <c r="J1253" s="40"/>
      <c r="K1253" s="40"/>
      <c r="L1253" s="40"/>
      <c r="M1253" s="40"/>
      <c r="N1253" s="40"/>
      <c r="O1253" s="40"/>
      <c r="P1253" s="40"/>
      <c r="Q1253" s="40"/>
      <c r="R1253" s="40"/>
      <c r="S1253" s="40"/>
      <c r="T1253" s="40"/>
      <c r="U1253" s="40"/>
      <c r="V1253" s="40"/>
      <c r="W1253" s="40"/>
      <c r="X1253" s="40"/>
      <c r="Y1253" s="40"/>
      <c r="Z1253" s="40"/>
      <c r="AA1253" s="40"/>
      <c r="AB1253" s="40"/>
      <c r="AC1253" s="40"/>
      <c r="AD1253" s="40" t="s">
        <v>79</v>
      </c>
      <c r="AE1253" s="40" t="s">
        <v>1323</v>
      </c>
      <c r="AF1253" s="1"/>
    </row>
    <row r="1254" spans="1:32" s="78" customFormat="1">
      <c r="A1254" s="1" t="s">
        <v>1791</v>
      </c>
      <c r="B1254" s="9">
        <v>42418</v>
      </c>
      <c r="C1254" s="40" t="s">
        <v>1827</v>
      </c>
      <c r="D1254" s="40" t="s">
        <v>30</v>
      </c>
      <c r="E1254" s="40" t="s">
        <v>53</v>
      </c>
      <c r="F1254" s="47" t="s">
        <v>1331</v>
      </c>
      <c r="G1254" s="40" t="s">
        <v>224</v>
      </c>
      <c r="H1254" s="40" t="s">
        <v>33</v>
      </c>
      <c r="I1254" s="40"/>
      <c r="J1254" s="40"/>
      <c r="K1254" s="40"/>
      <c r="L1254" s="40"/>
      <c r="M1254" s="40"/>
      <c r="N1254" s="40"/>
      <c r="O1254" s="40"/>
      <c r="P1254" s="40"/>
      <c r="Q1254" s="40"/>
      <c r="R1254" s="40"/>
      <c r="S1254" s="40"/>
      <c r="T1254" s="40"/>
      <c r="U1254" s="40"/>
      <c r="V1254" s="40"/>
      <c r="W1254" s="40"/>
      <c r="X1254" s="40"/>
      <c r="Y1254" s="40"/>
      <c r="Z1254" s="40"/>
      <c r="AA1254" s="40"/>
      <c r="AB1254" s="40"/>
      <c r="AC1254" s="40"/>
      <c r="AD1254" s="40" t="s">
        <v>79</v>
      </c>
      <c r="AE1254" s="40"/>
      <c r="AF1254" s="1"/>
    </row>
    <row r="1255" spans="1:32">
      <c r="A1255" s="1" t="s">
        <v>1791</v>
      </c>
      <c r="B1255" s="9">
        <v>42418</v>
      </c>
      <c r="C1255" s="40" t="s">
        <v>1819</v>
      </c>
      <c r="D1255" s="40" t="s">
        <v>24</v>
      </c>
      <c r="E1255" s="40" t="s">
        <v>53</v>
      </c>
      <c r="F1255" s="47" t="s">
        <v>1267</v>
      </c>
      <c r="G1255" s="40" t="s">
        <v>224</v>
      </c>
      <c r="H1255" s="40" t="s">
        <v>33</v>
      </c>
      <c r="I1255" s="40"/>
      <c r="J1255" s="40"/>
      <c r="K1255" s="40"/>
      <c r="L1255" s="40"/>
      <c r="M1255" s="40"/>
      <c r="N1255" s="40"/>
      <c r="O1255" s="40"/>
      <c r="P1255" s="40"/>
      <c r="Q1255" s="40"/>
      <c r="R1255" s="40"/>
      <c r="S1255" s="40"/>
      <c r="T1255" s="40"/>
      <c r="U1255" s="40"/>
      <c r="V1255" s="40"/>
      <c r="W1255" s="40"/>
      <c r="X1255" s="40"/>
      <c r="Y1255" s="40"/>
      <c r="Z1255" s="40"/>
      <c r="AA1255" s="40"/>
      <c r="AB1255" s="40"/>
      <c r="AC1255" s="40"/>
      <c r="AD1255" s="40" t="s">
        <v>79</v>
      </c>
      <c r="AE1255" s="40" t="s">
        <v>1332</v>
      </c>
      <c r="AF1255" s="1"/>
    </row>
    <row r="1256" spans="1:32">
      <c r="A1256" s="1" t="s">
        <v>1791</v>
      </c>
      <c r="B1256" s="9">
        <v>42418</v>
      </c>
      <c r="C1256" s="40" t="s">
        <v>1517</v>
      </c>
      <c r="D1256" s="40" t="s">
        <v>30</v>
      </c>
      <c r="E1256" s="40" t="s">
        <v>25</v>
      </c>
      <c r="F1256" s="47" t="s">
        <v>1363</v>
      </c>
      <c r="G1256" s="40" t="s">
        <v>224</v>
      </c>
      <c r="H1256" s="40" t="s">
        <v>90</v>
      </c>
      <c r="I1256" s="40" t="s">
        <v>1364</v>
      </c>
      <c r="J1256" s="40">
        <v>28.05</v>
      </c>
      <c r="K1256" s="40">
        <v>14.54</v>
      </c>
      <c r="L1256" s="40">
        <v>10.029999999999999</v>
      </c>
      <c r="M1256" s="40"/>
      <c r="N1256" s="40"/>
      <c r="O1256" s="40"/>
      <c r="P1256" s="40"/>
      <c r="Q1256" s="40">
        <v>18</v>
      </c>
      <c r="R1256" s="40">
        <v>59</v>
      </c>
      <c r="S1256" s="40">
        <f t="shared" ref="S1256:S1262" si="4">SUM(R1256-Q1256)</f>
        <v>41</v>
      </c>
      <c r="T1256" s="40">
        <v>22</v>
      </c>
      <c r="U1256" s="40"/>
      <c r="V1256" s="40"/>
      <c r="W1256" s="40"/>
      <c r="X1256" s="40" t="s">
        <v>1365</v>
      </c>
      <c r="Y1256" s="40" t="s">
        <v>1366</v>
      </c>
      <c r="Z1256" s="40"/>
      <c r="AA1256" s="40"/>
      <c r="AB1256" s="40"/>
      <c r="AC1256" s="40" t="s">
        <v>1317</v>
      </c>
      <c r="AD1256" s="40" t="s">
        <v>1350</v>
      </c>
      <c r="AE1256" s="40" t="s">
        <v>1367</v>
      </c>
      <c r="AF1256" s="1"/>
    </row>
    <row r="1257" spans="1:32">
      <c r="A1257" s="1" t="s">
        <v>1791</v>
      </c>
      <c r="B1257" s="9">
        <v>42418</v>
      </c>
      <c r="C1257" s="40" t="s">
        <v>1512</v>
      </c>
      <c r="D1257" s="40" t="s">
        <v>518</v>
      </c>
      <c r="E1257" s="40" t="s">
        <v>25</v>
      </c>
      <c r="F1257" s="47" t="s">
        <v>1361</v>
      </c>
      <c r="G1257" s="40" t="s">
        <v>26</v>
      </c>
      <c r="H1257" s="40" t="s">
        <v>27</v>
      </c>
      <c r="I1257" s="40"/>
      <c r="J1257" s="40">
        <v>38.799999999999997</v>
      </c>
      <c r="K1257" s="40"/>
      <c r="L1257" s="40"/>
      <c r="M1257" s="40">
        <v>143.22999999999999</v>
      </c>
      <c r="N1257" s="40">
        <f>SUM(157.24+3)</f>
        <v>160.24</v>
      </c>
      <c r="O1257" s="40">
        <f>(N1257/M1257)*100</f>
        <v>111.87600363052435</v>
      </c>
      <c r="P1257" s="40"/>
      <c r="Q1257" s="40">
        <v>18</v>
      </c>
      <c r="R1257" s="40">
        <v>157</v>
      </c>
      <c r="S1257" s="40">
        <f t="shared" si="4"/>
        <v>139</v>
      </c>
      <c r="T1257" s="40"/>
      <c r="U1257" s="40"/>
      <c r="V1257" s="40"/>
      <c r="W1257" s="40"/>
      <c r="X1257" s="40"/>
      <c r="Y1257" s="40"/>
      <c r="Z1257" s="40"/>
      <c r="AA1257" s="40"/>
      <c r="AB1257" s="40"/>
      <c r="AC1257" s="40" t="s">
        <v>750</v>
      </c>
      <c r="AD1257" s="40" t="s">
        <v>1350</v>
      </c>
      <c r="AE1257" s="40" t="s">
        <v>1362</v>
      </c>
      <c r="AF1257" s="1"/>
    </row>
    <row r="1258" spans="1:32">
      <c r="A1258" s="1" t="s">
        <v>1791</v>
      </c>
      <c r="B1258" s="9">
        <v>42418</v>
      </c>
      <c r="C1258" s="40" t="s">
        <v>1498</v>
      </c>
      <c r="D1258" s="40" t="s">
        <v>30</v>
      </c>
      <c r="E1258" s="40" t="s">
        <v>25</v>
      </c>
      <c r="F1258" s="47" t="s">
        <v>1353</v>
      </c>
      <c r="G1258" s="40" t="s">
        <v>26</v>
      </c>
      <c r="H1258" s="40" t="s">
        <v>33</v>
      </c>
      <c r="I1258" s="40" t="s">
        <v>1354</v>
      </c>
      <c r="J1258" s="40">
        <v>25.7</v>
      </c>
      <c r="K1258" s="40">
        <v>17.7</v>
      </c>
      <c r="L1258" s="40">
        <v>6.4</v>
      </c>
      <c r="M1258" s="40"/>
      <c r="N1258" s="40"/>
      <c r="O1258" s="40"/>
      <c r="P1258" s="40"/>
      <c r="Q1258" s="40">
        <v>18</v>
      </c>
      <c r="R1258" s="40">
        <v>53</v>
      </c>
      <c r="S1258" s="40">
        <f t="shared" si="4"/>
        <v>35</v>
      </c>
      <c r="T1258" s="40">
        <v>27</v>
      </c>
      <c r="U1258" s="40"/>
      <c r="V1258" s="40"/>
      <c r="W1258" s="40"/>
      <c r="X1258" s="40" t="s">
        <v>1355</v>
      </c>
      <c r="Y1258" s="40" t="s">
        <v>1356</v>
      </c>
      <c r="Z1258" s="40"/>
      <c r="AA1258" s="40"/>
      <c r="AB1258" s="40"/>
      <c r="AC1258" s="40" t="s">
        <v>1328</v>
      </c>
      <c r="AD1258" s="40" t="s">
        <v>1350</v>
      </c>
      <c r="AE1258" s="40" t="s">
        <v>1357</v>
      </c>
      <c r="AF1258" s="1"/>
    </row>
    <row r="1259" spans="1:32">
      <c r="A1259" s="1" t="s">
        <v>1791</v>
      </c>
      <c r="B1259" s="9">
        <v>42418</v>
      </c>
      <c r="C1259" s="40" t="s">
        <v>1464</v>
      </c>
      <c r="D1259" s="40" t="s">
        <v>265</v>
      </c>
      <c r="E1259" s="40" t="s">
        <v>25</v>
      </c>
      <c r="F1259" s="47" t="s">
        <v>1345</v>
      </c>
      <c r="G1259" s="40" t="s">
        <v>26</v>
      </c>
      <c r="H1259" s="40" t="s">
        <v>27</v>
      </c>
      <c r="I1259" s="40"/>
      <c r="J1259" s="40">
        <v>36.5</v>
      </c>
      <c r="K1259" s="40"/>
      <c r="L1259" s="40"/>
      <c r="M1259" s="40">
        <v>137.41</v>
      </c>
      <c r="N1259" s="40">
        <v>157.22999999999999</v>
      </c>
      <c r="O1259" s="40">
        <f>(N1259/M1259)*100</f>
        <v>114.42398660941706</v>
      </c>
      <c r="P1259" s="40">
        <v>22.98</v>
      </c>
      <c r="Q1259" s="40">
        <v>18</v>
      </c>
      <c r="R1259" s="40">
        <v>81</v>
      </c>
      <c r="S1259" s="40">
        <f t="shared" si="4"/>
        <v>63</v>
      </c>
      <c r="T1259" s="40"/>
      <c r="U1259" s="40"/>
      <c r="V1259" s="40" t="s">
        <v>1346</v>
      </c>
      <c r="W1259" s="40"/>
      <c r="X1259" s="40"/>
      <c r="Y1259" s="40"/>
      <c r="Z1259" s="40"/>
      <c r="AA1259" s="40"/>
      <c r="AB1259" s="40"/>
      <c r="AC1259" s="40" t="s">
        <v>750</v>
      </c>
      <c r="AD1259" s="40" t="s">
        <v>750</v>
      </c>
      <c r="AE1259" s="40"/>
      <c r="AF1259" s="1"/>
    </row>
    <row r="1260" spans="1:32">
      <c r="A1260" s="1" t="s">
        <v>1791</v>
      </c>
      <c r="B1260" s="9">
        <v>42418</v>
      </c>
      <c r="C1260" s="40" t="s">
        <v>1824</v>
      </c>
      <c r="D1260" s="40" t="s">
        <v>30</v>
      </c>
      <c r="E1260" s="40" t="s">
        <v>25</v>
      </c>
      <c r="F1260" s="47" t="s">
        <v>1306</v>
      </c>
      <c r="G1260" s="40" t="s">
        <v>224</v>
      </c>
      <c r="H1260" s="40" t="s">
        <v>33</v>
      </c>
      <c r="I1260" s="40"/>
      <c r="J1260" s="40">
        <v>26.23</v>
      </c>
      <c r="K1260" s="40">
        <v>15.06</v>
      </c>
      <c r="L1260" s="40">
        <v>10.210000000000001</v>
      </c>
      <c r="M1260" s="40"/>
      <c r="N1260" s="40"/>
      <c r="O1260" s="40"/>
      <c r="P1260" s="40"/>
      <c r="Q1260" s="40">
        <v>18</v>
      </c>
      <c r="R1260" s="40">
        <v>53</v>
      </c>
      <c r="S1260" s="40">
        <f t="shared" si="4"/>
        <v>35</v>
      </c>
      <c r="T1260" s="40">
        <v>24</v>
      </c>
      <c r="U1260" s="40"/>
      <c r="V1260" s="40"/>
      <c r="W1260" s="40"/>
      <c r="X1260" s="40" t="s">
        <v>1307</v>
      </c>
      <c r="Y1260" s="40" t="s">
        <v>1308</v>
      </c>
      <c r="Z1260" s="40"/>
      <c r="AA1260" s="40"/>
      <c r="AB1260" s="40"/>
      <c r="AC1260" s="40" t="s">
        <v>750</v>
      </c>
      <c r="AD1260" s="40" t="s">
        <v>79</v>
      </c>
      <c r="AE1260" s="40"/>
      <c r="AF1260" s="1"/>
    </row>
    <row r="1261" spans="1:32">
      <c r="A1261" s="1" t="s">
        <v>1791</v>
      </c>
      <c r="B1261" s="9">
        <v>42418</v>
      </c>
      <c r="C1261" s="40" t="s">
        <v>1812</v>
      </c>
      <c r="D1261" s="40" t="s">
        <v>35</v>
      </c>
      <c r="E1261" s="40" t="s">
        <v>25</v>
      </c>
      <c r="F1261" s="47" t="s">
        <v>1325</v>
      </c>
      <c r="G1261" s="40" t="s">
        <v>224</v>
      </c>
      <c r="H1261" s="40" t="s">
        <v>33</v>
      </c>
      <c r="I1261" s="40" t="s">
        <v>1326</v>
      </c>
      <c r="J1261" s="40">
        <v>24.14</v>
      </c>
      <c r="K1261" s="40">
        <v>17.3</v>
      </c>
      <c r="L1261" s="40">
        <v>6.7</v>
      </c>
      <c r="M1261" s="40"/>
      <c r="N1261" s="40"/>
      <c r="O1261" s="40"/>
      <c r="P1261" s="40"/>
      <c r="Q1261" s="40">
        <v>18</v>
      </c>
      <c r="R1261" s="40">
        <v>54</v>
      </c>
      <c r="S1261" s="40">
        <f t="shared" si="4"/>
        <v>36</v>
      </c>
      <c r="T1261" s="40">
        <v>0</v>
      </c>
      <c r="U1261" s="40"/>
      <c r="V1261" s="40"/>
      <c r="W1261" s="40"/>
      <c r="X1261" s="40" t="s">
        <v>1327</v>
      </c>
      <c r="Y1261" s="40"/>
      <c r="Z1261" s="40"/>
      <c r="AA1261" s="40"/>
      <c r="AB1261" s="40"/>
      <c r="AC1261" s="40" t="s">
        <v>1328</v>
      </c>
      <c r="AD1261" s="40" t="s">
        <v>79</v>
      </c>
      <c r="AE1261" s="40" t="s">
        <v>1329</v>
      </c>
      <c r="AF1261" s="1"/>
    </row>
    <row r="1262" spans="1:32">
      <c r="A1262" s="1" t="s">
        <v>1791</v>
      </c>
      <c r="B1262" s="9">
        <v>42418</v>
      </c>
      <c r="C1262" s="40" t="s">
        <v>1821</v>
      </c>
      <c r="D1262" s="40" t="s">
        <v>30</v>
      </c>
      <c r="E1262" s="40" t="s">
        <v>25</v>
      </c>
      <c r="F1262" s="47" t="s">
        <v>1309</v>
      </c>
      <c r="G1262" s="40" t="s">
        <v>224</v>
      </c>
      <c r="H1262" s="40" t="s">
        <v>33</v>
      </c>
      <c r="I1262" s="40"/>
      <c r="J1262" s="40">
        <v>24.9</v>
      </c>
      <c r="K1262" s="40">
        <v>18.100000000000001</v>
      </c>
      <c r="L1262" s="40">
        <v>10.5</v>
      </c>
      <c r="M1262" s="40"/>
      <c r="N1262" s="40"/>
      <c r="O1262" s="40"/>
      <c r="P1262" s="40"/>
      <c r="Q1262" s="40">
        <v>18</v>
      </c>
      <c r="R1262" s="40">
        <v>60</v>
      </c>
      <c r="S1262" s="40">
        <f t="shared" si="4"/>
        <v>42</v>
      </c>
      <c r="T1262" s="40">
        <v>23</v>
      </c>
      <c r="U1262" s="40"/>
      <c r="V1262" s="40"/>
      <c r="W1262" s="40"/>
      <c r="X1262" s="40" t="s">
        <v>1310</v>
      </c>
      <c r="Y1262" s="40" t="s">
        <v>1311</v>
      </c>
      <c r="Z1262" s="40"/>
      <c r="AA1262" s="40"/>
      <c r="AB1262" s="40"/>
      <c r="AC1262" s="40" t="s">
        <v>750</v>
      </c>
      <c r="AD1262" s="40" t="s">
        <v>79</v>
      </c>
      <c r="AE1262" s="40" t="s">
        <v>1312</v>
      </c>
      <c r="AF1262" s="1"/>
    </row>
    <row r="1263" spans="1:32">
      <c r="A1263" s="1" t="s">
        <v>1791</v>
      </c>
      <c r="B1263" s="9">
        <v>42418</v>
      </c>
      <c r="C1263" s="40" t="s">
        <v>1480</v>
      </c>
      <c r="D1263" s="40" t="s">
        <v>36</v>
      </c>
      <c r="E1263" s="40" t="s">
        <v>25</v>
      </c>
      <c r="F1263" s="47" t="s">
        <v>1348</v>
      </c>
      <c r="G1263" s="40"/>
      <c r="H1263" s="40"/>
      <c r="I1263" s="40"/>
      <c r="J1263" s="40"/>
      <c r="K1263" s="40"/>
      <c r="L1263" s="40"/>
      <c r="M1263" s="40"/>
      <c r="N1263" s="40"/>
      <c r="O1263" s="40"/>
      <c r="P1263" s="40"/>
      <c r="Q1263" s="40"/>
      <c r="R1263" s="40"/>
      <c r="S1263" s="40"/>
      <c r="T1263" s="40"/>
      <c r="U1263" s="40"/>
      <c r="V1263" s="40" t="s">
        <v>1346</v>
      </c>
      <c r="W1263" s="40"/>
      <c r="X1263" s="40"/>
      <c r="Y1263" s="40"/>
      <c r="Z1263" s="40"/>
      <c r="AA1263" s="40"/>
      <c r="AB1263" s="40"/>
      <c r="AC1263" s="40"/>
      <c r="AD1263" s="40" t="s">
        <v>750</v>
      </c>
      <c r="AE1263" s="40" t="s">
        <v>1349</v>
      </c>
      <c r="AF1263" s="1"/>
    </row>
    <row r="1264" spans="1:32">
      <c r="A1264" s="1" t="s">
        <v>1791</v>
      </c>
      <c r="B1264" s="9">
        <v>42418</v>
      </c>
      <c r="C1264" s="40" t="s">
        <v>1451</v>
      </c>
      <c r="D1264" s="40" t="s">
        <v>36</v>
      </c>
      <c r="E1264" s="40" t="s">
        <v>25</v>
      </c>
      <c r="F1264" s="47" t="s">
        <v>1334</v>
      </c>
      <c r="G1264" s="40" t="s">
        <v>224</v>
      </c>
      <c r="H1264" s="40" t="s">
        <v>33</v>
      </c>
      <c r="I1264" s="40" t="s">
        <v>1335</v>
      </c>
      <c r="J1264" s="40">
        <v>34.4</v>
      </c>
      <c r="K1264" s="40"/>
      <c r="L1264" s="40"/>
      <c r="M1264" s="40">
        <v>130.49</v>
      </c>
      <c r="N1264" s="40">
        <v>93.1</v>
      </c>
      <c r="O1264" s="40">
        <f>(N1264/M1264)*100</f>
        <v>71.346463330523406</v>
      </c>
      <c r="P1264" s="40"/>
      <c r="Q1264" s="40">
        <v>18</v>
      </c>
      <c r="R1264" s="40">
        <v>109</v>
      </c>
      <c r="S1264" s="40">
        <f>SUM(R1264-Q1264)</f>
        <v>91</v>
      </c>
      <c r="T1264" s="40"/>
      <c r="U1264" s="40"/>
      <c r="V1264" s="40" t="s">
        <v>1336</v>
      </c>
      <c r="W1264" s="40"/>
      <c r="X1264" s="40"/>
      <c r="Y1264" s="40"/>
      <c r="Z1264" s="40"/>
      <c r="AA1264" s="40"/>
      <c r="AB1264" s="40"/>
      <c r="AC1264" s="40" t="s">
        <v>750</v>
      </c>
      <c r="AD1264" s="40" t="s">
        <v>750</v>
      </c>
      <c r="AE1264" s="40" t="s">
        <v>1337</v>
      </c>
      <c r="AF1264" s="1"/>
    </row>
    <row r="1265" spans="1:32">
      <c r="A1265" s="1" t="s">
        <v>1791</v>
      </c>
      <c r="B1265" s="9">
        <v>42418</v>
      </c>
      <c r="C1265" s="40" t="s">
        <v>1822</v>
      </c>
      <c r="D1265" s="40" t="s">
        <v>24</v>
      </c>
      <c r="E1265" s="40" t="s">
        <v>25</v>
      </c>
      <c r="F1265" s="47" t="s">
        <v>1314</v>
      </c>
      <c r="G1265" s="40" t="s">
        <v>227</v>
      </c>
      <c r="H1265" s="40" t="s">
        <v>27</v>
      </c>
      <c r="I1265" s="40" t="s">
        <v>1315</v>
      </c>
      <c r="J1265" s="40">
        <v>47.5</v>
      </c>
      <c r="K1265" s="40">
        <v>26.39</v>
      </c>
      <c r="L1265" s="40">
        <v>31.98</v>
      </c>
      <c r="M1265" s="40"/>
      <c r="N1265" s="40"/>
      <c r="O1265" s="40"/>
      <c r="P1265" s="40"/>
      <c r="Q1265" s="40">
        <v>18</v>
      </c>
      <c r="R1265" s="40">
        <v>320</v>
      </c>
      <c r="S1265" s="40">
        <f>SUM(R1265-Q1265)</f>
        <v>302</v>
      </c>
      <c r="T1265" s="40">
        <v>0</v>
      </c>
      <c r="U1265" s="40"/>
      <c r="V1265" s="40"/>
      <c r="W1265" s="40"/>
      <c r="X1265" s="40" t="s">
        <v>1316</v>
      </c>
      <c r="Y1265" s="40"/>
      <c r="Z1265" s="40"/>
      <c r="AA1265" s="40"/>
      <c r="AB1265" s="40"/>
      <c r="AC1265" s="40" t="s">
        <v>1317</v>
      </c>
      <c r="AD1265" s="40" t="s">
        <v>79</v>
      </c>
      <c r="AE1265" s="40"/>
      <c r="AF1265" s="1"/>
    </row>
    <row r="1266" spans="1:32">
      <c r="A1266" s="1" t="s">
        <v>1791</v>
      </c>
      <c r="B1266" s="9">
        <v>42418</v>
      </c>
      <c r="C1266" s="40" t="s">
        <v>1808</v>
      </c>
      <c r="D1266" s="40" t="s">
        <v>30</v>
      </c>
      <c r="E1266" s="40" t="s">
        <v>25</v>
      </c>
      <c r="F1266" s="47" t="s">
        <v>1318</v>
      </c>
      <c r="G1266" s="40" t="s">
        <v>224</v>
      </c>
      <c r="H1266" s="40" t="s">
        <v>33</v>
      </c>
      <c r="I1266" s="40" t="s">
        <v>1319</v>
      </c>
      <c r="J1266" s="40">
        <v>28.3</v>
      </c>
      <c r="K1266" s="40">
        <v>17.04</v>
      </c>
      <c r="L1266" s="40">
        <v>8.7100000000000009</v>
      </c>
      <c r="M1266" s="40"/>
      <c r="N1266" s="40"/>
      <c r="O1266" s="40"/>
      <c r="P1266" s="40"/>
      <c r="Q1266" s="40">
        <v>18</v>
      </c>
      <c r="R1266" s="40">
        <v>54</v>
      </c>
      <c r="S1266" s="40">
        <f>SUM(R1266-Q1266)</f>
        <v>36</v>
      </c>
      <c r="T1266" s="40">
        <v>45</v>
      </c>
      <c r="U1266" s="40"/>
      <c r="V1266" s="40"/>
      <c r="W1266" s="40"/>
      <c r="X1266" s="40" t="s">
        <v>1320</v>
      </c>
      <c r="Y1266" s="40" t="s">
        <v>1321</v>
      </c>
      <c r="Z1266" s="40"/>
      <c r="AA1266" s="40"/>
      <c r="AB1266" s="40"/>
      <c r="AC1266" s="40" t="s">
        <v>1322</v>
      </c>
      <c r="AD1266" s="40" t="s">
        <v>79</v>
      </c>
      <c r="AE1266" s="40"/>
      <c r="AF1266" s="1"/>
    </row>
    <row r="1267" spans="1:32">
      <c r="A1267" s="1" t="s">
        <v>1791</v>
      </c>
      <c r="B1267" s="9">
        <v>42418</v>
      </c>
      <c r="C1267" s="40" t="s">
        <v>1458</v>
      </c>
      <c r="D1267" s="40" t="s">
        <v>518</v>
      </c>
      <c r="E1267" s="40" t="s">
        <v>25</v>
      </c>
      <c r="F1267" s="47" t="s">
        <v>1343</v>
      </c>
      <c r="G1267" s="40" t="s">
        <v>227</v>
      </c>
      <c r="H1267" s="40" t="s">
        <v>33</v>
      </c>
      <c r="I1267" s="40"/>
      <c r="J1267" s="40">
        <v>38.07</v>
      </c>
      <c r="K1267" s="40"/>
      <c r="L1267" s="40"/>
      <c r="M1267" s="40">
        <v>152.83000000000001</v>
      </c>
      <c r="N1267" s="40">
        <f>SUM(157.24+12)</f>
        <v>169.24</v>
      </c>
      <c r="O1267" s="40">
        <f>(N1267/M1267)*100</f>
        <v>110.73742066348228</v>
      </c>
      <c r="P1267" s="40"/>
      <c r="Q1267" s="40">
        <v>18</v>
      </c>
      <c r="R1267" s="40">
        <v>152</v>
      </c>
      <c r="S1267" s="40">
        <f>SUM(R1267-Q1267)</f>
        <v>134</v>
      </c>
      <c r="T1267" s="40"/>
      <c r="U1267" s="40"/>
      <c r="V1267" s="40"/>
      <c r="W1267" s="40"/>
      <c r="X1267" s="40"/>
      <c r="Y1267" s="40"/>
      <c r="Z1267" s="40"/>
      <c r="AA1267" s="40"/>
      <c r="AB1267" s="40"/>
      <c r="AC1267" s="40" t="s">
        <v>750</v>
      </c>
      <c r="AD1267" s="40" t="s">
        <v>750</v>
      </c>
      <c r="AE1267" s="40" t="s">
        <v>1344</v>
      </c>
      <c r="AF1267" s="1"/>
    </row>
    <row r="1268" spans="1:32">
      <c r="A1268" s="1" t="s">
        <v>1791</v>
      </c>
      <c r="B1268" s="9">
        <v>42418</v>
      </c>
      <c r="C1268" s="40" t="s">
        <v>1452</v>
      </c>
      <c r="D1268" s="40" t="s">
        <v>29</v>
      </c>
      <c r="E1268" s="40" t="s">
        <v>25</v>
      </c>
      <c r="F1268" s="47" t="s">
        <v>1338</v>
      </c>
      <c r="G1268" s="40" t="s">
        <v>224</v>
      </c>
      <c r="H1268" s="40" t="s">
        <v>33</v>
      </c>
      <c r="I1268" s="40" t="s">
        <v>1339</v>
      </c>
      <c r="J1268" s="40">
        <v>38.369999999999997</v>
      </c>
      <c r="K1268" s="40">
        <v>24.04</v>
      </c>
      <c r="L1268" s="40">
        <v>9.93</v>
      </c>
      <c r="M1268" s="40"/>
      <c r="N1268" s="40"/>
      <c r="O1268" s="40"/>
      <c r="P1268" s="40"/>
      <c r="Q1268" s="40">
        <v>18</v>
      </c>
      <c r="R1268" s="40">
        <v>105</v>
      </c>
      <c r="S1268" s="40">
        <f>SUM(R1268-Q1268)</f>
        <v>87</v>
      </c>
      <c r="T1268" s="40">
        <v>23</v>
      </c>
      <c r="U1268" s="40"/>
      <c r="V1268" s="40"/>
      <c r="W1268" s="40"/>
      <c r="X1268" s="40" t="s">
        <v>1340</v>
      </c>
      <c r="Y1268" s="40" t="s">
        <v>1341</v>
      </c>
      <c r="Z1268" s="40"/>
      <c r="AA1268" s="40"/>
      <c r="AB1268" s="40"/>
      <c r="AC1268" s="40" t="s">
        <v>1322</v>
      </c>
      <c r="AD1268" s="40" t="s">
        <v>750</v>
      </c>
      <c r="AE1268" s="40" t="s">
        <v>1342</v>
      </c>
      <c r="AF1268" s="1"/>
    </row>
    <row r="1269" spans="1:32">
      <c r="A1269" s="1" t="s">
        <v>1792</v>
      </c>
      <c r="B1269" s="9">
        <v>42419</v>
      </c>
      <c r="C1269" s="40" t="s">
        <v>1820</v>
      </c>
      <c r="D1269" s="40" t="s">
        <v>30</v>
      </c>
      <c r="E1269" s="40" t="s">
        <v>53</v>
      </c>
      <c r="F1269" s="47" t="s">
        <v>1372</v>
      </c>
      <c r="G1269" s="40" t="s">
        <v>26</v>
      </c>
      <c r="H1269" s="40" t="s">
        <v>27</v>
      </c>
      <c r="I1269" s="40"/>
      <c r="J1269" s="40"/>
      <c r="K1269" s="40"/>
      <c r="L1269" s="40"/>
      <c r="M1269" s="40"/>
      <c r="N1269" s="40"/>
      <c r="O1269" s="40"/>
      <c r="P1269" s="40"/>
      <c r="Q1269" s="40"/>
      <c r="R1269" s="40"/>
      <c r="S1269" s="40"/>
      <c r="T1269" s="40"/>
      <c r="U1269" s="40"/>
      <c r="V1269" s="40"/>
      <c r="W1269" s="40"/>
      <c r="X1269" s="40"/>
      <c r="Y1269" s="40"/>
      <c r="Z1269" s="40"/>
      <c r="AA1269" s="40"/>
      <c r="AB1269" s="40"/>
      <c r="AC1269" s="40"/>
      <c r="AD1269" s="40" t="s">
        <v>1350</v>
      </c>
      <c r="AE1269" s="40"/>
      <c r="AF1269" s="1"/>
    </row>
    <row r="1270" spans="1:32">
      <c r="A1270" s="1" t="s">
        <v>1792</v>
      </c>
      <c r="B1270" s="9">
        <v>42419</v>
      </c>
      <c r="C1270" s="40" t="s">
        <v>1815</v>
      </c>
      <c r="D1270" s="40" t="s">
        <v>30</v>
      </c>
      <c r="E1270" s="40" t="s">
        <v>53</v>
      </c>
      <c r="F1270" s="47" t="s">
        <v>1331</v>
      </c>
      <c r="G1270" s="40" t="s">
        <v>26</v>
      </c>
      <c r="H1270" s="40" t="s">
        <v>33</v>
      </c>
      <c r="I1270" s="40"/>
      <c r="J1270" s="40"/>
      <c r="K1270" s="40"/>
      <c r="L1270" s="40"/>
      <c r="M1270" s="40"/>
      <c r="N1270" s="40"/>
      <c r="O1270" s="40"/>
      <c r="P1270" s="40"/>
      <c r="Q1270" s="40"/>
      <c r="R1270" s="40"/>
      <c r="S1270" s="40"/>
      <c r="T1270" s="40"/>
      <c r="U1270" s="40"/>
      <c r="V1270" s="40"/>
      <c r="W1270" s="40"/>
      <c r="X1270" s="40"/>
      <c r="Y1270" s="40"/>
      <c r="Z1270" s="40"/>
      <c r="AA1270" s="40"/>
      <c r="AB1270" s="40"/>
      <c r="AC1270" s="40"/>
      <c r="AD1270" s="40" t="s">
        <v>1350</v>
      </c>
      <c r="AE1270" s="40"/>
      <c r="AF1270" s="1"/>
    </row>
    <row r="1271" spans="1:32">
      <c r="A1271" s="1" t="s">
        <v>1792</v>
      </c>
      <c r="B1271" s="9">
        <v>42419</v>
      </c>
      <c r="C1271" s="40" t="s">
        <v>1806</v>
      </c>
      <c r="D1271" s="40" t="s">
        <v>29</v>
      </c>
      <c r="E1271" s="40" t="s">
        <v>53</v>
      </c>
      <c r="F1271" s="47" t="s">
        <v>1260</v>
      </c>
      <c r="G1271" s="40" t="s">
        <v>794</v>
      </c>
      <c r="H1271" s="40" t="s">
        <v>33</v>
      </c>
      <c r="I1271" s="40"/>
      <c r="J1271" s="40"/>
      <c r="K1271" s="40"/>
      <c r="L1271" s="40"/>
      <c r="M1271" s="40"/>
      <c r="N1271" s="40"/>
      <c r="O1271" s="40"/>
      <c r="P1271" s="40"/>
      <c r="Q1271" s="40"/>
      <c r="R1271" s="40"/>
      <c r="S1271" s="40"/>
      <c r="T1271" s="40"/>
      <c r="U1271" s="40"/>
      <c r="V1271" s="40"/>
      <c r="W1271" s="40"/>
      <c r="X1271" s="40"/>
      <c r="Y1271" s="40"/>
      <c r="Z1271" s="40"/>
      <c r="AA1271" s="40"/>
      <c r="AB1271" s="40"/>
      <c r="AC1271" s="40"/>
      <c r="AD1271" s="40" t="s">
        <v>1350</v>
      </c>
      <c r="AE1271" s="40"/>
      <c r="AF1271" s="1"/>
    </row>
    <row r="1272" spans="1:32">
      <c r="A1272" s="1" t="s">
        <v>1792</v>
      </c>
      <c r="B1272" s="9">
        <v>42419</v>
      </c>
      <c r="C1272" s="40" t="s">
        <v>1491</v>
      </c>
      <c r="D1272" s="40" t="s">
        <v>30</v>
      </c>
      <c r="E1272" s="40" t="s">
        <v>25</v>
      </c>
      <c r="F1272" s="47" t="s">
        <v>1389</v>
      </c>
      <c r="G1272" s="40" t="s">
        <v>224</v>
      </c>
      <c r="H1272" s="40" t="s">
        <v>66</v>
      </c>
      <c r="I1272" s="40" t="s">
        <v>1390</v>
      </c>
      <c r="J1272" s="40">
        <v>25.86</v>
      </c>
      <c r="K1272" s="40">
        <v>16.559999999999999</v>
      </c>
      <c r="L1272" s="40">
        <v>13.02</v>
      </c>
      <c r="M1272" s="40"/>
      <c r="N1272" s="40"/>
      <c r="O1272" s="40"/>
      <c r="P1272" s="40"/>
      <c r="Q1272" s="40">
        <v>19</v>
      </c>
      <c r="R1272" s="40">
        <v>51</v>
      </c>
      <c r="S1272" s="40">
        <v>32</v>
      </c>
      <c r="T1272" s="40">
        <v>0</v>
      </c>
      <c r="U1272" s="40"/>
      <c r="V1272" s="40"/>
      <c r="W1272" s="40"/>
      <c r="X1272" s="40" t="s">
        <v>1391</v>
      </c>
      <c r="Y1272" s="40"/>
      <c r="Z1272" s="40"/>
      <c r="AA1272" s="40"/>
      <c r="AB1272" s="40"/>
      <c r="AC1272" s="40" t="s">
        <v>1328</v>
      </c>
      <c r="AD1272" s="40" t="s">
        <v>750</v>
      </c>
      <c r="AE1272" s="40" t="s">
        <v>1392</v>
      </c>
      <c r="AF1272" s="1"/>
    </row>
    <row r="1273" spans="1:32">
      <c r="A1273" s="1" t="s">
        <v>1792</v>
      </c>
      <c r="B1273" s="9">
        <v>42419</v>
      </c>
      <c r="C1273" s="40" t="s">
        <v>1811</v>
      </c>
      <c r="D1273" s="40" t="s">
        <v>36</v>
      </c>
      <c r="E1273" s="40" t="s">
        <v>25</v>
      </c>
      <c r="F1273" s="47" t="s">
        <v>1376</v>
      </c>
      <c r="G1273" s="40" t="s">
        <v>224</v>
      </c>
      <c r="H1273" s="40" t="s">
        <v>33</v>
      </c>
      <c r="I1273" s="40" t="s">
        <v>1377</v>
      </c>
      <c r="J1273" s="40">
        <v>35.5</v>
      </c>
      <c r="K1273" s="40"/>
      <c r="L1273" s="40"/>
      <c r="M1273" s="40">
        <v>134.01</v>
      </c>
      <c r="N1273" s="40">
        <v>106.9</v>
      </c>
      <c r="O1273" s="40">
        <v>79.770166405492134</v>
      </c>
      <c r="P1273" s="40"/>
      <c r="Q1273" s="40"/>
      <c r="R1273" s="40"/>
      <c r="S1273" s="40"/>
      <c r="T1273" s="40">
        <v>0</v>
      </c>
      <c r="U1273" s="40"/>
      <c r="V1273" s="40"/>
      <c r="W1273" s="40"/>
      <c r="X1273" s="40"/>
      <c r="Y1273" s="40"/>
      <c r="Z1273" s="40"/>
      <c r="AA1273" s="40"/>
      <c r="AB1273" s="40"/>
      <c r="AC1273" s="40" t="s">
        <v>750</v>
      </c>
      <c r="AD1273" s="40" t="s">
        <v>1350</v>
      </c>
      <c r="AE1273" s="40" t="s">
        <v>1378</v>
      </c>
      <c r="AF1273" s="1"/>
    </row>
    <row r="1274" spans="1:32">
      <c r="A1274" s="1" t="s">
        <v>1792</v>
      </c>
      <c r="B1274" s="9">
        <v>42419</v>
      </c>
      <c r="C1274" s="40" t="s">
        <v>1499</v>
      </c>
      <c r="D1274" s="40" t="s">
        <v>30</v>
      </c>
      <c r="E1274" s="40" t="s">
        <v>53</v>
      </c>
      <c r="F1274" s="47" t="s">
        <v>1353</v>
      </c>
      <c r="G1274" s="40" t="s">
        <v>26</v>
      </c>
      <c r="H1274" s="40" t="s">
        <v>33</v>
      </c>
      <c r="I1274" s="40"/>
      <c r="J1274" s="40"/>
      <c r="K1274" s="40"/>
      <c r="L1274" s="40"/>
      <c r="M1274" s="40"/>
      <c r="N1274" s="40"/>
      <c r="O1274" s="40"/>
      <c r="P1274" s="40"/>
      <c r="Q1274" s="40"/>
      <c r="R1274" s="40"/>
      <c r="S1274" s="40"/>
      <c r="T1274" s="40"/>
      <c r="U1274" s="40"/>
      <c r="V1274" s="40"/>
      <c r="W1274" s="40"/>
      <c r="X1274" s="40"/>
      <c r="Y1274" s="40"/>
      <c r="Z1274" s="40"/>
      <c r="AA1274" s="40"/>
      <c r="AB1274" s="40"/>
      <c r="AC1274" s="40"/>
      <c r="AD1274" s="40" t="s">
        <v>750</v>
      </c>
      <c r="AE1274" s="40"/>
      <c r="AF1274" s="1"/>
    </row>
    <row r="1275" spans="1:32">
      <c r="A1275" s="1" t="s">
        <v>1792</v>
      </c>
      <c r="B1275" s="9">
        <v>42419</v>
      </c>
      <c r="C1275" s="40" t="s">
        <v>1812</v>
      </c>
      <c r="D1275" s="40" t="s">
        <v>121</v>
      </c>
      <c r="E1275" s="40" t="s">
        <v>25</v>
      </c>
      <c r="F1275" s="47" t="s">
        <v>1373</v>
      </c>
      <c r="G1275" s="40" t="s">
        <v>26</v>
      </c>
      <c r="H1275" s="40" t="s">
        <v>33</v>
      </c>
      <c r="I1275" s="40" t="s">
        <v>903</v>
      </c>
      <c r="J1275" s="40">
        <v>48.4</v>
      </c>
      <c r="K1275" s="40"/>
      <c r="L1275" s="40"/>
      <c r="M1275" s="40">
        <v>179.48</v>
      </c>
      <c r="N1275" s="40">
        <v>196.64</v>
      </c>
      <c r="O1275" s="40">
        <v>109.56095386672608</v>
      </c>
      <c r="P1275" s="40">
        <v>35.22</v>
      </c>
      <c r="Q1275" s="40"/>
      <c r="R1275" s="40"/>
      <c r="S1275" s="40"/>
      <c r="T1275" s="40"/>
      <c r="U1275" s="40"/>
      <c r="V1275" s="40" t="s">
        <v>1374</v>
      </c>
      <c r="W1275" s="40"/>
      <c r="X1275" s="40"/>
      <c r="Y1275" s="40"/>
      <c r="Z1275" s="40"/>
      <c r="AA1275" s="40"/>
      <c r="AB1275" s="40"/>
      <c r="AC1275" s="40" t="s">
        <v>750</v>
      </c>
      <c r="AD1275" s="40" t="s">
        <v>1350</v>
      </c>
      <c r="AE1275" s="40" t="s">
        <v>1375</v>
      </c>
      <c r="AF1275" s="1"/>
    </row>
    <row r="1276" spans="1:32">
      <c r="A1276" s="1" t="s">
        <v>1792</v>
      </c>
      <c r="B1276" s="9">
        <v>42419</v>
      </c>
      <c r="C1276" s="40" t="s">
        <v>1819</v>
      </c>
      <c r="D1276" s="40" t="s">
        <v>29</v>
      </c>
      <c r="E1276" s="40" t="s">
        <v>25</v>
      </c>
      <c r="F1276" s="47" t="s">
        <v>1379</v>
      </c>
      <c r="G1276" s="40" t="s">
        <v>26</v>
      </c>
      <c r="H1276" s="40" t="s">
        <v>33</v>
      </c>
      <c r="I1276" s="40" t="s">
        <v>903</v>
      </c>
      <c r="J1276" s="40">
        <v>37.9</v>
      </c>
      <c r="K1276" s="40">
        <v>21.9</v>
      </c>
      <c r="L1276" s="40">
        <v>8.8000000000000007</v>
      </c>
      <c r="M1276" s="40"/>
      <c r="N1276" s="40"/>
      <c r="O1276" s="40"/>
      <c r="P1276" s="40"/>
      <c r="Q1276" s="40">
        <v>19</v>
      </c>
      <c r="R1276" s="40">
        <v>124</v>
      </c>
      <c r="S1276" s="40">
        <v>105</v>
      </c>
      <c r="T1276" s="40">
        <v>61</v>
      </c>
      <c r="U1276" s="40"/>
      <c r="V1276" s="40" t="s">
        <v>1380</v>
      </c>
      <c r="W1276" s="40"/>
      <c r="X1276" s="40" t="s">
        <v>1381</v>
      </c>
      <c r="Y1276" s="40" t="s">
        <v>1382</v>
      </c>
      <c r="Z1276" s="40"/>
      <c r="AA1276" s="40"/>
      <c r="AB1276" s="40"/>
      <c r="AC1276" s="40" t="s">
        <v>1322</v>
      </c>
      <c r="AD1276" s="40" t="s">
        <v>1350</v>
      </c>
      <c r="AE1276" s="40" t="s">
        <v>1383</v>
      </c>
      <c r="AF1276" s="1"/>
    </row>
    <row r="1277" spans="1:32">
      <c r="A1277" s="1" t="s">
        <v>1792</v>
      </c>
      <c r="B1277" s="9">
        <v>42419</v>
      </c>
      <c r="C1277" s="40" t="s">
        <v>1514</v>
      </c>
      <c r="D1277" s="40" t="s">
        <v>30</v>
      </c>
      <c r="E1277" s="40" t="s">
        <v>53</v>
      </c>
      <c r="F1277" s="47" t="s">
        <v>1300</v>
      </c>
      <c r="G1277" s="40" t="s">
        <v>224</v>
      </c>
      <c r="H1277" s="40" t="s">
        <v>66</v>
      </c>
      <c r="I1277" s="40"/>
      <c r="J1277" s="40"/>
      <c r="K1277" s="40"/>
      <c r="L1277" s="40"/>
      <c r="M1277" s="40"/>
      <c r="N1277" s="40"/>
      <c r="O1277" s="40"/>
      <c r="P1277" s="40"/>
      <c r="Q1277" s="40"/>
      <c r="R1277" s="40"/>
      <c r="S1277" s="40"/>
      <c r="T1277" s="40"/>
      <c r="U1277" s="40"/>
      <c r="V1277" s="40"/>
      <c r="W1277" s="40"/>
      <c r="X1277" s="40"/>
      <c r="Y1277" s="40"/>
      <c r="Z1277" s="40"/>
      <c r="AA1277" s="40"/>
      <c r="AB1277" s="40"/>
      <c r="AC1277" s="40"/>
      <c r="AD1277" s="40" t="s">
        <v>750</v>
      </c>
      <c r="AE1277" s="40"/>
      <c r="AF1277" s="1"/>
    </row>
    <row r="1278" spans="1:32">
      <c r="A1278" s="1" t="s">
        <v>1792</v>
      </c>
      <c r="B1278" s="9">
        <v>42419</v>
      </c>
      <c r="C1278" s="40" t="s">
        <v>1808</v>
      </c>
      <c r="D1278" s="40" t="s">
        <v>30</v>
      </c>
      <c r="E1278" s="40" t="s">
        <v>53</v>
      </c>
      <c r="F1278" s="47" t="s">
        <v>1318</v>
      </c>
      <c r="G1278" s="40" t="s">
        <v>224</v>
      </c>
      <c r="H1278" s="40" t="s">
        <v>33</v>
      </c>
      <c r="I1278" s="40"/>
      <c r="J1278" s="40"/>
      <c r="K1278" s="40"/>
      <c r="L1278" s="40"/>
      <c r="M1278" s="40"/>
      <c r="N1278" s="40"/>
      <c r="O1278" s="40"/>
      <c r="P1278" s="40"/>
      <c r="Q1278" s="40"/>
      <c r="R1278" s="40"/>
      <c r="S1278" s="40"/>
      <c r="T1278" s="40"/>
      <c r="U1278" s="40"/>
      <c r="V1278" s="40"/>
      <c r="W1278" s="40"/>
      <c r="X1278" s="40"/>
      <c r="Y1278" s="40"/>
      <c r="Z1278" s="40"/>
      <c r="AA1278" s="40"/>
      <c r="AB1278" s="40"/>
      <c r="AC1278" s="40"/>
      <c r="AD1278" s="40" t="s">
        <v>1350</v>
      </c>
      <c r="AE1278" s="40"/>
      <c r="AF1278" s="1"/>
    </row>
    <row r="1279" spans="1:32">
      <c r="A1279" s="1" t="s">
        <v>1792</v>
      </c>
      <c r="B1279" s="9">
        <v>42419</v>
      </c>
      <c r="C1279" s="40" t="s">
        <v>1832</v>
      </c>
      <c r="D1279" s="40" t="s">
        <v>146</v>
      </c>
      <c r="E1279" s="40" t="s">
        <v>25</v>
      </c>
      <c r="F1279" s="47" t="s">
        <v>1370</v>
      </c>
      <c r="G1279" s="40" t="s">
        <v>26</v>
      </c>
      <c r="H1279" s="40" t="s">
        <v>27</v>
      </c>
      <c r="I1279" s="40"/>
      <c r="J1279" s="40">
        <v>23.6</v>
      </c>
      <c r="K1279" s="40">
        <v>14.7</v>
      </c>
      <c r="L1279" s="40">
        <v>18.7</v>
      </c>
      <c r="M1279" s="40"/>
      <c r="N1279" s="40"/>
      <c r="O1279" s="40"/>
      <c r="P1279" s="40"/>
      <c r="Q1279" s="40">
        <v>19</v>
      </c>
      <c r="R1279" s="40">
        <v>54</v>
      </c>
      <c r="S1279" s="40">
        <v>35</v>
      </c>
      <c r="T1279" s="40">
        <v>0</v>
      </c>
      <c r="U1279" s="40"/>
      <c r="V1279" s="40"/>
      <c r="W1279" s="40"/>
      <c r="X1279" s="40"/>
      <c r="Y1279" s="40"/>
      <c r="Z1279" s="40"/>
      <c r="AA1279" s="40"/>
      <c r="AB1279" s="40"/>
      <c r="AC1279" s="40" t="s">
        <v>750</v>
      </c>
      <c r="AD1279" s="40" t="s">
        <v>1350</v>
      </c>
      <c r="AE1279" s="40" t="s">
        <v>1371</v>
      </c>
      <c r="AF1279" s="1"/>
    </row>
    <row r="1280" spans="1:32">
      <c r="A1280" s="1" t="s">
        <v>1792</v>
      </c>
      <c r="B1280" s="9">
        <v>42419</v>
      </c>
      <c r="C1280" s="40" t="s">
        <v>1480</v>
      </c>
      <c r="D1280" s="40" t="s">
        <v>24</v>
      </c>
      <c r="E1280" s="40" t="s">
        <v>25</v>
      </c>
      <c r="F1280" s="47" t="s">
        <v>1384</v>
      </c>
      <c r="G1280" s="40" t="s">
        <v>224</v>
      </c>
      <c r="H1280" s="40" t="s">
        <v>33</v>
      </c>
      <c r="I1280" s="40" t="s">
        <v>1385</v>
      </c>
      <c r="J1280" s="40">
        <v>43.3</v>
      </c>
      <c r="K1280" s="40">
        <v>22.49</v>
      </c>
      <c r="L1280" s="40">
        <v>14.37</v>
      </c>
      <c r="M1280" s="40"/>
      <c r="N1280" s="40"/>
      <c r="O1280" s="40"/>
      <c r="P1280" s="40"/>
      <c r="Q1280" s="40">
        <v>19</v>
      </c>
      <c r="R1280" s="40">
        <v>235</v>
      </c>
      <c r="S1280" s="40">
        <v>216</v>
      </c>
      <c r="T1280" s="40" t="s">
        <v>1386</v>
      </c>
      <c r="U1280" s="40"/>
      <c r="V1280" s="40" t="s">
        <v>1387</v>
      </c>
      <c r="W1280" s="40"/>
      <c r="X1280" s="40" t="s">
        <v>1388</v>
      </c>
      <c r="Y1280" s="40"/>
      <c r="Z1280" s="40"/>
      <c r="AA1280" s="40"/>
      <c r="AB1280" s="40"/>
      <c r="AC1280" s="40" t="s">
        <v>1317</v>
      </c>
      <c r="AD1280" s="40" t="s">
        <v>216</v>
      </c>
      <c r="AE1280" s="40"/>
      <c r="AF1280" s="1"/>
    </row>
    <row r="1281" spans="1:32">
      <c r="A1281" s="1" t="s">
        <v>1792</v>
      </c>
      <c r="B1281" s="9">
        <v>42419</v>
      </c>
      <c r="C1281" s="40" t="s">
        <v>1494</v>
      </c>
      <c r="D1281" s="40" t="s">
        <v>265</v>
      </c>
      <c r="E1281" s="40" t="s">
        <v>25</v>
      </c>
      <c r="F1281" s="47" t="s">
        <v>1394</v>
      </c>
      <c r="G1281" s="40" t="s">
        <v>26</v>
      </c>
      <c r="H1281" s="40" t="s">
        <v>33</v>
      </c>
      <c r="I1281" s="40" t="s">
        <v>903</v>
      </c>
      <c r="J1281" s="40">
        <v>38.67</v>
      </c>
      <c r="K1281" s="40"/>
      <c r="L1281" s="40"/>
      <c r="M1281" s="40">
        <v>127.2</v>
      </c>
      <c r="N1281" s="40">
        <v>175.96</v>
      </c>
      <c r="O1281" s="40">
        <v>138.33333333333334</v>
      </c>
      <c r="P1281" s="40">
        <v>23.09</v>
      </c>
      <c r="Q1281" s="40">
        <v>19</v>
      </c>
      <c r="R1281" s="40">
        <v>75</v>
      </c>
      <c r="S1281" s="40">
        <v>56</v>
      </c>
      <c r="T1281" s="40">
        <v>0</v>
      </c>
      <c r="U1281" s="40"/>
      <c r="V1281" s="40"/>
      <c r="W1281" s="40"/>
      <c r="X1281" s="40"/>
      <c r="Y1281" s="40"/>
      <c r="Z1281" s="40"/>
      <c r="AA1281" s="40"/>
      <c r="AB1281" s="40"/>
      <c r="AC1281" s="40" t="s">
        <v>750</v>
      </c>
      <c r="AD1281" s="40" t="s">
        <v>750</v>
      </c>
      <c r="AE1281" s="40"/>
      <c r="AF1281" s="1"/>
    </row>
    <row r="1282" spans="1:32">
      <c r="A1282" s="1" t="s">
        <v>1792</v>
      </c>
      <c r="B1282" s="9">
        <v>42419</v>
      </c>
      <c r="C1282" s="40" t="s">
        <v>1504</v>
      </c>
      <c r="D1282" s="40" t="s">
        <v>30</v>
      </c>
      <c r="E1282" s="40" t="s">
        <v>53</v>
      </c>
      <c r="F1282" s="47" t="s">
        <v>1284</v>
      </c>
      <c r="G1282" s="40" t="s">
        <v>224</v>
      </c>
      <c r="H1282" s="40" t="s">
        <v>66</v>
      </c>
      <c r="I1282" s="40"/>
      <c r="J1282" s="40"/>
      <c r="K1282" s="40"/>
      <c r="L1282" s="40"/>
      <c r="M1282" s="40"/>
      <c r="N1282" s="40"/>
      <c r="O1282" s="40"/>
      <c r="P1282" s="40"/>
      <c r="Q1282" s="40"/>
      <c r="R1282" s="40"/>
      <c r="S1282" s="40"/>
      <c r="T1282" s="40"/>
      <c r="U1282" s="40"/>
      <c r="V1282" s="40"/>
      <c r="W1282" s="40"/>
      <c r="X1282" s="40"/>
      <c r="Y1282" s="40"/>
      <c r="Z1282" s="40"/>
      <c r="AA1282" s="40"/>
      <c r="AB1282" s="40"/>
      <c r="AC1282" s="40"/>
      <c r="AD1282" s="40" t="s">
        <v>750</v>
      </c>
      <c r="AE1282" s="40"/>
      <c r="AF1282" s="1"/>
    </row>
    <row r="1283" spans="1:32">
      <c r="A1283" s="35" t="s">
        <v>1792</v>
      </c>
      <c r="B1283" s="36">
        <v>42419</v>
      </c>
      <c r="C1283" s="45" t="s">
        <v>1821</v>
      </c>
      <c r="D1283" s="45" t="s">
        <v>30</v>
      </c>
      <c r="E1283" s="45" t="s">
        <v>25</v>
      </c>
      <c r="F1283" s="72"/>
      <c r="G1283" s="45"/>
      <c r="H1283" s="45"/>
      <c r="I1283" s="45"/>
      <c r="J1283" s="45"/>
      <c r="K1283" s="45"/>
      <c r="L1283" s="45"/>
      <c r="M1283" s="45"/>
      <c r="N1283" s="45"/>
      <c r="O1283" s="45"/>
      <c r="P1283" s="45"/>
      <c r="Q1283" s="45"/>
      <c r="R1283" s="45"/>
      <c r="S1283" s="45"/>
      <c r="T1283" s="45"/>
      <c r="U1283" s="45"/>
      <c r="V1283" s="45"/>
      <c r="W1283" s="45"/>
      <c r="X1283" s="45"/>
      <c r="Y1283" s="45"/>
      <c r="Z1283" s="45"/>
      <c r="AA1283" s="45"/>
      <c r="AB1283" s="45"/>
      <c r="AC1283" s="45"/>
      <c r="AD1283" s="45" t="s">
        <v>1350</v>
      </c>
      <c r="AE1283" s="45" t="s">
        <v>2602</v>
      </c>
      <c r="AF1283" s="35"/>
    </row>
    <row r="1284" spans="1:32">
      <c r="A1284" s="1" t="s">
        <v>1793</v>
      </c>
      <c r="B1284" s="9">
        <v>42420</v>
      </c>
      <c r="C1284" s="40" t="s">
        <v>1832</v>
      </c>
      <c r="D1284" s="40" t="s">
        <v>30</v>
      </c>
      <c r="E1284" s="40" t="s">
        <v>53</v>
      </c>
      <c r="F1284" s="47" t="s">
        <v>1313</v>
      </c>
      <c r="G1284" s="40" t="s">
        <v>26</v>
      </c>
      <c r="H1284" s="40" t="s">
        <v>27</v>
      </c>
      <c r="I1284" s="40"/>
      <c r="J1284" s="40"/>
      <c r="K1284" s="40"/>
      <c r="L1284" s="40"/>
      <c r="M1284" s="40"/>
      <c r="N1284" s="40"/>
      <c r="O1284" s="40"/>
      <c r="P1284" s="40"/>
      <c r="Q1284" s="40"/>
      <c r="R1284" s="40"/>
      <c r="S1284" s="40"/>
      <c r="T1284" s="40"/>
      <c r="U1284" s="40"/>
      <c r="V1284" s="40"/>
      <c r="W1284" s="40"/>
      <c r="X1284" s="40"/>
      <c r="Y1284" s="40"/>
      <c r="Z1284" s="40"/>
      <c r="AA1284" s="40"/>
      <c r="AB1284" s="40"/>
      <c r="AC1284" s="40"/>
      <c r="AD1284" s="40" t="s">
        <v>750</v>
      </c>
      <c r="AE1284" s="40"/>
      <c r="AF1284" s="1"/>
    </row>
    <row r="1285" spans="1:32">
      <c r="A1285" s="1" t="s">
        <v>1793</v>
      </c>
      <c r="B1285" s="9">
        <v>42420</v>
      </c>
      <c r="C1285" s="40" t="s">
        <v>1476</v>
      </c>
      <c r="D1285" s="40" t="s">
        <v>31</v>
      </c>
      <c r="E1285" s="40" t="s">
        <v>53</v>
      </c>
      <c r="F1285" s="47" t="s">
        <v>1270</v>
      </c>
      <c r="G1285" s="40" t="s">
        <v>26</v>
      </c>
      <c r="H1285" s="40" t="s">
        <v>27</v>
      </c>
      <c r="I1285" s="40" t="s">
        <v>131</v>
      </c>
      <c r="J1285" s="40">
        <v>44.7</v>
      </c>
      <c r="K1285" s="40">
        <v>21.3</v>
      </c>
      <c r="L1285" s="40">
        <v>27.4</v>
      </c>
      <c r="M1285" s="40"/>
      <c r="N1285" s="40"/>
      <c r="O1285" s="40"/>
      <c r="P1285" s="40"/>
      <c r="Q1285" s="40">
        <v>19</v>
      </c>
      <c r="R1285" s="40"/>
      <c r="S1285" s="40"/>
      <c r="T1285" s="40">
        <v>83</v>
      </c>
      <c r="U1285" s="40"/>
      <c r="V1285" s="40"/>
      <c r="W1285" s="40"/>
      <c r="X1285" s="40"/>
      <c r="Y1285" s="40" t="s">
        <v>1402</v>
      </c>
      <c r="Z1285" s="40"/>
      <c r="AA1285" s="40"/>
      <c r="AB1285" s="40"/>
      <c r="AC1285" s="40" t="s">
        <v>1328</v>
      </c>
      <c r="AD1285" s="40" t="s">
        <v>1398</v>
      </c>
      <c r="AE1285" s="40"/>
      <c r="AF1285" s="1"/>
    </row>
    <row r="1286" spans="1:32">
      <c r="A1286" s="1" t="s">
        <v>1793</v>
      </c>
      <c r="B1286" s="9">
        <v>42420</v>
      </c>
      <c r="C1286" s="40" t="s">
        <v>1808</v>
      </c>
      <c r="D1286" s="40" t="s">
        <v>29</v>
      </c>
      <c r="E1286" s="40" t="s">
        <v>53</v>
      </c>
      <c r="F1286" s="47" t="s">
        <v>1253</v>
      </c>
      <c r="G1286" s="40" t="s">
        <v>26</v>
      </c>
      <c r="H1286" s="40" t="s">
        <v>33</v>
      </c>
      <c r="I1286" s="40"/>
      <c r="J1286" s="40"/>
      <c r="K1286" s="40"/>
      <c r="L1286" s="40"/>
      <c r="M1286" s="40"/>
      <c r="N1286" s="40"/>
      <c r="O1286" s="40"/>
      <c r="P1286" s="40"/>
      <c r="Q1286" s="40"/>
      <c r="R1286" s="40"/>
      <c r="S1286" s="40"/>
      <c r="T1286" s="40"/>
      <c r="U1286" s="40"/>
      <c r="V1286" s="40"/>
      <c r="W1286" s="40"/>
      <c r="X1286" s="40"/>
      <c r="Y1286" s="40"/>
      <c r="Z1286" s="40"/>
      <c r="AA1286" s="40"/>
      <c r="AB1286" s="40"/>
      <c r="AC1286" s="40"/>
      <c r="AD1286" s="40" t="s">
        <v>750</v>
      </c>
      <c r="AE1286" s="40"/>
      <c r="AF1286" s="1"/>
    </row>
    <row r="1287" spans="1:32">
      <c r="A1287" s="1" t="s">
        <v>1793</v>
      </c>
      <c r="B1287" s="9">
        <v>42420</v>
      </c>
      <c r="C1287" s="40" t="s">
        <v>1451</v>
      </c>
      <c r="D1287" s="40" t="s">
        <v>29</v>
      </c>
      <c r="E1287" s="40" t="s">
        <v>53</v>
      </c>
      <c r="F1287" s="47" t="s">
        <v>1260</v>
      </c>
      <c r="G1287" s="40" t="s">
        <v>794</v>
      </c>
      <c r="H1287" s="40" t="s">
        <v>33</v>
      </c>
      <c r="I1287" s="40"/>
      <c r="J1287" s="40"/>
      <c r="K1287" s="40"/>
      <c r="L1287" s="40"/>
      <c r="M1287" s="40"/>
      <c r="N1287" s="40"/>
      <c r="O1287" s="40"/>
      <c r="P1287" s="40"/>
      <c r="Q1287" s="40"/>
      <c r="R1287" s="40"/>
      <c r="S1287" s="40"/>
      <c r="T1287" s="40"/>
      <c r="U1287" s="40"/>
      <c r="V1287" s="40"/>
      <c r="W1287" s="40"/>
      <c r="X1287" s="40"/>
      <c r="Y1287" s="40"/>
      <c r="Z1287" s="40"/>
      <c r="AA1287" s="40"/>
      <c r="AB1287" s="40"/>
      <c r="AC1287" s="40"/>
      <c r="AD1287" s="40" t="s">
        <v>1398</v>
      </c>
      <c r="AE1287" s="40" t="s">
        <v>1399</v>
      </c>
      <c r="AF1287" s="1"/>
    </row>
    <row r="1288" spans="1:32">
      <c r="A1288" s="1" t="s">
        <v>1793</v>
      </c>
      <c r="B1288" s="9">
        <v>42420</v>
      </c>
      <c r="C1288" s="40" t="s">
        <v>1491</v>
      </c>
      <c r="D1288" s="40" t="s">
        <v>30</v>
      </c>
      <c r="E1288" s="40" t="s">
        <v>53</v>
      </c>
      <c r="F1288" s="47" t="s">
        <v>1389</v>
      </c>
      <c r="G1288" s="40" t="s">
        <v>224</v>
      </c>
      <c r="H1288" s="40" t="s">
        <v>66</v>
      </c>
      <c r="I1288" s="40"/>
      <c r="J1288" s="40"/>
      <c r="K1288" s="40"/>
      <c r="L1288" s="40"/>
      <c r="M1288" s="40"/>
      <c r="N1288" s="40"/>
      <c r="O1288" s="40"/>
      <c r="P1288" s="40"/>
      <c r="Q1288" s="40"/>
      <c r="R1288" s="40"/>
      <c r="S1288" s="40"/>
      <c r="T1288" s="40"/>
      <c r="U1288" s="40"/>
      <c r="V1288" s="40"/>
      <c r="W1288" s="40"/>
      <c r="X1288" s="40"/>
      <c r="Y1288" s="40"/>
      <c r="Z1288" s="40"/>
      <c r="AA1288" s="40"/>
      <c r="AB1288" s="40"/>
      <c r="AC1288" s="40"/>
      <c r="AD1288" s="40" t="s">
        <v>79</v>
      </c>
      <c r="AE1288" s="40"/>
      <c r="AF1288" s="1"/>
    </row>
    <row r="1289" spans="1:32">
      <c r="A1289" s="1" t="s">
        <v>1793</v>
      </c>
      <c r="B1289" s="9">
        <v>42420</v>
      </c>
      <c r="C1289" s="40" t="s">
        <v>1517</v>
      </c>
      <c r="D1289" s="40" t="s">
        <v>30</v>
      </c>
      <c r="E1289" s="40" t="s">
        <v>53</v>
      </c>
      <c r="F1289" s="47" t="s">
        <v>1363</v>
      </c>
      <c r="G1289" s="40" t="s">
        <v>224</v>
      </c>
      <c r="H1289" s="40" t="s">
        <v>90</v>
      </c>
      <c r="I1289" s="40"/>
      <c r="J1289" s="40"/>
      <c r="K1289" s="40"/>
      <c r="L1289" s="40"/>
      <c r="M1289" s="40"/>
      <c r="N1289" s="40"/>
      <c r="O1289" s="40"/>
      <c r="P1289" s="40"/>
      <c r="Q1289" s="40"/>
      <c r="R1289" s="40"/>
      <c r="S1289" s="40"/>
      <c r="T1289" s="40"/>
      <c r="U1289" s="40"/>
      <c r="V1289" s="40"/>
      <c r="W1289" s="40"/>
      <c r="X1289" s="40"/>
      <c r="Y1289" s="40"/>
      <c r="Z1289" s="40"/>
      <c r="AA1289" s="40"/>
      <c r="AB1289" s="40"/>
      <c r="AC1289" s="40"/>
      <c r="AD1289" s="40" t="s">
        <v>79</v>
      </c>
      <c r="AE1289" s="40"/>
      <c r="AF1289" s="1"/>
    </row>
    <row r="1290" spans="1:32">
      <c r="A1290" s="1" t="s">
        <v>1793</v>
      </c>
      <c r="B1290" s="9">
        <v>42420</v>
      </c>
      <c r="C1290" s="40" t="s">
        <v>1512</v>
      </c>
      <c r="D1290" s="40" t="s">
        <v>29</v>
      </c>
      <c r="E1290" s="40" t="s">
        <v>53</v>
      </c>
      <c r="F1290" s="47" t="s">
        <v>1296</v>
      </c>
      <c r="G1290" s="40" t="s">
        <v>224</v>
      </c>
      <c r="H1290" s="40" t="s">
        <v>27</v>
      </c>
      <c r="I1290" s="40"/>
      <c r="J1290" s="40"/>
      <c r="K1290" s="40"/>
      <c r="L1290" s="40"/>
      <c r="M1290" s="40"/>
      <c r="N1290" s="40"/>
      <c r="O1290" s="40"/>
      <c r="P1290" s="40"/>
      <c r="Q1290" s="40"/>
      <c r="R1290" s="40"/>
      <c r="S1290" s="40"/>
      <c r="T1290" s="40"/>
      <c r="U1290" s="40"/>
      <c r="V1290" s="40"/>
      <c r="W1290" s="40"/>
      <c r="X1290" s="40"/>
      <c r="Y1290" s="40"/>
      <c r="Z1290" s="40"/>
      <c r="AA1290" s="40"/>
      <c r="AB1290" s="40"/>
      <c r="AC1290" s="40" t="s">
        <v>1322</v>
      </c>
      <c r="AD1290" s="40" t="s">
        <v>79</v>
      </c>
      <c r="AE1290" s="40"/>
      <c r="AF1290" s="1"/>
    </row>
    <row r="1291" spans="1:32">
      <c r="A1291" s="1" t="s">
        <v>1793</v>
      </c>
      <c r="B1291" s="9">
        <v>42420</v>
      </c>
      <c r="C1291" s="40" t="s">
        <v>1509</v>
      </c>
      <c r="D1291" s="40" t="s">
        <v>30</v>
      </c>
      <c r="E1291" s="40" t="s">
        <v>25</v>
      </c>
      <c r="F1291" s="47" t="s">
        <v>1414</v>
      </c>
      <c r="G1291" s="40" t="s">
        <v>224</v>
      </c>
      <c r="H1291" s="40" t="s">
        <v>166</v>
      </c>
      <c r="I1291" s="40" t="s">
        <v>1415</v>
      </c>
      <c r="J1291" s="40">
        <v>26.8</v>
      </c>
      <c r="K1291" s="40">
        <v>15.85</v>
      </c>
      <c r="L1291" s="40">
        <v>9.6</v>
      </c>
      <c r="M1291" s="40"/>
      <c r="N1291" s="40"/>
      <c r="O1291" s="40"/>
      <c r="P1291" s="40"/>
      <c r="Q1291" s="40">
        <v>19</v>
      </c>
      <c r="R1291" s="40">
        <v>54</v>
      </c>
      <c r="S1291" s="40">
        <f>SUM(R1291-Q1291)</f>
        <v>35</v>
      </c>
      <c r="T1291" s="40">
        <v>24</v>
      </c>
      <c r="U1291" s="40"/>
      <c r="V1291" s="40"/>
      <c r="W1291" s="40"/>
      <c r="X1291" s="40" t="s">
        <v>1416</v>
      </c>
      <c r="Y1291" s="40" t="s">
        <v>1417</v>
      </c>
      <c r="Z1291" s="40"/>
      <c r="AA1291" s="40"/>
      <c r="AB1291" s="40"/>
      <c r="AC1291" s="40" t="s">
        <v>1418</v>
      </c>
      <c r="AD1291" s="40" t="s">
        <v>79</v>
      </c>
      <c r="AE1291" s="40"/>
      <c r="AF1291" s="1"/>
    </row>
    <row r="1292" spans="1:32">
      <c r="A1292" s="1" t="s">
        <v>1793</v>
      </c>
      <c r="B1292" s="9">
        <v>42420</v>
      </c>
      <c r="C1292" s="40" t="s">
        <v>1494</v>
      </c>
      <c r="D1292" s="40" t="s">
        <v>518</v>
      </c>
      <c r="E1292" s="40" t="s">
        <v>25</v>
      </c>
      <c r="F1292" s="47" t="s">
        <v>1409</v>
      </c>
      <c r="G1292" s="40" t="s">
        <v>227</v>
      </c>
      <c r="H1292" s="40" t="s">
        <v>33</v>
      </c>
      <c r="I1292" s="40" t="s">
        <v>1410</v>
      </c>
      <c r="J1292" s="40">
        <v>39.4</v>
      </c>
      <c r="K1292" s="40"/>
      <c r="L1292" s="40"/>
      <c r="M1292" s="40">
        <v>153.5</v>
      </c>
      <c r="N1292" s="40">
        <v>116.1</v>
      </c>
      <c r="O1292" s="40">
        <f>(N1292/M1292)*100</f>
        <v>75.635179153094455</v>
      </c>
      <c r="P1292" s="40"/>
      <c r="Q1292" s="40">
        <v>19</v>
      </c>
      <c r="R1292" s="40">
        <v>171</v>
      </c>
      <c r="S1292" s="40">
        <f>SUM(R1292-Q1292)</f>
        <v>152</v>
      </c>
      <c r="T1292" s="40"/>
      <c r="U1292" s="40"/>
      <c r="V1292" s="40"/>
      <c r="W1292" s="40"/>
      <c r="X1292" s="40"/>
      <c r="Y1292" s="40"/>
      <c r="Z1292" s="40"/>
      <c r="AA1292" s="40"/>
      <c r="AB1292" s="40"/>
      <c r="AC1292" s="40" t="s">
        <v>1322</v>
      </c>
      <c r="AD1292" s="40" t="s">
        <v>79</v>
      </c>
      <c r="AE1292" s="40"/>
      <c r="AF1292" s="1"/>
    </row>
    <row r="1293" spans="1:32">
      <c r="A1293" s="1" t="s">
        <v>1793</v>
      </c>
      <c r="B1293" s="9">
        <v>42420</v>
      </c>
      <c r="C1293" s="40" t="s">
        <v>1488</v>
      </c>
      <c r="D1293" s="40" t="s">
        <v>239</v>
      </c>
      <c r="E1293" s="40" t="s">
        <v>25</v>
      </c>
      <c r="F1293" s="47" t="s">
        <v>1404</v>
      </c>
      <c r="G1293" s="40" t="s">
        <v>26</v>
      </c>
      <c r="H1293" s="40" t="s">
        <v>33</v>
      </c>
      <c r="I1293" s="40" t="s">
        <v>903</v>
      </c>
      <c r="J1293" s="40">
        <v>43</v>
      </c>
      <c r="K1293" s="40"/>
      <c r="L1293" s="40"/>
      <c r="M1293" s="40">
        <v>158.9</v>
      </c>
      <c r="N1293" s="40">
        <v>177</v>
      </c>
      <c r="O1293" s="40">
        <f>(N1293/M1293)*100</f>
        <v>111.39081183134046</v>
      </c>
      <c r="P1293" s="40">
        <v>38.700000000000003</v>
      </c>
      <c r="Q1293" s="40">
        <v>19</v>
      </c>
      <c r="R1293" s="40">
        <v>151</v>
      </c>
      <c r="S1293" s="40">
        <f>SUM(R1293-Q1293)</f>
        <v>132</v>
      </c>
      <c r="T1293" s="40"/>
      <c r="U1293" s="40"/>
      <c r="V1293" s="40"/>
      <c r="W1293" s="40"/>
      <c r="X1293" s="40"/>
      <c r="Y1293" s="40"/>
      <c r="Z1293" s="40"/>
      <c r="AA1293" s="40"/>
      <c r="AB1293" s="40"/>
      <c r="AC1293" s="40" t="s">
        <v>1328</v>
      </c>
      <c r="AD1293" s="40" t="s">
        <v>1398</v>
      </c>
      <c r="AE1293" s="40"/>
      <c r="AF1293" s="1"/>
    </row>
    <row r="1294" spans="1:32">
      <c r="A1294" s="1" t="s">
        <v>1793</v>
      </c>
      <c r="B1294" s="9">
        <v>42420</v>
      </c>
      <c r="C1294" s="40" t="s">
        <v>1811</v>
      </c>
      <c r="D1294" s="40" t="s">
        <v>36</v>
      </c>
      <c r="E1294" s="40" t="s">
        <v>25</v>
      </c>
      <c r="F1294" s="47" t="s">
        <v>1395</v>
      </c>
      <c r="G1294" s="40" t="s">
        <v>224</v>
      </c>
      <c r="H1294" s="40" t="s">
        <v>90</v>
      </c>
      <c r="I1294" s="40" t="s">
        <v>1396</v>
      </c>
      <c r="J1294" s="40">
        <v>33.299999999999997</v>
      </c>
      <c r="K1294" s="40"/>
      <c r="L1294" s="40"/>
      <c r="M1294" s="40">
        <v>112.8</v>
      </c>
      <c r="N1294" s="40">
        <v>94.2</v>
      </c>
      <c r="O1294" s="40">
        <f>(N1294/M1294)*100</f>
        <v>83.510638297872347</v>
      </c>
      <c r="P1294" s="40"/>
      <c r="Q1294" s="40">
        <v>19</v>
      </c>
      <c r="R1294" s="40">
        <v>83</v>
      </c>
      <c r="S1294" s="40"/>
      <c r="T1294" s="40"/>
      <c r="U1294" s="40"/>
      <c r="V1294" s="40"/>
      <c r="W1294" s="40"/>
      <c r="X1294" s="40"/>
      <c r="Y1294" s="40"/>
      <c r="Z1294" s="40"/>
      <c r="AA1294" s="40"/>
      <c r="AB1294" s="40"/>
      <c r="AC1294" s="40" t="s">
        <v>1317</v>
      </c>
      <c r="AD1294" s="40" t="s">
        <v>750</v>
      </c>
      <c r="AE1294" s="40" t="s">
        <v>1397</v>
      </c>
      <c r="AF1294" s="1"/>
    </row>
    <row r="1295" spans="1:32">
      <c r="A1295" s="1" t="s">
        <v>1793</v>
      </c>
      <c r="B1295" s="9">
        <v>42420</v>
      </c>
      <c r="C1295" s="40" t="s">
        <v>534</v>
      </c>
      <c r="D1295" s="40" t="s">
        <v>30</v>
      </c>
      <c r="E1295" s="40" t="s">
        <v>53</v>
      </c>
      <c r="F1295" s="47" t="s">
        <v>1300</v>
      </c>
      <c r="G1295" s="40" t="s">
        <v>224</v>
      </c>
      <c r="H1295" s="40" t="s">
        <v>66</v>
      </c>
      <c r="I1295" s="40"/>
      <c r="J1295" s="40"/>
      <c r="K1295" s="40"/>
      <c r="L1295" s="40"/>
      <c r="M1295" s="40"/>
      <c r="N1295" s="40"/>
      <c r="O1295" s="40"/>
      <c r="P1295" s="40"/>
      <c r="Q1295" s="40"/>
      <c r="R1295" s="40"/>
      <c r="S1295" s="40"/>
      <c r="T1295" s="40"/>
      <c r="U1295" s="40"/>
      <c r="V1295" s="40"/>
      <c r="W1295" s="40"/>
      <c r="X1295" s="40"/>
      <c r="Y1295" s="40"/>
      <c r="Z1295" s="40"/>
      <c r="AA1295" s="40"/>
      <c r="AB1295" s="40"/>
      <c r="AC1295" s="40"/>
      <c r="AD1295" s="40" t="s">
        <v>79</v>
      </c>
      <c r="AE1295" s="40"/>
      <c r="AF1295" s="1"/>
    </row>
    <row r="1296" spans="1:32">
      <c r="A1296" s="1" t="s">
        <v>1793</v>
      </c>
      <c r="B1296" s="9">
        <v>42420</v>
      </c>
      <c r="C1296" s="40" t="s">
        <v>1820</v>
      </c>
      <c r="D1296" s="40" t="s">
        <v>30</v>
      </c>
      <c r="E1296" s="40" t="s">
        <v>53</v>
      </c>
      <c r="F1296" s="47" t="s">
        <v>1318</v>
      </c>
      <c r="G1296" s="40" t="s">
        <v>224</v>
      </c>
      <c r="H1296" s="40" t="s">
        <v>33</v>
      </c>
      <c r="I1296" s="40"/>
      <c r="J1296" s="40"/>
      <c r="K1296" s="40"/>
      <c r="L1296" s="40"/>
      <c r="M1296" s="40"/>
      <c r="N1296" s="40"/>
      <c r="O1296" s="40"/>
      <c r="P1296" s="40"/>
      <c r="Q1296" s="40"/>
      <c r="R1296" s="40"/>
      <c r="S1296" s="40"/>
      <c r="T1296" s="40"/>
      <c r="U1296" s="40"/>
      <c r="V1296" s="40"/>
      <c r="W1296" s="40"/>
      <c r="X1296" s="40"/>
      <c r="Y1296" s="40"/>
      <c r="Z1296" s="40"/>
      <c r="AA1296" s="40"/>
      <c r="AB1296" s="40"/>
      <c r="AC1296" s="40"/>
      <c r="AD1296" s="40" t="s">
        <v>750</v>
      </c>
      <c r="AE1296" s="40"/>
      <c r="AF1296" s="1"/>
    </row>
    <row r="1297" spans="1:32">
      <c r="A1297" s="1" t="s">
        <v>1793</v>
      </c>
      <c r="B1297" s="9">
        <v>42420</v>
      </c>
      <c r="C1297" s="40" t="s">
        <v>1489</v>
      </c>
      <c r="D1297" s="40" t="s">
        <v>30</v>
      </c>
      <c r="E1297" s="40" t="s">
        <v>25</v>
      </c>
      <c r="F1297" s="40" t="s">
        <v>1405</v>
      </c>
      <c r="G1297" s="40" t="s">
        <v>224</v>
      </c>
      <c r="H1297" s="40" t="s">
        <v>66</v>
      </c>
      <c r="I1297" s="40" t="s">
        <v>1406</v>
      </c>
      <c r="J1297" s="40">
        <v>26.5</v>
      </c>
      <c r="K1297" s="40">
        <v>18.5</v>
      </c>
      <c r="L1297" s="40">
        <v>11.6</v>
      </c>
      <c r="M1297" s="40"/>
      <c r="N1297" s="40"/>
      <c r="O1297" s="40"/>
      <c r="P1297" s="40"/>
      <c r="Q1297" s="40">
        <v>19</v>
      </c>
      <c r="R1297" s="40">
        <v>60</v>
      </c>
      <c r="S1297" s="40">
        <f>SUM(R1297-Q1297)</f>
        <v>41</v>
      </c>
      <c r="T1297" s="40">
        <v>18</v>
      </c>
      <c r="U1297" s="40"/>
      <c r="V1297" s="40"/>
      <c r="W1297" s="40"/>
      <c r="X1297" s="40" t="s">
        <v>1407</v>
      </c>
      <c r="Y1297" s="40" t="s">
        <v>1408</v>
      </c>
      <c r="Z1297" s="40"/>
      <c r="AA1297" s="40"/>
      <c r="AB1297" s="40"/>
      <c r="AC1297" s="40" t="s">
        <v>1322</v>
      </c>
      <c r="AD1297" s="40" t="s">
        <v>1398</v>
      </c>
      <c r="AE1297" s="40"/>
      <c r="AF1297" s="1"/>
    </row>
    <row r="1298" spans="1:32">
      <c r="A1298" s="1" t="s">
        <v>1793</v>
      </c>
      <c r="B1298" s="9">
        <v>42420</v>
      </c>
      <c r="C1298" s="40" t="s">
        <v>1495</v>
      </c>
      <c r="D1298" s="40" t="s">
        <v>35</v>
      </c>
      <c r="E1298" s="40" t="s">
        <v>25</v>
      </c>
      <c r="F1298" s="47" t="s">
        <v>1411</v>
      </c>
      <c r="G1298" s="40" t="s">
        <v>224</v>
      </c>
      <c r="H1298" s="40" t="s">
        <v>33</v>
      </c>
      <c r="I1298" s="40"/>
      <c r="J1298" s="40">
        <v>23</v>
      </c>
      <c r="K1298" s="40">
        <v>15.4</v>
      </c>
      <c r="L1298" s="40">
        <v>7.6</v>
      </c>
      <c r="M1298" s="40"/>
      <c r="N1298" s="40"/>
      <c r="O1298" s="40"/>
      <c r="P1298" s="40"/>
      <c r="Q1298" s="40">
        <v>19</v>
      </c>
      <c r="R1298" s="40">
        <v>53</v>
      </c>
      <c r="S1298" s="40">
        <f>SUM(R1298-Q1298)</f>
        <v>34</v>
      </c>
      <c r="T1298" s="40">
        <v>0</v>
      </c>
      <c r="U1298" s="40"/>
      <c r="V1298" s="40"/>
      <c r="W1298" s="40"/>
      <c r="X1298" s="40" t="s">
        <v>1412</v>
      </c>
      <c r="Y1298" s="40"/>
      <c r="Z1298" s="40"/>
      <c r="AA1298" s="40"/>
      <c r="AB1298" s="40"/>
      <c r="AC1298" s="40"/>
      <c r="AD1298" s="40" t="s">
        <v>79</v>
      </c>
      <c r="AE1298" s="40"/>
      <c r="AF1298" s="1"/>
    </row>
    <row r="1299" spans="1:32">
      <c r="A1299" s="1" t="s">
        <v>1793</v>
      </c>
      <c r="B1299" s="9">
        <v>42420</v>
      </c>
      <c r="C1299" s="40" t="s">
        <v>1452</v>
      </c>
      <c r="D1299" s="40" t="s">
        <v>29</v>
      </c>
      <c r="E1299" s="40" t="s">
        <v>53</v>
      </c>
      <c r="F1299" s="47" t="s">
        <v>1338</v>
      </c>
      <c r="G1299" s="40" t="s">
        <v>224</v>
      </c>
      <c r="H1299" s="40" t="s">
        <v>33</v>
      </c>
      <c r="I1299" s="40"/>
      <c r="J1299" s="40"/>
      <c r="K1299" s="40"/>
      <c r="L1299" s="40"/>
      <c r="M1299" s="40"/>
      <c r="N1299" s="40"/>
      <c r="O1299" s="40"/>
      <c r="P1299" s="40"/>
      <c r="Q1299" s="40"/>
      <c r="R1299" s="40"/>
      <c r="S1299" s="40"/>
      <c r="T1299" s="40"/>
      <c r="U1299" s="40"/>
      <c r="V1299" s="40"/>
      <c r="W1299" s="40"/>
      <c r="X1299" s="40"/>
      <c r="Y1299" s="40"/>
      <c r="Z1299" s="40"/>
      <c r="AA1299" s="40"/>
      <c r="AB1299" s="40"/>
      <c r="AC1299" s="40"/>
      <c r="AD1299" s="40" t="s">
        <v>1398</v>
      </c>
      <c r="AE1299" s="40" t="s">
        <v>1400</v>
      </c>
      <c r="AF1299" s="1"/>
    </row>
    <row r="1300" spans="1:32">
      <c r="A1300" s="1" t="s">
        <v>1794</v>
      </c>
      <c r="B1300" s="9">
        <v>42421</v>
      </c>
      <c r="C1300" s="40" t="s">
        <v>1521</v>
      </c>
      <c r="D1300" s="40" t="s">
        <v>29</v>
      </c>
      <c r="E1300" s="40" t="s">
        <v>53</v>
      </c>
      <c r="F1300" s="47" t="s">
        <v>1294</v>
      </c>
      <c r="G1300" s="40" t="s">
        <v>26</v>
      </c>
      <c r="H1300" s="40" t="s">
        <v>66</v>
      </c>
      <c r="I1300" s="40"/>
      <c r="J1300" s="40"/>
      <c r="K1300" s="40"/>
      <c r="L1300" s="40"/>
      <c r="M1300" s="40"/>
      <c r="N1300" s="40"/>
      <c r="O1300" s="40"/>
      <c r="P1300" s="40"/>
      <c r="Q1300" s="40"/>
      <c r="R1300" s="40"/>
      <c r="S1300" s="40"/>
      <c r="T1300" s="40"/>
      <c r="U1300" s="40"/>
      <c r="V1300" s="40"/>
      <c r="W1300" s="40"/>
      <c r="X1300" s="40"/>
      <c r="Y1300" s="40"/>
      <c r="Z1300" s="40"/>
      <c r="AA1300" s="40"/>
      <c r="AB1300" s="40"/>
      <c r="AC1300" s="40"/>
      <c r="AD1300" s="40" t="s">
        <v>1435</v>
      </c>
      <c r="AE1300" s="40"/>
      <c r="AF1300" s="1"/>
    </row>
    <row r="1301" spans="1:32">
      <c r="A1301" s="1" t="s">
        <v>1794</v>
      </c>
      <c r="B1301" s="9">
        <v>42421</v>
      </c>
      <c r="C1301" s="40" t="s">
        <v>1819</v>
      </c>
      <c r="D1301" s="40" t="s">
        <v>30</v>
      </c>
      <c r="E1301" s="40" t="s">
        <v>53</v>
      </c>
      <c r="F1301" s="47" t="s">
        <v>1331</v>
      </c>
      <c r="G1301" s="40" t="s">
        <v>26</v>
      </c>
      <c r="H1301" s="40" t="s">
        <v>33</v>
      </c>
      <c r="I1301" s="40"/>
      <c r="J1301" s="40"/>
      <c r="K1301" s="40"/>
      <c r="L1301" s="40"/>
      <c r="M1301" s="40"/>
      <c r="N1301" s="40"/>
      <c r="O1301" s="40"/>
      <c r="P1301" s="40"/>
      <c r="Q1301" s="40"/>
      <c r="R1301" s="40"/>
      <c r="S1301" s="40"/>
      <c r="T1301" s="40"/>
      <c r="U1301" s="40"/>
      <c r="V1301" s="40"/>
      <c r="W1301" s="40"/>
      <c r="X1301" s="40"/>
      <c r="Y1301" s="40"/>
      <c r="Z1301" s="40"/>
      <c r="AA1301" s="40"/>
      <c r="AB1301" s="40"/>
      <c r="AC1301" s="40" t="s">
        <v>1328</v>
      </c>
      <c r="AD1301" s="40" t="s">
        <v>79</v>
      </c>
      <c r="AE1301" s="40"/>
      <c r="AF1301" s="1"/>
    </row>
    <row r="1302" spans="1:32">
      <c r="A1302" s="1" t="s">
        <v>1794</v>
      </c>
      <c r="B1302" s="9">
        <v>42421</v>
      </c>
      <c r="C1302" s="40" t="s">
        <v>1805</v>
      </c>
      <c r="D1302" s="40" t="s">
        <v>239</v>
      </c>
      <c r="E1302" s="40" t="s">
        <v>53</v>
      </c>
      <c r="F1302" s="47" t="s">
        <v>1425</v>
      </c>
      <c r="G1302" s="40" t="s">
        <v>26</v>
      </c>
      <c r="H1302" s="40" t="s">
        <v>27</v>
      </c>
      <c r="I1302" s="40"/>
      <c r="J1302" s="40"/>
      <c r="K1302" s="40"/>
      <c r="L1302" s="40"/>
      <c r="M1302" s="40"/>
      <c r="N1302" s="40"/>
      <c r="O1302" s="40"/>
      <c r="P1302" s="40"/>
      <c r="Q1302" s="40"/>
      <c r="R1302" s="40"/>
      <c r="S1302" s="40"/>
      <c r="T1302" s="40"/>
      <c r="U1302" s="40"/>
      <c r="V1302" s="40"/>
      <c r="W1302" s="40"/>
      <c r="X1302" s="40"/>
      <c r="Y1302" s="40"/>
      <c r="Z1302" s="40"/>
      <c r="AA1302" s="40"/>
      <c r="AB1302" s="40"/>
      <c r="AC1302" s="40" t="s">
        <v>1328</v>
      </c>
      <c r="AD1302" s="40" t="s">
        <v>79</v>
      </c>
      <c r="AE1302" s="40" t="s">
        <v>1426</v>
      </c>
      <c r="AF1302" s="1"/>
    </row>
    <row r="1303" spans="1:32" s="79" customFormat="1">
      <c r="A1303" s="1" t="s">
        <v>1794</v>
      </c>
      <c r="B1303" s="9">
        <v>42421</v>
      </c>
      <c r="C1303" s="40" t="s">
        <v>1522</v>
      </c>
      <c r="D1303" s="40" t="s">
        <v>121</v>
      </c>
      <c r="E1303" s="40" t="s">
        <v>25</v>
      </c>
      <c r="F1303" s="47" t="s">
        <v>1438</v>
      </c>
      <c r="G1303" s="40" t="s">
        <v>26</v>
      </c>
      <c r="H1303" s="40" t="s">
        <v>27</v>
      </c>
      <c r="I1303" s="40" t="s">
        <v>40</v>
      </c>
      <c r="J1303" s="40">
        <v>49.2</v>
      </c>
      <c r="K1303" s="40"/>
      <c r="L1303" s="40"/>
      <c r="M1303" s="40">
        <v>185.7</v>
      </c>
      <c r="N1303" s="40">
        <v>180.5</v>
      </c>
      <c r="O1303" s="40">
        <v>97.199784598815299</v>
      </c>
      <c r="P1303" s="40">
        <v>34.6</v>
      </c>
      <c r="Q1303" s="40">
        <v>19</v>
      </c>
      <c r="R1303" s="40">
        <v>172</v>
      </c>
      <c r="S1303" s="40">
        <v>153</v>
      </c>
      <c r="T1303" s="40">
        <v>0</v>
      </c>
      <c r="U1303" s="40"/>
      <c r="V1303" s="40" t="s">
        <v>1018</v>
      </c>
      <c r="W1303" s="40"/>
      <c r="X1303" s="40"/>
      <c r="Y1303" s="40"/>
      <c r="Z1303" s="40"/>
      <c r="AA1303" s="40"/>
      <c r="AB1303" s="40"/>
      <c r="AC1303" s="40" t="s">
        <v>750</v>
      </c>
      <c r="AD1303" s="40" t="s">
        <v>1435</v>
      </c>
      <c r="AE1303" s="40"/>
      <c r="AF1303" s="1"/>
    </row>
    <row r="1304" spans="1:32">
      <c r="A1304" s="1" t="s">
        <v>1794</v>
      </c>
      <c r="B1304" s="9">
        <v>42421</v>
      </c>
      <c r="C1304" s="40" t="s">
        <v>1455</v>
      </c>
      <c r="D1304" s="40" t="s">
        <v>29</v>
      </c>
      <c r="E1304" s="40" t="s">
        <v>53</v>
      </c>
      <c r="F1304" s="47" t="s">
        <v>1379</v>
      </c>
      <c r="G1304" s="40" t="s">
        <v>26</v>
      </c>
      <c r="H1304" s="40" t="s">
        <v>33</v>
      </c>
      <c r="I1304" s="40"/>
      <c r="J1304" s="40"/>
      <c r="K1304" s="40"/>
      <c r="L1304" s="40"/>
      <c r="M1304" s="40"/>
      <c r="N1304" s="40"/>
      <c r="O1304" s="40"/>
      <c r="P1304" s="40"/>
      <c r="Q1304" s="40"/>
      <c r="R1304" s="40"/>
      <c r="S1304" s="40"/>
      <c r="T1304" s="40"/>
      <c r="U1304" s="40"/>
      <c r="V1304" s="40"/>
      <c r="W1304" s="40"/>
      <c r="X1304" s="40"/>
      <c r="Y1304" s="40"/>
      <c r="Z1304" s="40"/>
      <c r="AA1304" s="40"/>
      <c r="AB1304" s="40"/>
      <c r="AC1304" s="40"/>
      <c r="AD1304" s="40" t="s">
        <v>750</v>
      </c>
      <c r="AE1304" s="40"/>
      <c r="AF1304" s="1"/>
    </row>
    <row r="1305" spans="1:32">
      <c r="A1305" s="1" t="s">
        <v>1794</v>
      </c>
      <c r="B1305" s="9">
        <v>42421</v>
      </c>
      <c r="C1305" s="40" t="s">
        <v>1523</v>
      </c>
      <c r="D1305" s="40" t="s">
        <v>265</v>
      </c>
      <c r="E1305" s="40" t="s">
        <v>25</v>
      </c>
      <c r="F1305" s="47" t="s">
        <v>1439</v>
      </c>
      <c r="G1305" s="40" t="s">
        <v>26</v>
      </c>
      <c r="H1305" s="40" t="s">
        <v>33</v>
      </c>
      <c r="I1305" s="40" t="s">
        <v>903</v>
      </c>
      <c r="J1305" s="40">
        <v>39.1</v>
      </c>
      <c r="K1305" s="40"/>
      <c r="L1305" s="40"/>
      <c r="M1305" s="40">
        <v>132.9</v>
      </c>
      <c r="N1305" s="40">
        <v>168</v>
      </c>
      <c r="O1305" s="40">
        <v>126.41083521444693</v>
      </c>
      <c r="P1305" s="40">
        <v>22.9</v>
      </c>
      <c r="Q1305" s="40">
        <v>19</v>
      </c>
      <c r="R1305" s="40">
        <v>80</v>
      </c>
      <c r="S1305" s="40">
        <v>61</v>
      </c>
      <c r="T1305" s="40">
        <v>0</v>
      </c>
      <c r="U1305" s="40"/>
      <c r="V1305" s="40" t="s">
        <v>2634</v>
      </c>
      <c r="W1305" s="40"/>
      <c r="X1305" s="40"/>
      <c r="Y1305" s="40"/>
      <c r="Z1305" s="40"/>
      <c r="AA1305" s="40"/>
      <c r="AB1305" s="40"/>
      <c r="AC1305" s="40" t="s">
        <v>1317</v>
      </c>
      <c r="AD1305" s="40" t="s">
        <v>1435</v>
      </c>
      <c r="AE1305" s="40" t="s">
        <v>1441</v>
      </c>
      <c r="AF1305" s="1"/>
    </row>
    <row r="1306" spans="1:32">
      <c r="A1306" s="1" t="s">
        <v>1794</v>
      </c>
      <c r="B1306" s="9">
        <v>42421</v>
      </c>
      <c r="C1306" s="40" t="s">
        <v>1483</v>
      </c>
      <c r="D1306" s="40" t="s">
        <v>36</v>
      </c>
      <c r="E1306" s="40" t="s">
        <v>53</v>
      </c>
      <c r="F1306" s="47" t="s">
        <v>1348</v>
      </c>
      <c r="G1306" s="40"/>
      <c r="H1306" s="40"/>
      <c r="I1306" s="40"/>
      <c r="J1306" s="40"/>
      <c r="K1306" s="40"/>
      <c r="L1306" s="40"/>
      <c r="M1306" s="40"/>
      <c r="N1306" s="40"/>
      <c r="O1306" s="40"/>
      <c r="P1306" s="40"/>
      <c r="Q1306" s="40"/>
      <c r="R1306" s="40"/>
      <c r="S1306" s="40"/>
      <c r="T1306" s="40"/>
      <c r="U1306" s="40"/>
      <c r="V1306" s="40"/>
      <c r="W1306" s="40"/>
      <c r="X1306" s="40"/>
      <c r="Y1306" s="40"/>
      <c r="Z1306" s="40"/>
      <c r="AA1306" s="40"/>
      <c r="AB1306" s="40"/>
      <c r="AC1306" s="40"/>
      <c r="AD1306" s="40" t="s">
        <v>750</v>
      </c>
      <c r="AE1306" s="40"/>
      <c r="AF1306" s="1"/>
    </row>
    <row r="1307" spans="1:32">
      <c r="A1307" s="1" t="s">
        <v>1794</v>
      </c>
      <c r="B1307" s="9">
        <v>42421</v>
      </c>
      <c r="C1307" s="40" t="s">
        <v>1831</v>
      </c>
      <c r="D1307" s="40" t="s">
        <v>36</v>
      </c>
      <c r="E1307" s="40" t="s">
        <v>25</v>
      </c>
      <c r="F1307" s="47" t="s">
        <v>1427</v>
      </c>
      <c r="G1307" s="40" t="s">
        <v>794</v>
      </c>
      <c r="H1307" s="40" t="s">
        <v>27</v>
      </c>
      <c r="I1307" s="40" t="s">
        <v>1428</v>
      </c>
      <c r="J1307" s="40">
        <v>34</v>
      </c>
      <c r="K1307" s="40"/>
      <c r="L1307" s="40"/>
      <c r="M1307" s="40">
        <v>120.6</v>
      </c>
      <c r="N1307" s="40">
        <v>98.1</v>
      </c>
      <c r="O1307" s="40"/>
      <c r="P1307" s="40"/>
      <c r="Q1307" s="40">
        <v>19</v>
      </c>
      <c r="R1307" s="40">
        <v>89</v>
      </c>
      <c r="S1307" s="40">
        <v>70</v>
      </c>
      <c r="T1307" s="40">
        <v>0</v>
      </c>
      <c r="U1307" s="40"/>
      <c r="V1307" s="40"/>
      <c r="W1307" s="40"/>
      <c r="X1307" s="40"/>
      <c r="Y1307" s="40"/>
      <c r="Z1307" s="40"/>
      <c r="AA1307" s="40"/>
      <c r="AB1307" s="40"/>
      <c r="AC1307" s="40" t="s">
        <v>1322</v>
      </c>
      <c r="AD1307" s="40" t="s">
        <v>79</v>
      </c>
      <c r="AE1307" s="40"/>
      <c r="AF1307" s="1"/>
    </row>
    <row r="1308" spans="1:32">
      <c r="A1308" s="1" t="s">
        <v>1794</v>
      </c>
      <c r="B1308" s="9">
        <v>42421</v>
      </c>
      <c r="C1308" s="40" t="s">
        <v>1806</v>
      </c>
      <c r="D1308" s="40" t="s">
        <v>239</v>
      </c>
      <c r="E1308" s="40" t="s">
        <v>53</v>
      </c>
      <c r="F1308" s="47" t="s">
        <v>1276</v>
      </c>
      <c r="G1308" s="40" t="s">
        <v>26</v>
      </c>
      <c r="H1308" s="40" t="s">
        <v>33</v>
      </c>
      <c r="I1308" s="40"/>
      <c r="J1308" s="40"/>
      <c r="K1308" s="40"/>
      <c r="L1308" s="40"/>
      <c r="M1308" s="40"/>
      <c r="N1308" s="40"/>
      <c r="O1308" s="40"/>
      <c r="P1308" s="40"/>
      <c r="Q1308" s="40"/>
      <c r="R1308" s="40"/>
      <c r="S1308" s="40"/>
      <c r="T1308" s="40"/>
      <c r="U1308" s="40"/>
      <c r="V1308" s="40"/>
      <c r="W1308" s="40"/>
      <c r="X1308" s="40"/>
      <c r="Y1308" s="40"/>
      <c r="Z1308" s="40"/>
      <c r="AA1308" s="40"/>
      <c r="AB1308" s="40"/>
      <c r="AC1308" s="40" t="s">
        <v>750</v>
      </c>
      <c r="AD1308" s="40" t="s">
        <v>79</v>
      </c>
      <c r="AE1308" s="40"/>
      <c r="AF1308" s="1"/>
    </row>
    <row r="1309" spans="1:32">
      <c r="A1309" s="1" t="s">
        <v>1794</v>
      </c>
      <c r="B1309" s="9">
        <v>42421</v>
      </c>
      <c r="C1309" s="40" t="s">
        <v>1504</v>
      </c>
      <c r="D1309" s="40" t="s">
        <v>29</v>
      </c>
      <c r="E1309" s="40" t="s">
        <v>53</v>
      </c>
      <c r="F1309" s="47" t="s">
        <v>1289</v>
      </c>
      <c r="G1309" s="40" t="s">
        <v>224</v>
      </c>
      <c r="H1309" s="40" t="s">
        <v>27</v>
      </c>
      <c r="I1309" s="40"/>
      <c r="J1309" s="40"/>
      <c r="K1309" s="40"/>
      <c r="L1309" s="40"/>
      <c r="M1309" s="40"/>
      <c r="N1309" s="40"/>
      <c r="O1309" s="40"/>
      <c r="P1309" s="40"/>
      <c r="Q1309" s="40"/>
      <c r="R1309" s="40"/>
      <c r="S1309" s="40"/>
      <c r="T1309" s="40"/>
      <c r="U1309" s="40"/>
      <c r="V1309" s="40"/>
      <c r="W1309" s="40"/>
      <c r="X1309" s="40"/>
      <c r="Y1309" s="40"/>
      <c r="Z1309" s="40"/>
      <c r="AA1309" s="40"/>
      <c r="AB1309" s="40"/>
      <c r="AC1309" s="40"/>
      <c r="AD1309" s="40" t="s">
        <v>1435</v>
      </c>
      <c r="AE1309" s="40"/>
      <c r="AF1309" s="1"/>
    </row>
    <row r="1310" spans="1:32">
      <c r="A1310" s="1" t="s">
        <v>1794</v>
      </c>
      <c r="B1310" s="9">
        <v>42421</v>
      </c>
      <c r="C1310" s="40" t="s">
        <v>1832</v>
      </c>
      <c r="D1310" s="40" t="s">
        <v>146</v>
      </c>
      <c r="E1310" s="40" t="s">
        <v>25</v>
      </c>
      <c r="F1310" s="47" t="s">
        <v>1421</v>
      </c>
      <c r="G1310" s="40" t="s">
        <v>224</v>
      </c>
      <c r="H1310" s="40" t="s">
        <v>27</v>
      </c>
      <c r="I1310" s="40" t="s">
        <v>1422</v>
      </c>
      <c r="J1310" s="40">
        <v>22.7</v>
      </c>
      <c r="K1310" s="40">
        <v>13.3</v>
      </c>
      <c r="L1310" s="40">
        <v>15.4</v>
      </c>
      <c r="M1310" s="40"/>
      <c r="N1310" s="40"/>
      <c r="O1310" s="40"/>
      <c r="P1310" s="40"/>
      <c r="Q1310" s="40">
        <v>19</v>
      </c>
      <c r="R1310" s="40">
        <v>43</v>
      </c>
      <c r="S1310" s="40">
        <v>24</v>
      </c>
      <c r="T1310" s="40">
        <v>0</v>
      </c>
      <c r="U1310" s="40"/>
      <c r="V1310" s="40"/>
      <c r="W1310" s="40"/>
      <c r="X1310" s="40" t="s">
        <v>1423</v>
      </c>
      <c r="Y1310" s="40"/>
      <c r="Z1310" s="40"/>
      <c r="AA1310" s="40"/>
      <c r="AB1310" s="40"/>
      <c r="AC1310" s="40" t="s">
        <v>1317</v>
      </c>
      <c r="AD1310" s="40" t="s">
        <v>79</v>
      </c>
      <c r="AE1310" s="40" t="s">
        <v>1424</v>
      </c>
      <c r="AF1310" s="1"/>
    </row>
    <row r="1311" spans="1:32">
      <c r="A1311" s="1" t="s">
        <v>1794</v>
      </c>
      <c r="B1311" s="9">
        <v>42421</v>
      </c>
      <c r="C1311" s="40" t="s">
        <v>1474</v>
      </c>
      <c r="D1311" s="40" t="s">
        <v>239</v>
      </c>
      <c r="E1311" s="40" t="s">
        <v>25</v>
      </c>
      <c r="F1311" s="47" t="s">
        <v>1430</v>
      </c>
      <c r="G1311" s="40" t="s">
        <v>224</v>
      </c>
      <c r="H1311" s="40" t="s">
        <v>166</v>
      </c>
      <c r="I1311" s="40" t="s">
        <v>1431</v>
      </c>
      <c r="J1311" s="40">
        <v>44.9</v>
      </c>
      <c r="K1311" s="40"/>
      <c r="L1311" s="40"/>
      <c r="M1311" s="40">
        <v>175.6</v>
      </c>
      <c r="N1311" s="40">
        <v>174.4</v>
      </c>
      <c r="O1311" s="40">
        <v>99.316628701594539</v>
      </c>
      <c r="P1311" s="40">
        <v>38.9</v>
      </c>
      <c r="Q1311" s="40">
        <v>19</v>
      </c>
      <c r="R1311" s="40">
        <v>154</v>
      </c>
      <c r="S1311" s="40">
        <v>135</v>
      </c>
      <c r="T1311" s="40">
        <v>0</v>
      </c>
      <c r="U1311" s="40"/>
      <c r="V1311" s="40"/>
      <c r="W1311" s="40"/>
      <c r="X1311" s="40"/>
      <c r="Y1311" s="40"/>
      <c r="Z1311" s="40"/>
      <c r="AA1311" s="40"/>
      <c r="AB1311" s="40"/>
      <c r="AC1311" s="40" t="s">
        <v>1322</v>
      </c>
      <c r="AD1311" s="40" t="s">
        <v>750</v>
      </c>
      <c r="AE1311" s="40" t="s">
        <v>1432</v>
      </c>
      <c r="AF1311" s="1"/>
    </row>
    <row r="1312" spans="1:32">
      <c r="A1312" s="1" t="s">
        <v>1794</v>
      </c>
      <c r="B1312" s="9">
        <v>42421</v>
      </c>
      <c r="C1312" s="40" t="s">
        <v>1821</v>
      </c>
      <c r="D1312" s="40" t="s">
        <v>146</v>
      </c>
      <c r="E1312" s="40" t="s">
        <v>53</v>
      </c>
      <c r="F1312" s="47" t="s">
        <v>1370</v>
      </c>
      <c r="G1312" s="40" t="s">
        <v>26</v>
      </c>
      <c r="H1312" s="40" t="s">
        <v>27</v>
      </c>
      <c r="I1312" s="40"/>
      <c r="J1312" s="40"/>
      <c r="K1312" s="40"/>
      <c r="L1312" s="40"/>
      <c r="M1312" s="40"/>
      <c r="N1312" s="40"/>
      <c r="O1312" s="40"/>
      <c r="P1312" s="40"/>
      <c r="Q1312" s="40"/>
      <c r="R1312" s="40"/>
      <c r="S1312" s="40"/>
      <c r="T1312" s="40"/>
      <c r="U1312" s="40"/>
      <c r="V1312" s="40"/>
      <c r="W1312" s="40"/>
      <c r="X1312" s="40"/>
      <c r="Y1312" s="40"/>
      <c r="Z1312" s="40"/>
      <c r="AA1312" s="40"/>
      <c r="AB1312" s="40"/>
      <c r="AC1312" s="40"/>
      <c r="AD1312" s="40" t="s">
        <v>79</v>
      </c>
      <c r="AE1312" s="40" t="s">
        <v>1420</v>
      </c>
      <c r="AF1312" s="1"/>
    </row>
    <row r="1313" spans="1:32">
      <c r="A1313" s="1" t="s">
        <v>1794</v>
      </c>
      <c r="B1313" s="9">
        <v>42421</v>
      </c>
      <c r="C1313" s="40" t="s">
        <v>1516</v>
      </c>
      <c r="D1313" s="40" t="s">
        <v>265</v>
      </c>
      <c r="E1313" s="40" t="s">
        <v>53</v>
      </c>
      <c r="F1313" s="47" t="s">
        <v>1305</v>
      </c>
      <c r="G1313" s="40" t="s">
        <v>26</v>
      </c>
      <c r="H1313" s="40" t="s">
        <v>33</v>
      </c>
      <c r="I1313" s="40"/>
      <c r="J1313" s="40"/>
      <c r="K1313" s="40"/>
      <c r="L1313" s="40"/>
      <c r="M1313" s="40"/>
      <c r="N1313" s="40"/>
      <c r="O1313" s="40"/>
      <c r="P1313" s="40"/>
      <c r="Q1313" s="40"/>
      <c r="R1313" s="40"/>
      <c r="S1313" s="40"/>
      <c r="T1313" s="40"/>
      <c r="U1313" s="40"/>
      <c r="V1313" s="40"/>
      <c r="W1313" s="40"/>
      <c r="X1313" s="40"/>
      <c r="Y1313" s="40"/>
      <c r="Z1313" s="40"/>
      <c r="AA1313" s="40"/>
      <c r="AB1313" s="40"/>
      <c r="AC1313" s="40"/>
      <c r="AD1313" s="40" t="s">
        <v>1435</v>
      </c>
      <c r="AE1313" s="40"/>
      <c r="AF1313" s="1"/>
    </row>
    <row r="1314" spans="1:32">
      <c r="A1314" s="35" t="s">
        <v>1794</v>
      </c>
      <c r="B1314" s="36">
        <v>42421</v>
      </c>
      <c r="C1314" s="45" t="s">
        <v>1491</v>
      </c>
      <c r="D1314" s="45" t="s">
        <v>518</v>
      </c>
      <c r="E1314" s="45" t="s">
        <v>25</v>
      </c>
      <c r="F1314" s="72"/>
      <c r="G1314" s="45" t="s">
        <v>224</v>
      </c>
      <c r="H1314" s="45" t="s">
        <v>33</v>
      </c>
      <c r="I1314" s="45"/>
      <c r="J1314" s="45">
        <v>33</v>
      </c>
      <c r="K1314" s="45"/>
      <c r="L1314" s="45"/>
      <c r="M1314" s="45">
        <v>200.1</v>
      </c>
      <c r="N1314" s="45">
        <v>160.9</v>
      </c>
      <c r="O1314" s="45">
        <v>80.409795102448783</v>
      </c>
      <c r="P1314" s="45"/>
      <c r="Q1314" s="45"/>
      <c r="R1314" s="45"/>
      <c r="S1314" s="45"/>
      <c r="T1314" s="45">
        <v>0</v>
      </c>
      <c r="U1314" s="45"/>
      <c r="V1314" s="45"/>
      <c r="W1314" s="45"/>
      <c r="X1314" s="45"/>
      <c r="Y1314" s="45"/>
      <c r="Z1314" s="45"/>
      <c r="AA1314" s="45"/>
      <c r="AB1314" s="45"/>
      <c r="AC1314" s="45" t="s">
        <v>1328</v>
      </c>
      <c r="AD1314" s="45" t="s">
        <v>1435</v>
      </c>
      <c r="AE1314" s="45" t="s">
        <v>2600</v>
      </c>
      <c r="AF1314" s="35"/>
    </row>
    <row r="1315" spans="1:32">
      <c r="A1315" s="1" t="s">
        <v>1795</v>
      </c>
      <c r="B1315" s="9">
        <v>42422</v>
      </c>
      <c r="C1315" s="43" t="s">
        <v>534</v>
      </c>
      <c r="D1315" s="43" t="s">
        <v>29</v>
      </c>
      <c r="E1315" s="43" t="s">
        <v>53</v>
      </c>
      <c r="F1315" s="76" t="s">
        <v>1281</v>
      </c>
      <c r="G1315" s="40" t="s">
        <v>26</v>
      </c>
      <c r="H1315" s="40" t="s">
        <v>27</v>
      </c>
      <c r="I1315" s="43"/>
      <c r="J1315" s="43"/>
      <c r="K1315" s="43"/>
      <c r="L1315" s="43"/>
      <c r="M1315" s="43"/>
      <c r="N1315" s="43"/>
      <c r="O1315" s="43"/>
      <c r="P1315" s="43"/>
      <c r="Q1315" s="43"/>
      <c r="R1315" s="43"/>
      <c r="S1315" s="43"/>
      <c r="T1315" s="43"/>
      <c r="U1315" s="43"/>
      <c r="V1315" s="43"/>
      <c r="W1315" s="43"/>
      <c r="X1315" s="43"/>
      <c r="Y1315" s="43"/>
      <c r="Z1315" s="43"/>
      <c r="AA1315" s="43"/>
      <c r="AB1315" s="43"/>
      <c r="AC1315" s="43"/>
      <c r="AD1315" s="43" t="s">
        <v>750</v>
      </c>
      <c r="AE1315" s="40"/>
      <c r="AF1315" s="1"/>
    </row>
    <row r="1316" spans="1:32">
      <c r="A1316" s="1" t="s">
        <v>1795</v>
      </c>
      <c r="B1316" s="9">
        <v>42422</v>
      </c>
      <c r="C1316" s="40" t="s">
        <v>1812</v>
      </c>
      <c r="D1316" s="40" t="s">
        <v>35</v>
      </c>
      <c r="E1316" s="40" t="s">
        <v>53</v>
      </c>
      <c r="F1316" s="47" t="s">
        <v>2248</v>
      </c>
      <c r="G1316" s="40" t="s">
        <v>26</v>
      </c>
      <c r="H1316" s="40" t="s">
        <v>33</v>
      </c>
      <c r="I1316" s="40"/>
      <c r="J1316" s="40"/>
      <c r="K1316" s="40"/>
      <c r="L1316" s="40"/>
      <c r="M1316" s="40"/>
      <c r="N1316" s="40"/>
      <c r="O1316" s="40"/>
      <c r="P1316" s="40"/>
      <c r="Q1316" s="40"/>
      <c r="R1316" s="40"/>
      <c r="S1316" s="40"/>
      <c r="T1316" s="40"/>
      <c r="U1316" s="40"/>
      <c r="V1316" s="40" t="s">
        <v>1445</v>
      </c>
      <c r="W1316" s="40"/>
      <c r="X1316" s="40"/>
      <c r="Y1316" s="40"/>
      <c r="Z1316" s="40"/>
      <c r="AA1316" s="40"/>
      <c r="AB1316" s="40"/>
      <c r="AC1316" s="40" t="s">
        <v>750</v>
      </c>
      <c r="AD1316" s="40" t="s">
        <v>1435</v>
      </c>
      <c r="AE1316" s="40"/>
      <c r="AF1316" s="1"/>
    </row>
    <row r="1317" spans="1:32">
      <c r="A1317" s="1" t="s">
        <v>1795</v>
      </c>
      <c r="B1317" s="9">
        <v>42422</v>
      </c>
      <c r="C1317" s="43" t="s">
        <v>1480</v>
      </c>
      <c r="D1317" s="43" t="s">
        <v>29</v>
      </c>
      <c r="E1317" s="43" t="s">
        <v>53</v>
      </c>
      <c r="F1317" s="76" t="s">
        <v>1265</v>
      </c>
      <c r="G1317" s="40" t="s">
        <v>26</v>
      </c>
      <c r="H1317" s="40" t="s">
        <v>66</v>
      </c>
      <c r="I1317" s="43"/>
      <c r="J1317" s="43"/>
      <c r="K1317" s="43"/>
      <c r="L1317" s="43"/>
      <c r="M1317" s="43"/>
      <c r="N1317" s="43"/>
      <c r="O1317" s="43"/>
      <c r="P1317" s="43"/>
      <c r="Q1317" s="43"/>
      <c r="R1317" s="43"/>
      <c r="S1317" s="43"/>
      <c r="T1317" s="43"/>
      <c r="U1317" s="43"/>
      <c r="V1317" s="43"/>
      <c r="W1317" s="43"/>
      <c r="X1317" s="43"/>
      <c r="Y1317" s="43"/>
      <c r="Z1317" s="43"/>
      <c r="AA1317" s="43"/>
      <c r="AB1317" s="43"/>
      <c r="AC1317" s="43"/>
      <c r="AD1317" s="43" t="s">
        <v>79</v>
      </c>
      <c r="AE1317" s="40"/>
      <c r="AF1317" s="1"/>
    </row>
    <row r="1318" spans="1:32">
      <c r="A1318" s="1" t="s">
        <v>1795</v>
      </c>
      <c r="B1318" s="9">
        <v>42422</v>
      </c>
      <c r="C1318" s="40" t="s">
        <v>1817</v>
      </c>
      <c r="D1318" s="40" t="s">
        <v>29</v>
      </c>
      <c r="E1318" s="40" t="s">
        <v>53</v>
      </c>
      <c r="F1318" s="47" t="s">
        <v>1253</v>
      </c>
      <c r="G1318" s="40" t="s">
        <v>26</v>
      </c>
      <c r="H1318" s="40" t="s">
        <v>33</v>
      </c>
      <c r="I1318" s="40"/>
      <c r="J1318" s="40"/>
      <c r="K1318" s="40"/>
      <c r="L1318" s="40"/>
      <c r="M1318" s="40"/>
      <c r="N1318" s="40"/>
      <c r="O1318" s="40"/>
      <c r="P1318" s="40"/>
      <c r="Q1318" s="40"/>
      <c r="R1318" s="40"/>
      <c r="S1318" s="40"/>
      <c r="T1318" s="40"/>
      <c r="U1318" s="40"/>
      <c r="V1318" s="40"/>
      <c r="W1318" s="40"/>
      <c r="X1318" s="40"/>
      <c r="Y1318" s="40"/>
      <c r="Z1318" s="40"/>
      <c r="AA1318" s="40"/>
      <c r="AB1318" s="40"/>
      <c r="AC1318" s="40"/>
      <c r="AD1318" s="40" t="s">
        <v>1435</v>
      </c>
      <c r="AE1318" s="40" t="s">
        <v>998</v>
      </c>
      <c r="AF1318" s="1"/>
    </row>
    <row r="1319" spans="1:32">
      <c r="A1319" s="1" t="s">
        <v>1795</v>
      </c>
      <c r="B1319" s="9">
        <v>42422</v>
      </c>
      <c r="C1319" s="43" t="s">
        <v>1469</v>
      </c>
      <c r="D1319" s="43" t="s">
        <v>24</v>
      </c>
      <c r="E1319" s="43" t="s">
        <v>53</v>
      </c>
      <c r="F1319" s="76" t="s">
        <v>1470</v>
      </c>
      <c r="G1319" s="43" t="s">
        <v>26</v>
      </c>
      <c r="H1319" s="43" t="s">
        <v>27</v>
      </c>
      <c r="I1319" s="43"/>
      <c r="J1319" s="43"/>
      <c r="K1319" s="43"/>
      <c r="L1319" s="43"/>
      <c r="M1319" s="43"/>
      <c r="N1319" s="43"/>
      <c r="O1319" s="43"/>
      <c r="P1319" s="43"/>
      <c r="Q1319" s="43"/>
      <c r="R1319" s="43"/>
      <c r="S1319" s="43"/>
      <c r="T1319" s="43"/>
      <c r="U1319" s="43"/>
      <c r="V1319" s="43"/>
      <c r="W1319" s="43"/>
      <c r="X1319" s="43"/>
      <c r="Y1319" s="43"/>
      <c r="Z1319" s="43"/>
      <c r="AA1319" s="43"/>
      <c r="AB1319" s="43"/>
      <c r="AC1319" s="43"/>
      <c r="AD1319" s="43" t="s">
        <v>79</v>
      </c>
      <c r="AE1319" s="40" t="s">
        <v>1471</v>
      </c>
      <c r="AF1319" s="1"/>
    </row>
    <row r="1320" spans="1:32">
      <c r="A1320" s="1" t="s">
        <v>1795</v>
      </c>
      <c r="B1320" s="9">
        <v>42422</v>
      </c>
      <c r="C1320" s="40" t="s">
        <v>1835</v>
      </c>
      <c r="D1320" s="40" t="s">
        <v>30</v>
      </c>
      <c r="E1320" s="40" t="s">
        <v>53</v>
      </c>
      <c r="F1320" s="47" t="s">
        <v>1331</v>
      </c>
      <c r="G1320" s="40" t="s">
        <v>26</v>
      </c>
      <c r="H1320" s="40" t="s">
        <v>33</v>
      </c>
      <c r="I1320" s="40"/>
      <c r="J1320" s="40"/>
      <c r="K1320" s="40"/>
      <c r="L1320" s="40"/>
      <c r="M1320" s="40"/>
      <c r="N1320" s="40"/>
      <c r="O1320" s="40"/>
      <c r="P1320" s="40"/>
      <c r="Q1320" s="40"/>
      <c r="R1320" s="40"/>
      <c r="S1320" s="40"/>
      <c r="T1320" s="40"/>
      <c r="U1320" s="40"/>
      <c r="V1320" s="40"/>
      <c r="W1320" s="40"/>
      <c r="X1320" s="40"/>
      <c r="Y1320" s="40"/>
      <c r="Z1320" s="40"/>
      <c r="AA1320" s="40"/>
      <c r="AB1320" s="40"/>
      <c r="AC1320" s="40"/>
      <c r="AD1320" s="40" t="s">
        <v>1435</v>
      </c>
      <c r="AE1320" s="40"/>
      <c r="AF1320" s="1"/>
    </row>
    <row r="1321" spans="1:32">
      <c r="A1321" s="1" t="s">
        <v>1795</v>
      </c>
      <c r="B1321" s="9">
        <v>42422</v>
      </c>
      <c r="C1321" s="43" t="s">
        <v>1518</v>
      </c>
      <c r="D1321" s="43" t="s">
        <v>29</v>
      </c>
      <c r="E1321" s="43" t="s">
        <v>53</v>
      </c>
      <c r="F1321" s="76" t="s">
        <v>1296</v>
      </c>
      <c r="G1321" s="40" t="s">
        <v>224</v>
      </c>
      <c r="H1321" s="40" t="s">
        <v>27</v>
      </c>
      <c r="I1321" s="43"/>
      <c r="J1321" s="43"/>
      <c r="K1321" s="43"/>
      <c r="L1321" s="43"/>
      <c r="M1321" s="43"/>
      <c r="N1321" s="43"/>
      <c r="O1321" s="43"/>
      <c r="P1321" s="43"/>
      <c r="Q1321" s="43"/>
      <c r="R1321" s="43"/>
      <c r="S1321" s="43"/>
      <c r="T1321" s="43"/>
      <c r="U1321" s="43"/>
      <c r="V1321" s="43"/>
      <c r="W1321" s="43"/>
      <c r="X1321" s="43"/>
      <c r="Y1321" s="43"/>
      <c r="Z1321" s="43"/>
      <c r="AA1321" s="43"/>
      <c r="AB1321" s="43"/>
      <c r="AC1321" s="43"/>
      <c r="AD1321" s="43" t="s">
        <v>750</v>
      </c>
      <c r="AE1321" s="40"/>
      <c r="AF1321" s="1"/>
    </row>
    <row r="1322" spans="1:32" s="79" customFormat="1">
      <c r="A1322" s="1" t="s">
        <v>1795</v>
      </c>
      <c r="B1322" s="9">
        <v>42422</v>
      </c>
      <c r="C1322" s="43" t="s">
        <v>1496</v>
      </c>
      <c r="D1322" s="43" t="s">
        <v>239</v>
      </c>
      <c r="E1322" s="43" t="s">
        <v>25</v>
      </c>
      <c r="F1322" s="76" t="s">
        <v>1497</v>
      </c>
      <c r="G1322" s="43" t="s">
        <v>26</v>
      </c>
      <c r="H1322" s="43" t="s">
        <v>33</v>
      </c>
      <c r="I1322" s="43" t="s">
        <v>903</v>
      </c>
      <c r="J1322" s="43">
        <v>44.2</v>
      </c>
      <c r="K1322" s="43"/>
      <c r="L1322" s="43"/>
      <c r="M1322" s="43">
        <v>182.25</v>
      </c>
      <c r="N1322" s="43">
        <v>164.47</v>
      </c>
      <c r="O1322" s="43">
        <v>90.244170096021946</v>
      </c>
      <c r="P1322" s="43">
        <v>44.48</v>
      </c>
      <c r="Q1322" s="43">
        <v>19</v>
      </c>
      <c r="R1322" s="43">
        <v>205</v>
      </c>
      <c r="S1322" s="43">
        <v>186</v>
      </c>
      <c r="T1322" s="43">
        <v>0</v>
      </c>
      <c r="U1322" s="43"/>
      <c r="V1322" s="43"/>
      <c r="W1322" s="43"/>
      <c r="X1322" s="43"/>
      <c r="Y1322" s="43"/>
      <c r="Z1322" s="43"/>
      <c r="AA1322" s="43"/>
      <c r="AB1322" s="43"/>
      <c r="AC1322" s="43" t="s">
        <v>1317</v>
      </c>
      <c r="AD1322" s="43" t="s">
        <v>750</v>
      </c>
      <c r="AE1322" s="40"/>
      <c r="AF1322" s="1"/>
    </row>
    <row r="1323" spans="1:32">
      <c r="A1323" s="1" t="s">
        <v>1795</v>
      </c>
      <c r="B1323" s="9">
        <v>42422</v>
      </c>
      <c r="C1323" s="43" t="s">
        <v>1458</v>
      </c>
      <c r="D1323" s="43" t="s">
        <v>1459</v>
      </c>
      <c r="E1323" s="43" t="s">
        <v>25</v>
      </c>
      <c r="F1323" s="76" t="s">
        <v>1460</v>
      </c>
      <c r="G1323" s="43" t="s">
        <v>1461</v>
      </c>
      <c r="H1323" s="43" t="s">
        <v>33</v>
      </c>
      <c r="I1323" s="43"/>
      <c r="J1323" s="43">
        <v>47.2</v>
      </c>
      <c r="K1323" s="40"/>
      <c r="L1323" s="43"/>
      <c r="M1323" s="43">
        <v>136.9</v>
      </c>
      <c r="N1323" s="43">
        <v>150.1</v>
      </c>
      <c r="O1323" s="43">
        <v>109.64207450693937</v>
      </c>
      <c r="P1323" s="43">
        <v>26.3</v>
      </c>
      <c r="Q1323" s="43">
        <v>19</v>
      </c>
      <c r="R1323" s="43">
        <v>108</v>
      </c>
      <c r="S1323" s="43">
        <v>89</v>
      </c>
      <c r="T1323" s="43">
        <v>0</v>
      </c>
      <c r="U1323" s="43"/>
      <c r="V1323" s="40"/>
      <c r="W1323" s="43"/>
      <c r="X1323" s="43"/>
      <c r="Y1323" s="43"/>
      <c r="Z1323" s="43"/>
      <c r="AA1323" s="43"/>
      <c r="AB1323" s="43"/>
      <c r="AC1323" s="43" t="s">
        <v>750</v>
      </c>
      <c r="AD1323" s="43" t="s">
        <v>79</v>
      </c>
      <c r="AE1323" s="40" t="s">
        <v>1462</v>
      </c>
      <c r="AF1323" s="1"/>
    </row>
    <row r="1324" spans="1:32">
      <c r="A1324" s="1" t="s">
        <v>1795</v>
      </c>
      <c r="B1324" s="9">
        <v>42422</v>
      </c>
      <c r="C1324" s="40" t="s">
        <v>1806</v>
      </c>
      <c r="D1324" s="40" t="s">
        <v>35</v>
      </c>
      <c r="E1324" s="40" t="s">
        <v>25</v>
      </c>
      <c r="F1324" s="47" t="s">
        <v>2258</v>
      </c>
      <c r="G1324" s="40" t="s">
        <v>26</v>
      </c>
      <c r="H1324" s="40" t="s">
        <v>33</v>
      </c>
      <c r="I1324" s="40" t="s">
        <v>903</v>
      </c>
      <c r="J1324" s="40">
        <v>23.97</v>
      </c>
      <c r="K1324" s="40">
        <v>17.61</v>
      </c>
      <c r="L1324" s="40">
        <v>9.51</v>
      </c>
      <c r="M1324" s="40"/>
      <c r="N1324" s="40"/>
      <c r="O1324" s="40"/>
      <c r="P1324" s="40"/>
      <c r="Q1324" s="40">
        <v>19</v>
      </c>
      <c r="R1324" s="40">
        <v>67</v>
      </c>
      <c r="S1324" s="40">
        <v>48</v>
      </c>
      <c r="T1324" s="40">
        <v>0</v>
      </c>
      <c r="U1324" s="40"/>
      <c r="V1324" s="40"/>
      <c r="W1324" s="40"/>
      <c r="X1324" s="40"/>
      <c r="Y1324" s="40"/>
      <c r="Z1324" s="40"/>
      <c r="AA1324" s="40"/>
      <c r="AB1324" s="40"/>
      <c r="AC1324" s="40" t="s">
        <v>1328</v>
      </c>
      <c r="AD1324" s="40" t="s">
        <v>1435</v>
      </c>
      <c r="AE1324" s="40" t="s">
        <v>1450</v>
      </c>
      <c r="AF1324" s="1"/>
    </row>
    <row r="1325" spans="1:32">
      <c r="A1325" s="1" t="s">
        <v>1795</v>
      </c>
      <c r="B1325" s="9">
        <v>42422</v>
      </c>
      <c r="C1325" s="40" t="s">
        <v>1811</v>
      </c>
      <c r="D1325" s="40" t="s">
        <v>121</v>
      </c>
      <c r="E1325" s="40" t="s">
        <v>25</v>
      </c>
      <c r="F1325" s="47" t="s">
        <v>1446</v>
      </c>
      <c r="G1325" s="40" t="s">
        <v>26</v>
      </c>
      <c r="H1325" s="40" t="s">
        <v>33</v>
      </c>
      <c r="I1325" s="40" t="s">
        <v>903</v>
      </c>
      <c r="J1325" s="40">
        <v>50.06</v>
      </c>
      <c r="K1325" s="40"/>
      <c r="L1325" s="40"/>
      <c r="M1325" s="40">
        <v>204.02</v>
      </c>
      <c r="N1325" s="40">
        <v>202.78</v>
      </c>
      <c r="O1325" s="40">
        <v>99.392216449367709</v>
      </c>
      <c r="P1325" s="40">
        <v>36.47</v>
      </c>
      <c r="Q1325" s="40">
        <v>19</v>
      </c>
      <c r="R1325" s="40">
        <v>198</v>
      </c>
      <c r="S1325" s="40">
        <v>179</v>
      </c>
      <c r="T1325" s="40">
        <v>0</v>
      </c>
      <c r="U1325" s="40"/>
      <c r="V1325" s="40"/>
      <c r="W1325" s="40"/>
      <c r="X1325" s="40"/>
      <c r="Y1325" s="40"/>
      <c r="Z1325" s="40"/>
      <c r="AA1325" s="40"/>
      <c r="AB1325" s="40"/>
      <c r="AC1325" s="40" t="s">
        <v>1322</v>
      </c>
      <c r="AD1325" s="40" t="s">
        <v>1435</v>
      </c>
      <c r="AE1325" s="40"/>
      <c r="AF1325" s="1"/>
    </row>
    <row r="1326" spans="1:32">
      <c r="A1326" s="1" t="s">
        <v>1795</v>
      </c>
      <c r="B1326" s="9">
        <v>42422</v>
      </c>
      <c r="C1326" s="40" t="s">
        <v>1820</v>
      </c>
      <c r="D1326" s="40" t="s">
        <v>30</v>
      </c>
      <c r="E1326" s="40" t="s">
        <v>53</v>
      </c>
      <c r="F1326" s="40" t="s">
        <v>1318</v>
      </c>
      <c r="G1326" s="40" t="s">
        <v>224</v>
      </c>
      <c r="H1326" s="40" t="s">
        <v>33</v>
      </c>
      <c r="I1326" s="40"/>
      <c r="J1326" s="40"/>
      <c r="K1326" s="40"/>
      <c r="L1326" s="40"/>
      <c r="M1326" s="40"/>
      <c r="N1326" s="40"/>
      <c r="O1326" s="40"/>
      <c r="P1326" s="40"/>
      <c r="Q1326" s="40"/>
      <c r="R1326" s="40"/>
      <c r="S1326" s="40"/>
      <c r="T1326" s="40"/>
      <c r="U1326" s="40"/>
      <c r="V1326" s="40"/>
      <c r="W1326" s="40"/>
      <c r="X1326" s="40"/>
      <c r="Y1326" s="40"/>
      <c r="Z1326" s="40"/>
      <c r="AA1326" s="40"/>
      <c r="AB1326" s="40"/>
      <c r="AC1326" s="40"/>
      <c r="AD1326" s="40" t="s">
        <v>1435</v>
      </c>
      <c r="AE1326" s="40"/>
      <c r="AF1326" s="1"/>
    </row>
    <row r="1327" spans="1:32">
      <c r="A1327" s="1" t="s">
        <v>1795</v>
      </c>
      <c r="B1327" s="9">
        <v>42422</v>
      </c>
      <c r="C1327" s="43" t="s">
        <v>1488</v>
      </c>
      <c r="D1327" s="43" t="s">
        <v>30</v>
      </c>
      <c r="E1327" s="43" t="s">
        <v>53</v>
      </c>
      <c r="F1327" s="76" t="s">
        <v>1405</v>
      </c>
      <c r="G1327" s="40" t="s">
        <v>224</v>
      </c>
      <c r="H1327" s="40" t="s">
        <v>66</v>
      </c>
      <c r="I1327" s="43"/>
      <c r="J1327" s="43"/>
      <c r="K1327" s="43"/>
      <c r="L1327" s="43"/>
      <c r="M1327" s="43"/>
      <c r="N1327" s="43"/>
      <c r="O1327" s="43"/>
      <c r="P1327" s="43"/>
      <c r="Q1327" s="43"/>
      <c r="R1327" s="43"/>
      <c r="S1327" s="43"/>
      <c r="T1327" s="43"/>
      <c r="U1327" s="43"/>
      <c r="V1327" s="43"/>
      <c r="W1327" s="43"/>
      <c r="X1327" s="43"/>
      <c r="Y1327" s="43"/>
      <c r="Z1327" s="43"/>
      <c r="AA1327" s="43"/>
      <c r="AB1327" s="43"/>
      <c r="AC1327" s="43"/>
      <c r="AD1327" s="43" t="s">
        <v>79</v>
      </c>
      <c r="AE1327" s="40"/>
      <c r="AF1327" s="1"/>
    </row>
    <row r="1328" spans="1:32">
      <c r="A1328" s="1" t="s">
        <v>1795</v>
      </c>
      <c r="B1328" s="9">
        <v>42422</v>
      </c>
      <c r="C1328" s="40" t="s">
        <v>1823</v>
      </c>
      <c r="D1328" s="40" t="s">
        <v>518</v>
      </c>
      <c r="E1328" s="40" t="s">
        <v>53</v>
      </c>
      <c r="F1328" s="47" t="s">
        <v>1343</v>
      </c>
      <c r="G1328" s="40" t="s">
        <v>227</v>
      </c>
      <c r="H1328" s="40" t="s">
        <v>33</v>
      </c>
      <c r="I1328" s="40"/>
      <c r="J1328" s="40"/>
      <c r="K1328" s="40"/>
      <c r="L1328" s="40"/>
      <c r="M1328" s="40"/>
      <c r="N1328" s="40"/>
      <c r="O1328" s="40"/>
      <c r="P1328" s="40"/>
      <c r="Q1328" s="40"/>
      <c r="R1328" s="40"/>
      <c r="S1328" s="40"/>
      <c r="T1328" s="40"/>
      <c r="U1328" s="40"/>
      <c r="V1328" s="40"/>
      <c r="W1328" s="40"/>
      <c r="X1328" s="40"/>
      <c r="Y1328" s="40"/>
      <c r="Z1328" s="40"/>
      <c r="AA1328" s="40"/>
      <c r="AB1328" s="40"/>
      <c r="AC1328" s="40"/>
      <c r="AD1328" s="40" t="s">
        <v>1435</v>
      </c>
      <c r="AE1328" s="40"/>
      <c r="AF1328" s="1"/>
    </row>
    <row r="1329" spans="1:32">
      <c r="A1329" s="1" t="s">
        <v>1795</v>
      </c>
      <c r="B1329" s="9">
        <v>42422</v>
      </c>
      <c r="C1329" s="43" t="s">
        <v>1521</v>
      </c>
      <c r="D1329" s="43" t="s">
        <v>265</v>
      </c>
      <c r="E1329" s="43" t="s">
        <v>53</v>
      </c>
      <c r="F1329" s="76" t="s">
        <v>1305</v>
      </c>
      <c r="G1329" s="43" t="s">
        <v>26</v>
      </c>
      <c r="H1329" s="43" t="s">
        <v>33</v>
      </c>
      <c r="I1329" s="43"/>
      <c r="J1329" s="43"/>
      <c r="K1329" s="43"/>
      <c r="L1329" s="43"/>
      <c r="M1329" s="43"/>
      <c r="N1329" s="43"/>
      <c r="O1329" s="43"/>
      <c r="P1329" s="43"/>
      <c r="Q1329" s="43"/>
      <c r="R1329" s="43"/>
      <c r="S1329" s="43"/>
      <c r="T1329" s="43"/>
      <c r="U1329" s="43"/>
      <c r="V1329" s="43"/>
      <c r="W1329" s="43"/>
      <c r="X1329" s="43"/>
      <c r="Y1329" s="43"/>
      <c r="Z1329" s="43"/>
      <c r="AA1329" s="43"/>
      <c r="AB1329" s="43"/>
      <c r="AC1329" s="43"/>
      <c r="AD1329" s="43" t="s">
        <v>750</v>
      </c>
      <c r="AE1329" s="40"/>
      <c r="AF1329" s="1"/>
    </row>
    <row r="1330" spans="1:32">
      <c r="A1330" s="1" t="s">
        <v>1795</v>
      </c>
      <c r="B1330" s="9">
        <v>42422</v>
      </c>
      <c r="C1330" s="40" t="s">
        <v>1815</v>
      </c>
      <c r="D1330" s="40" t="s">
        <v>30</v>
      </c>
      <c r="E1330" s="40" t="s">
        <v>25</v>
      </c>
      <c r="F1330" s="47" t="s">
        <v>1447</v>
      </c>
      <c r="G1330" s="40" t="s">
        <v>224</v>
      </c>
      <c r="H1330" s="40" t="s">
        <v>27</v>
      </c>
      <c r="I1330" s="40" t="s">
        <v>1448</v>
      </c>
      <c r="J1330" s="40">
        <v>26.89</v>
      </c>
      <c r="K1330" s="40">
        <v>16.649999999999999</v>
      </c>
      <c r="L1330" s="40">
        <v>6.58</v>
      </c>
      <c r="M1330" s="40"/>
      <c r="N1330" s="40"/>
      <c r="O1330" s="40"/>
      <c r="P1330" s="40"/>
      <c r="Q1330" s="40">
        <v>19</v>
      </c>
      <c r="R1330" s="40">
        <v>60</v>
      </c>
      <c r="S1330" s="40">
        <v>41</v>
      </c>
      <c r="T1330" s="40">
        <v>6</v>
      </c>
      <c r="U1330" s="40"/>
      <c r="V1330" s="40"/>
      <c r="W1330" s="40"/>
      <c r="X1330" s="40" t="s">
        <v>1449</v>
      </c>
      <c r="Y1330" s="40"/>
      <c r="Z1330" s="40"/>
      <c r="AA1330" s="40"/>
      <c r="AB1330" s="40"/>
      <c r="AC1330" s="40"/>
      <c r="AD1330" s="40" t="s">
        <v>1435</v>
      </c>
      <c r="AE1330" s="40"/>
      <c r="AF1330" s="1"/>
    </row>
    <row r="1331" spans="1:32">
      <c r="A1331" s="1" t="s">
        <v>1795</v>
      </c>
      <c r="B1331" s="9">
        <v>42422</v>
      </c>
      <c r="C1331" s="43" t="s">
        <v>1504</v>
      </c>
      <c r="D1331" s="43" t="s">
        <v>265</v>
      </c>
      <c r="E1331" s="43" t="s">
        <v>25</v>
      </c>
      <c r="F1331" s="76" t="s">
        <v>2601</v>
      </c>
      <c r="G1331" s="43"/>
      <c r="H1331" s="43"/>
      <c r="I1331" s="43"/>
      <c r="J1331" s="43"/>
      <c r="K1331" s="43"/>
      <c r="L1331" s="43"/>
      <c r="M1331" s="43"/>
      <c r="N1331" s="43"/>
      <c r="O1331" s="43"/>
      <c r="P1331" s="43"/>
      <c r="Q1331" s="43"/>
      <c r="R1331" s="43"/>
      <c r="S1331" s="43"/>
      <c r="T1331" s="43"/>
      <c r="U1331" s="43"/>
      <c r="V1331" s="43" t="s">
        <v>1505</v>
      </c>
      <c r="W1331" s="43"/>
      <c r="X1331" s="43"/>
      <c r="Y1331" s="43"/>
      <c r="Z1331" s="43"/>
      <c r="AA1331" s="43"/>
      <c r="AB1331" s="43"/>
      <c r="AC1331" s="43"/>
      <c r="AD1331" s="43" t="s">
        <v>750</v>
      </c>
      <c r="AE1331" s="40" t="s">
        <v>1506</v>
      </c>
      <c r="AF1331" s="35"/>
    </row>
    <row r="1332" spans="1:32">
      <c r="A1332" s="35" t="s">
        <v>1795</v>
      </c>
      <c r="B1332" s="36">
        <v>42422</v>
      </c>
      <c r="C1332" s="45" t="s">
        <v>1472</v>
      </c>
      <c r="D1332" s="45" t="s">
        <v>518</v>
      </c>
      <c r="E1332" s="45" t="s">
        <v>25</v>
      </c>
      <c r="F1332" s="72"/>
      <c r="G1332" s="45" t="s">
        <v>224</v>
      </c>
      <c r="H1332" s="45" t="s">
        <v>33</v>
      </c>
      <c r="I1332" s="45" t="s">
        <v>1339</v>
      </c>
      <c r="J1332" s="45">
        <v>39.9</v>
      </c>
      <c r="K1332" s="45"/>
      <c r="L1332" s="45"/>
      <c r="M1332" s="45">
        <v>170.22</v>
      </c>
      <c r="N1332" s="45">
        <v>169.3</v>
      </c>
      <c r="O1332" s="45">
        <v>99.459522970273767</v>
      </c>
      <c r="P1332" s="45"/>
      <c r="Q1332" s="45"/>
      <c r="R1332" s="45"/>
      <c r="S1332" s="45"/>
      <c r="T1332" s="45"/>
      <c r="U1332" s="45"/>
      <c r="V1332" s="45"/>
      <c r="W1332" s="45"/>
      <c r="X1332" s="45"/>
      <c r="Y1332" s="45"/>
      <c r="Z1332" s="45"/>
      <c r="AA1332" s="45"/>
      <c r="AB1332" s="45"/>
      <c r="AC1332" s="45" t="s">
        <v>750</v>
      </c>
      <c r="AD1332" s="45" t="s">
        <v>79</v>
      </c>
      <c r="AE1332" s="45" t="s">
        <v>2600</v>
      </c>
      <c r="AF1332" s="1"/>
    </row>
    <row r="1333" spans="1:32">
      <c r="A1333" s="1" t="s">
        <v>1796</v>
      </c>
      <c r="B1333" s="9">
        <v>42423</v>
      </c>
      <c r="C1333" s="40" t="s">
        <v>1516</v>
      </c>
      <c r="D1333" s="40" t="s">
        <v>239</v>
      </c>
      <c r="E1333" s="40" t="s">
        <v>53</v>
      </c>
      <c r="F1333" s="47" t="s">
        <v>1531</v>
      </c>
      <c r="G1333" s="40" t="s">
        <v>26</v>
      </c>
      <c r="H1333" s="40" t="s">
        <v>27</v>
      </c>
      <c r="I1333" s="40"/>
      <c r="J1333" s="40"/>
      <c r="K1333" s="40"/>
      <c r="L1333" s="40"/>
      <c r="M1333" s="40"/>
      <c r="N1333" s="40"/>
      <c r="O1333" s="40"/>
      <c r="P1333" s="40"/>
      <c r="Q1333" s="40"/>
      <c r="R1333" s="40"/>
      <c r="S1333" s="40"/>
      <c r="T1333" s="40"/>
      <c r="U1333" s="40"/>
      <c r="V1333" s="40"/>
      <c r="W1333" s="40"/>
      <c r="X1333" s="40"/>
      <c r="Y1333" s="40"/>
      <c r="Z1333" s="40"/>
      <c r="AA1333" s="40"/>
      <c r="AB1333" s="40"/>
      <c r="AC1333" s="40"/>
      <c r="AD1333" s="40"/>
      <c r="AE1333" s="40"/>
      <c r="AF1333" s="1"/>
    </row>
    <row r="1334" spans="1:32">
      <c r="A1334" s="1" t="s">
        <v>1796</v>
      </c>
      <c r="B1334" s="9">
        <v>42423</v>
      </c>
      <c r="C1334" s="40" t="s">
        <v>1454</v>
      </c>
      <c r="D1334" s="40" t="s">
        <v>29</v>
      </c>
      <c r="E1334" s="40" t="s">
        <v>53</v>
      </c>
      <c r="F1334" s="47" t="s">
        <v>1260</v>
      </c>
      <c r="G1334" s="40" t="s">
        <v>794</v>
      </c>
      <c r="H1334" s="40" t="s">
        <v>33</v>
      </c>
      <c r="I1334" s="40"/>
      <c r="J1334" s="40"/>
      <c r="K1334" s="40"/>
      <c r="L1334" s="40"/>
      <c r="M1334" s="40"/>
      <c r="N1334" s="40"/>
      <c r="O1334" s="40"/>
      <c r="P1334" s="40"/>
      <c r="Q1334" s="40"/>
      <c r="R1334" s="40"/>
      <c r="S1334" s="40"/>
      <c r="T1334" s="40"/>
      <c r="U1334" s="40"/>
      <c r="V1334" s="40"/>
      <c r="W1334" s="40"/>
      <c r="X1334" s="40"/>
      <c r="Y1334" s="40"/>
      <c r="Z1334" s="40"/>
      <c r="AA1334" s="40"/>
      <c r="AB1334" s="40"/>
      <c r="AC1334" s="40" t="s">
        <v>1322</v>
      </c>
      <c r="AD1334" s="40"/>
      <c r="AE1334" s="40"/>
      <c r="AF1334" s="1"/>
    </row>
    <row r="1335" spans="1:32">
      <c r="A1335" s="1" t="s">
        <v>1796</v>
      </c>
      <c r="B1335" s="9">
        <v>42423</v>
      </c>
      <c r="C1335" s="40" t="s">
        <v>1517</v>
      </c>
      <c r="D1335" s="40" t="s">
        <v>30</v>
      </c>
      <c r="E1335" s="40" t="s">
        <v>53</v>
      </c>
      <c r="F1335" s="47" t="s">
        <v>1363</v>
      </c>
      <c r="G1335" s="40" t="s">
        <v>224</v>
      </c>
      <c r="H1335" s="40" t="s">
        <v>90</v>
      </c>
      <c r="I1335" s="40"/>
      <c r="J1335" s="40"/>
      <c r="K1335" s="40"/>
      <c r="L1335" s="40"/>
      <c r="M1335" s="40"/>
      <c r="N1335" s="40"/>
      <c r="O1335" s="40"/>
      <c r="P1335" s="40"/>
      <c r="Q1335" s="40"/>
      <c r="R1335" s="40"/>
      <c r="S1335" s="40"/>
      <c r="T1335" s="40"/>
      <c r="U1335" s="40"/>
      <c r="V1335" s="40"/>
      <c r="W1335" s="40"/>
      <c r="X1335" s="40"/>
      <c r="Y1335" s="40"/>
      <c r="Z1335" s="40"/>
      <c r="AA1335" s="40"/>
      <c r="AB1335" s="40"/>
      <c r="AC1335" s="40"/>
      <c r="AD1335" s="40"/>
      <c r="AE1335" s="40"/>
      <c r="AF1335" s="1"/>
    </row>
    <row r="1336" spans="1:32">
      <c r="A1336" s="1" t="s">
        <v>1796</v>
      </c>
      <c r="B1336" s="9">
        <v>42423</v>
      </c>
      <c r="C1336" s="40" t="s">
        <v>1515</v>
      </c>
      <c r="D1336" s="40" t="s">
        <v>239</v>
      </c>
      <c r="E1336" s="40" t="s">
        <v>25</v>
      </c>
      <c r="F1336" s="47" t="s">
        <v>1529</v>
      </c>
      <c r="G1336" s="40" t="s">
        <v>26</v>
      </c>
      <c r="H1336" s="40" t="s">
        <v>33</v>
      </c>
      <c r="I1336" s="40" t="s">
        <v>903</v>
      </c>
      <c r="J1336" s="40">
        <v>41.81</v>
      </c>
      <c r="K1336" s="40"/>
      <c r="L1336" s="40"/>
      <c r="M1336" s="40">
        <v>157.26</v>
      </c>
      <c r="N1336" s="40">
        <v>170.16</v>
      </c>
      <c r="O1336" s="40">
        <f>(N1336/M1336)*100</f>
        <v>108.20297596337277</v>
      </c>
      <c r="P1336" s="40">
        <v>41.4</v>
      </c>
      <c r="Q1336" s="40">
        <v>19</v>
      </c>
      <c r="R1336" s="40">
        <v>158</v>
      </c>
      <c r="S1336" s="40">
        <v>139</v>
      </c>
      <c r="T1336" s="40"/>
      <c r="U1336" s="40"/>
      <c r="V1336" s="40" t="s">
        <v>1018</v>
      </c>
      <c r="W1336" s="40"/>
      <c r="X1336" s="40"/>
      <c r="Y1336" s="40"/>
      <c r="Z1336" s="40"/>
      <c r="AA1336" s="40"/>
      <c r="AB1336" s="40"/>
      <c r="AC1336" s="40" t="s">
        <v>1530</v>
      </c>
      <c r="AD1336" s="40"/>
      <c r="AE1336" s="40"/>
      <c r="AF1336" s="1"/>
    </row>
    <row r="1337" spans="1:32">
      <c r="A1337" s="1" t="s">
        <v>1796</v>
      </c>
      <c r="B1337" s="9">
        <v>42423</v>
      </c>
      <c r="C1337" s="40" t="s">
        <v>1507</v>
      </c>
      <c r="D1337" s="40" t="s">
        <v>121</v>
      </c>
      <c r="E1337" s="40" t="s">
        <v>53</v>
      </c>
      <c r="F1337" s="47" t="s">
        <v>1438</v>
      </c>
      <c r="G1337" s="40" t="s">
        <v>26</v>
      </c>
      <c r="H1337" s="40" t="s">
        <v>27</v>
      </c>
      <c r="I1337" s="40"/>
      <c r="J1337" s="40"/>
      <c r="K1337" s="40"/>
      <c r="L1337" s="40"/>
      <c r="M1337" s="40"/>
      <c r="N1337" s="40"/>
      <c r="O1337" s="40"/>
      <c r="P1337" s="40"/>
      <c r="Q1337" s="40"/>
      <c r="R1337" s="40"/>
      <c r="S1337" s="40"/>
      <c r="T1337" s="40"/>
      <c r="U1337" s="40"/>
      <c r="V1337" s="40"/>
      <c r="W1337" s="40"/>
      <c r="X1337" s="40"/>
      <c r="Y1337" s="40"/>
      <c r="Z1337" s="40"/>
      <c r="AA1337" s="40"/>
      <c r="AB1337" s="40"/>
      <c r="AC1337" s="40"/>
      <c r="AD1337" s="40"/>
      <c r="AE1337" s="40"/>
      <c r="AF1337" s="1"/>
    </row>
    <row r="1338" spans="1:32">
      <c r="A1338" s="1" t="s">
        <v>1796</v>
      </c>
      <c r="B1338" s="9">
        <v>42423</v>
      </c>
      <c r="C1338" s="40" t="s">
        <v>1466</v>
      </c>
      <c r="D1338" s="40" t="s">
        <v>121</v>
      </c>
      <c r="E1338" s="40" t="s">
        <v>53</v>
      </c>
      <c r="F1338" s="40" t="s">
        <v>1373</v>
      </c>
      <c r="G1338" s="40" t="s">
        <v>26</v>
      </c>
      <c r="H1338" s="40" t="s">
        <v>33</v>
      </c>
      <c r="I1338" s="40"/>
      <c r="J1338" s="40"/>
      <c r="K1338" s="40"/>
      <c r="L1338" s="40"/>
      <c r="M1338" s="40"/>
      <c r="N1338" s="40"/>
      <c r="O1338" s="40"/>
      <c r="P1338" s="40"/>
      <c r="Q1338" s="40"/>
      <c r="R1338" s="40"/>
      <c r="S1338" s="40"/>
      <c r="T1338" s="40"/>
      <c r="U1338" s="40"/>
      <c r="V1338" s="40"/>
      <c r="W1338" s="40"/>
      <c r="X1338" s="40"/>
      <c r="Y1338" s="40"/>
      <c r="Z1338" s="40"/>
      <c r="AA1338" s="40"/>
      <c r="AB1338" s="40"/>
      <c r="AC1338" s="40" t="s">
        <v>750</v>
      </c>
      <c r="AD1338" s="40"/>
      <c r="AE1338" s="40"/>
      <c r="AF1338" s="1"/>
    </row>
    <row r="1339" spans="1:32">
      <c r="A1339" s="1" t="s">
        <v>1796</v>
      </c>
      <c r="B1339" s="9">
        <v>42423</v>
      </c>
      <c r="C1339" s="40" t="s">
        <v>1509</v>
      </c>
      <c r="D1339" s="40" t="s">
        <v>30</v>
      </c>
      <c r="E1339" s="40" t="s">
        <v>53</v>
      </c>
      <c r="F1339" s="47" t="s">
        <v>1414</v>
      </c>
      <c r="G1339" s="40" t="s">
        <v>224</v>
      </c>
      <c r="H1339" s="40" t="s">
        <v>166</v>
      </c>
      <c r="I1339" s="40"/>
      <c r="J1339" s="40"/>
      <c r="K1339" s="40"/>
      <c r="L1339" s="40"/>
      <c r="M1339" s="40"/>
      <c r="N1339" s="40"/>
      <c r="O1339" s="40"/>
      <c r="P1339" s="40"/>
      <c r="Q1339" s="40"/>
      <c r="R1339" s="40"/>
      <c r="S1339" s="40"/>
      <c r="T1339" s="40"/>
      <c r="U1339" s="40"/>
      <c r="V1339" s="40"/>
      <c r="W1339" s="40"/>
      <c r="X1339" s="40"/>
      <c r="Y1339" s="40"/>
      <c r="Z1339" s="40"/>
      <c r="AA1339" s="40"/>
      <c r="AB1339" s="40"/>
      <c r="AC1339" s="40"/>
      <c r="AD1339" s="40"/>
      <c r="AE1339" s="40"/>
      <c r="AF1339" s="1"/>
    </row>
    <row r="1340" spans="1:32">
      <c r="A1340" s="1" t="s">
        <v>1796</v>
      </c>
      <c r="B1340" s="9">
        <v>42423</v>
      </c>
      <c r="C1340" s="40" t="s">
        <v>1523</v>
      </c>
      <c r="D1340" s="40" t="s">
        <v>239</v>
      </c>
      <c r="E1340" s="40" t="s">
        <v>53</v>
      </c>
      <c r="F1340" s="47" t="s">
        <v>1404</v>
      </c>
      <c r="G1340" s="40" t="s">
        <v>26</v>
      </c>
      <c r="H1340" s="40" t="s">
        <v>33</v>
      </c>
      <c r="I1340" s="40"/>
      <c r="J1340" s="40"/>
      <c r="K1340" s="40"/>
      <c r="L1340" s="40"/>
      <c r="M1340" s="40"/>
      <c r="N1340" s="40"/>
      <c r="O1340" s="40"/>
      <c r="P1340" s="40"/>
      <c r="Q1340" s="40"/>
      <c r="R1340" s="40"/>
      <c r="S1340" s="40"/>
      <c r="T1340" s="40"/>
      <c r="U1340" s="40"/>
      <c r="V1340" s="40"/>
      <c r="W1340" s="40"/>
      <c r="X1340" s="40"/>
      <c r="Y1340" s="40"/>
      <c r="Z1340" s="40"/>
      <c r="AA1340" s="40"/>
      <c r="AB1340" s="40"/>
      <c r="AC1340" s="40"/>
      <c r="AD1340" s="40"/>
      <c r="AE1340" s="40"/>
      <c r="AF1340" s="1"/>
    </row>
    <row r="1341" spans="1:32">
      <c r="A1341" s="1" t="s">
        <v>1796</v>
      </c>
      <c r="B1341" s="9">
        <v>42423</v>
      </c>
      <c r="C1341" s="40" t="s">
        <v>1834</v>
      </c>
      <c r="D1341" s="40" t="s">
        <v>121</v>
      </c>
      <c r="E1341" s="40" t="s">
        <v>25</v>
      </c>
      <c r="F1341" s="47" t="s">
        <v>1524</v>
      </c>
      <c r="G1341" s="40" t="s">
        <v>26</v>
      </c>
      <c r="H1341" s="40" t="s">
        <v>33</v>
      </c>
      <c r="I1341" s="40" t="s">
        <v>836</v>
      </c>
      <c r="J1341" s="40">
        <v>46.95</v>
      </c>
      <c r="K1341" s="40"/>
      <c r="L1341" s="40"/>
      <c r="M1341" s="40">
        <v>172.61</v>
      </c>
      <c r="N1341" s="40">
        <v>202.53</v>
      </c>
      <c r="O1341" s="40">
        <v>117.33387405132957</v>
      </c>
      <c r="P1341" s="40">
        <v>36.58</v>
      </c>
      <c r="Q1341" s="40">
        <v>19</v>
      </c>
      <c r="R1341" s="40">
        <v>183</v>
      </c>
      <c r="S1341" s="40">
        <v>164</v>
      </c>
      <c r="T1341" s="40"/>
      <c r="U1341" s="40"/>
      <c r="V1341" s="40" t="s">
        <v>1018</v>
      </c>
      <c r="W1341" s="40"/>
      <c r="X1341" s="40"/>
      <c r="Y1341" s="40"/>
      <c r="Z1341" s="40"/>
      <c r="AA1341" s="40"/>
      <c r="AB1341" s="40"/>
      <c r="AC1341" s="40" t="s">
        <v>1525</v>
      </c>
      <c r="AD1341" s="40"/>
      <c r="AE1341" s="40" t="s">
        <v>1526</v>
      </c>
      <c r="AF1341" s="1"/>
    </row>
    <row r="1342" spans="1:32">
      <c r="A1342" s="1" t="s">
        <v>1796</v>
      </c>
      <c r="B1342" s="9">
        <v>42423</v>
      </c>
      <c r="C1342" s="40" t="s">
        <v>1493</v>
      </c>
      <c r="D1342" s="40" t="s">
        <v>36</v>
      </c>
      <c r="E1342" s="40" t="s">
        <v>53</v>
      </c>
      <c r="F1342" s="40" t="s">
        <v>1348</v>
      </c>
      <c r="G1342" s="40"/>
      <c r="H1342" s="40"/>
      <c r="I1342" s="40"/>
      <c r="J1342" s="40"/>
      <c r="K1342" s="40"/>
      <c r="L1342" s="40"/>
      <c r="M1342" s="40"/>
      <c r="N1342" s="40"/>
      <c r="O1342" s="40"/>
      <c r="P1342" s="40"/>
      <c r="Q1342" s="40"/>
      <c r="R1342" s="40"/>
      <c r="S1342" s="40"/>
      <c r="T1342" s="40"/>
      <c r="U1342" s="40"/>
      <c r="V1342" s="40"/>
      <c r="W1342" s="40"/>
      <c r="X1342" s="40"/>
      <c r="Y1342" s="40"/>
      <c r="Z1342" s="40"/>
      <c r="AA1342" s="40"/>
      <c r="AB1342" s="40"/>
      <c r="AC1342" s="40"/>
      <c r="AD1342" s="40"/>
      <c r="AE1342" s="40"/>
      <c r="AF1342" s="1"/>
    </row>
    <row r="1343" spans="1:32">
      <c r="A1343" s="1" t="s">
        <v>1796</v>
      </c>
      <c r="B1343" s="9">
        <v>42423</v>
      </c>
      <c r="C1343" s="40" t="s">
        <v>1826</v>
      </c>
      <c r="D1343" s="40" t="s">
        <v>146</v>
      </c>
      <c r="E1343" s="40" t="s">
        <v>53</v>
      </c>
      <c r="F1343" s="47" t="s">
        <v>1421</v>
      </c>
      <c r="G1343" s="40" t="s">
        <v>224</v>
      </c>
      <c r="H1343" s="40" t="s">
        <v>27</v>
      </c>
      <c r="I1343" s="40"/>
      <c r="J1343" s="40"/>
      <c r="K1343" s="40"/>
      <c r="L1343" s="40"/>
      <c r="M1343" s="40"/>
      <c r="N1343" s="40"/>
      <c r="O1343" s="40"/>
      <c r="P1343" s="40"/>
      <c r="Q1343" s="40"/>
      <c r="R1343" s="40"/>
      <c r="S1343" s="40"/>
      <c r="T1343" s="40"/>
      <c r="U1343" s="40"/>
      <c r="V1343" s="40"/>
      <c r="W1343" s="40"/>
      <c r="X1343" s="40"/>
      <c r="Y1343" s="40"/>
      <c r="Z1343" s="40"/>
      <c r="AA1343" s="40"/>
      <c r="AB1343" s="40"/>
      <c r="AC1343" s="40"/>
      <c r="AD1343" s="40"/>
      <c r="AE1343" s="40"/>
      <c r="AF1343" s="1"/>
    </row>
    <row r="1344" spans="1:32">
      <c r="A1344" s="1" t="s">
        <v>1796</v>
      </c>
      <c r="B1344" s="9">
        <v>42423</v>
      </c>
      <c r="C1344" s="40" t="s">
        <v>1476</v>
      </c>
      <c r="D1344" s="40" t="s">
        <v>239</v>
      </c>
      <c r="E1344" s="40" t="s">
        <v>53</v>
      </c>
      <c r="F1344" s="47" t="s">
        <v>1430</v>
      </c>
      <c r="G1344" s="40" t="s">
        <v>224</v>
      </c>
      <c r="H1344" s="40" t="s">
        <v>166</v>
      </c>
      <c r="I1344" s="40"/>
      <c r="J1344" s="40"/>
      <c r="K1344" s="40"/>
      <c r="L1344" s="40"/>
      <c r="M1344" s="40"/>
      <c r="N1344" s="40"/>
      <c r="O1344" s="40"/>
      <c r="P1344" s="40"/>
      <c r="Q1344" s="40"/>
      <c r="R1344" s="40"/>
      <c r="S1344" s="40"/>
      <c r="T1344" s="40"/>
      <c r="U1344" s="40"/>
      <c r="V1344" s="40"/>
      <c r="W1344" s="40"/>
      <c r="X1344" s="40"/>
      <c r="Y1344" s="40"/>
      <c r="Z1344" s="40"/>
      <c r="AA1344" s="40"/>
      <c r="AB1344" s="40"/>
      <c r="AC1344" s="40" t="s">
        <v>750</v>
      </c>
      <c r="AD1344" s="40"/>
      <c r="AE1344" s="40"/>
      <c r="AF1344" s="1"/>
    </row>
    <row r="1345" spans="1:32">
      <c r="A1345" s="1" t="s">
        <v>1797</v>
      </c>
      <c r="B1345" s="28">
        <v>42425</v>
      </c>
      <c r="C1345" s="40" t="s">
        <v>661</v>
      </c>
      <c r="D1345" s="40" t="s">
        <v>29</v>
      </c>
      <c r="E1345" s="40" t="s">
        <v>53</v>
      </c>
      <c r="F1345" s="40" t="s">
        <v>1546</v>
      </c>
      <c r="G1345" s="40" t="s">
        <v>26</v>
      </c>
      <c r="H1345" s="40" t="s">
        <v>27</v>
      </c>
      <c r="I1345" s="40"/>
      <c r="J1345" s="40"/>
      <c r="K1345" s="40"/>
      <c r="L1345" s="40"/>
      <c r="M1345" s="40"/>
      <c r="N1345" s="40"/>
      <c r="O1345" s="40"/>
      <c r="P1345" s="40"/>
      <c r="Q1345" s="40"/>
      <c r="R1345" s="40"/>
      <c r="S1345" s="40"/>
      <c r="T1345" s="40"/>
      <c r="U1345" s="40"/>
      <c r="V1345" s="40"/>
      <c r="W1345" s="40"/>
      <c r="X1345" s="40"/>
      <c r="Y1345" s="40"/>
      <c r="Z1345" s="40"/>
      <c r="AA1345" s="40"/>
      <c r="AB1345" s="40"/>
      <c r="AC1345" s="40"/>
      <c r="AD1345" s="40" t="s">
        <v>1667</v>
      </c>
      <c r="AE1345" s="40"/>
      <c r="AF1345" s="1"/>
    </row>
    <row r="1346" spans="1:32">
      <c r="A1346" s="1" t="s">
        <v>1797</v>
      </c>
      <c r="B1346" s="28">
        <v>42425</v>
      </c>
      <c r="C1346" s="40" t="s">
        <v>687</v>
      </c>
      <c r="D1346" s="40" t="s">
        <v>30</v>
      </c>
      <c r="E1346" s="40" t="s">
        <v>53</v>
      </c>
      <c r="F1346" s="40" t="s">
        <v>1552</v>
      </c>
      <c r="G1346" s="40" t="s">
        <v>26</v>
      </c>
      <c r="H1346" s="40" t="s">
        <v>27</v>
      </c>
      <c r="I1346" s="40"/>
      <c r="J1346" s="40"/>
      <c r="K1346" s="40"/>
      <c r="L1346" s="40"/>
      <c r="M1346" s="40"/>
      <c r="N1346" s="40"/>
      <c r="O1346" s="40"/>
      <c r="P1346" s="40"/>
      <c r="Q1346" s="40"/>
      <c r="R1346" s="40"/>
      <c r="S1346" s="40"/>
      <c r="T1346" s="40"/>
      <c r="U1346" s="40"/>
      <c r="V1346" s="40"/>
      <c r="W1346" s="40"/>
      <c r="X1346" s="40"/>
      <c r="Y1346" s="40"/>
      <c r="Z1346" s="40"/>
      <c r="AA1346" s="40"/>
      <c r="AB1346" s="40"/>
      <c r="AC1346" s="40"/>
      <c r="AD1346" s="40" t="s">
        <v>1667</v>
      </c>
      <c r="AE1346" s="40"/>
      <c r="AF1346" s="1"/>
    </row>
    <row r="1347" spans="1:32">
      <c r="A1347" s="1" t="s">
        <v>1797</v>
      </c>
      <c r="B1347" s="28">
        <v>42425</v>
      </c>
      <c r="C1347" s="40" t="s">
        <v>650</v>
      </c>
      <c r="D1347" s="40" t="s">
        <v>30</v>
      </c>
      <c r="E1347" s="40" t="s">
        <v>53</v>
      </c>
      <c r="F1347" s="40" t="s">
        <v>1541</v>
      </c>
      <c r="G1347" s="40" t="s">
        <v>26</v>
      </c>
      <c r="H1347" s="40" t="s">
        <v>33</v>
      </c>
      <c r="I1347" s="40"/>
      <c r="J1347" s="40"/>
      <c r="K1347" s="40"/>
      <c r="L1347" s="40"/>
      <c r="M1347" s="40"/>
      <c r="N1347" s="40"/>
      <c r="O1347" s="40"/>
      <c r="P1347" s="40"/>
      <c r="Q1347" s="40"/>
      <c r="R1347" s="40"/>
      <c r="S1347" s="40"/>
      <c r="T1347" s="40"/>
      <c r="U1347" s="40"/>
      <c r="V1347" s="40" t="s">
        <v>1436</v>
      </c>
      <c r="W1347" s="40"/>
      <c r="X1347" s="40"/>
      <c r="Y1347" s="40"/>
      <c r="Z1347" s="40"/>
      <c r="AA1347" s="40"/>
      <c r="AB1347" s="40"/>
      <c r="AC1347" s="40"/>
      <c r="AD1347" s="40" t="s">
        <v>1525</v>
      </c>
      <c r="AE1347" s="40" t="s">
        <v>1665</v>
      </c>
      <c r="AF1347" s="1"/>
    </row>
    <row r="1348" spans="1:32">
      <c r="A1348" s="1" t="s">
        <v>1797</v>
      </c>
      <c r="B1348" s="28">
        <v>42425</v>
      </c>
      <c r="C1348" s="40" t="s">
        <v>679</v>
      </c>
      <c r="D1348" s="40" t="s">
        <v>29</v>
      </c>
      <c r="E1348" s="40" t="s">
        <v>53</v>
      </c>
      <c r="F1348" s="40" t="s">
        <v>1551</v>
      </c>
      <c r="G1348" s="40" t="s">
        <v>26</v>
      </c>
      <c r="H1348" s="40" t="s">
        <v>33</v>
      </c>
      <c r="I1348" s="40"/>
      <c r="J1348" s="40"/>
      <c r="K1348" s="40"/>
      <c r="L1348" s="40"/>
      <c r="M1348" s="40"/>
      <c r="N1348" s="40"/>
      <c r="O1348" s="40"/>
      <c r="P1348" s="40"/>
      <c r="Q1348" s="40"/>
      <c r="R1348" s="40"/>
      <c r="S1348" s="40"/>
      <c r="T1348" s="40"/>
      <c r="U1348" s="40"/>
      <c r="V1348" s="40"/>
      <c r="W1348" s="40"/>
      <c r="X1348" s="40"/>
      <c r="Y1348" s="40"/>
      <c r="Z1348" s="40"/>
      <c r="AA1348" s="40"/>
      <c r="AB1348" s="40"/>
      <c r="AC1348" s="40"/>
      <c r="AD1348" s="40" t="s">
        <v>1667</v>
      </c>
      <c r="AE1348" s="40"/>
      <c r="AF1348" s="1"/>
    </row>
    <row r="1349" spans="1:32">
      <c r="A1349" s="1" t="s">
        <v>1797</v>
      </c>
      <c r="B1349" s="28">
        <v>42425</v>
      </c>
      <c r="C1349" s="40" t="s">
        <v>629</v>
      </c>
      <c r="D1349" s="40" t="s">
        <v>29</v>
      </c>
      <c r="E1349" s="40" t="s">
        <v>53</v>
      </c>
      <c r="F1349" s="40" t="s">
        <v>1534</v>
      </c>
      <c r="G1349" s="40" t="s">
        <v>26</v>
      </c>
      <c r="H1349" s="40" t="s">
        <v>33</v>
      </c>
      <c r="I1349" s="40"/>
      <c r="J1349" s="40"/>
      <c r="K1349" s="40"/>
      <c r="L1349" s="40"/>
      <c r="M1349" s="40"/>
      <c r="N1349" s="40"/>
      <c r="O1349" s="40"/>
      <c r="P1349" s="40"/>
      <c r="Q1349" s="40"/>
      <c r="R1349" s="40"/>
      <c r="S1349" s="40"/>
      <c r="T1349" s="40"/>
      <c r="U1349" s="40"/>
      <c r="V1349" s="40"/>
      <c r="W1349" s="40"/>
      <c r="X1349" s="40"/>
      <c r="Y1349" s="40"/>
      <c r="Z1349" s="40"/>
      <c r="AA1349" s="40"/>
      <c r="AB1349" s="40"/>
      <c r="AC1349" s="40"/>
      <c r="AD1349" s="40" t="s">
        <v>216</v>
      </c>
      <c r="AE1349" s="40"/>
      <c r="AF1349" s="1"/>
    </row>
    <row r="1350" spans="1:32">
      <c r="A1350" s="1" t="s">
        <v>1797</v>
      </c>
      <c r="B1350" s="28">
        <v>42425</v>
      </c>
      <c r="C1350" s="40" t="s">
        <v>660</v>
      </c>
      <c r="D1350" s="40" t="s">
        <v>30</v>
      </c>
      <c r="E1350" s="40" t="s">
        <v>25</v>
      </c>
      <c r="F1350" s="40" t="s">
        <v>1545</v>
      </c>
      <c r="G1350" s="40" t="s">
        <v>224</v>
      </c>
      <c r="H1350" s="40" t="s">
        <v>27</v>
      </c>
      <c r="I1350" s="40" t="s">
        <v>1597</v>
      </c>
      <c r="J1350" s="40">
        <v>26.13</v>
      </c>
      <c r="K1350" s="40">
        <v>17.25</v>
      </c>
      <c r="L1350" s="40">
        <v>12.55</v>
      </c>
      <c r="M1350" s="40"/>
      <c r="N1350" s="40"/>
      <c r="O1350" s="40"/>
      <c r="P1350" s="40"/>
      <c r="Q1350" s="40">
        <v>19</v>
      </c>
      <c r="R1350" s="40">
        <v>50</v>
      </c>
      <c r="S1350" s="40">
        <v>31</v>
      </c>
      <c r="T1350" s="40">
        <v>28</v>
      </c>
      <c r="U1350" s="40"/>
      <c r="V1350" s="40"/>
      <c r="W1350" s="40"/>
      <c r="X1350" s="40"/>
      <c r="Y1350" s="40"/>
      <c r="Z1350" s="40"/>
      <c r="AA1350" s="40"/>
      <c r="AB1350" s="40"/>
      <c r="AC1350" s="40" t="s">
        <v>1322</v>
      </c>
      <c r="AD1350" s="40" t="s">
        <v>1525</v>
      </c>
      <c r="AE1350" s="40"/>
      <c r="AF1350" s="1"/>
    </row>
    <row r="1351" spans="1:32">
      <c r="A1351" s="1" t="s">
        <v>1797</v>
      </c>
      <c r="B1351" s="28">
        <v>42425</v>
      </c>
      <c r="C1351" s="40" t="s">
        <v>740</v>
      </c>
      <c r="D1351" s="40" t="s">
        <v>30</v>
      </c>
      <c r="E1351" s="40" t="s">
        <v>25</v>
      </c>
      <c r="F1351" s="40" t="s">
        <v>1544</v>
      </c>
      <c r="G1351" s="40" t="s">
        <v>26</v>
      </c>
      <c r="H1351" s="40" t="s">
        <v>27</v>
      </c>
      <c r="I1351" s="40"/>
      <c r="J1351" s="40">
        <v>27.31</v>
      </c>
      <c r="K1351" s="40">
        <v>15.69</v>
      </c>
      <c r="L1351" s="40">
        <v>15.05</v>
      </c>
      <c r="M1351" s="40"/>
      <c r="N1351" s="40"/>
      <c r="O1351" s="40"/>
      <c r="P1351" s="40"/>
      <c r="Q1351" s="40">
        <v>19</v>
      </c>
      <c r="R1351" s="40">
        <v>62</v>
      </c>
      <c r="S1351" s="40">
        <f>R1351-Q1351</f>
        <v>43</v>
      </c>
      <c r="T1351" s="40">
        <v>32</v>
      </c>
      <c r="U1351" s="40"/>
      <c r="V1351" s="40"/>
      <c r="W1351" s="40"/>
      <c r="X1351" s="40"/>
      <c r="Y1351" s="40"/>
      <c r="Z1351" s="40"/>
      <c r="AA1351" s="40"/>
      <c r="AB1351" s="40"/>
      <c r="AC1351" s="40" t="s">
        <v>1317</v>
      </c>
      <c r="AD1351" s="40" t="s">
        <v>1525</v>
      </c>
      <c r="AE1351" s="40"/>
      <c r="AF1351" s="1"/>
    </row>
    <row r="1352" spans="1:32">
      <c r="A1352" s="1" t="s">
        <v>1797</v>
      </c>
      <c r="B1352" s="28">
        <v>42425</v>
      </c>
      <c r="C1352" s="44" t="s">
        <v>645</v>
      </c>
      <c r="D1352" s="44" t="s">
        <v>31</v>
      </c>
      <c r="E1352" s="44" t="s">
        <v>25</v>
      </c>
      <c r="F1352" s="44" t="s">
        <v>1539</v>
      </c>
      <c r="G1352" s="44" t="s">
        <v>26</v>
      </c>
      <c r="H1352" s="44" t="s">
        <v>33</v>
      </c>
      <c r="I1352" s="44" t="s">
        <v>1595</v>
      </c>
      <c r="J1352" s="44">
        <v>41.6</v>
      </c>
      <c r="K1352" s="44">
        <v>19.309999999999999</v>
      </c>
      <c r="L1352" s="44">
        <v>16.91</v>
      </c>
      <c r="M1352" s="44"/>
      <c r="N1352" s="44"/>
      <c r="O1352" s="44"/>
      <c r="P1352" s="44"/>
      <c r="Q1352" s="44">
        <v>19</v>
      </c>
      <c r="R1352" s="44">
        <v>188</v>
      </c>
      <c r="S1352" s="44">
        <f>SUM(R1352-Q1352)</f>
        <v>169</v>
      </c>
      <c r="T1352" s="44">
        <v>21</v>
      </c>
      <c r="U1352" s="44"/>
      <c r="V1352" s="44"/>
      <c r="W1352" s="44"/>
      <c r="X1352" s="44" t="s">
        <v>1624</v>
      </c>
      <c r="Y1352" s="44" t="s">
        <v>1625</v>
      </c>
      <c r="Z1352" s="44"/>
      <c r="AA1352" s="44"/>
      <c r="AB1352" s="44"/>
      <c r="AC1352" s="44" t="s">
        <v>1317</v>
      </c>
      <c r="AD1352" s="44" t="s">
        <v>1525</v>
      </c>
      <c r="AE1352" s="44" t="s">
        <v>1663</v>
      </c>
      <c r="AF1352" s="1"/>
    </row>
    <row r="1353" spans="1:32">
      <c r="A1353" s="1" t="s">
        <v>1797</v>
      </c>
      <c r="B1353" s="28">
        <v>42425</v>
      </c>
      <c r="C1353" s="40" t="s">
        <v>674</v>
      </c>
      <c r="D1353" s="40" t="s">
        <v>30</v>
      </c>
      <c r="E1353" s="40" t="s">
        <v>25</v>
      </c>
      <c r="F1353" s="40" t="s">
        <v>1550</v>
      </c>
      <c r="G1353" s="40" t="s">
        <v>224</v>
      </c>
      <c r="H1353" s="40" t="s">
        <v>27</v>
      </c>
      <c r="I1353" s="40" t="s">
        <v>1448</v>
      </c>
      <c r="J1353" s="40">
        <v>27.5</v>
      </c>
      <c r="K1353" s="40">
        <v>18.66</v>
      </c>
      <c r="L1353" s="40">
        <v>15.55</v>
      </c>
      <c r="M1353" s="40"/>
      <c r="N1353" s="40"/>
      <c r="O1353" s="40"/>
      <c r="P1353" s="40"/>
      <c r="Q1353" s="40">
        <v>19</v>
      </c>
      <c r="R1353" s="40">
        <v>59</v>
      </c>
      <c r="S1353" s="40">
        <f>SUM(R1353-Q1353)</f>
        <v>40</v>
      </c>
      <c r="T1353" s="40">
        <v>28</v>
      </c>
      <c r="U1353" s="40"/>
      <c r="V1353" s="40"/>
      <c r="W1353" s="40"/>
      <c r="X1353" s="40"/>
      <c r="Y1353" s="40" t="s">
        <v>1628</v>
      </c>
      <c r="Z1353" s="40"/>
      <c r="AA1353" s="40"/>
      <c r="AB1353" s="40"/>
      <c r="AC1353" s="40" t="s">
        <v>1317</v>
      </c>
      <c r="AD1353" s="40" t="s">
        <v>1667</v>
      </c>
      <c r="AE1353" s="40" t="s">
        <v>1670</v>
      </c>
      <c r="AF1353" s="1"/>
    </row>
    <row r="1354" spans="1:32">
      <c r="A1354" s="1" t="s">
        <v>1797</v>
      </c>
      <c r="B1354" s="28">
        <v>42425</v>
      </c>
      <c r="C1354" s="40" t="s">
        <v>637</v>
      </c>
      <c r="D1354" s="40" t="s">
        <v>146</v>
      </c>
      <c r="E1354" s="40" t="s">
        <v>25</v>
      </c>
      <c r="F1354" s="40" t="s">
        <v>1535</v>
      </c>
      <c r="G1354" s="40" t="s">
        <v>224</v>
      </c>
      <c r="H1354" s="40" t="s">
        <v>27</v>
      </c>
      <c r="I1354" s="40" t="s">
        <v>1592</v>
      </c>
      <c r="J1354" s="40">
        <v>27.92</v>
      </c>
      <c r="K1354" s="40">
        <v>15.5</v>
      </c>
      <c r="L1354" s="40">
        <v>14.4</v>
      </c>
      <c r="M1354" s="40"/>
      <c r="N1354" s="40"/>
      <c r="O1354" s="40"/>
      <c r="P1354" s="40"/>
      <c r="Q1354" s="40">
        <v>19</v>
      </c>
      <c r="R1354" s="40">
        <v>49</v>
      </c>
      <c r="S1354" s="40">
        <f>R1354-Q1354</f>
        <v>30</v>
      </c>
      <c r="T1354" s="40">
        <v>0</v>
      </c>
      <c r="U1354" s="40"/>
      <c r="V1354" s="40"/>
      <c r="W1354" s="40"/>
      <c r="X1354" s="40"/>
      <c r="Y1354" s="40"/>
      <c r="Z1354" s="40"/>
      <c r="AA1354" s="40"/>
      <c r="AB1354" s="40"/>
      <c r="AC1354" s="40" t="s">
        <v>1317</v>
      </c>
      <c r="AD1354" s="40" t="s">
        <v>1525</v>
      </c>
      <c r="AE1354" s="40"/>
      <c r="AF1354" s="1"/>
    </row>
    <row r="1355" spans="1:32">
      <c r="A1355" s="1" t="s">
        <v>1797</v>
      </c>
      <c r="B1355" s="28">
        <v>42425</v>
      </c>
      <c r="C1355" s="40" t="s">
        <v>649</v>
      </c>
      <c r="D1355" s="40" t="s">
        <v>35</v>
      </c>
      <c r="E1355" s="40" t="s">
        <v>25</v>
      </c>
      <c r="F1355" s="59" t="s">
        <v>1540</v>
      </c>
      <c r="G1355" s="40" t="s">
        <v>224</v>
      </c>
      <c r="H1355" s="40" t="s">
        <v>33</v>
      </c>
      <c r="I1355" s="40" t="s">
        <v>1596</v>
      </c>
      <c r="J1355" s="40">
        <v>23.4</v>
      </c>
      <c r="K1355" s="40">
        <v>16.239999999999998</v>
      </c>
      <c r="L1355" s="40">
        <v>10.93</v>
      </c>
      <c r="M1355" s="40"/>
      <c r="N1355" s="40"/>
      <c r="O1355" s="40"/>
      <c r="P1355" s="40"/>
      <c r="Q1355" s="40">
        <v>19</v>
      </c>
      <c r="R1355" s="40">
        <v>58</v>
      </c>
      <c r="S1355" s="40">
        <f>SUM(R1355-Q1355)</f>
        <v>39</v>
      </c>
      <c r="T1355" s="40"/>
      <c r="U1355" s="40"/>
      <c r="V1355" s="40"/>
      <c r="W1355" s="40"/>
      <c r="X1355" s="40" t="s">
        <v>1626</v>
      </c>
      <c r="Y1355" s="40"/>
      <c r="Z1355" s="40"/>
      <c r="AA1355" s="40"/>
      <c r="AB1355" s="40"/>
      <c r="AC1355" s="40" t="s">
        <v>1322</v>
      </c>
      <c r="AD1355" s="40" t="s">
        <v>1525</v>
      </c>
      <c r="AE1355" s="40" t="s">
        <v>1664</v>
      </c>
      <c r="AF1355" s="1"/>
    </row>
    <row r="1356" spans="1:32">
      <c r="A1356" s="1" t="s">
        <v>1797</v>
      </c>
      <c r="B1356" s="28">
        <v>42425</v>
      </c>
      <c r="C1356" s="40" t="s">
        <v>611</v>
      </c>
      <c r="D1356" s="40" t="s">
        <v>30</v>
      </c>
      <c r="E1356" s="40" t="s">
        <v>25</v>
      </c>
      <c r="F1356" s="40" t="s">
        <v>1533</v>
      </c>
      <c r="G1356" s="40" t="s">
        <v>224</v>
      </c>
      <c r="H1356" s="40" t="s">
        <v>33</v>
      </c>
      <c r="I1356" s="40" t="s">
        <v>1319</v>
      </c>
      <c r="J1356" s="40">
        <v>26.36</v>
      </c>
      <c r="K1356" s="40">
        <v>19.8</v>
      </c>
      <c r="L1356" s="40">
        <v>8.18</v>
      </c>
      <c r="M1356" s="40"/>
      <c r="N1356" s="40"/>
      <c r="O1356" s="40"/>
      <c r="P1356" s="40"/>
      <c r="Q1356" s="40">
        <v>19</v>
      </c>
      <c r="R1356" s="40">
        <v>53</v>
      </c>
      <c r="S1356" s="40">
        <f>R1356-Q1356</f>
        <v>34</v>
      </c>
      <c r="T1356" s="40">
        <v>36</v>
      </c>
      <c r="U1356" s="40"/>
      <c r="V1356" s="40"/>
      <c r="W1356" s="40"/>
      <c r="X1356" s="40"/>
      <c r="Y1356" s="40"/>
      <c r="Z1356" s="40"/>
      <c r="AA1356" s="40"/>
      <c r="AB1356" s="40"/>
      <c r="AC1356" s="40" t="s">
        <v>1322</v>
      </c>
      <c r="AD1356" s="40" t="s">
        <v>216</v>
      </c>
      <c r="AE1356" s="40" t="s">
        <v>1659</v>
      </c>
      <c r="AF1356" s="1"/>
    </row>
    <row r="1357" spans="1:32">
      <c r="A1357" s="1" t="s">
        <v>1797</v>
      </c>
      <c r="B1357" s="28">
        <v>42425</v>
      </c>
      <c r="C1357" s="40" t="s">
        <v>668</v>
      </c>
      <c r="D1357" s="40" t="s">
        <v>30</v>
      </c>
      <c r="E1357" s="40" t="s">
        <v>25</v>
      </c>
      <c r="F1357" s="40" t="s">
        <v>1548</v>
      </c>
      <c r="G1357" s="40" t="s">
        <v>227</v>
      </c>
      <c r="H1357" s="40" t="s">
        <v>27</v>
      </c>
      <c r="I1357" s="40" t="s">
        <v>1599</v>
      </c>
      <c r="J1357" s="40">
        <v>27.25</v>
      </c>
      <c r="K1357" s="40">
        <v>16.11</v>
      </c>
      <c r="L1357" s="40">
        <v>20.89</v>
      </c>
      <c r="M1357" s="40"/>
      <c r="N1357" s="40"/>
      <c r="O1357" s="40"/>
      <c r="P1357" s="40"/>
      <c r="Q1357" s="40">
        <v>19</v>
      </c>
      <c r="R1357" s="40">
        <v>69</v>
      </c>
      <c r="S1357" s="40">
        <f>SUM(R1357-Q1357)</f>
        <v>50</v>
      </c>
      <c r="T1357" s="40">
        <v>16</v>
      </c>
      <c r="U1357" s="40"/>
      <c r="V1357" s="40" t="s">
        <v>1614</v>
      </c>
      <c r="W1357" s="40"/>
      <c r="X1357" s="40"/>
      <c r="Y1357" s="40"/>
      <c r="Z1357" s="40"/>
      <c r="AA1357" s="40"/>
      <c r="AB1357" s="40"/>
      <c r="AC1357" s="40" t="s">
        <v>1317</v>
      </c>
      <c r="AD1357" s="40" t="s">
        <v>1667</v>
      </c>
      <c r="AE1357" s="40" t="s">
        <v>1668</v>
      </c>
      <c r="AF1357" s="1"/>
    </row>
    <row r="1358" spans="1:32">
      <c r="A1358" s="1" t="s">
        <v>1797</v>
      </c>
      <c r="B1358" s="28">
        <v>42425</v>
      </c>
      <c r="C1358" s="40" t="s">
        <v>671</v>
      </c>
      <c r="D1358" s="40" t="s">
        <v>30</v>
      </c>
      <c r="E1358" s="40" t="s">
        <v>25</v>
      </c>
      <c r="F1358" s="40" t="s">
        <v>1549</v>
      </c>
      <c r="G1358" s="40" t="s">
        <v>224</v>
      </c>
      <c r="H1358" s="40" t="s">
        <v>33</v>
      </c>
      <c r="I1358" s="40"/>
      <c r="J1358" s="40">
        <v>24.62</v>
      </c>
      <c r="K1358" s="40">
        <v>19.8</v>
      </c>
      <c r="L1358" s="40">
        <v>9.31</v>
      </c>
      <c r="M1358" s="40"/>
      <c r="N1358" s="40"/>
      <c r="O1358" s="40"/>
      <c r="P1358" s="40"/>
      <c r="Q1358" s="40">
        <v>19</v>
      </c>
      <c r="R1358" s="40">
        <v>52</v>
      </c>
      <c r="S1358" s="40">
        <f>SUM(R1358-Q1358)</f>
        <v>33</v>
      </c>
      <c r="T1358" s="40">
        <v>24</v>
      </c>
      <c r="U1358" s="40"/>
      <c r="V1358" s="40"/>
      <c r="W1358" s="40"/>
      <c r="X1358" s="40" t="s">
        <v>1627</v>
      </c>
      <c r="Y1358" s="40"/>
      <c r="Z1358" s="40"/>
      <c r="AA1358" s="40"/>
      <c r="AB1358" s="40"/>
      <c r="AC1358" s="40" t="s">
        <v>1322</v>
      </c>
      <c r="AD1358" s="40" t="s">
        <v>1667</v>
      </c>
      <c r="AE1358" s="40" t="s">
        <v>1669</v>
      </c>
      <c r="AF1358" s="1"/>
    </row>
    <row r="1359" spans="1:32">
      <c r="A1359" s="1" t="s">
        <v>1797</v>
      </c>
      <c r="B1359" s="28">
        <v>42425</v>
      </c>
      <c r="C1359" s="44" t="s">
        <v>645</v>
      </c>
      <c r="D1359" s="44" t="s">
        <v>31</v>
      </c>
      <c r="E1359" s="44" t="s">
        <v>25</v>
      </c>
      <c r="F1359" s="44" t="s">
        <v>1538</v>
      </c>
      <c r="G1359" s="44" t="s">
        <v>1461</v>
      </c>
      <c r="H1359" s="44" t="s">
        <v>27</v>
      </c>
      <c r="I1359" s="44" t="s">
        <v>1594</v>
      </c>
      <c r="J1359" s="44">
        <v>38.5</v>
      </c>
      <c r="K1359" s="44">
        <v>21.67</v>
      </c>
      <c r="L1359" s="44">
        <v>20.67</v>
      </c>
      <c r="M1359" s="44"/>
      <c r="N1359" s="44"/>
      <c r="O1359" s="44"/>
      <c r="P1359" s="44"/>
      <c r="Q1359" s="44">
        <v>19</v>
      </c>
      <c r="R1359" s="44">
        <v>120</v>
      </c>
      <c r="S1359" s="44">
        <f>SUM(R1359-Q1359)</f>
        <v>101</v>
      </c>
      <c r="T1359" s="44">
        <v>17</v>
      </c>
      <c r="U1359" s="44"/>
      <c r="V1359" s="44"/>
      <c r="W1359" s="44"/>
      <c r="X1359" s="44" t="s">
        <v>1622</v>
      </c>
      <c r="Y1359" s="44" t="s">
        <v>1623</v>
      </c>
      <c r="Z1359" s="44"/>
      <c r="AA1359" s="44"/>
      <c r="AB1359" s="44"/>
      <c r="AC1359" s="44" t="s">
        <v>1322</v>
      </c>
      <c r="AD1359" s="44" t="s">
        <v>1525</v>
      </c>
      <c r="AE1359" s="44" t="s">
        <v>1662</v>
      </c>
      <c r="AF1359" s="1"/>
    </row>
    <row r="1360" spans="1:32">
      <c r="A1360" s="1" t="s">
        <v>1797</v>
      </c>
      <c r="B1360" s="28">
        <v>42425</v>
      </c>
      <c r="C1360" s="40" t="s">
        <v>596</v>
      </c>
      <c r="D1360" s="40" t="s">
        <v>518</v>
      </c>
      <c r="E1360" s="40" t="s">
        <v>25</v>
      </c>
      <c r="F1360" s="40" t="s">
        <v>1532</v>
      </c>
      <c r="G1360" s="40" t="s">
        <v>26</v>
      </c>
      <c r="H1360" s="40" t="s">
        <v>27</v>
      </c>
      <c r="I1360" s="40" t="s">
        <v>1591</v>
      </c>
      <c r="J1360" s="40">
        <v>38.93</v>
      </c>
      <c r="K1360" s="40"/>
      <c r="L1360" s="40"/>
      <c r="M1360" s="40">
        <v>144.62</v>
      </c>
      <c r="N1360" s="40">
        <v>151.30000000000001</v>
      </c>
      <c r="O1360" s="40">
        <f>(N1360/M1360)*100</f>
        <v>104.61900152122806</v>
      </c>
      <c r="P1360" s="40"/>
      <c r="Q1360" s="40">
        <v>19</v>
      </c>
      <c r="R1360" s="40">
        <v>164</v>
      </c>
      <c r="S1360" s="40">
        <f>SUM(R1360-Q1360)</f>
        <v>145</v>
      </c>
      <c r="T1360" s="40"/>
      <c r="U1360" s="40"/>
      <c r="V1360" s="40"/>
      <c r="W1360" s="40"/>
      <c r="X1360" s="40"/>
      <c r="Y1360" s="40"/>
      <c r="Z1360" s="40"/>
      <c r="AA1360" s="40"/>
      <c r="AB1360" s="40"/>
      <c r="AC1360" s="40" t="s">
        <v>750</v>
      </c>
      <c r="AD1360" s="40" t="s">
        <v>79</v>
      </c>
      <c r="AE1360" s="40" t="s">
        <v>1658</v>
      </c>
      <c r="AF1360" s="1"/>
    </row>
    <row r="1361" spans="1:32">
      <c r="A1361" s="1" t="s">
        <v>1797</v>
      </c>
      <c r="B1361" s="28">
        <v>42425</v>
      </c>
      <c r="C1361" s="40" t="s">
        <v>642</v>
      </c>
      <c r="D1361" s="40" t="s">
        <v>29</v>
      </c>
      <c r="E1361" s="40" t="s">
        <v>25</v>
      </c>
      <c r="F1361" s="40" t="s">
        <v>1536</v>
      </c>
      <c r="G1361" s="40" t="s">
        <v>224</v>
      </c>
      <c r="H1361" s="40" t="s">
        <v>27</v>
      </c>
      <c r="I1361" s="40" t="s">
        <v>1593</v>
      </c>
      <c r="J1361" s="40">
        <v>39.6</v>
      </c>
      <c r="K1361" s="40">
        <v>23.76</v>
      </c>
      <c r="L1361" s="40">
        <v>18.59</v>
      </c>
      <c r="M1361" s="40"/>
      <c r="N1361" s="40"/>
      <c r="O1361" s="40"/>
      <c r="P1361" s="40"/>
      <c r="Q1361" s="40">
        <v>19</v>
      </c>
      <c r="R1361" s="40">
        <v>128</v>
      </c>
      <c r="S1361" s="40">
        <f>SUM(R1361-Q1361)</f>
        <v>109</v>
      </c>
      <c r="T1361" s="40">
        <v>49</v>
      </c>
      <c r="U1361" s="40"/>
      <c r="V1361" s="40"/>
      <c r="W1361" s="40"/>
      <c r="X1361" s="40" t="s">
        <v>1620</v>
      </c>
      <c r="Y1361" s="40" t="s">
        <v>1621</v>
      </c>
      <c r="Z1361" s="40"/>
      <c r="AA1361" s="40"/>
      <c r="AB1361" s="40"/>
      <c r="AC1361" s="40" t="s">
        <v>1322</v>
      </c>
      <c r="AD1361" s="40" t="s">
        <v>1525</v>
      </c>
      <c r="AE1361" s="40"/>
      <c r="AF1361" s="1"/>
    </row>
    <row r="1362" spans="1:32">
      <c r="A1362" s="1" t="s">
        <v>1797</v>
      </c>
      <c r="B1362" s="28">
        <v>42425</v>
      </c>
      <c r="C1362" s="40" t="s">
        <v>662</v>
      </c>
      <c r="D1362" s="40" t="s">
        <v>30</v>
      </c>
      <c r="E1362" s="40" t="s">
        <v>25</v>
      </c>
      <c r="F1362" s="40" t="s">
        <v>1547</v>
      </c>
      <c r="G1362" s="40" t="s">
        <v>227</v>
      </c>
      <c r="H1362" s="40" t="s">
        <v>33</v>
      </c>
      <c r="I1362" s="40" t="s">
        <v>1598</v>
      </c>
      <c r="J1362" s="40">
        <v>26.4</v>
      </c>
      <c r="K1362" s="40">
        <v>13.73</v>
      </c>
      <c r="L1362" s="40">
        <v>7.98</v>
      </c>
      <c r="M1362" s="40"/>
      <c r="N1362" s="40"/>
      <c r="O1362" s="40"/>
      <c r="P1362" s="40"/>
      <c r="Q1362" s="40">
        <v>19</v>
      </c>
      <c r="R1362" s="40">
        <v>50</v>
      </c>
      <c r="S1362" s="40">
        <f>R1362-Q1362</f>
        <v>31</v>
      </c>
      <c r="T1362" s="40">
        <v>17</v>
      </c>
      <c r="U1362" s="40"/>
      <c r="V1362" s="40"/>
      <c r="W1362" s="40"/>
      <c r="X1362" s="40"/>
      <c r="Y1362" s="40"/>
      <c r="Z1362" s="40"/>
      <c r="AA1362" s="40"/>
      <c r="AB1362" s="40"/>
      <c r="AC1362" s="40" t="s">
        <v>1317</v>
      </c>
      <c r="AD1362" s="40" t="s">
        <v>1667</v>
      </c>
      <c r="AE1362" s="40"/>
      <c r="AF1362" s="1"/>
    </row>
    <row r="1363" spans="1:32">
      <c r="A1363" s="1" t="s">
        <v>1797</v>
      </c>
      <c r="B1363" s="28">
        <v>42425</v>
      </c>
      <c r="C1363" s="40" t="s">
        <v>644</v>
      </c>
      <c r="D1363" s="40" t="s">
        <v>265</v>
      </c>
      <c r="E1363" s="40" t="s">
        <v>25</v>
      </c>
      <c r="F1363" s="40" t="s">
        <v>1537</v>
      </c>
      <c r="G1363" s="40" t="s">
        <v>26</v>
      </c>
      <c r="H1363" s="40" t="s">
        <v>33</v>
      </c>
      <c r="I1363" s="40"/>
      <c r="J1363" s="40">
        <v>38.9</v>
      </c>
      <c r="K1363" s="40"/>
      <c r="L1363" s="40"/>
      <c r="M1363" s="40">
        <v>137.72</v>
      </c>
      <c r="N1363" s="40">
        <f>SUM(157.24+31.9)</f>
        <v>189.14000000000001</v>
      </c>
      <c r="O1363" s="40">
        <f>(N1363/M1363)*100</f>
        <v>137.33662503630555</v>
      </c>
      <c r="P1363" s="40">
        <v>22.17</v>
      </c>
      <c r="Q1363" s="40">
        <v>19</v>
      </c>
      <c r="R1363" s="40">
        <v>81</v>
      </c>
      <c r="S1363" s="40">
        <f>SUM(R1363-Q1363)</f>
        <v>62</v>
      </c>
      <c r="T1363" s="40"/>
      <c r="U1363" s="40"/>
      <c r="V1363" s="40"/>
      <c r="W1363" s="40"/>
      <c r="X1363" s="40"/>
      <c r="Y1363" s="40"/>
      <c r="Z1363" s="40"/>
      <c r="AA1363" s="40"/>
      <c r="AB1363" s="40"/>
      <c r="AC1363" s="40" t="s">
        <v>750</v>
      </c>
      <c r="AD1363" s="40" t="s">
        <v>1525</v>
      </c>
      <c r="AE1363" s="40" t="s">
        <v>1661</v>
      </c>
      <c r="AF1363" s="1"/>
    </row>
    <row r="1364" spans="1:32">
      <c r="A1364" s="1" t="s">
        <v>1797</v>
      </c>
      <c r="B1364" s="28">
        <v>42425</v>
      </c>
      <c r="C1364" s="40" t="s">
        <v>651</v>
      </c>
      <c r="D1364" s="40" t="s">
        <v>1542</v>
      </c>
      <c r="E1364" s="40" t="s">
        <v>25</v>
      </c>
      <c r="F1364" s="40" t="s">
        <v>1543</v>
      </c>
      <c r="G1364" s="40" t="s">
        <v>224</v>
      </c>
      <c r="H1364" s="40" t="s">
        <v>27</v>
      </c>
      <c r="I1364" s="40"/>
      <c r="J1364" s="40">
        <v>36.1</v>
      </c>
      <c r="K1364" s="40">
        <v>21.63</v>
      </c>
      <c r="L1364" s="40">
        <v>19.28</v>
      </c>
      <c r="M1364" s="40"/>
      <c r="N1364" s="40"/>
      <c r="O1364" s="40"/>
      <c r="P1364" s="40"/>
      <c r="Q1364" s="40">
        <v>19</v>
      </c>
      <c r="R1364" s="40">
        <v>112</v>
      </c>
      <c r="S1364" s="40">
        <f>SUM(R1364-Q1364)</f>
        <v>93</v>
      </c>
      <c r="T1364" s="40">
        <v>55</v>
      </c>
      <c r="U1364" s="40"/>
      <c r="V1364" s="40"/>
      <c r="W1364" s="40"/>
      <c r="X1364" s="40" t="s">
        <v>1620</v>
      </c>
      <c r="Y1364" s="40" t="s">
        <v>1621</v>
      </c>
      <c r="Z1364" s="40"/>
      <c r="AA1364" s="40"/>
      <c r="AB1364" s="40"/>
      <c r="AC1364" s="40" t="s">
        <v>1317</v>
      </c>
      <c r="AD1364" s="40" t="s">
        <v>1525</v>
      </c>
      <c r="AE1364" s="40" t="s">
        <v>1666</v>
      </c>
      <c r="AF1364" s="1"/>
    </row>
    <row r="1365" spans="1:32">
      <c r="A1365" s="35" t="s">
        <v>1797</v>
      </c>
      <c r="B1365" s="39">
        <v>42425</v>
      </c>
      <c r="C1365" s="45" t="s">
        <v>636</v>
      </c>
      <c r="D1365" s="45" t="s">
        <v>30</v>
      </c>
      <c r="E1365" s="45" t="s">
        <v>25</v>
      </c>
      <c r="F1365" s="45"/>
      <c r="G1365" s="45"/>
      <c r="H1365" s="45"/>
      <c r="I1365" s="45"/>
      <c r="J1365" s="45"/>
      <c r="K1365" s="45"/>
      <c r="L1365" s="45"/>
      <c r="M1365" s="45"/>
      <c r="N1365" s="45"/>
      <c r="O1365" s="45"/>
      <c r="P1365" s="45"/>
      <c r="Q1365" s="45"/>
      <c r="R1365" s="45"/>
      <c r="S1365" s="45"/>
      <c r="T1365" s="45"/>
      <c r="U1365" s="45"/>
      <c r="V1365" s="45"/>
      <c r="W1365" s="45"/>
      <c r="X1365" s="45"/>
      <c r="Y1365" s="45"/>
      <c r="Z1365" s="45"/>
      <c r="AA1365" s="45"/>
      <c r="AB1365" s="45"/>
      <c r="AC1365" s="45" t="s">
        <v>1322</v>
      </c>
      <c r="AD1365" s="45" t="s">
        <v>1525</v>
      </c>
      <c r="AE1365" s="45" t="s">
        <v>2602</v>
      </c>
      <c r="AF1365" s="35"/>
    </row>
    <row r="1366" spans="1:32">
      <c r="A1366" s="1" t="s">
        <v>1798</v>
      </c>
      <c r="B1366" s="28">
        <v>42426</v>
      </c>
      <c r="C1366" s="40" t="s">
        <v>686</v>
      </c>
      <c r="D1366" s="40" t="s">
        <v>239</v>
      </c>
      <c r="E1366" s="40" t="s">
        <v>25</v>
      </c>
      <c r="F1366" s="40" t="s">
        <v>1560</v>
      </c>
      <c r="G1366" s="40" t="s">
        <v>26</v>
      </c>
      <c r="H1366" s="40" t="s">
        <v>27</v>
      </c>
      <c r="I1366" s="40" t="s">
        <v>40</v>
      </c>
      <c r="J1366" s="40">
        <v>46.8</v>
      </c>
      <c r="K1366" s="40"/>
      <c r="L1366" s="40"/>
      <c r="M1366" s="40">
        <v>185.58</v>
      </c>
      <c r="N1366" s="40">
        <v>178.34</v>
      </c>
      <c r="O1366" s="40">
        <v>96.098717534217045</v>
      </c>
      <c r="P1366" s="40">
        <v>42.31</v>
      </c>
      <c r="Q1366" s="40">
        <v>19</v>
      </c>
      <c r="R1366" s="40">
        <v>222</v>
      </c>
      <c r="S1366" s="40">
        <v>203</v>
      </c>
      <c r="T1366" s="40"/>
      <c r="U1366" s="40"/>
      <c r="V1366" s="40"/>
      <c r="W1366" s="40"/>
      <c r="X1366" s="40"/>
      <c r="Y1366" s="40"/>
      <c r="Z1366" s="40"/>
      <c r="AA1366" s="40"/>
      <c r="AB1366" s="40"/>
      <c r="AC1366" s="40" t="s">
        <v>1322</v>
      </c>
      <c r="AD1366" s="40"/>
      <c r="AE1366" s="40" t="s">
        <v>1675</v>
      </c>
      <c r="AF1366" s="1"/>
    </row>
    <row r="1367" spans="1:32">
      <c r="A1367" s="1" t="s">
        <v>1798</v>
      </c>
      <c r="B1367" s="28">
        <v>42426</v>
      </c>
      <c r="C1367" s="40" t="s">
        <v>646</v>
      </c>
      <c r="D1367" s="40" t="s">
        <v>30</v>
      </c>
      <c r="E1367" s="40" t="s">
        <v>53</v>
      </c>
      <c r="F1367" s="40" t="s">
        <v>1545</v>
      </c>
      <c r="G1367" s="40" t="s">
        <v>224</v>
      </c>
      <c r="H1367" s="40" t="s">
        <v>27</v>
      </c>
      <c r="I1367" s="40"/>
      <c r="J1367" s="40"/>
      <c r="K1367" s="40"/>
      <c r="L1367" s="40"/>
      <c r="M1367" s="40"/>
      <c r="N1367" s="40"/>
      <c r="O1367" s="40"/>
      <c r="P1367" s="40"/>
      <c r="Q1367" s="40"/>
      <c r="R1367" s="40"/>
      <c r="S1367" s="40"/>
      <c r="T1367" s="40"/>
      <c r="U1367" s="40"/>
      <c r="V1367" s="40"/>
      <c r="W1367" s="40"/>
      <c r="X1367" s="40"/>
      <c r="Y1367" s="40"/>
      <c r="Z1367" s="40"/>
      <c r="AA1367" s="40"/>
      <c r="AB1367" s="40"/>
      <c r="AC1367" s="40"/>
      <c r="AD1367" s="40"/>
      <c r="AE1367" s="40"/>
      <c r="AF1367" s="1"/>
    </row>
    <row r="1368" spans="1:32">
      <c r="A1368" s="1" t="s">
        <v>1798</v>
      </c>
      <c r="B1368" s="28">
        <v>42426</v>
      </c>
      <c r="C1368" s="40" t="s">
        <v>667</v>
      </c>
      <c r="D1368" s="40" t="s">
        <v>30</v>
      </c>
      <c r="E1368" s="40" t="s">
        <v>53</v>
      </c>
      <c r="F1368" s="40" t="s">
        <v>1544</v>
      </c>
      <c r="G1368" s="40" t="s">
        <v>26</v>
      </c>
      <c r="H1368" s="40" t="s">
        <v>27</v>
      </c>
      <c r="I1368" s="40"/>
      <c r="J1368" s="40"/>
      <c r="K1368" s="40"/>
      <c r="L1368" s="40"/>
      <c r="M1368" s="40"/>
      <c r="N1368" s="40"/>
      <c r="O1368" s="40"/>
      <c r="P1368" s="40"/>
      <c r="Q1368" s="40"/>
      <c r="R1368" s="40"/>
      <c r="S1368" s="40"/>
      <c r="T1368" s="40"/>
      <c r="U1368" s="40"/>
      <c r="V1368" s="40"/>
      <c r="W1368" s="40"/>
      <c r="X1368" s="40"/>
      <c r="Y1368" s="40"/>
      <c r="Z1368" s="40"/>
      <c r="AA1368" s="40"/>
      <c r="AB1368" s="40"/>
      <c r="AC1368" s="40"/>
      <c r="AD1368" s="40"/>
      <c r="AE1368" s="40"/>
      <c r="AF1368" s="1"/>
    </row>
    <row r="1369" spans="1:32">
      <c r="A1369" s="1" t="s">
        <v>1798</v>
      </c>
      <c r="B1369" s="28">
        <v>42426</v>
      </c>
      <c r="C1369" s="40" t="s">
        <v>668</v>
      </c>
      <c r="D1369" s="40" t="s">
        <v>35</v>
      </c>
      <c r="E1369" s="40" t="s">
        <v>53</v>
      </c>
      <c r="F1369" s="40" t="s">
        <v>1540</v>
      </c>
      <c r="G1369" s="40" t="s">
        <v>224</v>
      </c>
      <c r="H1369" s="40" t="s">
        <v>33</v>
      </c>
      <c r="I1369" s="40"/>
      <c r="J1369" s="40"/>
      <c r="K1369" s="40"/>
      <c r="L1369" s="40"/>
      <c r="M1369" s="40"/>
      <c r="N1369" s="40"/>
      <c r="O1369" s="40"/>
      <c r="P1369" s="40"/>
      <c r="Q1369" s="40"/>
      <c r="R1369" s="40"/>
      <c r="S1369" s="40"/>
      <c r="T1369" s="40"/>
      <c r="U1369" s="40"/>
      <c r="V1369" s="40"/>
      <c r="W1369" s="40"/>
      <c r="X1369" s="40"/>
      <c r="Y1369" s="40"/>
      <c r="Z1369" s="40"/>
      <c r="AA1369" s="40"/>
      <c r="AB1369" s="40"/>
      <c r="AC1369" s="40"/>
      <c r="AD1369" s="40"/>
      <c r="AE1369" s="40"/>
      <c r="AF1369" s="1"/>
    </row>
    <row r="1370" spans="1:32">
      <c r="A1370" s="1" t="s">
        <v>1798</v>
      </c>
      <c r="B1370" s="28">
        <v>42426</v>
      </c>
      <c r="C1370" s="40" t="s">
        <v>671</v>
      </c>
      <c r="D1370" s="40" t="s">
        <v>30</v>
      </c>
      <c r="E1370" s="40" t="s">
        <v>53</v>
      </c>
      <c r="F1370" s="40" t="s">
        <v>1549</v>
      </c>
      <c r="G1370" s="40" t="s">
        <v>224</v>
      </c>
      <c r="H1370" s="40" t="s">
        <v>33</v>
      </c>
      <c r="I1370" s="40"/>
      <c r="J1370" s="40"/>
      <c r="K1370" s="40"/>
      <c r="L1370" s="40"/>
      <c r="M1370" s="40"/>
      <c r="N1370" s="40"/>
      <c r="O1370" s="40"/>
      <c r="P1370" s="40"/>
      <c r="Q1370" s="40"/>
      <c r="R1370" s="40"/>
      <c r="S1370" s="40"/>
      <c r="T1370" s="40"/>
      <c r="U1370" s="40"/>
      <c r="V1370" s="40"/>
      <c r="W1370" s="40"/>
      <c r="X1370" s="40"/>
      <c r="Y1370" s="40"/>
      <c r="Z1370" s="40"/>
      <c r="AA1370" s="40"/>
      <c r="AB1370" s="40"/>
      <c r="AC1370" s="40"/>
      <c r="AD1370" s="40"/>
      <c r="AE1370" s="40"/>
      <c r="AF1370" s="1"/>
    </row>
    <row r="1371" spans="1:32">
      <c r="A1371" s="1" t="s">
        <v>1798</v>
      </c>
      <c r="B1371" s="28">
        <v>42426</v>
      </c>
      <c r="C1371" s="40" t="s">
        <v>609</v>
      </c>
      <c r="D1371" s="40" t="s">
        <v>121</v>
      </c>
      <c r="E1371" s="40" t="s">
        <v>53</v>
      </c>
      <c r="F1371" s="40" t="s">
        <v>1524</v>
      </c>
      <c r="G1371" s="40" t="s">
        <v>26</v>
      </c>
      <c r="H1371" s="40" t="s">
        <v>33</v>
      </c>
      <c r="I1371" s="40"/>
      <c r="J1371" s="40"/>
      <c r="K1371" s="40"/>
      <c r="L1371" s="40"/>
      <c r="M1371" s="40"/>
      <c r="N1371" s="40"/>
      <c r="O1371" s="40"/>
      <c r="P1371" s="40"/>
      <c r="Q1371" s="40"/>
      <c r="R1371" s="40"/>
      <c r="S1371" s="40"/>
      <c r="T1371" s="40"/>
      <c r="U1371" s="40"/>
      <c r="V1371" s="40"/>
      <c r="W1371" s="40"/>
      <c r="X1371" s="40"/>
      <c r="Y1371" s="40"/>
      <c r="Z1371" s="40"/>
      <c r="AA1371" s="40"/>
      <c r="AB1371" s="40"/>
      <c r="AC1371" s="40"/>
      <c r="AD1371" s="40"/>
      <c r="AE1371" s="40"/>
      <c r="AF1371" s="1"/>
    </row>
    <row r="1372" spans="1:32">
      <c r="A1372" s="1" t="s">
        <v>1798</v>
      </c>
      <c r="B1372" s="28">
        <v>42426</v>
      </c>
      <c r="C1372" s="40" t="s">
        <v>606</v>
      </c>
      <c r="D1372" s="40" t="s">
        <v>121</v>
      </c>
      <c r="E1372" s="40" t="s">
        <v>25</v>
      </c>
      <c r="F1372" s="40" t="s">
        <v>1555</v>
      </c>
      <c r="G1372" s="40" t="s">
        <v>26</v>
      </c>
      <c r="H1372" s="40" t="s">
        <v>27</v>
      </c>
      <c r="I1372" s="40" t="s">
        <v>1600</v>
      </c>
      <c r="J1372" s="40">
        <v>49.57</v>
      </c>
      <c r="K1372" s="40"/>
      <c r="L1372" s="40"/>
      <c r="M1372" s="40">
        <v>187.29</v>
      </c>
      <c r="N1372" s="40">
        <v>173.01</v>
      </c>
      <c r="O1372" s="40">
        <v>92.375460515777675</v>
      </c>
      <c r="P1372" s="40">
        <v>35.75</v>
      </c>
      <c r="Q1372" s="40">
        <v>19</v>
      </c>
      <c r="R1372" s="40">
        <v>155</v>
      </c>
      <c r="S1372" s="40">
        <v>136</v>
      </c>
      <c r="T1372" s="40"/>
      <c r="U1372" s="40"/>
      <c r="V1372" s="40" t="s">
        <v>1615</v>
      </c>
      <c r="W1372" s="40"/>
      <c r="X1372" s="40"/>
      <c r="Y1372" s="40"/>
      <c r="Z1372" s="40"/>
      <c r="AA1372" s="40"/>
      <c r="AB1372" s="40"/>
      <c r="AC1372" s="40" t="s">
        <v>1317</v>
      </c>
      <c r="AD1372" s="40"/>
      <c r="AE1372" s="40"/>
      <c r="AF1372" s="1"/>
    </row>
    <row r="1373" spans="1:32">
      <c r="A1373" s="1" t="s">
        <v>1798</v>
      </c>
      <c r="B1373" s="28">
        <v>42426</v>
      </c>
      <c r="C1373" s="40" t="s">
        <v>682</v>
      </c>
      <c r="D1373" s="40" t="s">
        <v>29</v>
      </c>
      <c r="E1373" s="40" t="s">
        <v>25</v>
      </c>
      <c r="F1373" s="40" t="s">
        <v>1559</v>
      </c>
      <c r="G1373" s="40" t="s">
        <v>26</v>
      </c>
      <c r="H1373" s="40" t="s">
        <v>33</v>
      </c>
      <c r="I1373" s="40" t="s">
        <v>903</v>
      </c>
      <c r="J1373" s="40">
        <v>36.46</v>
      </c>
      <c r="K1373" s="40">
        <v>22.64</v>
      </c>
      <c r="L1373" s="40">
        <v>12.49</v>
      </c>
      <c r="M1373" s="40"/>
      <c r="N1373" s="40"/>
      <c r="O1373" s="40"/>
      <c r="P1373" s="40"/>
      <c r="Q1373" s="40"/>
      <c r="R1373" s="40"/>
      <c r="S1373" s="40"/>
      <c r="T1373" s="40">
        <v>8</v>
      </c>
      <c r="U1373" s="40"/>
      <c r="V1373" s="40" t="s">
        <v>1616</v>
      </c>
      <c r="W1373" s="40"/>
      <c r="X1373" s="40" t="s">
        <v>1632</v>
      </c>
      <c r="Y1373" s="40" t="s">
        <v>1633</v>
      </c>
      <c r="Z1373" s="40"/>
      <c r="AA1373" s="40"/>
      <c r="AB1373" s="40"/>
      <c r="AC1373" s="40" t="s">
        <v>1328</v>
      </c>
      <c r="AD1373" s="40"/>
      <c r="AE1373" s="40" t="s">
        <v>1674</v>
      </c>
      <c r="AF1373" s="1"/>
    </row>
    <row r="1374" spans="1:32">
      <c r="A1374" s="1" t="s">
        <v>1798</v>
      </c>
      <c r="B1374" s="28">
        <v>42426</v>
      </c>
      <c r="C1374" s="40" t="s">
        <v>632</v>
      </c>
      <c r="D1374" s="40" t="s">
        <v>35</v>
      </c>
      <c r="E1374" s="40" t="s">
        <v>25</v>
      </c>
      <c r="F1374" s="40" t="s">
        <v>1556</v>
      </c>
      <c r="G1374" s="40" t="s">
        <v>224</v>
      </c>
      <c r="H1374" s="40" t="s">
        <v>33</v>
      </c>
      <c r="I1374" s="40" t="s">
        <v>1601</v>
      </c>
      <c r="J1374" s="40">
        <v>24.55</v>
      </c>
      <c r="K1374" s="40">
        <v>16.05</v>
      </c>
      <c r="L1374" s="40">
        <v>9.66</v>
      </c>
      <c r="M1374" s="40"/>
      <c r="N1374" s="40"/>
      <c r="O1374" s="40"/>
      <c r="P1374" s="40"/>
      <c r="Q1374" s="40">
        <v>19</v>
      </c>
      <c r="R1374" s="40">
        <v>65</v>
      </c>
      <c r="S1374" s="40">
        <v>46</v>
      </c>
      <c r="T1374" s="40">
        <v>0</v>
      </c>
      <c r="U1374" s="40"/>
      <c r="V1374" s="40"/>
      <c r="W1374" s="40"/>
      <c r="X1374" s="40" t="s">
        <v>1631</v>
      </c>
      <c r="Y1374" s="40"/>
      <c r="Z1374" s="40"/>
      <c r="AA1374" s="40"/>
      <c r="AB1374" s="40"/>
      <c r="AC1374" s="40"/>
      <c r="AD1374" s="40"/>
      <c r="AE1374" s="40" t="s">
        <v>1672</v>
      </c>
      <c r="AF1374" s="1"/>
    </row>
    <row r="1375" spans="1:32">
      <c r="A1375" s="1" t="s">
        <v>1798</v>
      </c>
      <c r="B1375" s="28">
        <v>42426</v>
      </c>
      <c r="C1375" s="40" t="s">
        <v>600</v>
      </c>
      <c r="D1375" s="40" t="s">
        <v>29</v>
      </c>
      <c r="E1375" s="40" t="s">
        <v>25</v>
      </c>
      <c r="F1375" s="40" t="s">
        <v>1554</v>
      </c>
      <c r="G1375" s="40" t="s">
        <v>224</v>
      </c>
      <c r="H1375" s="40" t="s">
        <v>33</v>
      </c>
      <c r="I1375" s="40" t="s">
        <v>1319</v>
      </c>
      <c r="J1375" s="40">
        <v>37.5</v>
      </c>
      <c r="K1375" s="40">
        <v>24.19</v>
      </c>
      <c r="L1375" s="40">
        <v>12.78</v>
      </c>
      <c r="M1375" s="40"/>
      <c r="N1375" s="40"/>
      <c r="O1375" s="40"/>
      <c r="P1375" s="40"/>
      <c r="Q1375" s="40">
        <v>19</v>
      </c>
      <c r="R1375" s="40">
        <v>120</v>
      </c>
      <c r="S1375" s="40">
        <v>101</v>
      </c>
      <c r="T1375" s="40">
        <v>29</v>
      </c>
      <c r="U1375" s="40"/>
      <c r="V1375" s="40"/>
      <c r="W1375" s="40"/>
      <c r="X1375" s="40" t="s">
        <v>1629</v>
      </c>
      <c r="Y1375" s="40" t="s">
        <v>1630</v>
      </c>
      <c r="Z1375" s="40"/>
      <c r="AA1375" s="40"/>
      <c r="AB1375" s="40"/>
      <c r="AC1375" s="40" t="s">
        <v>1317</v>
      </c>
      <c r="AD1375" s="40"/>
      <c r="AE1375" s="40"/>
      <c r="AF1375" s="1"/>
    </row>
    <row r="1376" spans="1:32">
      <c r="A1376" s="35" t="s">
        <v>1798</v>
      </c>
      <c r="B1376" s="39">
        <v>42426</v>
      </c>
      <c r="C1376" s="45" t="s">
        <v>660</v>
      </c>
      <c r="D1376" s="45" t="s">
        <v>146</v>
      </c>
      <c r="E1376" s="45" t="s">
        <v>25</v>
      </c>
      <c r="F1376" s="45"/>
      <c r="G1376" s="45"/>
      <c r="H1376" s="45"/>
      <c r="I1376" s="45"/>
      <c r="J1376" s="45"/>
      <c r="K1376" s="45"/>
      <c r="L1376" s="45"/>
      <c r="M1376" s="45"/>
      <c r="N1376" s="45"/>
      <c r="O1376" s="45"/>
      <c r="P1376" s="45"/>
      <c r="Q1376" s="45"/>
      <c r="R1376" s="45"/>
      <c r="S1376" s="45"/>
      <c r="T1376" s="45"/>
      <c r="U1376" s="45"/>
      <c r="V1376" s="45"/>
      <c r="W1376" s="45"/>
      <c r="X1376" s="45"/>
      <c r="Y1376" s="45"/>
      <c r="Z1376" s="45"/>
      <c r="AA1376" s="45"/>
      <c r="AB1376" s="45"/>
      <c r="AC1376" s="45"/>
      <c r="AD1376" s="45"/>
      <c r="AE1376" s="45" t="s">
        <v>2596</v>
      </c>
      <c r="AF1376" s="35"/>
    </row>
    <row r="1377" spans="1:32">
      <c r="A1377" s="1" t="s">
        <v>1799</v>
      </c>
      <c r="B1377" s="29">
        <v>42427</v>
      </c>
      <c r="C1377" s="43" t="s">
        <v>642</v>
      </c>
      <c r="D1377" s="43" t="s">
        <v>36</v>
      </c>
      <c r="E1377" s="43" t="s">
        <v>25</v>
      </c>
      <c r="F1377" s="43" t="s">
        <v>1564</v>
      </c>
      <c r="G1377" s="43" t="s">
        <v>26</v>
      </c>
      <c r="H1377" s="43" t="s">
        <v>27</v>
      </c>
      <c r="I1377" s="43"/>
      <c r="J1377" s="43">
        <v>31.35</v>
      </c>
      <c r="K1377" s="43"/>
      <c r="L1377" s="43"/>
      <c r="M1377" s="43">
        <v>148.27000000000001</v>
      </c>
      <c r="N1377" s="43">
        <v>97.96</v>
      </c>
      <c r="O1377" s="43">
        <v>66.068658529999993</v>
      </c>
      <c r="P1377" s="43"/>
      <c r="Q1377" s="43">
        <v>19</v>
      </c>
      <c r="R1377" s="43">
        <v>120</v>
      </c>
      <c r="S1377" s="43">
        <v>101</v>
      </c>
      <c r="T1377" s="43"/>
      <c r="U1377" s="43"/>
      <c r="V1377" s="43"/>
      <c r="W1377" s="43"/>
      <c r="X1377" s="43"/>
      <c r="Y1377" s="43"/>
      <c r="Z1377" s="43"/>
      <c r="AA1377" s="43"/>
      <c r="AB1377" s="43"/>
      <c r="AC1377" s="43" t="s">
        <v>1328</v>
      </c>
      <c r="AD1377" s="43" t="s">
        <v>1678</v>
      </c>
      <c r="AE1377" s="43"/>
      <c r="AF1377" s="1"/>
    </row>
    <row r="1378" spans="1:32">
      <c r="A1378" s="1" t="s">
        <v>1799</v>
      </c>
      <c r="B1378" s="29">
        <v>42427</v>
      </c>
      <c r="C1378" s="43" t="s">
        <v>741</v>
      </c>
      <c r="D1378" s="43" t="s">
        <v>29</v>
      </c>
      <c r="E1378" s="43" t="s">
        <v>53</v>
      </c>
      <c r="F1378" s="43" t="s">
        <v>1546</v>
      </c>
      <c r="G1378" s="40" t="s">
        <v>26</v>
      </c>
      <c r="H1378" s="40" t="s">
        <v>27</v>
      </c>
      <c r="I1378" s="43"/>
      <c r="J1378" s="43"/>
      <c r="K1378" s="43"/>
      <c r="L1378" s="43"/>
      <c r="M1378" s="43"/>
      <c r="N1378" s="43"/>
      <c r="O1378" s="43"/>
      <c r="P1378" s="43"/>
      <c r="Q1378" s="43"/>
      <c r="R1378" s="43"/>
      <c r="S1378" s="43"/>
      <c r="T1378" s="43"/>
      <c r="U1378" s="43"/>
      <c r="V1378" s="43"/>
      <c r="W1378" s="43"/>
      <c r="X1378" s="43"/>
      <c r="Y1378" s="43"/>
      <c r="Z1378" s="43"/>
      <c r="AA1378" s="43"/>
      <c r="AB1378" s="43"/>
      <c r="AC1378" s="43"/>
      <c r="AD1378" s="43" t="s">
        <v>1525</v>
      </c>
      <c r="AE1378" s="43"/>
      <c r="AF1378" s="1"/>
    </row>
    <row r="1379" spans="1:32">
      <c r="A1379" s="1" t="s">
        <v>1799</v>
      </c>
      <c r="B1379" s="29">
        <v>42427</v>
      </c>
      <c r="C1379" s="43" t="s">
        <v>687</v>
      </c>
      <c r="D1379" s="43" t="s">
        <v>30</v>
      </c>
      <c r="E1379" s="43" t="s">
        <v>53</v>
      </c>
      <c r="F1379" s="43" t="s">
        <v>1552</v>
      </c>
      <c r="G1379" s="40" t="s">
        <v>26</v>
      </c>
      <c r="H1379" s="40" t="s">
        <v>27</v>
      </c>
      <c r="I1379" s="43"/>
      <c r="J1379" s="43"/>
      <c r="K1379" s="43"/>
      <c r="L1379" s="43"/>
      <c r="M1379" s="43"/>
      <c r="N1379" s="43"/>
      <c r="O1379" s="43"/>
      <c r="P1379" s="43"/>
      <c r="Q1379" s="43"/>
      <c r="R1379" s="43"/>
      <c r="S1379" s="43"/>
      <c r="T1379" s="43"/>
      <c r="U1379" s="43"/>
      <c r="V1379" s="43"/>
      <c r="W1379" s="43"/>
      <c r="X1379" s="43"/>
      <c r="Y1379" s="43"/>
      <c r="Z1379" s="43"/>
      <c r="AA1379" s="43"/>
      <c r="AB1379" s="43"/>
      <c r="AC1379" s="43"/>
      <c r="AD1379" s="43" t="s">
        <v>1525</v>
      </c>
      <c r="AE1379" s="43"/>
      <c r="AF1379" s="1"/>
    </row>
    <row r="1380" spans="1:32">
      <c r="A1380" s="1" t="s">
        <v>1799</v>
      </c>
      <c r="B1380" s="29">
        <v>42427</v>
      </c>
      <c r="C1380" s="43" t="s">
        <v>590</v>
      </c>
      <c r="D1380" s="43" t="s">
        <v>239</v>
      </c>
      <c r="E1380" s="43" t="s">
        <v>25</v>
      </c>
      <c r="F1380" s="43" t="s">
        <v>1561</v>
      </c>
      <c r="G1380" s="43" t="s">
        <v>224</v>
      </c>
      <c r="H1380" s="43" t="s">
        <v>66</v>
      </c>
      <c r="I1380" s="43" t="s">
        <v>1602</v>
      </c>
      <c r="J1380" s="43">
        <v>44.58</v>
      </c>
      <c r="K1380" s="43"/>
      <c r="L1380" s="43"/>
      <c r="M1380" s="43">
        <v>182.08</v>
      </c>
      <c r="N1380" s="43">
        <v>187.81</v>
      </c>
      <c r="O1380" s="43">
        <v>103.14696840000001</v>
      </c>
      <c r="P1380" s="43">
        <v>40.22</v>
      </c>
      <c r="Q1380" s="43">
        <v>19</v>
      </c>
      <c r="R1380" s="43">
        <v>202</v>
      </c>
      <c r="S1380" s="43">
        <v>183</v>
      </c>
      <c r="T1380" s="43"/>
      <c r="U1380" s="43"/>
      <c r="V1380" s="43"/>
      <c r="W1380" s="43"/>
      <c r="X1380" s="43"/>
      <c r="Y1380" s="43"/>
      <c r="Z1380" s="43"/>
      <c r="AA1380" s="43"/>
      <c r="AB1380" s="43"/>
      <c r="AC1380" s="43" t="s">
        <v>1322</v>
      </c>
      <c r="AD1380" s="43" t="s">
        <v>1667</v>
      </c>
      <c r="AE1380" s="43"/>
      <c r="AF1380" s="1"/>
    </row>
    <row r="1381" spans="1:32">
      <c r="A1381" s="1" t="s">
        <v>1799</v>
      </c>
      <c r="B1381" s="29">
        <v>42427</v>
      </c>
      <c r="C1381" s="43" t="s">
        <v>634</v>
      </c>
      <c r="D1381" s="43" t="s">
        <v>146</v>
      </c>
      <c r="E1381" s="43" t="s">
        <v>25</v>
      </c>
      <c r="F1381" s="43" t="s">
        <v>1563</v>
      </c>
      <c r="G1381" s="43" t="s">
        <v>26</v>
      </c>
      <c r="H1381" s="43" t="s">
        <v>27</v>
      </c>
      <c r="I1381" s="43"/>
      <c r="J1381" s="43">
        <v>22.74</v>
      </c>
      <c r="K1381" s="43">
        <v>14.73</v>
      </c>
      <c r="L1381" s="43">
        <v>19.02</v>
      </c>
      <c r="M1381" s="43"/>
      <c r="N1381" s="43"/>
      <c r="O1381" s="43"/>
      <c r="P1381" s="43"/>
      <c r="Q1381" s="43">
        <v>19</v>
      </c>
      <c r="R1381" s="43">
        <v>50</v>
      </c>
      <c r="S1381" s="43">
        <v>31</v>
      </c>
      <c r="T1381" s="43"/>
      <c r="U1381" s="43"/>
      <c r="V1381" s="43"/>
      <c r="W1381" s="43"/>
      <c r="X1381" s="43" t="s">
        <v>1636</v>
      </c>
      <c r="Y1381" s="43"/>
      <c r="Z1381" s="43"/>
      <c r="AA1381" s="43"/>
      <c r="AB1381" s="43"/>
      <c r="AC1381" s="43" t="s">
        <v>750</v>
      </c>
      <c r="AD1381" s="43" t="s">
        <v>1678</v>
      </c>
      <c r="AE1381" s="43" t="s">
        <v>1681</v>
      </c>
      <c r="AF1381" s="1"/>
    </row>
    <row r="1382" spans="1:32">
      <c r="A1382" s="1" t="s">
        <v>1799</v>
      </c>
      <c r="B1382" s="29">
        <v>42427</v>
      </c>
      <c r="C1382" s="43" t="s">
        <v>651</v>
      </c>
      <c r="D1382" s="43" t="s">
        <v>30</v>
      </c>
      <c r="E1382" s="43" t="s">
        <v>53</v>
      </c>
      <c r="F1382" s="43" t="s">
        <v>1541</v>
      </c>
      <c r="G1382" s="40" t="s">
        <v>26</v>
      </c>
      <c r="H1382" s="40" t="s">
        <v>33</v>
      </c>
      <c r="I1382" s="43"/>
      <c r="J1382" s="43"/>
      <c r="K1382" s="43"/>
      <c r="L1382" s="43"/>
      <c r="M1382" s="43"/>
      <c r="N1382" s="43"/>
      <c r="O1382" s="43"/>
      <c r="P1382" s="43"/>
      <c r="Q1382" s="43"/>
      <c r="R1382" s="43"/>
      <c r="S1382" s="43"/>
      <c r="T1382" s="43"/>
      <c r="U1382" s="43"/>
      <c r="V1382" s="43"/>
      <c r="W1382" s="43"/>
      <c r="X1382" s="43"/>
      <c r="Y1382" s="43"/>
      <c r="Z1382" s="43"/>
      <c r="AA1382" s="43"/>
      <c r="AB1382" s="43"/>
      <c r="AC1382" s="43"/>
      <c r="AD1382" s="43" t="s">
        <v>1525</v>
      </c>
      <c r="AE1382" s="43"/>
      <c r="AF1382" s="1"/>
    </row>
    <row r="1383" spans="1:32">
      <c r="A1383" s="1" t="s">
        <v>1799</v>
      </c>
      <c r="B1383" s="29">
        <v>42427</v>
      </c>
      <c r="C1383" s="43" t="s">
        <v>595</v>
      </c>
      <c r="D1383" s="43" t="s">
        <v>32</v>
      </c>
      <c r="E1383" s="43" t="s">
        <v>25</v>
      </c>
      <c r="F1383" s="43" t="s">
        <v>1562</v>
      </c>
      <c r="G1383" s="43" t="s">
        <v>224</v>
      </c>
      <c r="H1383" s="43" t="s">
        <v>33</v>
      </c>
      <c r="I1383" s="43"/>
      <c r="J1383" s="43">
        <v>26.42</v>
      </c>
      <c r="K1383" s="43">
        <v>19.04</v>
      </c>
      <c r="L1383" s="43">
        <v>9.85</v>
      </c>
      <c r="M1383" s="43"/>
      <c r="N1383" s="43"/>
      <c r="O1383" s="43"/>
      <c r="P1383" s="43"/>
      <c r="Q1383" s="43">
        <v>19</v>
      </c>
      <c r="R1383" s="43">
        <v>65</v>
      </c>
      <c r="S1383" s="43">
        <v>46</v>
      </c>
      <c r="T1383" s="43">
        <v>10</v>
      </c>
      <c r="U1383" s="43"/>
      <c r="V1383" s="43"/>
      <c r="W1383" s="43"/>
      <c r="X1383" s="43" t="s">
        <v>1634</v>
      </c>
      <c r="Y1383" s="43" t="s">
        <v>1635</v>
      </c>
      <c r="Z1383" s="43"/>
      <c r="AA1383" s="43"/>
      <c r="AB1383" s="43"/>
      <c r="AC1383" s="43" t="s">
        <v>1328</v>
      </c>
      <c r="AD1383" s="43" t="s">
        <v>1667</v>
      </c>
      <c r="AE1383" s="43"/>
      <c r="AF1383" s="1"/>
    </row>
    <row r="1384" spans="1:32">
      <c r="A1384" s="1" t="s">
        <v>1799</v>
      </c>
      <c r="B1384" s="29">
        <v>42427</v>
      </c>
      <c r="C1384" s="43" t="s">
        <v>679</v>
      </c>
      <c r="D1384" s="43" t="s">
        <v>29</v>
      </c>
      <c r="E1384" s="43" t="s">
        <v>53</v>
      </c>
      <c r="F1384" s="43" t="s">
        <v>1551</v>
      </c>
      <c r="G1384" s="40" t="s">
        <v>26</v>
      </c>
      <c r="H1384" s="40" t="s">
        <v>33</v>
      </c>
      <c r="I1384" s="43"/>
      <c r="J1384" s="43"/>
      <c r="K1384" s="43"/>
      <c r="L1384" s="43"/>
      <c r="M1384" s="43"/>
      <c r="N1384" s="43"/>
      <c r="O1384" s="43"/>
      <c r="P1384" s="43"/>
      <c r="Q1384" s="43"/>
      <c r="R1384" s="43"/>
      <c r="S1384" s="43"/>
      <c r="T1384" s="43"/>
      <c r="U1384" s="43"/>
      <c r="V1384" s="43"/>
      <c r="W1384" s="43"/>
      <c r="X1384" s="43"/>
      <c r="Y1384" s="43"/>
      <c r="Z1384" s="43"/>
      <c r="AA1384" s="43"/>
      <c r="AB1384" s="43"/>
      <c r="AC1384" s="43"/>
      <c r="AD1384" s="43" t="s">
        <v>1525</v>
      </c>
      <c r="AE1384" s="43"/>
      <c r="AF1384" s="1"/>
    </row>
    <row r="1385" spans="1:32">
      <c r="A1385" s="1" t="s">
        <v>1799</v>
      </c>
      <c r="B1385" s="29">
        <v>42427</v>
      </c>
      <c r="C1385" s="43" t="s">
        <v>673</v>
      </c>
      <c r="D1385" s="43" t="s">
        <v>146</v>
      </c>
      <c r="E1385" s="43" t="s">
        <v>25</v>
      </c>
      <c r="F1385" s="43" t="s">
        <v>1567</v>
      </c>
      <c r="G1385" s="43" t="s">
        <v>26</v>
      </c>
      <c r="H1385" s="43" t="s">
        <v>27</v>
      </c>
      <c r="I1385" s="43"/>
      <c r="J1385" s="43">
        <v>22.67</v>
      </c>
      <c r="K1385" s="43">
        <v>17.37</v>
      </c>
      <c r="L1385" s="43">
        <v>18.95</v>
      </c>
      <c r="M1385" s="43"/>
      <c r="N1385" s="43"/>
      <c r="O1385" s="43"/>
      <c r="P1385" s="43"/>
      <c r="Q1385" s="43">
        <v>19</v>
      </c>
      <c r="R1385" s="43">
        <v>54</v>
      </c>
      <c r="S1385" s="43">
        <v>35</v>
      </c>
      <c r="T1385" s="43">
        <v>0</v>
      </c>
      <c r="U1385" s="43"/>
      <c r="V1385" s="43"/>
      <c r="W1385" s="43"/>
      <c r="X1385" s="43" t="s">
        <v>1638</v>
      </c>
      <c r="Y1385" s="43"/>
      <c r="Z1385" s="43"/>
      <c r="AA1385" s="43"/>
      <c r="AB1385" s="43"/>
      <c r="AC1385" s="43"/>
      <c r="AD1385" s="43" t="s">
        <v>1525</v>
      </c>
      <c r="AE1385" s="43"/>
      <c r="AF1385" s="1"/>
    </row>
    <row r="1386" spans="1:32">
      <c r="A1386" s="1" t="s">
        <v>1799</v>
      </c>
      <c r="B1386" s="29">
        <v>42427</v>
      </c>
      <c r="C1386" s="43" t="s">
        <v>653</v>
      </c>
      <c r="D1386" s="43" t="s">
        <v>35</v>
      </c>
      <c r="E1386" s="43" t="s">
        <v>25</v>
      </c>
      <c r="F1386" s="43" t="s">
        <v>1565</v>
      </c>
      <c r="G1386" s="43" t="s">
        <v>224</v>
      </c>
      <c r="H1386" s="43" t="s">
        <v>27</v>
      </c>
      <c r="I1386" s="43"/>
      <c r="J1386" s="43">
        <v>27.72</v>
      </c>
      <c r="K1386" s="43">
        <v>17.170000000000002</v>
      </c>
      <c r="L1386" s="43">
        <v>21.88</v>
      </c>
      <c r="M1386" s="43"/>
      <c r="N1386" s="43"/>
      <c r="O1386" s="43"/>
      <c r="P1386" s="43"/>
      <c r="Q1386" s="43">
        <v>19</v>
      </c>
      <c r="R1386" s="43">
        <v>72</v>
      </c>
      <c r="S1386" s="43">
        <v>53</v>
      </c>
      <c r="T1386" s="43"/>
      <c r="U1386" s="43"/>
      <c r="V1386" s="43"/>
      <c r="W1386" s="43"/>
      <c r="X1386" s="43"/>
      <c r="Y1386" s="43"/>
      <c r="Z1386" s="43"/>
      <c r="AA1386" s="43"/>
      <c r="AB1386" s="43"/>
      <c r="AC1386" s="43" t="s">
        <v>1322</v>
      </c>
      <c r="AD1386" s="43" t="s">
        <v>1525</v>
      </c>
      <c r="AE1386" s="43" t="s">
        <v>1682</v>
      </c>
      <c r="AF1386" s="1"/>
    </row>
    <row r="1387" spans="1:32">
      <c r="A1387" s="1" t="s">
        <v>1799</v>
      </c>
      <c r="B1387" s="29">
        <v>42427</v>
      </c>
      <c r="C1387" s="43" t="s">
        <v>644</v>
      </c>
      <c r="D1387" s="43" t="s">
        <v>29</v>
      </c>
      <c r="E1387" s="43" t="s">
        <v>53</v>
      </c>
      <c r="F1387" s="43" t="s">
        <v>1534</v>
      </c>
      <c r="G1387" s="40" t="s">
        <v>26</v>
      </c>
      <c r="H1387" s="40" t="s">
        <v>33</v>
      </c>
      <c r="I1387" s="43"/>
      <c r="J1387" s="43"/>
      <c r="K1387" s="43"/>
      <c r="L1387" s="43"/>
      <c r="M1387" s="43"/>
      <c r="N1387" s="43"/>
      <c r="O1387" s="43"/>
      <c r="P1387" s="43"/>
      <c r="Q1387" s="43"/>
      <c r="R1387" s="43"/>
      <c r="S1387" s="43"/>
      <c r="T1387" s="43"/>
      <c r="U1387" s="43"/>
      <c r="V1387" s="43"/>
      <c r="W1387" s="43"/>
      <c r="X1387" s="43"/>
      <c r="Y1387" s="43"/>
      <c r="Z1387" s="43"/>
      <c r="AA1387" s="43"/>
      <c r="AB1387" s="43"/>
      <c r="AC1387" s="43"/>
      <c r="AD1387" s="43" t="s">
        <v>1678</v>
      </c>
      <c r="AE1387" s="43"/>
      <c r="AF1387" s="1"/>
    </row>
    <row r="1388" spans="1:32">
      <c r="A1388" s="1" t="s">
        <v>1799</v>
      </c>
      <c r="B1388" s="29">
        <v>42427</v>
      </c>
      <c r="C1388" s="43" t="s">
        <v>682</v>
      </c>
      <c r="D1388" s="43" t="s">
        <v>30</v>
      </c>
      <c r="E1388" s="43" t="s">
        <v>53</v>
      </c>
      <c r="F1388" s="43" t="s">
        <v>1550</v>
      </c>
      <c r="G1388" s="43" t="s">
        <v>224</v>
      </c>
      <c r="H1388" s="43" t="s">
        <v>27</v>
      </c>
      <c r="I1388" s="43"/>
      <c r="J1388" s="43"/>
      <c r="K1388" s="43"/>
      <c r="L1388" s="43"/>
      <c r="M1388" s="43"/>
      <c r="N1388" s="43"/>
      <c r="O1388" s="43"/>
      <c r="P1388" s="43"/>
      <c r="Q1388" s="43"/>
      <c r="R1388" s="43"/>
      <c r="S1388" s="43"/>
      <c r="T1388" s="43"/>
      <c r="U1388" s="43"/>
      <c r="V1388" s="43"/>
      <c r="W1388" s="43"/>
      <c r="X1388" s="43"/>
      <c r="Y1388" s="43"/>
      <c r="Z1388" s="43"/>
      <c r="AA1388" s="43"/>
      <c r="AB1388" s="43"/>
      <c r="AC1388" s="43"/>
      <c r="AD1388" s="43" t="s">
        <v>1525</v>
      </c>
      <c r="AE1388" s="43"/>
      <c r="AF1388" s="1"/>
    </row>
    <row r="1389" spans="1:32">
      <c r="A1389" s="1" t="s">
        <v>1799</v>
      </c>
      <c r="B1389" s="29">
        <v>42427</v>
      </c>
      <c r="C1389" s="43" t="s">
        <v>674</v>
      </c>
      <c r="D1389" s="43" t="s">
        <v>35</v>
      </c>
      <c r="E1389" s="43" t="s">
        <v>53</v>
      </c>
      <c r="F1389" s="43" t="s">
        <v>1540</v>
      </c>
      <c r="G1389" s="43" t="s">
        <v>224</v>
      </c>
      <c r="H1389" s="43" t="s">
        <v>33</v>
      </c>
      <c r="I1389" s="43"/>
      <c r="J1389" s="43"/>
      <c r="K1389" s="43"/>
      <c r="L1389" s="43"/>
      <c r="M1389" s="43"/>
      <c r="N1389" s="43"/>
      <c r="O1389" s="43"/>
      <c r="P1389" s="43"/>
      <c r="Q1389" s="43"/>
      <c r="R1389" s="43"/>
      <c r="S1389" s="43"/>
      <c r="T1389" s="43"/>
      <c r="U1389" s="43"/>
      <c r="V1389" s="43"/>
      <c r="W1389" s="43"/>
      <c r="X1389" s="43"/>
      <c r="Y1389" s="43"/>
      <c r="Z1389" s="43"/>
      <c r="AA1389" s="43"/>
      <c r="AB1389" s="43"/>
      <c r="AC1389" s="43"/>
      <c r="AD1389" s="43" t="s">
        <v>1525</v>
      </c>
      <c r="AE1389" s="43"/>
      <c r="AF1389" s="1"/>
    </row>
    <row r="1390" spans="1:32">
      <c r="A1390" s="1" t="s">
        <v>1799</v>
      </c>
      <c r="B1390" s="29">
        <v>42427</v>
      </c>
      <c r="C1390" s="43" t="s">
        <v>612</v>
      </c>
      <c r="D1390" s="43" t="s">
        <v>30</v>
      </c>
      <c r="E1390" s="43" t="s">
        <v>53</v>
      </c>
      <c r="F1390" s="43" t="s">
        <v>1533</v>
      </c>
      <c r="G1390" s="40" t="s">
        <v>224</v>
      </c>
      <c r="H1390" s="40" t="s">
        <v>33</v>
      </c>
      <c r="I1390" s="43"/>
      <c r="J1390" s="43"/>
      <c r="K1390" s="43"/>
      <c r="L1390" s="43"/>
      <c r="M1390" s="43"/>
      <c r="N1390" s="43"/>
      <c r="O1390" s="43"/>
      <c r="P1390" s="43"/>
      <c r="Q1390" s="43"/>
      <c r="R1390" s="43"/>
      <c r="S1390" s="43"/>
      <c r="T1390" s="43"/>
      <c r="U1390" s="43"/>
      <c r="V1390" s="43"/>
      <c r="W1390" s="43"/>
      <c r="X1390" s="43"/>
      <c r="Y1390" s="43"/>
      <c r="Z1390" s="43"/>
      <c r="AA1390" s="43"/>
      <c r="AB1390" s="43"/>
      <c r="AC1390" s="43"/>
      <c r="AD1390" s="43" t="s">
        <v>1667</v>
      </c>
      <c r="AE1390" s="43"/>
      <c r="AF1390" s="1"/>
    </row>
    <row r="1391" spans="1:32">
      <c r="A1391" s="1" t="s">
        <v>1799</v>
      </c>
      <c r="B1391" s="29">
        <v>42427</v>
      </c>
      <c r="C1391" s="43" t="s">
        <v>668</v>
      </c>
      <c r="D1391" s="43" t="s">
        <v>30</v>
      </c>
      <c r="E1391" s="43" t="s">
        <v>53</v>
      </c>
      <c r="F1391" s="43" t="s">
        <v>1548</v>
      </c>
      <c r="G1391" s="40" t="s">
        <v>227</v>
      </c>
      <c r="H1391" s="40" t="s">
        <v>27</v>
      </c>
      <c r="I1391" s="43"/>
      <c r="J1391" s="43"/>
      <c r="K1391" s="43"/>
      <c r="L1391" s="43"/>
      <c r="M1391" s="43"/>
      <c r="N1391" s="43"/>
      <c r="O1391" s="43"/>
      <c r="P1391" s="43"/>
      <c r="Q1391" s="43"/>
      <c r="R1391" s="43"/>
      <c r="S1391" s="43"/>
      <c r="T1391" s="43"/>
      <c r="U1391" s="43"/>
      <c r="V1391" s="43"/>
      <c r="W1391" s="43"/>
      <c r="X1391" s="43"/>
      <c r="Y1391" s="43"/>
      <c r="Z1391" s="43"/>
      <c r="AA1391" s="43"/>
      <c r="AB1391" s="43"/>
      <c r="AC1391" s="43"/>
      <c r="AD1391" s="43" t="s">
        <v>1525</v>
      </c>
      <c r="AE1391" s="43"/>
      <c r="AF1391" s="1"/>
    </row>
    <row r="1392" spans="1:32">
      <c r="A1392" s="1" t="s">
        <v>1799</v>
      </c>
      <c r="B1392" s="29">
        <v>42427</v>
      </c>
      <c r="C1392" s="43" t="s">
        <v>645</v>
      </c>
      <c r="D1392" s="43" t="s">
        <v>31</v>
      </c>
      <c r="E1392" s="43" t="s">
        <v>53</v>
      </c>
      <c r="F1392" s="43" t="s">
        <v>1538</v>
      </c>
      <c r="G1392" s="44" t="s">
        <v>1461</v>
      </c>
      <c r="H1392" s="44" t="s">
        <v>27</v>
      </c>
      <c r="I1392" s="43"/>
      <c r="J1392" s="43"/>
      <c r="K1392" s="43"/>
      <c r="L1392" s="43"/>
      <c r="M1392" s="43"/>
      <c r="N1392" s="43"/>
      <c r="O1392" s="43"/>
      <c r="P1392" s="43"/>
      <c r="Q1392" s="43"/>
      <c r="R1392" s="43"/>
      <c r="S1392" s="43"/>
      <c r="T1392" s="43"/>
      <c r="U1392" s="43"/>
      <c r="V1392" s="43"/>
      <c r="W1392" s="43"/>
      <c r="X1392" s="43"/>
      <c r="Y1392" s="43"/>
      <c r="Z1392" s="43"/>
      <c r="AA1392" s="43"/>
      <c r="AB1392" s="43"/>
      <c r="AC1392" s="43"/>
      <c r="AD1392" s="43" t="s">
        <v>1678</v>
      </c>
      <c r="AE1392" s="43"/>
      <c r="AF1392" s="1"/>
    </row>
    <row r="1393" spans="1:32">
      <c r="A1393" s="1" t="s">
        <v>1799</v>
      </c>
      <c r="B1393" s="29">
        <v>42427</v>
      </c>
      <c r="C1393" s="43" t="s">
        <v>660</v>
      </c>
      <c r="D1393" s="43" t="s">
        <v>30</v>
      </c>
      <c r="E1393" s="43" t="s">
        <v>53</v>
      </c>
      <c r="F1393" s="43" t="s">
        <v>1547</v>
      </c>
      <c r="G1393" s="40" t="s">
        <v>227</v>
      </c>
      <c r="H1393" s="40" t="s">
        <v>33</v>
      </c>
      <c r="I1393" s="43"/>
      <c r="J1393" s="43"/>
      <c r="K1393" s="43"/>
      <c r="L1393" s="43"/>
      <c r="M1393" s="43"/>
      <c r="N1393" s="43"/>
      <c r="O1393" s="43"/>
      <c r="P1393" s="43"/>
      <c r="Q1393" s="43"/>
      <c r="R1393" s="43"/>
      <c r="S1393" s="43"/>
      <c r="T1393" s="43"/>
      <c r="U1393" s="43"/>
      <c r="V1393" s="43"/>
      <c r="W1393" s="43"/>
      <c r="X1393" s="43"/>
      <c r="Y1393" s="43"/>
      <c r="Z1393" s="43"/>
      <c r="AA1393" s="43"/>
      <c r="AB1393" s="43"/>
      <c r="AC1393" s="43"/>
      <c r="AD1393" s="43" t="s">
        <v>1525</v>
      </c>
      <c r="AE1393" s="43"/>
      <c r="AF1393" s="1"/>
    </row>
    <row r="1394" spans="1:32">
      <c r="A1394" s="1" t="s">
        <v>1799</v>
      </c>
      <c r="B1394" s="29">
        <v>42427</v>
      </c>
      <c r="C1394" s="43" t="s">
        <v>658</v>
      </c>
      <c r="D1394" s="43" t="s">
        <v>146</v>
      </c>
      <c r="E1394" s="43" t="s">
        <v>25</v>
      </c>
      <c r="F1394" s="43" t="s">
        <v>1566</v>
      </c>
      <c r="G1394" s="43" t="s">
        <v>227</v>
      </c>
      <c r="H1394" s="43" t="s">
        <v>33</v>
      </c>
      <c r="I1394" s="43" t="s">
        <v>1603</v>
      </c>
      <c r="J1394" s="43">
        <v>20.96</v>
      </c>
      <c r="K1394" s="43">
        <v>16.39</v>
      </c>
      <c r="L1394" s="43">
        <v>8.9499999999999993</v>
      </c>
      <c r="M1394" s="43"/>
      <c r="N1394" s="43"/>
      <c r="O1394" s="43"/>
      <c r="P1394" s="43"/>
      <c r="Q1394" s="43">
        <v>19</v>
      </c>
      <c r="R1394" s="43">
        <v>42</v>
      </c>
      <c r="S1394" s="43">
        <v>23</v>
      </c>
      <c r="T1394" s="43"/>
      <c r="U1394" s="43"/>
      <c r="V1394" s="43"/>
      <c r="W1394" s="43"/>
      <c r="X1394" s="43" t="s">
        <v>1637</v>
      </c>
      <c r="Y1394" s="43"/>
      <c r="Z1394" s="43"/>
      <c r="AA1394" s="43"/>
      <c r="AB1394" s="43"/>
      <c r="AC1394" s="43" t="s">
        <v>1328</v>
      </c>
      <c r="AD1394" s="43" t="s">
        <v>1525</v>
      </c>
      <c r="AE1394" s="43" t="s">
        <v>1683</v>
      </c>
      <c r="AF1394" s="1"/>
    </row>
    <row r="1395" spans="1:32">
      <c r="A1395" s="1" t="s">
        <v>1799</v>
      </c>
      <c r="B1395" s="29">
        <v>42427</v>
      </c>
      <c r="C1395" s="43" t="s">
        <v>655</v>
      </c>
      <c r="D1395" s="43" t="s">
        <v>29</v>
      </c>
      <c r="E1395" s="43" t="s">
        <v>53</v>
      </c>
      <c r="F1395" s="43" t="s">
        <v>1543</v>
      </c>
      <c r="G1395" s="40" t="s">
        <v>224</v>
      </c>
      <c r="H1395" s="40" t="s">
        <v>27</v>
      </c>
      <c r="I1395" s="43"/>
      <c r="J1395" s="43"/>
      <c r="K1395" s="43"/>
      <c r="L1395" s="43"/>
      <c r="M1395" s="43"/>
      <c r="N1395" s="43"/>
      <c r="O1395" s="43"/>
      <c r="P1395" s="43"/>
      <c r="Q1395" s="43"/>
      <c r="R1395" s="43"/>
      <c r="S1395" s="43"/>
      <c r="T1395" s="43"/>
      <c r="U1395" s="43"/>
      <c r="V1395" s="43"/>
      <c r="W1395" s="43"/>
      <c r="X1395" s="43"/>
      <c r="Y1395" s="43"/>
      <c r="Z1395" s="43"/>
      <c r="AA1395" s="43"/>
      <c r="AB1395" s="43"/>
      <c r="AC1395" s="43"/>
      <c r="AD1395" s="43" t="s">
        <v>1525</v>
      </c>
      <c r="AE1395" s="43"/>
      <c r="AF1395" s="1"/>
    </row>
    <row r="1396" spans="1:32">
      <c r="A1396" s="1" t="s">
        <v>1800</v>
      </c>
      <c r="B1396" s="28">
        <v>42428</v>
      </c>
      <c r="C1396" s="40" t="s">
        <v>633</v>
      </c>
      <c r="D1396" s="40" t="s">
        <v>30</v>
      </c>
      <c r="E1396" s="40" t="s">
        <v>25</v>
      </c>
      <c r="F1396" s="40" t="s">
        <v>1571</v>
      </c>
      <c r="G1396" s="40" t="s">
        <v>224</v>
      </c>
      <c r="H1396" s="40" t="s">
        <v>27</v>
      </c>
      <c r="I1396" s="40" t="s">
        <v>1607</v>
      </c>
      <c r="J1396" s="40">
        <v>26.74</v>
      </c>
      <c r="K1396" s="40">
        <v>17</v>
      </c>
      <c r="L1396" s="40">
        <v>12.99</v>
      </c>
      <c r="M1396" s="40"/>
      <c r="N1396" s="40"/>
      <c r="O1396" s="40"/>
      <c r="P1396" s="40"/>
      <c r="Q1396" s="40">
        <v>19</v>
      </c>
      <c r="R1396" s="40">
        <v>60</v>
      </c>
      <c r="S1396" s="40">
        <v>42</v>
      </c>
      <c r="T1396" s="40">
        <v>8</v>
      </c>
      <c r="U1396" s="40"/>
      <c r="V1396" s="40"/>
      <c r="W1396" s="40"/>
      <c r="X1396" s="40" t="s">
        <v>1643</v>
      </c>
      <c r="Y1396" s="40" t="s">
        <v>1644</v>
      </c>
      <c r="Z1396" s="40"/>
      <c r="AA1396" s="40"/>
      <c r="AB1396" s="40"/>
      <c r="AC1396" s="40" t="s">
        <v>1317</v>
      </c>
      <c r="AD1396" s="40" t="s">
        <v>1667</v>
      </c>
      <c r="AE1396" s="40"/>
      <c r="AF1396" s="1"/>
    </row>
    <row r="1397" spans="1:32">
      <c r="A1397" s="1" t="s">
        <v>1800</v>
      </c>
      <c r="B1397" s="28">
        <v>42428</v>
      </c>
      <c r="C1397" s="40" t="s">
        <v>604</v>
      </c>
      <c r="D1397" s="40" t="s">
        <v>30</v>
      </c>
      <c r="E1397" s="40" t="s">
        <v>25</v>
      </c>
      <c r="F1397" s="40" t="s">
        <v>1568</v>
      </c>
      <c r="G1397" s="40" t="s">
        <v>224</v>
      </c>
      <c r="H1397" s="40" t="s">
        <v>27</v>
      </c>
      <c r="I1397" s="40" t="s">
        <v>1604</v>
      </c>
      <c r="J1397" s="40">
        <v>25.15</v>
      </c>
      <c r="K1397" s="40">
        <v>16.45</v>
      </c>
      <c r="L1397" s="40">
        <v>13.81</v>
      </c>
      <c r="M1397" s="40"/>
      <c r="N1397" s="40"/>
      <c r="O1397" s="40"/>
      <c r="P1397" s="40"/>
      <c r="Q1397" s="40">
        <v>19</v>
      </c>
      <c r="R1397" s="40">
        <v>58</v>
      </c>
      <c r="S1397" s="40">
        <v>39</v>
      </c>
      <c r="T1397" s="40">
        <v>25</v>
      </c>
      <c r="U1397" s="40"/>
      <c r="V1397" s="40"/>
      <c r="W1397" s="40"/>
      <c r="X1397" s="40" t="s">
        <v>1639</v>
      </c>
      <c r="Y1397" s="40" t="s">
        <v>1640</v>
      </c>
      <c r="Z1397" s="40"/>
      <c r="AA1397" s="40"/>
      <c r="AB1397" s="40"/>
      <c r="AC1397" s="40" t="s">
        <v>1322</v>
      </c>
      <c r="AD1397" s="40" t="s">
        <v>750</v>
      </c>
      <c r="AE1397" s="40" t="s">
        <v>1688</v>
      </c>
      <c r="AF1397" s="1"/>
    </row>
    <row r="1398" spans="1:32">
      <c r="A1398" s="1" t="s">
        <v>1800</v>
      </c>
      <c r="B1398" s="28">
        <v>42428</v>
      </c>
      <c r="C1398" s="40" t="s">
        <v>623</v>
      </c>
      <c r="D1398" s="40" t="s">
        <v>30</v>
      </c>
      <c r="E1398" s="40" t="s">
        <v>25</v>
      </c>
      <c r="F1398" s="40" t="s">
        <v>1570</v>
      </c>
      <c r="G1398" s="40" t="s">
        <v>224</v>
      </c>
      <c r="H1398" s="40" t="s">
        <v>90</v>
      </c>
      <c r="I1398" s="40" t="s">
        <v>1606</v>
      </c>
      <c r="J1398" s="40">
        <v>24.57</v>
      </c>
      <c r="K1398" s="40">
        <v>15.93</v>
      </c>
      <c r="L1398" s="40">
        <v>8.49</v>
      </c>
      <c r="M1398" s="40"/>
      <c r="N1398" s="40"/>
      <c r="O1398" s="40"/>
      <c r="P1398" s="40"/>
      <c r="Q1398" s="40">
        <v>19</v>
      </c>
      <c r="R1398" s="40">
        <v>49</v>
      </c>
      <c r="S1398" s="40">
        <v>30</v>
      </c>
      <c r="T1398" s="40">
        <v>35</v>
      </c>
      <c r="U1398" s="40"/>
      <c r="V1398" s="40" t="s">
        <v>1618</v>
      </c>
      <c r="W1398" s="40"/>
      <c r="X1398" s="40" t="s">
        <v>1641</v>
      </c>
      <c r="Y1398" s="40" t="s">
        <v>1642</v>
      </c>
      <c r="Z1398" s="40"/>
      <c r="AA1398" s="40"/>
      <c r="AB1398" s="40"/>
      <c r="AC1398" s="40" t="s">
        <v>750</v>
      </c>
      <c r="AD1398" s="40" t="s">
        <v>1667</v>
      </c>
      <c r="AE1398" s="40"/>
      <c r="AF1398" s="1"/>
    </row>
    <row r="1399" spans="1:32">
      <c r="A1399" s="1" t="s">
        <v>1800</v>
      </c>
      <c r="B1399" s="28">
        <v>42428</v>
      </c>
      <c r="C1399" s="40" t="s">
        <v>660</v>
      </c>
      <c r="D1399" s="40" t="s">
        <v>35</v>
      </c>
      <c r="E1399" s="40" t="s">
        <v>25</v>
      </c>
      <c r="F1399" s="40" t="s">
        <v>1572</v>
      </c>
      <c r="G1399" s="40" t="s">
        <v>224</v>
      </c>
      <c r="H1399" s="40" t="s">
        <v>33</v>
      </c>
      <c r="I1399" s="40" t="s">
        <v>1319</v>
      </c>
      <c r="J1399" s="40">
        <v>24.82</v>
      </c>
      <c r="K1399" s="40">
        <v>15.17</v>
      </c>
      <c r="L1399" s="40">
        <v>7.93</v>
      </c>
      <c r="M1399" s="40"/>
      <c r="N1399" s="40"/>
      <c r="O1399" s="40"/>
      <c r="P1399" s="40"/>
      <c r="Q1399" s="40">
        <v>19</v>
      </c>
      <c r="R1399" s="40">
        <v>50</v>
      </c>
      <c r="S1399" s="40">
        <v>31</v>
      </c>
      <c r="T1399" s="40">
        <v>0</v>
      </c>
      <c r="U1399" s="40"/>
      <c r="V1399" s="40"/>
      <c r="W1399" s="40"/>
      <c r="X1399" s="40"/>
      <c r="Y1399" s="40"/>
      <c r="Z1399" s="40"/>
      <c r="AA1399" s="40"/>
      <c r="AB1399" s="40"/>
      <c r="AC1399" s="40" t="s">
        <v>1328</v>
      </c>
      <c r="AD1399" s="40" t="s">
        <v>1667</v>
      </c>
      <c r="AE1399" s="40" t="s">
        <v>1694</v>
      </c>
      <c r="AF1399" s="1"/>
    </row>
    <row r="1400" spans="1:32">
      <c r="A1400" s="1" t="s">
        <v>1800</v>
      </c>
      <c r="B1400" s="28">
        <v>42428</v>
      </c>
      <c r="C1400" s="40" t="s">
        <v>609</v>
      </c>
      <c r="D1400" s="40" t="s">
        <v>518</v>
      </c>
      <c r="E1400" s="40" t="s">
        <v>25</v>
      </c>
      <c r="F1400" s="40" t="s">
        <v>1569</v>
      </c>
      <c r="G1400" s="40" t="s">
        <v>224</v>
      </c>
      <c r="H1400" s="40" t="s">
        <v>90</v>
      </c>
      <c r="I1400" s="40" t="s">
        <v>1605</v>
      </c>
      <c r="J1400" s="40">
        <v>37.229999999999997</v>
      </c>
      <c r="K1400" s="40"/>
      <c r="L1400" s="40"/>
      <c r="M1400" s="40">
        <v>159.6</v>
      </c>
      <c r="N1400" s="40">
        <v>146.1</v>
      </c>
      <c r="O1400" s="40">
        <v>91.541353383458642</v>
      </c>
      <c r="P1400" s="40"/>
      <c r="Q1400" s="40">
        <v>19</v>
      </c>
      <c r="R1400" s="40">
        <v>154</v>
      </c>
      <c r="S1400" s="40">
        <v>135</v>
      </c>
      <c r="T1400" s="40"/>
      <c r="U1400" s="40"/>
      <c r="V1400" s="40"/>
      <c r="W1400" s="40"/>
      <c r="X1400" s="40"/>
      <c r="Y1400" s="40"/>
      <c r="Z1400" s="40"/>
      <c r="AA1400" s="40"/>
      <c r="AB1400" s="40"/>
      <c r="AC1400" s="40" t="s">
        <v>750</v>
      </c>
      <c r="AD1400" s="40" t="s">
        <v>750</v>
      </c>
      <c r="AE1400" s="40" t="s">
        <v>1689</v>
      </c>
      <c r="AF1400" s="1"/>
    </row>
    <row r="1401" spans="1:32">
      <c r="A1401" s="1" t="s">
        <v>1800</v>
      </c>
      <c r="B1401" s="28">
        <v>42428</v>
      </c>
      <c r="C1401" s="40" t="s">
        <v>674</v>
      </c>
      <c r="D1401" s="40" t="s">
        <v>239</v>
      </c>
      <c r="E1401" s="40" t="s">
        <v>53</v>
      </c>
      <c r="F1401" s="40" t="s">
        <v>1560</v>
      </c>
      <c r="G1401" s="40" t="s">
        <v>26</v>
      </c>
      <c r="H1401" s="40" t="s">
        <v>27</v>
      </c>
      <c r="I1401" s="40"/>
      <c r="J1401" s="40"/>
      <c r="K1401" s="40"/>
      <c r="L1401" s="40"/>
      <c r="M1401" s="40"/>
      <c r="N1401" s="40"/>
      <c r="O1401" s="40"/>
      <c r="P1401" s="40"/>
      <c r="Q1401" s="40"/>
      <c r="R1401" s="40"/>
      <c r="S1401" s="40"/>
      <c r="T1401" s="40"/>
      <c r="U1401" s="40"/>
      <c r="V1401" s="40"/>
      <c r="W1401" s="40"/>
      <c r="X1401" s="40"/>
      <c r="Y1401" s="40"/>
      <c r="Z1401" s="40"/>
      <c r="AA1401" s="40"/>
      <c r="AB1401" s="40"/>
      <c r="AC1401" s="40"/>
      <c r="AD1401" s="40" t="s">
        <v>79</v>
      </c>
      <c r="AE1401" s="40"/>
      <c r="AF1401" s="1"/>
    </row>
    <row r="1402" spans="1:32">
      <c r="A1402" s="1" t="s">
        <v>1800</v>
      </c>
      <c r="B1402" s="28">
        <v>42428</v>
      </c>
      <c r="C1402" s="40" t="s">
        <v>642</v>
      </c>
      <c r="D1402" s="40" t="s">
        <v>31</v>
      </c>
      <c r="E1402" s="40" t="s">
        <v>53</v>
      </c>
      <c r="F1402" s="40" t="s">
        <v>1538</v>
      </c>
      <c r="G1402" s="44" t="s">
        <v>1461</v>
      </c>
      <c r="H1402" s="44" t="s">
        <v>27</v>
      </c>
      <c r="I1402" s="40"/>
      <c r="J1402" s="40"/>
      <c r="K1402" s="40"/>
      <c r="L1402" s="40"/>
      <c r="M1402" s="40"/>
      <c r="N1402" s="40"/>
      <c r="O1402" s="40"/>
      <c r="P1402" s="40"/>
      <c r="Q1402" s="40"/>
      <c r="R1402" s="40"/>
      <c r="S1402" s="40"/>
      <c r="T1402" s="40"/>
      <c r="U1402" s="40"/>
      <c r="V1402" s="40"/>
      <c r="W1402" s="40"/>
      <c r="X1402" s="40"/>
      <c r="Y1402" s="40"/>
      <c r="Z1402" s="40"/>
      <c r="AA1402" s="40"/>
      <c r="AB1402" s="40"/>
      <c r="AC1402" s="40"/>
      <c r="AD1402" s="40" t="s">
        <v>1667</v>
      </c>
      <c r="AE1402" s="40" t="s">
        <v>1692</v>
      </c>
      <c r="AF1402" s="1"/>
    </row>
    <row r="1403" spans="1:32">
      <c r="A1403" s="1" t="s">
        <v>1800</v>
      </c>
      <c r="B1403" s="28">
        <v>42428</v>
      </c>
      <c r="C1403" s="40" t="s">
        <v>626</v>
      </c>
      <c r="D1403" s="40" t="s">
        <v>121</v>
      </c>
      <c r="E1403" s="40" t="s">
        <v>53</v>
      </c>
      <c r="F1403" s="40" t="s">
        <v>1524</v>
      </c>
      <c r="G1403" s="40" t="s">
        <v>26</v>
      </c>
      <c r="H1403" s="40" t="s">
        <v>33</v>
      </c>
      <c r="I1403" s="40"/>
      <c r="J1403" s="40"/>
      <c r="K1403" s="40"/>
      <c r="L1403" s="40"/>
      <c r="M1403" s="40"/>
      <c r="N1403" s="40"/>
      <c r="O1403" s="40"/>
      <c r="P1403" s="40"/>
      <c r="Q1403" s="40"/>
      <c r="R1403" s="40"/>
      <c r="S1403" s="40"/>
      <c r="T1403" s="40"/>
      <c r="U1403" s="40"/>
      <c r="V1403" s="40" t="s">
        <v>1018</v>
      </c>
      <c r="W1403" s="40"/>
      <c r="X1403" s="40"/>
      <c r="Y1403" s="40"/>
      <c r="Z1403" s="40"/>
      <c r="AA1403" s="40"/>
      <c r="AB1403" s="40"/>
      <c r="AC1403" s="40"/>
      <c r="AD1403" s="40" t="s">
        <v>1667</v>
      </c>
      <c r="AE1403" s="40"/>
      <c r="AF1403" s="1"/>
    </row>
    <row r="1404" spans="1:32">
      <c r="A1404" s="1" t="s">
        <v>1800</v>
      </c>
      <c r="B1404" s="28">
        <v>42428</v>
      </c>
      <c r="C1404" s="40" t="s">
        <v>629</v>
      </c>
      <c r="D1404" s="40" t="s">
        <v>29</v>
      </c>
      <c r="E1404" s="40" t="s">
        <v>53</v>
      </c>
      <c r="F1404" s="40" t="s">
        <v>1536</v>
      </c>
      <c r="G1404" s="40" t="s">
        <v>224</v>
      </c>
      <c r="H1404" s="40" t="s">
        <v>27</v>
      </c>
      <c r="I1404" s="40"/>
      <c r="J1404" s="40"/>
      <c r="K1404" s="40"/>
      <c r="L1404" s="40"/>
      <c r="M1404" s="40"/>
      <c r="N1404" s="40"/>
      <c r="O1404" s="40"/>
      <c r="P1404" s="40"/>
      <c r="Q1404" s="40"/>
      <c r="R1404" s="40"/>
      <c r="S1404" s="40"/>
      <c r="T1404" s="40"/>
      <c r="U1404" s="40"/>
      <c r="V1404" s="40"/>
      <c r="W1404" s="40"/>
      <c r="X1404" s="40"/>
      <c r="Y1404" s="40"/>
      <c r="Z1404" s="40"/>
      <c r="AA1404" s="40"/>
      <c r="AB1404" s="40"/>
      <c r="AC1404" s="40"/>
      <c r="AD1404" s="40" t="s">
        <v>1667</v>
      </c>
      <c r="AE1404" s="40"/>
      <c r="AF1404" s="1"/>
    </row>
    <row r="1405" spans="1:32">
      <c r="A1405" s="1" t="s">
        <v>1800</v>
      </c>
      <c r="B1405" s="28">
        <v>42428</v>
      </c>
      <c r="C1405" s="40" t="s">
        <v>651</v>
      </c>
      <c r="D1405" s="40" t="s">
        <v>29</v>
      </c>
      <c r="E1405" s="40" t="s">
        <v>53</v>
      </c>
      <c r="F1405" s="40" t="s">
        <v>1543</v>
      </c>
      <c r="G1405" s="40" t="s">
        <v>224</v>
      </c>
      <c r="H1405" s="40" t="s">
        <v>27</v>
      </c>
      <c r="I1405" s="40"/>
      <c r="J1405" s="40"/>
      <c r="K1405" s="40"/>
      <c r="L1405" s="40"/>
      <c r="M1405" s="40"/>
      <c r="N1405" s="40"/>
      <c r="O1405" s="40"/>
      <c r="P1405" s="40"/>
      <c r="Q1405" s="40"/>
      <c r="R1405" s="40"/>
      <c r="S1405" s="40"/>
      <c r="T1405" s="40"/>
      <c r="U1405" s="40"/>
      <c r="V1405" s="40"/>
      <c r="W1405" s="40"/>
      <c r="X1405" s="40"/>
      <c r="Y1405" s="40"/>
      <c r="Z1405" s="40"/>
      <c r="AA1405" s="40"/>
      <c r="AB1405" s="40"/>
      <c r="AC1405" s="40"/>
      <c r="AD1405" s="40" t="s">
        <v>1667</v>
      </c>
      <c r="AE1405" s="40" t="s">
        <v>1693</v>
      </c>
      <c r="AF1405" s="1"/>
    </row>
    <row r="1406" spans="1:32" s="78" customFormat="1">
      <c r="A1406" s="31" t="s">
        <v>1800</v>
      </c>
      <c r="B1406" s="37">
        <v>42428</v>
      </c>
      <c r="C1406" s="41" t="s">
        <v>594</v>
      </c>
      <c r="D1406" s="41" t="s">
        <v>265</v>
      </c>
      <c r="E1406" s="41" t="s">
        <v>53</v>
      </c>
      <c r="F1406" s="41" t="s">
        <v>1305</v>
      </c>
      <c r="G1406" s="41" t="s">
        <v>26</v>
      </c>
      <c r="H1406" s="41" t="s">
        <v>33</v>
      </c>
      <c r="I1406" s="41"/>
      <c r="J1406" s="41"/>
      <c r="K1406" s="41"/>
      <c r="L1406" s="41"/>
      <c r="M1406" s="41"/>
      <c r="N1406" s="41"/>
      <c r="O1406" s="41"/>
      <c r="P1406" s="41"/>
      <c r="Q1406" s="41"/>
      <c r="R1406" s="41"/>
      <c r="S1406" s="41"/>
      <c r="T1406" s="41"/>
      <c r="U1406" s="41"/>
      <c r="V1406" s="41"/>
      <c r="W1406" s="41" t="s">
        <v>1617</v>
      </c>
      <c r="X1406" s="41"/>
      <c r="Y1406" s="41"/>
      <c r="Z1406" s="41"/>
      <c r="AA1406" s="41"/>
      <c r="AB1406" s="41"/>
      <c r="AC1406" s="41"/>
      <c r="AD1406" s="41" t="s">
        <v>750</v>
      </c>
      <c r="AE1406" s="41" t="s">
        <v>1685</v>
      </c>
      <c r="AF1406" s="31"/>
    </row>
    <row r="1407" spans="1:32">
      <c r="A1407" s="1" t="s">
        <v>1800</v>
      </c>
      <c r="B1407" s="28">
        <v>42428</v>
      </c>
      <c r="C1407" s="40" t="s">
        <v>600</v>
      </c>
      <c r="D1407" s="40" t="s">
        <v>29</v>
      </c>
      <c r="E1407" s="40" t="s">
        <v>53</v>
      </c>
      <c r="F1407" s="40" t="s">
        <v>1554</v>
      </c>
      <c r="G1407" s="40" t="s">
        <v>224</v>
      </c>
      <c r="H1407" s="40" t="s">
        <v>33</v>
      </c>
      <c r="I1407" s="40"/>
      <c r="J1407" s="40"/>
      <c r="K1407" s="40"/>
      <c r="L1407" s="40"/>
      <c r="M1407" s="40"/>
      <c r="N1407" s="40"/>
      <c r="O1407" s="40"/>
      <c r="P1407" s="40"/>
      <c r="Q1407" s="40"/>
      <c r="R1407" s="40"/>
      <c r="S1407" s="40"/>
      <c r="T1407" s="40"/>
      <c r="U1407" s="40"/>
      <c r="V1407" s="40"/>
      <c r="W1407" s="40"/>
      <c r="X1407" s="40"/>
      <c r="Y1407" s="40"/>
      <c r="Z1407" s="40"/>
      <c r="AA1407" s="40"/>
      <c r="AB1407" s="40"/>
      <c r="AC1407" s="40"/>
      <c r="AD1407" s="40" t="s">
        <v>750</v>
      </c>
      <c r="AE1407" s="40" t="s">
        <v>1687</v>
      </c>
      <c r="AF1407" s="1"/>
    </row>
    <row r="1408" spans="1:32">
      <c r="A1408" s="35" t="s">
        <v>1800</v>
      </c>
      <c r="B1408" s="39">
        <v>42428</v>
      </c>
      <c r="C1408" s="45" t="s">
        <v>631</v>
      </c>
      <c r="D1408" s="45" t="s">
        <v>518</v>
      </c>
      <c r="E1408" s="45" t="s">
        <v>25</v>
      </c>
      <c r="F1408" s="45"/>
      <c r="G1408" s="45"/>
      <c r="H1408" s="45"/>
      <c r="I1408" s="45"/>
      <c r="J1408" s="45"/>
      <c r="K1408" s="45"/>
      <c r="L1408" s="45"/>
      <c r="M1408" s="45"/>
      <c r="N1408" s="45"/>
      <c r="O1408" s="45"/>
      <c r="P1408" s="45"/>
      <c r="Q1408" s="45"/>
      <c r="R1408" s="45"/>
      <c r="S1408" s="45"/>
      <c r="T1408" s="45"/>
      <c r="U1408" s="45"/>
      <c r="V1408" s="45"/>
      <c r="W1408" s="45"/>
      <c r="X1408" s="45"/>
      <c r="Y1408" s="45"/>
      <c r="Z1408" s="45"/>
      <c r="AA1408" s="45"/>
      <c r="AB1408" s="45"/>
      <c r="AC1408" s="45"/>
      <c r="AD1408" s="45" t="s">
        <v>1667</v>
      </c>
      <c r="AE1408" s="45" t="s">
        <v>2602</v>
      </c>
      <c r="AF1408" s="35"/>
    </row>
    <row r="1409" spans="1:32">
      <c r="A1409" s="1" t="s">
        <v>1801</v>
      </c>
      <c r="B1409" s="29">
        <v>42429</v>
      </c>
      <c r="C1409" s="43" t="s">
        <v>660</v>
      </c>
      <c r="D1409" s="43" t="s">
        <v>146</v>
      </c>
      <c r="E1409" s="43" t="s">
        <v>53</v>
      </c>
      <c r="F1409" s="43" t="s">
        <v>1576</v>
      </c>
      <c r="G1409" s="40" t="s">
        <v>26</v>
      </c>
      <c r="H1409" s="40" t="s">
        <v>27</v>
      </c>
      <c r="I1409" s="43"/>
      <c r="J1409" s="43"/>
      <c r="K1409" s="43"/>
      <c r="L1409" s="43"/>
      <c r="M1409" s="43"/>
      <c r="N1409" s="43"/>
      <c r="O1409" s="43"/>
      <c r="P1409" s="43"/>
      <c r="Q1409" s="43"/>
      <c r="R1409" s="43"/>
      <c r="S1409" s="43"/>
      <c r="T1409" s="43"/>
      <c r="U1409" s="43"/>
      <c r="V1409" s="43"/>
      <c r="W1409" s="43"/>
      <c r="X1409" s="43"/>
      <c r="Y1409" s="43"/>
      <c r="Z1409" s="43"/>
      <c r="AA1409" s="43"/>
      <c r="AB1409" s="43"/>
      <c r="AC1409" s="43"/>
      <c r="AD1409" s="43" t="s">
        <v>1317</v>
      </c>
      <c r="AE1409" s="43"/>
      <c r="AF1409" s="1"/>
    </row>
    <row r="1410" spans="1:32">
      <c r="A1410" s="1" t="s">
        <v>1801</v>
      </c>
      <c r="B1410" s="29">
        <v>42429</v>
      </c>
      <c r="C1410" s="43" t="s">
        <v>686</v>
      </c>
      <c r="D1410" s="43" t="s">
        <v>239</v>
      </c>
      <c r="E1410" s="43" t="s">
        <v>25</v>
      </c>
      <c r="F1410" s="43" t="s">
        <v>1579</v>
      </c>
      <c r="G1410" s="43" t="s">
        <v>26</v>
      </c>
      <c r="H1410" s="43" t="s">
        <v>33</v>
      </c>
      <c r="I1410" s="43" t="s">
        <v>1611</v>
      </c>
      <c r="J1410" s="43">
        <v>44.07</v>
      </c>
      <c r="K1410" s="43"/>
      <c r="L1410" s="43"/>
      <c r="M1410" s="43">
        <v>188.88</v>
      </c>
      <c r="N1410" s="43">
        <v>173.28</v>
      </c>
      <c r="O1410" s="43">
        <v>91.740787800000007</v>
      </c>
      <c r="P1410" s="43">
        <v>41.33</v>
      </c>
      <c r="Q1410" s="43">
        <v>19</v>
      </c>
      <c r="R1410" s="43">
        <v>194</v>
      </c>
      <c r="S1410" s="43">
        <v>175</v>
      </c>
      <c r="T1410" s="43"/>
      <c r="U1410" s="43"/>
      <c r="V1410" s="43"/>
      <c r="W1410" s="43"/>
      <c r="X1410" s="43"/>
      <c r="Y1410" s="43"/>
      <c r="Z1410" s="43"/>
      <c r="AA1410" s="43"/>
      <c r="AB1410" s="43"/>
      <c r="AC1410" s="43" t="s">
        <v>1322</v>
      </c>
      <c r="AD1410" s="43" t="s">
        <v>1322</v>
      </c>
      <c r="AE1410" s="43"/>
      <c r="AF1410" s="1"/>
    </row>
    <row r="1411" spans="1:32">
      <c r="A1411" s="1" t="s">
        <v>1801</v>
      </c>
      <c r="B1411" s="29">
        <v>42429</v>
      </c>
      <c r="C1411" s="43" t="s">
        <v>636</v>
      </c>
      <c r="D1411" s="43" t="s">
        <v>146</v>
      </c>
      <c r="E1411" s="43" t="s">
        <v>53</v>
      </c>
      <c r="F1411" s="43" t="s">
        <v>1563</v>
      </c>
      <c r="G1411" s="43" t="s">
        <v>26</v>
      </c>
      <c r="H1411" s="43" t="s">
        <v>27</v>
      </c>
      <c r="I1411" s="43"/>
      <c r="J1411" s="43"/>
      <c r="K1411" s="43"/>
      <c r="L1411" s="43"/>
      <c r="M1411" s="43"/>
      <c r="N1411" s="43"/>
      <c r="O1411" s="43"/>
      <c r="P1411" s="43"/>
      <c r="Q1411" s="43"/>
      <c r="R1411" s="43"/>
      <c r="S1411" s="43"/>
      <c r="T1411" s="43"/>
      <c r="U1411" s="43"/>
      <c r="V1411" s="43"/>
      <c r="W1411" s="43"/>
      <c r="X1411" s="43"/>
      <c r="Y1411" s="43"/>
      <c r="Z1411" s="43"/>
      <c r="AA1411" s="43"/>
      <c r="AB1411" s="43"/>
      <c r="AC1411" s="43"/>
      <c r="AD1411" s="43" t="s">
        <v>1317</v>
      </c>
      <c r="AE1411" s="43"/>
      <c r="AF1411" s="1"/>
    </row>
    <row r="1412" spans="1:32">
      <c r="A1412" s="1" t="s">
        <v>1801</v>
      </c>
      <c r="B1412" s="29">
        <v>42429</v>
      </c>
      <c r="C1412" s="43" t="s">
        <v>648</v>
      </c>
      <c r="D1412" s="43" t="s">
        <v>30</v>
      </c>
      <c r="E1412" s="43" t="s">
        <v>25</v>
      </c>
      <c r="F1412" s="43" t="s">
        <v>1574</v>
      </c>
      <c r="G1412" s="43" t="s">
        <v>224</v>
      </c>
      <c r="H1412" s="43" t="s">
        <v>27</v>
      </c>
      <c r="I1412" s="43" t="s">
        <v>1608</v>
      </c>
      <c r="J1412" s="43">
        <v>26.85</v>
      </c>
      <c r="K1412" s="43">
        <v>20.11</v>
      </c>
      <c r="L1412" s="43">
        <v>16.73</v>
      </c>
      <c r="M1412" s="43"/>
      <c r="N1412" s="43"/>
      <c r="O1412" s="43"/>
      <c r="P1412" s="43"/>
      <c r="Q1412" s="43">
        <v>19</v>
      </c>
      <c r="R1412" s="43">
        <v>66</v>
      </c>
      <c r="S1412" s="43">
        <v>47</v>
      </c>
      <c r="T1412" s="43">
        <v>26</v>
      </c>
      <c r="U1412" s="43"/>
      <c r="V1412" s="43"/>
      <c r="W1412" s="43"/>
      <c r="X1412" s="43" t="s">
        <v>1645</v>
      </c>
      <c r="Y1412" s="43" t="s">
        <v>1646</v>
      </c>
      <c r="Z1412" s="43"/>
      <c r="AA1412" s="43"/>
      <c r="AB1412" s="43"/>
      <c r="AC1412" s="43" t="s">
        <v>1328</v>
      </c>
      <c r="AD1412" s="43" t="s">
        <v>1317</v>
      </c>
      <c r="AE1412" s="43"/>
      <c r="AF1412" s="1"/>
    </row>
    <row r="1413" spans="1:32">
      <c r="A1413" s="1" t="s">
        <v>1801</v>
      </c>
      <c r="B1413" s="29">
        <v>42429</v>
      </c>
      <c r="C1413" s="43" t="s">
        <v>637</v>
      </c>
      <c r="D1413" s="43" t="s">
        <v>30</v>
      </c>
      <c r="E1413" s="43" t="s">
        <v>53</v>
      </c>
      <c r="F1413" s="43" t="s">
        <v>1541</v>
      </c>
      <c r="G1413" s="40" t="s">
        <v>26</v>
      </c>
      <c r="H1413" s="40" t="s">
        <v>33</v>
      </c>
      <c r="I1413" s="43"/>
      <c r="J1413" s="43"/>
      <c r="K1413" s="43"/>
      <c r="L1413" s="43"/>
      <c r="M1413" s="43"/>
      <c r="N1413" s="43"/>
      <c r="O1413" s="43"/>
      <c r="P1413" s="43"/>
      <c r="Q1413" s="43"/>
      <c r="R1413" s="43"/>
      <c r="S1413" s="43"/>
      <c r="T1413" s="43"/>
      <c r="U1413" s="43"/>
      <c r="V1413" s="43"/>
      <c r="W1413" s="43"/>
      <c r="X1413" s="43"/>
      <c r="Y1413" s="43"/>
      <c r="Z1413" s="43"/>
      <c r="AA1413" s="43"/>
      <c r="AB1413" s="43"/>
      <c r="AC1413" s="43"/>
      <c r="AD1413" s="43" t="s">
        <v>1317</v>
      </c>
      <c r="AE1413" s="43"/>
      <c r="AF1413" s="1"/>
    </row>
    <row r="1414" spans="1:32">
      <c r="A1414" s="1" t="s">
        <v>1801</v>
      </c>
      <c r="B1414" s="29">
        <v>42429</v>
      </c>
      <c r="C1414" s="43" t="s">
        <v>676</v>
      </c>
      <c r="D1414" s="43" t="s">
        <v>29</v>
      </c>
      <c r="E1414" s="43" t="s">
        <v>25</v>
      </c>
      <c r="F1414" s="43" t="s">
        <v>1577</v>
      </c>
      <c r="G1414" s="43" t="s">
        <v>26</v>
      </c>
      <c r="H1414" s="43" t="s">
        <v>33</v>
      </c>
      <c r="I1414" s="43" t="s">
        <v>1610</v>
      </c>
      <c r="J1414" s="43">
        <v>36.89</v>
      </c>
      <c r="K1414" s="43">
        <v>24.48</v>
      </c>
      <c r="L1414" s="43">
        <v>12.65</v>
      </c>
      <c r="M1414" s="43"/>
      <c r="N1414" s="43"/>
      <c r="O1414" s="43"/>
      <c r="P1414" s="43"/>
      <c r="Q1414" s="43">
        <v>19</v>
      </c>
      <c r="R1414" s="43">
        <v>100</v>
      </c>
      <c r="S1414" s="43">
        <v>81</v>
      </c>
      <c r="T1414" s="43">
        <v>24</v>
      </c>
      <c r="U1414" s="43"/>
      <c r="V1414" s="43"/>
      <c r="W1414" s="43"/>
      <c r="X1414" s="43" t="s">
        <v>1649</v>
      </c>
      <c r="Y1414" s="43" t="s">
        <v>1650</v>
      </c>
      <c r="Z1414" s="43"/>
      <c r="AA1414" s="43"/>
      <c r="AB1414" s="43"/>
      <c r="AC1414" s="43" t="s">
        <v>1322</v>
      </c>
      <c r="AD1414" s="43" t="s">
        <v>1322</v>
      </c>
      <c r="AE1414" s="43"/>
      <c r="AF1414" s="1"/>
    </row>
    <row r="1415" spans="1:32">
      <c r="A1415" s="1" t="s">
        <v>1801</v>
      </c>
      <c r="B1415" s="29">
        <v>42429</v>
      </c>
      <c r="C1415" s="43" t="s">
        <v>679</v>
      </c>
      <c r="D1415" s="43" t="s">
        <v>29</v>
      </c>
      <c r="E1415" s="43" t="s">
        <v>53</v>
      </c>
      <c r="F1415" s="43" t="s">
        <v>1551</v>
      </c>
      <c r="G1415" s="40" t="s">
        <v>26</v>
      </c>
      <c r="H1415" s="40" t="s">
        <v>33</v>
      </c>
      <c r="I1415" s="43"/>
      <c r="J1415" s="43"/>
      <c r="K1415" s="43"/>
      <c r="L1415" s="43"/>
      <c r="M1415" s="43"/>
      <c r="N1415" s="43"/>
      <c r="O1415" s="43"/>
      <c r="P1415" s="43"/>
      <c r="Q1415" s="43"/>
      <c r="R1415" s="43"/>
      <c r="S1415" s="43"/>
      <c r="T1415" s="43"/>
      <c r="U1415" s="43"/>
      <c r="V1415" s="43"/>
      <c r="W1415" s="43"/>
      <c r="X1415" s="43"/>
      <c r="Y1415" s="43"/>
      <c r="Z1415" s="43"/>
      <c r="AA1415" s="43"/>
      <c r="AB1415" s="43"/>
      <c r="AC1415" s="43"/>
      <c r="AD1415" s="43" t="s">
        <v>1322</v>
      </c>
      <c r="AE1415" s="43"/>
      <c r="AF1415" s="1"/>
    </row>
    <row r="1416" spans="1:32">
      <c r="A1416" s="1" t="s">
        <v>1801</v>
      </c>
      <c r="B1416" s="29">
        <v>42429</v>
      </c>
      <c r="C1416" s="43" t="s">
        <v>650</v>
      </c>
      <c r="D1416" s="43" t="s">
        <v>30</v>
      </c>
      <c r="E1416" s="43" t="s">
        <v>25</v>
      </c>
      <c r="F1416" s="43" t="s">
        <v>1575</v>
      </c>
      <c r="G1416" s="43" t="s">
        <v>26</v>
      </c>
      <c r="H1416" s="43" t="s">
        <v>33</v>
      </c>
      <c r="I1416" s="43" t="s">
        <v>1609</v>
      </c>
      <c r="J1416" s="43">
        <v>24.94</v>
      </c>
      <c r="K1416" s="43">
        <v>14.33</v>
      </c>
      <c r="L1416" s="43">
        <v>8.9600000000000009</v>
      </c>
      <c r="M1416" s="43"/>
      <c r="N1416" s="43"/>
      <c r="O1416" s="43"/>
      <c r="P1416" s="43"/>
      <c r="Q1416" s="43">
        <v>19</v>
      </c>
      <c r="R1416" s="43">
        <v>49</v>
      </c>
      <c r="S1416" s="43">
        <v>30</v>
      </c>
      <c r="T1416" s="43">
        <v>10</v>
      </c>
      <c r="U1416" s="43"/>
      <c r="V1416" s="43"/>
      <c r="W1416" s="43"/>
      <c r="X1416" s="43" t="s">
        <v>1647</v>
      </c>
      <c r="Y1416" s="43" t="s">
        <v>1648</v>
      </c>
      <c r="Z1416" s="43"/>
      <c r="AA1416" s="43"/>
      <c r="AB1416" s="43"/>
      <c r="AC1416" s="43"/>
      <c r="AD1416" s="43" t="s">
        <v>1317</v>
      </c>
      <c r="AE1416" s="43"/>
      <c r="AF1416" s="1"/>
    </row>
    <row r="1417" spans="1:32">
      <c r="A1417" s="1" t="s">
        <v>1801</v>
      </c>
      <c r="B1417" s="29">
        <v>42429</v>
      </c>
      <c r="C1417" s="43" t="s">
        <v>639</v>
      </c>
      <c r="D1417" s="43" t="s">
        <v>30</v>
      </c>
      <c r="E1417" s="43" t="s">
        <v>53</v>
      </c>
      <c r="F1417" s="43" t="s">
        <v>1573</v>
      </c>
      <c r="G1417" s="43" t="s">
        <v>26</v>
      </c>
      <c r="H1417" s="43" t="s">
        <v>27</v>
      </c>
      <c r="I1417" s="43"/>
      <c r="J1417" s="43"/>
      <c r="K1417" s="43"/>
      <c r="L1417" s="43"/>
      <c r="M1417" s="43"/>
      <c r="N1417" s="43"/>
      <c r="O1417" s="43"/>
      <c r="P1417" s="43"/>
      <c r="Q1417" s="43"/>
      <c r="R1417" s="43"/>
      <c r="S1417" s="43"/>
      <c r="T1417" s="43"/>
      <c r="U1417" s="43"/>
      <c r="V1417" s="43"/>
      <c r="W1417" s="43"/>
      <c r="X1417" s="43"/>
      <c r="Y1417" s="43"/>
      <c r="Z1417" s="43"/>
      <c r="AA1417" s="43"/>
      <c r="AB1417" s="43"/>
      <c r="AC1417" s="43"/>
      <c r="AD1417" s="43" t="s">
        <v>1317</v>
      </c>
      <c r="AE1417" s="43"/>
      <c r="AF1417" s="1"/>
    </row>
    <row r="1418" spans="1:32">
      <c r="A1418" s="1" t="s">
        <v>1801</v>
      </c>
      <c r="B1418" s="29">
        <v>42429</v>
      </c>
      <c r="C1418" s="43" t="s">
        <v>666</v>
      </c>
      <c r="D1418" s="43" t="s">
        <v>146</v>
      </c>
      <c r="E1418" s="43" t="s">
        <v>53</v>
      </c>
      <c r="F1418" s="43" t="s">
        <v>1567</v>
      </c>
      <c r="G1418" s="43" t="s">
        <v>26</v>
      </c>
      <c r="H1418" s="43" t="s">
        <v>27</v>
      </c>
      <c r="I1418" s="43"/>
      <c r="J1418" s="43"/>
      <c r="K1418" s="43"/>
      <c r="L1418" s="43"/>
      <c r="M1418" s="43"/>
      <c r="N1418" s="43"/>
      <c r="O1418" s="43"/>
      <c r="P1418" s="43"/>
      <c r="Q1418" s="43"/>
      <c r="R1418" s="43"/>
      <c r="S1418" s="43"/>
      <c r="T1418" s="43"/>
      <c r="U1418" s="43"/>
      <c r="V1418" s="43"/>
      <c r="W1418" s="43"/>
      <c r="X1418" s="43"/>
      <c r="Y1418" s="43"/>
      <c r="Z1418" s="43"/>
      <c r="AA1418" s="43"/>
      <c r="AB1418" s="43"/>
      <c r="AC1418" s="43"/>
      <c r="AD1418" s="43" t="s">
        <v>1322</v>
      </c>
      <c r="AE1418" s="43"/>
      <c r="AF1418" s="1"/>
    </row>
    <row r="1419" spans="1:32">
      <c r="A1419" s="1" t="s">
        <v>1801</v>
      </c>
      <c r="B1419" s="29">
        <v>42429</v>
      </c>
      <c r="C1419" s="43" t="s">
        <v>741</v>
      </c>
      <c r="D1419" s="43" t="s">
        <v>239</v>
      </c>
      <c r="E1419" s="43" t="s">
        <v>53</v>
      </c>
      <c r="F1419" s="43" t="s">
        <v>1560</v>
      </c>
      <c r="G1419" s="40" t="s">
        <v>26</v>
      </c>
      <c r="H1419" s="40" t="s">
        <v>27</v>
      </c>
      <c r="I1419" s="43"/>
      <c r="J1419" s="43"/>
      <c r="K1419" s="43"/>
      <c r="L1419" s="43"/>
      <c r="M1419" s="43"/>
      <c r="N1419" s="43"/>
      <c r="O1419" s="43"/>
      <c r="P1419" s="43"/>
      <c r="Q1419" s="43"/>
      <c r="R1419" s="43"/>
      <c r="S1419" s="43"/>
      <c r="T1419" s="43"/>
      <c r="U1419" s="43"/>
      <c r="V1419" s="43"/>
      <c r="W1419" s="43"/>
      <c r="X1419" s="43"/>
      <c r="Y1419" s="43"/>
      <c r="Z1419" s="43"/>
      <c r="AA1419" s="43"/>
      <c r="AB1419" s="43"/>
      <c r="AC1419" s="43"/>
      <c r="AD1419" s="43" t="s">
        <v>1322</v>
      </c>
      <c r="AE1419" s="43"/>
      <c r="AF1419" s="1"/>
    </row>
    <row r="1420" spans="1:32">
      <c r="A1420" s="1" t="s">
        <v>1801</v>
      </c>
      <c r="B1420" s="29">
        <v>42429</v>
      </c>
      <c r="C1420" s="43" t="s">
        <v>643</v>
      </c>
      <c r="D1420" s="43" t="s">
        <v>29</v>
      </c>
      <c r="E1420" s="43" t="s">
        <v>53</v>
      </c>
      <c r="F1420" s="43" t="s">
        <v>1534</v>
      </c>
      <c r="G1420" s="40" t="s">
        <v>26</v>
      </c>
      <c r="H1420" s="40" t="s">
        <v>33</v>
      </c>
      <c r="I1420" s="43"/>
      <c r="J1420" s="43"/>
      <c r="K1420" s="43"/>
      <c r="L1420" s="43"/>
      <c r="M1420" s="43"/>
      <c r="N1420" s="43"/>
      <c r="O1420" s="43"/>
      <c r="P1420" s="43"/>
      <c r="Q1420" s="43"/>
      <c r="R1420" s="43"/>
      <c r="S1420" s="43"/>
      <c r="T1420" s="43"/>
      <c r="U1420" s="43"/>
      <c r="V1420" s="43"/>
      <c r="W1420" s="43"/>
      <c r="X1420" s="43"/>
      <c r="Y1420" s="43"/>
      <c r="Z1420" s="43"/>
      <c r="AA1420" s="43"/>
      <c r="AB1420" s="43"/>
      <c r="AC1420" s="43"/>
      <c r="AD1420" s="43" t="s">
        <v>1317</v>
      </c>
      <c r="AE1420" s="43"/>
      <c r="AF1420" s="1"/>
    </row>
    <row r="1421" spans="1:32">
      <c r="A1421" s="31" t="s">
        <v>1801</v>
      </c>
      <c r="B1421" s="37">
        <v>42429</v>
      </c>
      <c r="C1421" s="41" t="s">
        <v>658</v>
      </c>
      <c r="D1421" s="41" t="s">
        <v>30</v>
      </c>
      <c r="E1421" s="41" t="s">
        <v>53</v>
      </c>
      <c r="F1421" s="41" t="s">
        <v>1545</v>
      </c>
      <c r="G1421" s="41" t="s">
        <v>224</v>
      </c>
      <c r="H1421" s="41" t="s">
        <v>27</v>
      </c>
      <c r="I1421" s="41"/>
      <c r="J1421" s="41"/>
      <c r="K1421" s="41"/>
      <c r="L1421" s="41"/>
      <c r="M1421" s="41"/>
      <c r="N1421" s="41"/>
      <c r="O1421" s="41"/>
      <c r="P1421" s="41"/>
      <c r="Q1421" s="41"/>
      <c r="R1421" s="41"/>
      <c r="S1421" s="41"/>
      <c r="T1421" s="41"/>
      <c r="U1421" s="41"/>
      <c r="V1421" s="41"/>
      <c r="W1421" s="41" t="s">
        <v>1619</v>
      </c>
      <c r="X1421" s="41"/>
      <c r="Y1421" s="41"/>
      <c r="Z1421" s="41"/>
      <c r="AA1421" s="41"/>
      <c r="AB1421" s="41"/>
      <c r="AC1421" s="41"/>
      <c r="AD1421" s="41" t="s">
        <v>1317</v>
      </c>
      <c r="AE1421" s="41"/>
      <c r="AF1421" s="31"/>
    </row>
    <row r="1422" spans="1:32">
      <c r="A1422" s="1" t="s">
        <v>1801</v>
      </c>
      <c r="B1422" s="29">
        <v>42429</v>
      </c>
      <c r="C1422" s="43" t="s">
        <v>653</v>
      </c>
      <c r="D1422" s="43" t="s">
        <v>30</v>
      </c>
      <c r="E1422" s="43" t="s">
        <v>53</v>
      </c>
      <c r="F1422" s="43" t="s">
        <v>1544</v>
      </c>
      <c r="G1422" s="40" t="s">
        <v>26</v>
      </c>
      <c r="H1422" s="40" t="s">
        <v>27</v>
      </c>
      <c r="I1422" s="43"/>
      <c r="J1422" s="43"/>
      <c r="K1422" s="43"/>
      <c r="L1422" s="43"/>
      <c r="M1422" s="43"/>
      <c r="N1422" s="43"/>
      <c r="O1422" s="43"/>
      <c r="P1422" s="43"/>
      <c r="Q1422" s="43"/>
      <c r="R1422" s="43"/>
      <c r="S1422" s="43"/>
      <c r="T1422" s="43"/>
      <c r="U1422" s="43"/>
      <c r="V1422" s="43"/>
      <c r="W1422" s="43"/>
      <c r="X1422" s="43"/>
      <c r="Y1422" s="43"/>
      <c r="Z1422" s="43"/>
      <c r="AA1422" s="43"/>
      <c r="AB1422" s="43"/>
      <c r="AC1422" s="43"/>
      <c r="AD1422" s="43" t="s">
        <v>1317</v>
      </c>
      <c r="AE1422" s="43"/>
      <c r="AF1422" s="1"/>
    </row>
    <row r="1423" spans="1:32" s="78" customFormat="1">
      <c r="A1423" s="1" t="s">
        <v>1801</v>
      </c>
      <c r="B1423" s="29">
        <v>42429</v>
      </c>
      <c r="C1423" s="43" t="s">
        <v>681</v>
      </c>
      <c r="D1423" s="43" t="s">
        <v>30</v>
      </c>
      <c r="E1423" s="43" t="s">
        <v>53</v>
      </c>
      <c r="F1423" s="43" t="s">
        <v>1550</v>
      </c>
      <c r="G1423" s="43" t="s">
        <v>224</v>
      </c>
      <c r="H1423" s="43" t="s">
        <v>27</v>
      </c>
      <c r="I1423" s="43"/>
      <c r="J1423" s="43"/>
      <c r="K1423" s="43"/>
      <c r="L1423" s="43"/>
      <c r="M1423" s="43"/>
      <c r="N1423" s="43"/>
      <c r="O1423" s="43"/>
      <c r="P1423" s="43"/>
      <c r="Q1423" s="43"/>
      <c r="R1423" s="43"/>
      <c r="S1423" s="43"/>
      <c r="T1423" s="43"/>
      <c r="U1423" s="43"/>
      <c r="V1423" s="43"/>
      <c r="W1423" s="43"/>
      <c r="X1423" s="43"/>
      <c r="Y1423" s="43"/>
      <c r="Z1423" s="43"/>
      <c r="AA1423" s="43"/>
      <c r="AB1423" s="43"/>
      <c r="AC1423" s="43"/>
      <c r="AD1423" s="43" t="s">
        <v>1322</v>
      </c>
      <c r="AE1423" s="43"/>
      <c r="AF1423" s="1"/>
    </row>
    <row r="1424" spans="1:32" s="79" customFormat="1">
      <c r="A1424" s="1" t="s">
        <v>1801</v>
      </c>
      <c r="B1424" s="29">
        <v>42429</v>
      </c>
      <c r="C1424" s="43" t="s">
        <v>668</v>
      </c>
      <c r="D1424" s="43" t="s">
        <v>30</v>
      </c>
      <c r="E1424" s="43" t="s">
        <v>53</v>
      </c>
      <c r="F1424" s="43" t="s">
        <v>1548</v>
      </c>
      <c r="G1424" s="40" t="s">
        <v>227</v>
      </c>
      <c r="H1424" s="40" t="s">
        <v>27</v>
      </c>
      <c r="I1424" s="43"/>
      <c r="J1424" s="43"/>
      <c r="K1424" s="43"/>
      <c r="L1424" s="43"/>
      <c r="M1424" s="43"/>
      <c r="N1424" s="43"/>
      <c r="O1424" s="43"/>
      <c r="P1424" s="43"/>
      <c r="Q1424" s="43"/>
      <c r="R1424" s="43"/>
      <c r="S1424" s="43"/>
      <c r="T1424" s="43"/>
      <c r="U1424" s="43"/>
      <c r="V1424" s="43"/>
      <c r="W1424" s="43"/>
      <c r="X1424" s="43"/>
      <c r="Y1424" s="43"/>
      <c r="Z1424" s="43"/>
      <c r="AA1424" s="43"/>
      <c r="AB1424" s="43"/>
      <c r="AC1424" s="43"/>
      <c r="AD1424" s="43" t="s">
        <v>1322</v>
      </c>
      <c r="AE1424" s="43"/>
      <c r="AF1424" s="1"/>
    </row>
    <row r="1425" spans="1:32">
      <c r="A1425" s="1" t="s">
        <v>1801</v>
      </c>
      <c r="B1425" s="29">
        <v>42429</v>
      </c>
      <c r="C1425" s="43" t="s">
        <v>671</v>
      </c>
      <c r="D1425" s="43" t="s">
        <v>30</v>
      </c>
      <c r="E1425" s="43" t="s">
        <v>53</v>
      </c>
      <c r="F1425" s="43" t="s">
        <v>1549</v>
      </c>
      <c r="G1425" s="40" t="s">
        <v>224</v>
      </c>
      <c r="H1425" s="40" t="s">
        <v>33</v>
      </c>
      <c r="I1425" s="43"/>
      <c r="J1425" s="43"/>
      <c r="K1425" s="43"/>
      <c r="L1425" s="43"/>
      <c r="M1425" s="43"/>
      <c r="N1425" s="43"/>
      <c r="O1425" s="43"/>
      <c r="P1425" s="43"/>
      <c r="Q1425" s="43"/>
      <c r="R1425" s="43"/>
      <c r="S1425" s="43"/>
      <c r="T1425" s="43"/>
      <c r="U1425" s="43"/>
      <c r="V1425" s="43"/>
      <c r="W1425" s="43"/>
      <c r="X1425" s="43"/>
      <c r="Y1425" s="43"/>
      <c r="Z1425" s="43"/>
      <c r="AA1425" s="43"/>
      <c r="AB1425" s="43"/>
      <c r="AC1425" s="43"/>
      <c r="AD1425" s="43" t="s">
        <v>1322</v>
      </c>
      <c r="AE1425" s="43"/>
      <c r="AF1425" s="1"/>
    </row>
    <row r="1426" spans="1:32">
      <c r="A1426" s="1" t="s">
        <v>1801</v>
      </c>
      <c r="B1426" s="29">
        <v>42429</v>
      </c>
      <c r="C1426" s="43" t="s">
        <v>684</v>
      </c>
      <c r="D1426" s="43" t="s">
        <v>29</v>
      </c>
      <c r="E1426" s="43" t="s">
        <v>53</v>
      </c>
      <c r="F1426" s="43" t="s">
        <v>1559</v>
      </c>
      <c r="G1426" s="40" t="s">
        <v>26</v>
      </c>
      <c r="H1426" s="40" t="s">
        <v>33</v>
      </c>
      <c r="I1426" s="43"/>
      <c r="J1426" s="43"/>
      <c r="K1426" s="43"/>
      <c r="L1426" s="43"/>
      <c r="M1426" s="43"/>
      <c r="N1426" s="43"/>
      <c r="O1426" s="43"/>
      <c r="P1426" s="43"/>
      <c r="Q1426" s="43"/>
      <c r="R1426" s="43"/>
      <c r="S1426" s="43"/>
      <c r="T1426" s="43"/>
      <c r="U1426" s="43"/>
      <c r="V1426" s="43"/>
      <c r="W1426" s="43"/>
      <c r="X1426" s="43"/>
      <c r="Y1426" s="43"/>
      <c r="Z1426" s="43"/>
      <c r="AA1426" s="43"/>
      <c r="AB1426" s="43"/>
      <c r="AC1426" s="43"/>
      <c r="AD1426" s="43" t="s">
        <v>1322</v>
      </c>
      <c r="AE1426" s="43"/>
      <c r="AF1426" s="1"/>
    </row>
    <row r="1427" spans="1:32">
      <c r="A1427" s="1" t="s">
        <v>1801</v>
      </c>
      <c r="B1427" s="29">
        <v>42429</v>
      </c>
      <c r="C1427" s="43" t="s">
        <v>644</v>
      </c>
      <c r="D1427" s="43" t="s">
        <v>29</v>
      </c>
      <c r="E1427" s="43" t="s">
        <v>53</v>
      </c>
      <c r="F1427" s="43" t="s">
        <v>1536</v>
      </c>
      <c r="G1427" s="40" t="s">
        <v>224</v>
      </c>
      <c r="H1427" s="40" t="s">
        <v>27</v>
      </c>
      <c r="I1427" s="43"/>
      <c r="J1427" s="43"/>
      <c r="K1427" s="43"/>
      <c r="L1427" s="43"/>
      <c r="M1427" s="43"/>
      <c r="N1427" s="43"/>
      <c r="O1427" s="43"/>
      <c r="P1427" s="43"/>
      <c r="Q1427" s="43"/>
      <c r="R1427" s="43"/>
      <c r="S1427" s="43"/>
      <c r="T1427" s="43"/>
      <c r="U1427" s="43"/>
      <c r="V1427" s="43"/>
      <c r="W1427" s="43"/>
      <c r="X1427" s="43"/>
      <c r="Y1427" s="43"/>
      <c r="Z1427" s="43"/>
      <c r="AA1427" s="43"/>
      <c r="AB1427" s="43"/>
      <c r="AC1427" s="43"/>
      <c r="AD1427" s="43" t="s">
        <v>1317</v>
      </c>
      <c r="AE1427" s="43"/>
      <c r="AF1427" s="1"/>
    </row>
    <row r="1428" spans="1:32">
      <c r="A1428" s="35" t="s">
        <v>1801</v>
      </c>
      <c r="B1428" s="39">
        <v>42429</v>
      </c>
      <c r="C1428" s="45" t="s">
        <v>626</v>
      </c>
      <c r="D1428" s="45" t="s">
        <v>30</v>
      </c>
      <c r="E1428" s="45"/>
      <c r="F1428" s="45"/>
      <c r="G1428" s="45"/>
      <c r="H1428" s="45"/>
      <c r="I1428" s="45"/>
      <c r="J1428" s="45"/>
      <c r="K1428" s="45"/>
      <c r="L1428" s="45"/>
      <c r="M1428" s="45"/>
      <c r="N1428" s="45"/>
      <c r="O1428" s="45"/>
      <c r="P1428" s="45"/>
      <c r="Q1428" s="45"/>
      <c r="R1428" s="45"/>
      <c r="S1428" s="45"/>
      <c r="T1428" s="45"/>
      <c r="U1428" s="45"/>
      <c r="V1428" s="45"/>
      <c r="W1428" s="45"/>
      <c r="X1428" s="45"/>
      <c r="Y1428" s="45"/>
      <c r="Z1428" s="45"/>
      <c r="AA1428" s="45"/>
      <c r="AB1428" s="45"/>
      <c r="AC1428" s="45"/>
      <c r="AD1428" s="45" t="s">
        <v>1328</v>
      </c>
      <c r="AE1428" s="45" t="s">
        <v>2602</v>
      </c>
      <c r="AF1428" s="35"/>
    </row>
    <row r="1429" spans="1:32" s="78" customFormat="1">
      <c r="A1429" s="35" t="s">
        <v>1801</v>
      </c>
      <c r="B1429" s="39">
        <v>42429</v>
      </c>
      <c r="C1429" s="45" t="s">
        <v>638</v>
      </c>
      <c r="D1429" s="45" t="s">
        <v>146</v>
      </c>
      <c r="E1429" s="45"/>
      <c r="F1429" s="45"/>
      <c r="G1429" s="45"/>
      <c r="H1429" s="45"/>
      <c r="I1429" s="45"/>
      <c r="J1429" s="45"/>
      <c r="K1429" s="45"/>
      <c r="L1429" s="45"/>
      <c r="M1429" s="45"/>
      <c r="N1429" s="45"/>
      <c r="O1429" s="45"/>
      <c r="P1429" s="45"/>
      <c r="Q1429" s="45"/>
      <c r="R1429" s="45"/>
      <c r="S1429" s="45"/>
      <c r="T1429" s="45"/>
      <c r="U1429" s="45"/>
      <c r="V1429" s="45"/>
      <c r="W1429" s="45"/>
      <c r="X1429" s="45"/>
      <c r="Y1429" s="45"/>
      <c r="Z1429" s="45"/>
      <c r="AA1429" s="45"/>
      <c r="AB1429" s="45"/>
      <c r="AC1429" s="45"/>
      <c r="AD1429" s="45" t="s">
        <v>1317</v>
      </c>
      <c r="AE1429" s="45" t="s">
        <v>2597</v>
      </c>
      <c r="AF1429" s="35"/>
    </row>
    <row r="1430" spans="1:32" s="78" customFormat="1">
      <c r="A1430" s="1" t="s">
        <v>1802</v>
      </c>
      <c r="B1430" s="28">
        <v>42430</v>
      </c>
      <c r="C1430" s="40" t="s">
        <v>648</v>
      </c>
      <c r="D1430" s="40" t="s">
        <v>30</v>
      </c>
      <c r="E1430" s="40" t="s">
        <v>53</v>
      </c>
      <c r="F1430" s="40" t="s">
        <v>1574</v>
      </c>
      <c r="G1430" s="40" t="s">
        <v>224</v>
      </c>
      <c r="H1430" s="40" t="s">
        <v>27</v>
      </c>
      <c r="I1430" s="40"/>
      <c r="J1430" s="40"/>
      <c r="K1430" s="40"/>
      <c r="L1430" s="40"/>
      <c r="M1430" s="40"/>
      <c r="N1430" s="40"/>
      <c r="O1430" s="40"/>
      <c r="P1430" s="40"/>
      <c r="Q1430" s="40"/>
      <c r="R1430" s="40"/>
      <c r="S1430" s="40"/>
      <c r="T1430" s="40"/>
      <c r="U1430" s="40"/>
      <c r="V1430" s="40"/>
      <c r="W1430" s="40"/>
      <c r="X1430" s="40"/>
      <c r="Y1430" s="40"/>
      <c r="Z1430" s="40"/>
      <c r="AA1430" s="40"/>
      <c r="AB1430" s="40"/>
      <c r="AC1430" s="40"/>
      <c r="AD1430" s="40" t="s">
        <v>1699</v>
      </c>
      <c r="AE1430" s="40"/>
      <c r="AF1430" s="1"/>
    </row>
    <row r="1431" spans="1:32">
      <c r="A1431" s="1" t="s">
        <v>1802</v>
      </c>
      <c r="B1431" s="28">
        <v>42430</v>
      </c>
      <c r="C1431" s="40" t="s">
        <v>644</v>
      </c>
      <c r="D1431" s="40" t="s">
        <v>31</v>
      </c>
      <c r="E1431" s="40" t="s">
        <v>25</v>
      </c>
      <c r="F1431" s="40" t="s">
        <v>1580</v>
      </c>
      <c r="G1431" s="40" t="s">
        <v>227</v>
      </c>
      <c r="H1431" s="40" t="s">
        <v>27</v>
      </c>
      <c r="I1431" s="40" t="s">
        <v>1612</v>
      </c>
      <c r="J1431" s="40">
        <v>42.89</v>
      </c>
      <c r="K1431" s="40">
        <v>23.15</v>
      </c>
      <c r="L1431" s="40">
        <v>35.94</v>
      </c>
      <c r="M1431" s="40">
        <v>216.71</v>
      </c>
      <c r="N1431" s="40">
        <v>278.02</v>
      </c>
      <c r="O1431" s="40">
        <f>(N1431/M1431)*100</f>
        <v>128.29126482395827</v>
      </c>
      <c r="P1431" s="40"/>
      <c r="Q1431" s="40">
        <v>19</v>
      </c>
      <c r="R1431" s="40">
        <v>259</v>
      </c>
      <c r="S1431" s="40">
        <v>240</v>
      </c>
      <c r="T1431" s="40">
        <v>5</v>
      </c>
      <c r="U1431" s="40"/>
      <c r="V1431" s="40"/>
      <c r="W1431" s="40"/>
      <c r="X1431" s="40" t="s">
        <v>1651</v>
      </c>
      <c r="Y1431" s="40"/>
      <c r="Z1431" s="40"/>
      <c r="AA1431" s="40"/>
      <c r="AB1431" s="40"/>
      <c r="AC1431" s="40" t="s">
        <v>750</v>
      </c>
      <c r="AD1431" s="40" t="s">
        <v>1699</v>
      </c>
      <c r="AE1431" s="40" t="s">
        <v>1700</v>
      </c>
      <c r="AF1431" s="1"/>
    </row>
    <row r="1432" spans="1:32" s="79" customFormat="1">
      <c r="A1432" s="1" t="s">
        <v>1802</v>
      </c>
      <c r="B1432" s="28">
        <v>42430</v>
      </c>
      <c r="C1432" s="40" t="s">
        <v>647</v>
      </c>
      <c r="D1432" s="40" t="s">
        <v>146</v>
      </c>
      <c r="E1432" s="40" t="s">
        <v>25</v>
      </c>
      <c r="F1432" s="40" t="s">
        <v>1581</v>
      </c>
      <c r="G1432" s="40" t="s">
        <v>26</v>
      </c>
      <c r="H1432" s="40" t="s">
        <v>27</v>
      </c>
      <c r="I1432" s="40" t="s">
        <v>1613</v>
      </c>
      <c r="J1432" s="40">
        <v>22.23</v>
      </c>
      <c r="K1432" s="40">
        <v>16.399999999999999</v>
      </c>
      <c r="L1432" s="40">
        <v>22.44</v>
      </c>
      <c r="M1432" s="40"/>
      <c r="N1432" s="40"/>
      <c r="O1432" s="40"/>
      <c r="P1432" s="40"/>
      <c r="Q1432" s="40">
        <v>19</v>
      </c>
      <c r="R1432" s="40">
        <v>58</v>
      </c>
      <c r="S1432" s="40">
        <v>39</v>
      </c>
      <c r="T1432" s="40">
        <v>0</v>
      </c>
      <c r="U1432" s="40"/>
      <c r="V1432" s="40"/>
      <c r="W1432" s="40"/>
      <c r="X1432" s="40" t="s">
        <v>1652</v>
      </c>
      <c r="Y1432" s="40"/>
      <c r="Z1432" s="40"/>
      <c r="AA1432" s="40"/>
      <c r="AB1432" s="40"/>
      <c r="AC1432" s="40" t="s">
        <v>1317</v>
      </c>
      <c r="AD1432" s="40" t="s">
        <v>1699</v>
      </c>
      <c r="AE1432" s="40" t="s">
        <v>1701</v>
      </c>
      <c r="AF1432" s="1"/>
    </row>
    <row r="1433" spans="1:32">
      <c r="A1433" s="1" t="s">
        <v>1802</v>
      </c>
      <c r="B1433" s="28">
        <v>42430</v>
      </c>
      <c r="C1433" s="40" t="s">
        <v>668</v>
      </c>
      <c r="D1433" s="40" t="s">
        <v>146</v>
      </c>
      <c r="E1433" s="40" t="s">
        <v>53</v>
      </c>
      <c r="F1433" s="40" t="s">
        <v>1567</v>
      </c>
      <c r="G1433" s="40" t="s">
        <v>26</v>
      </c>
      <c r="H1433" s="40" t="s">
        <v>27</v>
      </c>
      <c r="I1433" s="40"/>
      <c r="J1433" s="40"/>
      <c r="K1433" s="40"/>
      <c r="L1433" s="40"/>
      <c r="M1433" s="40"/>
      <c r="N1433" s="40"/>
      <c r="O1433" s="40"/>
      <c r="P1433" s="40"/>
      <c r="Q1433" s="40"/>
      <c r="R1433" s="40"/>
      <c r="S1433" s="40"/>
      <c r="T1433" s="40"/>
      <c r="U1433" s="40"/>
      <c r="V1433" s="40"/>
      <c r="W1433" s="40"/>
      <c r="X1433" s="40"/>
      <c r="Y1433" s="40"/>
      <c r="Z1433" s="40"/>
      <c r="AA1433" s="40"/>
      <c r="AB1433" s="40"/>
      <c r="AC1433" s="40"/>
      <c r="AD1433" s="40" t="s">
        <v>1702</v>
      </c>
      <c r="AE1433" s="40"/>
      <c r="AF1433" s="1"/>
    </row>
    <row r="1434" spans="1:32">
      <c r="A1434" s="1" t="s">
        <v>1802</v>
      </c>
      <c r="B1434" s="28">
        <v>42430</v>
      </c>
      <c r="C1434" s="40" t="s">
        <v>660</v>
      </c>
      <c r="D1434" s="40" t="s">
        <v>35</v>
      </c>
      <c r="E1434" s="40" t="s">
        <v>53</v>
      </c>
      <c r="F1434" s="40" t="s">
        <v>1572</v>
      </c>
      <c r="G1434" s="40" t="s">
        <v>224</v>
      </c>
      <c r="H1434" s="40" t="s">
        <v>33</v>
      </c>
      <c r="I1434" s="40"/>
      <c r="J1434" s="40"/>
      <c r="K1434" s="40"/>
      <c r="L1434" s="40"/>
      <c r="M1434" s="40"/>
      <c r="N1434" s="40"/>
      <c r="O1434" s="40"/>
      <c r="P1434" s="40"/>
      <c r="Q1434" s="40"/>
      <c r="R1434" s="40"/>
      <c r="S1434" s="40"/>
      <c r="T1434" s="40"/>
      <c r="U1434" s="40"/>
      <c r="V1434" s="40"/>
      <c r="W1434" s="40"/>
      <c r="X1434" s="40"/>
      <c r="Y1434" s="40"/>
      <c r="Z1434" s="40"/>
      <c r="AA1434" s="40"/>
      <c r="AB1434" s="40"/>
      <c r="AC1434" s="40"/>
      <c r="AD1434" s="40" t="s">
        <v>1702</v>
      </c>
      <c r="AE1434" s="40"/>
      <c r="AF1434" s="1"/>
    </row>
    <row r="1435" spans="1:32">
      <c r="A1435" s="1" t="s">
        <v>1802</v>
      </c>
      <c r="B1435" s="28">
        <v>42430</v>
      </c>
      <c r="C1435" s="40" t="s">
        <v>616</v>
      </c>
      <c r="D1435" s="40" t="s">
        <v>29</v>
      </c>
      <c r="E1435" s="40" t="s">
        <v>53</v>
      </c>
      <c r="F1435" s="40" t="s">
        <v>1586</v>
      </c>
      <c r="G1435" s="40" t="s">
        <v>26</v>
      </c>
      <c r="H1435" s="40" t="s">
        <v>33</v>
      </c>
      <c r="I1435" s="40"/>
      <c r="J1435" s="40"/>
      <c r="K1435" s="40"/>
      <c r="L1435" s="40"/>
      <c r="M1435" s="40"/>
      <c r="N1435" s="40"/>
      <c r="O1435" s="40"/>
      <c r="P1435" s="40"/>
      <c r="Q1435" s="40"/>
      <c r="R1435" s="40"/>
      <c r="S1435" s="40"/>
      <c r="T1435" s="40"/>
      <c r="U1435" s="40"/>
      <c r="V1435" s="40"/>
      <c r="W1435" s="40"/>
      <c r="X1435" s="40"/>
      <c r="Y1435" s="40"/>
      <c r="Z1435" s="40"/>
      <c r="AA1435" s="40"/>
      <c r="AB1435" s="40"/>
      <c r="AC1435" s="40"/>
      <c r="AD1435" s="40" t="s">
        <v>79</v>
      </c>
      <c r="AE1435" s="40"/>
      <c r="AF1435" s="1"/>
    </row>
    <row r="1436" spans="1:32">
      <c r="A1436" s="1" t="s">
        <v>1802</v>
      </c>
      <c r="B1436" s="28">
        <v>42430</v>
      </c>
      <c r="C1436" s="40" t="s">
        <v>674</v>
      </c>
      <c r="D1436" s="40" t="s">
        <v>35</v>
      </c>
      <c r="E1436" s="40" t="s">
        <v>25</v>
      </c>
      <c r="F1436" s="40" t="s">
        <v>1583</v>
      </c>
      <c r="G1436" s="40" t="s">
        <v>26</v>
      </c>
      <c r="H1436" s="40" t="s">
        <v>27</v>
      </c>
      <c r="I1436" s="40" t="s">
        <v>40</v>
      </c>
      <c r="J1436" s="40">
        <v>24.68</v>
      </c>
      <c r="K1436" s="40">
        <v>18.510000000000002</v>
      </c>
      <c r="L1436" s="40">
        <v>14.5</v>
      </c>
      <c r="M1436" s="40"/>
      <c r="N1436" s="40"/>
      <c r="O1436" s="40"/>
      <c r="P1436" s="40"/>
      <c r="Q1436" s="40">
        <v>19</v>
      </c>
      <c r="R1436" s="40">
        <v>68</v>
      </c>
      <c r="S1436" s="40">
        <v>49</v>
      </c>
      <c r="T1436" s="40">
        <v>0</v>
      </c>
      <c r="U1436" s="40"/>
      <c r="V1436" s="40"/>
      <c r="W1436" s="40"/>
      <c r="X1436" s="40" t="s">
        <v>1653</v>
      </c>
      <c r="Y1436" s="40"/>
      <c r="Z1436" s="40" t="s">
        <v>1655</v>
      </c>
      <c r="AA1436" s="40"/>
      <c r="AB1436" s="40"/>
      <c r="AC1436" s="40"/>
      <c r="AD1436" s="40" t="s">
        <v>1702</v>
      </c>
      <c r="AE1436" s="40"/>
      <c r="AF1436" s="1"/>
    </row>
    <row r="1437" spans="1:32">
      <c r="A1437" s="1" t="s">
        <v>1802</v>
      </c>
      <c r="B1437" s="28">
        <v>42430</v>
      </c>
      <c r="C1437" s="40" t="s">
        <v>676</v>
      </c>
      <c r="D1437" s="40" t="s">
        <v>239</v>
      </c>
      <c r="E1437" s="40" t="s">
        <v>53</v>
      </c>
      <c r="F1437" s="40" t="s">
        <v>1560</v>
      </c>
      <c r="G1437" s="40" t="s">
        <v>26</v>
      </c>
      <c r="H1437" s="40" t="s">
        <v>27</v>
      </c>
      <c r="I1437" s="40"/>
      <c r="J1437" s="40"/>
      <c r="K1437" s="40"/>
      <c r="L1437" s="40"/>
      <c r="M1437" s="40"/>
      <c r="N1437" s="40"/>
      <c r="O1437" s="40"/>
      <c r="P1437" s="40"/>
      <c r="Q1437" s="40"/>
      <c r="R1437" s="40"/>
      <c r="S1437" s="40"/>
      <c r="T1437" s="40"/>
      <c r="U1437" s="40"/>
      <c r="V1437" s="40"/>
      <c r="W1437" s="40"/>
      <c r="X1437" s="40"/>
      <c r="Y1437" s="40"/>
      <c r="Z1437" s="40"/>
      <c r="AA1437" s="40"/>
      <c r="AB1437" s="40"/>
      <c r="AC1437" s="40"/>
      <c r="AD1437" s="40" t="s">
        <v>1702</v>
      </c>
      <c r="AE1437" s="40"/>
      <c r="AF1437" s="1"/>
    </row>
    <row r="1438" spans="1:32">
      <c r="A1438" s="1" t="s">
        <v>1802</v>
      </c>
      <c r="B1438" s="28">
        <v>42430</v>
      </c>
      <c r="C1438" s="40" t="s">
        <v>625</v>
      </c>
      <c r="D1438" s="40" t="s">
        <v>29</v>
      </c>
      <c r="E1438" s="40" t="s">
        <v>53</v>
      </c>
      <c r="F1438" s="40" t="s">
        <v>1534</v>
      </c>
      <c r="G1438" s="40" t="s">
        <v>26</v>
      </c>
      <c r="H1438" s="40" t="s">
        <v>33</v>
      </c>
      <c r="I1438" s="40"/>
      <c r="J1438" s="40"/>
      <c r="K1438" s="40"/>
      <c r="L1438" s="40"/>
      <c r="M1438" s="40"/>
      <c r="N1438" s="40"/>
      <c r="O1438" s="40"/>
      <c r="P1438" s="40"/>
      <c r="Q1438" s="40"/>
      <c r="R1438" s="40"/>
      <c r="S1438" s="40"/>
      <c r="T1438" s="40"/>
      <c r="U1438" s="40"/>
      <c r="V1438" s="40"/>
      <c r="W1438" s="40"/>
      <c r="X1438" s="40"/>
      <c r="Y1438" s="40"/>
      <c r="Z1438" s="40"/>
      <c r="AA1438" s="40"/>
      <c r="AB1438" s="40"/>
      <c r="AC1438" s="40"/>
      <c r="AD1438" s="40" t="s">
        <v>1699</v>
      </c>
      <c r="AE1438" s="40"/>
      <c r="AF1438" s="1"/>
    </row>
    <row r="1439" spans="1:32" s="79" customFormat="1">
      <c r="A1439" s="1" t="s">
        <v>1802</v>
      </c>
      <c r="B1439" s="28">
        <v>42430</v>
      </c>
      <c r="C1439" s="40" t="s">
        <v>671</v>
      </c>
      <c r="D1439" s="40" t="s">
        <v>35</v>
      </c>
      <c r="E1439" s="40" t="s">
        <v>25</v>
      </c>
      <c r="F1439" s="40" t="s">
        <v>1582</v>
      </c>
      <c r="G1439" s="40" t="s">
        <v>224</v>
      </c>
      <c r="H1439" s="40" t="s">
        <v>33</v>
      </c>
      <c r="I1439" s="40" t="s">
        <v>1319</v>
      </c>
      <c r="J1439" s="40">
        <v>24.9</v>
      </c>
      <c r="K1439" s="40">
        <v>14.2</v>
      </c>
      <c r="L1439" s="40">
        <v>7.57</v>
      </c>
      <c r="M1439" s="40"/>
      <c r="N1439" s="40"/>
      <c r="O1439" s="40"/>
      <c r="P1439" s="40"/>
      <c r="Q1439" s="40">
        <v>19</v>
      </c>
      <c r="R1439" s="40">
        <v>54</v>
      </c>
      <c r="S1439" s="40">
        <v>35</v>
      </c>
      <c r="T1439" s="40">
        <v>0</v>
      </c>
      <c r="U1439" s="40"/>
      <c r="V1439" s="40"/>
      <c r="W1439" s="40"/>
      <c r="X1439" s="40" t="s">
        <v>1653</v>
      </c>
      <c r="Y1439" s="40"/>
      <c r="Z1439" s="40" t="s">
        <v>1654</v>
      </c>
      <c r="AA1439" s="40"/>
      <c r="AB1439" s="40"/>
      <c r="AC1439" s="40"/>
      <c r="AD1439" s="40" t="s">
        <v>1702</v>
      </c>
      <c r="AE1439" s="40"/>
      <c r="AF1439" s="1"/>
    </row>
    <row r="1440" spans="1:32">
      <c r="A1440" s="1" t="s">
        <v>1802</v>
      </c>
      <c r="B1440" s="28">
        <v>42430</v>
      </c>
      <c r="C1440" s="40" t="s">
        <v>623</v>
      </c>
      <c r="D1440" s="40" t="s">
        <v>35</v>
      </c>
      <c r="E1440" s="40" t="s">
        <v>53</v>
      </c>
      <c r="F1440" s="40" t="s">
        <v>1556</v>
      </c>
      <c r="G1440" s="40" t="s">
        <v>224</v>
      </c>
      <c r="H1440" s="40" t="s">
        <v>33</v>
      </c>
      <c r="I1440" s="40"/>
      <c r="J1440" s="40"/>
      <c r="K1440" s="40"/>
      <c r="L1440" s="40"/>
      <c r="M1440" s="40"/>
      <c r="N1440" s="40"/>
      <c r="O1440" s="40"/>
      <c r="P1440" s="40"/>
      <c r="Q1440" s="40"/>
      <c r="R1440" s="40"/>
      <c r="S1440" s="40"/>
      <c r="T1440" s="40"/>
      <c r="U1440" s="40"/>
      <c r="V1440" s="40"/>
      <c r="W1440" s="40"/>
      <c r="X1440" s="40"/>
      <c r="Y1440" s="40"/>
      <c r="Z1440" s="40"/>
      <c r="AA1440" s="40"/>
      <c r="AB1440" s="40"/>
      <c r="AC1440" s="40"/>
      <c r="AD1440" s="40" t="s">
        <v>1699</v>
      </c>
      <c r="AE1440" s="40"/>
      <c r="AF1440" s="1"/>
    </row>
    <row r="1441" spans="1:32">
      <c r="A1441" s="1" t="s">
        <v>1802</v>
      </c>
      <c r="B1441" s="28">
        <v>42430</v>
      </c>
      <c r="C1441" s="40" t="s">
        <v>655</v>
      </c>
      <c r="D1441" s="40" t="s">
        <v>29</v>
      </c>
      <c r="E1441" s="40" t="s">
        <v>53</v>
      </c>
      <c r="F1441" s="40" t="s">
        <v>1543</v>
      </c>
      <c r="G1441" s="40" t="s">
        <v>224</v>
      </c>
      <c r="H1441" s="40" t="s">
        <v>27</v>
      </c>
      <c r="I1441" s="40"/>
      <c r="J1441" s="40"/>
      <c r="K1441" s="40"/>
      <c r="L1441" s="40"/>
      <c r="M1441" s="40"/>
      <c r="N1441" s="40"/>
      <c r="O1441" s="40"/>
      <c r="P1441" s="40"/>
      <c r="Q1441" s="40"/>
      <c r="R1441" s="40"/>
      <c r="S1441" s="40"/>
      <c r="T1441" s="40"/>
      <c r="U1441" s="40"/>
      <c r="V1441" s="40"/>
      <c r="W1441" s="40"/>
      <c r="X1441" s="40"/>
      <c r="Y1441" s="40"/>
      <c r="Z1441" s="40"/>
      <c r="AA1441" s="40"/>
      <c r="AB1441" s="40"/>
      <c r="AC1441" s="40"/>
      <c r="AD1441" s="40" t="s">
        <v>1702</v>
      </c>
      <c r="AE1441" s="40"/>
      <c r="AF1441" s="1"/>
    </row>
    <row r="1442" spans="1:32">
      <c r="A1442" s="1" t="s">
        <v>1803</v>
      </c>
      <c r="B1442" s="29">
        <v>42431</v>
      </c>
      <c r="C1442" s="43" t="s">
        <v>660</v>
      </c>
      <c r="D1442" s="43" t="s">
        <v>146</v>
      </c>
      <c r="E1442" s="43" t="s">
        <v>53</v>
      </c>
      <c r="F1442" s="43" t="s">
        <v>1576</v>
      </c>
      <c r="G1442" s="43" t="s">
        <v>26</v>
      </c>
      <c r="H1442" s="43" t="s">
        <v>27</v>
      </c>
      <c r="I1442" s="43"/>
      <c r="J1442" s="43"/>
      <c r="K1442" s="43"/>
      <c r="L1442" s="43"/>
      <c r="M1442" s="43"/>
      <c r="N1442" s="43"/>
      <c r="O1442" s="43"/>
      <c r="P1442" s="43"/>
      <c r="Q1442" s="43"/>
      <c r="R1442" s="43"/>
      <c r="S1442" s="43"/>
      <c r="T1442" s="43"/>
      <c r="U1442" s="43"/>
      <c r="V1442" s="43"/>
      <c r="W1442" s="43"/>
      <c r="X1442" s="43"/>
      <c r="Y1442" s="43"/>
      <c r="Z1442" s="43"/>
      <c r="AA1442" s="43"/>
      <c r="AB1442" s="43"/>
      <c r="AC1442" s="43"/>
      <c r="AD1442" s="43" t="s">
        <v>1699</v>
      </c>
      <c r="AE1442" s="43"/>
      <c r="AF1442" s="1"/>
    </row>
    <row r="1443" spans="1:32">
      <c r="A1443" s="1" t="s">
        <v>1803</v>
      </c>
      <c r="B1443" s="29">
        <v>42431</v>
      </c>
      <c r="C1443" s="43" t="s">
        <v>635</v>
      </c>
      <c r="D1443" s="43" t="s">
        <v>30</v>
      </c>
      <c r="E1443" s="43" t="s">
        <v>53</v>
      </c>
      <c r="F1443" s="43" t="s">
        <v>1574</v>
      </c>
      <c r="G1443" s="43" t="s">
        <v>224</v>
      </c>
      <c r="H1443" s="43" t="s">
        <v>27</v>
      </c>
      <c r="I1443" s="43"/>
      <c r="J1443" s="43"/>
      <c r="K1443" s="43"/>
      <c r="L1443" s="43"/>
      <c r="M1443" s="43"/>
      <c r="N1443" s="43"/>
      <c r="O1443" s="43"/>
      <c r="P1443" s="43"/>
      <c r="Q1443" s="43"/>
      <c r="R1443" s="43"/>
      <c r="S1443" s="43"/>
      <c r="T1443" s="43"/>
      <c r="U1443" s="43"/>
      <c r="V1443" s="43"/>
      <c r="W1443" s="43"/>
      <c r="X1443" s="43"/>
      <c r="Y1443" s="43"/>
      <c r="Z1443" s="43"/>
      <c r="AA1443" s="43"/>
      <c r="AB1443" s="43"/>
      <c r="AC1443" s="43"/>
      <c r="AD1443" s="43" t="s">
        <v>1702</v>
      </c>
      <c r="AE1443" s="43"/>
      <c r="AF1443" s="1"/>
    </row>
    <row r="1444" spans="1:32">
      <c r="A1444" s="1" t="s">
        <v>1803</v>
      </c>
      <c r="B1444" s="29">
        <v>42431</v>
      </c>
      <c r="C1444" s="43" t="s">
        <v>636</v>
      </c>
      <c r="D1444" s="43" t="s">
        <v>146</v>
      </c>
      <c r="E1444" s="43" t="s">
        <v>25</v>
      </c>
      <c r="F1444" s="43" t="s">
        <v>1587</v>
      </c>
      <c r="G1444" s="43" t="s">
        <v>26</v>
      </c>
      <c r="H1444" s="43" t="s">
        <v>27</v>
      </c>
      <c r="I1444" s="43"/>
      <c r="J1444" s="43">
        <v>22.9</v>
      </c>
      <c r="K1444" s="43">
        <v>16.64</v>
      </c>
      <c r="L1444" s="43">
        <v>21.97</v>
      </c>
      <c r="M1444" s="43"/>
      <c r="N1444" s="43"/>
      <c r="O1444" s="43"/>
      <c r="P1444" s="43"/>
      <c r="Q1444" s="43">
        <v>19</v>
      </c>
      <c r="R1444" s="43">
        <v>50</v>
      </c>
      <c r="S1444" s="43">
        <v>31</v>
      </c>
      <c r="T1444" s="43">
        <v>0</v>
      </c>
      <c r="U1444" s="43"/>
      <c r="V1444" s="43"/>
      <c r="W1444" s="43"/>
      <c r="X1444" s="43" t="s">
        <v>1656</v>
      </c>
      <c r="Y1444" s="43"/>
      <c r="Z1444" s="43" t="s">
        <v>1657</v>
      </c>
      <c r="AA1444" s="43"/>
      <c r="AB1444" s="43"/>
      <c r="AC1444" s="43" t="s">
        <v>1328</v>
      </c>
      <c r="AD1444" s="43" t="s">
        <v>1702</v>
      </c>
      <c r="AE1444" s="43"/>
      <c r="AF1444" s="1"/>
    </row>
    <row r="1445" spans="1:32" s="79" customFormat="1">
      <c r="A1445" s="1" t="s">
        <v>1803</v>
      </c>
      <c r="B1445" s="29">
        <v>42431</v>
      </c>
      <c r="C1445" s="43" t="s">
        <v>650</v>
      </c>
      <c r="D1445" s="43" t="s">
        <v>30</v>
      </c>
      <c r="E1445" s="43" t="s">
        <v>53</v>
      </c>
      <c r="F1445" s="43" t="s">
        <v>1541</v>
      </c>
      <c r="G1445" s="40" t="s">
        <v>26</v>
      </c>
      <c r="H1445" s="40" t="s">
        <v>33</v>
      </c>
      <c r="I1445" s="43"/>
      <c r="J1445" s="43"/>
      <c r="K1445" s="43"/>
      <c r="L1445" s="43"/>
      <c r="M1445" s="43"/>
      <c r="N1445" s="43"/>
      <c r="O1445" s="43"/>
      <c r="P1445" s="43"/>
      <c r="Q1445" s="43"/>
      <c r="R1445" s="43"/>
      <c r="S1445" s="43"/>
      <c r="T1445" s="43"/>
      <c r="U1445" s="43"/>
      <c r="V1445" s="43"/>
      <c r="W1445" s="43"/>
      <c r="X1445" s="43"/>
      <c r="Y1445" s="43"/>
      <c r="Z1445" s="43"/>
      <c r="AA1445" s="43"/>
      <c r="AB1445" s="43"/>
      <c r="AC1445" s="43"/>
      <c r="AD1445" s="43" t="s">
        <v>1702</v>
      </c>
      <c r="AE1445" s="43"/>
      <c r="AF1445" s="1"/>
    </row>
    <row r="1446" spans="1:32">
      <c r="A1446" s="1" t="s">
        <v>1803</v>
      </c>
      <c r="B1446" s="29">
        <v>42431</v>
      </c>
      <c r="C1446" s="43" t="s">
        <v>662</v>
      </c>
      <c r="D1446" s="43" t="s">
        <v>265</v>
      </c>
      <c r="E1446" s="43" t="s">
        <v>53</v>
      </c>
      <c r="F1446" s="43" t="s">
        <v>2246</v>
      </c>
      <c r="G1446" s="43" t="s">
        <v>26</v>
      </c>
      <c r="H1446" s="43" t="s">
        <v>27</v>
      </c>
      <c r="I1446" s="43"/>
      <c r="J1446" s="43"/>
      <c r="K1446" s="43"/>
      <c r="L1446" s="43"/>
      <c r="M1446" s="43"/>
      <c r="N1446" s="43"/>
      <c r="O1446" s="43"/>
      <c r="P1446" s="43"/>
      <c r="Q1446" s="43"/>
      <c r="R1446" s="43"/>
      <c r="S1446" s="43"/>
      <c r="T1446" s="43"/>
      <c r="U1446" s="43"/>
      <c r="V1446" s="43"/>
      <c r="W1446" s="43"/>
      <c r="X1446" s="43"/>
      <c r="Y1446" s="43"/>
      <c r="Z1446" s="43"/>
      <c r="AA1446" s="43"/>
      <c r="AB1446" s="43"/>
      <c r="AC1446" s="43"/>
      <c r="AD1446" s="43" t="s">
        <v>1699</v>
      </c>
      <c r="AE1446" s="43"/>
      <c r="AF1446" s="1"/>
    </row>
    <row r="1447" spans="1:32">
      <c r="A1447" s="1" t="s">
        <v>1803</v>
      </c>
      <c r="B1447" s="29">
        <v>42431</v>
      </c>
      <c r="C1447" s="43" t="s">
        <v>602</v>
      </c>
      <c r="D1447" s="43" t="s">
        <v>30</v>
      </c>
      <c r="E1447" s="43" t="s">
        <v>53</v>
      </c>
      <c r="F1447" s="43" t="s">
        <v>1568</v>
      </c>
      <c r="G1447" s="40" t="s">
        <v>224</v>
      </c>
      <c r="H1447" s="40" t="s">
        <v>27</v>
      </c>
      <c r="I1447" s="43"/>
      <c r="J1447" s="43"/>
      <c r="K1447" s="43"/>
      <c r="L1447" s="43"/>
      <c r="M1447" s="43"/>
      <c r="N1447" s="43"/>
      <c r="O1447" s="43"/>
      <c r="P1447" s="43"/>
      <c r="Q1447" s="43"/>
      <c r="R1447" s="43"/>
      <c r="S1447" s="43"/>
      <c r="T1447" s="43"/>
      <c r="U1447" s="43"/>
      <c r="V1447" s="43"/>
      <c r="W1447" s="43"/>
      <c r="X1447" s="43"/>
      <c r="Y1447" s="43"/>
      <c r="Z1447" s="43"/>
      <c r="AA1447" s="43"/>
      <c r="AB1447" s="43"/>
      <c r="AC1447" s="43"/>
      <c r="AD1447" s="43" t="s">
        <v>117</v>
      </c>
      <c r="AE1447" s="43"/>
      <c r="AF1447" s="1"/>
    </row>
    <row r="1448" spans="1:32">
      <c r="A1448" s="1" t="s">
        <v>1803</v>
      </c>
      <c r="B1448" s="29">
        <v>42431</v>
      </c>
      <c r="C1448" s="43" t="s">
        <v>605</v>
      </c>
      <c r="D1448" s="43" t="s">
        <v>29</v>
      </c>
      <c r="E1448" s="43" t="s">
        <v>53</v>
      </c>
      <c r="F1448" s="43" t="s">
        <v>1586</v>
      </c>
      <c r="G1448" s="43" t="s">
        <v>26</v>
      </c>
      <c r="H1448" s="43" t="s">
        <v>33</v>
      </c>
      <c r="I1448" s="43"/>
      <c r="J1448" s="43"/>
      <c r="K1448" s="43"/>
      <c r="L1448" s="43"/>
      <c r="M1448" s="43"/>
      <c r="N1448" s="43"/>
      <c r="O1448" s="43"/>
      <c r="P1448" s="43"/>
      <c r="Q1448" s="43"/>
      <c r="R1448" s="43"/>
      <c r="S1448" s="43"/>
      <c r="T1448" s="43"/>
      <c r="U1448" s="43"/>
      <c r="V1448" s="43"/>
      <c r="W1448" s="43"/>
      <c r="X1448" s="43"/>
      <c r="Y1448" s="43"/>
      <c r="Z1448" s="43"/>
      <c r="AA1448" s="43"/>
      <c r="AB1448" s="43"/>
      <c r="AC1448" s="43"/>
      <c r="AD1448" s="43" t="s">
        <v>117</v>
      </c>
      <c r="AE1448" s="43"/>
      <c r="AF1448" s="1"/>
    </row>
    <row r="1449" spans="1:32">
      <c r="A1449" s="1" t="s">
        <v>1803</v>
      </c>
      <c r="B1449" s="29">
        <v>42431</v>
      </c>
      <c r="C1449" s="43" t="s">
        <v>584</v>
      </c>
      <c r="D1449" s="43" t="s">
        <v>239</v>
      </c>
      <c r="E1449" s="43" t="s">
        <v>53</v>
      </c>
      <c r="F1449" s="43" t="s">
        <v>1585</v>
      </c>
      <c r="G1449" s="40" t="s">
        <v>26</v>
      </c>
      <c r="H1449" s="40" t="s">
        <v>27</v>
      </c>
      <c r="I1449" s="43"/>
      <c r="J1449" s="43"/>
      <c r="K1449" s="43"/>
      <c r="L1449" s="43"/>
      <c r="M1449" s="43"/>
      <c r="N1449" s="43"/>
      <c r="O1449" s="43"/>
      <c r="P1449" s="43"/>
      <c r="Q1449" s="43"/>
      <c r="R1449" s="43"/>
      <c r="S1449" s="43"/>
      <c r="T1449" s="43"/>
      <c r="U1449" s="43"/>
      <c r="V1449" s="43"/>
      <c r="W1449" s="43"/>
      <c r="X1449" s="43"/>
      <c r="Y1449" s="43"/>
      <c r="Z1449" s="43"/>
      <c r="AA1449" s="43"/>
      <c r="AB1449" s="43"/>
      <c r="AC1449" s="43"/>
      <c r="AD1449" s="43" t="s">
        <v>117</v>
      </c>
      <c r="AE1449" s="43"/>
      <c r="AF1449" s="1"/>
    </row>
    <row r="1450" spans="1:32">
      <c r="A1450" s="1" t="s">
        <v>1803</v>
      </c>
      <c r="B1450" s="29">
        <v>42431</v>
      </c>
      <c r="C1450" s="43" t="s">
        <v>671</v>
      </c>
      <c r="D1450" s="43" t="s">
        <v>30</v>
      </c>
      <c r="E1450" s="43" t="s">
        <v>53</v>
      </c>
      <c r="F1450" s="43" t="s">
        <v>1544</v>
      </c>
      <c r="G1450" s="40" t="s">
        <v>26</v>
      </c>
      <c r="H1450" s="40" t="s">
        <v>27</v>
      </c>
      <c r="I1450" s="43"/>
      <c r="J1450" s="43"/>
      <c r="K1450" s="43"/>
      <c r="L1450" s="43"/>
      <c r="M1450" s="43"/>
      <c r="N1450" s="43"/>
      <c r="O1450" s="43"/>
      <c r="P1450" s="43"/>
      <c r="Q1450" s="43"/>
      <c r="R1450" s="43"/>
      <c r="S1450" s="43"/>
      <c r="T1450" s="43"/>
      <c r="U1450" s="43"/>
      <c r="V1450" s="43"/>
      <c r="W1450" s="43"/>
      <c r="X1450" s="43"/>
      <c r="Y1450" s="43"/>
      <c r="Z1450" s="43"/>
      <c r="AA1450" s="43"/>
      <c r="AB1450" s="43"/>
      <c r="AC1450" s="43"/>
      <c r="AD1450" s="43" t="s">
        <v>1699</v>
      </c>
      <c r="AE1450" s="43"/>
      <c r="AF1450" s="1"/>
    </row>
    <row r="1451" spans="1:32">
      <c r="A1451" s="1" t="s">
        <v>1803</v>
      </c>
      <c r="B1451" s="29">
        <v>42431</v>
      </c>
      <c r="C1451" s="43" t="s">
        <v>679</v>
      </c>
      <c r="D1451" s="43" t="s">
        <v>29</v>
      </c>
      <c r="E1451" s="43" t="s">
        <v>53</v>
      </c>
      <c r="F1451" s="43" t="s">
        <v>1559</v>
      </c>
      <c r="G1451" s="40" t="s">
        <v>26</v>
      </c>
      <c r="H1451" s="40" t="s">
        <v>33</v>
      </c>
      <c r="I1451" s="43"/>
      <c r="J1451" s="43"/>
      <c r="K1451" s="43"/>
      <c r="L1451" s="43"/>
      <c r="M1451" s="43"/>
      <c r="N1451" s="43"/>
      <c r="O1451" s="43"/>
      <c r="P1451" s="43"/>
      <c r="Q1451" s="43"/>
      <c r="R1451" s="43"/>
      <c r="S1451" s="43"/>
      <c r="T1451" s="43"/>
      <c r="U1451" s="43"/>
      <c r="V1451" s="43"/>
      <c r="W1451" s="43"/>
      <c r="X1451" s="43"/>
      <c r="Y1451" s="43"/>
      <c r="Z1451" s="43"/>
      <c r="AA1451" s="43"/>
      <c r="AB1451" s="43"/>
      <c r="AC1451" s="43"/>
      <c r="AD1451" s="43" t="s">
        <v>1699</v>
      </c>
      <c r="AE1451" s="43"/>
      <c r="AF1451" s="1"/>
    </row>
    <row r="1452" spans="1:32" s="79" customFormat="1">
      <c r="A1452" s="1" t="s">
        <v>1803</v>
      </c>
      <c r="B1452" s="29">
        <v>42431</v>
      </c>
      <c r="C1452" s="43" t="s">
        <v>643</v>
      </c>
      <c r="D1452" s="43" t="s">
        <v>29</v>
      </c>
      <c r="E1452" s="43" t="s">
        <v>53</v>
      </c>
      <c r="F1452" s="43" t="s">
        <v>1536</v>
      </c>
      <c r="G1452" s="40" t="s">
        <v>224</v>
      </c>
      <c r="H1452" s="40" t="s">
        <v>27</v>
      </c>
      <c r="I1452" s="43"/>
      <c r="J1452" s="43"/>
      <c r="K1452" s="43"/>
      <c r="L1452" s="43"/>
      <c r="M1452" s="43"/>
      <c r="N1452" s="43"/>
      <c r="O1452" s="43"/>
      <c r="P1452" s="43"/>
      <c r="Q1452" s="43"/>
      <c r="R1452" s="43"/>
      <c r="S1452" s="43"/>
      <c r="T1452" s="43"/>
      <c r="U1452" s="43"/>
      <c r="V1452" s="43"/>
      <c r="W1452" s="43"/>
      <c r="X1452" s="43"/>
      <c r="Y1452" s="43"/>
      <c r="Z1452" s="43"/>
      <c r="AA1452" s="43"/>
      <c r="AB1452" s="43"/>
      <c r="AC1452" s="43"/>
      <c r="AD1452" s="43" t="s">
        <v>1702</v>
      </c>
      <c r="AE1452" s="43"/>
      <c r="AF1452" s="1"/>
    </row>
    <row r="1453" spans="1:32" s="78" customFormat="1">
      <c r="A1453" s="1" t="s">
        <v>1803</v>
      </c>
      <c r="B1453" s="29">
        <v>42431</v>
      </c>
      <c r="C1453" s="43" t="s">
        <v>658</v>
      </c>
      <c r="D1453" s="43" t="s">
        <v>146</v>
      </c>
      <c r="E1453" s="43" t="s">
        <v>53</v>
      </c>
      <c r="F1453" s="43" t="s">
        <v>1588</v>
      </c>
      <c r="G1453" s="43" t="s">
        <v>227</v>
      </c>
      <c r="H1453" s="43" t="s">
        <v>33</v>
      </c>
      <c r="I1453" s="43"/>
      <c r="J1453" s="43"/>
      <c r="K1453" s="43"/>
      <c r="L1453" s="43"/>
      <c r="M1453" s="43"/>
      <c r="N1453" s="43"/>
      <c r="O1453" s="43"/>
      <c r="P1453" s="43"/>
      <c r="Q1453" s="43"/>
      <c r="R1453" s="43"/>
      <c r="S1453" s="43"/>
      <c r="T1453" s="43"/>
      <c r="U1453" s="43"/>
      <c r="V1453" s="43"/>
      <c r="W1453" s="43"/>
      <c r="X1453" s="43"/>
      <c r="Y1453" s="43"/>
      <c r="Z1453" s="43"/>
      <c r="AA1453" s="43"/>
      <c r="AB1453" s="43"/>
      <c r="AC1453" s="43"/>
      <c r="AD1453" s="43" t="s">
        <v>1699</v>
      </c>
      <c r="AE1453" s="43"/>
      <c r="AF1453" s="1"/>
    </row>
    <row r="1454" spans="1:32">
      <c r="A1454" s="1" t="s">
        <v>1803</v>
      </c>
      <c r="B1454" s="29">
        <v>42431</v>
      </c>
      <c r="C1454" s="43" t="s">
        <v>651</v>
      </c>
      <c r="D1454" s="40" t="s">
        <v>29</v>
      </c>
      <c r="E1454" s="43" t="s">
        <v>53</v>
      </c>
      <c r="F1454" s="43" t="s">
        <v>1543</v>
      </c>
      <c r="G1454" s="40" t="s">
        <v>224</v>
      </c>
      <c r="H1454" s="40" t="s">
        <v>27</v>
      </c>
      <c r="I1454" s="43"/>
      <c r="J1454" s="43"/>
      <c r="K1454" s="43"/>
      <c r="L1454" s="43"/>
      <c r="M1454" s="43"/>
      <c r="N1454" s="43"/>
      <c r="O1454" s="43"/>
      <c r="P1454" s="43"/>
      <c r="Q1454" s="43"/>
      <c r="R1454" s="43"/>
      <c r="S1454" s="43"/>
      <c r="T1454" s="43"/>
      <c r="U1454" s="43"/>
      <c r="V1454" s="43"/>
      <c r="W1454" s="43"/>
      <c r="X1454" s="43"/>
      <c r="Y1454" s="43"/>
      <c r="Z1454" s="43"/>
      <c r="AA1454" s="43"/>
      <c r="AB1454" s="43"/>
      <c r="AC1454" s="43"/>
      <c r="AD1454" s="43" t="s">
        <v>1702</v>
      </c>
      <c r="AE1454" s="43"/>
      <c r="AF1454" s="1"/>
    </row>
    <row r="1455" spans="1:32">
      <c r="A1455" s="35" t="s">
        <v>1803</v>
      </c>
      <c r="B1455" s="39">
        <v>42431</v>
      </c>
      <c r="C1455" s="45" t="s">
        <v>627</v>
      </c>
      <c r="D1455" s="45" t="s">
        <v>30</v>
      </c>
      <c r="E1455" s="45" t="s">
        <v>25</v>
      </c>
      <c r="F1455" s="45"/>
      <c r="G1455" s="45"/>
      <c r="H1455" s="45"/>
      <c r="I1455" s="45"/>
      <c r="J1455" s="45"/>
      <c r="K1455" s="45"/>
      <c r="L1455" s="45"/>
      <c r="M1455" s="45"/>
      <c r="N1455" s="45"/>
      <c r="O1455" s="45"/>
      <c r="P1455" s="45"/>
      <c r="Q1455" s="45"/>
      <c r="R1455" s="45"/>
      <c r="S1455" s="45"/>
      <c r="T1455" s="45"/>
      <c r="U1455" s="45"/>
      <c r="V1455" s="45"/>
      <c r="W1455" s="45"/>
      <c r="X1455" s="45"/>
      <c r="Y1455" s="45"/>
      <c r="Z1455" s="45"/>
      <c r="AA1455" s="45"/>
      <c r="AB1455" s="45"/>
      <c r="AC1455" s="45" t="s">
        <v>1317</v>
      </c>
      <c r="AD1455" s="45" t="s">
        <v>1702</v>
      </c>
      <c r="AE1455" s="45" t="s">
        <v>2602</v>
      </c>
      <c r="AF1455" s="35"/>
    </row>
    <row r="1456" spans="1:32">
      <c r="A1456" s="1" t="s">
        <v>2925</v>
      </c>
      <c r="B1456" s="28">
        <v>42826</v>
      </c>
      <c r="C1456" s="4" t="s">
        <v>1508</v>
      </c>
      <c r="D1456" s="40" t="s">
        <v>121</v>
      </c>
      <c r="E1456" s="40" t="s">
        <v>53</v>
      </c>
      <c r="F1456" s="40" t="s">
        <v>1373</v>
      </c>
      <c r="G1456" s="40" t="s">
        <v>26</v>
      </c>
      <c r="H1456" s="40" t="s">
        <v>33</v>
      </c>
      <c r="I1456" s="40"/>
      <c r="J1456" s="40"/>
      <c r="K1456" s="40"/>
      <c r="L1456" s="40"/>
      <c r="M1456" s="65"/>
      <c r="N1456" s="65"/>
      <c r="O1456" s="65"/>
      <c r="P1456" s="65"/>
      <c r="Q1456" s="40">
        <v>13</v>
      </c>
      <c r="R1456" s="40">
        <v>130</v>
      </c>
      <c r="S1456" s="40">
        <f t="shared" ref="S1456:S1476" si="5">R1456-Q1456</f>
        <v>117</v>
      </c>
      <c r="T1456" s="40"/>
      <c r="U1456" s="40"/>
      <c r="V1456" s="40"/>
      <c r="W1456" s="40"/>
      <c r="X1456" s="40"/>
      <c r="Y1456" s="40"/>
      <c r="Z1456" s="40"/>
      <c r="AA1456" s="40"/>
      <c r="AB1456" s="40"/>
      <c r="AC1456" s="40" t="s">
        <v>2638</v>
      </c>
      <c r="AD1456" s="40" t="s">
        <v>3008</v>
      </c>
      <c r="AE1456" s="40"/>
      <c r="AF1456" s="35"/>
    </row>
    <row r="1457" spans="1:31">
      <c r="A1457" s="1" t="s">
        <v>2925</v>
      </c>
      <c r="B1457" s="28">
        <v>42826</v>
      </c>
      <c r="C1457" s="4" t="s">
        <v>1495</v>
      </c>
      <c r="D1457" s="40" t="s">
        <v>239</v>
      </c>
      <c r="E1457" s="40" t="s">
        <v>25</v>
      </c>
      <c r="F1457" s="40" t="s">
        <v>1276</v>
      </c>
      <c r="G1457" s="40" t="s">
        <v>26</v>
      </c>
      <c r="H1457" s="40" t="s">
        <v>33</v>
      </c>
      <c r="I1457" s="40"/>
      <c r="J1457" s="40">
        <v>40.299999999999997</v>
      </c>
      <c r="K1457" s="40"/>
      <c r="L1457" s="40"/>
      <c r="M1457" s="65">
        <v>152</v>
      </c>
      <c r="N1457" s="65">
        <v>155.9</v>
      </c>
      <c r="O1457" s="65">
        <v>37</v>
      </c>
      <c r="P1457" s="65">
        <v>36.299999999999997</v>
      </c>
      <c r="Q1457" s="40">
        <v>13</v>
      </c>
      <c r="R1457" s="40">
        <v>190</v>
      </c>
      <c r="S1457" s="40">
        <f t="shared" si="5"/>
        <v>177</v>
      </c>
      <c r="T1457" s="40"/>
      <c r="U1457" s="40"/>
      <c r="V1457" s="40"/>
      <c r="W1457" s="40"/>
      <c r="X1457" s="40"/>
      <c r="Y1457" s="40"/>
      <c r="Z1457" s="40"/>
      <c r="AA1457" s="40"/>
      <c r="AB1457" s="40"/>
      <c r="AC1457" s="40" t="s">
        <v>2638</v>
      </c>
      <c r="AD1457" s="40" t="s">
        <v>3008</v>
      </c>
      <c r="AE1457" s="40"/>
    </row>
    <row r="1458" spans="1:31">
      <c r="A1458" s="1" t="s">
        <v>2925</v>
      </c>
      <c r="B1458" s="28">
        <v>42826</v>
      </c>
      <c r="C1458" s="4" t="s">
        <v>1472</v>
      </c>
      <c r="D1458" s="40" t="s">
        <v>32</v>
      </c>
      <c r="E1458" s="40" t="s">
        <v>25</v>
      </c>
      <c r="F1458" s="59" t="s">
        <v>2934</v>
      </c>
      <c r="G1458" s="40" t="s">
        <v>26</v>
      </c>
      <c r="H1458" s="40" t="s">
        <v>33</v>
      </c>
      <c r="I1458" s="40"/>
      <c r="J1458" s="40">
        <v>23.4</v>
      </c>
      <c r="K1458" s="40">
        <v>16.600000000000001</v>
      </c>
      <c r="L1458" s="40">
        <v>21.8</v>
      </c>
      <c r="M1458" s="65"/>
      <c r="N1458" s="65"/>
      <c r="O1458" s="65"/>
      <c r="P1458" s="65"/>
      <c r="Q1458" s="40">
        <v>13</v>
      </c>
      <c r="R1458" s="40">
        <v>74</v>
      </c>
      <c r="S1458" s="40">
        <f t="shared" si="5"/>
        <v>61</v>
      </c>
      <c r="T1458" s="40"/>
      <c r="U1458" s="40"/>
      <c r="V1458" s="40"/>
      <c r="W1458" s="40"/>
      <c r="X1458" s="40">
        <v>618</v>
      </c>
      <c r="Y1458" s="40"/>
      <c r="Z1458" s="40"/>
      <c r="AA1458" s="40"/>
      <c r="AB1458" s="40"/>
      <c r="AC1458" s="40" t="s">
        <v>2638</v>
      </c>
      <c r="AD1458" s="40" t="s">
        <v>3009</v>
      </c>
      <c r="AE1458" s="40"/>
    </row>
    <row r="1459" spans="1:31">
      <c r="A1459" s="1" t="s">
        <v>2925</v>
      </c>
      <c r="B1459" s="28">
        <v>42826</v>
      </c>
      <c r="C1459" s="4" t="s">
        <v>1521</v>
      </c>
      <c r="D1459" s="40" t="s">
        <v>29</v>
      </c>
      <c r="E1459" s="40" t="s">
        <v>25</v>
      </c>
      <c r="F1459" s="40" t="s">
        <v>2944</v>
      </c>
      <c r="G1459" s="40" t="s">
        <v>224</v>
      </c>
      <c r="H1459" s="40" t="s">
        <v>33</v>
      </c>
      <c r="I1459" s="40"/>
      <c r="J1459" s="40">
        <v>34.5</v>
      </c>
      <c r="K1459" s="40">
        <v>21.2</v>
      </c>
      <c r="L1459" s="40">
        <v>14.6</v>
      </c>
      <c r="M1459" s="65"/>
      <c r="N1459" s="65"/>
      <c r="O1459" s="65"/>
      <c r="P1459" s="65"/>
      <c r="Q1459" s="40">
        <v>13</v>
      </c>
      <c r="R1459" s="40">
        <v>111</v>
      </c>
      <c r="S1459" s="40">
        <f t="shared" si="5"/>
        <v>98</v>
      </c>
      <c r="T1459" s="40"/>
      <c r="U1459" s="40"/>
      <c r="V1459" s="40"/>
      <c r="W1459" s="40"/>
      <c r="X1459" s="40">
        <v>613</v>
      </c>
      <c r="Y1459" s="40"/>
      <c r="Z1459" s="40"/>
      <c r="AA1459" s="40"/>
      <c r="AB1459" s="40"/>
      <c r="AC1459" s="40" t="s">
        <v>2638</v>
      </c>
      <c r="AD1459" s="40" t="s">
        <v>3008</v>
      </c>
      <c r="AE1459" s="40"/>
    </row>
    <row r="1460" spans="1:31">
      <c r="A1460" s="1" t="s">
        <v>2925</v>
      </c>
      <c r="B1460" s="28">
        <v>42826</v>
      </c>
      <c r="C1460" s="4" t="s">
        <v>1467</v>
      </c>
      <c r="D1460" s="40" t="s">
        <v>30</v>
      </c>
      <c r="E1460" s="40" t="s">
        <v>25</v>
      </c>
      <c r="F1460" s="40" t="s">
        <v>2933</v>
      </c>
      <c r="G1460" s="40" t="s">
        <v>224</v>
      </c>
      <c r="H1460" s="40" t="s">
        <v>33</v>
      </c>
      <c r="I1460" s="40"/>
      <c r="J1460" s="40">
        <v>21.9</v>
      </c>
      <c r="K1460" s="40">
        <v>16</v>
      </c>
      <c r="L1460" s="40">
        <v>15.8</v>
      </c>
      <c r="M1460" s="65"/>
      <c r="N1460" s="65"/>
      <c r="O1460" s="65"/>
      <c r="P1460" s="65"/>
      <c r="Q1460" s="40">
        <v>13</v>
      </c>
      <c r="R1460" s="40">
        <v>60</v>
      </c>
      <c r="S1460" s="40">
        <f t="shared" si="5"/>
        <v>47</v>
      </c>
      <c r="T1460" s="40"/>
      <c r="U1460" s="40"/>
      <c r="V1460" s="40"/>
      <c r="W1460" s="40"/>
      <c r="X1460" s="40">
        <v>619</v>
      </c>
      <c r="Y1460" s="40"/>
      <c r="Z1460" s="40"/>
      <c r="AA1460" s="40"/>
      <c r="AB1460" s="40"/>
      <c r="AC1460" s="40" t="s">
        <v>2638</v>
      </c>
      <c r="AD1460" s="40" t="s">
        <v>3009</v>
      </c>
      <c r="AE1460" s="40"/>
    </row>
    <row r="1461" spans="1:31">
      <c r="A1461" s="1" t="s">
        <v>2925</v>
      </c>
      <c r="B1461" s="28">
        <v>42826</v>
      </c>
      <c r="C1461" s="4" t="s">
        <v>1821</v>
      </c>
      <c r="D1461" s="40" t="s">
        <v>30</v>
      </c>
      <c r="E1461" s="40" t="s">
        <v>25</v>
      </c>
      <c r="F1461" s="59" t="s">
        <v>2928</v>
      </c>
      <c r="G1461" s="40" t="s">
        <v>26</v>
      </c>
      <c r="H1461" s="40" t="s">
        <v>27</v>
      </c>
      <c r="I1461" s="40"/>
      <c r="J1461" s="40">
        <v>24.6</v>
      </c>
      <c r="K1461" s="40">
        <v>20.7</v>
      </c>
      <c r="L1461" s="40">
        <v>23.8</v>
      </c>
      <c r="M1461" s="65"/>
      <c r="N1461" s="65"/>
      <c r="O1461" s="65"/>
      <c r="P1461" s="65"/>
      <c r="Q1461" s="40">
        <v>13</v>
      </c>
      <c r="R1461" s="40">
        <v>72</v>
      </c>
      <c r="S1461" s="40">
        <f t="shared" si="5"/>
        <v>59</v>
      </c>
      <c r="T1461" s="40"/>
      <c r="U1461" s="40"/>
      <c r="V1461" s="40"/>
      <c r="W1461" s="40"/>
      <c r="X1461" s="40">
        <v>623</v>
      </c>
      <c r="Y1461" s="40"/>
      <c r="Z1461" s="40"/>
      <c r="AA1461" s="40"/>
      <c r="AB1461" s="40"/>
      <c r="AC1461" s="40" t="s">
        <v>2638</v>
      </c>
      <c r="AD1461" s="40" t="s">
        <v>2638</v>
      </c>
      <c r="AE1461" s="40"/>
    </row>
    <row r="1462" spans="1:31">
      <c r="A1462" s="1" t="s">
        <v>2925</v>
      </c>
      <c r="B1462" s="28">
        <v>42826</v>
      </c>
      <c r="C1462" s="4" t="s">
        <v>1523</v>
      </c>
      <c r="D1462" s="40" t="s">
        <v>35</v>
      </c>
      <c r="E1462" s="40" t="s">
        <v>25</v>
      </c>
      <c r="F1462" s="40" t="s">
        <v>2945</v>
      </c>
      <c r="G1462" s="40" t="s">
        <v>26</v>
      </c>
      <c r="H1462" s="40" t="s">
        <v>33</v>
      </c>
      <c r="I1462" s="40"/>
      <c r="J1462" s="40">
        <v>22.5</v>
      </c>
      <c r="K1462" s="40">
        <v>15.5</v>
      </c>
      <c r="L1462" s="40">
        <v>16.5</v>
      </c>
      <c r="M1462" s="65"/>
      <c r="N1462" s="65"/>
      <c r="O1462" s="65"/>
      <c r="P1462" s="65"/>
      <c r="Q1462" s="40">
        <v>13</v>
      </c>
      <c r="R1462" s="40">
        <v>78</v>
      </c>
      <c r="S1462" s="40">
        <f t="shared" si="5"/>
        <v>65</v>
      </c>
      <c r="T1462" s="40"/>
      <c r="U1462" s="40"/>
      <c r="V1462" s="40"/>
      <c r="W1462" s="40"/>
      <c r="X1462" s="40">
        <v>610</v>
      </c>
      <c r="Y1462" s="40"/>
      <c r="Z1462" s="40"/>
      <c r="AA1462" s="40"/>
      <c r="AB1462" s="40"/>
      <c r="AC1462" s="40" t="s">
        <v>2638</v>
      </c>
      <c r="AD1462" s="40" t="s">
        <v>3008</v>
      </c>
      <c r="AE1462" s="40"/>
    </row>
    <row r="1463" spans="1:31">
      <c r="A1463" s="1" t="s">
        <v>2925</v>
      </c>
      <c r="B1463" s="28">
        <v>42826</v>
      </c>
      <c r="C1463" s="4" t="s">
        <v>1486</v>
      </c>
      <c r="D1463" s="40" t="s">
        <v>30</v>
      </c>
      <c r="E1463" s="40" t="s">
        <v>25</v>
      </c>
      <c r="F1463" s="40" t="s">
        <v>2935</v>
      </c>
      <c r="G1463" s="40" t="s">
        <v>26</v>
      </c>
      <c r="H1463" s="40" t="s">
        <v>27</v>
      </c>
      <c r="I1463" s="40"/>
      <c r="J1463" s="40">
        <v>26.8</v>
      </c>
      <c r="K1463" s="40">
        <v>19</v>
      </c>
      <c r="L1463" s="40">
        <v>24</v>
      </c>
      <c r="M1463" s="65"/>
      <c r="N1463" s="65"/>
      <c r="O1463" s="65"/>
      <c r="P1463" s="65"/>
      <c r="Q1463" s="40">
        <v>13</v>
      </c>
      <c r="R1463" s="40">
        <v>60</v>
      </c>
      <c r="S1463" s="40">
        <f t="shared" si="5"/>
        <v>47</v>
      </c>
      <c r="T1463" s="40"/>
      <c r="U1463" s="40"/>
      <c r="V1463" s="40"/>
      <c r="W1463" s="40"/>
      <c r="X1463" s="40">
        <v>614</v>
      </c>
      <c r="Y1463" s="40" t="s">
        <v>2652</v>
      </c>
      <c r="Z1463" s="40" t="s">
        <v>2652</v>
      </c>
      <c r="AA1463" s="40" t="s">
        <v>2652</v>
      </c>
      <c r="AB1463" s="40"/>
      <c r="AC1463" s="40" t="s">
        <v>2638</v>
      </c>
      <c r="AD1463" s="40" t="s">
        <v>3010</v>
      </c>
      <c r="AE1463" s="40"/>
    </row>
    <row r="1464" spans="1:31" s="55" customFormat="1">
      <c r="A1464" s="1" t="s">
        <v>2925</v>
      </c>
      <c r="B1464" s="28">
        <v>42826</v>
      </c>
      <c r="C1464" s="4" t="s">
        <v>1494</v>
      </c>
      <c r="D1464" s="40" t="s">
        <v>36</v>
      </c>
      <c r="E1464" s="40" t="s">
        <v>25</v>
      </c>
      <c r="F1464" s="40" t="s">
        <v>2936</v>
      </c>
      <c r="G1464" s="40" t="s">
        <v>26</v>
      </c>
      <c r="H1464" s="40" t="s">
        <v>27</v>
      </c>
      <c r="I1464" s="40"/>
      <c r="J1464" s="40">
        <v>30.4</v>
      </c>
      <c r="K1464" s="40"/>
      <c r="L1464" s="40"/>
      <c r="M1464" s="65">
        <v>119.2</v>
      </c>
      <c r="N1464" s="65">
        <v>94.3</v>
      </c>
      <c r="O1464" s="65">
        <v>79</v>
      </c>
      <c r="P1464" s="65"/>
      <c r="Q1464" s="40">
        <v>13</v>
      </c>
      <c r="R1464" s="40">
        <v>105</v>
      </c>
      <c r="S1464" s="40">
        <f t="shared" si="5"/>
        <v>92</v>
      </c>
      <c r="T1464" s="40"/>
      <c r="U1464" s="40"/>
      <c r="V1464" s="40"/>
      <c r="W1464" s="40"/>
      <c r="X1464" s="40"/>
      <c r="Y1464" s="40"/>
      <c r="Z1464" s="40"/>
      <c r="AA1464" s="40"/>
      <c r="AB1464" s="40"/>
      <c r="AC1464" s="40" t="s">
        <v>2638</v>
      </c>
      <c r="AD1464" s="40" t="s">
        <v>3008</v>
      </c>
      <c r="AE1464" s="40"/>
    </row>
    <row r="1465" spans="1:31">
      <c r="A1465" s="1" t="s">
        <v>2925</v>
      </c>
      <c r="B1465" s="28">
        <v>42826</v>
      </c>
      <c r="C1465" s="4" t="s">
        <v>1513</v>
      </c>
      <c r="D1465" s="40" t="s">
        <v>146</v>
      </c>
      <c r="E1465" s="40" t="s">
        <v>25</v>
      </c>
      <c r="F1465" s="40" t="s">
        <v>2940</v>
      </c>
      <c r="G1465" s="40" t="s">
        <v>224</v>
      </c>
      <c r="H1465" s="40" t="s">
        <v>33</v>
      </c>
      <c r="I1465" s="40"/>
      <c r="J1465" s="40">
        <v>30.2</v>
      </c>
      <c r="K1465" s="40">
        <v>20</v>
      </c>
      <c r="L1465" s="40">
        <v>12</v>
      </c>
      <c r="M1465" s="65"/>
      <c r="N1465" s="65"/>
      <c r="O1465" s="65"/>
      <c r="P1465" s="65"/>
      <c r="Q1465" s="40">
        <v>13</v>
      </c>
      <c r="R1465" s="40">
        <v>79</v>
      </c>
      <c r="S1465" s="40">
        <f t="shared" si="5"/>
        <v>66</v>
      </c>
      <c r="T1465" s="40"/>
      <c r="U1465" s="40"/>
      <c r="V1465" s="40"/>
      <c r="W1465" s="40"/>
      <c r="X1465" s="40">
        <v>615</v>
      </c>
      <c r="Y1465" s="40"/>
      <c r="Z1465" s="40"/>
      <c r="AA1465" s="40"/>
      <c r="AB1465" s="40"/>
      <c r="AC1465" s="40" t="s">
        <v>2638</v>
      </c>
      <c r="AD1465" s="40" t="s">
        <v>3008</v>
      </c>
      <c r="AE1465" s="40"/>
    </row>
    <row r="1466" spans="1:31">
      <c r="A1466" s="1" t="s">
        <v>2925</v>
      </c>
      <c r="B1466" s="28">
        <v>42826</v>
      </c>
      <c r="C1466" s="4" t="s">
        <v>1827</v>
      </c>
      <c r="D1466" s="40" t="s">
        <v>29</v>
      </c>
      <c r="E1466" s="40" t="s">
        <v>25</v>
      </c>
      <c r="F1466" s="40" t="s">
        <v>2932</v>
      </c>
      <c r="G1466" s="40" t="s">
        <v>26</v>
      </c>
      <c r="H1466" s="40" t="s">
        <v>33</v>
      </c>
      <c r="I1466" s="40"/>
      <c r="J1466" s="40">
        <v>34.6</v>
      </c>
      <c r="K1466" s="40">
        <v>24.4</v>
      </c>
      <c r="L1466" s="40">
        <v>11.6</v>
      </c>
      <c r="M1466" s="65"/>
      <c r="N1466" s="65"/>
      <c r="O1466" s="65"/>
      <c r="P1466" s="65"/>
      <c r="Q1466" s="40">
        <v>13</v>
      </c>
      <c r="R1466" s="40">
        <v>159</v>
      </c>
      <c r="S1466" s="40">
        <f t="shared" si="5"/>
        <v>146</v>
      </c>
      <c r="T1466" s="40"/>
      <c r="U1466" s="40"/>
      <c r="V1466" s="40"/>
      <c r="W1466" s="40"/>
      <c r="X1466" s="40">
        <v>620</v>
      </c>
      <c r="Y1466" s="40"/>
      <c r="Z1466" s="40"/>
      <c r="AA1466" s="40"/>
      <c r="AB1466" s="40"/>
      <c r="AC1466" s="40" t="s">
        <v>2638</v>
      </c>
      <c r="AD1466" s="40" t="s">
        <v>2638</v>
      </c>
      <c r="AE1466" s="40"/>
    </row>
    <row r="1467" spans="1:31">
      <c r="A1467" s="1" t="s">
        <v>2925</v>
      </c>
      <c r="B1467" s="28">
        <v>42826</v>
      </c>
      <c r="C1467" s="4" t="s">
        <v>1825</v>
      </c>
      <c r="D1467" s="40" t="s">
        <v>29</v>
      </c>
      <c r="E1467" s="40" t="s">
        <v>25</v>
      </c>
      <c r="F1467" s="59" t="s">
        <v>2927</v>
      </c>
      <c r="G1467" s="40" t="s">
        <v>26</v>
      </c>
      <c r="H1467" s="40" t="s">
        <v>33</v>
      </c>
      <c r="I1467" s="40"/>
      <c r="J1467" s="40">
        <v>35.1</v>
      </c>
      <c r="K1467" s="40">
        <v>27.8</v>
      </c>
      <c r="L1467" s="40">
        <v>14.8</v>
      </c>
      <c r="M1467" s="65"/>
      <c r="N1467" s="65"/>
      <c r="O1467" s="65"/>
      <c r="P1467" s="65"/>
      <c r="Q1467" s="40">
        <v>13</v>
      </c>
      <c r="R1467" s="40">
        <v>162</v>
      </c>
      <c r="S1467" s="40">
        <f t="shared" si="5"/>
        <v>149</v>
      </c>
      <c r="T1467" s="40"/>
      <c r="U1467" s="40"/>
      <c r="V1467" s="40"/>
      <c r="W1467" s="40"/>
      <c r="X1467" s="40">
        <v>622</v>
      </c>
      <c r="Y1467" s="40"/>
      <c r="Z1467" s="40"/>
      <c r="AA1467" s="40"/>
      <c r="AB1467" s="40"/>
      <c r="AC1467" s="40" t="s">
        <v>2638</v>
      </c>
      <c r="AD1467" s="40" t="s">
        <v>2638</v>
      </c>
      <c r="AE1467" s="40"/>
    </row>
    <row r="1468" spans="1:31">
      <c r="A1468" s="1" t="s">
        <v>2925</v>
      </c>
      <c r="B1468" s="28">
        <v>42826</v>
      </c>
      <c r="C1468" s="4" t="s">
        <v>1516</v>
      </c>
      <c r="D1468" s="40" t="s">
        <v>30</v>
      </c>
      <c r="E1468" s="40" t="s">
        <v>25</v>
      </c>
      <c r="F1468" s="40" t="s">
        <v>2942</v>
      </c>
      <c r="G1468" s="40" t="s">
        <v>224</v>
      </c>
      <c r="H1468" s="40" t="s">
        <v>27</v>
      </c>
      <c r="I1468" s="40"/>
      <c r="J1468" s="40">
        <v>23.7</v>
      </c>
      <c r="K1468" s="40">
        <v>16.399999999999999</v>
      </c>
      <c r="L1468" s="40">
        <v>15.8</v>
      </c>
      <c r="M1468" s="65"/>
      <c r="N1468" s="65"/>
      <c r="O1468" s="65"/>
      <c r="P1468" s="65"/>
      <c r="Q1468" s="40">
        <v>13</v>
      </c>
      <c r="R1468" s="40">
        <v>51</v>
      </c>
      <c r="S1468" s="40">
        <f t="shared" si="5"/>
        <v>38</v>
      </c>
      <c r="T1468" s="40"/>
      <c r="U1468" s="40"/>
      <c r="V1468" s="40"/>
      <c r="W1468" s="40"/>
      <c r="X1468" s="40">
        <v>616</v>
      </c>
      <c r="Y1468" s="40"/>
      <c r="Z1468" s="40"/>
      <c r="AA1468" s="40"/>
      <c r="AB1468" s="40"/>
      <c r="AC1468" s="40" t="s">
        <v>2638</v>
      </c>
      <c r="AD1468" s="40" t="s">
        <v>3008</v>
      </c>
      <c r="AE1468" s="40"/>
    </row>
    <row r="1469" spans="1:31">
      <c r="A1469" s="1" t="s">
        <v>2925</v>
      </c>
      <c r="B1469" s="28">
        <v>42826</v>
      </c>
      <c r="C1469" s="4" t="s">
        <v>1816</v>
      </c>
      <c r="D1469" s="40" t="s">
        <v>30</v>
      </c>
      <c r="E1469" s="40" t="s">
        <v>25</v>
      </c>
      <c r="F1469" s="59" t="s">
        <v>2931</v>
      </c>
      <c r="G1469" s="40" t="s">
        <v>224</v>
      </c>
      <c r="H1469" s="40" t="s">
        <v>33</v>
      </c>
      <c r="I1469" s="40"/>
      <c r="J1469" s="40">
        <v>22.7</v>
      </c>
      <c r="K1469" s="40">
        <v>16.399999999999999</v>
      </c>
      <c r="L1469" s="40">
        <v>12.8</v>
      </c>
      <c r="M1469" s="65"/>
      <c r="N1469" s="65"/>
      <c r="O1469" s="65"/>
      <c r="P1469" s="65"/>
      <c r="Q1469" s="40">
        <v>13</v>
      </c>
      <c r="R1469" s="40">
        <v>56</v>
      </c>
      <c r="S1469" s="40">
        <f t="shared" si="5"/>
        <v>43</v>
      </c>
      <c r="T1469" s="40"/>
      <c r="U1469" s="40"/>
      <c r="V1469" s="40"/>
      <c r="W1469" s="40"/>
      <c r="X1469" s="40">
        <v>625</v>
      </c>
      <c r="Y1469" s="40"/>
      <c r="Z1469" s="40"/>
      <c r="AA1469" s="40"/>
      <c r="AB1469" s="40"/>
      <c r="AC1469" s="40" t="s">
        <v>2638</v>
      </c>
      <c r="AD1469" s="40" t="s">
        <v>2638</v>
      </c>
      <c r="AE1469" s="40"/>
    </row>
    <row r="1470" spans="1:31">
      <c r="A1470" s="1" t="s">
        <v>2925</v>
      </c>
      <c r="B1470" s="28">
        <v>42826</v>
      </c>
      <c r="C1470" s="4" t="s">
        <v>1517</v>
      </c>
      <c r="D1470" s="40" t="s">
        <v>29</v>
      </c>
      <c r="E1470" s="40" t="s">
        <v>25</v>
      </c>
      <c r="F1470" s="59" t="s">
        <v>2943</v>
      </c>
      <c r="G1470" s="40" t="s">
        <v>26</v>
      </c>
      <c r="H1470" s="40" t="s">
        <v>33</v>
      </c>
      <c r="I1470" s="40"/>
      <c r="J1470" s="40">
        <v>34.6</v>
      </c>
      <c r="K1470" s="40">
        <v>24.6</v>
      </c>
      <c r="L1470" s="40">
        <v>17.2</v>
      </c>
      <c r="M1470" s="65"/>
      <c r="N1470" s="65"/>
      <c r="O1470" s="65"/>
      <c r="P1470" s="65"/>
      <c r="Q1470" s="40">
        <v>13</v>
      </c>
      <c r="R1470" s="40">
        <v>111</v>
      </c>
      <c r="S1470" s="40">
        <f t="shared" si="5"/>
        <v>98</v>
      </c>
      <c r="T1470" s="40"/>
      <c r="U1470" s="40"/>
      <c r="V1470" s="40"/>
      <c r="W1470" s="40"/>
      <c r="X1470" s="40">
        <v>609</v>
      </c>
      <c r="Y1470" s="40"/>
      <c r="Z1470" s="40"/>
      <c r="AA1470" s="40"/>
      <c r="AB1470" s="40"/>
      <c r="AC1470" s="40" t="s">
        <v>2638</v>
      </c>
      <c r="AD1470" s="40" t="s">
        <v>3008</v>
      </c>
      <c r="AE1470" s="40"/>
    </row>
    <row r="1471" spans="1:31">
      <c r="A1471" s="1" t="s">
        <v>2925</v>
      </c>
      <c r="B1471" s="28">
        <v>42826</v>
      </c>
      <c r="C1471" s="4" t="s">
        <v>1828</v>
      </c>
      <c r="D1471" s="40" t="s">
        <v>146</v>
      </c>
      <c r="E1471" s="40" t="s">
        <v>25</v>
      </c>
      <c r="F1471" s="59" t="s">
        <v>2930</v>
      </c>
      <c r="G1471" s="40" t="s">
        <v>26</v>
      </c>
      <c r="H1471" s="40" t="s">
        <v>27</v>
      </c>
      <c r="I1471" s="40"/>
      <c r="J1471" s="40">
        <v>20.6</v>
      </c>
      <c r="K1471" s="40">
        <v>19.899999999999999</v>
      </c>
      <c r="L1471" s="40">
        <v>30.8</v>
      </c>
      <c r="M1471" s="65"/>
      <c r="N1471" s="65"/>
      <c r="O1471" s="65"/>
      <c r="P1471" s="65"/>
      <c r="Q1471" s="40">
        <v>13</v>
      </c>
      <c r="R1471" s="40">
        <v>61</v>
      </c>
      <c r="S1471" s="40">
        <f t="shared" si="5"/>
        <v>48</v>
      </c>
      <c r="T1471" s="40"/>
      <c r="U1471" s="40"/>
      <c r="V1471" s="40"/>
      <c r="W1471" s="40"/>
      <c r="X1471" s="40">
        <v>621</v>
      </c>
      <c r="Y1471" s="40"/>
      <c r="Z1471" s="40"/>
      <c r="AA1471" s="40"/>
      <c r="AB1471" s="40"/>
      <c r="AC1471" s="40" t="s">
        <v>2638</v>
      </c>
      <c r="AD1471" s="40" t="s">
        <v>2638</v>
      </c>
      <c r="AE1471" s="40"/>
    </row>
    <row r="1472" spans="1:31">
      <c r="A1472" s="1" t="s">
        <v>2925</v>
      </c>
      <c r="B1472" s="28">
        <v>42826</v>
      </c>
      <c r="C1472" s="4" t="s">
        <v>1515</v>
      </c>
      <c r="D1472" s="40" t="s">
        <v>31</v>
      </c>
      <c r="E1472" s="40" t="s">
        <v>25</v>
      </c>
      <c r="F1472" s="40" t="s">
        <v>2941</v>
      </c>
      <c r="G1472" s="40" t="s">
        <v>26</v>
      </c>
      <c r="H1472" s="40" t="s">
        <v>33</v>
      </c>
      <c r="I1472" s="40"/>
      <c r="J1472" s="40">
        <v>40.299999999999997</v>
      </c>
      <c r="K1472" s="40">
        <v>20.5</v>
      </c>
      <c r="L1472" s="40">
        <v>16</v>
      </c>
      <c r="M1472" s="65"/>
      <c r="N1472" s="65"/>
      <c r="O1472" s="65"/>
      <c r="P1472" s="65"/>
      <c r="Q1472" s="40">
        <v>13</v>
      </c>
      <c r="R1472" s="40">
        <v>118</v>
      </c>
      <c r="S1472" s="40">
        <f t="shared" si="5"/>
        <v>105</v>
      </c>
      <c r="T1472" s="40"/>
      <c r="U1472" s="40"/>
      <c r="V1472" s="40"/>
      <c r="W1472" s="40"/>
      <c r="X1472" s="40">
        <v>611</v>
      </c>
      <c r="Y1472" s="40"/>
      <c r="Z1472" s="40"/>
      <c r="AA1472" s="40"/>
      <c r="AB1472" s="40"/>
      <c r="AC1472" s="40" t="s">
        <v>2638</v>
      </c>
      <c r="AD1472" s="40" t="s">
        <v>3008</v>
      </c>
      <c r="AE1472" s="40"/>
    </row>
    <row r="1473" spans="1:31">
      <c r="A1473" s="1" t="s">
        <v>2925</v>
      </c>
      <c r="B1473" s="28">
        <v>42826</v>
      </c>
      <c r="C1473" s="4" t="s">
        <v>1512</v>
      </c>
      <c r="D1473" s="40" t="s">
        <v>30</v>
      </c>
      <c r="E1473" s="40" t="s">
        <v>25</v>
      </c>
      <c r="F1473" s="40" t="s">
        <v>2939</v>
      </c>
      <c r="G1473" s="40" t="s">
        <v>224</v>
      </c>
      <c r="H1473" s="40" t="s">
        <v>33</v>
      </c>
      <c r="I1473" s="40"/>
      <c r="J1473" s="40">
        <v>24.4</v>
      </c>
      <c r="K1473" s="40">
        <v>13.7</v>
      </c>
      <c r="L1473" s="40">
        <v>9.4</v>
      </c>
      <c r="M1473" s="65"/>
      <c r="N1473" s="65"/>
      <c r="O1473" s="65"/>
      <c r="P1473" s="65"/>
      <c r="Q1473" s="40">
        <v>13</v>
      </c>
      <c r="R1473" s="40">
        <v>41</v>
      </c>
      <c r="S1473" s="40">
        <f t="shared" si="5"/>
        <v>28</v>
      </c>
      <c r="T1473" s="40"/>
      <c r="U1473" s="40"/>
      <c r="V1473" s="40"/>
      <c r="W1473" s="40"/>
      <c r="X1473" s="40">
        <v>617</v>
      </c>
      <c r="Y1473" s="40"/>
      <c r="Z1473" s="40"/>
      <c r="AA1473" s="40"/>
      <c r="AB1473" s="40"/>
      <c r="AC1473" s="40" t="s">
        <v>2638</v>
      </c>
      <c r="AD1473" s="40" t="s">
        <v>3008</v>
      </c>
      <c r="AE1473" s="40"/>
    </row>
    <row r="1474" spans="1:31">
      <c r="A1474" s="1" t="s">
        <v>2925</v>
      </c>
      <c r="B1474" s="28">
        <v>42826</v>
      </c>
      <c r="C1474" s="4" t="s">
        <v>1832</v>
      </c>
      <c r="D1474" s="40" t="s">
        <v>146</v>
      </c>
      <c r="E1474" s="40" t="s">
        <v>25</v>
      </c>
      <c r="F1474" s="40" t="s">
        <v>2929</v>
      </c>
      <c r="G1474" s="40" t="s">
        <v>26</v>
      </c>
      <c r="H1474" s="40" t="s">
        <v>27</v>
      </c>
      <c r="I1474" s="40"/>
      <c r="J1474" s="40">
        <v>30.9</v>
      </c>
      <c r="K1474" s="40">
        <v>15.3</v>
      </c>
      <c r="L1474" s="40">
        <v>20.5</v>
      </c>
      <c r="M1474" s="65"/>
      <c r="N1474" s="65"/>
      <c r="O1474" s="65"/>
      <c r="P1474" s="65"/>
      <c r="Q1474" s="40">
        <v>13</v>
      </c>
      <c r="R1474" s="40">
        <v>186</v>
      </c>
      <c r="S1474" s="40">
        <f t="shared" si="5"/>
        <v>173</v>
      </c>
      <c r="T1474" s="40"/>
      <c r="U1474" s="40"/>
      <c r="V1474" s="40"/>
      <c r="W1474" s="40"/>
      <c r="X1474" s="40">
        <v>624</v>
      </c>
      <c r="Y1474" s="40"/>
      <c r="Z1474" s="40"/>
      <c r="AA1474" s="40"/>
      <c r="AB1474" s="40"/>
      <c r="AC1474" s="40" t="s">
        <v>2638</v>
      </c>
      <c r="AD1474" s="40" t="s">
        <v>2638</v>
      </c>
      <c r="AE1474" s="40"/>
    </row>
    <row r="1475" spans="1:31">
      <c r="A1475" s="1" t="s">
        <v>2925</v>
      </c>
      <c r="B1475" s="28">
        <v>42826</v>
      </c>
      <c r="C1475" s="4" t="s">
        <v>1503</v>
      </c>
      <c r="D1475" s="40" t="s">
        <v>35</v>
      </c>
      <c r="E1475" s="40" t="s">
        <v>25</v>
      </c>
      <c r="F1475" s="40" t="s">
        <v>2937</v>
      </c>
      <c r="G1475" s="40" t="s">
        <v>26</v>
      </c>
      <c r="H1475" s="40" t="s">
        <v>27</v>
      </c>
      <c r="I1475" s="40"/>
      <c r="J1475" s="40">
        <v>22.1</v>
      </c>
      <c r="K1475" s="40">
        <v>14.9</v>
      </c>
      <c r="L1475" s="40">
        <v>24.3</v>
      </c>
      <c r="M1475" s="65"/>
      <c r="N1475" s="65"/>
      <c r="O1475" s="65"/>
      <c r="P1475" s="65"/>
      <c r="Q1475" s="40">
        <v>13</v>
      </c>
      <c r="R1475" s="40">
        <v>84</v>
      </c>
      <c r="S1475" s="40">
        <f t="shared" si="5"/>
        <v>71</v>
      </c>
      <c r="T1475" s="40"/>
      <c r="U1475" s="40"/>
      <c r="V1475" s="40"/>
      <c r="W1475" s="40"/>
      <c r="X1475" s="40">
        <v>612</v>
      </c>
      <c r="Y1475" s="40"/>
      <c r="Z1475" s="40"/>
      <c r="AA1475" s="40"/>
      <c r="AB1475" s="40"/>
      <c r="AC1475" s="40" t="s">
        <v>2638</v>
      </c>
      <c r="AD1475" s="40" t="s">
        <v>3008</v>
      </c>
      <c r="AE1475" s="40"/>
    </row>
    <row r="1476" spans="1:31">
      <c r="A1476" s="1" t="s">
        <v>2925</v>
      </c>
      <c r="B1476" s="28">
        <v>42826</v>
      </c>
      <c r="C1476" s="4" t="s">
        <v>1823</v>
      </c>
      <c r="D1476" s="40" t="s">
        <v>29</v>
      </c>
      <c r="E1476" s="40" t="s">
        <v>25</v>
      </c>
      <c r="F1476" s="59" t="s">
        <v>2926</v>
      </c>
      <c r="G1476" s="40" t="s">
        <v>26</v>
      </c>
      <c r="H1476" s="40" t="s">
        <v>27</v>
      </c>
      <c r="I1476" s="40"/>
      <c r="J1476" s="40">
        <v>33.5</v>
      </c>
      <c r="K1476" s="40">
        <v>24</v>
      </c>
      <c r="L1476" s="40">
        <v>12</v>
      </c>
      <c r="M1476" s="65"/>
      <c r="N1476" s="65"/>
      <c r="O1476" s="65"/>
      <c r="P1476" s="65"/>
      <c r="Q1476" s="40">
        <v>13</v>
      </c>
      <c r="R1476" s="40">
        <v>87</v>
      </c>
      <c r="S1476" s="40">
        <f t="shared" si="5"/>
        <v>74</v>
      </c>
      <c r="T1476" s="40"/>
      <c r="U1476" s="40"/>
      <c r="V1476" s="40"/>
      <c r="W1476" s="40"/>
      <c r="X1476" s="40">
        <v>626</v>
      </c>
      <c r="Y1476" s="40"/>
      <c r="Z1476" s="40"/>
      <c r="AA1476" s="40"/>
      <c r="AB1476" s="40"/>
      <c r="AC1476" s="40" t="s">
        <v>2638</v>
      </c>
      <c r="AD1476" s="40" t="s">
        <v>2638</v>
      </c>
      <c r="AE1476" s="40"/>
    </row>
    <row r="1477" spans="1:31">
      <c r="A1477" s="31" t="s">
        <v>2925</v>
      </c>
      <c r="B1477" s="37">
        <v>42826</v>
      </c>
      <c r="C1477" s="4" t="s">
        <v>1509</v>
      </c>
      <c r="D1477" s="41" t="s">
        <v>30</v>
      </c>
      <c r="E1477" s="41" t="s">
        <v>25</v>
      </c>
      <c r="F1477" s="41" t="s">
        <v>3011</v>
      </c>
      <c r="G1477" s="41"/>
      <c r="H1477" s="41"/>
      <c r="I1477" s="41"/>
      <c r="J1477" s="41"/>
      <c r="K1477" s="41"/>
      <c r="L1477" s="41"/>
      <c r="M1477" s="66"/>
      <c r="N1477" s="66"/>
      <c r="O1477" s="66"/>
      <c r="P1477" s="66"/>
      <c r="Q1477" s="41"/>
      <c r="R1477" s="41"/>
      <c r="S1477" s="41"/>
      <c r="T1477" s="41"/>
      <c r="U1477" s="41"/>
      <c r="V1477" s="41"/>
      <c r="W1477" s="41" t="s">
        <v>3035</v>
      </c>
      <c r="X1477" s="41"/>
      <c r="Y1477" s="41"/>
      <c r="Z1477" s="41"/>
      <c r="AA1477" s="41"/>
      <c r="AB1477" s="41"/>
      <c r="AC1477" s="41" t="s">
        <v>2638</v>
      </c>
      <c r="AD1477" s="41" t="s">
        <v>3008</v>
      </c>
      <c r="AE1477" s="41" t="s">
        <v>2938</v>
      </c>
    </row>
    <row r="1478" spans="1:31">
      <c r="A1478" s="1" t="s">
        <v>2946</v>
      </c>
      <c r="B1478" s="28">
        <v>42827</v>
      </c>
      <c r="C1478" s="4" t="s">
        <v>1482</v>
      </c>
      <c r="D1478" s="40" t="s">
        <v>29</v>
      </c>
      <c r="E1478" s="40" t="s">
        <v>53</v>
      </c>
      <c r="F1478" s="40" t="s">
        <v>1281</v>
      </c>
      <c r="G1478" s="40" t="s">
        <v>26</v>
      </c>
      <c r="H1478" s="40" t="s">
        <v>27</v>
      </c>
      <c r="I1478" s="40"/>
      <c r="J1478" s="40"/>
      <c r="K1478" s="40"/>
      <c r="L1478" s="40"/>
      <c r="M1478" s="65"/>
      <c r="N1478" s="65"/>
      <c r="O1478" s="65"/>
      <c r="P1478" s="65"/>
      <c r="Q1478" s="40">
        <v>13</v>
      </c>
      <c r="R1478" s="40">
        <v>180</v>
      </c>
      <c r="S1478" s="40">
        <f t="shared" ref="S1478:S1498" si="6">R1478-Q1478</f>
        <v>167</v>
      </c>
      <c r="T1478" s="40"/>
      <c r="U1478" s="40"/>
      <c r="V1478" s="40"/>
      <c r="W1478" s="40"/>
      <c r="X1478" s="40"/>
      <c r="Y1478" s="40"/>
      <c r="Z1478" s="40"/>
      <c r="AA1478" s="40"/>
      <c r="AB1478" s="40"/>
      <c r="AC1478" s="40" t="s">
        <v>2638</v>
      </c>
      <c r="AD1478" s="40" t="s">
        <v>3012</v>
      </c>
      <c r="AE1478" s="40"/>
    </row>
    <row r="1479" spans="1:31">
      <c r="A1479" s="1" t="s">
        <v>2946</v>
      </c>
      <c r="B1479" s="28">
        <v>42827</v>
      </c>
      <c r="C1479" s="4" t="s">
        <v>1831</v>
      </c>
      <c r="D1479" s="40" t="s">
        <v>30</v>
      </c>
      <c r="E1479" s="40" t="s">
        <v>53</v>
      </c>
      <c r="F1479" s="40" t="s">
        <v>1318</v>
      </c>
      <c r="G1479" s="40" t="s">
        <v>26</v>
      </c>
      <c r="H1479" s="40" t="s">
        <v>33</v>
      </c>
      <c r="I1479" s="40"/>
      <c r="J1479" s="40"/>
      <c r="K1479" s="40"/>
      <c r="L1479" s="40"/>
      <c r="M1479" s="65"/>
      <c r="N1479" s="65"/>
      <c r="O1479" s="65"/>
      <c r="P1479" s="65"/>
      <c r="Q1479" s="40">
        <v>13</v>
      </c>
      <c r="R1479" s="40">
        <v>70</v>
      </c>
      <c r="S1479" s="40">
        <f t="shared" si="6"/>
        <v>57</v>
      </c>
      <c r="T1479" s="40"/>
      <c r="U1479" s="40"/>
      <c r="V1479" s="40"/>
      <c r="W1479" s="40"/>
      <c r="X1479" s="40"/>
      <c r="Y1479" s="40"/>
      <c r="Z1479" s="40"/>
      <c r="AA1479" s="40"/>
      <c r="AB1479" s="40"/>
      <c r="AC1479" s="40" t="s">
        <v>2638</v>
      </c>
      <c r="AD1479" s="40" t="s">
        <v>3009</v>
      </c>
      <c r="AE1479" s="40"/>
    </row>
    <row r="1480" spans="1:31">
      <c r="A1480" s="1" t="s">
        <v>2946</v>
      </c>
      <c r="B1480" s="28">
        <v>42827</v>
      </c>
      <c r="C1480" s="4" t="s">
        <v>1510</v>
      </c>
      <c r="D1480" s="40" t="s">
        <v>29</v>
      </c>
      <c r="E1480" s="40" t="s">
        <v>25</v>
      </c>
      <c r="F1480" s="59" t="s">
        <v>2962</v>
      </c>
      <c r="G1480" s="40" t="s">
        <v>26</v>
      </c>
      <c r="H1480" s="40" t="s">
        <v>27</v>
      </c>
      <c r="I1480" s="40"/>
      <c r="J1480" s="40">
        <v>40.799999999999997</v>
      </c>
      <c r="K1480" s="40">
        <v>22.7</v>
      </c>
      <c r="L1480" s="40">
        <v>19.600000000000001</v>
      </c>
      <c r="M1480" s="65"/>
      <c r="N1480" s="65"/>
      <c r="O1480" s="65"/>
      <c r="P1480" s="65"/>
      <c r="Q1480" s="40">
        <v>13</v>
      </c>
      <c r="R1480" s="40">
        <v>163</v>
      </c>
      <c r="S1480" s="40">
        <f t="shared" si="6"/>
        <v>150</v>
      </c>
      <c r="T1480" s="40"/>
      <c r="U1480" s="40"/>
      <c r="V1480" s="40"/>
      <c r="W1480" s="40"/>
      <c r="X1480" s="40">
        <v>631</v>
      </c>
      <c r="Y1480" s="40"/>
      <c r="Z1480" s="40"/>
      <c r="AA1480" s="40"/>
      <c r="AB1480" s="40"/>
      <c r="AC1480" s="40" t="s">
        <v>2638</v>
      </c>
      <c r="AD1480" s="40" t="s">
        <v>3008</v>
      </c>
      <c r="AE1480" s="40"/>
    </row>
    <row r="1481" spans="1:31">
      <c r="A1481" s="1" t="s">
        <v>2946</v>
      </c>
      <c r="B1481" s="28">
        <v>42827</v>
      </c>
      <c r="C1481" s="4" t="s">
        <v>1469</v>
      </c>
      <c r="D1481" s="40" t="s">
        <v>30</v>
      </c>
      <c r="E1481" s="40" t="s">
        <v>25</v>
      </c>
      <c r="F1481" s="59" t="s">
        <v>2952</v>
      </c>
      <c r="G1481" s="40" t="s">
        <v>224</v>
      </c>
      <c r="H1481" s="40" t="s">
        <v>27</v>
      </c>
      <c r="I1481" s="40"/>
      <c r="J1481" s="40">
        <v>21.4</v>
      </c>
      <c r="K1481" s="40">
        <v>14.2</v>
      </c>
      <c r="L1481" s="40">
        <v>15.2</v>
      </c>
      <c r="M1481" s="65"/>
      <c r="N1481" s="65"/>
      <c r="O1481" s="65"/>
      <c r="P1481" s="65"/>
      <c r="Q1481" s="40">
        <v>13</v>
      </c>
      <c r="R1481" s="40">
        <v>51</v>
      </c>
      <c r="S1481" s="40">
        <f t="shared" si="6"/>
        <v>38</v>
      </c>
      <c r="T1481" s="40"/>
      <c r="U1481" s="40"/>
      <c r="V1481" s="40"/>
      <c r="W1481" s="40"/>
      <c r="X1481" s="40">
        <v>634</v>
      </c>
      <c r="Y1481" s="40"/>
      <c r="Z1481" s="40"/>
      <c r="AA1481" s="40"/>
      <c r="AB1481" s="40"/>
      <c r="AC1481" s="40" t="s">
        <v>2638</v>
      </c>
      <c r="AD1481" s="40" t="s">
        <v>3009</v>
      </c>
      <c r="AE1481" s="40" t="s">
        <v>2953</v>
      </c>
    </row>
    <row r="1482" spans="1:31">
      <c r="A1482" s="1" t="s">
        <v>2946</v>
      </c>
      <c r="B1482" s="28">
        <v>42827</v>
      </c>
      <c r="C1482" s="4" t="s">
        <v>1489</v>
      </c>
      <c r="D1482" s="40" t="s">
        <v>31</v>
      </c>
      <c r="E1482" s="40" t="s">
        <v>25</v>
      </c>
      <c r="F1482" s="59" t="s">
        <v>2955</v>
      </c>
      <c r="G1482" s="40" t="s">
        <v>26</v>
      </c>
      <c r="H1482" s="40" t="s">
        <v>27</v>
      </c>
      <c r="I1482" s="40"/>
      <c r="J1482" s="40">
        <v>29.5</v>
      </c>
      <c r="K1482" s="40">
        <v>21.9</v>
      </c>
      <c r="L1482" s="40">
        <v>39</v>
      </c>
      <c r="M1482" s="65"/>
      <c r="N1482" s="65"/>
      <c r="O1482" s="65"/>
      <c r="P1482" s="65"/>
      <c r="Q1482" s="40">
        <v>13</v>
      </c>
      <c r="R1482" s="40">
        <v>144</v>
      </c>
      <c r="S1482" s="40">
        <f t="shared" si="6"/>
        <v>131</v>
      </c>
      <c r="T1482" s="40"/>
      <c r="U1482" s="40"/>
      <c r="V1482" s="40"/>
      <c r="W1482" s="40"/>
      <c r="X1482" s="40">
        <v>634</v>
      </c>
      <c r="Y1482" s="40"/>
      <c r="Z1482" s="40"/>
      <c r="AA1482" s="40"/>
      <c r="AB1482" s="40"/>
      <c r="AC1482" s="40" t="s">
        <v>2638</v>
      </c>
      <c r="AD1482" s="40" t="s">
        <v>3012</v>
      </c>
      <c r="AE1482" s="40" t="s">
        <v>2956</v>
      </c>
    </row>
    <row r="1483" spans="1:31">
      <c r="A1483" s="1" t="s">
        <v>2946</v>
      </c>
      <c r="B1483" s="28">
        <v>42827</v>
      </c>
      <c r="C1483" s="4" t="s">
        <v>1520</v>
      </c>
      <c r="D1483" s="40" t="s">
        <v>29</v>
      </c>
      <c r="E1483" s="40" t="s">
        <v>53</v>
      </c>
      <c r="F1483" s="40" t="s">
        <v>2944</v>
      </c>
      <c r="G1483" s="40" t="s">
        <v>224</v>
      </c>
      <c r="H1483" s="40" t="s">
        <v>33</v>
      </c>
      <c r="I1483" s="40"/>
      <c r="J1483" s="40"/>
      <c r="K1483" s="40"/>
      <c r="L1483" s="40"/>
      <c r="M1483" s="65"/>
      <c r="N1483" s="65"/>
      <c r="O1483" s="65"/>
      <c r="P1483" s="65"/>
      <c r="Q1483" s="40">
        <v>13</v>
      </c>
      <c r="R1483" s="40">
        <v>114</v>
      </c>
      <c r="S1483" s="40">
        <f t="shared" si="6"/>
        <v>101</v>
      </c>
      <c r="T1483" s="40"/>
      <c r="U1483" s="40"/>
      <c r="V1483" s="40"/>
      <c r="W1483" s="40"/>
      <c r="X1483" s="40"/>
      <c r="Y1483" s="40"/>
      <c r="Z1483" s="40"/>
      <c r="AA1483" s="40"/>
      <c r="AB1483" s="40"/>
      <c r="AC1483" s="40" t="s">
        <v>2638</v>
      </c>
      <c r="AD1483" s="40" t="s">
        <v>3008</v>
      </c>
      <c r="AE1483" s="40"/>
    </row>
    <row r="1484" spans="1:31">
      <c r="A1484" s="1" t="s">
        <v>2946</v>
      </c>
      <c r="B1484" s="28">
        <v>42827</v>
      </c>
      <c r="C1484" s="4" t="s">
        <v>1499</v>
      </c>
      <c r="D1484" s="40" t="s">
        <v>30</v>
      </c>
      <c r="E1484" s="40" t="s">
        <v>25</v>
      </c>
      <c r="F1484" s="59" t="s">
        <v>2957</v>
      </c>
      <c r="G1484" s="40" t="s">
        <v>26</v>
      </c>
      <c r="H1484" s="40" t="s">
        <v>27</v>
      </c>
      <c r="I1484" s="40"/>
      <c r="J1484" s="40">
        <v>26.4</v>
      </c>
      <c r="K1484" s="40">
        <v>16.600000000000001</v>
      </c>
      <c r="L1484" s="40">
        <v>16.7</v>
      </c>
      <c r="M1484" s="65"/>
      <c r="N1484" s="65"/>
      <c r="O1484" s="65"/>
      <c r="P1484" s="65"/>
      <c r="Q1484" s="40">
        <v>13</v>
      </c>
      <c r="R1484" s="40">
        <v>64</v>
      </c>
      <c r="S1484" s="40">
        <f t="shared" si="6"/>
        <v>51</v>
      </c>
      <c r="T1484" s="40"/>
      <c r="U1484" s="40"/>
      <c r="V1484" s="40"/>
      <c r="W1484" s="40"/>
      <c r="X1484" s="40">
        <v>628</v>
      </c>
      <c r="Y1484" s="40"/>
      <c r="Z1484" s="40"/>
      <c r="AA1484" s="40"/>
      <c r="AB1484" s="40"/>
      <c r="AC1484" s="40" t="s">
        <v>2638</v>
      </c>
      <c r="AD1484" s="40" t="s">
        <v>3008</v>
      </c>
      <c r="AE1484" s="40" t="s">
        <v>2958</v>
      </c>
    </row>
    <row r="1485" spans="1:31">
      <c r="A1485" s="1" t="s">
        <v>2946</v>
      </c>
      <c r="B1485" s="28">
        <v>42827</v>
      </c>
      <c r="C1485" s="4" t="s">
        <v>1477</v>
      </c>
      <c r="D1485" s="40" t="s">
        <v>30</v>
      </c>
      <c r="E1485" s="40" t="s">
        <v>53</v>
      </c>
      <c r="F1485" s="40" t="s">
        <v>2933</v>
      </c>
      <c r="G1485" s="40" t="s">
        <v>224</v>
      </c>
      <c r="H1485" s="40" t="s">
        <v>33</v>
      </c>
      <c r="I1485" s="40"/>
      <c r="J1485" s="40"/>
      <c r="K1485" s="40"/>
      <c r="L1485" s="40"/>
      <c r="M1485" s="65"/>
      <c r="N1485" s="65"/>
      <c r="O1485" s="65"/>
      <c r="P1485" s="65"/>
      <c r="Q1485" s="40">
        <v>13</v>
      </c>
      <c r="R1485" s="40">
        <v>60</v>
      </c>
      <c r="S1485" s="40">
        <f t="shared" si="6"/>
        <v>47</v>
      </c>
      <c r="T1485" s="40"/>
      <c r="U1485" s="40"/>
      <c r="V1485" s="40"/>
      <c r="W1485" s="40"/>
      <c r="X1485" s="40"/>
      <c r="Y1485" s="40"/>
      <c r="Z1485" s="40"/>
      <c r="AA1485" s="40"/>
      <c r="AB1485" s="40"/>
      <c r="AC1485" s="40" t="s">
        <v>2638</v>
      </c>
      <c r="AD1485" s="40" t="s">
        <v>3012</v>
      </c>
      <c r="AE1485" s="40"/>
    </row>
    <row r="1486" spans="1:31">
      <c r="A1486" s="1" t="s">
        <v>2946</v>
      </c>
      <c r="B1486" s="28">
        <v>42827</v>
      </c>
      <c r="C1486" s="4" t="s">
        <v>1508</v>
      </c>
      <c r="D1486" s="40" t="s">
        <v>30</v>
      </c>
      <c r="E1486" s="40" t="s">
        <v>25</v>
      </c>
      <c r="F1486" s="59" t="s">
        <v>2961</v>
      </c>
      <c r="G1486" s="40" t="s">
        <v>26</v>
      </c>
      <c r="H1486" s="40" t="s">
        <v>27</v>
      </c>
      <c r="I1486" s="40"/>
      <c r="J1486" s="40">
        <v>25.3</v>
      </c>
      <c r="K1486" s="40">
        <v>16</v>
      </c>
      <c r="L1486" s="40">
        <v>16.600000000000001</v>
      </c>
      <c r="M1486" s="65"/>
      <c r="N1486" s="65"/>
      <c r="O1486" s="65"/>
      <c r="P1486" s="65"/>
      <c r="Q1486" s="40">
        <v>13</v>
      </c>
      <c r="R1486" s="40">
        <v>60</v>
      </c>
      <c r="S1486" s="40">
        <f t="shared" si="6"/>
        <v>47</v>
      </c>
      <c r="T1486" s="40"/>
      <c r="U1486" s="40"/>
      <c r="V1486" s="40"/>
      <c r="W1486" s="40"/>
      <c r="X1486" s="40">
        <v>630</v>
      </c>
      <c r="Y1486" s="40"/>
      <c r="Z1486" s="40"/>
      <c r="AA1486" s="40"/>
      <c r="AB1486" s="40"/>
      <c r="AC1486" s="40" t="s">
        <v>2638</v>
      </c>
      <c r="AD1486" s="40" t="s">
        <v>3008</v>
      </c>
      <c r="AE1486" s="40"/>
    </row>
    <row r="1487" spans="1:31">
      <c r="A1487" s="1" t="s">
        <v>2946</v>
      </c>
      <c r="B1487" s="28">
        <v>42827</v>
      </c>
      <c r="C1487" s="4" t="s">
        <v>1816</v>
      </c>
      <c r="D1487" s="40" t="s">
        <v>30</v>
      </c>
      <c r="E1487" s="40" t="s">
        <v>53</v>
      </c>
      <c r="F1487" t="s">
        <v>2931</v>
      </c>
      <c r="G1487" s="40" t="s">
        <v>26</v>
      </c>
      <c r="H1487" s="40" t="s">
        <v>27</v>
      </c>
      <c r="I1487" s="40"/>
      <c r="J1487" s="40"/>
      <c r="K1487" s="40"/>
      <c r="L1487" s="40"/>
      <c r="M1487" s="65"/>
      <c r="N1487" s="65"/>
      <c r="O1487" s="65"/>
      <c r="P1487" s="65"/>
      <c r="Q1487" s="40">
        <v>13</v>
      </c>
      <c r="R1487" s="40">
        <v>52</v>
      </c>
      <c r="S1487" s="40">
        <f t="shared" si="6"/>
        <v>39</v>
      </c>
      <c r="T1487" s="40"/>
      <c r="U1487" s="40"/>
      <c r="V1487" s="40"/>
      <c r="W1487" s="40"/>
      <c r="X1487" s="40"/>
      <c r="Y1487" s="40"/>
      <c r="Z1487" s="40"/>
      <c r="AA1487" s="40"/>
      <c r="AB1487" s="40"/>
      <c r="AC1487" s="40" t="s">
        <v>2638</v>
      </c>
      <c r="AD1487" s="40" t="s">
        <v>2638</v>
      </c>
      <c r="AE1487" s="40" t="s">
        <v>3020</v>
      </c>
    </row>
    <row r="1488" spans="1:31">
      <c r="A1488" s="1" t="s">
        <v>2946</v>
      </c>
      <c r="B1488" s="28">
        <v>42827</v>
      </c>
      <c r="C1488" s="4" t="s">
        <v>1466</v>
      </c>
      <c r="D1488" s="40" t="s">
        <v>239</v>
      </c>
      <c r="E1488" s="40" t="s">
        <v>25</v>
      </c>
      <c r="F1488" s="40" t="s">
        <v>2950</v>
      </c>
      <c r="G1488" s="40" t="s">
        <v>26</v>
      </c>
      <c r="H1488" s="40" t="s">
        <v>27</v>
      </c>
      <c r="I1488" s="40"/>
      <c r="J1488" s="40">
        <v>37.6</v>
      </c>
      <c r="K1488" s="40"/>
      <c r="L1488" s="40"/>
      <c r="M1488" s="65">
        <v>202</v>
      </c>
      <c r="N1488" s="65">
        <v>161</v>
      </c>
      <c r="O1488" s="65">
        <v>80</v>
      </c>
      <c r="P1488" s="65">
        <v>29.6</v>
      </c>
      <c r="Q1488" s="40">
        <v>13</v>
      </c>
      <c r="R1488" s="40">
        <v>160</v>
      </c>
      <c r="S1488" s="40">
        <f t="shared" si="6"/>
        <v>147</v>
      </c>
      <c r="T1488" s="40"/>
      <c r="U1488" s="40"/>
      <c r="V1488" s="40"/>
      <c r="W1488" s="40"/>
      <c r="X1488" s="40"/>
      <c r="Y1488" s="40"/>
      <c r="Z1488" s="40"/>
      <c r="AA1488" s="40"/>
      <c r="AB1488" s="40"/>
      <c r="AC1488" s="40" t="s">
        <v>2638</v>
      </c>
      <c r="AD1488" s="40" t="s">
        <v>3009</v>
      </c>
      <c r="AE1488" s="40"/>
    </row>
    <row r="1489" spans="1:31">
      <c r="A1489" s="1" t="s">
        <v>2946</v>
      </c>
      <c r="B1489" s="28">
        <v>42827</v>
      </c>
      <c r="C1489" s="4" t="s">
        <v>1523</v>
      </c>
      <c r="D1489" s="40" t="s">
        <v>30</v>
      </c>
      <c r="E1489" s="40" t="s">
        <v>25</v>
      </c>
      <c r="F1489" s="59" t="s">
        <v>2965</v>
      </c>
      <c r="G1489" s="40" t="s">
        <v>26</v>
      </c>
      <c r="H1489" s="40" t="s">
        <v>27</v>
      </c>
      <c r="I1489" s="40"/>
      <c r="J1489" s="40">
        <v>26.3</v>
      </c>
      <c r="K1489" s="40">
        <v>14.2</v>
      </c>
      <c r="L1489" s="40">
        <v>11.3</v>
      </c>
      <c r="M1489" s="65"/>
      <c r="N1489" s="65"/>
      <c r="O1489" s="65"/>
      <c r="P1489" s="65"/>
      <c r="Q1489" s="40">
        <v>13</v>
      </c>
      <c r="R1489" s="40">
        <v>56</v>
      </c>
      <c r="S1489" s="40">
        <f t="shared" si="6"/>
        <v>43</v>
      </c>
      <c r="T1489" s="40"/>
      <c r="U1489" s="40"/>
      <c r="V1489" s="40"/>
      <c r="W1489" s="40"/>
      <c r="X1489" s="40">
        <v>632</v>
      </c>
      <c r="Y1489" s="40"/>
      <c r="Z1489" s="40"/>
      <c r="AA1489" s="40"/>
      <c r="AB1489" s="40"/>
      <c r="AC1489" s="40" t="s">
        <v>2638</v>
      </c>
      <c r="AD1489" s="40" t="s">
        <v>3008</v>
      </c>
      <c r="AE1489" s="40"/>
    </row>
    <row r="1490" spans="1:31">
      <c r="A1490" s="1" t="s">
        <v>2946</v>
      </c>
      <c r="B1490" s="28">
        <v>42827</v>
      </c>
      <c r="C1490" s="4" t="s">
        <v>1507</v>
      </c>
      <c r="D1490" s="40" t="s">
        <v>30</v>
      </c>
      <c r="E1490" s="40" t="s">
        <v>25</v>
      </c>
      <c r="F1490" s="40" t="s">
        <v>2959</v>
      </c>
      <c r="G1490" s="40" t="s">
        <v>224</v>
      </c>
      <c r="H1490" s="40" t="s">
        <v>33</v>
      </c>
      <c r="I1490" s="40"/>
      <c r="J1490" s="40">
        <v>26.2</v>
      </c>
      <c r="K1490" s="40">
        <v>12.4</v>
      </c>
      <c r="L1490" s="40">
        <v>8.3000000000000007</v>
      </c>
      <c r="M1490" s="65"/>
      <c r="N1490" s="65"/>
      <c r="O1490" s="65"/>
      <c r="P1490" s="65"/>
      <c r="Q1490" s="40">
        <v>13</v>
      </c>
      <c r="R1490" s="40">
        <v>52</v>
      </c>
      <c r="S1490" s="40">
        <f t="shared" si="6"/>
        <v>39</v>
      </c>
      <c r="T1490" s="40"/>
      <c r="U1490" s="40"/>
      <c r="V1490" s="40"/>
      <c r="W1490" s="40"/>
      <c r="X1490" s="40">
        <v>628</v>
      </c>
      <c r="Y1490" s="40"/>
      <c r="Z1490" s="40"/>
      <c r="AA1490" s="40"/>
      <c r="AB1490" s="40"/>
      <c r="AC1490" s="40" t="s">
        <v>2638</v>
      </c>
      <c r="AD1490" s="40" t="s">
        <v>3008</v>
      </c>
      <c r="AE1490" s="40" t="s">
        <v>2960</v>
      </c>
    </row>
    <row r="1491" spans="1:31">
      <c r="A1491" s="1" t="s">
        <v>2946</v>
      </c>
      <c r="B1491" s="28">
        <v>42827</v>
      </c>
      <c r="C1491" s="4" t="s">
        <v>1521</v>
      </c>
      <c r="D1491" s="40" t="s">
        <v>32</v>
      </c>
      <c r="E1491" s="40" t="s">
        <v>25</v>
      </c>
      <c r="F1491" s="40" t="s">
        <v>2963</v>
      </c>
      <c r="G1491" s="40" t="s">
        <v>224</v>
      </c>
      <c r="H1491" s="40" t="s">
        <v>33</v>
      </c>
      <c r="I1491" s="40"/>
      <c r="J1491" s="40">
        <v>27</v>
      </c>
      <c r="K1491" s="40">
        <v>14.6</v>
      </c>
      <c r="L1491" s="40">
        <v>11</v>
      </c>
      <c r="M1491" s="65"/>
      <c r="N1491" s="65"/>
      <c r="O1491" s="65"/>
      <c r="P1491" s="65"/>
      <c r="Q1491" s="40">
        <v>13</v>
      </c>
      <c r="R1491" s="40">
        <v>62</v>
      </c>
      <c r="S1491" s="40">
        <f t="shared" si="6"/>
        <v>49</v>
      </c>
      <c r="T1491" s="40"/>
      <c r="U1491" s="40"/>
      <c r="V1491" s="40"/>
      <c r="W1491" s="40"/>
      <c r="X1491" s="40">
        <v>629</v>
      </c>
      <c r="Y1491" s="40"/>
      <c r="Z1491" s="40"/>
      <c r="AA1491" s="40"/>
      <c r="AB1491" s="40"/>
      <c r="AC1491" s="40" t="s">
        <v>2638</v>
      </c>
      <c r="AD1491" s="40" t="s">
        <v>3008</v>
      </c>
      <c r="AE1491" s="40"/>
    </row>
    <row r="1492" spans="1:31">
      <c r="A1492" s="1" t="s">
        <v>2946</v>
      </c>
      <c r="B1492" s="28">
        <v>42827</v>
      </c>
      <c r="C1492" s="4" t="s">
        <v>1475</v>
      </c>
      <c r="D1492" s="40" t="s">
        <v>146</v>
      </c>
      <c r="E1492" s="40" t="s">
        <v>25</v>
      </c>
      <c r="F1492" s="40" t="s">
        <v>2954</v>
      </c>
      <c r="G1492" s="40" t="s">
        <v>26</v>
      </c>
      <c r="H1492" s="40" t="s">
        <v>33</v>
      </c>
      <c r="I1492" s="40"/>
      <c r="J1492" s="40">
        <v>32.6</v>
      </c>
      <c r="K1492" s="40">
        <v>20.7</v>
      </c>
      <c r="L1492" s="40">
        <v>16.600000000000001</v>
      </c>
      <c r="M1492" s="65"/>
      <c r="N1492" s="65"/>
      <c r="O1492" s="65"/>
      <c r="P1492" s="65"/>
      <c r="Q1492" s="40">
        <v>13</v>
      </c>
      <c r="R1492" s="40">
        <v>126</v>
      </c>
      <c r="S1492" s="40">
        <f t="shared" si="6"/>
        <v>113</v>
      </c>
      <c r="T1492" s="40"/>
      <c r="U1492" s="40"/>
      <c r="V1492" s="40"/>
      <c r="W1492" s="40"/>
      <c r="X1492" s="40">
        <v>636</v>
      </c>
      <c r="Y1492" s="40"/>
      <c r="Z1492" s="40"/>
      <c r="AA1492" s="40"/>
      <c r="AB1492" s="40"/>
      <c r="AC1492" s="40" t="s">
        <v>2638</v>
      </c>
      <c r="AD1492" s="40" t="s">
        <v>3012</v>
      </c>
      <c r="AE1492" s="40"/>
    </row>
    <row r="1493" spans="1:31">
      <c r="A1493" s="1" t="s">
        <v>2946</v>
      </c>
      <c r="B1493" s="28">
        <v>42827</v>
      </c>
      <c r="C1493" s="4" t="s">
        <v>1826</v>
      </c>
      <c r="D1493" s="40" t="s">
        <v>146</v>
      </c>
      <c r="E1493" s="40" t="s">
        <v>53</v>
      </c>
      <c r="F1493" s="59" t="s">
        <v>2930</v>
      </c>
      <c r="G1493" s="40" t="s">
        <v>26</v>
      </c>
      <c r="H1493" s="40" t="s">
        <v>27</v>
      </c>
      <c r="I1493" s="40"/>
      <c r="J1493" s="40"/>
      <c r="K1493" s="40"/>
      <c r="L1493" s="40"/>
      <c r="M1493" s="65"/>
      <c r="N1493" s="65"/>
      <c r="O1493" s="65"/>
      <c r="P1493" s="65"/>
      <c r="Q1493" s="40">
        <v>13</v>
      </c>
      <c r="R1493" s="40">
        <v>62</v>
      </c>
      <c r="S1493" s="40">
        <f t="shared" si="6"/>
        <v>49</v>
      </c>
      <c r="T1493" s="40"/>
      <c r="U1493" s="40"/>
      <c r="V1493" s="40"/>
      <c r="W1493" s="40"/>
      <c r="X1493" s="40"/>
      <c r="Y1493" s="40"/>
      <c r="Z1493" s="40"/>
      <c r="AA1493" s="40"/>
      <c r="AB1493" s="40"/>
      <c r="AC1493" s="40" t="s">
        <v>2638</v>
      </c>
      <c r="AD1493" s="40" t="s">
        <v>2638</v>
      </c>
      <c r="AE1493" s="40"/>
    </row>
    <row r="1494" spans="1:31">
      <c r="A1494" s="1" t="s">
        <v>2946</v>
      </c>
      <c r="B1494" s="28">
        <v>42827</v>
      </c>
      <c r="C1494" s="4" t="s">
        <v>1810</v>
      </c>
      <c r="D1494" s="40" t="s">
        <v>30</v>
      </c>
      <c r="E1494" s="40" t="s">
        <v>25</v>
      </c>
      <c r="F1494" s="40" t="s">
        <v>2948</v>
      </c>
      <c r="G1494" s="40" t="s">
        <v>224</v>
      </c>
      <c r="H1494" s="40" t="s">
        <v>27</v>
      </c>
      <c r="I1494" s="40"/>
      <c r="J1494" s="40">
        <v>24.9</v>
      </c>
      <c r="K1494" s="40">
        <v>19.399999999999999</v>
      </c>
      <c r="L1494" s="40">
        <v>17.3</v>
      </c>
      <c r="M1494" s="65"/>
      <c r="N1494" s="65"/>
      <c r="O1494" s="65"/>
      <c r="P1494" s="65"/>
      <c r="Q1494" s="40">
        <v>13</v>
      </c>
      <c r="R1494" s="40">
        <v>58</v>
      </c>
      <c r="S1494" s="40">
        <f t="shared" si="6"/>
        <v>45</v>
      </c>
      <c r="T1494" s="40">
        <v>0</v>
      </c>
      <c r="U1494" s="40"/>
      <c r="V1494" s="40">
        <v>0</v>
      </c>
      <c r="W1494" s="40" t="s">
        <v>25</v>
      </c>
      <c r="X1494" s="40">
        <v>637</v>
      </c>
      <c r="Y1494" s="40"/>
      <c r="Z1494" s="40"/>
      <c r="AA1494" s="40"/>
      <c r="AB1494" s="40"/>
      <c r="AC1494" s="40" t="s">
        <v>2638</v>
      </c>
      <c r="AD1494" s="40" t="s">
        <v>2638</v>
      </c>
      <c r="AE1494" s="40"/>
    </row>
    <row r="1495" spans="1:31">
      <c r="A1495" s="1" t="s">
        <v>2946</v>
      </c>
      <c r="B1495" s="28">
        <v>42827</v>
      </c>
      <c r="C1495" s="4" t="s">
        <v>1468</v>
      </c>
      <c r="D1495" s="40" t="s">
        <v>146</v>
      </c>
      <c r="E1495" s="40" t="s">
        <v>25</v>
      </c>
      <c r="F1495" s="40" t="s">
        <v>2951</v>
      </c>
      <c r="G1495" s="40" t="s">
        <v>224</v>
      </c>
      <c r="H1495" s="40" t="s">
        <v>27</v>
      </c>
      <c r="I1495" s="40"/>
      <c r="J1495" s="40">
        <v>29</v>
      </c>
      <c r="K1495" s="40">
        <v>15.2</v>
      </c>
      <c r="L1495" s="40">
        <v>22</v>
      </c>
      <c r="M1495" s="65"/>
      <c r="N1495" s="65"/>
      <c r="O1495" s="65"/>
      <c r="P1495" s="65"/>
      <c r="Q1495" s="40">
        <v>13</v>
      </c>
      <c r="R1495" s="40">
        <v>85</v>
      </c>
      <c r="S1495" s="40">
        <f t="shared" si="6"/>
        <v>72</v>
      </c>
      <c r="T1495" s="40"/>
      <c r="U1495" s="40"/>
      <c r="V1495" s="40"/>
      <c r="W1495" s="40"/>
      <c r="X1495" s="40">
        <v>635</v>
      </c>
      <c r="Y1495" s="40"/>
      <c r="Z1495" s="40"/>
      <c r="AA1495" s="40"/>
      <c r="AB1495" s="40"/>
      <c r="AC1495" s="40" t="s">
        <v>2638</v>
      </c>
      <c r="AD1495" s="40" t="s">
        <v>3009</v>
      </c>
      <c r="AE1495" s="40"/>
    </row>
    <row r="1496" spans="1:31">
      <c r="A1496" s="1" t="s">
        <v>2946</v>
      </c>
      <c r="B1496" s="28">
        <v>42827</v>
      </c>
      <c r="C1496" s="4" t="s">
        <v>1458</v>
      </c>
      <c r="D1496" s="40" t="s">
        <v>265</v>
      </c>
      <c r="E1496" s="40" t="s">
        <v>25</v>
      </c>
      <c r="F1496" s="40" t="s">
        <v>2949</v>
      </c>
      <c r="G1496" s="40" t="s">
        <v>26</v>
      </c>
      <c r="H1496" s="40" t="s">
        <v>33</v>
      </c>
      <c r="I1496" s="40"/>
      <c r="J1496" s="40">
        <v>42.1</v>
      </c>
      <c r="K1496" s="40"/>
      <c r="L1496" s="40"/>
      <c r="M1496" s="65">
        <v>139.5</v>
      </c>
      <c r="N1496" s="65">
        <v>163</v>
      </c>
      <c r="O1496" s="65">
        <v>117</v>
      </c>
      <c r="P1496" s="65">
        <v>21</v>
      </c>
      <c r="Q1496" s="40">
        <v>13</v>
      </c>
      <c r="R1496" s="40">
        <v>92</v>
      </c>
      <c r="S1496" s="40">
        <f t="shared" si="6"/>
        <v>79</v>
      </c>
      <c r="T1496" s="40"/>
      <c r="U1496" s="40"/>
      <c r="V1496" s="40"/>
      <c r="W1496" s="40"/>
      <c r="X1496" s="40"/>
      <c r="Y1496" s="40"/>
      <c r="Z1496" s="40"/>
      <c r="AA1496" s="40"/>
      <c r="AB1496" s="40"/>
      <c r="AC1496" s="40" t="s">
        <v>2638</v>
      </c>
      <c r="AD1496" s="40" t="s">
        <v>3009</v>
      </c>
      <c r="AE1496" s="40"/>
    </row>
    <row r="1497" spans="1:31" s="105" customFormat="1">
      <c r="A1497" s="99" t="s">
        <v>2946</v>
      </c>
      <c r="B1497" s="100">
        <v>42827</v>
      </c>
      <c r="C1497" s="101" t="s">
        <v>1522</v>
      </c>
      <c r="D1497" s="102" t="s">
        <v>32</v>
      </c>
      <c r="E1497" s="102" t="s">
        <v>25</v>
      </c>
      <c r="F1497" s="103" t="s">
        <v>2947</v>
      </c>
      <c r="G1497" s="102" t="s">
        <v>224</v>
      </c>
      <c r="H1497" s="102" t="s">
        <v>27</v>
      </c>
      <c r="I1497" s="102"/>
      <c r="J1497" s="102">
        <v>30.5</v>
      </c>
      <c r="K1497" s="102">
        <v>15.5</v>
      </c>
      <c r="L1497" s="102">
        <v>12.7</v>
      </c>
      <c r="M1497" s="104"/>
      <c r="N1497" s="104"/>
      <c r="O1497" s="104"/>
      <c r="P1497" s="104"/>
      <c r="Q1497" s="102">
        <v>13</v>
      </c>
      <c r="R1497" s="102">
        <v>68</v>
      </c>
      <c r="S1497" s="102">
        <f t="shared" si="6"/>
        <v>55</v>
      </c>
      <c r="T1497" s="102"/>
      <c r="U1497" s="102"/>
      <c r="V1497" s="102"/>
      <c r="W1497" s="102"/>
      <c r="X1497" s="102">
        <v>627</v>
      </c>
      <c r="Y1497" s="102"/>
      <c r="Z1497" s="102"/>
      <c r="AA1497" s="102"/>
      <c r="AB1497" s="102"/>
      <c r="AC1497" s="102" t="s">
        <v>2638</v>
      </c>
      <c r="AD1497" s="102" t="s">
        <v>3008</v>
      </c>
      <c r="AE1497" s="102"/>
    </row>
    <row r="1498" spans="1:31">
      <c r="A1498" s="1" t="s">
        <v>2966</v>
      </c>
      <c r="B1498" s="28">
        <v>42828</v>
      </c>
      <c r="C1498" s="4" t="s">
        <v>1501</v>
      </c>
      <c r="D1498" s="40" t="s">
        <v>239</v>
      </c>
      <c r="E1498" s="40" t="s">
        <v>53</v>
      </c>
      <c r="F1498" s="40" t="s">
        <v>1276</v>
      </c>
      <c r="G1498" s="40" t="s">
        <v>26</v>
      </c>
      <c r="H1498" s="40" t="s">
        <v>33</v>
      </c>
      <c r="I1498" s="40"/>
      <c r="J1498" s="40"/>
      <c r="K1498" s="40"/>
      <c r="L1498" s="40"/>
      <c r="M1498" s="65"/>
      <c r="N1498" s="65"/>
      <c r="O1498" s="65"/>
      <c r="P1498" s="65"/>
      <c r="Q1498" s="40">
        <v>13</v>
      </c>
      <c r="R1498" s="40">
        <v>194</v>
      </c>
      <c r="S1498" s="40">
        <f t="shared" si="6"/>
        <v>181</v>
      </c>
      <c r="T1498" s="40"/>
      <c r="U1498" s="40"/>
      <c r="V1498" s="40"/>
      <c r="W1498" s="40"/>
      <c r="X1498" s="40"/>
      <c r="Y1498" s="40"/>
      <c r="Z1498" s="40"/>
      <c r="AA1498" s="40"/>
      <c r="AB1498" s="40"/>
      <c r="AC1498" s="40" t="s">
        <v>2638</v>
      </c>
      <c r="AD1498" s="40" t="s">
        <v>3008</v>
      </c>
      <c r="AE1498" s="40"/>
    </row>
    <row r="1499" spans="1:31">
      <c r="A1499" s="1" t="s">
        <v>2966</v>
      </c>
      <c r="B1499" s="28">
        <v>42828</v>
      </c>
      <c r="C1499" s="4" t="s">
        <v>1493</v>
      </c>
      <c r="D1499" s="40" t="s">
        <v>239</v>
      </c>
      <c r="E1499" s="40" t="s">
        <v>25</v>
      </c>
      <c r="F1499" s="59" t="s">
        <v>2978</v>
      </c>
      <c r="G1499" s="40" t="s">
        <v>224</v>
      </c>
      <c r="H1499" s="40" t="s">
        <v>27</v>
      </c>
      <c r="I1499" s="40"/>
      <c r="J1499" s="40"/>
      <c r="K1499" s="40"/>
      <c r="L1499" s="40"/>
      <c r="M1499" s="65"/>
      <c r="N1499" s="65"/>
      <c r="O1499" s="65"/>
      <c r="P1499" s="65"/>
      <c r="Q1499" s="40"/>
      <c r="R1499" s="40"/>
      <c r="S1499" s="40"/>
      <c r="T1499" s="40"/>
      <c r="U1499" s="40"/>
      <c r="V1499" s="40"/>
      <c r="W1499" s="40"/>
      <c r="X1499" s="40"/>
      <c r="Y1499" s="40"/>
      <c r="Z1499" s="40"/>
      <c r="AA1499" s="40"/>
      <c r="AB1499" s="40"/>
      <c r="AC1499" s="40" t="s">
        <v>2638</v>
      </c>
      <c r="AD1499" s="40" t="s">
        <v>3008</v>
      </c>
      <c r="AE1499" s="40" t="s">
        <v>2686</v>
      </c>
    </row>
    <row r="1500" spans="1:31">
      <c r="A1500" s="1" t="s">
        <v>2966</v>
      </c>
      <c r="B1500" s="28">
        <v>42828</v>
      </c>
      <c r="C1500" s="4" t="s">
        <v>1465</v>
      </c>
      <c r="D1500" s="40" t="s">
        <v>36</v>
      </c>
      <c r="E1500" s="40" t="s">
        <v>25</v>
      </c>
      <c r="F1500" s="40" t="s">
        <v>2970</v>
      </c>
      <c r="G1500" s="40" t="s">
        <v>26</v>
      </c>
      <c r="H1500" s="40" t="s">
        <v>27</v>
      </c>
      <c r="I1500" s="40"/>
      <c r="J1500" s="40">
        <v>31.7</v>
      </c>
      <c r="K1500" s="40"/>
      <c r="L1500" s="40"/>
      <c r="M1500" s="65">
        <v>135.9</v>
      </c>
      <c r="N1500" s="65">
        <v>97.7</v>
      </c>
      <c r="O1500" s="65">
        <v>72</v>
      </c>
      <c r="P1500" s="65"/>
      <c r="Q1500" s="40">
        <v>13</v>
      </c>
      <c r="R1500" s="40">
        <v>107</v>
      </c>
      <c r="S1500" s="40">
        <f t="shared" ref="S1500:S1517" si="7">R1500-Q1500</f>
        <v>94</v>
      </c>
      <c r="T1500" s="40"/>
      <c r="U1500" s="40"/>
      <c r="V1500" s="40"/>
      <c r="W1500" s="40"/>
      <c r="X1500" s="40"/>
      <c r="Y1500" s="40"/>
      <c r="Z1500" s="40"/>
      <c r="AA1500" s="40"/>
      <c r="AB1500" s="40"/>
      <c r="AC1500" s="40" t="s">
        <v>2638</v>
      </c>
      <c r="AD1500" s="40" t="s">
        <v>3013</v>
      </c>
      <c r="AE1500" s="40"/>
    </row>
    <row r="1501" spans="1:31">
      <c r="A1501" s="1" t="s">
        <v>2966</v>
      </c>
      <c r="B1501" s="28">
        <v>42828</v>
      </c>
      <c r="C1501" s="4" t="s">
        <v>1482</v>
      </c>
      <c r="D1501" s="40" t="s">
        <v>29</v>
      </c>
      <c r="E1501" s="40" t="s">
        <v>25</v>
      </c>
      <c r="F1501" s="40" t="s">
        <v>2975</v>
      </c>
      <c r="G1501" s="40" t="s">
        <v>26</v>
      </c>
      <c r="H1501" s="40" t="s">
        <v>33</v>
      </c>
      <c r="I1501" s="40"/>
      <c r="J1501" s="40">
        <v>35.299999999999997</v>
      </c>
      <c r="K1501" s="40">
        <v>29.8</v>
      </c>
      <c r="L1501" s="40">
        <v>12.1</v>
      </c>
      <c r="M1501" s="65"/>
      <c r="N1501" s="65"/>
      <c r="O1501" s="65"/>
      <c r="P1501" s="65"/>
      <c r="Q1501" s="40">
        <v>13</v>
      </c>
      <c r="R1501" s="40">
        <v>104</v>
      </c>
      <c r="S1501" s="40">
        <f t="shared" si="7"/>
        <v>91</v>
      </c>
      <c r="T1501" s="40"/>
      <c r="U1501" s="40"/>
      <c r="V1501" s="40"/>
      <c r="W1501" s="40"/>
      <c r="X1501" s="40">
        <v>644</v>
      </c>
      <c r="Y1501" s="40"/>
      <c r="Z1501" s="40"/>
      <c r="AA1501" s="40"/>
      <c r="AB1501" s="40"/>
      <c r="AC1501" s="40" t="s">
        <v>2638</v>
      </c>
      <c r="AD1501" s="40" t="s">
        <v>3013</v>
      </c>
      <c r="AE1501" s="40"/>
    </row>
    <row r="1502" spans="1:31">
      <c r="A1502" s="1" t="s">
        <v>2966</v>
      </c>
      <c r="B1502" s="28">
        <v>42828</v>
      </c>
      <c r="C1502" s="4" t="s">
        <v>1469</v>
      </c>
      <c r="D1502" s="40" t="s">
        <v>30</v>
      </c>
      <c r="E1502" s="40" t="s">
        <v>53</v>
      </c>
      <c r="F1502" s="59" t="s">
        <v>2952</v>
      </c>
      <c r="G1502" s="40" t="s">
        <v>224</v>
      </c>
      <c r="H1502" s="40" t="s">
        <v>27</v>
      </c>
      <c r="I1502" s="40"/>
      <c r="J1502" s="40"/>
      <c r="K1502" s="40"/>
      <c r="L1502" s="40"/>
      <c r="M1502" s="65"/>
      <c r="N1502" s="65"/>
      <c r="O1502" s="65"/>
      <c r="P1502" s="65"/>
      <c r="Q1502" s="40">
        <v>13</v>
      </c>
      <c r="R1502" s="40">
        <v>54</v>
      </c>
      <c r="S1502" s="40">
        <f t="shared" si="7"/>
        <v>41</v>
      </c>
      <c r="T1502" s="40"/>
      <c r="U1502" s="40"/>
      <c r="V1502" s="40"/>
      <c r="W1502" s="40"/>
      <c r="X1502" s="40"/>
      <c r="Y1502" s="40"/>
      <c r="Z1502" s="40"/>
      <c r="AA1502" s="40"/>
      <c r="AB1502" s="40"/>
      <c r="AC1502" s="40" t="s">
        <v>2638</v>
      </c>
      <c r="AD1502" s="40" t="s">
        <v>3013</v>
      </c>
      <c r="AE1502" s="40"/>
    </row>
    <row r="1503" spans="1:31">
      <c r="A1503" s="1" t="s">
        <v>2966</v>
      </c>
      <c r="B1503" s="28">
        <v>42828</v>
      </c>
      <c r="C1503" s="4" t="s">
        <v>1479</v>
      </c>
      <c r="D1503" s="40" t="s">
        <v>32</v>
      </c>
      <c r="E1503" s="40" t="s">
        <v>53</v>
      </c>
      <c r="F1503" s="40" t="s">
        <v>2934</v>
      </c>
      <c r="G1503" s="40" t="s">
        <v>26</v>
      </c>
      <c r="H1503" s="40" t="s">
        <v>33</v>
      </c>
      <c r="I1503" s="40"/>
      <c r="J1503" s="40"/>
      <c r="K1503" s="40"/>
      <c r="L1503" s="40"/>
      <c r="M1503" s="65"/>
      <c r="N1503" s="65"/>
      <c r="O1503" s="65"/>
      <c r="P1503" s="65"/>
      <c r="Q1503" s="40">
        <v>13</v>
      </c>
      <c r="R1503" s="40">
        <v>78</v>
      </c>
      <c r="S1503" s="40">
        <f t="shared" si="7"/>
        <v>65</v>
      </c>
      <c r="T1503" s="40"/>
      <c r="U1503" s="40"/>
      <c r="V1503" s="40"/>
      <c r="W1503" s="40"/>
      <c r="X1503" s="40"/>
      <c r="Y1503" s="40"/>
      <c r="Z1503" s="40"/>
      <c r="AA1503" s="40"/>
      <c r="AB1503" s="40"/>
      <c r="AC1503" s="40" t="s">
        <v>2638</v>
      </c>
      <c r="AD1503" s="40" t="s">
        <v>3013</v>
      </c>
      <c r="AE1503" s="40"/>
    </row>
    <row r="1504" spans="1:31">
      <c r="A1504" s="1" t="s">
        <v>2966</v>
      </c>
      <c r="B1504" s="28">
        <v>42828</v>
      </c>
      <c r="C1504" s="4" t="s">
        <v>1522</v>
      </c>
      <c r="D1504" s="40" t="s">
        <v>29</v>
      </c>
      <c r="E1504" s="40" t="s">
        <v>53</v>
      </c>
      <c r="F1504" s="40" t="s">
        <v>2944</v>
      </c>
      <c r="G1504" s="40" t="s">
        <v>224</v>
      </c>
      <c r="H1504" s="40" t="s">
        <v>33</v>
      </c>
      <c r="I1504" s="40"/>
      <c r="J1504" s="40"/>
      <c r="K1504" s="40"/>
      <c r="L1504" s="40"/>
      <c r="M1504" s="65"/>
      <c r="N1504" s="65"/>
      <c r="O1504" s="65"/>
      <c r="P1504" s="65"/>
      <c r="Q1504" s="40">
        <v>13</v>
      </c>
      <c r="R1504" s="40">
        <v>110</v>
      </c>
      <c r="S1504" s="40">
        <f t="shared" si="7"/>
        <v>97</v>
      </c>
      <c r="T1504" s="40"/>
      <c r="U1504" s="40"/>
      <c r="V1504" s="40"/>
      <c r="W1504" s="40"/>
      <c r="X1504" s="40"/>
      <c r="Y1504" s="40"/>
      <c r="Z1504" s="40"/>
      <c r="AA1504" s="40"/>
      <c r="AB1504" s="40"/>
      <c r="AC1504" s="40" t="s">
        <v>2638</v>
      </c>
      <c r="AD1504" s="40" t="s">
        <v>3008</v>
      </c>
      <c r="AE1504" s="40"/>
    </row>
    <row r="1505" spans="1:31">
      <c r="A1505" s="1" t="s">
        <v>2966</v>
      </c>
      <c r="B1505" s="28">
        <v>42828</v>
      </c>
      <c r="C1505" s="4" t="s">
        <v>1826</v>
      </c>
      <c r="D1505" s="40" t="s">
        <v>31</v>
      </c>
      <c r="E1505" s="40" t="s">
        <v>25</v>
      </c>
      <c r="F1505" s="40" t="s">
        <v>2967</v>
      </c>
      <c r="G1505" s="40" t="s">
        <v>26</v>
      </c>
      <c r="H1505" s="40" t="s">
        <v>27</v>
      </c>
      <c r="I1505" s="40"/>
      <c r="J1505" s="40">
        <v>34.9</v>
      </c>
      <c r="K1505" s="40">
        <v>19.2</v>
      </c>
      <c r="L1505" s="40">
        <v>29.8</v>
      </c>
      <c r="M1505" s="65"/>
      <c r="N1505" s="65"/>
      <c r="O1505" s="65"/>
      <c r="P1505" s="65"/>
      <c r="Q1505" s="40">
        <v>13</v>
      </c>
      <c r="R1505" s="40">
        <v>142</v>
      </c>
      <c r="S1505" s="40">
        <f t="shared" si="7"/>
        <v>129</v>
      </c>
      <c r="T1505" s="40"/>
      <c r="U1505" s="40"/>
      <c r="V1505" s="40"/>
      <c r="W1505" s="40"/>
      <c r="X1505" s="40">
        <v>638</v>
      </c>
      <c r="Y1505" s="40"/>
      <c r="Z1505" s="40"/>
      <c r="AA1505" s="40"/>
      <c r="AB1505" s="40"/>
      <c r="AC1505" s="40" t="s">
        <v>2638</v>
      </c>
      <c r="AD1505" s="40" t="s">
        <v>2638</v>
      </c>
      <c r="AE1505" s="40"/>
    </row>
    <row r="1506" spans="1:31">
      <c r="A1506" s="1" t="s">
        <v>2966</v>
      </c>
      <c r="B1506" s="28">
        <v>42828</v>
      </c>
      <c r="C1506" s="4" t="s">
        <v>1481</v>
      </c>
      <c r="D1506" s="40" t="s">
        <v>30</v>
      </c>
      <c r="E1506" s="40" t="s">
        <v>25</v>
      </c>
      <c r="F1506" s="40" t="s">
        <v>2974</v>
      </c>
      <c r="G1506" s="40" t="s">
        <v>224</v>
      </c>
      <c r="H1506" s="40" t="s">
        <v>33</v>
      </c>
      <c r="I1506" s="40"/>
      <c r="J1506" s="40">
        <v>24.8</v>
      </c>
      <c r="K1506" s="40">
        <v>15.8</v>
      </c>
      <c r="L1506" s="40">
        <v>8.3000000000000007</v>
      </c>
      <c r="M1506" s="65"/>
      <c r="N1506" s="65"/>
      <c r="O1506" s="65"/>
      <c r="P1506" s="65"/>
      <c r="Q1506" s="40">
        <v>13</v>
      </c>
      <c r="R1506" s="40">
        <v>52</v>
      </c>
      <c r="S1506" s="40">
        <f t="shared" si="7"/>
        <v>39</v>
      </c>
      <c r="T1506" s="40"/>
      <c r="U1506" s="40"/>
      <c r="V1506" s="40"/>
      <c r="W1506" s="40"/>
      <c r="X1506" s="40">
        <v>639</v>
      </c>
      <c r="Y1506" s="40"/>
      <c r="Z1506" s="40"/>
      <c r="AA1506" s="40"/>
      <c r="AB1506" s="40"/>
      <c r="AC1506" s="40" t="s">
        <v>2638</v>
      </c>
      <c r="AD1506" s="40" t="s">
        <v>3013</v>
      </c>
      <c r="AE1506" s="40"/>
    </row>
    <row r="1507" spans="1:31">
      <c r="A1507" s="1" t="s">
        <v>2966</v>
      </c>
      <c r="B1507" s="28">
        <v>42828</v>
      </c>
      <c r="C1507" s="4" t="s">
        <v>1508</v>
      </c>
      <c r="D1507" s="40" t="s">
        <v>32</v>
      </c>
      <c r="E1507" s="40" t="s">
        <v>53</v>
      </c>
      <c r="F1507" s="40" t="s">
        <v>2963</v>
      </c>
      <c r="G1507" s="40" t="s">
        <v>224</v>
      </c>
      <c r="H1507" s="40" t="s">
        <v>33</v>
      </c>
      <c r="I1507" s="40"/>
      <c r="J1507" s="40"/>
      <c r="K1507" s="40"/>
      <c r="L1507" s="40"/>
      <c r="M1507" s="65"/>
      <c r="N1507" s="65"/>
      <c r="O1507" s="65"/>
      <c r="P1507" s="65"/>
      <c r="Q1507" s="40">
        <v>13</v>
      </c>
      <c r="R1507" s="40">
        <v>60</v>
      </c>
      <c r="S1507" s="40">
        <f t="shared" si="7"/>
        <v>47</v>
      </c>
      <c r="T1507" s="40"/>
      <c r="U1507" s="40"/>
      <c r="V1507" s="40"/>
      <c r="W1507" s="40"/>
      <c r="X1507" s="40"/>
      <c r="Y1507" s="40"/>
      <c r="Z1507" s="40"/>
      <c r="AA1507" s="40"/>
      <c r="AB1507" s="40"/>
      <c r="AC1507" s="40" t="s">
        <v>2638</v>
      </c>
      <c r="AD1507" s="40" t="s">
        <v>3008</v>
      </c>
      <c r="AE1507" s="40"/>
    </row>
    <row r="1508" spans="1:31">
      <c r="A1508" s="1" t="s">
        <v>2966</v>
      </c>
      <c r="B1508" s="28">
        <v>42828</v>
      </c>
      <c r="C1508" s="4" t="s">
        <v>1806</v>
      </c>
      <c r="D1508" s="40" t="s">
        <v>146</v>
      </c>
      <c r="E1508" s="40" t="s">
        <v>25</v>
      </c>
      <c r="F1508" s="40" t="s">
        <v>2968</v>
      </c>
      <c r="G1508" s="40" t="s">
        <v>26</v>
      </c>
      <c r="H1508" s="40" t="s">
        <v>33</v>
      </c>
      <c r="I1508" s="40"/>
      <c r="J1508" s="40">
        <v>30.5</v>
      </c>
      <c r="K1508" s="40">
        <v>20.6</v>
      </c>
      <c r="L1508" s="40">
        <v>18.8</v>
      </c>
      <c r="M1508" s="65"/>
      <c r="N1508" s="65"/>
      <c r="O1508" s="65"/>
      <c r="P1508" s="65"/>
      <c r="Q1508" s="40">
        <v>13</v>
      </c>
      <c r="R1508" s="40">
        <v>120</v>
      </c>
      <c r="S1508" s="40">
        <f t="shared" si="7"/>
        <v>107</v>
      </c>
      <c r="T1508" s="40"/>
      <c r="U1508" s="40"/>
      <c r="V1508" s="40"/>
      <c r="W1508" s="40"/>
      <c r="X1508" s="40">
        <v>642</v>
      </c>
      <c r="Y1508" s="40"/>
      <c r="Z1508" s="40"/>
      <c r="AA1508" s="40"/>
      <c r="AB1508" s="40"/>
      <c r="AC1508" s="40" t="s">
        <v>2638</v>
      </c>
      <c r="AD1508" s="40" t="s">
        <v>2638</v>
      </c>
      <c r="AE1508" s="40"/>
    </row>
    <row r="1509" spans="1:31">
      <c r="A1509" s="1" t="s">
        <v>2966</v>
      </c>
      <c r="B1509" s="28">
        <v>42828</v>
      </c>
      <c r="C1509" s="4" t="s">
        <v>1477</v>
      </c>
      <c r="D1509" s="40" t="s">
        <v>146</v>
      </c>
      <c r="E1509" s="40" t="s">
        <v>25</v>
      </c>
      <c r="F1509" s="40" t="s">
        <v>2973</v>
      </c>
      <c r="G1509" s="40" t="s">
        <v>26</v>
      </c>
      <c r="H1509" s="40" t="s">
        <v>33</v>
      </c>
      <c r="I1509" s="40"/>
      <c r="J1509" s="40">
        <v>24.3</v>
      </c>
      <c r="K1509" s="40">
        <v>19.8</v>
      </c>
      <c r="L1509" s="40">
        <v>13.2</v>
      </c>
      <c r="M1509" s="65"/>
      <c r="N1509" s="65"/>
      <c r="O1509" s="65"/>
      <c r="P1509" s="65"/>
      <c r="Q1509" s="40">
        <v>13</v>
      </c>
      <c r="R1509" s="40">
        <v>76</v>
      </c>
      <c r="S1509" s="40">
        <f t="shared" si="7"/>
        <v>63</v>
      </c>
      <c r="T1509" s="40"/>
      <c r="U1509" s="40"/>
      <c r="V1509" s="40"/>
      <c r="W1509" s="40"/>
      <c r="X1509" s="40">
        <v>642</v>
      </c>
      <c r="Y1509" s="40"/>
      <c r="Z1509" s="40"/>
      <c r="AA1509" s="40"/>
      <c r="AB1509" s="40"/>
      <c r="AC1509" s="40" t="s">
        <v>2638</v>
      </c>
      <c r="AD1509" s="40" t="s">
        <v>3013</v>
      </c>
      <c r="AE1509" s="40"/>
    </row>
    <row r="1510" spans="1:31">
      <c r="A1510" s="1" t="s">
        <v>2966</v>
      </c>
      <c r="B1510" s="28">
        <v>42828</v>
      </c>
      <c r="C1510" s="4" t="s">
        <v>1519</v>
      </c>
      <c r="D1510" s="40" t="s">
        <v>239</v>
      </c>
      <c r="E1510" s="40" t="s">
        <v>25</v>
      </c>
      <c r="F1510" s="59" t="s">
        <v>2980</v>
      </c>
      <c r="G1510" s="40" t="s">
        <v>26</v>
      </c>
      <c r="H1510" s="40" t="s">
        <v>27</v>
      </c>
      <c r="I1510" s="40"/>
      <c r="J1510" s="40">
        <v>37.700000000000003</v>
      </c>
      <c r="K1510" s="40"/>
      <c r="L1510" s="40"/>
      <c r="M1510" s="65">
        <v>179.9</v>
      </c>
      <c r="N1510" s="65">
        <v>155.30000000000001</v>
      </c>
      <c r="O1510" s="65">
        <v>86</v>
      </c>
      <c r="P1510" s="65">
        <v>31.2</v>
      </c>
      <c r="Q1510" s="40">
        <v>13</v>
      </c>
      <c r="R1510" s="40">
        <v>158</v>
      </c>
      <c r="S1510" s="40">
        <f t="shared" si="7"/>
        <v>145</v>
      </c>
      <c r="T1510" s="40"/>
      <c r="U1510" s="40"/>
      <c r="V1510" s="40"/>
      <c r="W1510" s="40"/>
      <c r="X1510" s="40"/>
      <c r="Y1510" s="40"/>
      <c r="Z1510" s="40"/>
      <c r="AA1510" s="40"/>
      <c r="AB1510" s="40"/>
      <c r="AC1510" s="40" t="s">
        <v>2638</v>
      </c>
      <c r="AD1510" s="40" t="s">
        <v>3008</v>
      </c>
      <c r="AE1510" s="40"/>
    </row>
    <row r="1511" spans="1:31">
      <c r="A1511" s="1" t="s">
        <v>2966</v>
      </c>
      <c r="B1511" s="28">
        <v>42828</v>
      </c>
      <c r="C1511" s="4" t="s">
        <v>1823</v>
      </c>
      <c r="D1511" s="40" t="s">
        <v>29</v>
      </c>
      <c r="E1511" s="40" t="s">
        <v>53</v>
      </c>
      <c r="F1511" s="59" t="s">
        <v>2927</v>
      </c>
      <c r="G1511" s="40" t="s">
        <v>26</v>
      </c>
      <c r="H1511" s="40" t="s">
        <v>33</v>
      </c>
      <c r="I1511" s="40"/>
      <c r="J1511" s="40"/>
      <c r="K1511" s="40"/>
      <c r="L1511" s="40"/>
      <c r="M1511" s="65"/>
      <c r="N1511" s="65"/>
      <c r="O1511" s="65"/>
      <c r="P1511" s="65"/>
      <c r="Q1511" s="40">
        <v>13</v>
      </c>
      <c r="R1511" s="40">
        <v>157</v>
      </c>
      <c r="S1511" s="40">
        <f t="shared" si="7"/>
        <v>144</v>
      </c>
      <c r="T1511" s="40"/>
      <c r="U1511" s="40"/>
      <c r="V1511" s="40"/>
      <c r="W1511" s="40"/>
      <c r="X1511" s="40"/>
      <c r="Y1511" s="40"/>
      <c r="Z1511" s="40"/>
      <c r="AA1511" s="40"/>
      <c r="AB1511" s="40"/>
      <c r="AC1511" s="40" t="s">
        <v>2638</v>
      </c>
      <c r="AD1511" s="40" t="s">
        <v>2638</v>
      </c>
      <c r="AE1511" s="40"/>
    </row>
    <row r="1512" spans="1:31">
      <c r="A1512" s="1" t="s">
        <v>2966</v>
      </c>
      <c r="B1512" s="28">
        <v>42828</v>
      </c>
      <c r="C1512" s="4" t="s">
        <v>1518</v>
      </c>
      <c r="D1512" s="40" t="s">
        <v>36</v>
      </c>
      <c r="E1512" s="40" t="s">
        <v>25</v>
      </c>
      <c r="F1512" s="40" t="s">
        <v>2979</v>
      </c>
      <c r="G1512" s="40" t="s">
        <v>224</v>
      </c>
      <c r="H1512" s="40" t="s">
        <v>33</v>
      </c>
      <c r="I1512" s="40"/>
      <c r="J1512" s="40">
        <v>26.1</v>
      </c>
      <c r="K1512" s="40"/>
      <c r="L1512" s="40"/>
      <c r="M1512" s="65">
        <v>139.80000000000001</v>
      </c>
      <c r="N1512" s="65">
        <v>80.8</v>
      </c>
      <c r="O1512" s="65">
        <v>58</v>
      </c>
      <c r="P1512" s="65"/>
      <c r="Q1512" s="40">
        <v>13</v>
      </c>
      <c r="R1512" s="40">
        <v>109</v>
      </c>
      <c r="S1512" s="40">
        <f t="shared" si="7"/>
        <v>96</v>
      </c>
      <c r="T1512" s="40"/>
      <c r="U1512" s="40"/>
      <c r="V1512" s="40"/>
      <c r="W1512" s="40"/>
      <c r="X1512" s="40"/>
      <c r="Y1512" s="40"/>
      <c r="Z1512" s="40"/>
      <c r="AA1512" s="40"/>
      <c r="AB1512" s="40"/>
      <c r="AC1512" s="40" t="s">
        <v>2638</v>
      </c>
      <c r="AD1512" s="40" t="s">
        <v>3008</v>
      </c>
      <c r="AE1512" s="40"/>
    </row>
    <row r="1513" spans="1:31">
      <c r="A1513" s="1" t="s">
        <v>2966</v>
      </c>
      <c r="B1513" s="28">
        <v>42828</v>
      </c>
      <c r="C1513" s="4" t="s">
        <v>1499</v>
      </c>
      <c r="D1513" s="40" t="s">
        <v>35</v>
      </c>
      <c r="E1513" s="40" t="s">
        <v>53</v>
      </c>
      <c r="F1513" s="40" t="s">
        <v>2937</v>
      </c>
      <c r="G1513" s="40" t="s">
        <v>26</v>
      </c>
      <c r="H1513" s="40" t="s">
        <v>27</v>
      </c>
      <c r="I1513" s="40"/>
      <c r="J1513" s="40"/>
      <c r="K1513" s="40"/>
      <c r="L1513" s="40"/>
      <c r="M1513" s="65"/>
      <c r="N1513" s="65"/>
      <c r="O1513" s="65"/>
      <c r="P1513" s="65"/>
      <c r="Q1513" s="40">
        <v>13</v>
      </c>
      <c r="R1513" s="40">
        <v>84</v>
      </c>
      <c r="S1513" s="40">
        <f t="shared" si="7"/>
        <v>71</v>
      </c>
      <c r="T1513" s="40"/>
      <c r="U1513" s="40"/>
      <c r="V1513" s="40"/>
      <c r="W1513" s="40"/>
      <c r="X1513" s="40"/>
      <c r="Y1513" s="40"/>
      <c r="Z1513" s="40"/>
      <c r="AA1513" s="40"/>
      <c r="AB1513" s="40"/>
      <c r="AC1513" s="40" t="s">
        <v>2638</v>
      </c>
      <c r="AD1513" s="40" t="s">
        <v>3008</v>
      </c>
      <c r="AE1513" s="40"/>
    </row>
    <row r="1514" spans="1:31">
      <c r="A1514" s="1" t="s">
        <v>2966</v>
      </c>
      <c r="B1514" s="28">
        <v>42828</v>
      </c>
      <c r="C1514" s="4" t="s">
        <v>1489</v>
      </c>
      <c r="D1514" s="40" t="s">
        <v>29</v>
      </c>
      <c r="E1514" s="40" t="s">
        <v>25</v>
      </c>
      <c r="F1514" s="40" t="s">
        <v>2976</v>
      </c>
      <c r="G1514" s="40" t="s">
        <v>26</v>
      </c>
      <c r="H1514" s="40" t="s">
        <v>33</v>
      </c>
      <c r="I1514" s="40" t="s">
        <v>903</v>
      </c>
      <c r="J1514" s="40">
        <v>39.700000000000003</v>
      </c>
      <c r="K1514" s="40">
        <v>21.5</v>
      </c>
      <c r="L1514" s="40">
        <v>21.5</v>
      </c>
      <c r="M1514" s="65"/>
      <c r="N1514" s="65"/>
      <c r="O1514" s="65"/>
      <c r="P1514" s="65"/>
      <c r="Q1514" s="40">
        <v>13</v>
      </c>
      <c r="R1514" s="40">
        <v>119</v>
      </c>
      <c r="S1514" s="40">
        <f t="shared" si="7"/>
        <v>106</v>
      </c>
      <c r="T1514" s="40"/>
      <c r="U1514" s="40"/>
      <c r="V1514" s="40"/>
      <c r="W1514" s="40"/>
      <c r="X1514" s="40">
        <v>640</v>
      </c>
      <c r="Y1514" s="40"/>
      <c r="Z1514" s="40"/>
      <c r="AA1514" s="40"/>
      <c r="AB1514" s="40"/>
      <c r="AC1514" s="40" t="s">
        <v>2638</v>
      </c>
      <c r="AD1514" s="40" t="s">
        <v>3008</v>
      </c>
      <c r="AE1514" s="40"/>
    </row>
    <row r="1515" spans="1:31">
      <c r="A1515" s="80" t="s">
        <v>2966</v>
      </c>
      <c r="B1515" s="81">
        <v>42828</v>
      </c>
      <c r="C1515" s="4" t="s">
        <v>1472</v>
      </c>
      <c r="D1515" s="67" t="s">
        <v>2971</v>
      </c>
      <c r="E1515" s="67" t="s">
        <v>25</v>
      </c>
      <c r="F1515" s="68"/>
      <c r="G1515" s="67" t="s">
        <v>26</v>
      </c>
      <c r="H1515" s="67" t="s">
        <v>27</v>
      </c>
      <c r="I1515" s="67"/>
      <c r="J1515" s="67">
        <v>39.4</v>
      </c>
      <c r="K1515" s="67"/>
      <c r="L1515" s="67"/>
      <c r="M1515" s="69">
        <v>190.2</v>
      </c>
      <c r="N1515" s="69">
        <v>165.6</v>
      </c>
      <c r="O1515" s="69">
        <v>87</v>
      </c>
      <c r="P1515" s="69">
        <v>29.2</v>
      </c>
      <c r="Q1515" s="67">
        <v>13</v>
      </c>
      <c r="R1515" s="67">
        <v>152</v>
      </c>
      <c r="S1515" s="67">
        <f t="shared" si="7"/>
        <v>139</v>
      </c>
      <c r="T1515" s="67"/>
      <c r="U1515" s="67"/>
      <c r="V1515" s="67"/>
      <c r="W1515" s="67"/>
      <c r="X1515" s="67"/>
      <c r="Y1515" s="67"/>
      <c r="Z1515" s="67"/>
      <c r="AA1515" s="67"/>
      <c r="AB1515" s="67"/>
      <c r="AC1515" s="67" t="s">
        <v>2638</v>
      </c>
      <c r="AD1515" s="67" t="s">
        <v>3013</v>
      </c>
      <c r="AE1515" s="67" t="s">
        <v>3014</v>
      </c>
    </row>
    <row r="1516" spans="1:31">
      <c r="A1516" s="80" t="s">
        <v>2966</v>
      </c>
      <c r="B1516" s="81">
        <v>42828</v>
      </c>
      <c r="C1516" s="4" t="s">
        <v>1458</v>
      </c>
      <c r="D1516" s="67" t="s">
        <v>29</v>
      </c>
      <c r="E1516" s="67" t="s">
        <v>25</v>
      </c>
      <c r="F1516" s="67"/>
      <c r="G1516" s="67" t="s">
        <v>26</v>
      </c>
      <c r="H1516" s="67" t="s">
        <v>33</v>
      </c>
      <c r="I1516" s="67"/>
      <c r="J1516" s="67">
        <v>34.4</v>
      </c>
      <c r="K1516" s="67">
        <v>21.3</v>
      </c>
      <c r="L1516" s="67">
        <v>10.199999999999999</v>
      </c>
      <c r="M1516" s="69"/>
      <c r="N1516" s="69"/>
      <c r="O1516" s="69"/>
      <c r="P1516" s="69"/>
      <c r="Q1516" s="67">
        <v>13</v>
      </c>
      <c r="R1516" s="67">
        <v>152</v>
      </c>
      <c r="S1516" s="67">
        <f t="shared" si="7"/>
        <v>139</v>
      </c>
      <c r="T1516" s="67"/>
      <c r="U1516" s="67"/>
      <c r="V1516" s="67"/>
      <c r="W1516" s="67"/>
      <c r="X1516" s="67">
        <v>641</v>
      </c>
      <c r="Y1516" s="67"/>
      <c r="Z1516" s="67"/>
      <c r="AA1516" s="67"/>
      <c r="AB1516" s="67"/>
      <c r="AC1516" s="67" t="s">
        <v>2638</v>
      </c>
      <c r="AD1516" s="67" t="s">
        <v>3013</v>
      </c>
      <c r="AE1516" s="67" t="s">
        <v>3015</v>
      </c>
    </row>
    <row r="1517" spans="1:31">
      <c r="A1517" s="1" t="s">
        <v>2981</v>
      </c>
      <c r="B1517" s="28">
        <v>42829</v>
      </c>
      <c r="C1517" s="4" t="s">
        <v>1468</v>
      </c>
      <c r="D1517" s="40" t="s">
        <v>121</v>
      </c>
      <c r="E1517" s="40" t="s">
        <v>53</v>
      </c>
      <c r="F1517" s="40" t="s">
        <v>1438</v>
      </c>
      <c r="G1517" s="40" t="s">
        <v>26</v>
      </c>
      <c r="H1517" s="40" t="s">
        <v>27</v>
      </c>
      <c r="I1517" s="40"/>
      <c r="J1517" s="40"/>
      <c r="K1517" s="40"/>
      <c r="L1517" s="40"/>
      <c r="M1517" s="65"/>
      <c r="N1517" s="65"/>
      <c r="O1517" s="65"/>
      <c r="P1517" s="65"/>
      <c r="Q1517" s="40">
        <v>13</v>
      </c>
      <c r="R1517" s="40">
        <v>206</v>
      </c>
      <c r="S1517" s="40">
        <f t="shared" si="7"/>
        <v>193</v>
      </c>
      <c r="T1517" s="40"/>
      <c r="U1517" s="40"/>
      <c r="V1517" s="40"/>
      <c r="W1517" s="40"/>
      <c r="X1517" s="40"/>
      <c r="Y1517" s="40"/>
      <c r="Z1517" s="40"/>
      <c r="AA1517" s="40"/>
      <c r="AB1517" s="40"/>
      <c r="AC1517" s="40" t="s">
        <v>2638</v>
      </c>
      <c r="AD1517" s="40" t="s">
        <v>3012</v>
      </c>
      <c r="AE1517" s="40"/>
    </row>
    <row r="1518" spans="1:31" s="98" customFormat="1">
      <c r="A1518" s="31" t="s">
        <v>2981</v>
      </c>
      <c r="B1518" s="37">
        <v>42829</v>
      </c>
      <c r="C1518" s="38" t="s">
        <v>1807</v>
      </c>
      <c r="D1518" s="41" t="s">
        <v>30</v>
      </c>
      <c r="E1518" s="41" t="s">
        <v>25</v>
      </c>
      <c r="F1518" s="87" t="s">
        <v>2985</v>
      </c>
      <c r="G1518" s="41" t="s">
        <v>26</v>
      </c>
      <c r="H1518" s="41" t="s">
        <v>33</v>
      </c>
      <c r="I1518" s="41"/>
      <c r="J1518" s="41">
        <v>20.3</v>
      </c>
      <c r="K1518" s="41">
        <v>16.600000000000001</v>
      </c>
      <c r="L1518" s="41">
        <v>9.1999999999999993</v>
      </c>
      <c r="M1518" s="66"/>
      <c r="N1518" s="66"/>
      <c r="O1518" s="66"/>
      <c r="P1518" s="66"/>
      <c r="Q1518" s="41"/>
      <c r="R1518" s="41"/>
      <c r="S1518" s="41"/>
      <c r="T1518" s="41"/>
      <c r="U1518" s="41"/>
      <c r="V1518" s="41"/>
      <c r="W1518" s="41" t="s">
        <v>2986</v>
      </c>
      <c r="X1518" s="41"/>
      <c r="Y1518" s="41"/>
      <c r="Z1518" s="41"/>
      <c r="AA1518" s="41"/>
      <c r="AB1518" s="41"/>
      <c r="AC1518" s="41" t="s">
        <v>2638</v>
      </c>
      <c r="AD1518" s="41" t="s">
        <v>2638</v>
      </c>
      <c r="AE1518" s="41" t="s">
        <v>2986</v>
      </c>
    </row>
    <row r="1519" spans="1:31">
      <c r="A1519" s="1" t="s">
        <v>2981</v>
      </c>
      <c r="B1519" s="28">
        <v>42829</v>
      </c>
      <c r="C1519" s="4" t="s">
        <v>1474</v>
      </c>
      <c r="D1519" s="40" t="s">
        <v>32</v>
      </c>
      <c r="E1519" s="40" t="s">
        <v>53</v>
      </c>
      <c r="F1519" s="40" t="s">
        <v>2934</v>
      </c>
      <c r="G1519" s="40" t="s">
        <v>26</v>
      </c>
      <c r="H1519" s="40" t="s">
        <v>33</v>
      </c>
      <c r="I1519" s="40"/>
      <c r="J1519" s="40"/>
      <c r="K1519" s="40"/>
      <c r="L1519" s="40"/>
      <c r="M1519" s="65"/>
      <c r="N1519" s="65"/>
      <c r="O1519" s="65"/>
      <c r="P1519" s="65"/>
      <c r="Q1519" s="40">
        <v>13</v>
      </c>
      <c r="R1519" s="40">
        <v>79</v>
      </c>
      <c r="S1519" s="40">
        <f>R1519-Q1519</f>
        <v>66</v>
      </c>
      <c r="T1519" s="40"/>
      <c r="U1519" s="40"/>
      <c r="V1519" s="40"/>
      <c r="W1519" s="40"/>
      <c r="X1519" s="40"/>
      <c r="Y1519" s="40"/>
      <c r="Z1519" s="40"/>
      <c r="AA1519" s="40"/>
      <c r="AB1519" s="40"/>
      <c r="AC1519" s="40" t="s">
        <v>2638</v>
      </c>
      <c r="AD1519" s="40" t="s">
        <v>3016</v>
      </c>
      <c r="AE1519" s="40"/>
    </row>
    <row r="1520" spans="1:31">
      <c r="A1520" s="1" t="s">
        <v>2981</v>
      </c>
      <c r="B1520" s="28">
        <v>42829</v>
      </c>
      <c r="C1520" s="4" t="s">
        <v>1482</v>
      </c>
      <c r="D1520" s="40" t="s">
        <v>35</v>
      </c>
      <c r="E1520" s="40" t="s">
        <v>25</v>
      </c>
      <c r="F1520" s="40" t="s">
        <v>2987</v>
      </c>
      <c r="G1520" s="40" t="s">
        <v>26</v>
      </c>
      <c r="H1520" s="40" t="s">
        <v>33</v>
      </c>
      <c r="I1520" s="40"/>
      <c r="J1520" s="40">
        <v>23.5</v>
      </c>
      <c r="K1520" s="40">
        <v>16.5</v>
      </c>
      <c r="L1520" s="40">
        <v>11.1</v>
      </c>
      <c r="M1520" s="65"/>
      <c r="N1520" s="65"/>
      <c r="O1520" s="65"/>
      <c r="P1520" s="65"/>
      <c r="Q1520" s="40">
        <v>13</v>
      </c>
      <c r="R1520" s="40">
        <v>82</v>
      </c>
      <c r="S1520" s="40">
        <f>R1520-Q1520</f>
        <v>69</v>
      </c>
      <c r="T1520" s="40"/>
      <c r="U1520" s="40"/>
      <c r="V1520" s="40"/>
      <c r="W1520" s="40"/>
      <c r="X1520" s="40">
        <v>646</v>
      </c>
      <c r="Y1520" s="40"/>
      <c r="Z1520" s="40"/>
      <c r="AA1520" s="40"/>
      <c r="AB1520" s="40"/>
      <c r="AC1520" s="40" t="s">
        <v>2638</v>
      </c>
      <c r="AD1520" s="40" t="s">
        <v>3016</v>
      </c>
      <c r="AE1520" s="40"/>
    </row>
    <row r="1521" spans="1:31">
      <c r="A1521" s="1" t="s">
        <v>2981</v>
      </c>
      <c r="B1521" s="28">
        <v>42829</v>
      </c>
      <c r="C1521" s="4" t="s">
        <v>1816</v>
      </c>
      <c r="D1521" s="40" t="s">
        <v>36</v>
      </c>
      <c r="E1521" s="40" t="s">
        <v>25</v>
      </c>
      <c r="F1521" s="59" t="s">
        <v>2984</v>
      </c>
      <c r="G1521" s="40" t="s">
        <v>26</v>
      </c>
      <c r="H1521" s="40" t="s">
        <v>27</v>
      </c>
      <c r="I1521" s="40"/>
      <c r="J1521" s="40">
        <v>31.3</v>
      </c>
      <c r="K1521" s="40"/>
      <c r="L1521" s="40"/>
      <c r="M1521" s="65">
        <v>136.30000000000001</v>
      </c>
      <c r="N1521" s="65">
        <v>79.7</v>
      </c>
      <c r="O1521" s="65">
        <v>58</v>
      </c>
      <c r="P1521" s="65"/>
      <c r="Q1521" s="40">
        <v>13</v>
      </c>
      <c r="R1521" s="40">
        <v>121</v>
      </c>
      <c r="S1521" s="40">
        <f>R1521-Q1521</f>
        <v>108</v>
      </c>
      <c r="T1521" s="40"/>
      <c r="U1521" s="40"/>
      <c r="V1521" s="40"/>
      <c r="W1521" s="40"/>
      <c r="X1521" s="40">
        <v>647</v>
      </c>
      <c r="Y1521" s="40"/>
      <c r="Z1521" s="40"/>
      <c r="AA1521" s="40"/>
      <c r="AB1521" s="40"/>
      <c r="AC1521" s="40" t="s">
        <v>2638</v>
      </c>
      <c r="AD1521" s="40" t="s">
        <v>2638</v>
      </c>
      <c r="AE1521" s="40"/>
    </row>
    <row r="1522" spans="1:31">
      <c r="A1522" s="1" t="s">
        <v>2981</v>
      </c>
      <c r="B1522" s="28">
        <v>42829</v>
      </c>
      <c r="C1522" s="4" t="s">
        <v>1812</v>
      </c>
      <c r="D1522" s="40" t="s">
        <v>29</v>
      </c>
      <c r="E1522" s="40" t="s">
        <v>53</v>
      </c>
      <c r="F1522" s="40" t="s">
        <v>2926</v>
      </c>
      <c r="G1522" s="40" t="s">
        <v>26</v>
      </c>
      <c r="H1522" s="40" t="s">
        <v>27</v>
      </c>
      <c r="I1522" s="40"/>
      <c r="J1522" s="40"/>
      <c r="K1522" s="40"/>
      <c r="L1522" s="40"/>
      <c r="M1522" s="65"/>
      <c r="N1522" s="65"/>
      <c r="O1522" s="65"/>
      <c r="P1522" s="65"/>
      <c r="Q1522" s="40">
        <v>13</v>
      </c>
      <c r="R1522" s="40">
        <v>98</v>
      </c>
      <c r="S1522" s="40">
        <f>R1522-Q1522</f>
        <v>85</v>
      </c>
      <c r="T1522" s="40"/>
      <c r="U1522" s="40"/>
      <c r="V1522" s="40"/>
      <c r="W1522" s="40"/>
      <c r="X1522" s="40"/>
      <c r="Y1522" s="40"/>
      <c r="Z1522" s="40"/>
      <c r="AA1522" s="40"/>
      <c r="AB1522" s="40"/>
      <c r="AC1522" s="40" t="s">
        <v>2638</v>
      </c>
      <c r="AD1522" s="40" t="s">
        <v>2638</v>
      </c>
      <c r="AE1522" s="40"/>
    </row>
    <row r="1523" spans="1:31">
      <c r="A1523" s="1" t="s">
        <v>2981</v>
      </c>
      <c r="B1523" s="28">
        <v>42829</v>
      </c>
      <c r="C1523" s="4" t="s">
        <v>1833</v>
      </c>
      <c r="D1523" s="40" t="s">
        <v>265</v>
      </c>
      <c r="E1523" s="40" t="s">
        <v>25</v>
      </c>
      <c r="F1523" s="40" t="s">
        <v>2982</v>
      </c>
      <c r="G1523" s="40" t="s">
        <v>26</v>
      </c>
      <c r="H1523" s="40" t="s">
        <v>27</v>
      </c>
      <c r="I1523" s="40"/>
      <c r="J1523" s="40">
        <v>33.4</v>
      </c>
      <c r="K1523" s="40"/>
      <c r="L1523" s="40"/>
      <c r="M1523" s="65">
        <v>140.6</v>
      </c>
      <c r="N1523" s="65">
        <v>144.1</v>
      </c>
      <c r="O1523" s="65">
        <v>102</v>
      </c>
      <c r="P1523" s="65">
        <v>21.2</v>
      </c>
      <c r="Q1523" s="40">
        <v>13</v>
      </c>
      <c r="R1523" s="40"/>
      <c r="S1523" s="40"/>
      <c r="T1523" s="40"/>
      <c r="U1523" s="40"/>
      <c r="V1523" s="40"/>
      <c r="W1523" s="40"/>
      <c r="X1523" s="40"/>
      <c r="Y1523" s="40"/>
      <c r="Z1523" s="40"/>
      <c r="AA1523" s="40"/>
      <c r="AB1523" s="40"/>
      <c r="AC1523" s="40" t="s">
        <v>2638</v>
      </c>
      <c r="AD1523" s="40" t="s">
        <v>2638</v>
      </c>
      <c r="AE1523" s="40" t="s">
        <v>2686</v>
      </c>
    </row>
    <row r="1524" spans="1:31">
      <c r="A1524" s="80" t="s">
        <v>2981</v>
      </c>
      <c r="B1524" s="81">
        <v>42829</v>
      </c>
      <c r="C1524" s="4" t="s">
        <v>1810</v>
      </c>
      <c r="D1524" s="67" t="s">
        <v>36</v>
      </c>
      <c r="E1524" s="67"/>
      <c r="F1524" s="67"/>
      <c r="G1524" s="67"/>
      <c r="H1524" s="67"/>
      <c r="I1524" s="67"/>
      <c r="J1524" s="67"/>
      <c r="K1524" s="67"/>
      <c r="L1524" s="67"/>
      <c r="M1524" s="69"/>
      <c r="N1524" s="69"/>
      <c r="O1524" s="69"/>
      <c r="P1524" s="69"/>
      <c r="Q1524" s="67"/>
      <c r="R1524" s="67"/>
      <c r="S1524" s="67"/>
      <c r="T1524" s="67"/>
      <c r="U1524" s="67"/>
      <c r="V1524" s="67"/>
      <c r="W1524" s="67"/>
      <c r="X1524" s="67"/>
      <c r="Y1524" s="67"/>
      <c r="Z1524" s="67"/>
      <c r="AA1524" s="67"/>
      <c r="AB1524" s="67"/>
      <c r="AC1524" s="67" t="s">
        <v>2638</v>
      </c>
      <c r="AD1524" s="67" t="s">
        <v>2638</v>
      </c>
      <c r="AE1524" s="67" t="s">
        <v>2602</v>
      </c>
    </row>
    <row r="1525" spans="1:31">
      <c r="A1525" s="80" t="s">
        <v>2981</v>
      </c>
      <c r="B1525" s="81">
        <v>42829</v>
      </c>
      <c r="C1525" s="4" t="s">
        <v>1826</v>
      </c>
      <c r="D1525" s="67" t="s">
        <v>146</v>
      </c>
      <c r="E1525" s="67" t="s">
        <v>53</v>
      </c>
      <c r="F1525" s="67"/>
      <c r="G1525" s="67" t="s">
        <v>26</v>
      </c>
      <c r="H1525" s="67" t="s">
        <v>27</v>
      </c>
      <c r="I1525" s="67"/>
      <c r="J1525" s="67"/>
      <c r="K1525" s="67"/>
      <c r="L1525" s="67"/>
      <c r="M1525" s="69"/>
      <c r="N1525" s="69"/>
      <c r="O1525" s="69"/>
      <c r="P1525" s="69"/>
      <c r="Q1525" s="67">
        <v>13</v>
      </c>
      <c r="R1525" s="67">
        <v>64</v>
      </c>
      <c r="S1525" s="67">
        <f t="shared" ref="S1525:S1533" si="8">R1525-Q1525</f>
        <v>51</v>
      </c>
      <c r="T1525" s="67"/>
      <c r="U1525" s="67"/>
      <c r="V1525" s="67"/>
      <c r="W1525" s="67"/>
      <c r="X1525" s="67"/>
      <c r="Y1525" s="67"/>
      <c r="Z1525" s="67"/>
      <c r="AA1525" s="67"/>
      <c r="AB1525" s="67"/>
      <c r="AC1525" s="67" t="s">
        <v>2638</v>
      </c>
      <c r="AD1525" s="67" t="s">
        <v>2638</v>
      </c>
      <c r="AE1525" s="67" t="s">
        <v>3017</v>
      </c>
    </row>
    <row r="1526" spans="1:31">
      <c r="A1526" s="1" t="s">
        <v>2988</v>
      </c>
      <c r="B1526" s="28">
        <v>42830</v>
      </c>
      <c r="C1526" s="4" t="s">
        <v>1509</v>
      </c>
      <c r="D1526" s="40" t="s">
        <v>29</v>
      </c>
      <c r="E1526" s="40" t="s">
        <v>53</v>
      </c>
      <c r="F1526" s="59" t="s">
        <v>2962</v>
      </c>
      <c r="G1526" s="40" t="s">
        <v>26</v>
      </c>
      <c r="H1526" s="40" t="s">
        <v>27</v>
      </c>
      <c r="I1526" s="40"/>
      <c r="J1526" s="40"/>
      <c r="K1526" s="40"/>
      <c r="L1526" s="40"/>
      <c r="M1526" s="65"/>
      <c r="N1526" s="65"/>
      <c r="O1526" s="65"/>
      <c r="P1526" s="65"/>
      <c r="Q1526" s="40">
        <v>13</v>
      </c>
      <c r="R1526" s="40">
        <v>140</v>
      </c>
      <c r="S1526" s="40">
        <f t="shared" si="8"/>
        <v>127</v>
      </c>
      <c r="T1526" s="40"/>
      <c r="U1526" s="40"/>
      <c r="V1526" s="40"/>
      <c r="W1526" s="40"/>
      <c r="X1526" s="40"/>
      <c r="Y1526" s="40"/>
      <c r="Z1526" s="40"/>
      <c r="AA1526" s="40"/>
      <c r="AB1526" s="40"/>
      <c r="AC1526" s="40" t="s">
        <v>2638</v>
      </c>
      <c r="AD1526" s="40" t="s">
        <v>3008</v>
      </c>
      <c r="AE1526" s="40" t="s">
        <v>2997</v>
      </c>
    </row>
    <row r="1527" spans="1:31">
      <c r="A1527" s="1" t="s">
        <v>2988</v>
      </c>
      <c r="B1527" s="28">
        <v>42830</v>
      </c>
      <c r="C1527" s="4" t="s">
        <v>1452</v>
      </c>
      <c r="D1527" s="40" t="s">
        <v>30</v>
      </c>
      <c r="E1527" s="40" t="s">
        <v>53</v>
      </c>
      <c r="F1527" s="59" t="s">
        <v>2952</v>
      </c>
      <c r="G1527" s="40" t="s">
        <v>224</v>
      </c>
      <c r="H1527" s="40" t="s">
        <v>27</v>
      </c>
      <c r="I1527" s="40"/>
      <c r="J1527" s="40"/>
      <c r="K1527" s="40"/>
      <c r="L1527" s="40"/>
      <c r="M1527" s="65"/>
      <c r="N1527" s="65"/>
      <c r="O1527" s="65"/>
      <c r="P1527" s="65"/>
      <c r="Q1527" s="40">
        <v>13</v>
      </c>
      <c r="R1527" s="40">
        <v>54</v>
      </c>
      <c r="S1527" s="40">
        <f t="shared" si="8"/>
        <v>41</v>
      </c>
      <c r="T1527" s="40"/>
      <c r="U1527" s="40"/>
      <c r="V1527" s="40"/>
      <c r="W1527" s="40"/>
      <c r="X1527" s="40"/>
      <c r="Y1527" s="40"/>
      <c r="Z1527" s="40"/>
      <c r="AA1527" s="40"/>
      <c r="AB1527" s="40"/>
      <c r="AC1527" s="40" t="s">
        <v>2638</v>
      </c>
      <c r="AD1527" s="40" t="s">
        <v>3018</v>
      </c>
      <c r="AE1527" s="40"/>
    </row>
    <row r="1528" spans="1:31">
      <c r="A1528" s="1" t="s">
        <v>2988</v>
      </c>
      <c r="B1528" s="28">
        <v>42830</v>
      </c>
      <c r="C1528" s="4" t="s">
        <v>1455</v>
      </c>
      <c r="D1528" s="40" t="s">
        <v>30</v>
      </c>
      <c r="E1528" s="40" t="s">
        <v>53</v>
      </c>
      <c r="F1528" s="40" t="s">
        <v>2933</v>
      </c>
      <c r="G1528" s="40" t="s">
        <v>224</v>
      </c>
      <c r="H1528" s="40" t="s">
        <v>33</v>
      </c>
      <c r="I1528" s="40"/>
      <c r="J1528" s="40"/>
      <c r="K1528" s="40"/>
      <c r="L1528" s="40"/>
      <c r="M1528" s="65"/>
      <c r="N1528" s="65"/>
      <c r="O1528" s="65"/>
      <c r="P1528" s="65"/>
      <c r="Q1528" s="40">
        <v>13</v>
      </c>
      <c r="R1528" s="40">
        <v>58</v>
      </c>
      <c r="S1528" s="40">
        <f t="shared" si="8"/>
        <v>45</v>
      </c>
      <c r="T1528" s="40"/>
      <c r="U1528" s="40"/>
      <c r="V1528" s="40"/>
      <c r="W1528" s="40"/>
      <c r="X1528" s="40"/>
      <c r="Y1528" s="40"/>
      <c r="Z1528" s="40"/>
      <c r="AA1528" s="40"/>
      <c r="AB1528" s="40"/>
      <c r="AC1528" s="40" t="s">
        <v>2638</v>
      </c>
      <c r="AD1528" s="40" t="s">
        <v>3018</v>
      </c>
      <c r="AE1528" s="40"/>
    </row>
    <row r="1529" spans="1:31">
      <c r="A1529" s="1" t="s">
        <v>2988</v>
      </c>
      <c r="B1529" s="28">
        <v>42830</v>
      </c>
      <c r="C1529" s="4" t="s">
        <v>1507</v>
      </c>
      <c r="D1529" s="40" t="s">
        <v>30</v>
      </c>
      <c r="E1529" s="40" t="s">
        <v>53</v>
      </c>
      <c r="F1529" s="59" t="s">
        <v>2961</v>
      </c>
      <c r="G1529" s="40" t="s">
        <v>26</v>
      </c>
      <c r="H1529" s="40" t="s">
        <v>27</v>
      </c>
      <c r="I1529" s="40"/>
      <c r="J1529" s="40"/>
      <c r="K1529" s="40"/>
      <c r="L1529" s="40"/>
      <c r="M1529" s="65"/>
      <c r="N1529" s="65"/>
      <c r="O1529" s="65"/>
      <c r="P1529" s="65"/>
      <c r="Q1529" s="40">
        <v>13</v>
      </c>
      <c r="R1529" s="40">
        <v>65</v>
      </c>
      <c r="S1529" s="40">
        <f t="shared" si="8"/>
        <v>52</v>
      </c>
      <c r="T1529" s="40"/>
      <c r="U1529" s="40"/>
      <c r="V1529" s="40"/>
      <c r="W1529" s="40"/>
      <c r="X1529" s="40"/>
      <c r="Y1529" s="40"/>
      <c r="Z1529" s="40"/>
      <c r="AA1529" s="40"/>
      <c r="AB1529" s="40"/>
      <c r="AC1529" s="40" t="s">
        <v>2638</v>
      </c>
      <c r="AD1529" s="40" t="s">
        <v>3008</v>
      </c>
      <c r="AE1529" s="40"/>
    </row>
    <row r="1530" spans="1:31">
      <c r="A1530" s="1" t="s">
        <v>2988</v>
      </c>
      <c r="B1530" s="28">
        <v>42830</v>
      </c>
      <c r="C1530" s="4" t="s">
        <v>1451</v>
      </c>
      <c r="D1530" s="40" t="s">
        <v>35</v>
      </c>
      <c r="E1530" s="40" t="s">
        <v>25</v>
      </c>
      <c r="F1530" s="59" t="s">
        <v>2989</v>
      </c>
      <c r="G1530" s="40" t="s">
        <v>26</v>
      </c>
      <c r="H1530" s="40" t="s">
        <v>33</v>
      </c>
      <c r="I1530" s="40"/>
      <c r="J1530" s="40">
        <v>24</v>
      </c>
      <c r="K1530" s="40">
        <v>15.5</v>
      </c>
      <c r="L1530" s="40">
        <v>13.1</v>
      </c>
      <c r="M1530" s="65"/>
      <c r="N1530" s="65"/>
      <c r="O1530" s="65"/>
      <c r="P1530" s="65"/>
      <c r="Q1530" s="40">
        <v>13</v>
      </c>
      <c r="R1530" s="40">
        <v>88</v>
      </c>
      <c r="S1530" s="40">
        <f t="shared" si="8"/>
        <v>75</v>
      </c>
      <c r="T1530" s="40"/>
      <c r="U1530" s="40"/>
      <c r="V1530" s="40"/>
      <c r="W1530" s="40"/>
      <c r="X1530" s="40">
        <v>646</v>
      </c>
      <c r="Y1530" s="40"/>
      <c r="Z1530" s="40"/>
      <c r="AA1530" s="40"/>
      <c r="AB1530" s="40"/>
      <c r="AC1530" s="40" t="s">
        <v>2638</v>
      </c>
      <c r="AD1530" s="40" t="s">
        <v>3018</v>
      </c>
      <c r="AE1530" s="40"/>
    </row>
    <row r="1531" spans="1:31">
      <c r="A1531" s="1" t="s">
        <v>2988</v>
      </c>
      <c r="B1531" s="28">
        <v>42830</v>
      </c>
      <c r="C1531" s="4" t="s">
        <v>1481</v>
      </c>
      <c r="D1531" s="40" t="s">
        <v>31</v>
      </c>
      <c r="E1531" s="40" t="s">
        <v>25</v>
      </c>
      <c r="F1531" s="40" t="s">
        <v>2993</v>
      </c>
      <c r="G1531" s="40" t="s">
        <v>26</v>
      </c>
      <c r="H1531" s="40" t="s">
        <v>27</v>
      </c>
      <c r="I1531" s="40"/>
      <c r="J1531" s="40">
        <v>37.6</v>
      </c>
      <c r="K1531" s="40">
        <v>13.3</v>
      </c>
      <c r="L1531" s="40">
        <v>25.8</v>
      </c>
      <c r="M1531" s="65">
        <v>150.1</v>
      </c>
      <c r="N1531" s="65">
        <v>210.5</v>
      </c>
      <c r="O1531" s="65"/>
      <c r="P1531" s="65"/>
      <c r="Q1531" s="40">
        <v>13</v>
      </c>
      <c r="R1531" s="40">
        <v>185</v>
      </c>
      <c r="S1531" s="40">
        <f t="shared" si="8"/>
        <v>172</v>
      </c>
      <c r="T1531" s="40"/>
      <c r="U1531" s="40"/>
      <c r="V1531" s="40"/>
      <c r="W1531" s="40"/>
      <c r="X1531" s="40">
        <v>645</v>
      </c>
      <c r="Y1531" s="40"/>
      <c r="Z1531" s="40"/>
      <c r="AA1531" s="40"/>
      <c r="AB1531" s="40"/>
      <c r="AC1531" s="40" t="s">
        <v>2638</v>
      </c>
      <c r="AD1531" s="40" t="s">
        <v>3019</v>
      </c>
      <c r="AE1531" s="40"/>
    </row>
    <row r="1532" spans="1:31">
      <c r="A1532" s="1" t="s">
        <v>2988</v>
      </c>
      <c r="B1532" s="28">
        <v>42830</v>
      </c>
      <c r="C1532" s="4" t="s">
        <v>1519</v>
      </c>
      <c r="D1532" s="40" t="s">
        <v>30</v>
      </c>
      <c r="E1532" s="40" t="s">
        <v>25</v>
      </c>
      <c r="F1532" s="40" t="s">
        <v>2998</v>
      </c>
      <c r="G1532" s="40" t="s">
        <v>26</v>
      </c>
      <c r="H1532" s="40" t="s">
        <v>27</v>
      </c>
      <c r="I1532" s="40"/>
      <c r="J1532" s="40">
        <v>22.3</v>
      </c>
      <c r="K1532" s="40">
        <v>15.3</v>
      </c>
      <c r="L1532" s="40">
        <v>15</v>
      </c>
      <c r="M1532" s="65"/>
      <c r="N1532" s="65"/>
      <c r="O1532" s="65"/>
      <c r="P1532" s="65"/>
      <c r="Q1532" s="40">
        <v>13</v>
      </c>
      <c r="R1532" s="40">
        <v>55</v>
      </c>
      <c r="S1532" s="40">
        <f t="shared" si="8"/>
        <v>42</v>
      </c>
      <c r="T1532" s="40"/>
      <c r="U1532" s="40"/>
      <c r="V1532" s="40"/>
      <c r="W1532" s="40"/>
      <c r="X1532" s="40">
        <v>643</v>
      </c>
      <c r="Y1532" s="40"/>
      <c r="Z1532" s="40"/>
      <c r="AA1532" s="40"/>
      <c r="AB1532" s="40"/>
      <c r="AC1532" s="40" t="s">
        <v>2638</v>
      </c>
      <c r="AD1532" s="40" t="s">
        <v>3008</v>
      </c>
      <c r="AE1532" s="40"/>
    </row>
    <row r="1533" spans="1:31">
      <c r="A1533" s="1" t="s">
        <v>2988</v>
      </c>
      <c r="B1533" s="28">
        <v>42830</v>
      </c>
      <c r="C1533" s="4" t="s">
        <v>1474</v>
      </c>
      <c r="D1533" s="40" t="s">
        <v>30</v>
      </c>
      <c r="E1533" s="40" t="s">
        <v>25</v>
      </c>
      <c r="F1533" s="40" t="s">
        <v>2992</v>
      </c>
      <c r="G1533" s="40" t="s">
        <v>224</v>
      </c>
      <c r="H1533" s="40" t="s">
        <v>27</v>
      </c>
      <c r="I1533" s="40"/>
      <c r="J1533" s="40">
        <v>24.9</v>
      </c>
      <c r="K1533" s="40">
        <v>16.3</v>
      </c>
      <c r="L1533" s="40">
        <v>16.3</v>
      </c>
      <c r="M1533" s="65"/>
      <c r="N1533" s="65"/>
      <c r="O1533" s="65"/>
      <c r="P1533" s="65"/>
      <c r="Q1533" s="40">
        <v>13</v>
      </c>
      <c r="R1533" s="40">
        <v>64</v>
      </c>
      <c r="S1533" s="40">
        <f t="shared" si="8"/>
        <v>51</v>
      </c>
      <c r="T1533" s="40"/>
      <c r="U1533" s="40"/>
      <c r="V1533" s="40"/>
      <c r="W1533" s="40"/>
      <c r="X1533" s="40">
        <v>647</v>
      </c>
      <c r="Y1533" s="40"/>
      <c r="Z1533" s="40"/>
      <c r="AA1533" s="40"/>
      <c r="AB1533" s="40"/>
      <c r="AC1533" s="40" t="s">
        <v>2638</v>
      </c>
      <c r="AD1533" s="40" t="s">
        <v>3019</v>
      </c>
      <c r="AE1533" s="40"/>
    </row>
    <row r="1534" spans="1:31">
      <c r="A1534" s="1" t="s">
        <v>2988</v>
      </c>
      <c r="B1534" s="28">
        <v>42830</v>
      </c>
      <c r="C1534" s="4" t="s">
        <v>1488</v>
      </c>
      <c r="D1534" s="40" t="s">
        <v>36</v>
      </c>
      <c r="E1534" s="40" t="s">
        <v>25</v>
      </c>
      <c r="F1534" s="40" t="s">
        <v>2994</v>
      </c>
      <c r="G1534" s="40"/>
      <c r="H1534" s="40"/>
      <c r="I1534" s="40"/>
      <c r="J1534" s="40">
        <v>27.4</v>
      </c>
      <c r="K1534" s="40"/>
      <c r="L1534" s="40"/>
      <c r="M1534" s="65">
        <v>141.19999999999999</v>
      </c>
      <c r="N1534" s="65">
        <v>70.5</v>
      </c>
      <c r="O1534" s="65">
        <v>50</v>
      </c>
      <c r="P1534" s="65">
        <v>24.5</v>
      </c>
      <c r="Q1534" s="40">
        <v>13</v>
      </c>
      <c r="R1534" s="40"/>
      <c r="S1534" s="40"/>
      <c r="T1534" s="40"/>
      <c r="U1534" s="40"/>
      <c r="V1534" s="40"/>
      <c r="W1534" s="40"/>
      <c r="X1534" s="40"/>
      <c r="Y1534" s="40"/>
      <c r="Z1534" s="40"/>
      <c r="AA1534" s="40"/>
      <c r="AB1534" s="40"/>
      <c r="AC1534" s="40" t="s">
        <v>2638</v>
      </c>
      <c r="AD1534" s="40" t="s">
        <v>3019</v>
      </c>
      <c r="AE1534" s="40" t="s">
        <v>2686</v>
      </c>
    </row>
    <row r="1535" spans="1:31">
      <c r="A1535" s="1" t="s">
        <v>2988</v>
      </c>
      <c r="B1535" s="28">
        <v>42830</v>
      </c>
      <c r="C1535" s="4" t="s">
        <v>1469</v>
      </c>
      <c r="D1535" s="40" t="s">
        <v>265</v>
      </c>
      <c r="E1535" s="40" t="s">
        <v>25</v>
      </c>
      <c r="F1535" s="59" t="s">
        <v>2991</v>
      </c>
      <c r="G1535" s="40" t="s">
        <v>224</v>
      </c>
      <c r="H1535" s="40" t="s">
        <v>27</v>
      </c>
      <c r="I1535" s="40"/>
      <c r="J1535" s="40">
        <v>34.6</v>
      </c>
      <c r="K1535" s="40"/>
      <c r="L1535" s="40"/>
      <c r="M1535" s="65">
        <v>129.1</v>
      </c>
      <c r="N1535" s="65">
        <v>140.5</v>
      </c>
      <c r="O1535" s="65">
        <v>109</v>
      </c>
      <c r="P1535" s="65">
        <v>21.5</v>
      </c>
      <c r="Q1535" s="40">
        <v>13</v>
      </c>
      <c r="R1535" s="40">
        <v>86</v>
      </c>
      <c r="S1535" s="40">
        <f t="shared" ref="S1535:S1551" si="9">R1535-Q1535</f>
        <v>73</v>
      </c>
      <c r="T1535" s="40"/>
      <c r="U1535" s="40"/>
      <c r="V1535" s="40"/>
      <c r="W1535" s="40"/>
      <c r="X1535" s="40"/>
      <c r="Y1535" s="40"/>
      <c r="Z1535" s="40"/>
      <c r="AA1535" s="40"/>
      <c r="AB1535" s="40"/>
      <c r="AC1535" s="40" t="s">
        <v>2638</v>
      </c>
      <c r="AD1535" s="40" t="s">
        <v>3018</v>
      </c>
      <c r="AE1535" s="40"/>
    </row>
    <row r="1536" spans="1:31">
      <c r="A1536" s="1" t="s">
        <v>2988</v>
      </c>
      <c r="B1536" s="28">
        <v>42830</v>
      </c>
      <c r="C1536" s="4" t="s">
        <v>1498</v>
      </c>
      <c r="D1536" s="40" t="s">
        <v>31</v>
      </c>
      <c r="E1536" s="40" t="s">
        <v>25</v>
      </c>
      <c r="F1536" s="59" t="s">
        <v>2995</v>
      </c>
      <c r="G1536" s="40" t="s">
        <v>26</v>
      </c>
      <c r="H1536" s="40" t="s">
        <v>33</v>
      </c>
      <c r="I1536" s="40"/>
      <c r="J1536" s="40">
        <v>35.4</v>
      </c>
      <c r="K1536" s="40">
        <v>17.7</v>
      </c>
      <c r="L1536" s="40">
        <v>13</v>
      </c>
      <c r="M1536" s="65"/>
      <c r="N1536" s="65"/>
      <c r="O1536" s="65"/>
      <c r="P1536" s="65"/>
      <c r="Q1536" s="40">
        <v>13</v>
      </c>
      <c r="R1536" s="40">
        <v>120</v>
      </c>
      <c r="S1536" s="40">
        <f t="shared" si="9"/>
        <v>107</v>
      </c>
      <c r="T1536" s="40"/>
      <c r="U1536" s="40"/>
      <c r="V1536" s="40"/>
      <c r="W1536" s="40"/>
      <c r="X1536" s="40">
        <v>644</v>
      </c>
      <c r="Y1536" s="40"/>
      <c r="Z1536" s="40"/>
      <c r="AA1536" s="40"/>
      <c r="AB1536" s="40"/>
      <c r="AC1536" s="40" t="s">
        <v>2638</v>
      </c>
      <c r="AD1536" s="40" t="s">
        <v>3008</v>
      </c>
      <c r="AE1536" s="40" t="s">
        <v>2996</v>
      </c>
    </row>
    <row r="1537" spans="1:31">
      <c r="A1537" s="1" t="s">
        <v>2988</v>
      </c>
      <c r="B1537" s="28">
        <v>42830</v>
      </c>
      <c r="C1537" s="4" t="s">
        <v>1482</v>
      </c>
      <c r="D1537" s="40" t="s">
        <v>35</v>
      </c>
      <c r="E1537" s="40" t="s">
        <v>53</v>
      </c>
      <c r="F1537" s="40" t="s">
        <v>2937</v>
      </c>
      <c r="G1537" s="40" t="s">
        <v>26</v>
      </c>
      <c r="H1537" s="40" t="s">
        <v>27</v>
      </c>
      <c r="I1537" s="40"/>
      <c r="J1537" s="40"/>
      <c r="K1537" s="40"/>
      <c r="L1537" s="40"/>
      <c r="M1537" s="65"/>
      <c r="N1537" s="65"/>
      <c r="O1537" s="65"/>
      <c r="P1537" s="65"/>
      <c r="Q1537" s="40">
        <v>13</v>
      </c>
      <c r="R1537" s="40">
        <v>70</v>
      </c>
      <c r="S1537" s="40">
        <f t="shared" si="9"/>
        <v>57</v>
      </c>
      <c r="T1537" s="40"/>
      <c r="U1537" s="40"/>
      <c r="V1537" s="40"/>
      <c r="W1537" s="40"/>
      <c r="X1537" s="40"/>
      <c r="Y1537" s="40"/>
      <c r="Z1537" s="40"/>
      <c r="AA1537" s="40"/>
      <c r="AB1537" s="40"/>
      <c r="AC1537" s="40" t="s">
        <v>2638</v>
      </c>
      <c r="AD1537" s="40" t="s">
        <v>3019</v>
      </c>
      <c r="AE1537" s="40"/>
    </row>
    <row r="1538" spans="1:31" s="55" customFormat="1">
      <c r="A1538" s="1" t="s">
        <v>2988</v>
      </c>
      <c r="B1538" s="28">
        <v>42830</v>
      </c>
      <c r="C1538" s="4" t="s">
        <v>1508</v>
      </c>
      <c r="D1538" s="40" t="s">
        <v>29</v>
      </c>
      <c r="E1538" s="40" t="s">
        <v>53</v>
      </c>
      <c r="F1538" s="59" t="s">
        <v>2976</v>
      </c>
      <c r="G1538" s="40" t="s">
        <v>26</v>
      </c>
      <c r="H1538" s="40" t="s">
        <v>33</v>
      </c>
      <c r="I1538" s="40" t="s">
        <v>903</v>
      </c>
      <c r="J1538" s="40">
        <v>39.700000000000003</v>
      </c>
      <c r="K1538" s="40">
        <v>21.5</v>
      </c>
      <c r="L1538" s="40">
        <v>21.5</v>
      </c>
      <c r="M1538" s="65"/>
      <c r="N1538" s="65"/>
      <c r="O1538" s="65"/>
      <c r="P1538" s="65"/>
      <c r="Q1538" s="40">
        <v>13</v>
      </c>
      <c r="R1538" s="40">
        <v>124</v>
      </c>
      <c r="S1538" s="40">
        <f t="shared" si="9"/>
        <v>111</v>
      </c>
      <c r="T1538" s="40"/>
      <c r="U1538" s="40"/>
      <c r="V1538" s="40"/>
      <c r="W1538" s="40"/>
      <c r="X1538" s="40"/>
      <c r="Y1538" s="40"/>
      <c r="Z1538" s="40"/>
      <c r="AA1538" s="40"/>
      <c r="AB1538" s="40"/>
      <c r="AC1538" s="40" t="s">
        <v>2638</v>
      </c>
      <c r="AD1538" s="40" t="s">
        <v>3008</v>
      </c>
      <c r="AE1538" s="40"/>
    </row>
    <row r="1539" spans="1:31">
      <c r="A1539" s="1" t="s">
        <v>2999</v>
      </c>
      <c r="B1539" s="28">
        <v>42831</v>
      </c>
      <c r="C1539" s="4" t="s">
        <v>1821</v>
      </c>
      <c r="D1539" s="40" t="s">
        <v>35</v>
      </c>
      <c r="E1539" s="40" t="s">
        <v>25</v>
      </c>
      <c r="F1539" s="59" t="s">
        <v>3001</v>
      </c>
      <c r="G1539" s="40" t="s">
        <v>26</v>
      </c>
      <c r="H1539" s="40" t="s">
        <v>27</v>
      </c>
      <c r="I1539" s="40"/>
      <c r="J1539" s="40">
        <v>24.2</v>
      </c>
      <c r="K1539" s="40">
        <v>15.7</v>
      </c>
      <c r="L1539" s="40">
        <v>30.4</v>
      </c>
      <c r="M1539" s="65"/>
      <c r="N1539" s="65"/>
      <c r="O1539" s="65"/>
      <c r="P1539" s="65"/>
      <c r="Q1539" s="40">
        <v>13</v>
      </c>
      <c r="R1539" s="40">
        <v>138</v>
      </c>
      <c r="S1539" s="40">
        <f t="shared" si="9"/>
        <v>125</v>
      </c>
      <c r="T1539" s="40"/>
      <c r="U1539" s="40"/>
      <c r="V1539" s="40"/>
      <c r="W1539" s="40"/>
      <c r="X1539" s="40">
        <v>646</v>
      </c>
      <c r="Y1539" s="40"/>
      <c r="Z1539" s="40"/>
      <c r="AA1539" s="40"/>
      <c r="AB1539" s="40"/>
      <c r="AC1539" s="40" t="s">
        <v>2638</v>
      </c>
      <c r="AD1539" s="40" t="s">
        <v>2638</v>
      </c>
      <c r="AE1539" s="40" t="s">
        <v>3002</v>
      </c>
    </row>
    <row r="1540" spans="1:31">
      <c r="A1540" s="1" t="s">
        <v>2999</v>
      </c>
      <c r="B1540" s="28">
        <v>42831</v>
      </c>
      <c r="C1540" s="4" t="s">
        <v>1833</v>
      </c>
      <c r="D1540" s="40" t="s">
        <v>36</v>
      </c>
      <c r="E1540" s="40" t="s">
        <v>25</v>
      </c>
      <c r="F1540" s="40" t="s">
        <v>3000</v>
      </c>
      <c r="G1540" s="40" t="s">
        <v>26</v>
      </c>
      <c r="H1540" s="40" t="s">
        <v>33</v>
      </c>
      <c r="I1540" s="40"/>
      <c r="J1540" s="40">
        <v>31.7</v>
      </c>
      <c r="K1540" s="40"/>
      <c r="L1540" s="40"/>
      <c r="M1540" s="65">
        <v>135.71</v>
      </c>
      <c r="N1540" s="65">
        <v>96</v>
      </c>
      <c r="O1540" s="65">
        <v>71</v>
      </c>
      <c r="P1540" s="65"/>
      <c r="Q1540" s="40">
        <v>13</v>
      </c>
      <c r="R1540" s="40">
        <v>115</v>
      </c>
      <c r="S1540" s="40">
        <f t="shared" si="9"/>
        <v>102</v>
      </c>
      <c r="T1540" s="40"/>
      <c r="U1540" s="40"/>
      <c r="V1540" s="40"/>
      <c r="W1540" s="40"/>
      <c r="X1540" s="40"/>
      <c r="Y1540" s="40"/>
      <c r="Z1540" s="40"/>
      <c r="AA1540" s="40"/>
      <c r="AB1540" s="40"/>
      <c r="AC1540" s="40" t="s">
        <v>2638</v>
      </c>
      <c r="AD1540" s="40" t="s">
        <v>2638</v>
      </c>
      <c r="AE1540" s="40"/>
    </row>
    <row r="1541" spans="1:31">
      <c r="A1541" s="1" t="s">
        <v>3004</v>
      </c>
      <c r="B1541" s="28">
        <v>42832</v>
      </c>
      <c r="C1541" s="4" t="s">
        <v>1451</v>
      </c>
      <c r="D1541" s="40" t="s">
        <v>29</v>
      </c>
      <c r="E1541" s="40" t="s">
        <v>53</v>
      </c>
      <c r="F1541" s="40" t="s">
        <v>1281</v>
      </c>
      <c r="G1541" s="40" t="s">
        <v>26</v>
      </c>
      <c r="H1541" s="40" t="s">
        <v>27</v>
      </c>
      <c r="I1541" s="40"/>
      <c r="J1541" s="40"/>
      <c r="K1541" s="40"/>
      <c r="L1541" s="40"/>
      <c r="M1541" s="65"/>
      <c r="N1541" s="65"/>
      <c r="O1541" s="65"/>
      <c r="P1541" s="65"/>
      <c r="Q1541" s="40">
        <v>13</v>
      </c>
      <c r="R1541" s="40">
        <v>181</v>
      </c>
      <c r="S1541" s="40">
        <f t="shared" si="9"/>
        <v>168</v>
      </c>
      <c r="T1541" s="40"/>
      <c r="U1541" s="40"/>
      <c r="V1541" s="40"/>
      <c r="W1541" s="40"/>
      <c r="X1541" s="40"/>
      <c r="Y1541" s="40"/>
      <c r="Z1541" s="40"/>
      <c r="AA1541" s="40"/>
      <c r="AB1541" s="40"/>
      <c r="AC1541" s="40" t="s">
        <v>2638</v>
      </c>
      <c r="AD1541" s="40" t="s">
        <v>3018</v>
      </c>
      <c r="AE1541" s="40"/>
    </row>
    <row r="1542" spans="1:31">
      <c r="A1542" s="1" t="s">
        <v>3004</v>
      </c>
      <c r="B1542" s="28">
        <v>42832</v>
      </c>
      <c r="C1542" s="4" t="s">
        <v>532</v>
      </c>
      <c r="D1542" s="40" t="s">
        <v>121</v>
      </c>
      <c r="E1542" s="40" t="s">
        <v>53</v>
      </c>
      <c r="F1542" s="40" t="s">
        <v>1373</v>
      </c>
      <c r="G1542" s="40" t="s">
        <v>26</v>
      </c>
      <c r="H1542" s="40" t="s">
        <v>33</v>
      </c>
      <c r="I1542" s="40"/>
      <c r="J1542" s="40"/>
      <c r="K1542" s="40"/>
      <c r="L1542" s="40"/>
      <c r="M1542" s="65"/>
      <c r="N1542" s="65"/>
      <c r="O1542" s="65"/>
      <c r="P1542" s="65"/>
      <c r="Q1542" s="40">
        <v>13</v>
      </c>
      <c r="R1542" s="40">
        <v>172</v>
      </c>
      <c r="S1542" s="40">
        <f t="shared" si="9"/>
        <v>159</v>
      </c>
      <c r="T1542" s="40"/>
      <c r="U1542" s="40"/>
      <c r="V1542" s="40"/>
      <c r="W1542" s="40"/>
      <c r="X1542" s="40"/>
      <c r="Y1542" s="40"/>
      <c r="Z1542" s="40"/>
      <c r="AA1542" s="40"/>
      <c r="AB1542" s="40"/>
      <c r="AC1542" s="40" t="s">
        <v>2638</v>
      </c>
      <c r="AD1542" s="40" t="s">
        <v>3008</v>
      </c>
      <c r="AE1542" s="40"/>
    </row>
    <row r="1543" spans="1:31">
      <c r="A1543" s="1" t="s">
        <v>3004</v>
      </c>
      <c r="B1543" s="28">
        <v>42832</v>
      </c>
      <c r="C1543" s="4" t="s">
        <v>1483</v>
      </c>
      <c r="D1543" s="40" t="s">
        <v>36</v>
      </c>
      <c r="E1543" s="40" t="s">
        <v>53</v>
      </c>
      <c r="F1543" s="40" t="s">
        <v>1272</v>
      </c>
      <c r="G1543" s="40" t="s">
        <v>26</v>
      </c>
      <c r="H1543" s="40" t="s">
        <v>33</v>
      </c>
      <c r="I1543" s="40"/>
      <c r="J1543" s="40"/>
      <c r="K1543" s="40"/>
      <c r="L1543" s="40"/>
      <c r="M1543" s="65"/>
      <c r="N1543" s="65"/>
      <c r="O1543" s="65"/>
      <c r="P1543" s="65"/>
      <c r="Q1543" s="40">
        <v>13</v>
      </c>
      <c r="R1543" s="40">
        <v>135</v>
      </c>
      <c r="S1543" s="40">
        <f t="shared" si="9"/>
        <v>122</v>
      </c>
      <c r="T1543" s="40"/>
      <c r="U1543" s="40"/>
      <c r="V1543" s="40"/>
      <c r="W1543" s="40"/>
      <c r="X1543" s="40"/>
      <c r="Y1543" s="40"/>
      <c r="Z1543" s="40"/>
      <c r="AA1543" s="40"/>
      <c r="AB1543" s="40"/>
      <c r="AC1543" s="40" t="s">
        <v>2638</v>
      </c>
      <c r="AD1543" s="40" t="s">
        <v>3018</v>
      </c>
      <c r="AE1543" s="40"/>
    </row>
    <row r="1544" spans="1:31">
      <c r="A1544" s="1" t="s">
        <v>3004</v>
      </c>
      <c r="B1544" s="28">
        <v>42832</v>
      </c>
      <c r="C1544" s="4" t="s">
        <v>1469</v>
      </c>
      <c r="D1544" s="40" t="s">
        <v>29</v>
      </c>
      <c r="E1544" s="40" t="s">
        <v>53</v>
      </c>
      <c r="F1544" s="40" t="s">
        <v>2975</v>
      </c>
      <c r="G1544" s="40" t="s">
        <v>26</v>
      </c>
      <c r="H1544" s="40" t="s">
        <v>33</v>
      </c>
      <c r="I1544" s="40"/>
      <c r="J1544" s="40"/>
      <c r="K1544" s="40"/>
      <c r="L1544" s="40"/>
      <c r="M1544" s="65"/>
      <c r="N1544" s="65"/>
      <c r="O1544" s="65"/>
      <c r="P1544" s="65"/>
      <c r="Q1544" s="40">
        <v>13</v>
      </c>
      <c r="R1544" s="40">
        <v>106</v>
      </c>
      <c r="S1544" s="40">
        <f t="shared" si="9"/>
        <v>93</v>
      </c>
      <c r="T1544" s="40"/>
      <c r="U1544" s="40"/>
      <c r="V1544" s="40"/>
      <c r="W1544" s="40"/>
      <c r="X1544" s="40"/>
      <c r="Y1544" s="40"/>
      <c r="Z1544" s="40"/>
      <c r="AA1544" s="40"/>
      <c r="AB1544" s="40"/>
      <c r="AC1544" s="40" t="s">
        <v>2638</v>
      </c>
      <c r="AD1544" s="40" t="s">
        <v>3018</v>
      </c>
      <c r="AE1544" s="40"/>
    </row>
    <row r="1545" spans="1:31">
      <c r="A1545" s="1" t="s">
        <v>3004</v>
      </c>
      <c r="B1545" s="28">
        <v>42832</v>
      </c>
      <c r="C1545" s="4" t="s">
        <v>1452</v>
      </c>
      <c r="D1545" s="40" t="s">
        <v>30</v>
      </c>
      <c r="E1545" s="40" t="s">
        <v>53</v>
      </c>
      <c r="F1545" s="59" t="s">
        <v>2952</v>
      </c>
      <c r="G1545" s="40" t="s">
        <v>224</v>
      </c>
      <c r="H1545" s="40" t="s">
        <v>27</v>
      </c>
      <c r="I1545" s="40"/>
      <c r="J1545" s="40"/>
      <c r="K1545" s="40"/>
      <c r="L1545" s="40"/>
      <c r="M1545" s="65"/>
      <c r="N1545" s="65"/>
      <c r="O1545" s="65"/>
      <c r="P1545" s="65"/>
      <c r="Q1545" s="40">
        <v>13</v>
      </c>
      <c r="R1545" s="40">
        <v>50</v>
      </c>
      <c r="S1545" s="40">
        <f t="shared" si="9"/>
        <v>37</v>
      </c>
      <c r="T1545" s="40"/>
      <c r="U1545" s="40"/>
      <c r="V1545" s="40"/>
      <c r="W1545" s="40"/>
      <c r="X1545" s="40"/>
      <c r="Y1545" s="40"/>
      <c r="Z1545" s="40"/>
      <c r="AA1545" s="40"/>
      <c r="AB1545" s="40"/>
      <c r="AC1545" s="40" t="s">
        <v>2638</v>
      </c>
      <c r="AD1545" s="40" t="s">
        <v>3018</v>
      </c>
      <c r="AE1545" s="40"/>
    </row>
    <row r="1546" spans="1:31">
      <c r="A1546" s="1" t="s">
        <v>3004</v>
      </c>
      <c r="B1546" s="28">
        <v>42832</v>
      </c>
      <c r="C1546" s="4" t="s">
        <v>1508</v>
      </c>
      <c r="D1546" s="40" t="s">
        <v>32</v>
      </c>
      <c r="E1546" s="40" t="s">
        <v>53</v>
      </c>
      <c r="F1546" t="s">
        <v>2947</v>
      </c>
      <c r="G1546" s="40" t="s">
        <v>26</v>
      </c>
      <c r="H1546" s="40" t="s">
        <v>27</v>
      </c>
      <c r="I1546" s="40"/>
      <c r="J1546" s="40"/>
      <c r="K1546" s="40"/>
      <c r="L1546" s="40"/>
      <c r="M1546" s="65"/>
      <c r="N1546" s="65"/>
      <c r="O1546" s="65"/>
      <c r="P1546" s="65"/>
      <c r="Q1546" s="40">
        <v>13</v>
      </c>
      <c r="R1546" s="40">
        <v>52</v>
      </c>
      <c r="S1546" s="40">
        <f t="shared" si="9"/>
        <v>39</v>
      </c>
      <c r="T1546" s="40"/>
      <c r="U1546" s="40"/>
      <c r="V1546" s="40"/>
      <c r="W1546" s="40"/>
      <c r="X1546" s="40"/>
      <c r="Y1546" s="40"/>
      <c r="Z1546" s="40"/>
      <c r="AA1546" s="40"/>
      <c r="AB1546" s="40"/>
      <c r="AC1546" s="40" t="s">
        <v>2638</v>
      </c>
      <c r="AD1546" s="40" t="s">
        <v>3008</v>
      </c>
      <c r="AE1546" s="40"/>
    </row>
    <row r="1547" spans="1:31">
      <c r="A1547" s="1" t="s">
        <v>3004</v>
      </c>
      <c r="B1547" s="28">
        <v>42832</v>
      </c>
      <c r="C1547" s="4" t="s">
        <v>1472</v>
      </c>
      <c r="D1547" s="40" t="s">
        <v>35</v>
      </c>
      <c r="E1547" s="40" t="s">
        <v>53</v>
      </c>
      <c r="F1547" s="59" t="s">
        <v>2989</v>
      </c>
      <c r="G1547" s="40" t="s">
        <v>26</v>
      </c>
      <c r="H1547" s="40" t="s">
        <v>33</v>
      </c>
      <c r="I1547" s="40"/>
      <c r="J1547" s="40"/>
      <c r="K1547" s="40"/>
      <c r="L1547" s="40"/>
      <c r="M1547" s="65"/>
      <c r="N1547" s="65"/>
      <c r="O1547" s="65"/>
      <c r="P1547" s="65"/>
      <c r="Q1547" s="40">
        <v>13</v>
      </c>
      <c r="R1547" s="40">
        <v>82</v>
      </c>
      <c r="S1547" s="40">
        <f t="shared" si="9"/>
        <v>69</v>
      </c>
      <c r="T1547" s="40"/>
      <c r="U1547" s="40"/>
      <c r="V1547" s="40"/>
      <c r="W1547" s="40"/>
      <c r="X1547" s="40"/>
      <c r="Y1547" s="40"/>
      <c r="Z1547" s="40"/>
      <c r="AA1547" s="40"/>
      <c r="AB1547" s="40"/>
      <c r="AC1547" s="40" t="s">
        <v>2638</v>
      </c>
      <c r="AD1547" s="40" t="s">
        <v>3018</v>
      </c>
      <c r="AE1547" s="40"/>
    </row>
    <row r="1548" spans="1:31">
      <c r="A1548" s="1" t="s">
        <v>3004</v>
      </c>
      <c r="B1548" s="28">
        <v>42832</v>
      </c>
      <c r="C1548" s="4" t="s">
        <v>1490</v>
      </c>
      <c r="D1548" s="40" t="s">
        <v>146</v>
      </c>
      <c r="E1548" s="40" t="s">
        <v>25</v>
      </c>
      <c r="F1548" s="40" t="s">
        <v>3006</v>
      </c>
      <c r="G1548" s="40" t="s">
        <v>26</v>
      </c>
      <c r="H1548" s="40" t="s">
        <v>27</v>
      </c>
      <c r="I1548" s="40"/>
      <c r="J1548" s="40">
        <v>29.1</v>
      </c>
      <c r="K1548" s="40">
        <v>16.7</v>
      </c>
      <c r="L1548" s="40">
        <v>26</v>
      </c>
      <c r="M1548" s="65"/>
      <c r="N1548" s="65"/>
      <c r="O1548" s="65"/>
      <c r="P1548" s="65"/>
      <c r="Q1548" s="40">
        <v>13</v>
      </c>
      <c r="R1548" s="40">
        <v>86</v>
      </c>
      <c r="S1548" s="40">
        <f t="shared" si="9"/>
        <v>73</v>
      </c>
      <c r="T1548" s="40"/>
      <c r="U1548" s="40"/>
      <c r="V1548" s="40"/>
      <c r="W1548" s="40"/>
      <c r="X1548" s="40">
        <v>649</v>
      </c>
      <c r="Y1548" s="40"/>
      <c r="Z1548" s="40"/>
      <c r="AA1548" s="40"/>
      <c r="AB1548" s="40"/>
      <c r="AC1548" s="40" t="s">
        <v>2638</v>
      </c>
      <c r="AD1548" s="40" t="s">
        <v>3008</v>
      </c>
      <c r="AE1548" s="40"/>
    </row>
    <row r="1549" spans="1:31">
      <c r="A1549" s="80" t="s">
        <v>3004</v>
      </c>
      <c r="B1549" s="81">
        <v>42832</v>
      </c>
      <c r="C1549" s="4" t="s">
        <v>1510</v>
      </c>
      <c r="D1549" s="67" t="s">
        <v>239</v>
      </c>
      <c r="E1549" s="67" t="s">
        <v>53</v>
      </c>
      <c r="F1549" s="68" t="s">
        <v>3007</v>
      </c>
      <c r="G1549" s="67"/>
      <c r="H1549" s="67"/>
      <c r="I1549" s="67"/>
      <c r="J1549" s="67"/>
      <c r="K1549" s="67"/>
      <c r="L1549" s="67"/>
      <c r="M1549" s="69"/>
      <c r="N1549" s="69"/>
      <c r="O1549" s="69"/>
      <c r="P1549" s="69"/>
      <c r="Q1549" s="67">
        <v>13</v>
      </c>
      <c r="R1549" s="67">
        <v>178</v>
      </c>
      <c r="S1549" s="67">
        <f t="shared" si="9"/>
        <v>165</v>
      </c>
      <c r="T1549" s="67"/>
      <c r="U1549" s="67"/>
      <c r="V1549" s="67"/>
      <c r="W1549" s="67"/>
      <c r="X1549" s="67"/>
      <c r="Y1549" s="67"/>
      <c r="Z1549" s="67"/>
      <c r="AA1549" s="67"/>
      <c r="AB1549" s="67"/>
      <c r="AC1549" s="67" t="s">
        <v>2638</v>
      </c>
      <c r="AD1549" s="67" t="s">
        <v>3008</v>
      </c>
      <c r="AE1549" s="67" t="s">
        <v>2592</v>
      </c>
    </row>
    <row r="1550" spans="1:31">
      <c r="A1550" s="1" t="s">
        <v>3004</v>
      </c>
      <c r="B1550" s="28">
        <v>42832</v>
      </c>
      <c r="C1550" s="4" t="s">
        <v>1466</v>
      </c>
      <c r="D1550" s="40" t="s">
        <v>146</v>
      </c>
      <c r="E1550" s="40" t="s">
        <v>25</v>
      </c>
      <c r="F1550" s="40" t="s">
        <v>3005</v>
      </c>
      <c r="G1550" s="40" t="s">
        <v>26</v>
      </c>
      <c r="H1550" s="40" t="s">
        <v>33</v>
      </c>
      <c r="I1550" s="40"/>
      <c r="J1550" s="40">
        <v>30.4</v>
      </c>
      <c r="K1550" s="40">
        <v>20</v>
      </c>
      <c r="L1550" s="40">
        <v>16.7</v>
      </c>
      <c r="M1550" s="65"/>
      <c r="N1550" s="65"/>
      <c r="O1550" s="65"/>
      <c r="P1550" s="65"/>
      <c r="Q1550" s="40">
        <v>13</v>
      </c>
      <c r="R1550" s="40">
        <v>104</v>
      </c>
      <c r="S1550" s="40">
        <f t="shared" si="9"/>
        <v>91</v>
      </c>
      <c r="T1550" s="40"/>
      <c r="U1550" s="40"/>
      <c r="V1550" s="40"/>
      <c r="W1550" s="40"/>
      <c r="X1550" s="40">
        <v>648</v>
      </c>
      <c r="Y1550" s="40"/>
      <c r="Z1550" s="40"/>
      <c r="AA1550" s="40"/>
      <c r="AB1550" s="40"/>
      <c r="AC1550" s="40" t="s">
        <v>2638</v>
      </c>
      <c r="AD1550" s="40" t="s">
        <v>3018</v>
      </c>
      <c r="AE1550" s="40"/>
    </row>
    <row r="1551" spans="1:31">
      <c r="A1551" s="1" t="s">
        <v>3004</v>
      </c>
      <c r="B1551" s="28">
        <v>42832</v>
      </c>
      <c r="C1551" s="4" t="s">
        <v>1493</v>
      </c>
      <c r="D1551" s="40" t="s">
        <v>35</v>
      </c>
      <c r="E1551" s="40" t="s">
        <v>53</v>
      </c>
      <c r="F1551" s="40" t="s">
        <v>2937</v>
      </c>
      <c r="G1551" s="40" t="s">
        <v>26</v>
      </c>
      <c r="H1551" s="40" t="s">
        <v>27</v>
      </c>
      <c r="I1551" s="40"/>
      <c r="J1551" s="40"/>
      <c r="K1551" s="40"/>
      <c r="L1551" s="40"/>
      <c r="M1551" s="65"/>
      <c r="N1551" s="65"/>
      <c r="O1551" s="65"/>
      <c r="P1551" s="65"/>
      <c r="Q1551" s="40">
        <v>13</v>
      </c>
      <c r="R1551" s="40">
        <v>77</v>
      </c>
      <c r="S1551" s="40">
        <f t="shared" si="9"/>
        <v>64</v>
      </c>
      <c r="T1551" s="40"/>
      <c r="U1551" s="40"/>
      <c r="V1551" s="40"/>
      <c r="W1551" s="40"/>
      <c r="X1551" s="40"/>
      <c r="Y1551" s="40"/>
      <c r="Z1551" s="40"/>
      <c r="AA1551" s="40"/>
      <c r="AB1551" s="40"/>
      <c r="AC1551" s="40" t="s">
        <v>2638</v>
      </c>
      <c r="AD1551" s="40" t="s">
        <v>3008</v>
      </c>
      <c r="AE1551" s="40"/>
    </row>
    <row r="1552" spans="1:31">
      <c r="A1552" s="35" t="s">
        <v>2916</v>
      </c>
      <c r="B1552" s="52">
        <v>42801</v>
      </c>
      <c r="C1552" s="53" t="s">
        <v>645</v>
      </c>
      <c r="D1552" s="45" t="s">
        <v>31</v>
      </c>
      <c r="E1552" s="45" t="s">
        <v>25</v>
      </c>
      <c r="F1552" s="45"/>
      <c r="G1552" s="45"/>
      <c r="H1552" s="45"/>
      <c r="I1552" s="45"/>
      <c r="J1552" s="45"/>
      <c r="K1552" s="45"/>
      <c r="L1552" s="45"/>
      <c r="M1552" s="45"/>
      <c r="N1552" s="45"/>
      <c r="O1552" s="45"/>
      <c r="P1552" s="45"/>
      <c r="Q1552" s="45" t="s">
        <v>2652</v>
      </c>
      <c r="R1552" s="45" t="s">
        <v>2652</v>
      </c>
      <c r="S1552" s="45" t="s">
        <v>2652</v>
      </c>
      <c r="T1552" s="45"/>
      <c r="U1552" s="45"/>
      <c r="V1552" s="45"/>
      <c r="W1552" s="45"/>
      <c r="X1552" s="45"/>
      <c r="Y1552" s="45"/>
      <c r="Z1552" s="45"/>
      <c r="AA1552" s="45"/>
      <c r="AB1552" s="45"/>
      <c r="AC1552" s="45" t="s">
        <v>1328</v>
      </c>
      <c r="AD1552" s="45" t="s">
        <v>70</v>
      </c>
      <c r="AE1552" s="45" t="s">
        <v>2602</v>
      </c>
    </row>
    <row r="1553" spans="1:31">
      <c r="A1553" s="1" t="s">
        <v>2916</v>
      </c>
      <c r="B1553" s="50">
        <v>42801</v>
      </c>
      <c r="C1553" s="4" t="s">
        <v>623</v>
      </c>
      <c r="D1553" s="40" t="s">
        <v>30</v>
      </c>
      <c r="E1553" s="40" t="s">
        <v>53</v>
      </c>
      <c r="F1553" s="40" t="s">
        <v>1568</v>
      </c>
      <c r="G1553" s="40"/>
      <c r="H1553" s="40"/>
      <c r="I1553" s="40"/>
      <c r="J1553" s="40"/>
      <c r="K1553" s="40"/>
      <c r="L1553" s="40"/>
      <c r="M1553" s="40"/>
      <c r="N1553" s="40"/>
      <c r="O1553" s="40"/>
      <c r="P1553" s="40"/>
      <c r="Q1553" s="40">
        <v>11</v>
      </c>
      <c r="R1553" s="40">
        <v>64</v>
      </c>
      <c r="S1553" s="40">
        <f t="shared" ref="S1553:S1566" si="10">R1553-Q1553</f>
        <v>53</v>
      </c>
      <c r="T1553" s="40"/>
      <c r="U1553" s="40"/>
      <c r="V1553" s="40"/>
      <c r="W1553" s="40"/>
      <c r="X1553" s="40"/>
      <c r="Y1553" s="40"/>
      <c r="Z1553" s="40"/>
      <c r="AA1553" s="40"/>
      <c r="AB1553" s="40"/>
      <c r="AC1553" s="40" t="s">
        <v>2638</v>
      </c>
      <c r="AD1553" s="40" t="s">
        <v>2638</v>
      </c>
      <c r="AE1553" s="40"/>
    </row>
    <row r="1554" spans="1:31">
      <c r="A1554" s="1" t="s">
        <v>2916</v>
      </c>
      <c r="B1554" s="50">
        <v>42801</v>
      </c>
      <c r="C1554" s="4" t="s">
        <v>668</v>
      </c>
      <c r="D1554" s="40" t="s">
        <v>30</v>
      </c>
      <c r="E1554" s="40" t="s">
        <v>53</v>
      </c>
      <c r="F1554" s="40" t="s">
        <v>1544</v>
      </c>
      <c r="G1554" s="40"/>
      <c r="H1554" s="40"/>
      <c r="I1554" s="40"/>
      <c r="J1554" s="40"/>
      <c r="K1554" s="40"/>
      <c r="L1554" s="40"/>
      <c r="M1554" s="40"/>
      <c r="N1554" s="40"/>
      <c r="O1554" s="40"/>
      <c r="P1554" s="40"/>
      <c r="Q1554" s="40">
        <v>11</v>
      </c>
      <c r="R1554" s="40">
        <v>60</v>
      </c>
      <c r="S1554" s="40">
        <f t="shared" si="10"/>
        <v>49</v>
      </c>
      <c r="T1554" s="40"/>
      <c r="U1554" s="40"/>
      <c r="V1554" s="40"/>
      <c r="W1554" s="40"/>
      <c r="X1554" s="40"/>
      <c r="Y1554" s="40"/>
      <c r="Z1554" s="40"/>
      <c r="AA1554" s="40"/>
      <c r="AB1554" s="40"/>
      <c r="AC1554" s="40" t="s">
        <v>2638</v>
      </c>
      <c r="AD1554" s="40" t="s">
        <v>71</v>
      </c>
      <c r="AE1554" s="40"/>
    </row>
    <row r="1555" spans="1:31">
      <c r="A1555" s="1" t="s">
        <v>2916</v>
      </c>
      <c r="B1555" s="50">
        <v>42801</v>
      </c>
      <c r="C1555" s="4" t="s">
        <v>665</v>
      </c>
      <c r="D1555" s="40" t="s">
        <v>30</v>
      </c>
      <c r="E1555" s="40" t="s">
        <v>53</v>
      </c>
      <c r="F1555" s="40" t="s">
        <v>1549</v>
      </c>
      <c r="G1555" s="40"/>
      <c r="H1555" s="40"/>
      <c r="I1555" s="40"/>
      <c r="J1555" s="40"/>
      <c r="K1555" s="40"/>
      <c r="L1555" s="40"/>
      <c r="M1555" s="40"/>
      <c r="N1555" s="40"/>
      <c r="O1555" s="40"/>
      <c r="P1555" s="40"/>
      <c r="Q1555" s="40">
        <v>11</v>
      </c>
      <c r="R1555" s="40">
        <v>62</v>
      </c>
      <c r="S1555" s="40">
        <f t="shared" si="10"/>
        <v>51</v>
      </c>
      <c r="T1555" s="40"/>
      <c r="U1555" s="40"/>
      <c r="V1555" s="40"/>
      <c r="W1555" s="40"/>
      <c r="X1555" s="40"/>
      <c r="Y1555" s="40"/>
      <c r="Z1555" s="40"/>
      <c r="AA1555" s="40"/>
      <c r="AB1555" s="40"/>
      <c r="AC1555" s="40" t="s">
        <v>2638</v>
      </c>
      <c r="AD1555" s="40" t="s">
        <v>71</v>
      </c>
      <c r="AE1555" s="40"/>
    </row>
    <row r="1556" spans="1:31">
      <c r="A1556" s="1" t="s">
        <v>2916</v>
      </c>
      <c r="B1556" s="50">
        <v>42801</v>
      </c>
      <c r="C1556" s="4" t="s">
        <v>586</v>
      </c>
      <c r="D1556" s="40" t="s">
        <v>29</v>
      </c>
      <c r="E1556" s="40" t="s">
        <v>53</v>
      </c>
      <c r="F1556" s="40" t="s">
        <v>1554</v>
      </c>
      <c r="G1556" s="40"/>
      <c r="H1556" s="40"/>
      <c r="I1556" s="40"/>
      <c r="J1556" s="40"/>
      <c r="K1556" s="40"/>
      <c r="L1556" s="40"/>
      <c r="M1556" s="40"/>
      <c r="N1556" s="40"/>
      <c r="O1556" s="40"/>
      <c r="P1556" s="40"/>
      <c r="Q1556" s="40">
        <v>11</v>
      </c>
      <c r="R1556" s="40">
        <v>150</v>
      </c>
      <c r="S1556" s="40">
        <f t="shared" si="10"/>
        <v>139</v>
      </c>
      <c r="T1556" s="40"/>
      <c r="U1556" s="40"/>
      <c r="V1556" s="40"/>
      <c r="W1556" s="40"/>
      <c r="X1556" s="40"/>
      <c r="Y1556" s="40"/>
      <c r="Z1556" s="40"/>
      <c r="AA1556" s="40"/>
      <c r="AB1556" s="40"/>
      <c r="AC1556" s="40" t="s">
        <v>216</v>
      </c>
      <c r="AD1556" s="40" t="s">
        <v>1328</v>
      </c>
      <c r="AE1556" s="40"/>
    </row>
    <row r="1557" spans="1:31">
      <c r="A1557" s="1" t="s">
        <v>2916</v>
      </c>
      <c r="B1557" s="50">
        <v>42801</v>
      </c>
      <c r="C1557" s="4" t="s">
        <v>594</v>
      </c>
      <c r="D1557" s="40" t="s">
        <v>265</v>
      </c>
      <c r="E1557" s="40" t="s">
        <v>53</v>
      </c>
      <c r="F1557" s="40" t="s">
        <v>1537</v>
      </c>
      <c r="G1557" s="40"/>
      <c r="H1557" s="40"/>
      <c r="I1557" s="40"/>
      <c r="J1557" s="40"/>
      <c r="K1557" s="40"/>
      <c r="L1557" s="40"/>
      <c r="M1557" s="40"/>
      <c r="N1557" s="40"/>
      <c r="O1557" s="40"/>
      <c r="P1557" s="40"/>
      <c r="Q1557" s="40">
        <v>11</v>
      </c>
      <c r="R1557" s="40">
        <v>82</v>
      </c>
      <c r="S1557" s="40">
        <f t="shared" si="10"/>
        <v>71</v>
      </c>
      <c r="T1557" s="40"/>
      <c r="U1557" s="40"/>
      <c r="V1557" s="40"/>
      <c r="W1557" s="40"/>
      <c r="X1557" s="40"/>
      <c r="Y1557" s="40"/>
      <c r="Z1557" s="40"/>
      <c r="AA1557" s="40"/>
      <c r="AB1557" s="40"/>
      <c r="AC1557" s="40" t="s">
        <v>2638</v>
      </c>
      <c r="AD1557" s="40" t="s">
        <v>1328</v>
      </c>
      <c r="AE1557" s="40"/>
    </row>
    <row r="1558" spans="1:31">
      <c r="A1558" s="1" t="s">
        <v>2916</v>
      </c>
      <c r="B1558" s="50">
        <v>42801</v>
      </c>
      <c r="C1558" s="4" t="s">
        <v>644</v>
      </c>
      <c r="D1558" s="40" t="s">
        <v>30</v>
      </c>
      <c r="E1558" s="40" t="s">
        <v>25</v>
      </c>
      <c r="F1558" s="40" t="s">
        <v>2648</v>
      </c>
      <c r="G1558" s="40" t="s">
        <v>224</v>
      </c>
      <c r="H1558" s="40" t="s">
        <v>33</v>
      </c>
      <c r="I1558" s="40" t="s">
        <v>2649</v>
      </c>
      <c r="J1558" s="40">
        <v>24.1</v>
      </c>
      <c r="K1558" s="40">
        <v>14</v>
      </c>
      <c r="L1558" s="40">
        <v>6.2</v>
      </c>
      <c r="M1558" s="40"/>
      <c r="N1558" s="40"/>
      <c r="O1558" s="40"/>
      <c r="P1558" s="40"/>
      <c r="Q1558" s="40">
        <v>13</v>
      </c>
      <c r="R1558" s="40">
        <v>51</v>
      </c>
      <c r="S1558" s="40">
        <f t="shared" si="10"/>
        <v>38</v>
      </c>
      <c r="T1558" s="40">
        <v>4</v>
      </c>
      <c r="U1558" s="40"/>
      <c r="V1558" s="40"/>
      <c r="W1558" s="40"/>
      <c r="X1558" s="40" t="s">
        <v>2650</v>
      </c>
      <c r="Y1558" s="40" t="s">
        <v>2651</v>
      </c>
      <c r="Z1558" s="40"/>
      <c r="AA1558" s="40"/>
      <c r="AB1558" s="40"/>
      <c r="AC1558" s="40" t="s">
        <v>1328</v>
      </c>
      <c r="AD1558" s="40" t="s">
        <v>70</v>
      </c>
      <c r="AE1558" s="40"/>
    </row>
    <row r="1559" spans="1:31" s="1" customFormat="1">
      <c r="A1559" s="1" t="s">
        <v>2916</v>
      </c>
      <c r="B1559" s="50">
        <v>42801</v>
      </c>
      <c r="C1559" s="4" t="s">
        <v>664</v>
      </c>
      <c r="D1559" s="40" t="s">
        <v>29</v>
      </c>
      <c r="E1559" s="40" t="s">
        <v>25</v>
      </c>
      <c r="F1559" s="59" t="s">
        <v>3043</v>
      </c>
      <c r="G1559" s="40" t="s">
        <v>27</v>
      </c>
      <c r="H1559" s="40" t="s">
        <v>224</v>
      </c>
      <c r="I1559" s="40"/>
      <c r="J1559" s="40">
        <v>41.1</v>
      </c>
      <c r="K1559" s="40">
        <v>21</v>
      </c>
      <c r="L1559" s="40">
        <v>19.7</v>
      </c>
      <c r="M1559" s="40"/>
      <c r="N1559" s="40"/>
      <c r="O1559" s="40"/>
      <c r="P1559" s="40"/>
      <c r="Q1559" s="40">
        <v>11</v>
      </c>
      <c r="R1559" s="40">
        <v>155</v>
      </c>
      <c r="S1559" s="40">
        <f t="shared" si="10"/>
        <v>144</v>
      </c>
      <c r="T1559" s="40">
        <v>45</v>
      </c>
      <c r="U1559" s="40"/>
      <c r="V1559" s="40" t="s">
        <v>2665</v>
      </c>
      <c r="W1559" s="40"/>
      <c r="X1559" s="40" t="s">
        <v>2666</v>
      </c>
      <c r="Y1559" s="40" t="s">
        <v>2667</v>
      </c>
      <c r="Z1559" s="40"/>
      <c r="AA1559" s="40"/>
      <c r="AB1559" s="40"/>
      <c r="AC1559" s="40" t="s">
        <v>1328</v>
      </c>
      <c r="AD1559" s="40" t="s">
        <v>71</v>
      </c>
      <c r="AE1559" s="40"/>
    </row>
    <row r="1560" spans="1:31">
      <c r="A1560" s="1" t="s">
        <v>2916</v>
      </c>
      <c r="B1560" s="50">
        <v>42801</v>
      </c>
      <c r="C1560" s="4" t="s">
        <v>625</v>
      </c>
      <c r="D1560" s="40" t="s">
        <v>30</v>
      </c>
      <c r="E1560" s="40" t="s">
        <v>25</v>
      </c>
      <c r="F1560" s="59" t="s">
        <v>2639</v>
      </c>
      <c r="G1560" s="40" t="s">
        <v>26</v>
      </c>
      <c r="H1560" s="40" t="s">
        <v>27</v>
      </c>
      <c r="I1560" s="40"/>
      <c r="J1560" s="40">
        <v>24.5</v>
      </c>
      <c r="K1560" s="40">
        <v>17.2</v>
      </c>
      <c r="L1560" s="40">
        <v>13</v>
      </c>
      <c r="M1560" s="40"/>
      <c r="N1560" s="40"/>
      <c r="O1560" s="40"/>
      <c r="P1560" s="40"/>
      <c r="Q1560" s="40">
        <v>11</v>
      </c>
      <c r="R1560" s="40">
        <v>51</v>
      </c>
      <c r="S1560" s="40">
        <f t="shared" si="10"/>
        <v>40</v>
      </c>
      <c r="T1560" s="40">
        <v>49</v>
      </c>
      <c r="U1560" s="40"/>
      <c r="V1560" s="40"/>
      <c r="W1560" s="40"/>
      <c r="X1560" s="40" t="s">
        <v>2640</v>
      </c>
      <c r="Y1560" s="40" t="s">
        <v>2641</v>
      </c>
      <c r="Z1560" s="40"/>
      <c r="AA1560" s="40"/>
      <c r="AB1560" s="40"/>
      <c r="AC1560" s="40" t="s">
        <v>1328</v>
      </c>
      <c r="AD1560" s="40" t="s">
        <v>77</v>
      </c>
      <c r="AE1560" s="40"/>
    </row>
    <row r="1561" spans="1:31">
      <c r="A1561" s="1" t="s">
        <v>2916</v>
      </c>
      <c r="B1561" s="50">
        <v>42801</v>
      </c>
      <c r="C1561" s="4" t="s">
        <v>656</v>
      </c>
      <c r="D1561" s="40" t="s">
        <v>239</v>
      </c>
      <c r="E1561" s="40" t="s">
        <v>25</v>
      </c>
      <c r="F1561" s="40" t="s">
        <v>2657</v>
      </c>
      <c r="G1561" s="40" t="s">
        <v>26</v>
      </c>
      <c r="H1561" s="40" t="s">
        <v>33</v>
      </c>
      <c r="I1561" s="40"/>
      <c r="J1561" s="40">
        <v>47.2</v>
      </c>
      <c r="K1561" s="40"/>
      <c r="L1561" s="40"/>
      <c r="M1561" s="40">
        <f>158+44.3</f>
        <v>202.3</v>
      </c>
      <c r="N1561" s="40">
        <v>96.4</v>
      </c>
      <c r="O1561" s="40">
        <f>N1561/M1561*100</f>
        <v>47.652001977261492</v>
      </c>
      <c r="P1561" s="40">
        <v>25.3</v>
      </c>
      <c r="Q1561" s="40">
        <v>11</v>
      </c>
      <c r="R1561" s="40">
        <v>174</v>
      </c>
      <c r="S1561" s="40">
        <f t="shared" si="10"/>
        <v>163</v>
      </c>
      <c r="T1561" s="40"/>
      <c r="U1561" s="40"/>
      <c r="V1561" s="40"/>
      <c r="W1561" s="40"/>
      <c r="X1561" s="40"/>
      <c r="Y1561" s="40"/>
      <c r="Z1561" s="40"/>
      <c r="AA1561" s="40"/>
      <c r="AB1561" s="40"/>
      <c r="AC1561" s="40" t="s">
        <v>1328</v>
      </c>
      <c r="AD1561" s="40" t="s">
        <v>70</v>
      </c>
      <c r="AE1561" s="40" t="s">
        <v>2658</v>
      </c>
    </row>
    <row r="1562" spans="1:31">
      <c r="A1562" s="1" t="s">
        <v>2916</v>
      </c>
      <c r="B1562" s="50">
        <v>42801</v>
      </c>
      <c r="C1562" s="4" t="s">
        <v>663</v>
      </c>
      <c r="D1562" s="40" t="s">
        <v>31</v>
      </c>
      <c r="E1562" s="40" t="s">
        <v>25</v>
      </c>
      <c r="F1562" s="59" t="s">
        <v>2661</v>
      </c>
      <c r="G1562" s="40" t="s">
        <v>33</v>
      </c>
      <c r="H1562" s="40" t="s">
        <v>26</v>
      </c>
      <c r="I1562" s="40"/>
      <c r="J1562" s="40">
        <v>33.200000000000003</v>
      </c>
      <c r="K1562" s="40">
        <v>18.2</v>
      </c>
      <c r="L1562" s="40">
        <v>12.9</v>
      </c>
      <c r="M1562" s="40"/>
      <c r="N1562" s="40"/>
      <c r="O1562" s="40"/>
      <c r="P1562" s="40"/>
      <c r="Q1562" s="40">
        <v>11</v>
      </c>
      <c r="R1562" s="40">
        <v>121</v>
      </c>
      <c r="S1562" s="40">
        <f t="shared" si="10"/>
        <v>110</v>
      </c>
      <c r="T1562" s="40">
        <v>4</v>
      </c>
      <c r="U1562" s="40"/>
      <c r="V1562" s="40"/>
      <c r="W1562" s="40"/>
      <c r="X1562" s="40" t="s">
        <v>2662</v>
      </c>
      <c r="Y1562" s="40" t="s">
        <v>2663</v>
      </c>
      <c r="Z1562" s="40"/>
      <c r="AA1562" s="40"/>
      <c r="AB1562" s="40"/>
      <c r="AC1562" s="40" t="s">
        <v>1328</v>
      </c>
      <c r="AD1562" s="40" t="s">
        <v>71</v>
      </c>
      <c r="AE1562" s="40" t="s">
        <v>2664</v>
      </c>
    </row>
    <row r="1563" spans="1:31">
      <c r="A1563" s="1" t="s">
        <v>2916</v>
      </c>
      <c r="B1563" s="50">
        <v>42801</v>
      </c>
      <c r="C1563" s="4" t="s">
        <v>636</v>
      </c>
      <c r="D1563" s="40" t="s">
        <v>35</v>
      </c>
      <c r="E1563" s="40" t="s">
        <v>25</v>
      </c>
      <c r="F1563" s="40" t="s">
        <v>2645</v>
      </c>
      <c r="G1563" s="40" t="s">
        <v>224</v>
      </c>
      <c r="H1563" s="40" t="s">
        <v>27</v>
      </c>
      <c r="I1563" s="40"/>
      <c r="J1563" s="40">
        <v>22.1</v>
      </c>
      <c r="K1563" s="40">
        <v>17</v>
      </c>
      <c r="L1563" s="40">
        <v>7</v>
      </c>
      <c r="M1563" s="40"/>
      <c r="N1563" s="40"/>
      <c r="O1563" s="40"/>
      <c r="P1563" s="40"/>
      <c r="Q1563" s="40">
        <v>11</v>
      </c>
      <c r="R1563" s="40">
        <v>50</v>
      </c>
      <c r="S1563" s="40">
        <f t="shared" si="10"/>
        <v>39</v>
      </c>
      <c r="T1563" s="40">
        <v>2</v>
      </c>
      <c r="U1563" s="40"/>
      <c r="V1563" s="40"/>
      <c r="W1563" s="40"/>
      <c r="X1563" s="40" t="s">
        <v>2646</v>
      </c>
      <c r="Y1563" s="40" t="s">
        <v>2647</v>
      </c>
      <c r="Z1563" s="40"/>
      <c r="AA1563" s="40"/>
      <c r="AB1563" s="40"/>
      <c r="AC1563" s="40" t="s">
        <v>1328</v>
      </c>
      <c r="AD1563" s="40" t="s">
        <v>70</v>
      </c>
      <c r="AE1563" s="40"/>
    </row>
    <row r="1564" spans="1:31">
      <c r="A1564" s="1" t="s">
        <v>2916</v>
      </c>
      <c r="B1564" s="50">
        <v>42801</v>
      </c>
      <c r="C1564" s="4" t="s">
        <v>584</v>
      </c>
      <c r="D1564" s="40" t="s">
        <v>32</v>
      </c>
      <c r="E1564" s="40" t="s">
        <v>25</v>
      </c>
      <c r="F1564" s="40" t="s">
        <v>2635</v>
      </c>
      <c r="G1564" s="40" t="s">
        <v>26</v>
      </c>
      <c r="H1564" s="40" t="s">
        <v>33</v>
      </c>
      <c r="I1564" s="40"/>
      <c r="J1564" s="40">
        <v>25.5</v>
      </c>
      <c r="K1564" s="40">
        <v>14.5</v>
      </c>
      <c r="L1564" s="40">
        <v>6.7</v>
      </c>
      <c r="M1564" s="40"/>
      <c r="N1564" s="40"/>
      <c r="O1564" s="40"/>
      <c r="P1564" s="40"/>
      <c r="Q1564" s="40">
        <v>11</v>
      </c>
      <c r="R1564" s="40">
        <v>67</v>
      </c>
      <c r="S1564" s="40">
        <f t="shared" si="10"/>
        <v>56</v>
      </c>
      <c r="T1564" s="40">
        <v>1</v>
      </c>
      <c r="U1564" s="40"/>
      <c r="V1564" s="40"/>
      <c r="W1564" s="40"/>
      <c r="X1564" s="40" t="s">
        <v>2636</v>
      </c>
      <c r="Y1564" s="40" t="s">
        <v>2637</v>
      </c>
      <c r="Z1564" s="40"/>
      <c r="AA1564" s="40"/>
      <c r="AB1564" s="40"/>
      <c r="AC1564" s="40" t="s">
        <v>216</v>
      </c>
      <c r="AD1564" s="40" t="s">
        <v>1328</v>
      </c>
      <c r="AE1564" s="40"/>
    </row>
    <row r="1565" spans="1:31">
      <c r="A1565" s="1" t="s">
        <v>2916</v>
      </c>
      <c r="B1565" s="50">
        <v>42801</v>
      </c>
      <c r="C1565" s="4" t="s">
        <v>635</v>
      </c>
      <c r="D1565" s="40" t="s">
        <v>30</v>
      </c>
      <c r="E1565" s="40" t="s">
        <v>25</v>
      </c>
      <c r="F1565" s="59" t="s">
        <v>2642</v>
      </c>
      <c r="G1565" s="40" t="s">
        <v>26</v>
      </c>
      <c r="H1565" s="40" t="s">
        <v>33</v>
      </c>
      <c r="I1565" s="40"/>
      <c r="J1565" s="40">
        <v>24.5</v>
      </c>
      <c r="K1565" s="40">
        <v>16</v>
      </c>
      <c r="L1565" s="40">
        <v>7.7</v>
      </c>
      <c r="M1565" s="40"/>
      <c r="N1565" s="40"/>
      <c r="O1565" s="40"/>
      <c r="P1565" s="40"/>
      <c r="Q1565" s="40">
        <v>11</v>
      </c>
      <c r="R1565" s="40">
        <v>56</v>
      </c>
      <c r="S1565" s="40">
        <f t="shared" si="10"/>
        <v>45</v>
      </c>
      <c r="T1565" s="40">
        <v>17</v>
      </c>
      <c r="U1565" s="40"/>
      <c r="V1565" s="40"/>
      <c r="W1565" s="40"/>
      <c r="X1565" s="40" t="s">
        <v>2643</v>
      </c>
      <c r="Y1565" s="40" t="s">
        <v>2644</v>
      </c>
      <c r="Z1565" s="40"/>
      <c r="AA1565" s="40"/>
      <c r="AB1565" s="40"/>
      <c r="AC1565" s="40" t="s">
        <v>1328</v>
      </c>
      <c r="AD1565" s="40" t="s">
        <v>77</v>
      </c>
      <c r="AE1565" s="40"/>
    </row>
    <row r="1566" spans="1:31">
      <c r="A1566" s="1" t="s">
        <v>2916</v>
      </c>
      <c r="B1566" s="50">
        <v>42801</v>
      </c>
      <c r="C1566" s="4" t="s">
        <v>650</v>
      </c>
      <c r="D1566" s="40" t="s">
        <v>30</v>
      </c>
      <c r="E1566" s="40" t="s">
        <v>25</v>
      </c>
      <c r="F1566" s="59" t="s">
        <v>2654</v>
      </c>
      <c r="G1566" s="40" t="s">
        <v>26</v>
      </c>
      <c r="H1566" s="40" t="s">
        <v>27</v>
      </c>
      <c r="I1566" s="40"/>
      <c r="J1566" s="40">
        <v>27</v>
      </c>
      <c r="K1566" s="40">
        <v>14.6</v>
      </c>
      <c r="L1566" s="40">
        <v>15.9</v>
      </c>
      <c r="M1566" s="40"/>
      <c r="N1566" s="40"/>
      <c r="O1566" s="40"/>
      <c r="P1566" s="40"/>
      <c r="Q1566" s="40">
        <v>11</v>
      </c>
      <c r="R1566" s="40">
        <v>62</v>
      </c>
      <c r="S1566" s="40">
        <f t="shared" si="10"/>
        <v>51</v>
      </c>
      <c r="T1566" s="40">
        <v>9</v>
      </c>
      <c r="U1566" s="40"/>
      <c r="V1566" s="40"/>
      <c r="W1566" s="40"/>
      <c r="X1566" s="40" t="s">
        <v>2655</v>
      </c>
      <c r="Y1566" s="40" t="s">
        <v>2656</v>
      </c>
      <c r="Z1566" s="40"/>
      <c r="AA1566" s="40"/>
      <c r="AB1566" s="40"/>
      <c r="AC1566" s="40" t="s">
        <v>2638</v>
      </c>
      <c r="AD1566" s="40" t="s">
        <v>70</v>
      </c>
      <c r="AE1566" s="40"/>
    </row>
    <row r="1567" spans="1:31" s="85" customFormat="1">
      <c r="A1567" s="80" t="s">
        <v>2916</v>
      </c>
      <c r="B1567" s="83">
        <v>42801</v>
      </c>
      <c r="C1567" s="84" t="s">
        <v>658</v>
      </c>
      <c r="D1567" s="67" t="s">
        <v>35</v>
      </c>
      <c r="E1567" s="67" t="s">
        <v>25</v>
      </c>
      <c r="F1567" s="67"/>
      <c r="G1567" s="67" t="s">
        <v>224</v>
      </c>
      <c r="H1567" s="67" t="s">
        <v>27</v>
      </c>
      <c r="I1567" s="67" t="s">
        <v>2659</v>
      </c>
      <c r="J1567" s="67" t="s">
        <v>2652</v>
      </c>
      <c r="K1567" s="67" t="s">
        <v>2652</v>
      </c>
      <c r="L1567" s="67" t="s">
        <v>2652</v>
      </c>
      <c r="M1567" s="67"/>
      <c r="N1567" s="67"/>
      <c r="O1567" s="67"/>
      <c r="P1567" s="67"/>
      <c r="Q1567" s="67" t="s">
        <v>2652</v>
      </c>
      <c r="R1567" s="67" t="s">
        <v>2652</v>
      </c>
      <c r="S1567" s="67" t="s">
        <v>2652</v>
      </c>
      <c r="T1567" s="67"/>
      <c r="U1567" s="67"/>
      <c r="V1567" s="67"/>
      <c r="W1567" s="67"/>
      <c r="X1567" s="67"/>
      <c r="Y1567" s="67"/>
      <c r="Z1567" s="67"/>
      <c r="AA1567" s="67"/>
      <c r="AB1567" s="67"/>
      <c r="AC1567" s="67" t="s">
        <v>1328</v>
      </c>
      <c r="AD1567" s="67" t="s">
        <v>70</v>
      </c>
      <c r="AE1567" s="67" t="s">
        <v>3038</v>
      </c>
    </row>
    <row r="1568" spans="1:31">
      <c r="A1568" s="35" t="s">
        <v>2918</v>
      </c>
      <c r="B1568" s="52">
        <v>42802</v>
      </c>
      <c r="C1568" s="54" t="s">
        <v>647</v>
      </c>
      <c r="D1568" s="45" t="s">
        <v>35</v>
      </c>
      <c r="E1568" s="45" t="s">
        <v>25</v>
      </c>
      <c r="F1568" s="45"/>
      <c r="G1568" s="45"/>
      <c r="H1568" s="45"/>
      <c r="I1568" s="45"/>
      <c r="J1568" s="45"/>
      <c r="K1568" s="45"/>
      <c r="L1568" s="45"/>
      <c r="M1568" s="45"/>
      <c r="N1568" s="45"/>
      <c r="O1568" s="45"/>
      <c r="P1568" s="45"/>
      <c r="Q1568" s="45" t="s">
        <v>2652</v>
      </c>
      <c r="R1568" s="45" t="s">
        <v>2652</v>
      </c>
      <c r="S1568" s="45" t="s">
        <v>2652</v>
      </c>
      <c r="T1568" s="45"/>
      <c r="U1568" s="45"/>
      <c r="V1568" s="45"/>
      <c r="W1568" s="45"/>
      <c r="X1568" s="45" t="s">
        <v>2652</v>
      </c>
      <c r="Y1568" s="45"/>
      <c r="Z1568" s="45"/>
      <c r="AA1568" s="45"/>
      <c r="AB1568" s="45"/>
      <c r="AC1568" s="45" t="s">
        <v>2638</v>
      </c>
      <c r="AD1568" s="45" t="s">
        <v>70</v>
      </c>
      <c r="AE1568" s="45" t="s">
        <v>2602</v>
      </c>
    </row>
    <row r="1569" spans="1:31">
      <c r="A1569" s="35" t="s">
        <v>2918</v>
      </c>
      <c r="B1569" s="52">
        <v>42802</v>
      </c>
      <c r="C1569" s="54" t="s">
        <v>616</v>
      </c>
      <c r="D1569" s="45" t="s">
        <v>31</v>
      </c>
      <c r="E1569" s="45" t="s">
        <v>25</v>
      </c>
      <c r="F1569" s="45"/>
      <c r="G1569" s="45"/>
      <c r="H1569" s="45"/>
      <c r="I1569" s="45"/>
      <c r="J1569" s="45"/>
      <c r="K1569" s="45"/>
      <c r="L1569" s="45"/>
      <c r="M1569" s="45"/>
      <c r="N1569" s="45"/>
      <c r="O1569" s="45"/>
      <c r="P1569" s="45"/>
      <c r="Q1569" s="45" t="s">
        <v>2652</v>
      </c>
      <c r="R1569" s="45" t="s">
        <v>2652</v>
      </c>
      <c r="S1569" s="45" t="s">
        <v>2652</v>
      </c>
      <c r="T1569" s="45"/>
      <c r="U1569" s="45"/>
      <c r="V1569" s="45"/>
      <c r="W1569" s="45"/>
      <c r="X1569" s="45"/>
      <c r="Y1569" s="45"/>
      <c r="Z1569" s="45"/>
      <c r="AA1569" s="45"/>
      <c r="AB1569" s="45"/>
      <c r="AC1569" s="45" t="s">
        <v>2638</v>
      </c>
      <c r="AD1569" s="45" t="s">
        <v>2638</v>
      </c>
      <c r="AE1569" s="45" t="s">
        <v>2602</v>
      </c>
    </row>
    <row r="1570" spans="1:31">
      <c r="A1570" s="1" t="s">
        <v>2918</v>
      </c>
      <c r="B1570" s="50">
        <v>42802</v>
      </c>
      <c r="C1570" s="4" t="s">
        <v>603</v>
      </c>
      <c r="D1570" s="40" t="s">
        <v>30</v>
      </c>
      <c r="E1570" s="40" t="s">
        <v>53</v>
      </c>
      <c r="F1570" s="40" t="s">
        <v>1568</v>
      </c>
      <c r="G1570" s="40"/>
      <c r="H1570" s="40"/>
      <c r="I1570" s="40"/>
      <c r="J1570" s="40"/>
      <c r="K1570" s="40"/>
      <c r="L1570" s="40"/>
      <c r="M1570" s="40"/>
      <c r="N1570" s="40"/>
      <c r="O1570" s="40"/>
      <c r="P1570" s="40"/>
      <c r="Q1570" s="40">
        <v>13</v>
      </c>
      <c r="R1570" s="40">
        <v>61</v>
      </c>
      <c r="S1570" s="40">
        <f>R1570-Q1570</f>
        <v>48</v>
      </c>
      <c r="T1570" s="40"/>
      <c r="U1570" s="40"/>
      <c r="V1570" s="40"/>
      <c r="W1570" s="40"/>
      <c r="X1570" s="40"/>
      <c r="Y1570" s="40"/>
      <c r="Z1570" s="40"/>
      <c r="AA1570" s="40"/>
      <c r="AB1570" s="40"/>
      <c r="AC1570" s="40" t="s">
        <v>2638</v>
      </c>
      <c r="AD1570" s="40" t="s">
        <v>1328</v>
      </c>
      <c r="AE1570" s="40"/>
    </row>
    <row r="1571" spans="1:31">
      <c r="A1571" s="1" t="s">
        <v>2918</v>
      </c>
      <c r="B1571" s="50">
        <v>42802</v>
      </c>
      <c r="C1571" s="4" t="s">
        <v>670</v>
      </c>
      <c r="D1571" s="40" t="s">
        <v>30</v>
      </c>
      <c r="E1571" s="40" t="s">
        <v>53</v>
      </c>
      <c r="F1571" s="40" t="s">
        <v>1549</v>
      </c>
      <c r="G1571" s="40"/>
      <c r="H1571" s="40"/>
      <c r="I1571" s="40"/>
      <c r="J1571" s="40"/>
      <c r="K1571" s="40"/>
      <c r="L1571" s="40"/>
      <c r="M1571" s="40"/>
      <c r="N1571" s="40"/>
      <c r="O1571" s="40"/>
      <c r="P1571" s="40"/>
      <c r="Q1571" s="40">
        <v>14</v>
      </c>
      <c r="R1571" s="40">
        <v>61</v>
      </c>
      <c r="S1571" s="40">
        <f>R1571-Q1571</f>
        <v>47</v>
      </c>
      <c r="T1571" s="40"/>
      <c r="U1571" s="40"/>
      <c r="V1571" s="40"/>
      <c r="W1571" s="40"/>
      <c r="X1571" s="40"/>
      <c r="Y1571" s="40"/>
      <c r="Z1571" s="40"/>
      <c r="AA1571" s="40"/>
      <c r="AB1571" s="40"/>
      <c r="AC1571" s="40" t="s">
        <v>2638</v>
      </c>
      <c r="AD1571" s="40" t="s">
        <v>70</v>
      </c>
      <c r="AE1571" s="40"/>
    </row>
    <row r="1572" spans="1:31">
      <c r="A1572" s="1" t="s">
        <v>2918</v>
      </c>
      <c r="B1572" s="50">
        <v>42802</v>
      </c>
      <c r="C1572" s="4" t="s">
        <v>618</v>
      </c>
      <c r="D1572" s="40" t="s">
        <v>29</v>
      </c>
      <c r="E1572" s="40" t="s">
        <v>53</v>
      </c>
      <c r="F1572" s="40" t="s">
        <v>1554</v>
      </c>
      <c r="G1572" s="40"/>
      <c r="H1572" s="40"/>
      <c r="I1572" s="40"/>
      <c r="J1572" s="40"/>
      <c r="K1572" s="40"/>
      <c r="L1572" s="40"/>
      <c r="M1572" s="40"/>
      <c r="N1572" s="40"/>
      <c r="O1572" s="40"/>
      <c r="P1572" s="40"/>
      <c r="Q1572" s="40">
        <v>13</v>
      </c>
      <c r="R1572" s="40">
        <v>150</v>
      </c>
      <c r="S1572" s="40">
        <f>R1572-Q1572</f>
        <v>137</v>
      </c>
      <c r="T1572" s="40"/>
      <c r="U1572" s="40"/>
      <c r="V1572" s="40"/>
      <c r="W1572" s="40"/>
      <c r="X1572" s="40"/>
      <c r="Y1572" s="40"/>
      <c r="Z1572" s="40"/>
      <c r="AA1572" s="40"/>
      <c r="AB1572" s="40"/>
      <c r="AC1572" s="40" t="s">
        <v>2638</v>
      </c>
      <c r="AD1572" s="40" t="s">
        <v>2638</v>
      </c>
      <c r="AE1572" s="40"/>
    </row>
    <row r="1573" spans="1:31">
      <c r="A1573" s="1" t="s">
        <v>2918</v>
      </c>
      <c r="B1573" s="50">
        <v>42802</v>
      </c>
      <c r="C1573" s="4" t="s">
        <v>629</v>
      </c>
      <c r="D1573" s="40" t="s">
        <v>29</v>
      </c>
      <c r="E1573" s="40" t="s">
        <v>25</v>
      </c>
      <c r="F1573" s="59" t="s">
        <v>2675</v>
      </c>
      <c r="G1573" s="40" t="s">
        <v>26</v>
      </c>
      <c r="H1573" s="40" t="s">
        <v>27</v>
      </c>
      <c r="I1573" s="40"/>
      <c r="J1573" s="40">
        <v>41.5</v>
      </c>
      <c r="K1573" s="40">
        <v>20.7</v>
      </c>
      <c r="L1573" s="40">
        <v>26.3</v>
      </c>
      <c r="M1573" s="40"/>
      <c r="N1573" s="40"/>
      <c r="O1573" s="40"/>
      <c r="P1573" s="40"/>
      <c r="Q1573" s="40">
        <v>13</v>
      </c>
      <c r="R1573" s="40">
        <v>52</v>
      </c>
      <c r="S1573" s="40">
        <f>R1573-Q1573</f>
        <v>39</v>
      </c>
      <c r="T1573" s="40">
        <v>13</v>
      </c>
      <c r="U1573" s="40"/>
      <c r="V1573" s="40"/>
      <c r="W1573" s="40"/>
      <c r="X1573" s="40"/>
      <c r="Y1573" s="40" t="s">
        <v>2667</v>
      </c>
      <c r="Z1573" s="40"/>
      <c r="AA1573" s="40"/>
      <c r="AB1573" s="40"/>
      <c r="AC1573" s="40" t="s">
        <v>2638</v>
      </c>
      <c r="AD1573" s="40" t="s">
        <v>2638</v>
      </c>
      <c r="AE1573" s="40" t="s">
        <v>2676</v>
      </c>
    </row>
    <row r="1574" spans="1:31">
      <c r="A1574" s="1" t="s">
        <v>2918</v>
      </c>
      <c r="B1574" s="50">
        <v>42802</v>
      </c>
      <c r="C1574" s="4" t="s">
        <v>591</v>
      </c>
      <c r="D1574" s="40" t="s">
        <v>29</v>
      </c>
      <c r="E1574" s="40" t="s">
        <v>25</v>
      </c>
      <c r="F1574" s="59" t="s">
        <v>2670</v>
      </c>
      <c r="G1574" s="40" t="s">
        <v>224</v>
      </c>
      <c r="H1574" s="40" t="s">
        <v>27</v>
      </c>
      <c r="I1574" s="40"/>
      <c r="J1574" s="40">
        <v>37.799999999999997</v>
      </c>
      <c r="K1574" s="40">
        <v>17.100000000000001</v>
      </c>
      <c r="L1574" s="40">
        <v>13.6</v>
      </c>
      <c r="M1574" s="40"/>
      <c r="N1574" s="40"/>
      <c r="O1574" s="40"/>
      <c r="P1574" s="40"/>
      <c r="Q1574" s="40">
        <v>13</v>
      </c>
      <c r="R1574" s="40" t="s">
        <v>2652</v>
      </c>
      <c r="S1574" s="40" t="s">
        <v>2652</v>
      </c>
      <c r="T1574" s="40">
        <v>3</v>
      </c>
      <c r="U1574" s="40"/>
      <c r="V1574" s="40"/>
      <c r="W1574" s="40"/>
      <c r="X1574" s="40"/>
      <c r="Y1574" s="40" t="s">
        <v>2671</v>
      </c>
      <c r="Z1574" s="40"/>
      <c r="AA1574" s="40"/>
      <c r="AB1574" s="40"/>
      <c r="AC1574" s="40" t="s">
        <v>2638</v>
      </c>
      <c r="AD1574" s="40" t="s">
        <v>1328</v>
      </c>
      <c r="AE1574" s="40" t="s">
        <v>2602</v>
      </c>
    </row>
    <row r="1575" spans="1:31">
      <c r="A1575" s="1" t="s">
        <v>2918</v>
      </c>
      <c r="B1575" s="50">
        <v>42802</v>
      </c>
      <c r="C1575" s="4" t="s">
        <v>601</v>
      </c>
      <c r="D1575" s="40" t="s">
        <v>239</v>
      </c>
      <c r="E1575" s="40" t="s">
        <v>25</v>
      </c>
      <c r="F1575" s="40" t="s">
        <v>2674</v>
      </c>
      <c r="G1575" s="40" t="s">
        <v>26</v>
      </c>
      <c r="H1575" s="40" t="s">
        <v>33</v>
      </c>
      <c r="I1575" s="40"/>
      <c r="J1575" s="40">
        <v>48.1</v>
      </c>
      <c r="K1575" s="40"/>
      <c r="L1575" s="40"/>
      <c r="M1575" s="40">
        <f>151+26.4</f>
        <v>177.4</v>
      </c>
      <c r="N1575" s="40">
        <f>150.1+17</f>
        <v>167.1</v>
      </c>
      <c r="O1575" s="40">
        <f>N1575/M1575*100</f>
        <v>94.19391206313415</v>
      </c>
      <c r="P1575" s="40">
        <v>32</v>
      </c>
      <c r="Q1575" s="40">
        <v>13</v>
      </c>
      <c r="R1575" s="40">
        <v>158</v>
      </c>
      <c r="S1575" s="40">
        <f>158-Q1575</f>
        <v>145</v>
      </c>
      <c r="T1575" s="40"/>
      <c r="U1575" s="40"/>
      <c r="V1575" s="40"/>
      <c r="W1575" s="40"/>
      <c r="X1575" s="40"/>
      <c r="Y1575" s="40"/>
      <c r="Z1575" s="40"/>
      <c r="AA1575" s="40"/>
      <c r="AB1575" s="40"/>
      <c r="AC1575" s="40" t="s">
        <v>2638</v>
      </c>
      <c r="AD1575" s="40" t="s">
        <v>1328</v>
      </c>
      <c r="AE1575" s="40"/>
    </row>
    <row r="1576" spans="1:31">
      <c r="A1576" s="1" t="s">
        <v>2918</v>
      </c>
      <c r="B1576" s="50">
        <v>42802</v>
      </c>
      <c r="C1576" s="4" t="s">
        <v>594</v>
      </c>
      <c r="D1576" s="40" t="s">
        <v>265</v>
      </c>
      <c r="E1576" s="40" t="s">
        <v>25</v>
      </c>
      <c r="F1576" s="59" t="s">
        <v>2672</v>
      </c>
      <c r="G1576" s="40" t="s">
        <v>26</v>
      </c>
      <c r="H1576" s="40" t="s">
        <v>33</v>
      </c>
      <c r="I1576" s="40" t="s">
        <v>2673</v>
      </c>
      <c r="J1576" s="40">
        <v>37</v>
      </c>
      <c r="K1576" s="40"/>
      <c r="L1576" s="40"/>
      <c r="M1576" s="40">
        <v>139.80000000000001</v>
      </c>
      <c r="N1576" s="40">
        <f>151+4.8</f>
        <v>155.80000000000001</v>
      </c>
      <c r="O1576" s="40">
        <f>N1576/M1576*100</f>
        <v>111.44492131616595</v>
      </c>
      <c r="P1576" s="40">
        <v>24</v>
      </c>
      <c r="Q1576" s="40">
        <v>14</v>
      </c>
      <c r="R1576" s="40">
        <v>80</v>
      </c>
      <c r="S1576" s="40">
        <f>R1576-Q1576</f>
        <v>66</v>
      </c>
      <c r="T1576" s="40"/>
      <c r="U1576" s="40"/>
      <c r="V1576" s="40"/>
      <c r="W1576" s="40"/>
      <c r="X1576" s="40"/>
      <c r="Y1576" s="40"/>
      <c r="Z1576" s="40"/>
      <c r="AA1576" s="40"/>
      <c r="AB1576" s="40"/>
      <c r="AC1576" s="40" t="s">
        <v>1328</v>
      </c>
      <c r="AD1576" s="40" t="s">
        <v>1328</v>
      </c>
      <c r="AE1576" s="40"/>
    </row>
    <row r="1577" spans="1:31">
      <c r="A1577" s="1" t="s">
        <v>2918</v>
      </c>
      <c r="B1577" s="50">
        <v>42802</v>
      </c>
      <c r="C1577" s="4" t="s">
        <v>636</v>
      </c>
      <c r="D1577" s="40" t="s">
        <v>35</v>
      </c>
      <c r="E1577" s="40" t="s">
        <v>53</v>
      </c>
      <c r="F1577" s="40" t="s">
        <v>2645</v>
      </c>
      <c r="G1577" s="40"/>
      <c r="H1577" s="40"/>
      <c r="I1577" s="40"/>
      <c r="J1577" s="40"/>
      <c r="K1577" s="40"/>
      <c r="L1577" s="40"/>
      <c r="M1577" s="40"/>
      <c r="N1577" s="40"/>
      <c r="O1577" s="40"/>
      <c r="P1577" s="40"/>
      <c r="Q1577" s="40">
        <v>14</v>
      </c>
      <c r="R1577" s="40">
        <v>51</v>
      </c>
      <c r="S1577" s="40">
        <f>51-14</f>
        <v>37</v>
      </c>
      <c r="T1577" s="40"/>
      <c r="U1577" s="40"/>
      <c r="V1577" s="40"/>
      <c r="W1577" s="40"/>
      <c r="X1577" s="40"/>
      <c r="Y1577" s="40"/>
      <c r="Z1577" s="40"/>
      <c r="AA1577" s="40"/>
      <c r="AB1577" s="40"/>
      <c r="AC1577" s="40" t="s">
        <v>1328</v>
      </c>
      <c r="AD1577" s="40" t="s">
        <v>70</v>
      </c>
      <c r="AE1577" s="40" t="s">
        <v>2679</v>
      </c>
    </row>
    <row r="1578" spans="1:31">
      <c r="A1578" s="1" t="s">
        <v>2918</v>
      </c>
      <c r="B1578" s="50">
        <v>42802</v>
      </c>
      <c r="C1578" s="4" t="s">
        <v>635</v>
      </c>
      <c r="D1578" s="40" t="s">
        <v>239</v>
      </c>
      <c r="E1578" s="40" t="s">
        <v>25</v>
      </c>
      <c r="F1578" s="40" t="s">
        <v>2677</v>
      </c>
      <c r="G1578" s="40" t="s">
        <v>26</v>
      </c>
      <c r="H1578" s="40" t="s">
        <v>33</v>
      </c>
      <c r="I1578" s="40" t="s">
        <v>2678</v>
      </c>
      <c r="J1578" s="40">
        <v>46.6</v>
      </c>
      <c r="K1578" s="40"/>
      <c r="L1578" s="40"/>
      <c r="M1578" s="40">
        <v>150.19999999999999</v>
      </c>
      <c r="N1578" s="40">
        <f>36.2+156.2</f>
        <v>192.39999999999998</v>
      </c>
      <c r="O1578" s="40">
        <f>N1578/M1578</f>
        <v>1.2809587217043941</v>
      </c>
      <c r="P1578" s="40">
        <v>33.6</v>
      </c>
      <c r="Q1578" s="40">
        <v>13</v>
      </c>
      <c r="R1578" s="40">
        <v>150</v>
      </c>
      <c r="S1578" s="40">
        <f>R1578-Q1578</f>
        <v>137</v>
      </c>
      <c r="T1578" s="40"/>
      <c r="U1578" s="40"/>
      <c r="V1578" s="40"/>
      <c r="W1578" s="40"/>
      <c r="X1578" s="40"/>
      <c r="Y1578" s="40"/>
      <c r="Z1578" s="40"/>
      <c r="AA1578" s="40"/>
      <c r="AB1578" s="40"/>
      <c r="AC1578" s="40" t="s">
        <v>1328</v>
      </c>
      <c r="AD1578" s="40" t="s">
        <v>2638</v>
      </c>
      <c r="AE1578" s="40"/>
    </row>
    <row r="1579" spans="1:31">
      <c r="A1579" s="1" t="s">
        <v>2918</v>
      </c>
      <c r="B1579" s="50">
        <v>42802</v>
      </c>
      <c r="C1579" s="4" t="s">
        <v>590</v>
      </c>
      <c r="D1579" s="40" t="s">
        <v>32</v>
      </c>
      <c r="E1579" s="40" t="s">
        <v>53</v>
      </c>
      <c r="F1579" s="40" t="s">
        <v>2635</v>
      </c>
      <c r="G1579" s="40"/>
      <c r="H1579" s="40"/>
      <c r="I1579" s="40"/>
      <c r="J1579" s="40"/>
      <c r="K1579" s="40"/>
      <c r="L1579" s="40"/>
      <c r="M1579" s="40"/>
      <c r="N1579" s="40"/>
      <c r="O1579" s="40"/>
      <c r="P1579" s="40"/>
      <c r="Q1579" s="40">
        <v>14</v>
      </c>
      <c r="R1579" s="40">
        <v>68</v>
      </c>
      <c r="S1579" s="40">
        <f>R1579-Q1579</f>
        <v>54</v>
      </c>
      <c r="T1579" s="40"/>
      <c r="U1579" s="40"/>
      <c r="V1579" s="40"/>
      <c r="W1579" s="40"/>
      <c r="X1579" s="40"/>
      <c r="Y1579" s="40"/>
      <c r="Z1579" s="40"/>
      <c r="AA1579" s="40"/>
      <c r="AB1579" s="40"/>
      <c r="AC1579" s="40"/>
      <c r="AD1579" s="40" t="s">
        <v>1328</v>
      </c>
      <c r="AE1579" s="40"/>
    </row>
    <row r="1580" spans="1:31">
      <c r="A1580" s="1" t="s">
        <v>2918</v>
      </c>
      <c r="B1580" s="50">
        <v>42802</v>
      </c>
      <c r="C1580" s="4" t="s">
        <v>586</v>
      </c>
      <c r="D1580" s="40" t="s">
        <v>32</v>
      </c>
      <c r="E1580" s="40" t="s">
        <v>25</v>
      </c>
      <c r="F1580" s="59" t="s">
        <v>2668</v>
      </c>
      <c r="G1580" s="40" t="s">
        <v>224</v>
      </c>
      <c r="H1580" s="40" t="s">
        <v>27</v>
      </c>
      <c r="I1580" s="40"/>
      <c r="J1580" s="40">
        <v>23.7</v>
      </c>
      <c r="K1580" s="40">
        <v>14.7</v>
      </c>
      <c r="L1580" s="40">
        <v>13.3</v>
      </c>
      <c r="M1580" s="40"/>
      <c r="N1580" s="40"/>
      <c r="O1580" s="40"/>
      <c r="P1580" s="40"/>
      <c r="Q1580" s="40">
        <v>13</v>
      </c>
      <c r="R1580" s="40">
        <v>61</v>
      </c>
      <c r="S1580" s="40">
        <f>61-13</f>
        <v>48</v>
      </c>
      <c r="T1580" s="40"/>
      <c r="U1580" s="40"/>
      <c r="V1580" s="40"/>
      <c r="W1580" s="40"/>
      <c r="X1580" s="40" t="s">
        <v>2669</v>
      </c>
      <c r="Y1580" s="40">
        <v>0</v>
      </c>
      <c r="Z1580" s="40"/>
      <c r="AA1580" s="40"/>
      <c r="AB1580" s="40"/>
      <c r="AC1580" s="40" t="s">
        <v>2638</v>
      </c>
      <c r="AD1580" s="40" t="s">
        <v>1328</v>
      </c>
      <c r="AE1580" s="40"/>
    </row>
    <row r="1581" spans="1:31">
      <c r="A1581" s="1" t="s">
        <v>2918</v>
      </c>
      <c r="B1581" s="50">
        <v>42802</v>
      </c>
      <c r="C1581" s="4" t="s">
        <v>658</v>
      </c>
      <c r="D1581" s="40" t="s">
        <v>30</v>
      </c>
      <c r="E1581" s="40" t="s">
        <v>25</v>
      </c>
      <c r="F1581" s="40" t="s">
        <v>2680</v>
      </c>
      <c r="G1581" s="40" t="s">
        <v>26</v>
      </c>
      <c r="H1581" s="40" t="s">
        <v>27</v>
      </c>
      <c r="I1581" s="40"/>
      <c r="J1581" s="40">
        <v>25.5</v>
      </c>
      <c r="K1581" s="40">
        <v>14.3</v>
      </c>
      <c r="L1581" s="40">
        <v>16.2</v>
      </c>
      <c r="M1581" s="40"/>
      <c r="N1581" s="40"/>
      <c r="O1581" s="40"/>
      <c r="P1581" s="40"/>
      <c r="Q1581" s="40">
        <v>13</v>
      </c>
      <c r="R1581" s="40">
        <v>60</v>
      </c>
      <c r="S1581" s="40">
        <v>47</v>
      </c>
      <c r="T1581" s="40">
        <v>0</v>
      </c>
      <c r="U1581" s="40"/>
      <c r="V1581" s="40"/>
      <c r="W1581" s="40"/>
      <c r="X1581" s="40" t="s">
        <v>2681</v>
      </c>
      <c r="Y1581" s="40"/>
      <c r="Z1581" s="40"/>
      <c r="AA1581" s="40"/>
      <c r="AB1581" s="40"/>
      <c r="AC1581" s="40" t="s">
        <v>2638</v>
      </c>
      <c r="AD1581" s="40" t="s">
        <v>70</v>
      </c>
      <c r="AE1581" s="40"/>
    </row>
    <row r="1582" spans="1:31">
      <c r="A1582" s="35" t="s">
        <v>2919</v>
      </c>
      <c r="B1582" s="52">
        <v>42803</v>
      </c>
      <c r="C1582" s="54" t="s">
        <v>619</v>
      </c>
      <c r="D1582" s="45" t="s">
        <v>146</v>
      </c>
      <c r="E1582" s="45" t="s">
        <v>25</v>
      </c>
      <c r="F1582" s="45"/>
      <c r="G1582" s="45"/>
      <c r="H1582" s="45"/>
      <c r="I1582" s="45"/>
      <c r="J1582" s="45"/>
      <c r="K1582" s="45"/>
      <c r="L1582" s="45"/>
      <c r="M1582" s="45"/>
      <c r="N1582" s="45"/>
      <c r="O1582" s="45"/>
      <c r="P1582" s="45"/>
      <c r="Q1582" s="45" t="s">
        <v>2652</v>
      </c>
      <c r="R1582" s="45" t="s">
        <v>2652</v>
      </c>
      <c r="S1582" s="45" t="s">
        <v>2652</v>
      </c>
      <c r="T1582" s="45"/>
      <c r="U1582" s="45"/>
      <c r="V1582" s="45"/>
      <c r="W1582" s="45"/>
      <c r="X1582" s="45"/>
      <c r="Y1582" s="45"/>
      <c r="Z1582" s="45"/>
      <c r="AA1582" s="45"/>
      <c r="AB1582" s="45"/>
      <c r="AC1582" s="45" t="s">
        <v>1328</v>
      </c>
      <c r="AD1582" s="45" t="s">
        <v>2638</v>
      </c>
      <c r="AE1582" s="45" t="s">
        <v>2602</v>
      </c>
    </row>
    <row r="1583" spans="1:31">
      <c r="A1583" s="35" t="s">
        <v>2919</v>
      </c>
      <c r="B1583" s="52">
        <v>42803</v>
      </c>
      <c r="C1583" s="54" t="s">
        <v>590</v>
      </c>
      <c r="D1583" s="45" t="s">
        <v>30</v>
      </c>
      <c r="E1583" s="45" t="s">
        <v>25</v>
      </c>
      <c r="F1583" s="45"/>
      <c r="G1583" s="45"/>
      <c r="H1583" s="45"/>
      <c r="I1583" s="45"/>
      <c r="J1583" s="45"/>
      <c r="K1583" s="45"/>
      <c r="L1583" s="45"/>
      <c r="M1583" s="45"/>
      <c r="N1583" s="45"/>
      <c r="O1583" s="45"/>
      <c r="P1583" s="45"/>
      <c r="Q1583" s="45" t="s">
        <v>2652</v>
      </c>
      <c r="R1583" s="45" t="s">
        <v>2652</v>
      </c>
      <c r="S1583" s="45" t="s">
        <v>2652</v>
      </c>
      <c r="T1583" s="45"/>
      <c r="U1583" s="45"/>
      <c r="V1583" s="45"/>
      <c r="W1583" s="45"/>
      <c r="X1583" s="45"/>
      <c r="Y1583" s="45"/>
      <c r="Z1583" s="45"/>
      <c r="AA1583" s="45"/>
      <c r="AB1583" s="45"/>
      <c r="AC1583" s="45" t="s">
        <v>1328</v>
      </c>
      <c r="AD1583" s="45" t="s">
        <v>1328</v>
      </c>
      <c r="AE1583" s="45" t="s">
        <v>2602</v>
      </c>
    </row>
    <row r="1584" spans="1:31">
      <c r="A1584" s="1" t="s">
        <v>2919</v>
      </c>
      <c r="B1584" s="50">
        <v>42803</v>
      </c>
      <c r="C1584" s="4" t="s">
        <v>625</v>
      </c>
      <c r="D1584" s="40" t="s">
        <v>30</v>
      </c>
      <c r="E1584" s="40" t="s">
        <v>53</v>
      </c>
      <c r="F1584" s="40" t="s">
        <v>1568</v>
      </c>
      <c r="G1584" s="40"/>
      <c r="H1584" s="40"/>
      <c r="I1584" s="40"/>
      <c r="J1584" s="40"/>
      <c r="K1584" s="40"/>
      <c r="L1584" s="40"/>
      <c r="M1584" s="40"/>
      <c r="N1584" s="40"/>
      <c r="O1584" s="40"/>
      <c r="P1584" s="40"/>
      <c r="Q1584" s="40">
        <v>13</v>
      </c>
      <c r="R1584" s="40">
        <v>61</v>
      </c>
      <c r="S1584" s="40">
        <f t="shared" ref="S1584:S1597" si="11">R1584-Q1584</f>
        <v>48</v>
      </c>
      <c r="T1584" s="40"/>
      <c r="U1584" s="40"/>
      <c r="V1584" s="40"/>
      <c r="W1584" s="40"/>
      <c r="X1584" s="40"/>
      <c r="Y1584" s="40"/>
      <c r="Z1584" s="40"/>
      <c r="AA1584" s="40"/>
      <c r="AB1584" s="40"/>
      <c r="AC1584" s="40" t="s">
        <v>2638</v>
      </c>
      <c r="AD1584" s="40" t="s">
        <v>2638</v>
      </c>
      <c r="AE1584" s="40"/>
    </row>
    <row r="1585" spans="1:31">
      <c r="A1585" s="1" t="s">
        <v>2919</v>
      </c>
      <c r="B1585" s="50">
        <v>42803</v>
      </c>
      <c r="C1585" s="4" t="s">
        <v>666</v>
      </c>
      <c r="D1585" s="40" t="s">
        <v>30</v>
      </c>
      <c r="E1585" s="40" t="s">
        <v>53</v>
      </c>
      <c r="F1585" s="40" t="s">
        <v>1544</v>
      </c>
      <c r="G1585" s="40"/>
      <c r="H1585" s="40"/>
      <c r="I1585" s="40"/>
      <c r="J1585" s="40"/>
      <c r="K1585" s="40"/>
      <c r="L1585" s="40"/>
      <c r="M1585" s="40"/>
      <c r="N1585" s="40"/>
      <c r="O1585" s="40"/>
      <c r="P1585" s="40"/>
      <c r="Q1585" s="40">
        <v>13</v>
      </c>
      <c r="R1585" s="40">
        <v>61</v>
      </c>
      <c r="S1585" s="40">
        <f t="shared" si="11"/>
        <v>48</v>
      </c>
      <c r="T1585" s="40"/>
      <c r="U1585" s="40"/>
      <c r="V1585" s="40"/>
      <c r="W1585" s="40"/>
      <c r="X1585" s="40"/>
      <c r="Y1585" s="40"/>
      <c r="Z1585" s="40"/>
      <c r="AA1585" s="40"/>
      <c r="AB1585" s="40"/>
      <c r="AC1585" s="40" t="s">
        <v>2638</v>
      </c>
      <c r="AD1585" s="40" t="s">
        <v>70</v>
      </c>
      <c r="AE1585" s="40"/>
    </row>
    <row r="1586" spans="1:31">
      <c r="A1586" s="1" t="s">
        <v>2919</v>
      </c>
      <c r="B1586" s="50">
        <v>42803</v>
      </c>
      <c r="C1586" s="4" t="s">
        <v>599</v>
      </c>
      <c r="D1586" s="40" t="s">
        <v>32</v>
      </c>
      <c r="E1586" s="40" t="s">
        <v>25</v>
      </c>
      <c r="F1586" s="40" t="s">
        <v>2687</v>
      </c>
      <c r="G1586" s="40" t="s">
        <v>26</v>
      </c>
      <c r="H1586" s="40" t="s">
        <v>33</v>
      </c>
      <c r="I1586" s="40" t="s">
        <v>63</v>
      </c>
      <c r="J1586" s="40">
        <v>23</v>
      </c>
      <c r="K1586" s="40">
        <v>16</v>
      </c>
      <c r="L1586" s="40">
        <v>10.199999999999999</v>
      </c>
      <c r="M1586" s="40"/>
      <c r="N1586" s="40"/>
      <c r="O1586" s="40"/>
      <c r="P1586" s="40"/>
      <c r="Q1586" s="40">
        <v>13</v>
      </c>
      <c r="R1586" s="40">
        <v>60</v>
      </c>
      <c r="S1586" s="40">
        <f t="shared" si="11"/>
        <v>47</v>
      </c>
      <c r="T1586" s="40">
        <v>18</v>
      </c>
      <c r="U1586" s="40"/>
      <c r="V1586" s="40"/>
      <c r="W1586" s="40"/>
      <c r="X1586" s="40" t="s">
        <v>2688</v>
      </c>
      <c r="Y1586" s="40" t="s">
        <v>2689</v>
      </c>
      <c r="Z1586" s="40"/>
      <c r="AA1586" s="40"/>
      <c r="AB1586" s="40"/>
      <c r="AC1586" s="40" t="s">
        <v>2638</v>
      </c>
      <c r="AD1586" s="40" t="s">
        <v>1328</v>
      </c>
      <c r="AE1586" s="40"/>
    </row>
    <row r="1587" spans="1:31">
      <c r="A1587" s="1" t="s">
        <v>2919</v>
      </c>
      <c r="B1587" s="50">
        <v>42803</v>
      </c>
      <c r="C1587" s="4" t="s">
        <v>650</v>
      </c>
      <c r="D1587" s="40" t="s">
        <v>30</v>
      </c>
      <c r="E1587" s="40" t="s">
        <v>25</v>
      </c>
      <c r="F1587" s="59" t="s">
        <v>2703</v>
      </c>
      <c r="G1587" s="40" t="s">
        <v>26</v>
      </c>
      <c r="H1587" s="40" t="s">
        <v>27</v>
      </c>
      <c r="I1587" s="40"/>
      <c r="J1587" s="40">
        <v>28.2</v>
      </c>
      <c r="K1587" s="40">
        <v>15.8</v>
      </c>
      <c r="L1587" s="40">
        <v>17.2</v>
      </c>
      <c r="M1587" s="40"/>
      <c r="N1587" s="40"/>
      <c r="O1587" s="40"/>
      <c r="P1587" s="40"/>
      <c r="Q1587" s="40">
        <v>13</v>
      </c>
      <c r="R1587" s="40">
        <v>61</v>
      </c>
      <c r="S1587" s="40">
        <f t="shared" si="11"/>
        <v>48</v>
      </c>
      <c r="T1587" s="40">
        <v>10</v>
      </c>
      <c r="U1587" s="40"/>
      <c r="V1587" s="40"/>
      <c r="W1587" s="40"/>
      <c r="X1587" s="40" t="s">
        <v>2704</v>
      </c>
      <c r="Y1587" s="40" t="s">
        <v>2705</v>
      </c>
      <c r="Z1587" s="40"/>
      <c r="AA1587" s="40"/>
      <c r="AB1587" s="40"/>
      <c r="AC1587" s="40" t="s">
        <v>1328</v>
      </c>
      <c r="AD1587" s="40" t="s">
        <v>70</v>
      </c>
      <c r="AE1587" s="40"/>
    </row>
    <row r="1588" spans="1:31">
      <c r="A1588" s="1" t="s">
        <v>2919</v>
      </c>
      <c r="B1588" s="50">
        <v>42803</v>
      </c>
      <c r="C1588" s="4" t="s">
        <v>623</v>
      </c>
      <c r="D1588" s="40" t="s">
        <v>30</v>
      </c>
      <c r="E1588" s="40" t="s">
        <v>53</v>
      </c>
      <c r="F1588" s="59" t="s">
        <v>2639</v>
      </c>
      <c r="G1588" s="40"/>
      <c r="H1588" s="40"/>
      <c r="I1588" s="40"/>
      <c r="J1588" s="40"/>
      <c r="K1588" s="40"/>
      <c r="L1588" s="40"/>
      <c r="M1588" s="40"/>
      <c r="N1588" s="40"/>
      <c r="O1588" s="40"/>
      <c r="P1588" s="40"/>
      <c r="Q1588" s="40">
        <v>13</v>
      </c>
      <c r="R1588" s="40">
        <v>55</v>
      </c>
      <c r="S1588" s="40">
        <f t="shared" si="11"/>
        <v>42</v>
      </c>
      <c r="T1588" s="40"/>
      <c r="U1588" s="40"/>
      <c r="V1588" s="40"/>
      <c r="W1588" s="40"/>
      <c r="X1588" s="40"/>
      <c r="Y1588" s="40"/>
      <c r="Z1588" s="40"/>
      <c r="AA1588" s="40"/>
      <c r="AB1588" s="40"/>
      <c r="AC1588" s="40" t="s">
        <v>2638</v>
      </c>
      <c r="AD1588" s="40" t="s">
        <v>2638</v>
      </c>
      <c r="AE1588" s="40"/>
    </row>
    <row r="1589" spans="1:31">
      <c r="A1589" s="1" t="s">
        <v>2919</v>
      </c>
      <c r="B1589" s="50">
        <v>42803</v>
      </c>
      <c r="C1589" s="4" t="s">
        <v>631</v>
      </c>
      <c r="D1589" s="40" t="s">
        <v>35</v>
      </c>
      <c r="E1589" s="40" t="s">
        <v>25</v>
      </c>
      <c r="F1589" s="59" t="s">
        <v>2698</v>
      </c>
      <c r="G1589" s="40" t="s">
        <v>26</v>
      </c>
      <c r="H1589" s="40" t="s">
        <v>27</v>
      </c>
      <c r="I1589" s="40"/>
      <c r="J1589" s="40">
        <v>25.1</v>
      </c>
      <c r="K1589" s="40">
        <v>14.1</v>
      </c>
      <c r="L1589" s="40">
        <v>19.8</v>
      </c>
      <c r="M1589" s="40"/>
      <c r="N1589" s="40"/>
      <c r="O1589" s="40"/>
      <c r="P1589" s="40"/>
      <c r="Q1589" s="40">
        <v>13</v>
      </c>
      <c r="R1589" s="40">
        <v>70</v>
      </c>
      <c r="S1589" s="40">
        <f t="shared" si="11"/>
        <v>57</v>
      </c>
      <c r="T1589" s="40">
        <v>0</v>
      </c>
      <c r="U1589" s="40"/>
      <c r="V1589" s="40"/>
      <c r="W1589" s="40"/>
      <c r="X1589" s="40"/>
      <c r="Y1589" s="40"/>
      <c r="Z1589" s="40"/>
      <c r="AA1589" s="40"/>
      <c r="AB1589" s="40"/>
      <c r="AC1589" s="40" t="s">
        <v>1328</v>
      </c>
      <c r="AD1589" s="40" t="s">
        <v>2638</v>
      </c>
      <c r="AE1589" s="40" t="s">
        <v>2699</v>
      </c>
    </row>
    <row r="1590" spans="1:31">
      <c r="A1590" s="1" t="s">
        <v>2919</v>
      </c>
      <c r="B1590" s="50">
        <v>42803</v>
      </c>
      <c r="C1590" s="4" t="s">
        <v>617</v>
      </c>
      <c r="D1590" s="40" t="s">
        <v>265</v>
      </c>
      <c r="E1590" s="40" t="s">
        <v>25</v>
      </c>
      <c r="F1590" s="40" t="s">
        <v>2690</v>
      </c>
      <c r="G1590" s="40" t="s">
        <v>125</v>
      </c>
      <c r="H1590" s="40" t="s">
        <v>90</v>
      </c>
      <c r="I1590" s="40" t="s">
        <v>2691</v>
      </c>
      <c r="J1590" s="40">
        <v>36.4</v>
      </c>
      <c r="K1590" s="40"/>
      <c r="L1590" s="40"/>
      <c r="M1590" s="40">
        <v>131.4</v>
      </c>
      <c r="N1590" s="40">
        <f>150.1+23</f>
        <v>173.1</v>
      </c>
      <c r="O1590" s="40">
        <f>(N1590/M1590)*100</f>
        <v>131.73515981735159</v>
      </c>
      <c r="P1590" s="40"/>
      <c r="Q1590" s="40">
        <v>13</v>
      </c>
      <c r="R1590" s="40">
        <v>70</v>
      </c>
      <c r="S1590" s="40">
        <f t="shared" si="11"/>
        <v>57</v>
      </c>
      <c r="T1590" s="40"/>
      <c r="U1590" s="40"/>
      <c r="V1590" s="40" t="s">
        <v>2692</v>
      </c>
      <c r="W1590" s="40"/>
      <c r="X1590" s="40"/>
      <c r="Y1590" s="40"/>
      <c r="Z1590" s="40"/>
      <c r="AA1590" s="40"/>
      <c r="AB1590" s="40"/>
      <c r="AC1590" s="40" t="s">
        <v>1328</v>
      </c>
      <c r="AD1590" s="40" t="s">
        <v>2638</v>
      </c>
      <c r="AE1590" s="40" t="s">
        <v>2693</v>
      </c>
    </row>
    <row r="1591" spans="1:31">
      <c r="A1591" s="1" t="s">
        <v>2919</v>
      </c>
      <c r="B1591" s="50">
        <v>42803</v>
      </c>
      <c r="C1591" s="4" t="s">
        <v>584</v>
      </c>
      <c r="D1591" s="40" t="s">
        <v>30</v>
      </c>
      <c r="E1591" s="40" t="s">
        <v>25</v>
      </c>
      <c r="F1591" s="40" t="s">
        <v>2682</v>
      </c>
      <c r="G1591" s="40" t="s">
        <v>125</v>
      </c>
      <c r="H1591" s="40" t="s">
        <v>66</v>
      </c>
      <c r="I1591" s="40" t="s">
        <v>2683</v>
      </c>
      <c r="J1591" s="40">
        <v>26</v>
      </c>
      <c r="K1591" s="40">
        <v>18.2</v>
      </c>
      <c r="L1591" s="40" t="s">
        <v>2652</v>
      </c>
      <c r="M1591" s="40"/>
      <c r="N1591" s="40"/>
      <c r="O1591" s="40"/>
      <c r="P1591" s="40"/>
      <c r="Q1591" s="40">
        <v>13</v>
      </c>
      <c r="R1591" s="40">
        <v>48</v>
      </c>
      <c r="S1591" s="40">
        <f t="shared" si="11"/>
        <v>35</v>
      </c>
      <c r="T1591" s="40">
        <v>0</v>
      </c>
      <c r="U1591" s="40"/>
      <c r="V1591" s="40"/>
      <c r="W1591" s="40"/>
      <c r="X1591" s="40" t="s">
        <v>2684</v>
      </c>
      <c r="Y1591" s="40"/>
      <c r="Z1591" s="40"/>
      <c r="AA1591" s="40"/>
      <c r="AB1591" s="40"/>
      <c r="AC1591" s="40" t="s">
        <v>1328</v>
      </c>
      <c r="AD1591" s="40" t="s">
        <v>1328</v>
      </c>
      <c r="AE1591" s="40" t="s">
        <v>2685</v>
      </c>
    </row>
    <row r="1592" spans="1:31">
      <c r="A1592" s="1" t="s">
        <v>2919</v>
      </c>
      <c r="B1592" s="50">
        <v>42803</v>
      </c>
      <c r="C1592" s="4" t="s">
        <v>678</v>
      </c>
      <c r="D1592" s="40" t="s">
        <v>29</v>
      </c>
      <c r="E1592" s="40" t="s">
        <v>25</v>
      </c>
      <c r="F1592" s="40" t="s">
        <v>2710</v>
      </c>
      <c r="G1592" s="40" t="s">
        <v>224</v>
      </c>
      <c r="H1592" s="40" t="s">
        <v>90</v>
      </c>
      <c r="I1592" s="40" t="s">
        <v>2711</v>
      </c>
      <c r="J1592" s="40">
        <v>35.799999999999997</v>
      </c>
      <c r="K1592" s="40">
        <v>16.100000000000001</v>
      </c>
      <c r="L1592" s="40">
        <v>19</v>
      </c>
      <c r="M1592" s="40"/>
      <c r="N1592" s="40"/>
      <c r="O1592" s="40"/>
      <c r="P1592" s="40"/>
      <c r="Q1592" s="40">
        <v>13</v>
      </c>
      <c r="R1592" s="40">
        <v>106</v>
      </c>
      <c r="S1592" s="40">
        <f t="shared" si="11"/>
        <v>93</v>
      </c>
      <c r="T1592" s="40">
        <v>28</v>
      </c>
      <c r="U1592" s="40"/>
      <c r="V1592" s="40"/>
      <c r="W1592" s="40"/>
      <c r="X1592" s="40" t="s">
        <v>2712</v>
      </c>
      <c r="Y1592" s="40" t="s">
        <v>2713</v>
      </c>
      <c r="Z1592" s="40"/>
      <c r="AA1592" s="40"/>
      <c r="AB1592" s="40"/>
      <c r="AC1592" s="40" t="s">
        <v>2638</v>
      </c>
      <c r="AD1592" s="40" t="s">
        <v>70</v>
      </c>
      <c r="AE1592" s="40"/>
    </row>
    <row r="1593" spans="1:31">
      <c r="A1593" s="1" t="s">
        <v>2919</v>
      </c>
      <c r="B1593" s="50">
        <v>42803</v>
      </c>
      <c r="C1593" s="4" t="s">
        <v>628</v>
      </c>
      <c r="D1593" s="40" t="s">
        <v>30</v>
      </c>
      <c r="E1593" s="40" t="s">
        <v>25</v>
      </c>
      <c r="F1593" s="40" t="s">
        <v>2694</v>
      </c>
      <c r="G1593" s="40" t="s">
        <v>26</v>
      </c>
      <c r="H1593" s="40" t="s">
        <v>27</v>
      </c>
      <c r="I1593" s="40"/>
      <c r="J1593" s="40">
        <v>25.8</v>
      </c>
      <c r="K1593" s="40">
        <v>15.2</v>
      </c>
      <c r="L1593" s="40">
        <v>14.7</v>
      </c>
      <c r="M1593" s="40"/>
      <c r="N1593" s="40"/>
      <c r="O1593" s="40"/>
      <c r="P1593" s="40"/>
      <c r="Q1593" s="40">
        <v>13</v>
      </c>
      <c r="R1593" s="40">
        <v>47</v>
      </c>
      <c r="S1593" s="40">
        <f t="shared" si="11"/>
        <v>34</v>
      </c>
      <c r="T1593" s="40">
        <v>5</v>
      </c>
      <c r="U1593" s="40"/>
      <c r="V1593" s="40" t="s">
        <v>2695</v>
      </c>
      <c r="W1593" s="40"/>
      <c r="X1593" s="40" t="s">
        <v>2696</v>
      </c>
      <c r="Y1593" s="40" t="s">
        <v>2697</v>
      </c>
      <c r="Z1593" s="40"/>
      <c r="AA1593" s="40"/>
      <c r="AB1593" s="40"/>
      <c r="AC1593" s="40" t="s">
        <v>1328</v>
      </c>
      <c r="AD1593" s="40" t="s">
        <v>2638</v>
      </c>
      <c r="AE1593" s="40"/>
    </row>
    <row r="1594" spans="1:31">
      <c r="A1594" s="1" t="s">
        <v>2919</v>
      </c>
      <c r="B1594" s="50">
        <v>42803</v>
      </c>
      <c r="C1594" s="4" t="s">
        <v>635</v>
      </c>
      <c r="D1594" s="40" t="s">
        <v>30</v>
      </c>
      <c r="E1594" s="40" t="s">
        <v>53</v>
      </c>
      <c r="F1594" s="59" t="s">
        <v>2642</v>
      </c>
      <c r="G1594" s="40"/>
      <c r="H1594" s="40"/>
      <c r="I1594" s="40"/>
      <c r="J1594" s="40"/>
      <c r="K1594" s="40"/>
      <c r="L1594" s="40"/>
      <c r="M1594" s="40"/>
      <c r="N1594" s="40"/>
      <c r="O1594" s="40"/>
      <c r="P1594" s="40"/>
      <c r="Q1594" s="40">
        <v>13</v>
      </c>
      <c r="R1594" s="40">
        <v>58</v>
      </c>
      <c r="S1594" s="40">
        <f t="shared" si="11"/>
        <v>45</v>
      </c>
      <c r="T1594" s="40"/>
      <c r="U1594" s="40"/>
      <c r="V1594" s="40"/>
      <c r="W1594" s="40"/>
      <c r="X1594" s="40"/>
      <c r="Y1594" s="40"/>
      <c r="Z1594" s="40"/>
      <c r="AA1594" s="40"/>
      <c r="AB1594" s="40"/>
      <c r="AC1594" s="40" t="s">
        <v>2638</v>
      </c>
      <c r="AD1594" s="40" t="s">
        <v>2638</v>
      </c>
      <c r="AE1594" s="40"/>
    </row>
    <row r="1595" spans="1:31" s="112" customFormat="1">
      <c r="A1595" s="11" t="s">
        <v>2919</v>
      </c>
      <c r="B1595" s="109">
        <v>42803</v>
      </c>
      <c r="C1595" s="110" t="s">
        <v>658</v>
      </c>
      <c r="D1595" s="111" t="s">
        <v>35</v>
      </c>
      <c r="E1595" s="111" t="s">
        <v>25</v>
      </c>
      <c r="F1595" s="111" t="s">
        <v>2700</v>
      </c>
      <c r="G1595" s="111" t="s">
        <v>26</v>
      </c>
      <c r="H1595" s="111" t="s">
        <v>27</v>
      </c>
      <c r="I1595" s="111"/>
      <c r="J1595" s="111">
        <v>24.6</v>
      </c>
      <c r="K1595" s="111">
        <v>15.2</v>
      </c>
      <c r="L1595" s="111">
        <v>24</v>
      </c>
      <c r="M1595" s="111"/>
      <c r="N1595" s="111"/>
      <c r="O1595" s="111"/>
      <c r="P1595" s="111"/>
      <c r="Q1595" s="111">
        <v>13</v>
      </c>
      <c r="R1595" s="111">
        <v>58</v>
      </c>
      <c r="S1595" s="111">
        <f t="shared" si="11"/>
        <v>45</v>
      </c>
      <c r="T1595" s="111">
        <v>0</v>
      </c>
      <c r="U1595" s="111"/>
      <c r="V1595" s="111"/>
      <c r="W1595" s="111"/>
      <c r="X1595" s="111" t="s">
        <v>2709</v>
      </c>
      <c r="Y1595" s="111"/>
      <c r="Z1595" s="111"/>
      <c r="AA1595" s="111"/>
      <c r="AB1595" s="111"/>
      <c r="AC1595" s="111" t="s">
        <v>2638</v>
      </c>
      <c r="AD1595" s="111" t="s">
        <v>70</v>
      </c>
      <c r="AE1595" s="111"/>
    </row>
    <row r="1596" spans="1:31" s="112" customFormat="1">
      <c r="A1596" s="11" t="s">
        <v>2919</v>
      </c>
      <c r="B1596" s="109">
        <v>42803</v>
      </c>
      <c r="C1596" s="110" t="s">
        <v>639</v>
      </c>
      <c r="D1596" s="111" t="s">
        <v>146</v>
      </c>
      <c r="E1596" s="111" t="s">
        <v>25</v>
      </c>
      <c r="F1596" s="111" t="s">
        <v>3046</v>
      </c>
      <c r="G1596" s="111" t="s">
        <v>26</v>
      </c>
      <c r="H1596" s="111" t="s">
        <v>27</v>
      </c>
      <c r="I1596" s="111"/>
      <c r="J1596" s="111">
        <v>31.3</v>
      </c>
      <c r="K1596" s="111">
        <v>17.600000000000001</v>
      </c>
      <c r="L1596" s="111">
        <v>10.199999999999999</v>
      </c>
      <c r="M1596" s="111"/>
      <c r="N1596" s="111"/>
      <c r="O1596" s="111"/>
      <c r="P1596" s="111"/>
      <c r="Q1596" s="111">
        <v>13</v>
      </c>
      <c r="R1596" s="111">
        <v>71</v>
      </c>
      <c r="S1596" s="111">
        <f t="shared" si="11"/>
        <v>58</v>
      </c>
      <c r="T1596" s="111">
        <v>0</v>
      </c>
      <c r="U1596" s="111"/>
      <c r="V1596" s="111"/>
      <c r="W1596" s="111"/>
      <c r="X1596" s="111" t="s">
        <v>2701</v>
      </c>
      <c r="Y1596" s="111"/>
      <c r="Z1596" s="111"/>
      <c r="AA1596" s="111"/>
      <c r="AB1596" s="111"/>
      <c r="AC1596" s="111" t="s">
        <v>2638</v>
      </c>
      <c r="AD1596" s="111" t="s">
        <v>70</v>
      </c>
      <c r="AE1596" s="111" t="s">
        <v>2702</v>
      </c>
    </row>
    <row r="1597" spans="1:31">
      <c r="A1597" s="1" t="s">
        <v>2919</v>
      </c>
      <c r="B1597" s="50">
        <v>42803</v>
      </c>
      <c r="C1597" s="4" t="s">
        <v>740</v>
      </c>
      <c r="D1597" s="40" t="s">
        <v>30</v>
      </c>
      <c r="E1597" s="40" t="s">
        <v>25</v>
      </c>
      <c r="F1597" s="40" t="s">
        <v>2706</v>
      </c>
      <c r="G1597" s="40" t="s">
        <v>224</v>
      </c>
      <c r="H1597" s="40" t="s">
        <v>27</v>
      </c>
      <c r="I1597" s="40"/>
      <c r="J1597" s="40">
        <v>22.2</v>
      </c>
      <c r="K1597" s="40">
        <v>16.2</v>
      </c>
      <c r="L1597" s="40">
        <v>19</v>
      </c>
      <c r="M1597" s="40"/>
      <c r="N1597" s="40"/>
      <c r="O1597" s="40"/>
      <c r="P1597" s="40"/>
      <c r="Q1597" s="40">
        <v>13</v>
      </c>
      <c r="R1597" s="40">
        <v>54</v>
      </c>
      <c r="S1597" s="40">
        <f t="shared" si="11"/>
        <v>41</v>
      </c>
      <c r="T1597" s="40">
        <v>10</v>
      </c>
      <c r="U1597" s="40"/>
      <c r="V1597" s="40"/>
      <c r="W1597" s="40"/>
      <c r="X1597" s="40" t="s">
        <v>2707</v>
      </c>
      <c r="Y1597" s="40" t="s">
        <v>2708</v>
      </c>
      <c r="Z1597" s="40"/>
      <c r="AA1597" s="40"/>
      <c r="AB1597" s="40"/>
      <c r="AC1597" s="40" t="s">
        <v>2638</v>
      </c>
      <c r="AD1597" s="40" t="s">
        <v>70</v>
      </c>
      <c r="AE1597" s="40"/>
    </row>
    <row r="1598" spans="1:31">
      <c r="A1598" s="1" t="s">
        <v>2920</v>
      </c>
      <c r="B1598" s="50">
        <v>42804</v>
      </c>
      <c r="C1598" s="4" t="s">
        <v>650</v>
      </c>
      <c r="D1598" s="40" t="s">
        <v>30</v>
      </c>
      <c r="E1598" s="40" t="s">
        <v>53</v>
      </c>
      <c r="F1598" s="59" t="s">
        <v>2703</v>
      </c>
      <c r="G1598" s="40"/>
      <c r="H1598" s="40"/>
      <c r="I1598" s="40"/>
      <c r="J1598" s="40"/>
      <c r="K1598" s="40"/>
      <c r="L1598" s="40"/>
      <c r="M1598" s="40"/>
      <c r="N1598" s="40"/>
      <c r="O1598" s="40"/>
      <c r="P1598" s="40"/>
      <c r="Q1598" s="40">
        <v>13</v>
      </c>
      <c r="R1598" s="40">
        <v>60</v>
      </c>
      <c r="S1598" s="40">
        <f>60-13</f>
        <v>47</v>
      </c>
      <c r="T1598" s="40"/>
      <c r="U1598" s="40"/>
      <c r="V1598" s="40"/>
      <c r="W1598" s="40"/>
      <c r="X1598" s="40"/>
      <c r="Y1598" s="40"/>
      <c r="Z1598" s="40"/>
      <c r="AA1598" s="40"/>
      <c r="AB1598" s="40"/>
      <c r="AC1598" s="40" t="s">
        <v>2638</v>
      </c>
      <c r="AD1598" s="40" t="s">
        <v>216</v>
      </c>
      <c r="AE1598" s="40"/>
    </row>
    <row r="1599" spans="1:31" s="78" customFormat="1">
      <c r="A1599" s="31" t="s">
        <v>2920</v>
      </c>
      <c r="B1599" s="86">
        <v>42804</v>
      </c>
      <c r="C1599" s="38" t="s">
        <v>588</v>
      </c>
      <c r="D1599" s="41" t="s">
        <v>29</v>
      </c>
      <c r="E1599" s="41" t="s">
        <v>53</v>
      </c>
      <c r="F1599" s="87" t="s">
        <v>2670</v>
      </c>
      <c r="G1599" s="41" t="s">
        <v>224</v>
      </c>
      <c r="H1599" s="41" t="s">
        <v>33</v>
      </c>
      <c r="I1599" s="41"/>
      <c r="J1599" s="41"/>
      <c r="K1599" s="41"/>
      <c r="L1599" s="41"/>
      <c r="M1599" s="41"/>
      <c r="N1599" s="41"/>
      <c r="O1599" s="41"/>
      <c r="P1599" s="41"/>
      <c r="Q1599" s="41"/>
      <c r="R1599" s="41"/>
      <c r="S1599" s="41"/>
      <c r="T1599" s="41"/>
      <c r="U1599" s="41"/>
      <c r="V1599" s="41"/>
      <c r="W1599" s="41" t="s">
        <v>3036</v>
      </c>
      <c r="X1599" s="41"/>
      <c r="Y1599" s="41"/>
      <c r="Z1599" s="41"/>
      <c r="AA1599" s="41"/>
      <c r="AB1599" s="41"/>
      <c r="AC1599" s="41" t="s">
        <v>1328</v>
      </c>
      <c r="AD1599" s="41" t="s">
        <v>1328</v>
      </c>
      <c r="AE1599" s="41" t="s">
        <v>2714</v>
      </c>
    </row>
    <row r="1600" spans="1:31">
      <c r="A1600" s="1" t="s">
        <v>2920</v>
      </c>
      <c r="B1600" s="50">
        <v>42804</v>
      </c>
      <c r="C1600" s="4" t="s">
        <v>634</v>
      </c>
      <c r="D1600" s="40" t="s">
        <v>36</v>
      </c>
      <c r="E1600" s="40" t="s">
        <v>25</v>
      </c>
      <c r="F1600" s="59" t="s">
        <v>2720</v>
      </c>
      <c r="G1600" s="40" t="s">
        <v>26</v>
      </c>
      <c r="H1600" s="40" t="s">
        <v>33</v>
      </c>
      <c r="I1600" s="40" t="s">
        <v>2721</v>
      </c>
      <c r="J1600" s="40">
        <v>20.2</v>
      </c>
      <c r="K1600" s="40"/>
      <c r="L1600" s="40"/>
      <c r="M1600" s="40">
        <v>113.5</v>
      </c>
      <c r="N1600" s="40">
        <v>86.4</v>
      </c>
      <c r="O1600" s="40">
        <f>N1600/M1600*100</f>
        <v>76.123348017621154</v>
      </c>
      <c r="P1600" s="40"/>
      <c r="Q1600" s="40">
        <v>13</v>
      </c>
      <c r="R1600" s="40">
        <v>99</v>
      </c>
      <c r="S1600" s="40">
        <f>99-13</f>
        <v>86</v>
      </c>
      <c r="T1600" s="40"/>
      <c r="U1600" s="40"/>
      <c r="V1600" s="40"/>
      <c r="W1600" s="40"/>
      <c r="X1600" s="40"/>
      <c r="Y1600" s="40"/>
      <c r="Z1600" s="40"/>
      <c r="AA1600" s="40"/>
      <c r="AB1600" s="40"/>
      <c r="AC1600" s="40" t="s">
        <v>2638</v>
      </c>
      <c r="AD1600" s="40" t="s">
        <v>2638</v>
      </c>
      <c r="AE1600" s="40"/>
    </row>
    <row r="1601" spans="1:31">
      <c r="A1601" s="1" t="s">
        <v>2920</v>
      </c>
      <c r="B1601" s="50">
        <v>42804</v>
      </c>
      <c r="C1601" s="4" t="s">
        <v>658</v>
      </c>
      <c r="D1601" s="40" t="s">
        <v>146</v>
      </c>
      <c r="E1601" s="40" t="s">
        <v>25</v>
      </c>
      <c r="F1601" s="59" t="s">
        <v>2722</v>
      </c>
      <c r="G1601" s="40" t="s">
        <v>26</v>
      </c>
      <c r="H1601" s="40" t="s">
        <v>27</v>
      </c>
      <c r="I1601" s="40"/>
      <c r="J1601" s="40">
        <v>21</v>
      </c>
      <c r="K1601" s="40">
        <v>15.1</v>
      </c>
      <c r="L1601" s="40">
        <v>27.9</v>
      </c>
      <c r="M1601" s="40"/>
      <c r="N1601" s="40"/>
      <c r="O1601" s="40"/>
      <c r="P1601" s="40"/>
      <c r="Q1601" s="40">
        <v>13</v>
      </c>
      <c r="R1601" s="40">
        <v>49</v>
      </c>
      <c r="S1601" s="40">
        <f>49-13</f>
        <v>36</v>
      </c>
      <c r="T1601" s="40"/>
      <c r="U1601" s="40"/>
      <c r="V1601" s="40"/>
      <c r="W1601" s="40"/>
      <c r="X1601" s="40" t="s">
        <v>2723</v>
      </c>
      <c r="Y1601" s="40"/>
      <c r="Z1601" s="40"/>
      <c r="AA1601" s="40"/>
      <c r="AB1601" s="40"/>
      <c r="AC1601" s="40" t="s">
        <v>2638</v>
      </c>
      <c r="AD1601" s="40" t="s">
        <v>216</v>
      </c>
      <c r="AE1601" s="40"/>
    </row>
    <row r="1602" spans="1:31">
      <c r="A1602" s="1" t="s">
        <v>2920</v>
      </c>
      <c r="B1602" s="50">
        <v>42804</v>
      </c>
      <c r="C1602" s="4" t="s">
        <v>648</v>
      </c>
      <c r="D1602" s="40" t="s">
        <v>30</v>
      </c>
      <c r="E1602" s="40" t="s">
        <v>53</v>
      </c>
      <c r="F1602" s="40" t="s">
        <v>2654</v>
      </c>
      <c r="G1602" s="40"/>
      <c r="H1602" s="40"/>
      <c r="I1602" s="40"/>
      <c r="J1602" s="40"/>
      <c r="K1602" s="40"/>
      <c r="L1602" s="40"/>
      <c r="M1602" s="40"/>
      <c r="N1602" s="40"/>
      <c r="O1602" s="40"/>
      <c r="P1602" s="40"/>
      <c r="Q1602" s="40">
        <v>13</v>
      </c>
      <c r="R1602" s="40">
        <v>61</v>
      </c>
      <c r="S1602" s="40">
        <f>61-13</f>
        <v>48</v>
      </c>
      <c r="T1602" s="40"/>
      <c r="U1602" s="40"/>
      <c r="V1602" s="40"/>
      <c r="W1602" s="40"/>
      <c r="X1602" s="40"/>
      <c r="Y1602" s="40"/>
      <c r="Z1602" s="40"/>
      <c r="AA1602" s="40"/>
      <c r="AB1602" s="40"/>
      <c r="AC1602" s="40" t="s">
        <v>2638</v>
      </c>
      <c r="AD1602" s="40" t="s">
        <v>216</v>
      </c>
      <c r="AE1602" s="40"/>
    </row>
    <row r="1603" spans="1:31">
      <c r="A1603" s="1" t="s">
        <v>2920</v>
      </c>
      <c r="B1603" s="50">
        <v>42804</v>
      </c>
      <c r="C1603" s="4" t="s">
        <v>652</v>
      </c>
      <c r="D1603" s="40" t="s">
        <v>30</v>
      </c>
      <c r="E1603" s="40" t="s">
        <v>53</v>
      </c>
      <c r="F1603" s="40" t="s">
        <v>2706</v>
      </c>
      <c r="G1603" s="40"/>
      <c r="H1603" s="40"/>
      <c r="I1603" s="40"/>
      <c r="J1603" s="40"/>
      <c r="K1603" s="40"/>
      <c r="L1603" s="40"/>
      <c r="M1603" s="40"/>
      <c r="N1603" s="40"/>
      <c r="O1603" s="40"/>
      <c r="P1603" s="40"/>
      <c r="Q1603" s="40">
        <v>13</v>
      </c>
      <c r="R1603" s="40">
        <v>52</v>
      </c>
      <c r="S1603" s="40">
        <f>52-13</f>
        <v>39</v>
      </c>
      <c r="T1603" s="40"/>
      <c r="U1603" s="40"/>
      <c r="V1603" s="40"/>
      <c r="W1603" s="40"/>
      <c r="X1603" s="40"/>
      <c r="Y1603" s="40"/>
      <c r="Z1603" s="40"/>
      <c r="AA1603" s="40"/>
      <c r="AB1603" s="40"/>
      <c r="AC1603" s="40" t="s">
        <v>2638</v>
      </c>
      <c r="AD1603" s="40" t="s">
        <v>216</v>
      </c>
      <c r="AE1603" s="40"/>
    </row>
    <row r="1604" spans="1:31">
      <c r="A1604" s="1" t="s">
        <v>2920</v>
      </c>
      <c r="B1604" s="50">
        <v>42804</v>
      </c>
      <c r="C1604" s="4" t="s">
        <v>590</v>
      </c>
      <c r="D1604" s="40" t="s">
        <v>30</v>
      </c>
      <c r="E1604" s="40" t="s">
        <v>25</v>
      </c>
      <c r="F1604" s="40" t="s">
        <v>2715</v>
      </c>
      <c r="G1604" s="40" t="s">
        <v>224</v>
      </c>
      <c r="H1604" s="40" t="s">
        <v>90</v>
      </c>
      <c r="I1604" s="40" t="s">
        <v>2716</v>
      </c>
      <c r="J1604" s="40">
        <v>21.1</v>
      </c>
      <c r="K1604" s="40">
        <v>17.899999999999999</v>
      </c>
      <c r="L1604" s="40">
        <v>12.4</v>
      </c>
      <c r="M1604" s="40"/>
      <c r="N1604" s="40"/>
      <c r="O1604" s="40"/>
      <c r="P1604" s="40"/>
      <c r="Q1604" s="40">
        <v>13</v>
      </c>
      <c r="R1604" s="40" t="s">
        <v>2652</v>
      </c>
      <c r="S1604" s="40" t="s">
        <v>2652</v>
      </c>
      <c r="T1604" s="40">
        <v>3</v>
      </c>
      <c r="U1604" s="40"/>
      <c r="V1604" s="40"/>
      <c r="W1604" s="40"/>
      <c r="X1604" s="40" t="s">
        <v>2717</v>
      </c>
      <c r="Y1604" s="40" t="s">
        <v>2718</v>
      </c>
      <c r="Z1604" s="40"/>
      <c r="AA1604" s="40"/>
      <c r="AB1604" s="40"/>
      <c r="AC1604" s="40" t="s">
        <v>2638</v>
      </c>
      <c r="AD1604" s="40" t="s">
        <v>1328</v>
      </c>
      <c r="AE1604" s="40" t="s">
        <v>2719</v>
      </c>
    </row>
    <row r="1605" spans="1:31">
      <c r="A1605" s="1" t="s">
        <v>2920</v>
      </c>
      <c r="B1605" s="50">
        <v>42804</v>
      </c>
      <c r="C1605" s="4" t="s">
        <v>661</v>
      </c>
      <c r="D1605" s="40" t="s">
        <v>30</v>
      </c>
      <c r="E1605" s="40" t="s">
        <v>53</v>
      </c>
      <c r="F1605" s="40" t="s">
        <v>2680</v>
      </c>
      <c r="G1605" s="40"/>
      <c r="H1605" s="40"/>
      <c r="I1605" s="40"/>
      <c r="J1605" s="40"/>
      <c r="K1605" s="40"/>
      <c r="L1605" s="40"/>
      <c r="M1605" s="40"/>
      <c r="N1605" s="40"/>
      <c r="O1605" s="40"/>
      <c r="P1605" s="40"/>
      <c r="Q1605" s="40">
        <v>13</v>
      </c>
      <c r="R1605" s="40">
        <v>59</v>
      </c>
      <c r="S1605" s="40">
        <f>59-13</f>
        <v>46</v>
      </c>
      <c r="T1605" s="40"/>
      <c r="U1605" s="40"/>
      <c r="V1605" s="40"/>
      <c r="W1605" s="40"/>
      <c r="X1605" s="40"/>
      <c r="Y1605" s="40"/>
      <c r="Z1605" s="40"/>
      <c r="AA1605" s="40"/>
      <c r="AB1605" s="40"/>
      <c r="AC1605" s="40" t="s">
        <v>2638</v>
      </c>
      <c r="AD1605" s="40" t="s">
        <v>216</v>
      </c>
      <c r="AE1605" s="40"/>
    </row>
    <row r="1606" spans="1:31">
      <c r="A1606" s="1" t="s">
        <v>2921</v>
      </c>
      <c r="B1606" s="50">
        <v>42805</v>
      </c>
      <c r="C1606" s="4" t="s">
        <v>603</v>
      </c>
      <c r="D1606" s="40" t="s">
        <v>30</v>
      </c>
      <c r="E1606" s="40" t="s">
        <v>53</v>
      </c>
      <c r="F1606" s="40" t="s">
        <v>1568</v>
      </c>
      <c r="G1606" s="40"/>
      <c r="H1606" s="40"/>
      <c r="I1606" s="40"/>
      <c r="J1606" s="40"/>
      <c r="K1606" s="40"/>
      <c r="L1606" s="40"/>
      <c r="M1606" s="40"/>
      <c r="N1606" s="40"/>
      <c r="O1606" s="40"/>
      <c r="P1606" s="40"/>
      <c r="Q1606" s="40">
        <v>13</v>
      </c>
      <c r="R1606" s="40">
        <v>59</v>
      </c>
      <c r="S1606" s="40">
        <f>R1606-Q1606</f>
        <v>46</v>
      </c>
      <c r="T1606" s="40"/>
      <c r="U1606" s="40"/>
      <c r="V1606" s="40"/>
      <c r="W1606" s="40"/>
      <c r="X1606" s="40"/>
      <c r="Y1606" s="40"/>
      <c r="Z1606" s="40"/>
      <c r="AA1606" s="40"/>
      <c r="AB1606" s="40"/>
      <c r="AC1606" s="40" t="s">
        <v>2638</v>
      </c>
      <c r="AD1606" s="40" t="s">
        <v>1328</v>
      </c>
      <c r="AE1606" s="40"/>
    </row>
    <row r="1607" spans="1:31">
      <c r="A1607" s="1" t="s">
        <v>2921</v>
      </c>
      <c r="B1607" s="50">
        <v>42805</v>
      </c>
      <c r="C1607" s="4" t="s">
        <v>586</v>
      </c>
      <c r="D1607" s="40" t="s">
        <v>29</v>
      </c>
      <c r="E1607" s="40" t="s">
        <v>53</v>
      </c>
      <c r="F1607" s="40" t="s">
        <v>1554</v>
      </c>
      <c r="G1607" s="40"/>
      <c r="H1607" s="40"/>
      <c r="I1607" s="40"/>
      <c r="J1607" s="40"/>
      <c r="K1607" s="40"/>
      <c r="L1607" s="40"/>
      <c r="M1607" s="40"/>
      <c r="N1607" s="40"/>
      <c r="O1607" s="40"/>
      <c r="P1607" s="40"/>
      <c r="Q1607" s="40">
        <v>13</v>
      </c>
      <c r="R1607" s="40">
        <v>159</v>
      </c>
      <c r="S1607" s="40">
        <f>159-13</f>
        <v>146</v>
      </c>
      <c r="T1607" s="40"/>
      <c r="U1607" s="40"/>
      <c r="V1607" s="40"/>
      <c r="W1607" s="40"/>
      <c r="X1607" s="40"/>
      <c r="Y1607" s="40"/>
      <c r="Z1607" s="40"/>
      <c r="AA1607" s="40"/>
      <c r="AB1607" s="40"/>
      <c r="AC1607" s="40" t="s">
        <v>2638</v>
      </c>
      <c r="AD1607" s="40" t="s">
        <v>1328</v>
      </c>
      <c r="AE1607" s="40"/>
    </row>
    <row r="1608" spans="1:31">
      <c r="A1608" s="1" t="s">
        <v>2921</v>
      </c>
      <c r="B1608" s="50">
        <v>42805</v>
      </c>
      <c r="C1608" s="4" t="s">
        <v>642</v>
      </c>
      <c r="D1608" s="40" t="s">
        <v>30</v>
      </c>
      <c r="E1608" s="40" t="s">
        <v>53</v>
      </c>
      <c r="F1608" s="40" t="s">
        <v>2648</v>
      </c>
      <c r="G1608" s="40"/>
      <c r="H1608" s="40"/>
      <c r="I1608" s="40"/>
      <c r="J1608" s="40"/>
      <c r="K1608" s="40"/>
      <c r="L1608" s="40"/>
      <c r="M1608" s="40"/>
      <c r="N1608" s="40"/>
      <c r="O1608" s="40"/>
      <c r="P1608" s="40"/>
      <c r="Q1608" s="40">
        <v>14</v>
      </c>
      <c r="R1608" s="40">
        <v>58</v>
      </c>
      <c r="S1608" s="40">
        <f>R1608-Q1608</f>
        <v>44</v>
      </c>
      <c r="T1608" s="40"/>
      <c r="U1608" s="40"/>
      <c r="V1608" s="40"/>
      <c r="W1608" s="40"/>
      <c r="X1608" s="40"/>
      <c r="Y1608" s="40"/>
      <c r="Z1608" s="40"/>
      <c r="AA1608" s="40"/>
      <c r="AB1608" s="40"/>
      <c r="AC1608" s="40" t="s">
        <v>2638</v>
      </c>
      <c r="AD1608" s="40" t="s">
        <v>70</v>
      </c>
      <c r="AE1608" s="40"/>
    </row>
    <row r="1609" spans="1:31">
      <c r="A1609" s="1" t="s">
        <v>2921</v>
      </c>
      <c r="B1609" s="50">
        <v>42805</v>
      </c>
      <c r="C1609" s="4" t="s">
        <v>601</v>
      </c>
      <c r="D1609" s="40" t="s">
        <v>239</v>
      </c>
      <c r="E1609" s="40" t="s">
        <v>25</v>
      </c>
      <c r="F1609" s="40" t="s">
        <v>2728</v>
      </c>
      <c r="G1609" s="40" t="s">
        <v>224</v>
      </c>
      <c r="H1609" s="40" t="s">
        <v>27</v>
      </c>
      <c r="I1609" s="40"/>
      <c r="J1609" s="40">
        <v>43</v>
      </c>
      <c r="K1609" s="40"/>
      <c r="L1609" s="40"/>
      <c r="M1609" s="40">
        <f>151+30.5</f>
        <v>181.5</v>
      </c>
      <c r="N1609" s="40">
        <f>141.9+36</f>
        <v>177.9</v>
      </c>
      <c r="O1609" s="40">
        <f>(N1609/M1609)*100</f>
        <v>98.016528925619838</v>
      </c>
      <c r="P1609" s="40">
        <v>37.6</v>
      </c>
      <c r="Q1609" s="40">
        <v>14</v>
      </c>
      <c r="R1609" s="40">
        <v>245</v>
      </c>
      <c r="S1609" s="40">
        <f>R1609-Q1609</f>
        <v>231</v>
      </c>
      <c r="T1609" s="40"/>
      <c r="U1609" s="40"/>
      <c r="V1609" s="40"/>
      <c r="W1609" s="40"/>
      <c r="X1609" s="40"/>
      <c r="Y1609" s="40"/>
      <c r="Z1609" s="40"/>
      <c r="AA1609" s="40"/>
      <c r="AB1609" s="40"/>
      <c r="AC1609" s="40" t="s">
        <v>2638</v>
      </c>
      <c r="AD1609" s="40" t="s">
        <v>1328</v>
      </c>
      <c r="AE1609" s="40"/>
    </row>
    <row r="1610" spans="1:31">
      <c r="A1610" s="1" t="s">
        <v>2921</v>
      </c>
      <c r="B1610" s="50">
        <v>42805</v>
      </c>
      <c r="C1610" s="4" t="s">
        <v>591</v>
      </c>
      <c r="D1610" s="40" t="s">
        <v>30</v>
      </c>
      <c r="E1610" s="40" t="s">
        <v>25</v>
      </c>
      <c r="F1610" s="59" t="s">
        <v>2724</v>
      </c>
      <c r="G1610" s="40" t="s">
        <v>224</v>
      </c>
      <c r="H1610" s="40" t="s">
        <v>33</v>
      </c>
      <c r="I1610" s="40"/>
      <c r="J1610" s="40">
        <v>26</v>
      </c>
      <c r="K1610" s="40">
        <v>14.7</v>
      </c>
      <c r="L1610" s="40">
        <v>8.5</v>
      </c>
      <c r="M1610" s="40"/>
      <c r="N1610" s="40"/>
      <c r="O1610" s="40"/>
      <c r="P1610" s="40"/>
      <c r="Q1610" s="40">
        <v>13</v>
      </c>
      <c r="R1610" s="40">
        <v>55</v>
      </c>
      <c r="S1610" s="40">
        <f>55-13</f>
        <v>42</v>
      </c>
      <c r="T1610" s="40">
        <v>8</v>
      </c>
      <c r="U1610" s="40"/>
      <c r="V1610" s="40"/>
      <c r="W1610" s="40"/>
      <c r="X1610" s="40" t="s">
        <v>2725</v>
      </c>
      <c r="Y1610" s="40" t="s">
        <v>2726</v>
      </c>
      <c r="Z1610" s="40"/>
      <c r="AA1610" s="40"/>
      <c r="AB1610" s="40"/>
      <c r="AC1610" s="40" t="s">
        <v>1328</v>
      </c>
      <c r="AD1610" s="40" t="s">
        <v>1328</v>
      </c>
      <c r="AE1610" s="40" t="s">
        <v>2727</v>
      </c>
    </row>
    <row r="1611" spans="1:31">
      <c r="A1611" s="1" t="s">
        <v>2921</v>
      </c>
      <c r="B1611" s="50">
        <v>42805</v>
      </c>
      <c r="C1611" s="4" t="s">
        <v>625</v>
      </c>
      <c r="D1611" s="40" t="s">
        <v>30</v>
      </c>
      <c r="E1611" s="40" t="s">
        <v>53</v>
      </c>
      <c r="F1611" s="59" t="s">
        <v>2639</v>
      </c>
      <c r="G1611" s="40"/>
      <c r="H1611" s="40"/>
      <c r="I1611" s="40"/>
      <c r="J1611" s="40"/>
      <c r="K1611" s="40"/>
      <c r="L1611" s="40"/>
      <c r="M1611" s="40"/>
      <c r="N1611" s="40"/>
      <c r="O1611" s="40"/>
      <c r="P1611" s="40"/>
      <c r="Q1611" s="40">
        <v>13</v>
      </c>
      <c r="R1611" s="40">
        <v>54</v>
      </c>
      <c r="S1611" s="40">
        <f>54-13</f>
        <v>41</v>
      </c>
      <c r="T1611" s="40"/>
      <c r="U1611" s="40"/>
      <c r="V1611" s="40"/>
      <c r="W1611" s="40"/>
      <c r="X1611" s="40"/>
      <c r="Y1611" s="40"/>
      <c r="Z1611" s="40"/>
      <c r="AA1611" s="40"/>
      <c r="AB1611" s="40"/>
      <c r="AC1611" s="40" t="s">
        <v>2638</v>
      </c>
      <c r="AD1611" s="40" t="s">
        <v>2638</v>
      </c>
      <c r="AE1611" s="40"/>
    </row>
    <row r="1612" spans="1:31">
      <c r="A1612" s="1" t="s">
        <v>2921</v>
      </c>
      <c r="B1612" s="50">
        <v>42805</v>
      </c>
      <c r="C1612" s="4" t="s">
        <v>660</v>
      </c>
      <c r="D1612" s="40" t="s">
        <v>2732</v>
      </c>
      <c r="E1612" s="40" t="s">
        <v>25</v>
      </c>
      <c r="F1612" s="40" t="s">
        <v>2733</v>
      </c>
      <c r="G1612" s="40" t="s">
        <v>224</v>
      </c>
      <c r="H1612" s="40" t="s">
        <v>90</v>
      </c>
      <c r="I1612" s="40" t="s">
        <v>2734</v>
      </c>
      <c r="J1612" s="40">
        <v>27</v>
      </c>
      <c r="K1612" s="40">
        <v>19.3</v>
      </c>
      <c r="L1612" s="40">
        <v>32.700000000000003</v>
      </c>
      <c r="M1612" s="40">
        <f>147.4+70.1</f>
        <v>217.5</v>
      </c>
      <c r="N1612" s="40">
        <f>151+84.9</f>
        <v>235.9</v>
      </c>
      <c r="O1612" s="40">
        <f>(N1612/M1612)*100</f>
        <v>108.45977011494253</v>
      </c>
      <c r="P1612" s="40"/>
      <c r="Q1612" s="40">
        <v>13</v>
      </c>
      <c r="R1612" s="40">
        <v>189</v>
      </c>
      <c r="S1612" s="40">
        <f>189-13</f>
        <v>176</v>
      </c>
      <c r="T1612" s="40"/>
      <c r="U1612" s="40"/>
      <c r="V1612" s="40"/>
      <c r="W1612" s="40"/>
      <c r="X1612" s="40"/>
      <c r="Y1612" s="40"/>
      <c r="Z1612" s="40"/>
      <c r="AA1612" s="40"/>
      <c r="AB1612" s="40"/>
      <c r="AC1612" s="40" t="s">
        <v>1328</v>
      </c>
      <c r="AD1612" s="40" t="s">
        <v>70</v>
      </c>
      <c r="AE1612" s="40" t="s">
        <v>2735</v>
      </c>
    </row>
    <row r="1613" spans="1:31" s="1" customFormat="1">
      <c r="A1613" s="1" t="s">
        <v>2921</v>
      </c>
      <c r="B1613" s="50">
        <v>42805</v>
      </c>
      <c r="C1613" s="4" t="s">
        <v>602</v>
      </c>
      <c r="D1613" s="40" t="s">
        <v>239</v>
      </c>
      <c r="E1613" s="40" t="s">
        <v>53</v>
      </c>
      <c r="F1613" s="59" t="s">
        <v>3045</v>
      </c>
      <c r="G1613" s="40"/>
      <c r="H1613" s="40"/>
      <c r="I1613" s="40"/>
      <c r="J1613" s="40"/>
      <c r="K1613" s="40"/>
      <c r="L1613" s="40"/>
      <c r="M1613" s="40"/>
      <c r="N1613" s="40"/>
      <c r="O1613" s="40"/>
      <c r="P1613" s="40"/>
      <c r="Q1613" s="40">
        <v>14</v>
      </c>
      <c r="R1613" s="40">
        <v>180</v>
      </c>
      <c r="S1613" s="40">
        <f>R1613-Q1613</f>
        <v>166</v>
      </c>
      <c r="T1613" s="40"/>
      <c r="U1613" s="40"/>
      <c r="V1613" s="40"/>
      <c r="W1613" s="40"/>
      <c r="X1613" s="40"/>
      <c r="Y1613" s="40"/>
      <c r="Z1613" s="40"/>
      <c r="AA1613" s="40"/>
      <c r="AB1613" s="40"/>
      <c r="AC1613" s="40" t="s">
        <v>2638</v>
      </c>
      <c r="AD1613" s="40" t="s">
        <v>1328</v>
      </c>
      <c r="AE1613" s="40" t="s">
        <v>3047</v>
      </c>
    </row>
    <row r="1614" spans="1:31">
      <c r="A1614" s="1" t="s">
        <v>2921</v>
      </c>
      <c r="B1614" s="50">
        <v>42805</v>
      </c>
      <c r="C1614" s="4" t="s">
        <v>620</v>
      </c>
      <c r="D1614" s="40" t="s">
        <v>30</v>
      </c>
      <c r="E1614" s="40" t="s">
        <v>53</v>
      </c>
      <c r="F1614" s="59" t="s">
        <v>2642</v>
      </c>
      <c r="G1614" s="40"/>
      <c r="H1614" s="40"/>
      <c r="I1614" s="40"/>
      <c r="J1614" s="40"/>
      <c r="K1614" s="40"/>
      <c r="L1614" s="40"/>
      <c r="M1614" s="40"/>
      <c r="N1614" s="40"/>
      <c r="O1614" s="40"/>
      <c r="P1614" s="40"/>
      <c r="Q1614" s="40">
        <v>13</v>
      </c>
      <c r="R1614" s="40">
        <v>61</v>
      </c>
      <c r="S1614" s="40">
        <f>R1614-Q1614</f>
        <v>48</v>
      </c>
      <c r="T1614" s="40"/>
      <c r="U1614" s="40"/>
      <c r="V1614" s="40"/>
      <c r="W1614" s="40"/>
      <c r="X1614" s="40"/>
      <c r="Y1614" s="40"/>
      <c r="Z1614" s="40"/>
      <c r="AA1614" s="40"/>
      <c r="AB1614" s="40"/>
      <c r="AC1614" s="40" t="s">
        <v>2638</v>
      </c>
      <c r="AD1614" s="40" t="s">
        <v>2638</v>
      </c>
      <c r="AE1614" s="40"/>
    </row>
    <row r="1615" spans="1:31">
      <c r="A1615" s="1" t="s">
        <v>2921</v>
      </c>
      <c r="B1615" s="50">
        <v>42805</v>
      </c>
      <c r="C1615" s="4" t="s">
        <v>596</v>
      </c>
      <c r="D1615" s="40" t="s">
        <v>30</v>
      </c>
      <c r="E1615" s="40" t="s">
        <v>53</v>
      </c>
      <c r="F1615" s="59" t="s">
        <v>2668</v>
      </c>
      <c r="G1615" s="40"/>
      <c r="H1615" s="40"/>
      <c r="I1615" s="40"/>
      <c r="J1615" s="40"/>
      <c r="K1615" s="40"/>
      <c r="L1615" s="40"/>
      <c r="M1615" s="40"/>
      <c r="N1615" s="40"/>
      <c r="O1615" s="40"/>
      <c r="P1615" s="40"/>
      <c r="Q1615" s="40">
        <v>14</v>
      </c>
      <c r="R1615" s="40">
        <v>68</v>
      </c>
      <c r="S1615" s="40">
        <f>R1615-Q1615</f>
        <v>54</v>
      </c>
      <c r="T1615" s="40"/>
      <c r="U1615" s="40"/>
      <c r="V1615" s="40"/>
      <c r="W1615" s="40"/>
      <c r="X1615" s="40"/>
      <c r="Y1615" s="40"/>
      <c r="Z1615" s="40"/>
      <c r="AA1615" s="40"/>
      <c r="AB1615" s="40"/>
      <c r="AC1615" s="40" t="s">
        <v>2638</v>
      </c>
      <c r="AD1615" s="40" t="s">
        <v>1328</v>
      </c>
      <c r="AE1615" s="40"/>
    </row>
    <row r="1616" spans="1:31">
      <c r="A1616" s="1" t="s">
        <v>2921</v>
      </c>
      <c r="B1616" s="50">
        <v>42805</v>
      </c>
      <c r="C1616" s="4" t="s">
        <v>650</v>
      </c>
      <c r="D1616" s="40" t="s">
        <v>30</v>
      </c>
      <c r="E1616" s="40" t="s">
        <v>53</v>
      </c>
      <c r="F1616" s="40" t="s">
        <v>2654</v>
      </c>
      <c r="G1616" s="40"/>
      <c r="H1616" s="40"/>
      <c r="I1616" s="40"/>
      <c r="J1616" s="40"/>
      <c r="K1616" s="40"/>
      <c r="L1616" s="40"/>
      <c r="M1616" s="40"/>
      <c r="N1616" s="40"/>
      <c r="O1616" s="40"/>
      <c r="P1616" s="40"/>
      <c r="Q1616" s="40">
        <v>14</v>
      </c>
      <c r="R1616" s="40">
        <v>66</v>
      </c>
      <c r="S1616" s="40">
        <f>R1616-Q1616</f>
        <v>52</v>
      </c>
      <c r="T1616" s="40"/>
      <c r="U1616" s="40"/>
      <c r="V1616" s="40"/>
      <c r="W1616" s="40"/>
      <c r="X1616" s="40"/>
      <c r="Y1616" s="40"/>
      <c r="Z1616" s="40"/>
      <c r="AA1616" s="40"/>
      <c r="AB1616" s="40"/>
      <c r="AC1616" s="40" t="s">
        <v>2638</v>
      </c>
      <c r="AD1616" s="40" t="s">
        <v>70</v>
      </c>
      <c r="AE1616" s="40"/>
    </row>
    <row r="1617" spans="1:31">
      <c r="A1617" s="1" t="s">
        <v>2921</v>
      </c>
      <c r="B1617" s="50">
        <v>42805</v>
      </c>
      <c r="C1617" s="4" t="s">
        <v>646</v>
      </c>
      <c r="D1617" s="40" t="s">
        <v>30</v>
      </c>
      <c r="E1617" s="40" t="s">
        <v>53</v>
      </c>
      <c r="F1617" s="40" t="s">
        <v>2680</v>
      </c>
      <c r="G1617" s="40"/>
      <c r="H1617" s="40"/>
      <c r="I1617" s="40"/>
      <c r="J1617" s="40"/>
      <c r="K1617" s="40"/>
      <c r="L1617" s="40"/>
      <c r="M1617" s="40"/>
      <c r="N1617" s="40"/>
      <c r="O1617" s="40"/>
      <c r="P1617" s="40"/>
      <c r="Q1617" s="40">
        <v>14</v>
      </c>
      <c r="R1617" s="40">
        <v>62</v>
      </c>
      <c r="S1617" s="40">
        <f>R1617-Q1617</f>
        <v>48</v>
      </c>
      <c r="T1617" s="40"/>
      <c r="U1617" s="40"/>
      <c r="V1617" s="40"/>
      <c r="W1617" s="40"/>
      <c r="X1617" s="40"/>
      <c r="Y1617" s="40"/>
      <c r="Z1617" s="40"/>
      <c r="AA1617" s="40"/>
      <c r="AB1617" s="40"/>
      <c r="AC1617" s="40" t="s">
        <v>2638</v>
      </c>
      <c r="AD1617" s="40" t="s">
        <v>70</v>
      </c>
      <c r="AE1617" s="40"/>
    </row>
    <row r="1618" spans="1:31" s="79" customFormat="1">
      <c r="A1618" s="35" t="s">
        <v>2921</v>
      </c>
      <c r="B1618" s="52">
        <v>42805</v>
      </c>
      <c r="C1618" s="54" t="s">
        <v>609</v>
      </c>
      <c r="D1618" s="45" t="s">
        <v>32</v>
      </c>
      <c r="E1618" s="45" t="s">
        <v>25</v>
      </c>
      <c r="F1618" s="45"/>
      <c r="G1618" s="45" t="s">
        <v>224</v>
      </c>
      <c r="H1618" s="45" t="s">
        <v>66</v>
      </c>
      <c r="I1618" s="45"/>
      <c r="J1618" s="45">
        <v>23.5</v>
      </c>
      <c r="K1618" s="45">
        <v>15.7</v>
      </c>
      <c r="L1618" s="45">
        <v>16.2</v>
      </c>
      <c r="M1618" s="45"/>
      <c r="N1618" s="45"/>
      <c r="O1618" s="45"/>
      <c r="P1618" s="45"/>
      <c r="Q1618" s="45">
        <v>13</v>
      </c>
      <c r="R1618" s="45">
        <v>60</v>
      </c>
      <c r="S1618" s="45">
        <f>60-13</f>
        <v>47</v>
      </c>
      <c r="T1618" s="45">
        <v>22</v>
      </c>
      <c r="U1618" s="45"/>
      <c r="V1618" s="45"/>
      <c r="W1618" s="45"/>
      <c r="X1618" s="45" t="s">
        <v>2729</v>
      </c>
      <c r="Y1618" s="45" t="s">
        <v>2730</v>
      </c>
      <c r="Z1618" s="45"/>
      <c r="AA1618" s="45"/>
      <c r="AB1618" s="45"/>
      <c r="AC1618" s="45" t="s">
        <v>2638</v>
      </c>
      <c r="AD1618" s="45" t="s">
        <v>1328</v>
      </c>
      <c r="AE1618" s="45" t="s">
        <v>3041</v>
      </c>
    </row>
    <row r="1619" spans="1:31">
      <c r="A1619" s="35" t="s">
        <v>2922</v>
      </c>
      <c r="B1619" s="52">
        <v>42806</v>
      </c>
      <c r="C1619" s="54" t="s">
        <v>619</v>
      </c>
      <c r="D1619" s="45" t="s">
        <v>239</v>
      </c>
      <c r="E1619" s="45" t="s">
        <v>25</v>
      </c>
      <c r="F1619" s="45"/>
      <c r="G1619" s="45"/>
      <c r="H1619" s="45"/>
      <c r="I1619" s="45"/>
      <c r="J1619" s="45"/>
      <c r="K1619" s="45"/>
      <c r="L1619" s="45"/>
      <c r="M1619" s="45"/>
      <c r="N1619" s="45"/>
      <c r="O1619" s="45"/>
      <c r="P1619" s="45"/>
      <c r="Q1619" s="45"/>
      <c r="R1619" s="45"/>
      <c r="S1619" s="45"/>
      <c r="T1619" s="45"/>
      <c r="U1619" s="45"/>
      <c r="V1619" s="45"/>
      <c r="W1619" s="45"/>
      <c r="X1619" s="45"/>
      <c r="Y1619" s="45"/>
      <c r="Z1619" s="45"/>
      <c r="AA1619" s="45"/>
      <c r="AB1619" s="45"/>
      <c r="AC1619" s="45" t="s">
        <v>2638</v>
      </c>
      <c r="AD1619" s="45" t="s">
        <v>2638</v>
      </c>
      <c r="AE1619" s="45" t="s">
        <v>2602</v>
      </c>
    </row>
    <row r="1620" spans="1:31">
      <c r="A1620" s="1" t="s">
        <v>2922</v>
      </c>
      <c r="B1620" s="50">
        <v>42806</v>
      </c>
      <c r="C1620" s="4" t="s">
        <v>600</v>
      </c>
      <c r="D1620" s="40" t="s">
        <v>239</v>
      </c>
      <c r="E1620" s="40" t="s">
        <v>53</v>
      </c>
      <c r="F1620" s="40" t="s">
        <v>1531</v>
      </c>
      <c r="G1620" s="40"/>
      <c r="H1620" s="40"/>
      <c r="I1620" s="40"/>
      <c r="J1620" s="40"/>
      <c r="K1620" s="40"/>
      <c r="L1620" s="40"/>
      <c r="M1620" s="40"/>
      <c r="N1620" s="40"/>
      <c r="O1620" s="40"/>
      <c r="P1620" s="40"/>
      <c r="Q1620" s="40">
        <v>13</v>
      </c>
      <c r="R1620" s="40">
        <v>119</v>
      </c>
      <c r="S1620" s="40">
        <f>R1620-Q1620</f>
        <v>106</v>
      </c>
      <c r="T1620" s="40"/>
      <c r="U1620" s="40"/>
      <c r="V1620" s="40"/>
      <c r="W1620" s="40"/>
      <c r="X1620" s="40"/>
      <c r="Y1620" s="40"/>
      <c r="Z1620" s="40"/>
      <c r="AA1620" s="40"/>
      <c r="AB1620" s="40"/>
      <c r="AC1620" s="40" t="s">
        <v>2638</v>
      </c>
      <c r="AD1620" s="40" t="s">
        <v>1328</v>
      </c>
      <c r="AE1620" s="40"/>
    </row>
    <row r="1621" spans="1:31">
      <c r="A1621" s="1" t="s">
        <v>2922</v>
      </c>
      <c r="B1621" s="50">
        <v>42806</v>
      </c>
      <c r="C1621" s="4" t="s">
        <v>623</v>
      </c>
      <c r="D1621" s="40" t="s">
        <v>30</v>
      </c>
      <c r="E1621" s="40" t="s">
        <v>53</v>
      </c>
      <c r="F1621" s="40" t="s">
        <v>1568</v>
      </c>
      <c r="G1621" s="40"/>
      <c r="H1621" s="40"/>
      <c r="I1621" s="40"/>
      <c r="J1621" s="40"/>
      <c r="K1621" s="40"/>
      <c r="L1621" s="40"/>
      <c r="M1621" s="40"/>
      <c r="N1621" s="40"/>
      <c r="O1621" s="40"/>
      <c r="P1621" s="40"/>
      <c r="Q1621" s="40">
        <v>13</v>
      </c>
      <c r="R1621" s="40">
        <v>59</v>
      </c>
      <c r="S1621" s="40">
        <f>59-Q1621</f>
        <v>46</v>
      </c>
      <c r="T1621" s="40"/>
      <c r="U1621" s="40"/>
      <c r="V1621" s="40"/>
      <c r="W1621" s="40"/>
      <c r="X1621" s="40"/>
      <c r="Y1621" s="40"/>
      <c r="Z1621" s="40"/>
      <c r="AA1621" s="40"/>
      <c r="AB1621" s="40"/>
      <c r="AC1621" s="40" t="s">
        <v>2638</v>
      </c>
      <c r="AD1621" s="40" t="s">
        <v>2638</v>
      </c>
      <c r="AE1621" s="40"/>
    </row>
    <row r="1622" spans="1:31">
      <c r="A1622" s="1" t="s">
        <v>2922</v>
      </c>
      <c r="B1622" s="50">
        <v>42806</v>
      </c>
      <c r="C1622" s="4" t="s">
        <v>662</v>
      </c>
      <c r="D1622" s="40" t="s">
        <v>30</v>
      </c>
      <c r="E1622" s="40" t="s">
        <v>53</v>
      </c>
      <c r="F1622" s="40" t="s">
        <v>1544</v>
      </c>
      <c r="G1622" s="40"/>
      <c r="H1622" s="40"/>
      <c r="I1622" s="40"/>
      <c r="J1622" s="40"/>
      <c r="K1622" s="40"/>
      <c r="L1622" s="40"/>
      <c r="M1622" s="40"/>
      <c r="N1622" s="40"/>
      <c r="O1622" s="40"/>
      <c r="P1622" s="40"/>
      <c r="Q1622" s="40">
        <v>13</v>
      </c>
      <c r="R1622" s="40">
        <v>64</v>
      </c>
      <c r="S1622" s="40">
        <f t="shared" ref="S1622:S1630" si="12">R1622-Q1622</f>
        <v>51</v>
      </c>
      <c r="T1622" s="40"/>
      <c r="U1622" s="40"/>
      <c r="V1622" s="40"/>
      <c r="W1622" s="40"/>
      <c r="X1622" s="40"/>
      <c r="Y1622" s="40"/>
      <c r="Z1622" s="40"/>
      <c r="AA1622" s="40"/>
      <c r="AB1622" s="40"/>
      <c r="AC1622" s="40" t="s">
        <v>2638</v>
      </c>
      <c r="AD1622" s="40" t="s">
        <v>216</v>
      </c>
      <c r="AE1622" s="40"/>
    </row>
    <row r="1623" spans="1:31">
      <c r="A1623" s="1" t="s">
        <v>2922</v>
      </c>
      <c r="B1623" s="50">
        <v>42806</v>
      </c>
      <c r="C1623" s="4" t="s">
        <v>648</v>
      </c>
      <c r="D1623" s="40" t="s">
        <v>32</v>
      </c>
      <c r="E1623" s="40" t="s">
        <v>53</v>
      </c>
      <c r="F1623" s="40" t="s">
        <v>2687</v>
      </c>
      <c r="G1623" s="40"/>
      <c r="H1623" s="40"/>
      <c r="I1623" s="40"/>
      <c r="J1623" s="40"/>
      <c r="K1623" s="40"/>
      <c r="L1623" s="40"/>
      <c r="M1623" s="40"/>
      <c r="N1623" s="40"/>
      <c r="O1623" s="40"/>
      <c r="P1623" s="40"/>
      <c r="Q1623" s="40">
        <v>13</v>
      </c>
      <c r="R1623" s="40">
        <v>54</v>
      </c>
      <c r="S1623" s="40">
        <f t="shared" si="12"/>
        <v>41</v>
      </c>
      <c r="T1623" s="40"/>
      <c r="U1623" s="40"/>
      <c r="V1623" s="40"/>
      <c r="W1623" s="40"/>
      <c r="X1623" s="40"/>
      <c r="Y1623" s="40"/>
      <c r="Z1623" s="40"/>
      <c r="AA1623" s="40"/>
      <c r="AB1623" s="40"/>
      <c r="AC1623" s="40" t="s">
        <v>2638</v>
      </c>
      <c r="AD1623" s="40" t="s">
        <v>216</v>
      </c>
      <c r="AE1623" s="40"/>
    </row>
    <row r="1624" spans="1:31">
      <c r="A1624" s="1" t="s">
        <v>2922</v>
      </c>
      <c r="B1624" s="50">
        <v>42806</v>
      </c>
      <c r="C1624" s="4" t="s">
        <v>658</v>
      </c>
      <c r="D1624" s="40" t="s">
        <v>146</v>
      </c>
      <c r="E1624" s="40" t="s">
        <v>53</v>
      </c>
      <c r="F1624" s="59" t="s">
        <v>2722</v>
      </c>
      <c r="G1624" s="40"/>
      <c r="H1624" s="40"/>
      <c r="I1624" s="40"/>
      <c r="J1624" s="40"/>
      <c r="K1624" s="40"/>
      <c r="L1624" s="40"/>
      <c r="M1624" s="40"/>
      <c r="N1624" s="40"/>
      <c r="O1624" s="40"/>
      <c r="P1624" s="40"/>
      <c r="Q1624" s="40">
        <v>13</v>
      </c>
      <c r="R1624" s="40">
        <v>46</v>
      </c>
      <c r="S1624" s="40">
        <f t="shared" si="12"/>
        <v>33</v>
      </c>
      <c r="T1624" s="40"/>
      <c r="U1624" s="40"/>
      <c r="V1624" s="40"/>
      <c r="W1624" s="40"/>
      <c r="X1624" s="40"/>
      <c r="Y1624" s="40"/>
      <c r="Z1624" s="40"/>
      <c r="AA1624" s="40"/>
      <c r="AB1624" s="40"/>
      <c r="AC1624" s="40" t="s">
        <v>2638</v>
      </c>
      <c r="AD1624" s="40" t="s">
        <v>216</v>
      </c>
      <c r="AE1624" s="40"/>
    </row>
    <row r="1625" spans="1:31">
      <c r="A1625" s="1" t="s">
        <v>2922</v>
      </c>
      <c r="B1625" s="50">
        <v>42806</v>
      </c>
      <c r="C1625" s="4" t="s">
        <v>680</v>
      </c>
      <c r="D1625" s="40" t="s">
        <v>29</v>
      </c>
      <c r="E1625" s="40" t="s">
        <v>53</v>
      </c>
      <c r="F1625" s="40" t="s">
        <v>2710</v>
      </c>
      <c r="G1625" s="40"/>
      <c r="H1625" s="40"/>
      <c r="I1625" s="40"/>
      <c r="J1625" s="40"/>
      <c r="K1625" s="40"/>
      <c r="L1625" s="40"/>
      <c r="M1625" s="40"/>
      <c r="N1625" s="40"/>
      <c r="O1625" s="40"/>
      <c r="P1625" s="40"/>
      <c r="Q1625" s="40">
        <v>13</v>
      </c>
      <c r="R1625" s="40">
        <v>98</v>
      </c>
      <c r="S1625" s="40">
        <f t="shared" si="12"/>
        <v>85</v>
      </c>
      <c r="T1625" s="40"/>
      <c r="U1625" s="40"/>
      <c r="V1625" s="40"/>
      <c r="W1625" s="40"/>
      <c r="X1625" s="40"/>
      <c r="Y1625" s="40"/>
      <c r="Z1625" s="40"/>
      <c r="AA1625" s="40"/>
      <c r="AB1625" s="40"/>
      <c r="AC1625" s="40" t="s">
        <v>2638</v>
      </c>
      <c r="AD1625" s="40" t="s">
        <v>216</v>
      </c>
      <c r="AE1625" s="40"/>
    </row>
    <row r="1626" spans="1:31">
      <c r="A1626" s="1" t="s">
        <v>2922</v>
      </c>
      <c r="B1626" s="50">
        <v>42806</v>
      </c>
      <c r="C1626" s="4" t="s">
        <v>636</v>
      </c>
      <c r="D1626" s="40" t="s">
        <v>146</v>
      </c>
      <c r="E1626" s="40" t="s">
        <v>25</v>
      </c>
      <c r="F1626" s="40" t="s">
        <v>2737</v>
      </c>
      <c r="G1626" s="40" t="s">
        <v>26</v>
      </c>
      <c r="H1626" s="40" t="s">
        <v>27</v>
      </c>
      <c r="I1626" s="40"/>
      <c r="J1626" s="40">
        <v>20</v>
      </c>
      <c r="K1626" s="40">
        <v>14.9</v>
      </c>
      <c r="L1626" s="40">
        <v>24.7</v>
      </c>
      <c r="M1626" s="40"/>
      <c r="N1626" s="40"/>
      <c r="O1626" s="40"/>
      <c r="P1626" s="40"/>
      <c r="Q1626" s="40">
        <v>13</v>
      </c>
      <c r="R1626" s="40">
        <v>54</v>
      </c>
      <c r="S1626" s="40">
        <f t="shared" si="12"/>
        <v>41</v>
      </c>
      <c r="T1626" s="40">
        <v>0</v>
      </c>
      <c r="U1626" s="40"/>
      <c r="V1626" s="40"/>
      <c r="W1626" s="40"/>
      <c r="X1626" s="40" t="s">
        <v>2738</v>
      </c>
      <c r="Y1626" s="40"/>
      <c r="Z1626" s="40"/>
      <c r="AA1626" s="40"/>
      <c r="AB1626" s="40"/>
      <c r="AC1626" s="40" t="s">
        <v>2638</v>
      </c>
      <c r="AD1626" s="40" t="s">
        <v>216</v>
      </c>
      <c r="AE1626" s="40" t="s">
        <v>2739</v>
      </c>
    </row>
    <row r="1627" spans="1:31">
      <c r="A1627" s="1" t="s">
        <v>2922</v>
      </c>
      <c r="B1627" s="50">
        <v>42806</v>
      </c>
      <c r="C1627" s="4" t="s">
        <v>586</v>
      </c>
      <c r="D1627" s="40" t="s">
        <v>32</v>
      </c>
      <c r="E1627" s="40" t="s">
        <v>53</v>
      </c>
      <c r="F1627" s="40" t="s">
        <v>2635</v>
      </c>
      <c r="G1627" s="40"/>
      <c r="H1627" s="40"/>
      <c r="I1627" s="40"/>
      <c r="J1627" s="40"/>
      <c r="K1627" s="40"/>
      <c r="L1627" s="40"/>
      <c r="M1627" s="40"/>
      <c r="N1627" s="40"/>
      <c r="O1627" s="40"/>
      <c r="P1627" s="40"/>
      <c r="Q1627" s="40">
        <v>13</v>
      </c>
      <c r="R1627" s="40">
        <v>62</v>
      </c>
      <c r="S1627" s="40">
        <f t="shared" si="12"/>
        <v>49</v>
      </c>
      <c r="T1627" s="40"/>
      <c r="U1627" s="40"/>
      <c r="V1627" s="40"/>
      <c r="W1627" s="40"/>
      <c r="X1627" s="40"/>
      <c r="Y1627" s="40"/>
      <c r="Z1627" s="40"/>
      <c r="AA1627" s="40"/>
      <c r="AB1627" s="40"/>
      <c r="AC1627" s="40" t="s">
        <v>2638</v>
      </c>
      <c r="AD1627" s="40" t="s">
        <v>1328</v>
      </c>
      <c r="AE1627" s="40"/>
    </row>
    <row r="1628" spans="1:31">
      <c r="A1628" s="1" t="s">
        <v>2922</v>
      </c>
      <c r="B1628" s="50">
        <v>42806</v>
      </c>
      <c r="C1628" s="4" t="s">
        <v>644</v>
      </c>
      <c r="D1628" s="40" t="s">
        <v>146</v>
      </c>
      <c r="E1628" s="40" t="s">
        <v>25</v>
      </c>
      <c r="F1628" s="40" t="s">
        <v>2740</v>
      </c>
      <c r="G1628" s="40" t="s">
        <v>26</v>
      </c>
      <c r="H1628" s="40" t="s">
        <v>33</v>
      </c>
      <c r="I1628" s="40"/>
      <c r="J1628" s="40">
        <v>22.8</v>
      </c>
      <c r="K1628" s="40">
        <v>14.4</v>
      </c>
      <c r="L1628" s="40">
        <v>10.7</v>
      </c>
      <c r="M1628" s="40"/>
      <c r="N1628" s="40"/>
      <c r="O1628" s="40"/>
      <c r="P1628" s="40"/>
      <c r="Q1628" s="40">
        <v>13</v>
      </c>
      <c r="R1628" s="40">
        <v>49</v>
      </c>
      <c r="S1628" s="40">
        <f t="shared" si="12"/>
        <v>36</v>
      </c>
      <c r="T1628" s="40">
        <v>0</v>
      </c>
      <c r="U1628" s="40"/>
      <c r="V1628" s="40"/>
      <c r="W1628" s="40"/>
      <c r="X1628" s="40" t="s">
        <v>2741</v>
      </c>
      <c r="Y1628" s="40"/>
      <c r="Z1628" s="40"/>
      <c r="AA1628" s="40"/>
      <c r="AB1628" s="40"/>
      <c r="AC1628" s="40" t="s">
        <v>2638</v>
      </c>
      <c r="AD1628" s="40" t="s">
        <v>216</v>
      </c>
      <c r="AE1628" s="40" t="s">
        <v>2742</v>
      </c>
    </row>
    <row r="1629" spans="1:31">
      <c r="A1629" s="1" t="s">
        <v>2922</v>
      </c>
      <c r="B1629" s="50">
        <v>42806</v>
      </c>
      <c r="C1629" s="4" t="s">
        <v>652</v>
      </c>
      <c r="D1629" s="40" t="s">
        <v>30</v>
      </c>
      <c r="E1629" s="40" t="s">
        <v>53</v>
      </c>
      <c r="F1629" s="40" t="s">
        <v>2706</v>
      </c>
      <c r="G1629" s="40"/>
      <c r="H1629" s="40"/>
      <c r="I1629" s="40"/>
      <c r="J1629" s="40"/>
      <c r="K1629" s="40"/>
      <c r="L1629" s="40"/>
      <c r="M1629" s="40"/>
      <c r="N1629" s="40"/>
      <c r="O1629" s="40"/>
      <c r="P1629" s="40"/>
      <c r="Q1629" s="40">
        <v>14</v>
      </c>
      <c r="R1629" s="40">
        <v>54</v>
      </c>
      <c r="S1629" s="40">
        <f t="shared" si="12"/>
        <v>40</v>
      </c>
      <c r="T1629" s="40"/>
      <c r="U1629" s="40"/>
      <c r="V1629" s="40"/>
      <c r="W1629" s="40"/>
      <c r="X1629" s="40"/>
      <c r="Y1629" s="40"/>
      <c r="Z1629" s="40"/>
      <c r="AA1629" s="40"/>
      <c r="AB1629" s="40"/>
      <c r="AC1629" s="40" t="s">
        <v>2638</v>
      </c>
      <c r="AD1629" s="40" t="s">
        <v>216</v>
      </c>
      <c r="AE1629" s="40"/>
    </row>
    <row r="1630" spans="1:31" s="85" customFormat="1">
      <c r="A1630" s="80" t="s">
        <v>2922</v>
      </c>
      <c r="B1630" s="83">
        <v>42806</v>
      </c>
      <c r="C1630" s="84" t="s">
        <v>678</v>
      </c>
      <c r="D1630" s="67" t="s">
        <v>29</v>
      </c>
      <c r="E1630" s="67" t="s">
        <v>53</v>
      </c>
      <c r="F1630" s="67"/>
      <c r="G1630" s="67"/>
      <c r="H1630" s="67"/>
      <c r="I1630" s="67"/>
      <c r="J1630" s="67"/>
      <c r="K1630" s="67"/>
      <c r="L1630" s="67"/>
      <c r="M1630" s="67"/>
      <c r="N1630" s="67"/>
      <c r="O1630" s="67"/>
      <c r="P1630" s="67"/>
      <c r="Q1630" s="67">
        <v>13</v>
      </c>
      <c r="R1630" s="67">
        <v>140</v>
      </c>
      <c r="S1630" s="67">
        <f t="shared" si="12"/>
        <v>127</v>
      </c>
      <c r="T1630" s="67"/>
      <c r="U1630" s="67"/>
      <c r="V1630" s="67" t="s">
        <v>2743</v>
      </c>
      <c r="W1630" s="67"/>
      <c r="X1630" s="67"/>
      <c r="Y1630" s="67"/>
      <c r="Z1630" s="67"/>
      <c r="AA1630" s="67"/>
      <c r="AB1630" s="67"/>
      <c r="AC1630" s="67" t="s">
        <v>2744</v>
      </c>
      <c r="AD1630" s="67" t="s">
        <v>216</v>
      </c>
      <c r="AE1630" s="67" t="s">
        <v>3037</v>
      </c>
    </row>
    <row r="1631" spans="1:31">
      <c r="A1631" s="1" t="s">
        <v>2923</v>
      </c>
      <c r="B1631" s="50">
        <v>42807</v>
      </c>
      <c r="C1631" s="4" t="s">
        <v>662</v>
      </c>
      <c r="D1631" s="40" t="s">
        <v>32</v>
      </c>
      <c r="E1631" s="40" t="s">
        <v>53</v>
      </c>
      <c r="F1631" s="40" t="s">
        <v>2687</v>
      </c>
      <c r="G1631" s="40"/>
      <c r="H1631" s="40"/>
      <c r="I1631" s="40"/>
      <c r="J1631" s="40"/>
      <c r="K1631" s="40"/>
      <c r="L1631" s="40"/>
      <c r="M1631" s="40"/>
      <c r="N1631" s="40"/>
      <c r="O1631" s="40"/>
      <c r="P1631" s="40"/>
      <c r="Q1631" s="40">
        <v>14</v>
      </c>
      <c r="R1631" s="40">
        <v>60</v>
      </c>
      <c r="S1631" s="40">
        <f>60-14</f>
        <v>46</v>
      </c>
      <c r="T1631" s="40"/>
      <c r="U1631" s="40"/>
      <c r="V1631" s="40"/>
      <c r="W1631" s="40"/>
      <c r="X1631" s="40"/>
      <c r="Y1631" s="40"/>
      <c r="Z1631" s="40"/>
      <c r="AA1631" s="40"/>
      <c r="AB1631" s="40"/>
      <c r="AC1631" s="40" t="s">
        <v>2638</v>
      </c>
      <c r="AD1631" s="40" t="s">
        <v>1328</v>
      </c>
      <c r="AE1631" s="40"/>
    </row>
    <row r="1632" spans="1:31">
      <c r="A1632" s="1" t="s">
        <v>2923</v>
      </c>
      <c r="B1632" s="50">
        <v>42807</v>
      </c>
      <c r="C1632" s="4" t="s">
        <v>603</v>
      </c>
      <c r="D1632" s="40" t="s">
        <v>30</v>
      </c>
      <c r="E1632" s="40" t="s">
        <v>53</v>
      </c>
      <c r="F1632" s="40" t="s">
        <v>2682</v>
      </c>
      <c r="G1632" s="40" t="s">
        <v>125</v>
      </c>
      <c r="H1632" s="40" t="s">
        <v>66</v>
      </c>
      <c r="I1632" s="40"/>
      <c r="J1632" s="40"/>
      <c r="K1632" s="40"/>
      <c r="L1632" s="40"/>
      <c r="M1632" s="40"/>
      <c r="N1632" s="40"/>
      <c r="O1632" s="40"/>
      <c r="P1632" s="40"/>
      <c r="Q1632" s="40">
        <v>14</v>
      </c>
      <c r="R1632" s="40">
        <v>47</v>
      </c>
      <c r="S1632" s="40">
        <f>47-14</f>
        <v>33</v>
      </c>
      <c r="T1632" s="40"/>
      <c r="U1632" s="40"/>
      <c r="V1632" s="40"/>
      <c r="W1632" s="40"/>
      <c r="X1632" s="40"/>
      <c r="Y1632" s="40"/>
      <c r="Z1632" s="40"/>
      <c r="AA1632" s="40"/>
      <c r="AB1632" s="40"/>
      <c r="AC1632" s="40" t="s">
        <v>2638</v>
      </c>
      <c r="AD1632" s="40" t="s">
        <v>1328</v>
      </c>
      <c r="AE1632" s="40"/>
    </row>
    <row r="1633" spans="1:31" s="35" customFormat="1">
      <c r="A1633" s="35" t="s">
        <v>2923</v>
      </c>
      <c r="B1633" s="52">
        <v>42807</v>
      </c>
      <c r="C1633" s="54" t="s">
        <v>621</v>
      </c>
      <c r="D1633" s="45" t="s">
        <v>30</v>
      </c>
      <c r="E1633" s="45" t="s">
        <v>53</v>
      </c>
      <c r="F1633" s="45" t="s">
        <v>2753</v>
      </c>
      <c r="G1633" s="45"/>
      <c r="H1633" s="45"/>
      <c r="I1633" s="45"/>
      <c r="J1633" s="45"/>
      <c r="K1633" s="45"/>
      <c r="L1633" s="45"/>
      <c r="M1633" s="45"/>
      <c r="N1633" s="45"/>
      <c r="O1633" s="45"/>
      <c r="P1633" s="45"/>
      <c r="Q1633" s="45">
        <v>14</v>
      </c>
      <c r="R1633" s="45">
        <v>50</v>
      </c>
      <c r="S1633" s="45">
        <f>R1633-Q1633</f>
        <v>36</v>
      </c>
      <c r="T1633" s="45"/>
      <c r="U1633" s="45"/>
      <c r="V1633" s="45"/>
      <c r="W1633" s="45"/>
      <c r="X1633" s="45"/>
      <c r="Y1633" s="45"/>
      <c r="Z1633" s="45"/>
      <c r="AA1633" s="45"/>
      <c r="AB1633" s="45"/>
      <c r="AC1633" s="45" t="s">
        <v>2638</v>
      </c>
      <c r="AD1633" s="45" t="s">
        <v>2638</v>
      </c>
      <c r="AE1633" s="45" t="s">
        <v>3044</v>
      </c>
    </row>
    <row r="1634" spans="1:31">
      <c r="A1634" s="1" t="s">
        <v>2923</v>
      </c>
      <c r="B1634" s="50">
        <v>42807</v>
      </c>
      <c r="C1634" s="4" t="s">
        <v>616</v>
      </c>
      <c r="D1634" s="40" t="s">
        <v>2750</v>
      </c>
      <c r="E1634" s="40" t="s">
        <v>25</v>
      </c>
      <c r="F1634" s="40" t="s">
        <v>2751</v>
      </c>
      <c r="G1634" s="40" t="s">
        <v>26</v>
      </c>
      <c r="H1634" s="40" t="s">
        <v>27</v>
      </c>
      <c r="I1634" s="40"/>
      <c r="J1634" s="40">
        <v>30.7</v>
      </c>
      <c r="K1634" s="40"/>
      <c r="L1634" s="40"/>
      <c r="M1634" s="40">
        <v>150.69999999999999</v>
      </c>
      <c r="N1634" s="40">
        <v>186.4</v>
      </c>
      <c r="O1634" s="40">
        <f>N1634/M1634*100</f>
        <v>123.68944923689452</v>
      </c>
      <c r="P1634" s="40"/>
      <c r="Q1634" s="40">
        <v>14</v>
      </c>
      <c r="R1634" s="40">
        <v>127</v>
      </c>
      <c r="S1634" s="40">
        <f>R1634-Q1634</f>
        <v>113</v>
      </c>
      <c r="T1634" s="40"/>
      <c r="U1634" s="40"/>
      <c r="V1634" s="40"/>
      <c r="W1634" s="40"/>
      <c r="X1634" s="40"/>
      <c r="Y1634" s="40"/>
      <c r="Z1634" s="40"/>
      <c r="AA1634" s="40"/>
      <c r="AB1634" s="40"/>
      <c r="AC1634" s="40" t="s">
        <v>1328</v>
      </c>
      <c r="AD1634" s="40" t="s">
        <v>2638</v>
      </c>
      <c r="AE1634" s="40" t="s">
        <v>2752</v>
      </c>
    </row>
    <row r="1635" spans="1:31">
      <c r="A1635" s="1" t="s">
        <v>2923</v>
      </c>
      <c r="B1635" s="50">
        <v>42807</v>
      </c>
      <c r="C1635" s="4" t="s">
        <v>630</v>
      </c>
      <c r="D1635" s="40" t="s">
        <v>30</v>
      </c>
      <c r="E1635" s="40" t="s">
        <v>53</v>
      </c>
      <c r="F1635" s="40" t="s">
        <v>2694</v>
      </c>
      <c r="G1635" s="40"/>
      <c r="H1635" s="40"/>
      <c r="I1635" s="40"/>
      <c r="J1635" s="40"/>
      <c r="K1635" s="40"/>
      <c r="L1635" s="40"/>
      <c r="M1635" s="40"/>
      <c r="N1635" s="40"/>
      <c r="O1635" s="40"/>
      <c r="P1635" s="40"/>
      <c r="Q1635" s="40">
        <v>14</v>
      </c>
      <c r="R1635" s="40">
        <v>51</v>
      </c>
      <c r="S1635" s="40">
        <f>R1635-Q1635</f>
        <v>37</v>
      </c>
      <c r="T1635" s="40"/>
      <c r="U1635" s="40"/>
      <c r="V1635" s="40"/>
      <c r="W1635" s="40"/>
      <c r="X1635" s="40"/>
      <c r="Y1635" s="40"/>
      <c r="Z1635" s="40"/>
      <c r="AA1635" s="40"/>
      <c r="AB1635" s="40"/>
      <c r="AC1635" s="40" t="s">
        <v>2638</v>
      </c>
      <c r="AD1635" s="40" t="s">
        <v>2638</v>
      </c>
      <c r="AE1635" s="40"/>
    </row>
    <row r="1636" spans="1:31">
      <c r="A1636" s="1" t="s">
        <v>2923</v>
      </c>
      <c r="B1636" s="50">
        <v>42807</v>
      </c>
      <c r="C1636" s="4" t="s">
        <v>634</v>
      </c>
      <c r="D1636" s="40" t="s">
        <v>30</v>
      </c>
      <c r="E1636" s="40" t="s">
        <v>25</v>
      </c>
      <c r="F1636" s="40" t="s">
        <v>2754</v>
      </c>
      <c r="G1636" s="40" t="s">
        <v>26</v>
      </c>
      <c r="H1636" s="40" t="s">
        <v>33</v>
      </c>
      <c r="I1636" s="40"/>
      <c r="J1636" s="40">
        <v>24.4</v>
      </c>
      <c r="K1636" s="40">
        <v>16.2</v>
      </c>
      <c r="L1636" s="40">
        <v>9.5</v>
      </c>
      <c r="M1636" s="40"/>
      <c r="N1636" s="40"/>
      <c r="O1636" s="40"/>
      <c r="P1636" s="40"/>
      <c r="Q1636" s="40">
        <v>14</v>
      </c>
      <c r="R1636" s="40">
        <v>53</v>
      </c>
      <c r="S1636" s="40">
        <f>R1636-Q1636</f>
        <v>39</v>
      </c>
      <c r="T1636" s="40"/>
      <c r="U1636" s="40"/>
      <c r="V1636" s="40"/>
      <c r="W1636" s="40"/>
      <c r="X1636" s="40" t="s">
        <v>2755</v>
      </c>
      <c r="Y1636" s="40"/>
      <c r="Z1636" s="40"/>
      <c r="AA1636" s="40"/>
      <c r="AB1636" s="40"/>
      <c r="AC1636" s="40" t="s">
        <v>2638</v>
      </c>
      <c r="AD1636" s="40" t="s">
        <v>2638</v>
      </c>
      <c r="AE1636" s="40" t="s">
        <v>2756</v>
      </c>
    </row>
    <row r="1637" spans="1:31">
      <c r="A1637" s="1" t="s">
        <v>2923</v>
      </c>
      <c r="B1637" s="50">
        <v>42807</v>
      </c>
      <c r="C1637" s="4" t="s">
        <v>591</v>
      </c>
      <c r="D1637" s="40" t="s">
        <v>30</v>
      </c>
      <c r="E1637" s="40" t="s">
        <v>25</v>
      </c>
      <c r="F1637" s="40" t="s">
        <v>2746</v>
      </c>
      <c r="G1637" s="40" t="s">
        <v>224</v>
      </c>
      <c r="H1637" s="40" t="s">
        <v>27</v>
      </c>
      <c r="I1637" s="40"/>
      <c r="J1637" s="40">
        <v>22.6</v>
      </c>
      <c r="K1637" s="40">
        <v>16.8</v>
      </c>
      <c r="L1637" s="40">
        <v>17.3</v>
      </c>
      <c r="M1637" s="40"/>
      <c r="N1637" s="40"/>
      <c r="O1637" s="40"/>
      <c r="P1637" s="40"/>
      <c r="Q1637" s="40">
        <v>14</v>
      </c>
      <c r="R1637" s="40">
        <v>51</v>
      </c>
      <c r="S1637" s="40">
        <f>51-14</f>
        <v>37</v>
      </c>
      <c r="T1637" s="40"/>
      <c r="U1637" s="40"/>
      <c r="V1637" s="40"/>
      <c r="W1637" s="40"/>
      <c r="X1637" s="40" t="s">
        <v>2747</v>
      </c>
      <c r="Y1637" s="40" t="s">
        <v>2748</v>
      </c>
      <c r="Z1637" s="40"/>
      <c r="AA1637" s="40"/>
      <c r="AB1637" s="40"/>
      <c r="AC1637" s="40" t="s">
        <v>1328</v>
      </c>
      <c r="AD1637" s="40" t="s">
        <v>1328</v>
      </c>
      <c r="AE1637" s="40" t="s">
        <v>2749</v>
      </c>
    </row>
  </sheetData>
  <autoFilter ref="A1:AE1455">
    <sortState ref="A2:AD1455">
      <sortCondition ref="B1:B1455"/>
    </sortState>
  </autoFilter>
  <conditionalFormatting sqref="C1:C1455 C1552:C1048576">
    <cfRule type="containsText" dxfId="156" priority="10" operator="containsText" text="2-">
      <formula>NOT(ISERROR(SEARCH("2-",C1)))</formula>
    </cfRule>
    <cfRule type="containsText" dxfId="155" priority="11" operator="containsText" text="D10-">
      <formula>NOT(ISERROR(SEARCH("D10-",C1)))</formula>
    </cfRule>
    <cfRule type="containsText" dxfId="154" priority="12" operator="containsText" text="D1-">
      <formula>NOT(ISERROR(SEARCH("D1-",C1)))</formula>
    </cfRule>
    <cfRule type="containsText" dxfId="153" priority="13" operator="containsText" text="D100-">
      <formula>NOT(ISERROR(SEARCH("D100-",C1)))</formula>
    </cfRule>
  </conditionalFormatting>
  <conditionalFormatting sqref="H911 H942:H944 G1:G949 H949 G950:H950 G951:G955 H955 G956:H956 H960:H962 G957:G1065 H1065 G1066:H1066 H1100:H1103 H1114:H1117 H1120 H1162:H1164 H1216:H1218 H1266:H1269 G1067:G1455 G1552:G1048576">
    <cfRule type="containsText" dxfId="152" priority="7" operator="containsText" text="SA">
      <formula>NOT(ISERROR(SEARCH("SA",G1)))</formula>
    </cfRule>
  </conditionalFormatting>
  <conditionalFormatting sqref="F1:F1455 F1552:F1048576">
    <cfRule type="uniqueValues" dxfId="151" priority="6"/>
  </conditionalFormatting>
  <conditionalFormatting sqref="F1456:F1486 F1488:F1496 F1498:F1545 F1547:F1551">
    <cfRule type="uniqueValues" dxfId="150" priority="5"/>
  </conditionalFormatting>
  <conditionalFormatting sqref="C1456:C1551">
    <cfRule type="containsText" dxfId="149" priority="1" operator="containsText" text="2-">
      <formula>NOT(ISERROR(SEARCH("2-",C1456)))</formula>
    </cfRule>
    <cfRule type="containsText" dxfId="148" priority="2" operator="containsText" text="D10-">
      <formula>NOT(ISERROR(SEARCH("D10-",C1456)))</formula>
    </cfRule>
    <cfRule type="containsText" dxfId="147" priority="3" operator="containsText" text="D1-">
      <formula>NOT(ISERROR(SEARCH("D1-",C1456)))</formula>
    </cfRule>
    <cfRule type="containsText" dxfId="146" priority="4" operator="containsText" text="D100-">
      <formula>NOT(ISERROR(SEARCH("D100-",C1456)))</formula>
    </cfRule>
  </conditionalFormatting>
  <pageMargins left="0.7" right="0.7" top="0.75" bottom="0.75" header="0.3" footer="0.3"/>
  <pageSetup paperSize="9" orientation="portrait" horizontalDpi="4294967295" verticalDpi="4294967295"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1455"/>
  <sheetViews>
    <sheetView topLeftCell="K807" workbookViewId="0">
      <selection activeCell="AE821" sqref="AE821"/>
    </sheetView>
  </sheetViews>
  <sheetFormatPr defaultRowHeight="14.4"/>
  <cols>
    <col min="1" max="1" width="15.44140625" style="46" customWidth="1"/>
    <col min="2" max="2" width="10.5546875" style="46" bestFit="1" customWidth="1"/>
    <col min="3" max="3" width="15.21875" style="46" customWidth="1"/>
    <col min="4" max="5" width="8.88671875" style="46"/>
    <col min="6" max="6" width="12.21875" style="46" customWidth="1"/>
    <col min="7" max="9" width="8.88671875" style="46"/>
    <col min="10" max="12" width="9" style="46" bestFit="1" customWidth="1"/>
    <col min="13" max="16384" width="8.88671875" style="46"/>
  </cols>
  <sheetData>
    <row r="1" spans="1:32">
      <c r="A1" s="40" t="s">
        <v>1710</v>
      </c>
      <c r="B1" s="40" t="s">
        <v>0</v>
      </c>
      <c r="C1" s="40" t="s">
        <v>2062</v>
      </c>
      <c r="D1" s="40" t="s">
        <v>508</v>
      </c>
      <c r="E1" s="40" t="s">
        <v>1804</v>
      </c>
      <c r="F1" s="70" t="s">
        <v>6</v>
      </c>
      <c r="G1" s="40" t="s">
        <v>2617</v>
      </c>
      <c r="H1" s="40" t="s">
        <v>2618</v>
      </c>
      <c r="I1" s="40" t="s">
        <v>2633</v>
      </c>
      <c r="J1" s="40" t="s">
        <v>2619</v>
      </c>
      <c r="K1" s="40" t="s">
        <v>9</v>
      </c>
      <c r="L1" s="40" t="s">
        <v>10</v>
      </c>
      <c r="M1" s="40" t="s">
        <v>11</v>
      </c>
      <c r="N1" s="40" t="s">
        <v>12</v>
      </c>
      <c r="O1" s="40" t="s">
        <v>742</v>
      </c>
      <c r="P1" s="40" t="s">
        <v>2620</v>
      </c>
      <c r="Q1" s="40" t="s">
        <v>2621</v>
      </c>
      <c r="R1" s="40" t="s">
        <v>2622</v>
      </c>
      <c r="S1" s="40" t="s">
        <v>2623</v>
      </c>
      <c r="T1" s="40" t="s">
        <v>28</v>
      </c>
      <c r="U1" s="40" t="s">
        <v>3042</v>
      </c>
      <c r="V1" s="40" t="s">
        <v>16</v>
      </c>
      <c r="W1" s="40" t="s">
        <v>408</v>
      </c>
      <c r="X1" s="40" t="s">
        <v>42</v>
      </c>
      <c r="Y1" s="40" t="s">
        <v>417</v>
      </c>
      <c r="Z1" s="40" t="s">
        <v>580</v>
      </c>
      <c r="AA1" s="40" t="s">
        <v>743</v>
      </c>
      <c r="AB1" s="40" t="s">
        <v>744</v>
      </c>
      <c r="AC1" s="40" t="s">
        <v>43</v>
      </c>
      <c r="AD1" s="40" t="s">
        <v>44</v>
      </c>
      <c r="AE1" s="40" t="s">
        <v>17</v>
      </c>
      <c r="AF1" s="40"/>
    </row>
    <row r="2" spans="1:32">
      <c r="A2" s="40" t="s">
        <v>1711</v>
      </c>
      <c r="B2" s="88">
        <v>40775</v>
      </c>
      <c r="C2" s="40" t="s">
        <v>1507</v>
      </c>
      <c r="D2" s="40" t="s">
        <v>36</v>
      </c>
      <c r="E2" s="40" t="s">
        <v>25</v>
      </c>
      <c r="F2" s="47" t="s">
        <v>2063</v>
      </c>
      <c r="G2" s="40" t="s">
        <v>26</v>
      </c>
      <c r="H2" s="40" t="s">
        <v>33</v>
      </c>
      <c r="I2" s="40"/>
      <c r="J2" s="40">
        <v>30.3</v>
      </c>
      <c r="K2" s="40"/>
      <c r="L2" s="40">
        <v>5.25</v>
      </c>
      <c r="M2" s="40">
        <v>132.9</v>
      </c>
      <c r="N2" s="40">
        <v>94.05</v>
      </c>
      <c r="O2" s="40"/>
      <c r="P2" s="40"/>
      <c r="Q2" s="40">
        <v>21</v>
      </c>
      <c r="R2" s="40">
        <v>115</v>
      </c>
      <c r="S2" s="40">
        <f t="shared" ref="S2:S33" si="0">R2-Q2</f>
        <v>94</v>
      </c>
      <c r="T2" s="40">
        <v>0</v>
      </c>
      <c r="U2" s="40"/>
      <c r="V2" s="40"/>
      <c r="W2" s="40"/>
      <c r="X2" s="40"/>
      <c r="Y2" s="40"/>
      <c r="Z2" s="40"/>
      <c r="AA2" s="40"/>
      <c r="AB2" s="40"/>
      <c r="AC2" s="40" t="s">
        <v>288</v>
      </c>
      <c r="AD2" s="40" t="s">
        <v>287</v>
      </c>
      <c r="AE2" s="40" t="s">
        <v>297</v>
      </c>
      <c r="AF2" s="40"/>
    </row>
    <row r="3" spans="1:32">
      <c r="A3" s="40" t="s">
        <v>1711</v>
      </c>
      <c r="B3" s="88">
        <v>40775</v>
      </c>
      <c r="C3" s="40" t="s">
        <v>1510</v>
      </c>
      <c r="D3" s="40" t="s">
        <v>24</v>
      </c>
      <c r="E3" s="40" t="s">
        <v>25</v>
      </c>
      <c r="F3" s="47" t="s">
        <v>2065</v>
      </c>
      <c r="G3" s="40" t="s">
        <v>26</v>
      </c>
      <c r="H3" s="40" t="s">
        <v>33</v>
      </c>
      <c r="I3" s="40" t="s">
        <v>301</v>
      </c>
      <c r="J3" s="40">
        <v>45.5</v>
      </c>
      <c r="K3" s="40">
        <v>25.3</v>
      </c>
      <c r="L3" s="40">
        <v>20.2</v>
      </c>
      <c r="M3" s="40"/>
      <c r="N3" s="40"/>
      <c r="O3" s="40"/>
      <c r="P3" s="40"/>
      <c r="Q3" s="40">
        <v>22</v>
      </c>
      <c r="R3" s="40">
        <v>383</v>
      </c>
      <c r="S3" s="40">
        <f t="shared" si="0"/>
        <v>361</v>
      </c>
      <c r="T3" s="40">
        <v>14</v>
      </c>
      <c r="U3" s="40"/>
      <c r="V3" s="40"/>
      <c r="W3" s="40"/>
      <c r="X3" s="40">
        <v>230</v>
      </c>
      <c r="Y3" s="40"/>
      <c r="Z3" s="40"/>
      <c r="AA3" s="40"/>
      <c r="AB3" s="40"/>
      <c r="AC3" s="40" t="s">
        <v>288</v>
      </c>
      <c r="AD3" s="40" t="s">
        <v>287</v>
      </c>
      <c r="AE3" s="40"/>
      <c r="AF3" s="40"/>
    </row>
    <row r="4" spans="1:32">
      <c r="A4" s="40" t="s">
        <v>1711</v>
      </c>
      <c r="B4" s="88">
        <v>40775</v>
      </c>
      <c r="C4" s="40" t="s">
        <v>1474</v>
      </c>
      <c r="D4" s="40" t="s">
        <v>24</v>
      </c>
      <c r="E4" s="40" t="s">
        <v>25</v>
      </c>
      <c r="F4" s="47" t="s">
        <v>2064</v>
      </c>
      <c r="G4" s="40" t="s">
        <v>26</v>
      </c>
      <c r="H4" s="40" t="s">
        <v>27</v>
      </c>
      <c r="I4" s="40" t="s">
        <v>291</v>
      </c>
      <c r="J4" s="40">
        <v>48.55</v>
      </c>
      <c r="K4" s="40">
        <v>24.95</v>
      </c>
      <c r="L4" s="40">
        <v>30.6</v>
      </c>
      <c r="M4" s="40"/>
      <c r="N4" s="40"/>
      <c r="O4" s="40"/>
      <c r="P4" s="40"/>
      <c r="Q4" s="40">
        <v>20</v>
      </c>
      <c r="R4" s="40">
        <v>305</v>
      </c>
      <c r="S4" s="40">
        <f t="shared" si="0"/>
        <v>285</v>
      </c>
      <c r="T4" s="40">
        <v>30</v>
      </c>
      <c r="U4" s="40"/>
      <c r="V4" s="40"/>
      <c r="W4" s="40"/>
      <c r="X4" s="40">
        <v>233</v>
      </c>
      <c r="Y4" s="40"/>
      <c r="Z4" s="40"/>
      <c r="AA4" s="40"/>
      <c r="AB4" s="40"/>
      <c r="AC4" s="40" t="s">
        <v>290</v>
      </c>
      <c r="AD4" s="40" t="s">
        <v>286</v>
      </c>
      <c r="AE4" s="40"/>
      <c r="AF4" s="40"/>
    </row>
    <row r="5" spans="1:32" s="89" customFormat="1">
      <c r="A5" s="40" t="s">
        <v>1711</v>
      </c>
      <c r="B5" s="88">
        <v>40775</v>
      </c>
      <c r="C5" s="40" t="s">
        <v>1453</v>
      </c>
      <c r="D5" s="40" t="s">
        <v>31</v>
      </c>
      <c r="E5" s="40" t="s">
        <v>25</v>
      </c>
      <c r="F5" s="47" t="s">
        <v>2066</v>
      </c>
      <c r="G5" s="40" t="s">
        <v>26</v>
      </c>
      <c r="H5" s="40" t="s">
        <v>27</v>
      </c>
      <c r="I5" s="40"/>
      <c r="J5" s="40">
        <v>39.4</v>
      </c>
      <c r="K5" s="40">
        <v>20.350000000000001</v>
      </c>
      <c r="L5" s="40">
        <v>29.9</v>
      </c>
      <c r="M5" s="40"/>
      <c r="N5" s="40"/>
      <c r="O5" s="40"/>
      <c r="P5" s="40"/>
      <c r="Q5" s="40">
        <v>22</v>
      </c>
      <c r="R5" s="40">
        <v>195</v>
      </c>
      <c r="S5" s="40">
        <f t="shared" si="0"/>
        <v>173</v>
      </c>
      <c r="T5" s="40"/>
      <c r="U5" s="40"/>
      <c r="V5" s="40"/>
      <c r="W5" s="40"/>
      <c r="X5" s="40"/>
      <c r="Y5" s="40"/>
      <c r="Z5" s="40"/>
      <c r="AA5" s="40"/>
      <c r="AB5" s="40"/>
      <c r="AC5" s="40" t="s">
        <v>288</v>
      </c>
      <c r="AD5" s="40" t="s">
        <v>287</v>
      </c>
      <c r="AE5" s="40" t="s">
        <v>295</v>
      </c>
      <c r="AF5" s="40"/>
    </row>
    <row r="6" spans="1:32">
      <c r="A6" s="40" t="s">
        <v>1711</v>
      </c>
      <c r="B6" s="88">
        <v>40775</v>
      </c>
      <c r="C6" s="40" t="s">
        <v>1452</v>
      </c>
      <c r="D6" s="40" t="s">
        <v>37</v>
      </c>
      <c r="E6" s="40" t="s">
        <v>25</v>
      </c>
      <c r="F6" s="47" t="s">
        <v>2067</v>
      </c>
      <c r="G6" s="40" t="s">
        <v>26</v>
      </c>
      <c r="H6" s="40" t="s">
        <v>33</v>
      </c>
      <c r="I6" s="40" t="s">
        <v>63</v>
      </c>
      <c r="J6" s="40">
        <v>34.1</v>
      </c>
      <c r="K6" s="40">
        <v>18.3</v>
      </c>
      <c r="L6" s="40">
        <v>13.05</v>
      </c>
      <c r="M6" s="40"/>
      <c r="N6" s="40"/>
      <c r="O6" s="40"/>
      <c r="P6" s="40"/>
      <c r="Q6" s="40">
        <v>19</v>
      </c>
      <c r="R6" s="40">
        <v>104</v>
      </c>
      <c r="S6" s="40">
        <f t="shared" si="0"/>
        <v>85</v>
      </c>
      <c r="T6" s="40">
        <v>6</v>
      </c>
      <c r="U6" s="40"/>
      <c r="V6" s="40"/>
      <c r="W6" s="40"/>
      <c r="X6" s="40"/>
      <c r="Y6" s="40"/>
      <c r="Z6" s="40"/>
      <c r="AA6" s="40"/>
      <c r="AB6" s="40"/>
      <c r="AC6" s="40" t="s">
        <v>290</v>
      </c>
      <c r="AD6" s="40" t="s">
        <v>287</v>
      </c>
      <c r="AE6" s="40"/>
      <c r="AF6" s="40"/>
    </row>
    <row r="7" spans="1:32">
      <c r="A7" s="40" t="s">
        <v>1711</v>
      </c>
      <c r="B7" s="88">
        <v>40775</v>
      </c>
      <c r="C7" s="40" t="s">
        <v>1467</v>
      </c>
      <c r="D7" s="40" t="s">
        <v>29</v>
      </c>
      <c r="E7" s="40" t="s">
        <v>25</v>
      </c>
      <c r="F7" s="47" t="s">
        <v>2068</v>
      </c>
      <c r="G7" s="40" t="s">
        <v>26</v>
      </c>
      <c r="H7" s="40" t="s">
        <v>27</v>
      </c>
      <c r="I7" s="40"/>
      <c r="J7" s="40">
        <v>41.7</v>
      </c>
      <c r="K7" s="40">
        <v>22.4</v>
      </c>
      <c r="L7" s="40">
        <v>14.9</v>
      </c>
      <c r="M7" s="40"/>
      <c r="N7" s="40"/>
      <c r="O7" s="40"/>
      <c r="P7" s="40"/>
      <c r="Q7" s="40">
        <v>22</v>
      </c>
      <c r="R7" s="40">
        <v>137</v>
      </c>
      <c r="S7" s="40">
        <f t="shared" si="0"/>
        <v>115</v>
      </c>
      <c r="T7" s="40"/>
      <c r="U7" s="40"/>
      <c r="V7" s="40"/>
      <c r="W7" s="40"/>
      <c r="X7" s="40">
        <v>234</v>
      </c>
      <c r="Y7" s="40"/>
      <c r="Z7" s="40"/>
      <c r="AA7" s="40"/>
      <c r="AB7" s="40"/>
      <c r="AC7" s="40" t="s">
        <v>288</v>
      </c>
      <c r="AD7" s="40" t="s">
        <v>286</v>
      </c>
      <c r="AE7" s="40"/>
      <c r="AF7" s="40"/>
    </row>
    <row r="8" spans="1:32">
      <c r="A8" s="40" t="s">
        <v>1711</v>
      </c>
      <c r="B8" s="88">
        <v>40775</v>
      </c>
      <c r="C8" s="40" t="s">
        <v>1516</v>
      </c>
      <c r="D8" s="40" t="s">
        <v>29</v>
      </c>
      <c r="E8" s="40" t="s">
        <v>25</v>
      </c>
      <c r="F8" s="47" t="s">
        <v>2069</v>
      </c>
      <c r="G8" s="40" t="s">
        <v>26</v>
      </c>
      <c r="H8" s="40" t="s">
        <v>27</v>
      </c>
      <c r="I8" s="40"/>
      <c r="J8" s="40">
        <v>39.6</v>
      </c>
      <c r="K8" s="40">
        <v>22.3</v>
      </c>
      <c r="L8" s="40">
        <v>19.5</v>
      </c>
      <c r="M8" s="40"/>
      <c r="N8" s="40"/>
      <c r="O8" s="40"/>
      <c r="P8" s="40"/>
      <c r="Q8" s="40">
        <v>22</v>
      </c>
      <c r="R8" s="40">
        <v>138</v>
      </c>
      <c r="S8" s="40">
        <f t="shared" si="0"/>
        <v>116</v>
      </c>
      <c r="T8" s="40">
        <v>76</v>
      </c>
      <c r="U8" s="40"/>
      <c r="V8" s="40"/>
      <c r="W8" s="40"/>
      <c r="X8" s="40">
        <v>232</v>
      </c>
      <c r="Y8" s="40"/>
      <c r="Z8" s="40"/>
      <c r="AA8" s="40"/>
      <c r="AB8" s="40"/>
      <c r="AC8" s="40" t="s">
        <v>288</v>
      </c>
      <c r="AD8" s="40" t="s">
        <v>286</v>
      </c>
      <c r="AE8" s="40"/>
      <c r="AF8" s="40"/>
    </row>
    <row r="9" spans="1:32">
      <c r="A9" s="40" t="s">
        <v>1711</v>
      </c>
      <c r="B9" s="88">
        <v>40775</v>
      </c>
      <c r="C9" s="40" t="s">
        <v>1805</v>
      </c>
      <c r="D9" s="40" t="s">
        <v>29</v>
      </c>
      <c r="E9" s="40" t="s">
        <v>25</v>
      </c>
      <c r="F9" s="47" t="s">
        <v>2070</v>
      </c>
      <c r="G9" s="40" t="s">
        <v>26</v>
      </c>
      <c r="H9" s="40" t="s">
        <v>27</v>
      </c>
      <c r="I9" s="40" t="s">
        <v>291</v>
      </c>
      <c r="J9" s="40">
        <v>42.4</v>
      </c>
      <c r="K9" s="40">
        <v>23.4</v>
      </c>
      <c r="L9" s="40">
        <v>18.55</v>
      </c>
      <c r="M9" s="40"/>
      <c r="N9" s="40"/>
      <c r="O9" s="40"/>
      <c r="P9" s="40"/>
      <c r="Q9" s="40">
        <v>19</v>
      </c>
      <c r="R9" s="40">
        <v>133</v>
      </c>
      <c r="S9" s="40">
        <f t="shared" si="0"/>
        <v>114</v>
      </c>
      <c r="T9" s="40">
        <v>44</v>
      </c>
      <c r="U9" s="40"/>
      <c r="V9" s="40"/>
      <c r="W9" s="40"/>
      <c r="X9" s="40">
        <v>239</v>
      </c>
      <c r="Y9" s="40"/>
      <c r="Z9" s="40"/>
      <c r="AA9" s="40"/>
      <c r="AB9" s="40"/>
      <c r="AC9" s="40" t="s">
        <v>290</v>
      </c>
      <c r="AD9" s="40" t="s">
        <v>286</v>
      </c>
      <c r="AE9" s="40"/>
      <c r="AF9" s="40"/>
    </row>
    <row r="10" spans="1:32">
      <c r="A10" s="40" t="s">
        <v>1711</v>
      </c>
      <c r="B10" s="88">
        <v>40775</v>
      </c>
      <c r="C10" s="40" t="s">
        <v>1501</v>
      </c>
      <c r="D10" s="40" t="s">
        <v>29</v>
      </c>
      <c r="E10" s="40" t="s">
        <v>25</v>
      </c>
      <c r="F10" s="47" t="s">
        <v>2071</v>
      </c>
      <c r="G10" s="40" t="s">
        <v>26</v>
      </c>
      <c r="H10" s="40" t="s">
        <v>27</v>
      </c>
      <c r="I10" s="40"/>
      <c r="J10" s="40">
        <v>39.5</v>
      </c>
      <c r="K10" s="40">
        <v>23.25</v>
      </c>
      <c r="L10" s="40">
        <v>18.149999999999999</v>
      </c>
      <c r="M10" s="40"/>
      <c r="N10" s="40"/>
      <c r="O10" s="40"/>
      <c r="P10" s="40"/>
      <c r="Q10" s="40">
        <v>21</v>
      </c>
      <c r="R10" s="40">
        <v>138</v>
      </c>
      <c r="S10" s="40">
        <f t="shared" si="0"/>
        <v>117</v>
      </c>
      <c r="T10" s="40">
        <v>95</v>
      </c>
      <c r="U10" s="40"/>
      <c r="V10" s="40" t="s">
        <v>299</v>
      </c>
      <c r="W10" s="40"/>
      <c r="X10" s="40">
        <v>228</v>
      </c>
      <c r="Y10" s="40"/>
      <c r="Z10" s="40"/>
      <c r="AA10" s="40"/>
      <c r="AB10" s="40"/>
      <c r="AC10" s="40" t="s">
        <v>288</v>
      </c>
      <c r="AD10" s="40" t="s">
        <v>287</v>
      </c>
      <c r="AE10" s="40"/>
      <c r="AF10" s="40"/>
    </row>
    <row r="11" spans="1:32">
      <c r="A11" s="40" t="s">
        <v>1711</v>
      </c>
      <c r="B11" s="88">
        <v>40775</v>
      </c>
      <c r="C11" s="40" t="s">
        <v>532</v>
      </c>
      <c r="D11" s="40" t="s">
        <v>29</v>
      </c>
      <c r="E11" s="40" t="s">
        <v>25</v>
      </c>
      <c r="F11" s="47" t="s">
        <v>2072</v>
      </c>
      <c r="G11" s="40" t="s">
        <v>26</v>
      </c>
      <c r="H11" s="40" t="s">
        <v>66</v>
      </c>
      <c r="I11" s="40"/>
      <c r="J11" s="40">
        <v>42.3</v>
      </c>
      <c r="K11" s="40">
        <v>22.7</v>
      </c>
      <c r="L11" s="40">
        <v>14.15</v>
      </c>
      <c r="M11" s="40"/>
      <c r="N11" s="40"/>
      <c r="O11" s="40"/>
      <c r="P11" s="40"/>
      <c r="Q11" s="40">
        <v>19</v>
      </c>
      <c r="R11" s="40">
        <v>123</v>
      </c>
      <c r="S11" s="40">
        <f t="shared" si="0"/>
        <v>104</v>
      </c>
      <c r="T11" s="40">
        <v>99</v>
      </c>
      <c r="U11" s="40"/>
      <c r="V11" s="40"/>
      <c r="W11" s="40"/>
      <c r="X11" s="40">
        <v>227</v>
      </c>
      <c r="Y11" s="40"/>
      <c r="Z11" s="40"/>
      <c r="AA11" s="40"/>
      <c r="AB11" s="40"/>
      <c r="AC11" s="40" t="s">
        <v>290</v>
      </c>
      <c r="AD11" s="40" t="s">
        <v>286</v>
      </c>
      <c r="AE11" s="40"/>
      <c r="AF11" s="40"/>
    </row>
    <row r="12" spans="1:32">
      <c r="A12" s="40" t="s">
        <v>1711</v>
      </c>
      <c r="B12" s="88">
        <v>40775</v>
      </c>
      <c r="C12" s="40" t="s">
        <v>1806</v>
      </c>
      <c r="D12" s="40" t="s">
        <v>29</v>
      </c>
      <c r="E12" s="40" t="s">
        <v>25</v>
      </c>
      <c r="F12" s="47" t="s">
        <v>2073</v>
      </c>
      <c r="G12" s="40" t="s">
        <v>26</v>
      </c>
      <c r="H12" s="40" t="s">
        <v>27</v>
      </c>
      <c r="I12" s="40" t="s">
        <v>291</v>
      </c>
      <c r="J12" s="40">
        <v>42.55</v>
      </c>
      <c r="K12" s="40">
        <v>23.5</v>
      </c>
      <c r="L12" s="40">
        <v>16.100000000000001</v>
      </c>
      <c r="M12" s="40"/>
      <c r="N12" s="40"/>
      <c r="O12" s="40"/>
      <c r="P12" s="40"/>
      <c r="Q12" s="40">
        <v>19</v>
      </c>
      <c r="R12" s="40">
        <v>153</v>
      </c>
      <c r="S12" s="40">
        <f t="shared" si="0"/>
        <v>134</v>
      </c>
      <c r="T12" s="40">
        <v>143</v>
      </c>
      <c r="U12" s="40"/>
      <c r="V12" s="40" t="s">
        <v>293</v>
      </c>
      <c r="W12" s="40"/>
      <c r="X12" s="40">
        <v>241</v>
      </c>
      <c r="Y12" s="40"/>
      <c r="Z12" s="40"/>
      <c r="AA12" s="40"/>
      <c r="AB12" s="40"/>
      <c r="AC12" s="40" t="s">
        <v>290</v>
      </c>
      <c r="AD12" s="40" t="s">
        <v>287</v>
      </c>
      <c r="AE12" s="40"/>
      <c r="AF12" s="40"/>
    </row>
    <row r="13" spans="1:32">
      <c r="A13" s="40" t="s">
        <v>1711</v>
      </c>
      <c r="B13" s="88">
        <v>40775</v>
      </c>
      <c r="C13" s="40" t="s">
        <v>1511</v>
      </c>
      <c r="D13" s="40" t="s">
        <v>29</v>
      </c>
      <c r="E13" s="40" t="s">
        <v>25</v>
      </c>
      <c r="F13" s="47" t="s">
        <v>2075</v>
      </c>
      <c r="G13" s="40" t="s">
        <v>26</v>
      </c>
      <c r="H13" s="40" t="s">
        <v>27</v>
      </c>
      <c r="I13" s="40" t="s">
        <v>291</v>
      </c>
      <c r="J13" s="40">
        <v>38.15</v>
      </c>
      <c r="K13" s="40">
        <v>23.05</v>
      </c>
      <c r="L13" s="40">
        <v>18.25</v>
      </c>
      <c r="M13" s="40"/>
      <c r="N13" s="40"/>
      <c r="O13" s="40"/>
      <c r="P13" s="40"/>
      <c r="Q13" s="40">
        <v>20</v>
      </c>
      <c r="R13" s="40">
        <v>100</v>
      </c>
      <c r="S13" s="40">
        <f t="shared" si="0"/>
        <v>80</v>
      </c>
      <c r="T13" s="40">
        <v>72</v>
      </c>
      <c r="U13" s="40"/>
      <c r="V13" s="40" t="s">
        <v>302</v>
      </c>
      <c r="W13" s="40"/>
      <c r="X13" s="40">
        <v>229</v>
      </c>
      <c r="Y13" s="40"/>
      <c r="Z13" s="40"/>
      <c r="AA13" s="40"/>
      <c r="AB13" s="40"/>
      <c r="AC13" s="40" t="s">
        <v>290</v>
      </c>
      <c r="AD13" s="40" t="s">
        <v>286</v>
      </c>
      <c r="AE13" s="40"/>
      <c r="AF13" s="40"/>
    </row>
    <row r="14" spans="1:32">
      <c r="A14" s="40" t="s">
        <v>1711</v>
      </c>
      <c r="B14" s="88">
        <v>40775</v>
      </c>
      <c r="C14" s="40" t="s">
        <v>1808</v>
      </c>
      <c r="D14" s="40" t="s">
        <v>29</v>
      </c>
      <c r="E14" s="40" t="s">
        <v>25</v>
      </c>
      <c r="F14" s="47" t="s">
        <v>2076</v>
      </c>
      <c r="G14" s="40" t="s">
        <v>26</v>
      </c>
      <c r="H14" s="40" t="s">
        <v>33</v>
      </c>
      <c r="I14" s="40"/>
      <c r="J14" s="40">
        <v>38</v>
      </c>
      <c r="K14" s="40">
        <v>23</v>
      </c>
      <c r="L14" s="40">
        <v>6.2</v>
      </c>
      <c r="M14" s="40"/>
      <c r="N14" s="40"/>
      <c r="O14" s="40"/>
      <c r="P14" s="40"/>
      <c r="Q14" s="40">
        <v>21</v>
      </c>
      <c r="R14" s="40">
        <v>115</v>
      </c>
      <c r="S14" s="40">
        <f t="shared" si="0"/>
        <v>94</v>
      </c>
      <c r="T14" s="40">
        <v>114</v>
      </c>
      <c r="U14" s="40"/>
      <c r="V14" s="40"/>
      <c r="W14" s="40"/>
      <c r="X14" s="40">
        <v>237</v>
      </c>
      <c r="Y14" s="40"/>
      <c r="Z14" s="40"/>
      <c r="AA14" s="40"/>
      <c r="AB14" s="40"/>
      <c r="AC14" s="40" t="s">
        <v>288</v>
      </c>
      <c r="AD14" s="40" t="s">
        <v>288</v>
      </c>
      <c r="AE14" s="40"/>
      <c r="AF14" s="40"/>
    </row>
    <row r="15" spans="1:32">
      <c r="A15" s="40" t="s">
        <v>1711</v>
      </c>
      <c r="B15" s="88">
        <v>40775</v>
      </c>
      <c r="C15" s="40" t="s">
        <v>1807</v>
      </c>
      <c r="D15" s="40" t="s">
        <v>29</v>
      </c>
      <c r="E15" s="40" t="s">
        <v>25</v>
      </c>
      <c r="F15" s="47" t="s">
        <v>2074</v>
      </c>
      <c r="G15" s="40" t="s">
        <v>26</v>
      </c>
      <c r="H15" s="40" t="s">
        <v>27</v>
      </c>
      <c r="I15" s="40" t="s">
        <v>291</v>
      </c>
      <c r="J15" s="40">
        <v>40.700000000000003</v>
      </c>
      <c r="K15" s="40">
        <v>21.85</v>
      </c>
      <c r="L15" s="40">
        <v>15.2</v>
      </c>
      <c r="M15" s="40"/>
      <c r="N15" s="40"/>
      <c r="O15" s="40"/>
      <c r="P15" s="40"/>
      <c r="Q15" s="40">
        <v>20</v>
      </c>
      <c r="R15" s="40">
        <v>122</v>
      </c>
      <c r="S15" s="40">
        <f t="shared" si="0"/>
        <v>102</v>
      </c>
      <c r="T15" s="40">
        <v>50</v>
      </c>
      <c r="U15" s="40"/>
      <c r="V15" s="40"/>
      <c r="W15" s="40"/>
      <c r="X15" s="40">
        <v>236</v>
      </c>
      <c r="Y15" s="40"/>
      <c r="Z15" s="40"/>
      <c r="AA15" s="40"/>
      <c r="AB15" s="40"/>
      <c r="AC15" s="40" t="s">
        <v>290</v>
      </c>
      <c r="AD15" s="40" t="s">
        <v>306</v>
      </c>
      <c r="AE15" s="40"/>
      <c r="AF15" s="40"/>
    </row>
    <row r="16" spans="1:32">
      <c r="A16" s="40" t="s">
        <v>1711</v>
      </c>
      <c r="B16" s="88">
        <v>40775</v>
      </c>
      <c r="C16" s="40" t="s">
        <v>1455</v>
      </c>
      <c r="D16" s="40" t="s">
        <v>32</v>
      </c>
      <c r="E16" s="40" t="s">
        <v>25</v>
      </c>
      <c r="F16" s="47" t="s">
        <v>2077</v>
      </c>
      <c r="G16" s="40" t="s">
        <v>26</v>
      </c>
      <c r="H16" s="40" t="s">
        <v>66</v>
      </c>
      <c r="I16" s="40"/>
      <c r="J16" s="40">
        <v>27.25</v>
      </c>
      <c r="K16" s="40">
        <v>17.600000000000001</v>
      </c>
      <c r="L16" s="40">
        <v>11.2</v>
      </c>
      <c r="M16" s="40"/>
      <c r="N16" s="40"/>
      <c r="O16" s="40"/>
      <c r="P16" s="40"/>
      <c r="Q16" s="40">
        <v>19</v>
      </c>
      <c r="R16" s="40">
        <v>77</v>
      </c>
      <c r="S16" s="40">
        <f t="shared" si="0"/>
        <v>58</v>
      </c>
      <c r="T16" s="40">
        <v>114</v>
      </c>
      <c r="U16" s="40"/>
      <c r="V16" s="40" t="s">
        <v>296</v>
      </c>
      <c r="W16" s="40"/>
      <c r="X16" s="40"/>
      <c r="Y16" s="40"/>
      <c r="Z16" s="40"/>
      <c r="AA16" s="40"/>
      <c r="AB16" s="40"/>
      <c r="AC16" s="40" t="s">
        <v>290</v>
      </c>
      <c r="AD16" s="40" t="s">
        <v>72</v>
      </c>
      <c r="AE16" s="40"/>
      <c r="AF16" s="40"/>
    </row>
    <row r="17" spans="1:32" s="89" customFormat="1">
      <c r="A17" s="40" t="s">
        <v>1711</v>
      </c>
      <c r="B17" s="88">
        <v>40775</v>
      </c>
      <c r="C17" s="40" t="s">
        <v>1809</v>
      </c>
      <c r="D17" s="40" t="s">
        <v>32</v>
      </c>
      <c r="E17" s="40" t="s">
        <v>25</v>
      </c>
      <c r="F17" s="47" t="s">
        <v>2078</v>
      </c>
      <c r="G17" s="40" t="s">
        <v>26</v>
      </c>
      <c r="H17" s="40" t="s">
        <v>90</v>
      </c>
      <c r="I17" s="40"/>
      <c r="J17" s="40">
        <v>25.9</v>
      </c>
      <c r="K17" s="40">
        <v>15.4</v>
      </c>
      <c r="L17" s="40">
        <v>7.9</v>
      </c>
      <c r="M17" s="40"/>
      <c r="N17" s="40"/>
      <c r="O17" s="40"/>
      <c r="P17" s="40"/>
      <c r="Q17" s="40">
        <v>21</v>
      </c>
      <c r="R17" s="40">
        <v>73</v>
      </c>
      <c r="S17" s="40">
        <f t="shared" si="0"/>
        <v>52</v>
      </c>
      <c r="T17" s="40">
        <v>101</v>
      </c>
      <c r="U17" s="40"/>
      <c r="V17" s="40"/>
      <c r="W17" s="40"/>
      <c r="X17" s="40"/>
      <c r="Y17" s="40"/>
      <c r="Z17" s="40"/>
      <c r="AA17" s="40"/>
      <c r="AB17" s="40"/>
      <c r="AC17" s="40" t="s">
        <v>288</v>
      </c>
      <c r="AD17" s="40" t="s">
        <v>288</v>
      </c>
      <c r="AE17" s="40"/>
      <c r="AF17" s="40"/>
    </row>
    <row r="18" spans="1:32">
      <c r="A18" s="40" t="s">
        <v>1711</v>
      </c>
      <c r="B18" s="88">
        <v>40775</v>
      </c>
      <c r="C18" s="40" t="s">
        <v>1518</v>
      </c>
      <c r="D18" s="40" t="s">
        <v>32</v>
      </c>
      <c r="E18" s="40" t="s">
        <v>25</v>
      </c>
      <c r="F18" s="47" t="s">
        <v>2079</v>
      </c>
      <c r="G18" s="40" t="s">
        <v>26</v>
      </c>
      <c r="H18" s="40" t="s">
        <v>90</v>
      </c>
      <c r="I18" s="40"/>
      <c r="J18" s="40">
        <v>27.9</v>
      </c>
      <c r="K18" s="40">
        <v>16.899999999999999</v>
      </c>
      <c r="L18" s="40">
        <v>10.9</v>
      </c>
      <c r="M18" s="40"/>
      <c r="N18" s="40"/>
      <c r="O18" s="40"/>
      <c r="P18" s="40"/>
      <c r="Q18" s="40">
        <v>19</v>
      </c>
      <c r="R18" s="40">
        <v>71</v>
      </c>
      <c r="S18" s="40">
        <f t="shared" si="0"/>
        <v>52</v>
      </c>
      <c r="T18" s="40">
        <v>55</v>
      </c>
      <c r="U18" s="40"/>
      <c r="V18" s="40" t="s">
        <v>304</v>
      </c>
      <c r="W18" s="40"/>
      <c r="X18" s="40"/>
      <c r="Y18" s="40"/>
      <c r="Z18" s="40"/>
      <c r="AA18" s="40"/>
      <c r="AB18" s="40"/>
      <c r="AC18" s="40" t="s">
        <v>290</v>
      </c>
      <c r="AD18" s="40" t="s">
        <v>72</v>
      </c>
      <c r="AE18" s="40"/>
      <c r="AF18" s="40"/>
    </row>
    <row r="19" spans="1:32">
      <c r="A19" s="40" t="s">
        <v>1711</v>
      </c>
      <c r="B19" s="88">
        <v>40775</v>
      </c>
      <c r="C19" s="40" t="s">
        <v>1810</v>
      </c>
      <c r="D19" s="40" t="s">
        <v>30</v>
      </c>
      <c r="E19" s="40" t="s">
        <v>25</v>
      </c>
      <c r="F19" s="47" t="s">
        <v>2080</v>
      </c>
      <c r="G19" s="40" t="s">
        <v>26</v>
      </c>
      <c r="H19" s="40" t="s">
        <v>33</v>
      </c>
      <c r="I19" s="40" t="s">
        <v>63</v>
      </c>
      <c r="J19" s="40">
        <v>27.05</v>
      </c>
      <c r="K19" s="40">
        <v>17.899999999999999</v>
      </c>
      <c r="L19" s="40">
        <v>8.3000000000000007</v>
      </c>
      <c r="M19" s="40"/>
      <c r="N19" s="40"/>
      <c r="O19" s="40"/>
      <c r="P19" s="40"/>
      <c r="Q19" s="40">
        <v>19</v>
      </c>
      <c r="R19" s="40">
        <v>59</v>
      </c>
      <c r="S19" s="40">
        <f t="shared" si="0"/>
        <v>40</v>
      </c>
      <c r="T19" s="40">
        <v>36</v>
      </c>
      <c r="U19" s="40"/>
      <c r="V19" s="40"/>
      <c r="W19" s="40"/>
      <c r="X19" s="40">
        <v>238</v>
      </c>
      <c r="Y19" s="40"/>
      <c r="Z19" s="40"/>
      <c r="AA19" s="40"/>
      <c r="AB19" s="40"/>
      <c r="AC19" s="40" t="s">
        <v>290</v>
      </c>
      <c r="AD19" s="40" t="s">
        <v>306</v>
      </c>
      <c r="AE19" s="40"/>
      <c r="AF19" s="40"/>
    </row>
    <row r="20" spans="1:32">
      <c r="A20" s="40" t="s">
        <v>1711</v>
      </c>
      <c r="B20" s="88">
        <v>40775</v>
      </c>
      <c r="C20" s="40" t="s">
        <v>1515</v>
      </c>
      <c r="D20" s="40" t="s">
        <v>30</v>
      </c>
      <c r="E20" s="40" t="s">
        <v>25</v>
      </c>
      <c r="F20" s="47" t="s">
        <v>2081</v>
      </c>
      <c r="G20" s="40" t="s">
        <v>26</v>
      </c>
      <c r="H20" s="40" t="s">
        <v>33</v>
      </c>
      <c r="I20" s="40"/>
      <c r="J20" s="40">
        <v>26.85</v>
      </c>
      <c r="K20" s="40">
        <v>17.5</v>
      </c>
      <c r="L20" s="40">
        <v>8.15</v>
      </c>
      <c r="M20" s="40"/>
      <c r="N20" s="40"/>
      <c r="O20" s="40"/>
      <c r="P20" s="40"/>
      <c r="Q20" s="40">
        <v>20</v>
      </c>
      <c r="R20" s="40">
        <v>57</v>
      </c>
      <c r="S20" s="40">
        <f t="shared" si="0"/>
        <v>37</v>
      </c>
      <c r="T20" s="40">
        <v>25</v>
      </c>
      <c r="U20" s="40"/>
      <c r="V20" s="40"/>
      <c r="W20" s="40"/>
      <c r="X20" s="40">
        <v>231</v>
      </c>
      <c r="Y20" s="40"/>
      <c r="Z20" s="40"/>
      <c r="AA20" s="40"/>
      <c r="AB20" s="40"/>
      <c r="AC20" s="40" t="s">
        <v>290</v>
      </c>
      <c r="AD20" s="40" t="s">
        <v>72</v>
      </c>
      <c r="AE20" s="40"/>
      <c r="AF20" s="40"/>
    </row>
    <row r="21" spans="1:32">
      <c r="A21" s="40" t="s">
        <v>1711</v>
      </c>
      <c r="B21" s="88">
        <v>40775</v>
      </c>
      <c r="C21" s="40" t="s">
        <v>1811</v>
      </c>
      <c r="D21" s="40" t="s">
        <v>30</v>
      </c>
      <c r="E21" s="40" t="s">
        <v>25</v>
      </c>
      <c r="F21" s="47" t="s">
        <v>2082</v>
      </c>
      <c r="G21" s="40" t="s">
        <v>26</v>
      </c>
      <c r="H21" s="40" t="s">
        <v>27</v>
      </c>
      <c r="I21" s="40"/>
      <c r="J21" s="40">
        <v>27.3</v>
      </c>
      <c r="K21" s="40">
        <v>15.95</v>
      </c>
      <c r="L21" s="40">
        <v>12.2</v>
      </c>
      <c r="M21" s="40"/>
      <c r="N21" s="40"/>
      <c r="O21" s="40"/>
      <c r="P21" s="40"/>
      <c r="Q21" s="40">
        <v>21</v>
      </c>
      <c r="R21" s="40">
        <v>64</v>
      </c>
      <c r="S21" s="40">
        <f t="shared" si="0"/>
        <v>43</v>
      </c>
      <c r="T21" s="40">
        <v>30</v>
      </c>
      <c r="U21" s="40"/>
      <c r="V21" s="40"/>
      <c r="W21" s="40"/>
      <c r="X21" s="40">
        <v>240</v>
      </c>
      <c r="Y21" s="40"/>
      <c r="Z21" s="40"/>
      <c r="AA21" s="40"/>
      <c r="AB21" s="40"/>
      <c r="AC21" s="40" t="s">
        <v>288</v>
      </c>
      <c r="AD21" s="40" t="s">
        <v>306</v>
      </c>
      <c r="AE21" s="40" t="s">
        <v>319</v>
      </c>
      <c r="AF21" s="40"/>
    </row>
    <row r="22" spans="1:32">
      <c r="A22" s="40" t="s">
        <v>1711</v>
      </c>
      <c r="B22" s="88">
        <v>40775</v>
      </c>
      <c r="C22" s="40" t="s">
        <v>1812</v>
      </c>
      <c r="D22" s="40" t="s">
        <v>30</v>
      </c>
      <c r="E22" s="40" t="s">
        <v>25</v>
      </c>
      <c r="F22" s="47" t="s">
        <v>2083</v>
      </c>
      <c r="G22" s="40" t="s">
        <v>26</v>
      </c>
      <c r="H22" s="40" t="s">
        <v>33</v>
      </c>
      <c r="I22" s="40"/>
      <c r="J22" s="40">
        <v>28</v>
      </c>
      <c r="K22" s="40">
        <v>18.3</v>
      </c>
      <c r="L22" s="40">
        <v>9.75</v>
      </c>
      <c r="M22" s="40"/>
      <c r="N22" s="40"/>
      <c r="O22" s="40"/>
      <c r="P22" s="40"/>
      <c r="Q22" s="40">
        <v>19</v>
      </c>
      <c r="R22" s="40">
        <v>56</v>
      </c>
      <c r="S22" s="40">
        <f t="shared" si="0"/>
        <v>37</v>
      </c>
      <c r="T22" s="40">
        <v>22</v>
      </c>
      <c r="U22" s="40"/>
      <c r="V22" s="40"/>
      <c r="W22" s="40"/>
      <c r="X22" s="40">
        <v>235</v>
      </c>
      <c r="Y22" s="40"/>
      <c r="Z22" s="40"/>
      <c r="AA22" s="40"/>
      <c r="AB22" s="40"/>
      <c r="AC22" s="40" t="s">
        <v>290</v>
      </c>
      <c r="AD22" s="40" t="s">
        <v>290</v>
      </c>
      <c r="AE22" s="40"/>
      <c r="AF22" s="40"/>
    </row>
    <row r="23" spans="1:32">
      <c r="A23" s="40" t="s">
        <v>1712</v>
      </c>
      <c r="B23" s="88">
        <v>40776</v>
      </c>
      <c r="C23" s="40" t="s">
        <v>1468</v>
      </c>
      <c r="D23" s="40" t="s">
        <v>121</v>
      </c>
      <c r="E23" s="40" t="s">
        <v>25</v>
      </c>
      <c r="F23" s="47" t="s">
        <v>2084</v>
      </c>
      <c r="G23" s="40" t="s">
        <v>26</v>
      </c>
      <c r="H23" s="40" t="s">
        <v>27</v>
      </c>
      <c r="I23" s="40"/>
      <c r="J23" s="40">
        <v>49.9</v>
      </c>
      <c r="K23" s="40">
        <v>14.1</v>
      </c>
      <c r="L23" s="40"/>
      <c r="M23" s="40">
        <v>201.65</v>
      </c>
      <c r="N23" s="40">
        <v>188.05</v>
      </c>
      <c r="O23" s="40"/>
      <c r="P23" s="40">
        <v>33.799999999999997</v>
      </c>
      <c r="Q23" s="40">
        <v>19</v>
      </c>
      <c r="R23" s="40">
        <v>186</v>
      </c>
      <c r="S23" s="40">
        <f t="shared" si="0"/>
        <v>167</v>
      </c>
      <c r="T23" s="40">
        <v>9</v>
      </c>
      <c r="U23" s="40"/>
      <c r="V23" s="40"/>
      <c r="W23" s="40"/>
      <c r="X23" s="40"/>
      <c r="Y23" s="40"/>
      <c r="Z23" s="40"/>
      <c r="AA23" s="40"/>
      <c r="AB23" s="40"/>
      <c r="AC23" s="40" t="s">
        <v>290</v>
      </c>
      <c r="AD23" s="40" t="s">
        <v>290</v>
      </c>
      <c r="AE23" s="40"/>
      <c r="AF23" s="40"/>
    </row>
    <row r="24" spans="1:32">
      <c r="A24" s="40" t="s">
        <v>1712</v>
      </c>
      <c r="B24" s="88">
        <v>40776</v>
      </c>
      <c r="C24" s="40" t="s">
        <v>1813</v>
      </c>
      <c r="D24" s="40" t="s">
        <v>24</v>
      </c>
      <c r="E24" s="40" t="s">
        <v>25</v>
      </c>
      <c r="F24" s="47" t="s">
        <v>2085</v>
      </c>
      <c r="G24" s="40" t="s">
        <v>26</v>
      </c>
      <c r="H24" s="40" t="s">
        <v>33</v>
      </c>
      <c r="I24" s="40" t="s">
        <v>305</v>
      </c>
      <c r="J24" s="40">
        <v>48.65</v>
      </c>
      <c r="K24" s="40">
        <v>26.1</v>
      </c>
      <c r="L24" s="40">
        <v>19.7</v>
      </c>
      <c r="M24" s="40"/>
      <c r="N24" s="40"/>
      <c r="O24" s="40"/>
      <c r="P24" s="40"/>
      <c r="Q24" s="40">
        <v>19</v>
      </c>
      <c r="R24" s="40">
        <v>365</v>
      </c>
      <c r="S24" s="40">
        <f t="shared" si="0"/>
        <v>346</v>
      </c>
      <c r="T24" s="40">
        <v>25</v>
      </c>
      <c r="U24" s="40"/>
      <c r="V24" s="40"/>
      <c r="W24" s="40"/>
      <c r="X24" s="40">
        <v>243</v>
      </c>
      <c r="Y24" s="40"/>
      <c r="Z24" s="40"/>
      <c r="AA24" s="40"/>
      <c r="AB24" s="40"/>
      <c r="AC24" s="40" t="s">
        <v>290</v>
      </c>
      <c r="AD24" s="40" t="s">
        <v>72</v>
      </c>
      <c r="AE24" s="40" t="s">
        <v>326</v>
      </c>
      <c r="AF24" s="40"/>
    </row>
    <row r="25" spans="1:32">
      <c r="A25" s="40" t="s">
        <v>1712</v>
      </c>
      <c r="B25" s="88">
        <v>40776</v>
      </c>
      <c r="C25" s="40" t="s">
        <v>1484</v>
      </c>
      <c r="D25" s="40" t="s">
        <v>31</v>
      </c>
      <c r="E25" s="40" t="s">
        <v>25</v>
      </c>
      <c r="F25" s="47" t="s">
        <v>2086</v>
      </c>
      <c r="G25" s="40" t="s">
        <v>26</v>
      </c>
      <c r="H25" s="40" t="s">
        <v>33</v>
      </c>
      <c r="I25" s="40" t="s">
        <v>313</v>
      </c>
      <c r="J25" s="40">
        <v>41.35</v>
      </c>
      <c r="K25" s="40">
        <v>20.5</v>
      </c>
      <c r="L25" s="40">
        <v>15.5</v>
      </c>
      <c r="M25" s="40"/>
      <c r="N25" s="40"/>
      <c r="O25" s="40"/>
      <c r="P25" s="40"/>
      <c r="Q25" s="40">
        <v>19</v>
      </c>
      <c r="R25" s="40">
        <v>206</v>
      </c>
      <c r="S25" s="40">
        <f t="shared" si="0"/>
        <v>187</v>
      </c>
      <c r="T25" s="40">
        <v>12</v>
      </c>
      <c r="U25" s="40"/>
      <c r="V25" s="40" t="s">
        <v>314</v>
      </c>
      <c r="W25" s="40"/>
      <c r="X25" s="40"/>
      <c r="Y25" s="40"/>
      <c r="Z25" s="40"/>
      <c r="AA25" s="40"/>
      <c r="AB25" s="40"/>
      <c r="AC25" s="40" t="s">
        <v>290</v>
      </c>
      <c r="AD25" s="40" t="s">
        <v>306</v>
      </c>
      <c r="AE25" s="40"/>
      <c r="AF25" s="40"/>
    </row>
    <row r="26" spans="1:32">
      <c r="A26" s="40" t="s">
        <v>1712</v>
      </c>
      <c r="B26" s="88">
        <v>40776</v>
      </c>
      <c r="C26" s="40" t="s">
        <v>1482</v>
      </c>
      <c r="D26" s="40" t="s">
        <v>29</v>
      </c>
      <c r="E26" s="40" t="s">
        <v>25</v>
      </c>
      <c r="F26" s="47" t="s">
        <v>2087</v>
      </c>
      <c r="G26" s="40" t="s">
        <v>26</v>
      </c>
      <c r="H26" s="40" t="s">
        <v>33</v>
      </c>
      <c r="I26" s="40"/>
      <c r="J26" s="40">
        <v>39.75</v>
      </c>
      <c r="K26" s="40">
        <v>22.2</v>
      </c>
      <c r="L26" s="40">
        <v>10.5</v>
      </c>
      <c r="M26" s="40"/>
      <c r="N26" s="40"/>
      <c r="O26" s="40"/>
      <c r="P26" s="40"/>
      <c r="Q26" s="40">
        <v>19</v>
      </c>
      <c r="R26" s="40">
        <v>120</v>
      </c>
      <c r="S26" s="40">
        <f t="shared" si="0"/>
        <v>101</v>
      </c>
      <c r="T26" s="40">
        <v>99</v>
      </c>
      <c r="U26" s="40"/>
      <c r="V26" s="40" t="s">
        <v>311</v>
      </c>
      <c r="W26" s="40"/>
      <c r="X26" s="40">
        <v>245</v>
      </c>
      <c r="Y26" s="40"/>
      <c r="Z26" s="40"/>
      <c r="AA26" s="40"/>
      <c r="AB26" s="40"/>
      <c r="AC26" s="40" t="s">
        <v>290</v>
      </c>
      <c r="AD26" s="40" t="s">
        <v>290</v>
      </c>
      <c r="AE26" s="40"/>
      <c r="AF26" s="40"/>
    </row>
    <row r="27" spans="1:32">
      <c r="A27" s="40" t="s">
        <v>1712</v>
      </c>
      <c r="B27" s="88">
        <v>40776</v>
      </c>
      <c r="C27" s="40" t="s">
        <v>1521</v>
      </c>
      <c r="D27" s="40" t="s">
        <v>29</v>
      </c>
      <c r="E27" s="40" t="s">
        <v>25</v>
      </c>
      <c r="F27" s="47" t="s">
        <v>2088</v>
      </c>
      <c r="G27" s="40" t="s">
        <v>26</v>
      </c>
      <c r="H27" s="40" t="s">
        <v>33</v>
      </c>
      <c r="I27" s="40"/>
      <c r="J27" s="40">
        <v>41.05</v>
      </c>
      <c r="K27" s="40">
        <v>24.15</v>
      </c>
      <c r="L27" s="40">
        <v>10.1</v>
      </c>
      <c r="M27" s="40"/>
      <c r="N27" s="40"/>
      <c r="O27" s="40"/>
      <c r="P27" s="40"/>
      <c r="Q27" s="40">
        <v>19</v>
      </c>
      <c r="R27" s="40">
        <v>124</v>
      </c>
      <c r="S27" s="40">
        <f t="shared" si="0"/>
        <v>105</v>
      </c>
      <c r="T27" s="40">
        <v>131</v>
      </c>
      <c r="U27" s="40"/>
      <c r="V27" s="40"/>
      <c r="W27" s="40"/>
      <c r="X27" s="40">
        <v>247</v>
      </c>
      <c r="Y27" s="40"/>
      <c r="Z27" s="40"/>
      <c r="AA27" s="40"/>
      <c r="AB27" s="40"/>
      <c r="AC27" s="40" t="s">
        <v>290</v>
      </c>
      <c r="AD27" s="40" t="s">
        <v>306</v>
      </c>
      <c r="AE27" s="40"/>
      <c r="AF27" s="40"/>
    </row>
    <row r="28" spans="1:32">
      <c r="A28" s="41" t="s">
        <v>1712</v>
      </c>
      <c r="B28" s="90">
        <v>40776</v>
      </c>
      <c r="C28" s="41" t="s">
        <v>532</v>
      </c>
      <c r="D28" s="41" t="s">
        <v>32</v>
      </c>
      <c r="E28" s="41" t="s">
        <v>25</v>
      </c>
      <c r="F28" s="71" t="s">
        <v>2591</v>
      </c>
      <c r="G28" s="41" t="s">
        <v>26</v>
      </c>
      <c r="H28" s="41" t="s">
        <v>33</v>
      </c>
      <c r="I28" s="41"/>
      <c r="J28" s="41">
        <v>25.4</v>
      </c>
      <c r="K28" s="41">
        <v>16</v>
      </c>
      <c r="L28" s="41"/>
      <c r="M28" s="41"/>
      <c r="N28" s="41"/>
      <c r="O28" s="41"/>
      <c r="P28" s="41"/>
      <c r="Q28" s="41">
        <v>19</v>
      </c>
      <c r="R28" s="41">
        <v>60</v>
      </c>
      <c r="S28" s="41">
        <f t="shared" si="0"/>
        <v>41</v>
      </c>
      <c r="T28" s="41"/>
      <c r="U28" s="41"/>
      <c r="V28" s="41" t="s">
        <v>316</v>
      </c>
      <c r="W28" s="41" t="s">
        <v>73</v>
      </c>
      <c r="X28" s="41"/>
      <c r="Y28" s="41"/>
      <c r="Z28" s="41"/>
      <c r="AA28" s="41"/>
      <c r="AB28" s="41"/>
      <c r="AC28" s="41" t="s">
        <v>290</v>
      </c>
      <c r="AD28" s="40" t="s">
        <v>306</v>
      </c>
      <c r="AE28" s="40"/>
      <c r="AF28" s="40"/>
    </row>
    <row r="29" spans="1:32">
      <c r="A29" s="40" t="s">
        <v>1712</v>
      </c>
      <c r="B29" s="88">
        <v>40776</v>
      </c>
      <c r="C29" s="40" t="s">
        <v>1480</v>
      </c>
      <c r="D29" s="40" t="s">
        <v>32</v>
      </c>
      <c r="E29" s="40" t="s">
        <v>25</v>
      </c>
      <c r="F29" s="47" t="s">
        <v>2089</v>
      </c>
      <c r="G29" s="40" t="s">
        <v>26</v>
      </c>
      <c r="H29" s="40" t="s">
        <v>27</v>
      </c>
      <c r="I29" s="40"/>
      <c r="J29" s="40">
        <v>28.35</v>
      </c>
      <c r="K29" s="40">
        <v>16.649999999999999</v>
      </c>
      <c r="L29" s="40">
        <v>15.25</v>
      </c>
      <c r="M29" s="40"/>
      <c r="N29" s="40"/>
      <c r="O29" s="40"/>
      <c r="P29" s="40"/>
      <c r="Q29" s="40">
        <v>19</v>
      </c>
      <c r="R29" s="40">
        <v>74</v>
      </c>
      <c r="S29" s="40">
        <f t="shared" si="0"/>
        <v>55</v>
      </c>
      <c r="T29" s="40">
        <v>61</v>
      </c>
      <c r="U29" s="40"/>
      <c r="V29" s="40"/>
      <c r="W29" s="40"/>
      <c r="X29" s="40"/>
      <c r="Y29" s="40"/>
      <c r="Z29" s="40"/>
      <c r="AA29" s="40"/>
      <c r="AB29" s="40"/>
      <c r="AC29" s="40" t="s">
        <v>290</v>
      </c>
      <c r="AD29" s="40" t="s">
        <v>290</v>
      </c>
      <c r="AE29" s="40"/>
      <c r="AF29" s="40"/>
    </row>
    <row r="30" spans="1:32">
      <c r="A30" s="40" t="s">
        <v>1712</v>
      </c>
      <c r="B30" s="88">
        <v>40776</v>
      </c>
      <c r="C30" s="40" t="s">
        <v>1466</v>
      </c>
      <c r="D30" s="40" t="s">
        <v>30</v>
      </c>
      <c r="E30" s="40" t="s">
        <v>25</v>
      </c>
      <c r="F30" s="47" t="s">
        <v>2090</v>
      </c>
      <c r="G30" s="40" t="s">
        <v>26</v>
      </c>
      <c r="H30" s="40" t="s">
        <v>27</v>
      </c>
      <c r="I30" s="40" t="s">
        <v>291</v>
      </c>
      <c r="J30" s="40">
        <v>27.45</v>
      </c>
      <c r="K30" s="40">
        <v>16.95</v>
      </c>
      <c r="L30" s="40">
        <v>13.3</v>
      </c>
      <c r="M30" s="40"/>
      <c r="N30" s="40"/>
      <c r="O30" s="40"/>
      <c r="P30" s="40"/>
      <c r="Q30" s="40">
        <v>19</v>
      </c>
      <c r="R30" s="40">
        <v>55</v>
      </c>
      <c r="S30" s="40">
        <f t="shared" si="0"/>
        <v>36</v>
      </c>
      <c r="T30" s="40">
        <v>22</v>
      </c>
      <c r="U30" s="40"/>
      <c r="V30" s="40" t="s">
        <v>308</v>
      </c>
      <c r="W30" s="40"/>
      <c r="X30" s="40">
        <v>244</v>
      </c>
      <c r="Y30" s="40"/>
      <c r="Z30" s="40"/>
      <c r="AA30" s="40"/>
      <c r="AB30" s="40"/>
      <c r="AC30" s="40" t="s">
        <v>290</v>
      </c>
      <c r="AD30" s="40" t="s">
        <v>290</v>
      </c>
      <c r="AE30" s="40" t="s">
        <v>327</v>
      </c>
      <c r="AF30" s="40"/>
    </row>
    <row r="31" spans="1:32">
      <c r="A31" s="40" t="s">
        <v>1712</v>
      </c>
      <c r="B31" s="88">
        <v>40776</v>
      </c>
      <c r="C31" s="40" t="s">
        <v>1818</v>
      </c>
      <c r="D31" s="40" t="s">
        <v>30</v>
      </c>
      <c r="E31" s="40" t="s">
        <v>25</v>
      </c>
      <c r="F31" s="47" t="s">
        <v>2091</v>
      </c>
      <c r="G31" s="40" t="s">
        <v>26</v>
      </c>
      <c r="H31" s="40" t="s">
        <v>33</v>
      </c>
      <c r="I31" s="40"/>
      <c r="J31" s="40">
        <v>26.5</v>
      </c>
      <c r="K31" s="40">
        <v>16.5</v>
      </c>
      <c r="L31" s="40">
        <v>8.8000000000000007</v>
      </c>
      <c r="M31" s="40"/>
      <c r="N31" s="40"/>
      <c r="O31" s="40"/>
      <c r="P31" s="40"/>
      <c r="Q31" s="40">
        <v>19</v>
      </c>
      <c r="R31" s="40">
        <v>55</v>
      </c>
      <c r="S31" s="40">
        <f t="shared" si="0"/>
        <v>36</v>
      </c>
      <c r="T31" s="40">
        <v>69</v>
      </c>
      <c r="U31" s="40"/>
      <c r="V31" s="40" t="s">
        <v>307</v>
      </c>
      <c r="W31" s="40"/>
      <c r="X31" s="40">
        <v>249</v>
      </c>
      <c r="Y31" s="40"/>
      <c r="Z31" s="40"/>
      <c r="AA31" s="40"/>
      <c r="AB31" s="40"/>
      <c r="AC31" s="40" t="s">
        <v>290</v>
      </c>
      <c r="AD31" s="40" t="s">
        <v>306</v>
      </c>
      <c r="AE31" s="40"/>
      <c r="AF31" s="40"/>
    </row>
    <row r="32" spans="1:32">
      <c r="A32" s="40" t="s">
        <v>1712</v>
      </c>
      <c r="B32" s="88">
        <v>40776</v>
      </c>
      <c r="C32" s="40" t="s">
        <v>1457</v>
      </c>
      <c r="D32" s="40" t="s">
        <v>30</v>
      </c>
      <c r="E32" s="40" t="s">
        <v>25</v>
      </c>
      <c r="F32" s="47" t="s">
        <v>2092</v>
      </c>
      <c r="G32" s="40" t="s">
        <v>26</v>
      </c>
      <c r="H32" s="40" t="s">
        <v>27</v>
      </c>
      <c r="I32" s="40" t="s">
        <v>291</v>
      </c>
      <c r="J32" s="40">
        <v>28.65</v>
      </c>
      <c r="K32" s="40">
        <v>17.25</v>
      </c>
      <c r="L32" s="40">
        <v>14.7</v>
      </c>
      <c r="M32" s="40"/>
      <c r="N32" s="40"/>
      <c r="O32" s="40"/>
      <c r="P32" s="40"/>
      <c r="Q32" s="40">
        <v>19</v>
      </c>
      <c r="R32" s="40">
        <v>67</v>
      </c>
      <c r="S32" s="40">
        <f t="shared" si="0"/>
        <v>48</v>
      </c>
      <c r="T32" s="40">
        <v>61</v>
      </c>
      <c r="U32" s="40"/>
      <c r="V32" s="40"/>
      <c r="W32" s="40"/>
      <c r="X32" s="40">
        <v>248</v>
      </c>
      <c r="Y32" s="40"/>
      <c r="Z32" s="40"/>
      <c r="AA32" s="40"/>
      <c r="AB32" s="40"/>
      <c r="AC32" s="40" t="s">
        <v>290</v>
      </c>
      <c r="AD32" s="40" t="s">
        <v>306</v>
      </c>
      <c r="AE32" s="40"/>
      <c r="AF32" s="40"/>
    </row>
    <row r="33" spans="1:32">
      <c r="A33" s="40" t="s">
        <v>1712</v>
      </c>
      <c r="B33" s="88">
        <v>40776</v>
      </c>
      <c r="C33" s="40" t="s">
        <v>1483</v>
      </c>
      <c r="D33" s="40" t="s">
        <v>30</v>
      </c>
      <c r="E33" s="40" t="s">
        <v>25</v>
      </c>
      <c r="F33" s="47" t="s">
        <v>2093</v>
      </c>
      <c r="G33" s="40" t="s">
        <v>26</v>
      </c>
      <c r="H33" s="40" t="s">
        <v>33</v>
      </c>
      <c r="I33" s="40"/>
      <c r="J33" s="40">
        <v>26.25</v>
      </c>
      <c r="K33" s="40">
        <v>15.95</v>
      </c>
      <c r="L33" s="40">
        <v>9.1999999999999993</v>
      </c>
      <c r="M33" s="40"/>
      <c r="N33" s="40"/>
      <c r="O33" s="40"/>
      <c r="P33" s="40"/>
      <c r="Q33" s="40">
        <v>19</v>
      </c>
      <c r="R33" s="40">
        <v>60</v>
      </c>
      <c r="S33" s="40">
        <f t="shared" si="0"/>
        <v>41</v>
      </c>
      <c r="T33" s="40">
        <v>22</v>
      </c>
      <c r="U33" s="40"/>
      <c r="V33" s="40"/>
      <c r="W33" s="40"/>
      <c r="X33" s="40">
        <v>246</v>
      </c>
      <c r="Y33" s="40"/>
      <c r="Z33" s="40"/>
      <c r="AA33" s="40"/>
      <c r="AB33" s="40"/>
      <c r="AC33" s="40" t="s">
        <v>290</v>
      </c>
      <c r="AD33" s="40" t="s">
        <v>72</v>
      </c>
      <c r="AE33" s="40"/>
      <c r="AF33" s="40"/>
    </row>
    <row r="34" spans="1:32">
      <c r="A34" s="40" t="s">
        <v>1713</v>
      </c>
      <c r="B34" s="88">
        <v>40777</v>
      </c>
      <c r="C34" s="40" t="s">
        <v>1816</v>
      </c>
      <c r="D34" s="40" t="s">
        <v>24</v>
      </c>
      <c r="E34" s="40" t="s">
        <v>25</v>
      </c>
      <c r="F34" s="47" t="s">
        <v>2094</v>
      </c>
      <c r="G34" s="40" t="s">
        <v>26</v>
      </c>
      <c r="H34" s="40" t="s">
        <v>33</v>
      </c>
      <c r="I34" s="40"/>
      <c r="J34" s="40">
        <v>45</v>
      </c>
      <c r="K34" s="40">
        <v>25.65</v>
      </c>
      <c r="L34" s="40">
        <v>17</v>
      </c>
      <c r="M34" s="40"/>
      <c r="N34" s="40"/>
      <c r="O34" s="40"/>
      <c r="P34" s="40"/>
      <c r="Q34" s="40">
        <v>19</v>
      </c>
      <c r="R34" s="40">
        <v>279</v>
      </c>
      <c r="S34" s="40">
        <f t="shared" ref="S34:S52" si="1">R34-Q34</f>
        <v>260</v>
      </c>
      <c r="T34" s="40">
        <v>32</v>
      </c>
      <c r="U34" s="40"/>
      <c r="V34" s="40" t="s">
        <v>320</v>
      </c>
      <c r="W34" s="40"/>
      <c r="X34" s="40">
        <v>250</v>
      </c>
      <c r="Y34" s="40"/>
      <c r="Z34" s="40"/>
      <c r="AA34" s="40"/>
      <c r="AB34" s="40"/>
      <c r="AC34" s="40" t="s">
        <v>290</v>
      </c>
      <c r="AD34" s="40" t="s">
        <v>306</v>
      </c>
      <c r="AE34" s="40"/>
      <c r="AF34" s="40"/>
    </row>
    <row r="35" spans="1:32">
      <c r="A35" s="40" t="s">
        <v>1713</v>
      </c>
      <c r="B35" s="88">
        <v>40777</v>
      </c>
      <c r="C35" s="40" t="s">
        <v>1507</v>
      </c>
      <c r="D35" s="40" t="s">
        <v>31</v>
      </c>
      <c r="E35" s="40" t="s">
        <v>25</v>
      </c>
      <c r="F35" s="47" t="s">
        <v>2095</v>
      </c>
      <c r="G35" s="40" t="s">
        <v>26</v>
      </c>
      <c r="H35" s="40" t="s">
        <v>33</v>
      </c>
      <c r="I35" s="40" t="s">
        <v>63</v>
      </c>
      <c r="J35" s="40">
        <v>40.5</v>
      </c>
      <c r="K35" s="40">
        <v>20.05</v>
      </c>
      <c r="L35" s="40">
        <v>14.85</v>
      </c>
      <c r="M35" s="40"/>
      <c r="N35" s="40"/>
      <c r="O35" s="40"/>
      <c r="P35" s="40"/>
      <c r="Q35" s="40">
        <v>19</v>
      </c>
      <c r="R35" s="40">
        <v>166</v>
      </c>
      <c r="S35" s="40">
        <f t="shared" si="1"/>
        <v>147</v>
      </c>
      <c r="T35" s="40">
        <v>38</v>
      </c>
      <c r="U35" s="40"/>
      <c r="V35" s="40"/>
      <c r="W35" s="40"/>
      <c r="X35" s="40"/>
      <c r="Y35" s="40"/>
      <c r="Z35" s="40"/>
      <c r="AA35" s="40"/>
      <c r="AB35" s="40"/>
      <c r="AC35" s="40" t="s">
        <v>290</v>
      </c>
      <c r="AD35" s="40" t="s">
        <v>72</v>
      </c>
      <c r="AE35" s="40"/>
      <c r="AF35" s="40"/>
    </row>
    <row r="36" spans="1:32">
      <c r="A36" s="40" t="s">
        <v>1713</v>
      </c>
      <c r="B36" s="88">
        <v>40777</v>
      </c>
      <c r="C36" s="40" t="s">
        <v>1480</v>
      </c>
      <c r="D36" s="40" t="s">
        <v>37</v>
      </c>
      <c r="E36" s="40" t="s">
        <v>25</v>
      </c>
      <c r="F36" s="47" t="s">
        <v>2096</v>
      </c>
      <c r="G36" s="40" t="s">
        <v>26</v>
      </c>
      <c r="H36" s="40" t="s">
        <v>33</v>
      </c>
      <c r="I36" s="40" t="s">
        <v>63</v>
      </c>
      <c r="J36" s="40">
        <v>36.299999999999997</v>
      </c>
      <c r="K36" s="40">
        <v>19</v>
      </c>
      <c r="L36" s="40">
        <v>18.899999999999999</v>
      </c>
      <c r="M36" s="40"/>
      <c r="N36" s="40"/>
      <c r="O36" s="40"/>
      <c r="P36" s="40"/>
      <c r="Q36" s="40">
        <v>19</v>
      </c>
      <c r="R36" s="40">
        <v>129</v>
      </c>
      <c r="S36" s="40">
        <f t="shared" si="1"/>
        <v>110</v>
      </c>
      <c r="T36" s="40">
        <v>5</v>
      </c>
      <c r="U36" s="40"/>
      <c r="V36" s="40"/>
      <c r="W36" s="40"/>
      <c r="X36" s="40"/>
      <c r="Y36" s="40"/>
      <c r="Z36" s="40"/>
      <c r="AA36" s="40"/>
      <c r="AB36" s="40"/>
      <c r="AC36" s="40" t="s">
        <v>290</v>
      </c>
      <c r="AD36" s="40" t="s">
        <v>306</v>
      </c>
      <c r="AE36" s="40"/>
      <c r="AF36" s="40"/>
    </row>
    <row r="37" spans="1:32">
      <c r="A37" s="40" t="s">
        <v>1713</v>
      </c>
      <c r="B37" s="88">
        <v>40777</v>
      </c>
      <c r="C37" s="40" t="s">
        <v>1465</v>
      </c>
      <c r="D37" s="40" t="s">
        <v>29</v>
      </c>
      <c r="E37" s="40" t="s">
        <v>25</v>
      </c>
      <c r="F37" s="47" t="s">
        <v>2097</v>
      </c>
      <c r="G37" s="40" t="s">
        <v>26</v>
      </c>
      <c r="H37" s="40" t="s">
        <v>33</v>
      </c>
      <c r="I37" s="40" t="s">
        <v>323</v>
      </c>
      <c r="J37" s="40">
        <v>39.25</v>
      </c>
      <c r="K37" s="40">
        <v>23.9</v>
      </c>
      <c r="L37" s="40">
        <v>11.6</v>
      </c>
      <c r="M37" s="40"/>
      <c r="N37" s="40"/>
      <c r="O37" s="40"/>
      <c r="P37" s="40"/>
      <c r="Q37" s="40">
        <v>19</v>
      </c>
      <c r="R37" s="40">
        <v>147</v>
      </c>
      <c r="S37" s="40">
        <f t="shared" si="1"/>
        <v>128</v>
      </c>
      <c r="T37" s="40">
        <v>140</v>
      </c>
      <c r="U37" s="40"/>
      <c r="V37" s="40"/>
      <c r="W37" s="40"/>
      <c r="X37" s="40">
        <v>251</v>
      </c>
      <c r="Y37" s="40"/>
      <c r="Z37" s="40"/>
      <c r="AA37" s="40"/>
      <c r="AB37" s="40"/>
      <c r="AC37" s="40" t="s">
        <v>290</v>
      </c>
      <c r="AD37" s="40" t="s">
        <v>290</v>
      </c>
      <c r="AE37" s="40"/>
      <c r="AF37" s="40"/>
    </row>
    <row r="38" spans="1:32">
      <c r="A38" s="40" t="s">
        <v>1713</v>
      </c>
      <c r="B38" s="88">
        <v>40777</v>
      </c>
      <c r="C38" s="40" t="s">
        <v>1509</v>
      </c>
      <c r="D38" s="40" t="s">
        <v>29</v>
      </c>
      <c r="E38" s="40" t="s">
        <v>25</v>
      </c>
      <c r="F38" s="47" t="s">
        <v>2098</v>
      </c>
      <c r="G38" s="40" t="s">
        <v>26</v>
      </c>
      <c r="H38" s="40" t="s">
        <v>33</v>
      </c>
      <c r="I38" s="40"/>
      <c r="J38" s="40">
        <v>41</v>
      </c>
      <c r="K38" s="40">
        <v>23.7</v>
      </c>
      <c r="L38" s="40">
        <v>13.75</v>
      </c>
      <c r="M38" s="40"/>
      <c r="N38" s="40"/>
      <c r="O38" s="40"/>
      <c r="P38" s="40"/>
      <c r="Q38" s="40">
        <v>19</v>
      </c>
      <c r="R38" s="40">
        <v>131</v>
      </c>
      <c r="S38" s="40">
        <f t="shared" si="1"/>
        <v>112</v>
      </c>
      <c r="T38" s="40">
        <v>131</v>
      </c>
      <c r="U38" s="40"/>
      <c r="V38" s="40" t="s">
        <v>325</v>
      </c>
      <c r="W38" s="40"/>
      <c r="X38" s="40">
        <v>252</v>
      </c>
      <c r="Y38" s="40"/>
      <c r="Z38" s="40"/>
      <c r="AA38" s="40"/>
      <c r="AB38" s="40"/>
      <c r="AC38" s="40" t="s">
        <v>290</v>
      </c>
      <c r="AD38" s="40" t="s">
        <v>290</v>
      </c>
      <c r="AE38" s="40" t="s">
        <v>328</v>
      </c>
      <c r="AF38" s="40"/>
    </row>
    <row r="39" spans="1:32">
      <c r="A39" s="40" t="s">
        <v>1713</v>
      </c>
      <c r="B39" s="88">
        <v>40777</v>
      </c>
      <c r="C39" s="40" t="s">
        <v>1488</v>
      </c>
      <c r="D39" s="40" t="s">
        <v>32</v>
      </c>
      <c r="E39" s="40" t="s">
        <v>25</v>
      </c>
      <c r="F39" s="47" t="s">
        <v>2099</v>
      </c>
      <c r="G39" s="40" t="s">
        <v>26</v>
      </c>
      <c r="H39" s="40" t="s">
        <v>27</v>
      </c>
      <c r="I39" s="40" t="s">
        <v>291</v>
      </c>
      <c r="J39" s="40">
        <v>27.4</v>
      </c>
      <c r="K39" s="40">
        <v>16.05</v>
      </c>
      <c r="L39" s="40">
        <v>13.4</v>
      </c>
      <c r="M39" s="40"/>
      <c r="N39" s="40"/>
      <c r="O39" s="40"/>
      <c r="P39" s="40"/>
      <c r="Q39" s="40">
        <v>19</v>
      </c>
      <c r="R39" s="40">
        <v>70</v>
      </c>
      <c r="S39" s="40">
        <f t="shared" si="1"/>
        <v>51</v>
      </c>
      <c r="T39" s="40">
        <v>106</v>
      </c>
      <c r="U39" s="40"/>
      <c r="V39" s="40"/>
      <c r="W39" s="40"/>
      <c r="X39" s="40"/>
      <c r="Y39" s="40"/>
      <c r="Z39" s="40"/>
      <c r="AA39" s="40"/>
      <c r="AB39" s="40"/>
      <c r="AC39" s="40" t="s">
        <v>290</v>
      </c>
      <c r="AD39" s="40" t="s">
        <v>306</v>
      </c>
      <c r="AE39" s="40"/>
      <c r="AF39" s="40"/>
    </row>
    <row r="40" spans="1:32">
      <c r="A40" s="40" t="s">
        <v>1713</v>
      </c>
      <c r="B40" s="88">
        <v>40777</v>
      </c>
      <c r="C40" s="40" t="s">
        <v>1821</v>
      </c>
      <c r="D40" s="40" t="s">
        <v>30</v>
      </c>
      <c r="E40" s="40" t="s">
        <v>25</v>
      </c>
      <c r="F40" s="47" t="s">
        <v>2100</v>
      </c>
      <c r="G40" s="40" t="s">
        <v>26</v>
      </c>
      <c r="H40" s="40" t="s">
        <v>27</v>
      </c>
      <c r="I40" s="40" t="s">
        <v>318</v>
      </c>
      <c r="J40" s="40">
        <v>27.6</v>
      </c>
      <c r="K40" s="40">
        <v>17.55</v>
      </c>
      <c r="L40" s="40">
        <v>15.3</v>
      </c>
      <c r="M40" s="40"/>
      <c r="N40" s="40"/>
      <c r="O40" s="40"/>
      <c r="P40" s="40"/>
      <c r="Q40" s="40">
        <v>19</v>
      </c>
      <c r="R40" s="40">
        <v>62</v>
      </c>
      <c r="S40" s="40">
        <f t="shared" si="1"/>
        <v>43</v>
      </c>
      <c r="T40" s="40">
        <v>31</v>
      </c>
      <c r="U40" s="40"/>
      <c r="V40" s="40"/>
      <c r="W40" s="40"/>
      <c r="X40" s="40">
        <v>253</v>
      </c>
      <c r="Y40" s="40"/>
      <c r="Z40" s="40"/>
      <c r="AA40" s="40"/>
      <c r="AB40" s="40"/>
      <c r="AC40" s="40" t="s">
        <v>290</v>
      </c>
      <c r="AD40" s="40" t="s">
        <v>72</v>
      </c>
      <c r="AE40" s="40"/>
      <c r="AF40" s="40"/>
    </row>
    <row r="41" spans="1:32">
      <c r="A41" s="40" t="s">
        <v>1713</v>
      </c>
      <c r="B41" s="88">
        <v>40777</v>
      </c>
      <c r="C41" s="40" t="s">
        <v>1813</v>
      </c>
      <c r="D41" s="40" t="s">
        <v>30</v>
      </c>
      <c r="E41" s="40" t="s">
        <v>25</v>
      </c>
      <c r="F41" s="47" t="s">
        <v>2101</v>
      </c>
      <c r="G41" s="40" t="s">
        <v>26</v>
      </c>
      <c r="H41" s="40" t="s">
        <v>27</v>
      </c>
      <c r="I41" s="40" t="s">
        <v>291</v>
      </c>
      <c r="J41" s="40">
        <v>27.5</v>
      </c>
      <c r="K41" s="40">
        <v>16.899999999999999</v>
      </c>
      <c r="L41" s="40">
        <v>15.2</v>
      </c>
      <c r="M41" s="40"/>
      <c r="N41" s="40"/>
      <c r="O41" s="40"/>
      <c r="P41" s="40"/>
      <c r="Q41" s="40">
        <v>19</v>
      </c>
      <c r="R41" s="40">
        <v>61</v>
      </c>
      <c r="S41" s="40">
        <f t="shared" si="1"/>
        <v>42</v>
      </c>
      <c r="T41" s="40">
        <v>28</v>
      </c>
      <c r="U41" s="40"/>
      <c r="V41" s="40" t="s">
        <v>317</v>
      </c>
      <c r="W41" s="40"/>
      <c r="X41" s="40">
        <v>254</v>
      </c>
      <c r="Y41" s="40"/>
      <c r="Z41" s="40"/>
      <c r="AA41" s="40"/>
      <c r="AB41" s="40"/>
      <c r="AC41" s="40" t="s">
        <v>290</v>
      </c>
      <c r="AD41" s="40" t="s">
        <v>306</v>
      </c>
      <c r="AE41" s="40"/>
      <c r="AF41" s="40"/>
    </row>
    <row r="42" spans="1:32">
      <c r="A42" s="40" t="s">
        <v>1714</v>
      </c>
      <c r="B42" s="88">
        <v>40778</v>
      </c>
      <c r="C42" s="40" t="s">
        <v>1817</v>
      </c>
      <c r="D42" s="40" t="s">
        <v>121</v>
      </c>
      <c r="E42" s="40" t="s">
        <v>25</v>
      </c>
      <c r="F42" s="47" t="s">
        <v>2102</v>
      </c>
      <c r="G42" s="40" t="s">
        <v>26</v>
      </c>
      <c r="H42" s="40" t="s">
        <v>33</v>
      </c>
      <c r="I42" s="40"/>
      <c r="J42" s="40">
        <v>49</v>
      </c>
      <c r="K42" s="40">
        <v>14.3</v>
      </c>
      <c r="L42" s="40"/>
      <c r="M42" s="40">
        <v>215.3</v>
      </c>
      <c r="N42" s="40">
        <v>197.95</v>
      </c>
      <c r="O42" s="40"/>
      <c r="P42" s="40">
        <v>34.5</v>
      </c>
      <c r="Q42" s="40">
        <v>22</v>
      </c>
      <c r="R42" s="40">
        <v>205</v>
      </c>
      <c r="S42" s="40">
        <f t="shared" si="1"/>
        <v>183</v>
      </c>
      <c r="T42" s="40">
        <v>11</v>
      </c>
      <c r="U42" s="40"/>
      <c r="V42" s="40"/>
      <c r="W42" s="40"/>
      <c r="X42" s="40"/>
      <c r="Y42" s="40"/>
      <c r="Z42" s="40"/>
      <c r="AA42" s="40"/>
      <c r="AB42" s="40"/>
      <c r="AC42" s="40" t="s">
        <v>290</v>
      </c>
      <c r="AD42" s="40" t="s">
        <v>72</v>
      </c>
      <c r="AE42" s="40"/>
      <c r="AF42" s="40"/>
    </row>
    <row r="43" spans="1:32">
      <c r="A43" s="40" t="s">
        <v>1714</v>
      </c>
      <c r="B43" s="88">
        <v>40778</v>
      </c>
      <c r="C43" s="40" t="s">
        <v>1514</v>
      </c>
      <c r="D43" s="40" t="s">
        <v>36</v>
      </c>
      <c r="E43" s="40" t="s">
        <v>25</v>
      </c>
      <c r="F43" s="47" t="s">
        <v>2103</v>
      </c>
      <c r="G43" s="40" t="s">
        <v>26</v>
      </c>
      <c r="H43" s="40" t="s">
        <v>33</v>
      </c>
      <c r="I43" s="40"/>
      <c r="J43" s="40">
        <v>33.25</v>
      </c>
      <c r="K43" s="40">
        <v>14.6</v>
      </c>
      <c r="L43" s="40">
        <v>5.7</v>
      </c>
      <c r="M43" s="40">
        <v>146.80000000000001</v>
      </c>
      <c r="N43" s="40">
        <v>99</v>
      </c>
      <c r="O43" s="40"/>
      <c r="P43" s="40"/>
      <c r="Q43" s="40">
        <v>22</v>
      </c>
      <c r="R43" s="40">
        <v>102</v>
      </c>
      <c r="S43" s="40">
        <f t="shared" si="1"/>
        <v>80</v>
      </c>
      <c r="T43" s="40">
        <v>4</v>
      </c>
      <c r="U43" s="40"/>
      <c r="V43" s="40"/>
      <c r="W43" s="40"/>
      <c r="X43" s="40"/>
      <c r="Y43" s="40"/>
      <c r="Z43" s="40"/>
      <c r="AA43" s="40"/>
      <c r="AB43" s="40"/>
      <c r="AC43" s="40" t="s">
        <v>290</v>
      </c>
      <c r="AD43" s="40" t="s">
        <v>306</v>
      </c>
      <c r="AE43" s="40"/>
      <c r="AF43" s="40"/>
    </row>
    <row r="44" spans="1:32">
      <c r="A44" s="40" t="s">
        <v>1714</v>
      </c>
      <c r="B44" s="88">
        <v>40778</v>
      </c>
      <c r="C44" s="40" t="s">
        <v>1518</v>
      </c>
      <c r="D44" s="40" t="s">
        <v>31</v>
      </c>
      <c r="E44" s="40" t="s">
        <v>25</v>
      </c>
      <c r="F44" s="47" t="s">
        <v>2104</v>
      </c>
      <c r="G44" s="40" t="s">
        <v>26</v>
      </c>
      <c r="H44" s="40" t="s">
        <v>27</v>
      </c>
      <c r="I44" s="40" t="s">
        <v>291</v>
      </c>
      <c r="J44" s="40">
        <v>41.65</v>
      </c>
      <c r="K44" s="40">
        <v>19.149999999999999</v>
      </c>
      <c r="L44" s="40">
        <v>25</v>
      </c>
      <c r="M44" s="40"/>
      <c r="N44" s="40"/>
      <c r="O44" s="40"/>
      <c r="P44" s="40"/>
      <c r="Q44" s="40">
        <v>21</v>
      </c>
      <c r="R44" s="40">
        <v>183</v>
      </c>
      <c r="S44" s="40">
        <f t="shared" si="1"/>
        <v>162</v>
      </c>
      <c r="T44" s="40">
        <v>18</v>
      </c>
      <c r="U44" s="40"/>
      <c r="V44" s="40" t="s">
        <v>331</v>
      </c>
      <c r="W44" s="40"/>
      <c r="X44" s="40"/>
      <c r="Y44" s="40"/>
      <c r="Z44" s="40"/>
      <c r="AA44" s="40"/>
      <c r="AB44" s="40"/>
      <c r="AC44" s="40" t="s">
        <v>290</v>
      </c>
      <c r="AD44" s="40" t="s">
        <v>72</v>
      </c>
      <c r="AE44" s="40"/>
      <c r="AF44" s="40"/>
    </row>
    <row r="45" spans="1:32">
      <c r="A45" s="40" t="s">
        <v>1714</v>
      </c>
      <c r="B45" s="88">
        <v>40778</v>
      </c>
      <c r="C45" s="40" t="s">
        <v>1522</v>
      </c>
      <c r="D45" s="40" t="s">
        <v>146</v>
      </c>
      <c r="E45" s="40" t="s">
        <v>25</v>
      </c>
      <c r="F45" s="47" t="s">
        <v>2105</v>
      </c>
      <c r="G45" s="40" t="s">
        <v>26</v>
      </c>
      <c r="H45" s="40" t="s">
        <v>27</v>
      </c>
      <c r="I45" s="40" t="s">
        <v>40</v>
      </c>
      <c r="J45" s="40">
        <v>22.9</v>
      </c>
      <c r="K45" s="40">
        <v>13.3</v>
      </c>
      <c r="L45" s="40">
        <v>20.65</v>
      </c>
      <c r="M45" s="40"/>
      <c r="N45" s="40"/>
      <c r="O45" s="40"/>
      <c r="P45" s="40"/>
      <c r="Q45" s="40">
        <v>21</v>
      </c>
      <c r="R45" s="40">
        <v>60</v>
      </c>
      <c r="S45" s="40">
        <f t="shared" si="1"/>
        <v>39</v>
      </c>
      <c r="T45" s="40">
        <v>6</v>
      </c>
      <c r="U45" s="40"/>
      <c r="V45" s="40"/>
      <c r="W45" s="40"/>
      <c r="X45" s="40"/>
      <c r="Y45" s="40"/>
      <c r="Z45" s="40"/>
      <c r="AA45" s="40"/>
      <c r="AB45" s="40"/>
      <c r="AC45" s="40" t="s">
        <v>290</v>
      </c>
      <c r="AD45" s="40" t="s">
        <v>72</v>
      </c>
      <c r="AE45" s="40"/>
      <c r="AF45" s="40"/>
    </row>
    <row r="46" spans="1:32">
      <c r="A46" s="40" t="s">
        <v>1714</v>
      </c>
      <c r="B46" s="88">
        <v>40778</v>
      </c>
      <c r="C46" s="40" t="s">
        <v>1474</v>
      </c>
      <c r="D46" s="40" t="s">
        <v>146</v>
      </c>
      <c r="E46" s="40" t="s">
        <v>25</v>
      </c>
      <c r="F46" s="47" t="s">
        <v>2106</v>
      </c>
      <c r="G46" s="40" t="s">
        <v>26</v>
      </c>
      <c r="H46" s="40" t="s">
        <v>33</v>
      </c>
      <c r="I46" s="40" t="s">
        <v>63</v>
      </c>
      <c r="J46" s="40">
        <v>23.5</v>
      </c>
      <c r="K46" s="40">
        <v>15.45</v>
      </c>
      <c r="L46" s="40">
        <v>11.85</v>
      </c>
      <c r="M46" s="40"/>
      <c r="N46" s="40"/>
      <c r="O46" s="40"/>
      <c r="P46" s="40"/>
      <c r="Q46" s="40">
        <v>21</v>
      </c>
      <c r="R46" s="40">
        <v>56</v>
      </c>
      <c r="S46" s="40">
        <f t="shared" si="1"/>
        <v>35</v>
      </c>
      <c r="T46" s="40">
        <v>3</v>
      </c>
      <c r="U46" s="40"/>
      <c r="V46" s="40"/>
      <c r="W46" s="40"/>
      <c r="X46" s="40"/>
      <c r="Y46" s="40"/>
      <c r="Z46" s="40"/>
      <c r="AA46" s="40"/>
      <c r="AB46" s="40"/>
      <c r="AC46" s="40" t="s">
        <v>290</v>
      </c>
      <c r="AD46" s="40" t="s">
        <v>306</v>
      </c>
      <c r="AE46" s="40"/>
      <c r="AF46" s="40"/>
    </row>
    <row r="47" spans="1:32">
      <c r="A47" s="40" t="s">
        <v>1714</v>
      </c>
      <c r="B47" s="88">
        <v>40778</v>
      </c>
      <c r="C47" s="40" t="s">
        <v>1813</v>
      </c>
      <c r="D47" s="40" t="s">
        <v>29</v>
      </c>
      <c r="E47" s="40" t="s">
        <v>25</v>
      </c>
      <c r="F47" s="47" t="s">
        <v>2107</v>
      </c>
      <c r="G47" s="40" t="s">
        <v>26</v>
      </c>
      <c r="H47" s="40" t="s">
        <v>27</v>
      </c>
      <c r="I47" s="40" t="s">
        <v>291</v>
      </c>
      <c r="J47" s="40">
        <v>41</v>
      </c>
      <c r="K47" s="40">
        <v>23.4</v>
      </c>
      <c r="L47" s="40">
        <v>16.7</v>
      </c>
      <c r="M47" s="40"/>
      <c r="N47" s="40"/>
      <c r="O47" s="40"/>
      <c r="P47" s="40"/>
      <c r="Q47" s="40">
        <v>21</v>
      </c>
      <c r="R47" s="40">
        <v>117</v>
      </c>
      <c r="S47" s="40">
        <f t="shared" si="1"/>
        <v>96</v>
      </c>
      <c r="T47" s="40">
        <v>109</v>
      </c>
      <c r="U47" s="40"/>
      <c r="V47" s="40"/>
      <c r="W47" s="40"/>
      <c r="X47" s="40">
        <v>258</v>
      </c>
      <c r="Y47" s="40"/>
      <c r="Z47" s="40"/>
      <c r="AA47" s="40"/>
      <c r="AB47" s="40"/>
      <c r="AC47" s="40" t="s">
        <v>290</v>
      </c>
      <c r="AD47" s="40" t="s">
        <v>306</v>
      </c>
      <c r="AE47" s="40"/>
      <c r="AF47" s="40"/>
    </row>
    <row r="48" spans="1:32">
      <c r="A48" s="40" t="s">
        <v>1714</v>
      </c>
      <c r="B48" s="88">
        <v>40778</v>
      </c>
      <c r="C48" s="40" t="s">
        <v>1488</v>
      </c>
      <c r="D48" s="40" t="s">
        <v>29</v>
      </c>
      <c r="E48" s="40" t="s">
        <v>25</v>
      </c>
      <c r="F48" s="47" t="s">
        <v>2108</v>
      </c>
      <c r="G48" s="40" t="s">
        <v>26</v>
      </c>
      <c r="H48" s="40" t="s">
        <v>33</v>
      </c>
      <c r="I48" s="40"/>
      <c r="J48" s="40">
        <v>39.85</v>
      </c>
      <c r="K48" s="40">
        <v>24</v>
      </c>
      <c r="L48" s="40">
        <v>9.75</v>
      </c>
      <c r="M48" s="40"/>
      <c r="N48" s="40"/>
      <c r="O48" s="40"/>
      <c r="P48" s="40"/>
      <c r="Q48" s="40">
        <v>21</v>
      </c>
      <c r="R48" s="40">
        <v>125</v>
      </c>
      <c r="S48" s="40">
        <f t="shared" si="1"/>
        <v>104</v>
      </c>
      <c r="T48" s="40">
        <v>117</v>
      </c>
      <c r="U48" s="40"/>
      <c r="V48" s="40"/>
      <c r="W48" s="40"/>
      <c r="X48" s="40">
        <v>256</v>
      </c>
      <c r="Y48" s="40"/>
      <c r="Z48" s="40"/>
      <c r="AA48" s="40"/>
      <c r="AB48" s="40"/>
      <c r="AC48" s="40" t="s">
        <v>290</v>
      </c>
      <c r="AD48" s="40" t="s">
        <v>306</v>
      </c>
      <c r="AE48" s="40"/>
      <c r="AF48" s="40"/>
    </row>
    <row r="49" spans="1:32">
      <c r="A49" s="40" t="s">
        <v>1714</v>
      </c>
      <c r="B49" s="88">
        <v>40778</v>
      </c>
      <c r="C49" s="40" t="s">
        <v>1509</v>
      </c>
      <c r="D49" s="40" t="s">
        <v>32</v>
      </c>
      <c r="E49" s="40" t="s">
        <v>25</v>
      </c>
      <c r="F49" s="47" t="s">
        <v>2109</v>
      </c>
      <c r="G49" s="40" t="s">
        <v>26</v>
      </c>
      <c r="H49" s="40" t="s">
        <v>27</v>
      </c>
      <c r="I49" s="40" t="s">
        <v>291</v>
      </c>
      <c r="J49" s="40">
        <v>26.3</v>
      </c>
      <c r="K49" s="40">
        <v>16.45</v>
      </c>
      <c r="L49" s="40">
        <v>11.75</v>
      </c>
      <c r="M49" s="40"/>
      <c r="N49" s="40"/>
      <c r="O49" s="40"/>
      <c r="P49" s="40"/>
      <c r="Q49" s="40">
        <v>21</v>
      </c>
      <c r="R49" s="40">
        <v>65</v>
      </c>
      <c r="S49" s="40">
        <f t="shared" si="1"/>
        <v>44</v>
      </c>
      <c r="T49" s="40">
        <v>39</v>
      </c>
      <c r="U49" s="40"/>
      <c r="V49" s="40"/>
      <c r="W49" s="40"/>
      <c r="X49" s="40"/>
      <c r="Y49" s="40"/>
      <c r="Z49" s="40"/>
      <c r="AA49" s="40"/>
      <c r="AB49" s="40"/>
      <c r="AC49" s="40" t="s">
        <v>290</v>
      </c>
      <c r="AD49" s="40" t="s">
        <v>72</v>
      </c>
      <c r="AE49" s="40"/>
      <c r="AF49" s="40"/>
    </row>
    <row r="50" spans="1:32">
      <c r="A50" s="40" t="s">
        <v>1714</v>
      </c>
      <c r="B50" s="88">
        <v>40778</v>
      </c>
      <c r="C50" s="40" t="s">
        <v>1521</v>
      </c>
      <c r="D50" s="40" t="s">
        <v>32</v>
      </c>
      <c r="E50" s="40" t="s">
        <v>25</v>
      </c>
      <c r="F50" s="47" t="s">
        <v>2110</v>
      </c>
      <c r="G50" s="40" t="s">
        <v>26</v>
      </c>
      <c r="H50" s="40" t="s">
        <v>33</v>
      </c>
      <c r="I50" s="40"/>
      <c r="J50" s="40">
        <v>27.9</v>
      </c>
      <c r="K50" s="40">
        <v>17.2</v>
      </c>
      <c r="L50" s="40">
        <v>9.6</v>
      </c>
      <c r="M50" s="40"/>
      <c r="N50" s="40"/>
      <c r="O50" s="40"/>
      <c r="P50" s="40"/>
      <c r="Q50" s="40">
        <v>21</v>
      </c>
      <c r="R50" s="40">
        <v>75</v>
      </c>
      <c r="S50" s="40">
        <f t="shared" si="1"/>
        <v>54</v>
      </c>
      <c r="T50" s="40">
        <v>64</v>
      </c>
      <c r="U50" s="40"/>
      <c r="V50" s="40"/>
      <c r="W50" s="40"/>
      <c r="X50" s="40"/>
      <c r="Y50" s="40"/>
      <c r="Z50" s="40"/>
      <c r="AA50" s="40"/>
      <c r="AB50" s="40"/>
      <c r="AC50" s="40" t="s">
        <v>290</v>
      </c>
      <c r="AD50" s="40" t="s">
        <v>288</v>
      </c>
      <c r="AE50" s="40"/>
      <c r="AF50" s="40"/>
    </row>
    <row r="51" spans="1:32">
      <c r="A51" s="40" t="s">
        <v>1714</v>
      </c>
      <c r="B51" s="88">
        <v>40778</v>
      </c>
      <c r="C51" s="40" t="s">
        <v>1523</v>
      </c>
      <c r="D51" s="40" t="s">
        <v>32</v>
      </c>
      <c r="E51" s="40" t="s">
        <v>25</v>
      </c>
      <c r="F51" s="47" t="s">
        <v>2111</v>
      </c>
      <c r="G51" s="40" t="s">
        <v>26</v>
      </c>
      <c r="H51" s="40" t="s">
        <v>27</v>
      </c>
      <c r="I51" s="40" t="s">
        <v>276</v>
      </c>
      <c r="J51" s="40">
        <v>27.7</v>
      </c>
      <c r="K51" s="40">
        <v>17.5</v>
      </c>
      <c r="L51" s="40">
        <v>14.65</v>
      </c>
      <c r="M51" s="40"/>
      <c r="N51" s="40"/>
      <c r="O51" s="40"/>
      <c r="P51" s="40"/>
      <c r="Q51" s="40">
        <v>21</v>
      </c>
      <c r="R51" s="40">
        <v>73</v>
      </c>
      <c r="S51" s="40">
        <f t="shared" si="1"/>
        <v>52</v>
      </c>
      <c r="T51" s="40">
        <v>33</v>
      </c>
      <c r="U51" s="40"/>
      <c r="V51" s="40"/>
      <c r="W51" s="40"/>
      <c r="X51" s="40"/>
      <c r="Y51" s="40"/>
      <c r="Z51" s="40"/>
      <c r="AA51" s="40"/>
      <c r="AB51" s="40"/>
      <c r="AC51" s="40" t="s">
        <v>290</v>
      </c>
      <c r="AD51" s="40" t="s">
        <v>333</v>
      </c>
      <c r="AE51" s="40"/>
      <c r="AF51" s="40"/>
    </row>
    <row r="52" spans="1:32">
      <c r="A52" s="40" t="s">
        <v>1714</v>
      </c>
      <c r="B52" s="88">
        <v>40778</v>
      </c>
      <c r="C52" s="40" t="s">
        <v>1814</v>
      </c>
      <c r="D52" s="40" t="s">
        <v>30</v>
      </c>
      <c r="E52" s="40" t="s">
        <v>25</v>
      </c>
      <c r="F52" s="47" t="s">
        <v>2112</v>
      </c>
      <c r="G52" s="40" t="s">
        <v>26</v>
      </c>
      <c r="H52" s="40" t="s">
        <v>27</v>
      </c>
      <c r="I52" s="40" t="s">
        <v>291</v>
      </c>
      <c r="J52" s="40">
        <v>26.8</v>
      </c>
      <c r="K52" s="40">
        <v>15.8</v>
      </c>
      <c r="L52" s="40">
        <v>13.1</v>
      </c>
      <c r="M52" s="40"/>
      <c r="N52" s="40"/>
      <c r="O52" s="40"/>
      <c r="P52" s="40"/>
      <c r="Q52" s="40">
        <v>21</v>
      </c>
      <c r="R52" s="40">
        <v>61</v>
      </c>
      <c r="S52" s="40">
        <f t="shared" si="1"/>
        <v>40</v>
      </c>
      <c r="T52" s="40">
        <v>30</v>
      </c>
      <c r="U52" s="40"/>
      <c r="V52" s="40"/>
      <c r="W52" s="40"/>
      <c r="X52" s="40">
        <v>257</v>
      </c>
      <c r="Y52" s="40"/>
      <c r="Z52" s="40"/>
      <c r="AA52" s="40"/>
      <c r="AB52" s="40"/>
      <c r="AC52" s="40" t="s">
        <v>290</v>
      </c>
      <c r="AD52" s="40" t="s">
        <v>290</v>
      </c>
      <c r="AE52" s="40"/>
      <c r="AF52" s="40"/>
    </row>
    <row r="53" spans="1:32">
      <c r="A53" s="40" t="s">
        <v>1714</v>
      </c>
      <c r="B53" s="88">
        <v>40778</v>
      </c>
      <c r="C53" s="40" t="s">
        <v>1820</v>
      </c>
      <c r="D53" s="40" t="s">
        <v>30</v>
      </c>
      <c r="E53" s="40" t="s">
        <v>25</v>
      </c>
      <c r="F53" s="47" t="s">
        <v>2113</v>
      </c>
      <c r="G53" s="40" t="s">
        <v>26</v>
      </c>
      <c r="H53" s="40" t="s">
        <v>27</v>
      </c>
      <c r="I53" s="40" t="s">
        <v>40</v>
      </c>
      <c r="J53" s="40">
        <v>29.8</v>
      </c>
      <c r="K53" s="40">
        <v>17.850000000000001</v>
      </c>
      <c r="L53" s="40">
        <v>16.55</v>
      </c>
      <c r="M53" s="40"/>
      <c r="N53" s="40"/>
      <c r="O53" s="40"/>
      <c r="P53" s="40"/>
      <c r="Q53" s="40">
        <v>22</v>
      </c>
      <c r="R53" s="40" t="s">
        <v>166</v>
      </c>
      <c r="S53" s="40"/>
      <c r="T53" s="40">
        <v>75</v>
      </c>
      <c r="U53" s="40"/>
      <c r="V53" s="40"/>
      <c r="W53" s="40"/>
      <c r="X53" s="40">
        <v>255</v>
      </c>
      <c r="Y53" s="40"/>
      <c r="Z53" s="40"/>
      <c r="AA53" s="40"/>
      <c r="AB53" s="40"/>
      <c r="AC53" s="40" t="s">
        <v>290</v>
      </c>
      <c r="AD53" s="40" t="s">
        <v>290</v>
      </c>
      <c r="AE53" s="40"/>
      <c r="AF53" s="40"/>
    </row>
    <row r="54" spans="1:32">
      <c r="A54" s="40" t="s">
        <v>1715</v>
      </c>
      <c r="B54" s="88">
        <v>40779</v>
      </c>
      <c r="C54" s="40" t="s">
        <v>1483</v>
      </c>
      <c r="D54" s="40" t="s">
        <v>35</v>
      </c>
      <c r="E54" s="40" t="s">
        <v>25</v>
      </c>
      <c r="F54" s="47" t="s">
        <v>2114</v>
      </c>
      <c r="G54" s="40" t="s">
        <v>26</v>
      </c>
      <c r="H54" s="40" t="s">
        <v>33</v>
      </c>
      <c r="I54" s="40" t="s">
        <v>63</v>
      </c>
      <c r="J54" s="40">
        <v>26.8</v>
      </c>
      <c r="K54" s="40">
        <v>16.3</v>
      </c>
      <c r="L54" s="40">
        <v>11.7</v>
      </c>
      <c r="M54" s="40"/>
      <c r="N54" s="40"/>
      <c r="O54" s="40"/>
      <c r="P54" s="40"/>
      <c r="Q54" s="40">
        <v>20</v>
      </c>
      <c r="R54" s="40">
        <v>88</v>
      </c>
      <c r="S54" s="40">
        <f t="shared" ref="S54:S82" si="2">R54-Q54</f>
        <v>68</v>
      </c>
      <c r="T54" s="40">
        <v>9</v>
      </c>
      <c r="U54" s="40"/>
      <c r="V54" s="40" t="s">
        <v>74</v>
      </c>
      <c r="W54" s="40"/>
      <c r="X54" s="40">
        <v>260</v>
      </c>
      <c r="Y54" s="40"/>
      <c r="Z54" s="40"/>
      <c r="AA54" s="40"/>
      <c r="AB54" s="40"/>
      <c r="AC54" s="40" t="s">
        <v>290</v>
      </c>
      <c r="AD54" s="40" t="s">
        <v>306</v>
      </c>
      <c r="AE54" s="40"/>
      <c r="AF54" s="40"/>
    </row>
    <row r="55" spans="1:32">
      <c r="A55" s="40" t="s">
        <v>1715</v>
      </c>
      <c r="B55" s="88">
        <v>40779</v>
      </c>
      <c r="C55" s="40" t="s">
        <v>1509</v>
      </c>
      <c r="D55" s="40" t="s">
        <v>146</v>
      </c>
      <c r="E55" s="40" t="s">
        <v>25</v>
      </c>
      <c r="F55" s="47" t="s">
        <v>2115</v>
      </c>
      <c r="G55" s="40" t="s">
        <v>26</v>
      </c>
      <c r="H55" s="40" t="s">
        <v>27</v>
      </c>
      <c r="I55" s="40" t="s">
        <v>40</v>
      </c>
      <c r="J55" s="40">
        <v>21.7</v>
      </c>
      <c r="K55" s="40">
        <v>13.2</v>
      </c>
      <c r="L55" s="40">
        <v>24.25</v>
      </c>
      <c r="M55" s="40"/>
      <c r="N55" s="40"/>
      <c r="O55" s="40"/>
      <c r="P55" s="40"/>
      <c r="Q55" s="40">
        <v>21</v>
      </c>
      <c r="R55" s="40">
        <v>65</v>
      </c>
      <c r="S55" s="40">
        <f t="shared" si="2"/>
        <v>44</v>
      </c>
      <c r="T55" s="40">
        <v>8</v>
      </c>
      <c r="U55" s="40"/>
      <c r="V55" s="40"/>
      <c r="W55" s="40"/>
      <c r="X55" s="40"/>
      <c r="Y55" s="40"/>
      <c r="Z55" s="40"/>
      <c r="AA55" s="40"/>
      <c r="AB55" s="40"/>
      <c r="AC55" s="40" t="s">
        <v>288</v>
      </c>
      <c r="AD55" s="40" t="s">
        <v>72</v>
      </c>
      <c r="AE55" s="40"/>
      <c r="AF55" s="40"/>
    </row>
    <row r="56" spans="1:32">
      <c r="A56" s="40" t="s">
        <v>1715</v>
      </c>
      <c r="B56" s="88">
        <v>40779</v>
      </c>
      <c r="C56" s="40" t="s">
        <v>1516</v>
      </c>
      <c r="D56" s="40" t="s">
        <v>29</v>
      </c>
      <c r="E56" s="40" t="s">
        <v>25</v>
      </c>
      <c r="F56" s="47" t="s">
        <v>2117</v>
      </c>
      <c r="G56" s="40" t="s">
        <v>26</v>
      </c>
      <c r="H56" s="40" t="s">
        <v>27</v>
      </c>
      <c r="I56" s="40" t="s">
        <v>291</v>
      </c>
      <c r="J56" s="40">
        <v>41.4</v>
      </c>
      <c r="K56" s="40">
        <v>23.7</v>
      </c>
      <c r="L56" s="40">
        <v>15.3</v>
      </c>
      <c r="M56" s="40"/>
      <c r="N56" s="40"/>
      <c r="O56" s="40"/>
      <c r="P56" s="40"/>
      <c r="Q56" s="40">
        <v>21</v>
      </c>
      <c r="R56" s="40">
        <v>128</v>
      </c>
      <c r="S56" s="40">
        <f t="shared" si="2"/>
        <v>107</v>
      </c>
      <c r="T56" s="40">
        <v>162</v>
      </c>
      <c r="U56" s="40"/>
      <c r="V56" s="40" t="s">
        <v>314</v>
      </c>
      <c r="W56" s="40"/>
      <c r="X56" s="40">
        <v>261</v>
      </c>
      <c r="Y56" s="40"/>
      <c r="Z56" s="40"/>
      <c r="AA56" s="40"/>
      <c r="AB56" s="40"/>
      <c r="AC56" s="40" t="s">
        <v>290</v>
      </c>
      <c r="AD56" s="40" t="s">
        <v>290</v>
      </c>
      <c r="AE56" s="40"/>
      <c r="AF56" s="40"/>
    </row>
    <row r="57" spans="1:32">
      <c r="A57" s="40" t="s">
        <v>1715</v>
      </c>
      <c r="B57" s="88">
        <v>40779</v>
      </c>
      <c r="C57" s="40" t="s">
        <v>1522</v>
      </c>
      <c r="D57" s="40" t="s">
        <v>29</v>
      </c>
      <c r="E57" s="40" t="s">
        <v>25</v>
      </c>
      <c r="F57" s="47" t="s">
        <v>2118</v>
      </c>
      <c r="G57" s="40" t="s">
        <v>26</v>
      </c>
      <c r="H57" s="40" t="s">
        <v>33</v>
      </c>
      <c r="I57" s="40"/>
      <c r="J57" s="40">
        <v>38.1</v>
      </c>
      <c r="K57" s="40">
        <v>23.2</v>
      </c>
      <c r="L57" s="40">
        <v>18.3</v>
      </c>
      <c r="M57" s="40"/>
      <c r="N57" s="40"/>
      <c r="O57" s="40"/>
      <c r="P57" s="40"/>
      <c r="Q57" s="40">
        <v>21</v>
      </c>
      <c r="R57" s="40">
        <v>139</v>
      </c>
      <c r="S57" s="40">
        <f t="shared" si="2"/>
        <v>118</v>
      </c>
      <c r="T57" s="40">
        <v>66</v>
      </c>
      <c r="U57" s="40"/>
      <c r="V57" s="40"/>
      <c r="W57" s="40"/>
      <c r="X57" s="40">
        <v>262</v>
      </c>
      <c r="Y57" s="40"/>
      <c r="Z57" s="40"/>
      <c r="AA57" s="40"/>
      <c r="AB57" s="40"/>
      <c r="AC57" s="40" t="s">
        <v>288</v>
      </c>
      <c r="AD57" s="40" t="s">
        <v>333</v>
      </c>
      <c r="AE57" s="40"/>
      <c r="AF57" s="40"/>
    </row>
    <row r="58" spans="1:32">
      <c r="A58" s="40" t="s">
        <v>1715</v>
      </c>
      <c r="B58" s="88">
        <v>40779</v>
      </c>
      <c r="C58" s="40" t="s">
        <v>1822</v>
      </c>
      <c r="D58" s="40" t="s">
        <v>29</v>
      </c>
      <c r="E58" s="40" t="s">
        <v>25</v>
      </c>
      <c r="F58" s="47" t="s">
        <v>2116</v>
      </c>
      <c r="G58" s="40" t="s">
        <v>26</v>
      </c>
      <c r="H58" s="40" t="s">
        <v>33</v>
      </c>
      <c r="I58" s="40"/>
      <c r="J58" s="40">
        <v>39.6</v>
      </c>
      <c r="K58" s="40">
        <v>23.25</v>
      </c>
      <c r="L58" s="40">
        <v>11.1</v>
      </c>
      <c r="M58" s="40"/>
      <c r="N58" s="40"/>
      <c r="O58" s="40"/>
      <c r="P58" s="40"/>
      <c r="Q58" s="40">
        <v>21</v>
      </c>
      <c r="R58" s="40">
        <v>182</v>
      </c>
      <c r="S58" s="40">
        <f t="shared" si="2"/>
        <v>161</v>
      </c>
      <c r="T58" s="40">
        <v>105</v>
      </c>
      <c r="U58" s="40"/>
      <c r="V58" s="40"/>
      <c r="W58" s="40"/>
      <c r="X58" s="40">
        <v>259</v>
      </c>
      <c r="Y58" s="40"/>
      <c r="Z58" s="40"/>
      <c r="AA58" s="40"/>
      <c r="AB58" s="40"/>
      <c r="AC58" s="40" t="s">
        <v>288</v>
      </c>
      <c r="AD58" s="40" t="s">
        <v>288</v>
      </c>
      <c r="AE58" s="40"/>
      <c r="AF58" s="40"/>
    </row>
    <row r="59" spans="1:32">
      <c r="A59" s="40" t="s">
        <v>1716</v>
      </c>
      <c r="B59" s="88">
        <v>40780</v>
      </c>
      <c r="C59" s="40" t="s">
        <v>1492</v>
      </c>
      <c r="D59" s="40" t="s">
        <v>35</v>
      </c>
      <c r="E59" s="40" t="s">
        <v>25</v>
      </c>
      <c r="F59" s="47" t="s">
        <v>2119</v>
      </c>
      <c r="G59" s="40" t="s">
        <v>26</v>
      </c>
      <c r="H59" s="40" t="s">
        <v>27</v>
      </c>
      <c r="I59" s="40" t="s">
        <v>40</v>
      </c>
      <c r="J59" s="40">
        <v>25.8</v>
      </c>
      <c r="K59" s="40">
        <v>17.25</v>
      </c>
      <c r="L59" s="40">
        <v>21.8</v>
      </c>
      <c r="M59" s="40"/>
      <c r="N59" s="40"/>
      <c r="O59" s="40"/>
      <c r="P59" s="40"/>
      <c r="Q59" s="40">
        <v>20</v>
      </c>
      <c r="R59" s="40">
        <v>80</v>
      </c>
      <c r="S59" s="40">
        <f t="shared" si="2"/>
        <v>60</v>
      </c>
      <c r="T59" s="40">
        <v>18</v>
      </c>
      <c r="U59" s="40"/>
      <c r="V59" s="40" t="s">
        <v>336</v>
      </c>
      <c r="W59" s="40"/>
      <c r="X59" s="40">
        <v>263</v>
      </c>
      <c r="Y59" s="40"/>
      <c r="Z59" s="40"/>
      <c r="AA59" s="40"/>
      <c r="AB59" s="40"/>
      <c r="AC59" s="40" t="s">
        <v>290</v>
      </c>
      <c r="AD59" s="40" t="s">
        <v>72</v>
      </c>
      <c r="AE59" s="40"/>
      <c r="AF59" s="40"/>
    </row>
    <row r="60" spans="1:32">
      <c r="A60" s="40" t="s">
        <v>1716</v>
      </c>
      <c r="B60" s="88">
        <v>40780</v>
      </c>
      <c r="C60" s="40" t="s">
        <v>1820</v>
      </c>
      <c r="D60" s="40" t="s">
        <v>35</v>
      </c>
      <c r="E60" s="40" t="s">
        <v>25</v>
      </c>
      <c r="F60" s="47" t="s">
        <v>2120</v>
      </c>
      <c r="G60" s="40" t="s">
        <v>26</v>
      </c>
      <c r="H60" s="40" t="s">
        <v>27</v>
      </c>
      <c r="I60" s="40" t="s">
        <v>40</v>
      </c>
      <c r="J60" s="40">
        <v>27.15</v>
      </c>
      <c r="K60" s="40">
        <v>16.100000000000001</v>
      </c>
      <c r="L60" s="40">
        <v>21.35</v>
      </c>
      <c r="M60" s="40"/>
      <c r="N60" s="40"/>
      <c r="O60" s="40"/>
      <c r="P60" s="40"/>
      <c r="Q60" s="40">
        <v>20</v>
      </c>
      <c r="R60" s="40">
        <v>87</v>
      </c>
      <c r="S60" s="40">
        <f t="shared" si="2"/>
        <v>67</v>
      </c>
      <c r="T60" s="40">
        <v>3</v>
      </c>
      <c r="U60" s="40"/>
      <c r="V60" s="40"/>
      <c r="W60" s="40"/>
      <c r="X60" s="40">
        <v>266</v>
      </c>
      <c r="Y60" s="40"/>
      <c r="Z60" s="40"/>
      <c r="AA60" s="40"/>
      <c r="AB60" s="40"/>
      <c r="AC60" s="40" t="s">
        <v>290</v>
      </c>
      <c r="AD60" s="40" t="s">
        <v>290</v>
      </c>
      <c r="AE60" s="40"/>
      <c r="AF60" s="40"/>
    </row>
    <row r="61" spans="1:32">
      <c r="A61" s="40" t="s">
        <v>1716</v>
      </c>
      <c r="B61" s="88">
        <v>40780</v>
      </c>
      <c r="C61" s="40" t="s">
        <v>1481</v>
      </c>
      <c r="D61" s="40" t="s">
        <v>239</v>
      </c>
      <c r="E61" s="40" t="s">
        <v>25</v>
      </c>
      <c r="F61" s="47" t="s">
        <v>2121</v>
      </c>
      <c r="G61" s="40" t="s">
        <v>26</v>
      </c>
      <c r="H61" s="40" t="s">
        <v>27</v>
      </c>
      <c r="I61" s="40"/>
      <c r="J61" s="40">
        <v>41.7</v>
      </c>
      <c r="K61" s="40"/>
      <c r="L61" s="40"/>
      <c r="M61" s="40">
        <f>153+34.6</f>
        <v>187.6</v>
      </c>
      <c r="N61" s="40">
        <f>153+13.6</f>
        <v>166.6</v>
      </c>
      <c r="O61" s="40"/>
      <c r="P61" s="40">
        <v>42.4</v>
      </c>
      <c r="Q61" s="40">
        <v>21</v>
      </c>
      <c r="R61" s="40">
        <v>212</v>
      </c>
      <c r="S61" s="40">
        <f t="shared" si="2"/>
        <v>191</v>
      </c>
      <c r="T61" s="40">
        <v>0</v>
      </c>
      <c r="U61" s="40"/>
      <c r="V61" s="40"/>
      <c r="W61" s="40"/>
      <c r="X61" s="40"/>
      <c r="Y61" s="40"/>
      <c r="Z61" s="40"/>
      <c r="AA61" s="40"/>
      <c r="AB61" s="40"/>
      <c r="AC61" s="40" t="s">
        <v>288</v>
      </c>
      <c r="AD61" s="40" t="s">
        <v>72</v>
      </c>
      <c r="AE61" s="40"/>
      <c r="AF61" s="40"/>
    </row>
    <row r="62" spans="1:32">
      <c r="A62" s="40" t="s">
        <v>1716</v>
      </c>
      <c r="B62" s="88">
        <v>40780</v>
      </c>
      <c r="C62" s="40" t="s">
        <v>1486</v>
      </c>
      <c r="D62" s="40" t="s">
        <v>146</v>
      </c>
      <c r="E62" s="40" t="s">
        <v>25</v>
      </c>
      <c r="F62" s="47" t="s">
        <v>2122</v>
      </c>
      <c r="G62" s="40" t="s">
        <v>26</v>
      </c>
      <c r="H62" s="40" t="s">
        <v>27</v>
      </c>
      <c r="I62" s="40" t="s">
        <v>88</v>
      </c>
      <c r="J62" s="40">
        <v>24.95</v>
      </c>
      <c r="K62" s="40">
        <v>16.149999999999999</v>
      </c>
      <c r="L62" s="40">
        <v>23.9</v>
      </c>
      <c r="M62" s="40"/>
      <c r="N62" s="40"/>
      <c r="O62" s="40"/>
      <c r="P62" s="40"/>
      <c r="Q62" s="40">
        <v>19</v>
      </c>
      <c r="R62" s="40">
        <v>61</v>
      </c>
      <c r="S62" s="40">
        <f t="shared" si="2"/>
        <v>42</v>
      </c>
      <c r="T62" s="40">
        <v>11</v>
      </c>
      <c r="U62" s="40"/>
      <c r="V62" s="40"/>
      <c r="W62" s="40"/>
      <c r="X62" s="40"/>
      <c r="Y62" s="40"/>
      <c r="Z62" s="40"/>
      <c r="AA62" s="40"/>
      <c r="AB62" s="40"/>
      <c r="AC62" s="40" t="s">
        <v>290</v>
      </c>
      <c r="AD62" s="40" t="s">
        <v>288</v>
      </c>
      <c r="AE62" s="40"/>
      <c r="AF62" s="40"/>
    </row>
    <row r="63" spans="1:32">
      <c r="A63" s="40" t="s">
        <v>1716</v>
      </c>
      <c r="B63" s="88">
        <v>40780</v>
      </c>
      <c r="C63" s="40" t="s">
        <v>1484</v>
      </c>
      <c r="D63" s="40" t="s">
        <v>146</v>
      </c>
      <c r="E63" s="40" t="s">
        <v>25</v>
      </c>
      <c r="F63" s="47" t="s">
        <v>2123</v>
      </c>
      <c r="G63" s="40" t="s">
        <v>26</v>
      </c>
      <c r="H63" s="40" t="s">
        <v>27</v>
      </c>
      <c r="I63" s="40" t="s">
        <v>40</v>
      </c>
      <c r="J63" s="40">
        <v>24</v>
      </c>
      <c r="K63" s="40">
        <v>15.3</v>
      </c>
      <c r="L63" s="40">
        <v>21.3</v>
      </c>
      <c r="M63" s="40"/>
      <c r="N63" s="40"/>
      <c r="O63" s="40"/>
      <c r="P63" s="40"/>
      <c r="Q63" s="40">
        <v>21</v>
      </c>
      <c r="R63" s="40">
        <v>63</v>
      </c>
      <c r="S63" s="40">
        <f t="shared" si="2"/>
        <v>42</v>
      </c>
      <c r="T63" s="40">
        <v>4</v>
      </c>
      <c r="U63" s="40"/>
      <c r="V63" s="40" t="s">
        <v>335</v>
      </c>
      <c r="W63" s="40"/>
      <c r="X63" s="40"/>
      <c r="Y63" s="40"/>
      <c r="Z63" s="40"/>
      <c r="AA63" s="40"/>
      <c r="AB63" s="40"/>
      <c r="AC63" s="40" t="s">
        <v>288</v>
      </c>
      <c r="AD63" s="40" t="s">
        <v>288</v>
      </c>
      <c r="AE63" s="40"/>
      <c r="AF63" s="40"/>
    </row>
    <row r="64" spans="1:32">
      <c r="A64" s="40" t="s">
        <v>1716</v>
      </c>
      <c r="B64" s="88">
        <v>40780</v>
      </c>
      <c r="C64" s="40" t="s">
        <v>1512</v>
      </c>
      <c r="D64" s="40" t="s">
        <v>37</v>
      </c>
      <c r="E64" s="40" t="s">
        <v>25</v>
      </c>
      <c r="F64" s="47" t="s">
        <v>2124</v>
      </c>
      <c r="G64" s="40" t="s">
        <v>26</v>
      </c>
      <c r="H64" s="40" t="s">
        <v>33</v>
      </c>
      <c r="I64" s="40" t="s">
        <v>63</v>
      </c>
      <c r="J64" s="40">
        <v>32.65</v>
      </c>
      <c r="K64" s="40">
        <v>17.399999999999999</v>
      </c>
      <c r="L64" s="40">
        <v>13.45</v>
      </c>
      <c r="M64" s="40"/>
      <c r="N64" s="40"/>
      <c r="O64" s="40"/>
      <c r="P64" s="40"/>
      <c r="Q64" s="40">
        <v>20</v>
      </c>
      <c r="R64" s="40">
        <v>81</v>
      </c>
      <c r="S64" s="40">
        <f t="shared" si="2"/>
        <v>61</v>
      </c>
      <c r="T64" s="40">
        <v>8</v>
      </c>
      <c r="U64" s="40"/>
      <c r="V64" s="40"/>
      <c r="W64" s="40"/>
      <c r="X64" s="40"/>
      <c r="Y64" s="40"/>
      <c r="Z64" s="40"/>
      <c r="AA64" s="40"/>
      <c r="AB64" s="40"/>
      <c r="AC64" s="40" t="s">
        <v>290</v>
      </c>
      <c r="AD64" s="40" t="s">
        <v>333</v>
      </c>
      <c r="AE64" s="40"/>
      <c r="AF64" s="40"/>
    </row>
    <row r="65" spans="1:32">
      <c r="A65" s="40" t="s">
        <v>1716</v>
      </c>
      <c r="B65" s="88">
        <v>40780</v>
      </c>
      <c r="C65" s="40" t="s">
        <v>1523</v>
      </c>
      <c r="D65" s="40" t="s">
        <v>32</v>
      </c>
      <c r="E65" s="40" t="s">
        <v>25</v>
      </c>
      <c r="F65" s="47" t="s">
        <v>2125</v>
      </c>
      <c r="G65" s="40" t="s">
        <v>26</v>
      </c>
      <c r="H65" s="40" t="s">
        <v>27</v>
      </c>
      <c r="I65" s="40" t="s">
        <v>339</v>
      </c>
      <c r="J65" s="40">
        <v>25</v>
      </c>
      <c r="K65" s="40">
        <v>16.7</v>
      </c>
      <c r="L65" s="40">
        <v>13.1</v>
      </c>
      <c r="M65" s="40"/>
      <c r="N65" s="40"/>
      <c r="O65" s="40"/>
      <c r="P65" s="40"/>
      <c r="Q65" s="40">
        <v>21</v>
      </c>
      <c r="R65" s="40">
        <v>79</v>
      </c>
      <c r="S65" s="40">
        <f t="shared" si="2"/>
        <v>58</v>
      </c>
      <c r="T65" s="40">
        <v>69</v>
      </c>
      <c r="U65" s="40"/>
      <c r="V65" s="40" t="s">
        <v>340</v>
      </c>
      <c r="W65" s="40"/>
      <c r="X65" s="40"/>
      <c r="Y65" s="40"/>
      <c r="Z65" s="40"/>
      <c r="AA65" s="40"/>
      <c r="AB65" s="40"/>
      <c r="AC65" s="40" t="s">
        <v>288</v>
      </c>
      <c r="AD65" s="40" t="s">
        <v>288</v>
      </c>
      <c r="AE65" s="40"/>
      <c r="AF65" s="40"/>
    </row>
    <row r="66" spans="1:32">
      <c r="A66" s="40" t="s">
        <v>1716</v>
      </c>
      <c r="B66" s="88">
        <v>40780</v>
      </c>
      <c r="C66" s="40" t="s">
        <v>534</v>
      </c>
      <c r="D66" s="40" t="s">
        <v>30</v>
      </c>
      <c r="E66" s="40" t="s">
        <v>25</v>
      </c>
      <c r="F66" s="47" t="s">
        <v>2126</v>
      </c>
      <c r="G66" s="40" t="s">
        <v>26</v>
      </c>
      <c r="H66" s="40" t="s">
        <v>66</v>
      </c>
      <c r="I66" s="40"/>
      <c r="J66" s="40">
        <v>25.7</v>
      </c>
      <c r="K66" s="40">
        <v>16.600000000000001</v>
      </c>
      <c r="L66" s="40">
        <v>11.65</v>
      </c>
      <c r="M66" s="40"/>
      <c r="N66" s="40"/>
      <c r="O66" s="40"/>
      <c r="P66" s="40"/>
      <c r="Q66" s="40">
        <v>21</v>
      </c>
      <c r="R66" s="40">
        <v>59</v>
      </c>
      <c r="S66" s="40">
        <f t="shared" si="2"/>
        <v>38</v>
      </c>
      <c r="T66" s="40">
        <v>28</v>
      </c>
      <c r="U66" s="40"/>
      <c r="V66" s="40"/>
      <c r="W66" s="40"/>
      <c r="X66" s="40">
        <v>265</v>
      </c>
      <c r="Y66" s="40"/>
      <c r="Z66" s="40"/>
      <c r="AA66" s="40"/>
      <c r="AB66" s="40"/>
      <c r="AC66" s="40" t="s">
        <v>288</v>
      </c>
      <c r="AD66" s="40" t="s">
        <v>72</v>
      </c>
      <c r="AE66" s="40"/>
      <c r="AF66" s="40"/>
    </row>
    <row r="67" spans="1:32">
      <c r="A67" s="40" t="s">
        <v>1716</v>
      </c>
      <c r="B67" s="88">
        <v>40780</v>
      </c>
      <c r="C67" s="40" t="s">
        <v>1516</v>
      </c>
      <c r="D67" s="40" t="s">
        <v>30</v>
      </c>
      <c r="E67" s="40" t="s">
        <v>25</v>
      </c>
      <c r="F67" s="47" t="s">
        <v>2127</v>
      </c>
      <c r="G67" s="40" t="s">
        <v>26</v>
      </c>
      <c r="H67" s="40" t="s">
        <v>27</v>
      </c>
      <c r="I67" s="40" t="s">
        <v>291</v>
      </c>
      <c r="J67" s="40">
        <v>27.3</v>
      </c>
      <c r="K67" s="40">
        <v>17</v>
      </c>
      <c r="L67" s="40">
        <v>13.6</v>
      </c>
      <c r="M67" s="40"/>
      <c r="N67" s="40"/>
      <c r="O67" s="40"/>
      <c r="P67" s="40"/>
      <c r="Q67" s="40">
        <v>20</v>
      </c>
      <c r="R67" s="40">
        <v>59</v>
      </c>
      <c r="S67" s="40">
        <f t="shared" si="2"/>
        <v>39</v>
      </c>
      <c r="T67" s="40">
        <v>9</v>
      </c>
      <c r="U67" s="40"/>
      <c r="V67" s="40"/>
      <c r="W67" s="40"/>
      <c r="X67" s="40">
        <v>264</v>
      </c>
      <c r="Y67" s="40"/>
      <c r="Z67" s="40"/>
      <c r="AA67" s="40"/>
      <c r="AB67" s="40"/>
      <c r="AC67" s="40" t="s">
        <v>290</v>
      </c>
      <c r="AD67" s="40" t="s">
        <v>72</v>
      </c>
      <c r="AE67" s="40"/>
      <c r="AF67" s="40"/>
    </row>
    <row r="68" spans="1:32">
      <c r="A68" s="40" t="s">
        <v>1717</v>
      </c>
      <c r="B68" s="88">
        <v>40781</v>
      </c>
      <c r="C68" s="40" t="s">
        <v>1813</v>
      </c>
      <c r="D68" s="40" t="s">
        <v>35</v>
      </c>
      <c r="E68" s="40" t="s">
        <v>25</v>
      </c>
      <c r="F68" s="47" t="s">
        <v>2128</v>
      </c>
      <c r="G68" s="40" t="s">
        <v>26</v>
      </c>
      <c r="H68" s="40" t="s">
        <v>33</v>
      </c>
      <c r="I68" s="40" t="s">
        <v>63</v>
      </c>
      <c r="J68" s="40">
        <v>26.8</v>
      </c>
      <c r="K68" s="40">
        <v>15.4</v>
      </c>
      <c r="L68" s="40">
        <v>11.7</v>
      </c>
      <c r="M68" s="40"/>
      <c r="N68" s="40"/>
      <c r="O68" s="40"/>
      <c r="P68" s="40"/>
      <c r="Q68" s="40">
        <v>19</v>
      </c>
      <c r="R68" s="40">
        <v>92</v>
      </c>
      <c r="S68" s="40">
        <f t="shared" si="2"/>
        <v>73</v>
      </c>
      <c r="T68" s="40">
        <v>8</v>
      </c>
      <c r="U68" s="40"/>
      <c r="V68" s="40"/>
      <c r="W68" s="40"/>
      <c r="X68" s="40">
        <v>269</v>
      </c>
      <c r="Y68" s="40"/>
      <c r="Z68" s="40"/>
      <c r="AA68" s="40"/>
      <c r="AB68" s="40"/>
      <c r="AC68" s="40" t="s">
        <v>290</v>
      </c>
      <c r="AD68" s="40" t="s">
        <v>103</v>
      </c>
      <c r="AE68" s="40"/>
      <c r="AF68" s="40"/>
    </row>
    <row r="69" spans="1:32">
      <c r="A69" s="40" t="s">
        <v>1717</v>
      </c>
      <c r="B69" s="88">
        <v>40781</v>
      </c>
      <c r="C69" s="40" t="s">
        <v>1504</v>
      </c>
      <c r="D69" s="40" t="s">
        <v>35</v>
      </c>
      <c r="E69" s="40" t="s">
        <v>25</v>
      </c>
      <c r="F69" s="47" t="s">
        <v>2129</v>
      </c>
      <c r="G69" s="40" t="s">
        <v>26</v>
      </c>
      <c r="H69" s="40" t="s">
        <v>33</v>
      </c>
      <c r="I69" s="40" t="s">
        <v>63</v>
      </c>
      <c r="J69" s="40">
        <v>26.7</v>
      </c>
      <c r="K69" s="40">
        <v>15</v>
      </c>
      <c r="L69" s="40">
        <v>11</v>
      </c>
      <c r="M69" s="40"/>
      <c r="N69" s="40"/>
      <c r="O69" s="40"/>
      <c r="P69" s="40"/>
      <c r="Q69" s="40">
        <v>20</v>
      </c>
      <c r="R69" s="40">
        <v>75</v>
      </c>
      <c r="S69" s="40">
        <f t="shared" si="2"/>
        <v>55</v>
      </c>
      <c r="T69" s="40">
        <v>6</v>
      </c>
      <c r="U69" s="40"/>
      <c r="V69" s="40"/>
      <c r="W69" s="40"/>
      <c r="X69" s="40">
        <v>271</v>
      </c>
      <c r="Y69" s="40"/>
      <c r="Z69" s="40"/>
      <c r="AA69" s="40"/>
      <c r="AB69" s="40"/>
      <c r="AC69" s="40" t="s">
        <v>290</v>
      </c>
      <c r="AD69" s="40" t="s">
        <v>288</v>
      </c>
      <c r="AE69" s="40"/>
      <c r="AF69" s="40"/>
    </row>
    <row r="70" spans="1:32">
      <c r="A70" s="40" t="s">
        <v>1717</v>
      </c>
      <c r="B70" s="88">
        <v>40781</v>
      </c>
      <c r="C70" s="40" t="s">
        <v>1818</v>
      </c>
      <c r="D70" s="40" t="s">
        <v>35</v>
      </c>
      <c r="E70" s="40" t="s">
        <v>25</v>
      </c>
      <c r="F70" s="47" t="s">
        <v>2130</v>
      </c>
      <c r="G70" s="40" t="s">
        <v>26</v>
      </c>
      <c r="H70" s="40" t="s">
        <v>27</v>
      </c>
      <c r="I70" s="40" t="s">
        <v>40</v>
      </c>
      <c r="J70" s="40">
        <v>22.7</v>
      </c>
      <c r="K70" s="40">
        <v>14.7</v>
      </c>
      <c r="L70" s="40">
        <v>20.6</v>
      </c>
      <c r="M70" s="40"/>
      <c r="N70" s="40"/>
      <c r="O70" s="40"/>
      <c r="P70" s="40"/>
      <c r="Q70" s="40">
        <v>21</v>
      </c>
      <c r="R70" s="40">
        <v>83</v>
      </c>
      <c r="S70" s="40">
        <f t="shared" si="2"/>
        <v>62</v>
      </c>
      <c r="T70" s="40">
        <f>2+4</f>
        <v>6</v>
      </c>
      <c r="U70" s="40"/>
      <c r="V70" s="40"/>
      <c r="W70" s="40"/>
      <c r="X70" s="40">
        <v>272</v>
      </c>
      <c r="Y70" s="40"/>
      <c r="Z70" s="40"/>
      <c r="AA70" s="40"/>
      <c r="AB70" s="40"/>
      <c r="AC70" s="40" t="s">
        <v>288</v>
      </c>
      <c r="AD70" s="40" t="s">
        <v>290</v>
      </c>
      <c r="AE70" s="40"/>
      <c r="AF70" s="40"/>
    </row>
    <row r="71" spans="1:32">
      <c r="A71" s="40" t="s">
        <v>1717</v>
      </c>
      <c r="B71" s="88">
        <v>40781</v>
      </c>
      <c r="C71" s="40" t="s">
        <v>1478</v>
      </c>
      <c r="D71" s="40" t="s">
        <v>344</v>
      </c>
      <c r="E71" s="40" t="s">
        <v>25</v>
      </c>
      <c r="F71" s="47" t="s">
        <v>2131</v>
      </c>
      <c r="G71" s="40" t="s">
        <v>26</v>
      </c>
      <c r="H71" s="40" t="s">
        <v>33</v>
      </c>
      <c r="I71" s="40" t="s">
        <v>345</v>
      </c>
      <c r="J71" s="40">
        <v>42.9</v>
      </c>
      <c r="K71" s="40"/>
      <c r="L71" s="40"/>
      <c r="M71" s="40">
        <f>153+24.75</f>
        <v>177.75</v>
      </c>
      <c r="N71" s="40">
        <v>163</v>
      </c>
      <c r="O71" s="40"/>
      <c r="P71" s="40"/>
      <c r="Q71" s="40">
        <v>21</v>
      </c>
      <c r="R71" s="40">
        <v>221</v>
      </c>
      <c r="S71" s="40">
        <f t="shared" si="2"/>
        <v>200</v>
      </c>
      <c r="T71" s="40">
        <v>0</v>
      </c>
      <c r="U71" s="40"/>
      <c r="V71" s="40"/>
      <c r="W71" s="40"/>
      <c r="X71" s="40"/>
      <c r="Y71" s="40"/>
      <c r="Z71" s="40"/>
      <c r="AA71" s="40"/>
      <c r="AB71" s="40"/>
      <c r="AC71" s="40" t="s">
        <v>288</v>
      </c>
      <c r="AD71" s="40" t="s">
        <v>290</v>
      </c>
      <c r="AE71" s="40"/>
      <c r="AF71" s="40"/>
    </row>
    <row r="72" spans="1:32">
      <c r="A72" s="40" t="s">
        <v>1717</v>
      </c>
      <c r="B72" s="88">
        <v>40781</v>
      </c>
      <c r="C72" s="40" t="s">
        <v>1806</v>
      </c>
      <c r="D72" s="40" t="s">
        <v>239</v>
      </c>
      <c r="E72" s="40" t="s">
        <v>25</v>
      </c>
      <c r="F72" s="47" t="s">
        <v>2132</v>
      </c>
      <c r="G72" s="40" t="s">
        <v>26</v>
      </c>
      <c r="H72" s="40" t="s">
        <v>27</v>
      </c>
      <c r="I72" s="40"/>
      <c r="J72" s="40">
        <v>42.4</v>
      </c>
      <c r="K72" s="40"/>
      <c r="L72" s="40"/>
      <c r="M72" s="40">
        <f>153+29.9</f>
        <v>182.9</v>
      </c>
      <c r="N72" s="40">
        <f>153+24.6</f>
        <v>177.6</v>
      </c>
      <c r="O72" s="40"/>
      <c r="P72" s="40">
        <v>41.2</v>
      </c>
      <c r="Q72" s="40">
        <v>21</v>
      </c>
      <c r="R72" s="40">
        <v>217</v>
      </c>
      <c r="S72" s="40">
        <f t="shared" si="2"/>
        <v>196</v>
      </c>
      <c r="T72" s="40">
        <v>7</v>
      </c>
      <c r="U72" s="40"/>
      <c r="V72" s="40"/>
      <c r="W72" s="40"/>
      <c r="X72" s="40"/>
      <c r="Y72" s="40"/>
      <c r="Z72" s="40"/>
      <c r="AA72" s="40"/>
      <c r="AB72" s="40"/>
      <c r="AC72" s="40" t="s">
        <v>288</v>
      </c>
      <c r="AD72" s="40" t="s">
        <v>288</v>
      </c>
      <c r="AE72" s="40" t="s">
        <v>342</v>
      </c>
      <c r="AF72" s="40"/>
    </row>
    <row r="73" spans="1:32">
      <c r="A73" s="40" t="s">
        <v>1717</v>
      </c>
      <c r="B73" s="88">
        <v>40781</v>
      </c>
      <c r="C73" s="40" t="s">
        <v>1521</v>
      </c>
      <c r="D73" s="40" t="s">
        <v>37</v>
      </c>
      <c r="E73" s="40" t="s">
        <v>25</v>
      </c>
      <c r="F73" s="47" t="s">
        <v>2133</v>
      </c>
      <c r="G73" s="40" t="s">
        <v>26</v>
      </c>
      <c r="H73" s="40" t="s">
        <v>27</v>
      </c>
      <c r="I73" s="40" t="s">
        <v>40</v>
      </c>
      <c r="J73" s="40">
        <v>34.200000000000003</v>
      </c>
      <c r="K73" s="40">
        <v>19.850000000000001</v>
      </c>
      <c r="L73" s="40">
        <v>31.85</v>
      </c>
      <c r="M73" s="40"/>
      <c r="N73" s="40"/>
      <c r="O73" s="40"/>
      <c r="P73" s="40"/>
      <c r="Q73" s="40">
        <v>19</v>
      </c>
      <c r="R73" s="40">
        <v>113</v>
      </c>
      <c r="S73" s="40">
        <f t="shared" si="2"/>
        <v>94</v>
      </c>
      <c r="T73" s="40">
        <v>3</v>
      </c>
      <c r="U73" s="40"/>
      <c r="V73" s="40"/>
      <c r="W73" s="40"/>
      <c r="X73" s="40"/>
      <c r="Y73" s="40"/>
      <c r="Z73" s="40"/>
      <c r="AA73" s="40"/>
      <c r="AB73" s="40"/>
      <c r="AC73" s="40" t="s">
        <v>290</v>
      </c>
      <c r="AD73" s="40" t="s">
        <v>103</v>
      </c>
      <c r="AE73" s="40"/>
      <c r="AF73" s="40"/>
    </row>
    <row r="74" spans="1:32">
      <c r="A74" s="40" t="s">
        <v>1717</v>
      </c>
      <c r="B74" s="88">
        <v>40781</v>
      </c>
      <c r="C74" s="40" t="s">
        <v>1519</v>
      </c>
      <c r="D74" s="40" t="s">
        <v>37</v>
      </c>
      <c r="E74" s="40" t="s">
        <v>25</v>
      </c>
      <c r="F74" s="47" t="s">
        <v>2134</v>
      </c>
      <c r="G74" s="40" t="s">
        <v>26</v>
      </c>
      <c r="H74" s="40" t="s">
        <v>33</v>
      </c>
      <c r="I74" s="40" t="s">
        <v>63</v>
      </c>
      <c r="J74" s="40">
        <v>35.4</v>
      </c>
      <c r="K74" s="40">
        <v>16.2</v>
      </c>
      <c r="L74" s="40">
        <v>20.5</v>
      </c>
      <c r="M74" s="40"/>
      <c r="N74" s="40"/>
      <c r="O74" s="40"/>
      <c r="P74" s="40"/>
      <c r="Q74" s="40">
        <v>20</v>
      </c>
      <c r="R74" s="40">
        <v>129</v>
      </c>
      <c r="S74" s="40">
        <f t="shared" si="2"/>
        <v>109</v>
      </c>
      <c r="T74" s="40">
        <v>6</v>
      </c>
      <c r="U74" s="40"/>
      <c r="V74" s="40"/>
      <c r="W74" s="40"/>
      <c r="X74" s="40"/>
      <c r="Y74" s="40"/>
      <c r="Z74" s="40"/>
      <c r="AA74" s="40"/>
      <c r="AB74" s="40"/>
      <c r="AC74" s="40" t="s">
        <v>290</v>
      </c>
      <c r="AD74" s="40" t="s">
        <v>77</v>
      </c>
      <c r="AE74" s="40"/>
      <c r="AF74" s="40"/>
    </row>
    <row r="75" spans="1:32">
      <c r="A75" s="40" t="s">
        <v>1717</v>
      </c>
      <c r="B75" s="88">
        <v>40781</v>
      </c>
      <c r="C75" s="40" t="s">
        <v>1516</v>
      </c>
      <c r="D75" s="40" t="s">
        <v>29</v>
      </c>
      <c r="E75" s="40" t="s">
        <v>25</v>
      </c>
      <c r="F75" s="47" t="s">
        <v>2135</v>
      </c>
      <c r="G75" s="40" t="s">
        <v>26</v>
      </c>
      <c r="H75" s="40" t="s">
        <v>33</v>
      </c>
      <c r="I75" s="40"/>
      <c r="J75" s="40">
        <v>40.65</v>
      </c>
      <c r="K75" s="40">
        <v>24.6</v>
      </c>
      <c r="L75" s="40">
        <v>13.6</v>
      </c>
      <c r="M75" s="40"/>
      <c r="N75" s="40"/>
      <c r="O75" s="40"/>
      <c r="P75" s="40"/>
      <c r="Q75" s="40">
        <v>19</v>
      </c>
      <c r="R75" s="40">
        <v>177</v>
      </c>
      <c r="S75" s="40">
        <f t="shared" si="2"/>
        <v>158</v>
      </c>
      <c r="T75" s="40">
        <v>182</v>
      </c>
      <c r="U75" s="40"/>
      <c r="V75" s="40" t="s">
        <v>349</v>
      </c>
      <c r="W75" s="40"/>
      <c r="X75" s="40">
        <v>267</v>
      </c>
      <c r="Y75" s="40"/>
      <c r="Z75" s="40"/>
      <c r="AA75" s="40"/>
      <c r="AB75" s="40"/>
      <c r="AC75" s="40" t="s">
        <v>290</v>
      </c>
      <c r="AD75" s="40" t="s">
        <v>288</v>
      </c>
      <c r="AE75" s="40"/>
      <c r="AF75" s="40"/>
    </row>
    <row r="76" spans="1:32">
      <c r="A76" s="40" t="s">
        <v>1717</v>
      </c>
      <c r="B76" s="88">
        <v>40781</v>
      </c>
      <c r="C76" s="40" t="s">
        <v>1816</v>
      </c>
      <c r="D76" s="40" t="s">
        <v>30</v>
      </c>
      <c r="E76" s="40" t="s">
        <v>25</v>
      </c>
      <c r="F76" s="47" t="s">
        <v>2136</v>
      </c>
      <c r="G76" s="40" t="s">
        <v>26</v>
      </c>
      <c r="H76" s="40" t="s">
        <v>33</v>
      </c>
      <c r="I76" s="40"/>
      <c r="J76" s="40" t="s">
        <v>341</v>
      </c>
      <c r="K76" s="40">
        <v>18.8</v>
      </c>
      <c r="L76" s="40">
        <v>11.7</v>
      </c>
      <c r="M76" s="40"/>
      <c r="N76" s="40"/>
      <c r="O76" s="40"/>
      <c r="P76" s="40"/>
      <c r="Q76" s="40">
        <v>19</v>
      </c>
      <c r="R76" s="40">
        <v>66</v>
      </c>
      <c r="S76" s="40">
        <f t="shared" si="2"/>
        <v>47</v>
      </c>
      <c r="T76" s="40">
        <v>17</v>
      </c>
      <c r="U76" s="40"/>
      <c r="V76" s="40"/>
      <c r="W76" s="40"/>
      <c r="X76" s="40">
        <v>270</v>
      </c>
      <c r="Y76" s="40"/>
      <c r="Z76" s="40"/>
      <c r="AA76" s="40"/>
      <c r="AB76" s="40"/>
      <c r="AC76" s="40" t="s">
        <v>290</v>
      </c>
      <c r="AD76" s="40" t="s">
        <v>288</v>
      </c>
      <c r="AE76" s="40"/>
      <c r="AF76" s="40"/>
    </row>
    <row r="77" spans="1:32">
      <c r="A77" s="40" t="s">
        <v>1717</v>
      </c>
      <c r="B77" s="88">
        <v>40781</v>
      </c>
      <c r="C77" s="40" t="s">
        <v>1523</v>
      </c>
      <c r="D77" s="40" t="s">
        <v>30</v>
      </c>
      <c r="E77" s="40" t="s">
        <v>25</v>
      </c>
      <c r="F77" s="47" t="s">
        <v>2137</v>
      </c>
      <c r="G77" s="40" t="s">
        <v>26</v>
      </c>
      <c r="H77" s="40" t="s">
        <v>90</v>
      </c>
      <c r="I77" s="40"/>
      <c r="J77" s="40">
        <v>25.25</v>
      </c>
      <c r="K77" s="40">
        <v>15.9</v>
      </c>
      <c r="L77" s="40">
        <v>9</v>
      </c>
      <c r="M77" s="40"/>
      <c r="N77" s="40"/>
      <c r="O77" s="40"/>
      <c r="P77" s="40"/>
      <c r="Q77" s="40">
        <v>21</v>
      </c>
      <c r="R77" s="40">
        <v>62</v>
      </c>
      <c r="S77" s="40">
        <f t="shared" si="2"/>
        <v>41</v>
      </c>
      <c r="T77" s="40">
        <f>4+23</f>
        <v>27</v>
      </c>
      <c r="U77" s="40"/>
      <c r="V77" s="40"/>
      <c r="W77" s="40"/>
      <c r="X77" s="40">
        <v>268</v>
      </c>
      <c r="Y77" s="40"/>
      <c r="Z77" s="40"/>
      <c r="AA77" s="40"/>
      <c r="AB77" s="40"/>
      <c r="AC77" s="40" t="s">
        <v>288</v>
      </c>
      <c r="AD77" s="40" t="s">
        <v>103</v>
      </c>
      <c r="AE77" s="40" t="s">
        <v>343</v>
      </c>
      <c r="AF77" s="40"/>
    </row>
    <row r="78" spans="1:32" s="89" customFormat="1">
      <c r="A78" s="40" t="s">
        <v>2607</v>
      </c>
      <c r="B78" s="88">
        <v>40783</v>
      </c>
      <c r="C78" s="40" t="s">
        <v>599</v>
      </c>
      <c r="D78" s="40" t="s">
        <v>24</v>
      </c>
      <c r="E78" s="40" t="s">
        <v>25</v>
      </c>
      <c r="F78" s="47" t="s">
        <v>2259</v>
      </c>
      <c r="G78" s="40" t="s">
        <v>26</v>
      </c>
      <c r="H78" s="40" t="s">
        <v>27</v>
      </c>
      <c r="I78" s="40"/>
      <c r="J78" s="40">
        <v>43.6</v>
      </c>
      <c r="K78" s="40">
        <v>22.6</v>
      </c>
      <c r="L78" s="40">
        <v>33.5</v>
      </c>
      <c r="M78" s="40"/>
      <c r="N78" s="40"/>
      <c r="O78" s="40"/>
      <c r="P78" s="40"/>
      <c r="Q78" s="40">
        <v>21</v>
      </c>
      <c r="R78" s="40">
        <v>302</v>
      </c>
      <c r="S78" s="40">
        <f t="shared" si="2"/>
        <v>281</v>
      </c>
      <c r="T78" s="40">
        <v>17</v>
      </c>
      <c r="U78" s="40"/>
      <c r="V78" s="40"/>
      <c r="W78" s="40"/>
      <c r="X78" s="40">
        <v>280</v>
      </c>
      <c r="Y78" s="40"/>
      <c r="Z78" s="40"/>
      <c r="AA78" s="40"/>
      <c r="AB78" s="40"/>
      <c r="AC78" s="40" t="s">
        <v>288</v>
      </c>
      <c r="AD78" s="41" t="s">
        <v>286</v>
      </c>
      <c r="AE78" s="41" t="s">
        <v>366</v>
      </c>
      <c r="AF78" s="41"/>
    </row>
    <row r="79" spans="1:32">
      <c r="A79" s="40" t="s">
        <v>2607</v>
      </c>
      <c r="B79" s="88">
        <v>40783</v>
      </c>
      <c r="C79" s="40" t="s">
        <v>638</v>
      </c>
      <c r="D79" s="40" t="s">
        <v>146</v>
      </c>
      <c r="E79" s="40" t="s">
        <v>25</v>
      </c>
      <c r="F79" s="47" t="s">
        <v>2260</v>
      </c>
      <c r="G79" s="40" t="s">
        <v>26</v>
      </c>
      <c r="H79" s="40" t="s">
        <v>27</v>
      </c>
      <c r="I79" s="40"/>
      <c r="J79" s="40">
        <v>21.4</v>
      </c>
      <c r="K79" s="40">
        <v>13.2</v>
      </c>
      <c r="L79" s="40">
        <v>11</v>
      </c>
      <c r="M79" s="40"/>
      <c r="N79" s="40"/>
      <c r="O79" s="40"/>
      <c r="P79" s="40"/>
      <c r="Q79" s="40">
        <v>21</v>
      </c>
      <c r="R79" s="40">
        <v>56</v>
      </c>
      <c r="S79" s="40">
        <f t="shared" si="2"/>
        <v>35</v>
      </c>
      <c r="T79" s="40">
        <v>3</v>
      </c>
      <c r="U79" s="40"/>
      <c r="V79" s="40"/>
      <c r="W79" s="40"/>
      <c r="X79" s="40"/>
      <c r="Y79" s="40"/>
      <c r="Z79" s="40"/>
      <c r="AA79" s="40"/>
      <c r="AB79" s="40"/>
      <c r="AC79" s="40" t="s">
        <v>288</v>
      </c>
      <c r="AD79" s="41" t="s">
        <v>286</v>
      </c>
      <c r="AE79" s="41" t="s">
        <v>362</v>
      </c>
      <c r="AF79" s="41"/>
    </row>
    <row r="80" spans="1:32">
      <c r="A80" s="40" t="s">
        <v>2607</v>
      </c>
      <c r="B80" s="88">
        <v>40783</v>
      </c>
      <c r="C80" s="40" t="s">
        <v>661</v>
      </c>
      <c r="D80" s="40" t="s">
        <v>146</v>
      </c>
      <c r="E80" s="40" t="s">
        <v>25</v>
      </c>
      <c r="F80" s="47" t="s">
        <v>2261</v>
      </c>
      <c r="G80" s="40" t="s">
        <v>26</v>
      </c>
      <c r="H80" s="40" t="s">
        <v>27</v>
      </c>
      <c r="I80" s="40" t="s">
        <v>40</v>
      </c>
      <c r="J80" s="40">
        <v>23.4</v>
      </c>
      <c r="K80" s="40">
        <v>13</v>
      </c>
      <c r="L80" s="40">
        <v>23.5</v>
      </c>
      <c r="M80" s="40"/>
      <c r="N80" s="40"/>
      <c r="O80" s="40"/>
      <c r="P80" s="40"/>
      <c r="Q80" s="40">
        <v>19</v>
      </c>
      <c r="R80" s="40">
        <v>68</v>
      </c>
      <c r="S80" s="40">
        <f t="shared" si="2"/>
        <v>49</v>
      </c>
      <c r="T80" s="40">
        <v>1</v>
      </c>
      <c r="U80" s="40"/>
      <c r="V80" s="40"/>
      <c r="W80" s="40"/>
      <c r="X80" s="40"/>
      <c r="Y80" s="40"/>
      <c r="Z80" s="40"/>
      <c r="AA80" s="40"/>
      <c r="AB80" s="40"/>
      <c r="AC80" s="40" t="s">
        <v>290</v>
      </c>
      <c r="AD80" s="40" t="s">
        <v>287</v>
      </c>
      <c r="AE80" s="40"/>
      <c r="AF80" s="40"/>
    </row>
    <row r="81" spans="1:32">
      <c r="A81" s="40" t="s">
        <v>2607</v>
      </c>
      <c r="B81" s="88">
        <v>40783</v>
      </c>
      <c r="C81" s="40" t="s">
        <v>646</v>
      </c>
      <c r="D81" s="40" t="s">
        <v>146</v>
      </c>
      <c r="E81" s="40" t="s">
        <v>25</v>
      </c>
      <c r="F81" s="47" t="s">
        <v>2262</v>
      </c>
      <c r="G81" s="40" t="s">
        <v>26</v>
      </c>
      <c r="H81" s="40" t="s">
        <v>33</v>
      </c>
      <c r="I81" s="40" t="s">
        <v>63</v>
      </c>
      <c r="J81" s="40">
        <v>23.95</v>
      </c>
      <c r="K81" s="40">
        <v>13.1</v>
      </c>
      <c r="L81" s="40">
        <v>11.65</v>
      </c>
      <c r="M81" s="40"/>
      <c r="N81" s="40"/>
      <c r="O81" s="40"/>
      <c r="P81" s="40"/>
      <c r="Q81" s="40">
        <v>19</v>
      </c>
      <c r="R81" s="40">
        <v>51</v>
      </c>
      <c r="S81" s="40">
        <f t="shared" si="2"/>
        <v>32</v>
      </c>
      <c r="T81" s="40">
        <v>4</v>
      </c>
      <c r="U81" s="40"/>
      <c r="V81" s="40"/>
      <c r="W81" s="40"/>
      <c r="X81" s="40"/>
      <c r="Y81" s="40"/>
      <c r="Z81" s="40"/>
      <c r="AA81" s="40"/>
      <c r="AB81" s="40"/>
      <c r="AC81" s="40" t="s">
        <v>290</v>
      </c>
      <c r="AD81" s="40" t="s">
        <v>287</v>
      </c>
      <c r="AE81" s="40" t="s">
        <v>351</v>
      </c>
      <c r="AF81" s="40"/>
    </row>
    <row r="82" spans="1:32">
      <c r="A82" s="40" t="s">
        <v>2607</v>
      </c>
      <c r="B82" s="88">
        <v>40783</v>
      </c>
      <c r="C82" s="40" t="s">
        <v>648</v>
      </c>
      <c r="D82" s="40" t="s">
        <v>146</v>
      </c>
      <c r="E82" s="40" t="s">
        <v>25</v>
      </c>
      <c r="F82" s="47" t="s">
        <v>2263</v>
      </c>
      <c r="G82" s="40" t="s">
        <v>26</v>
      </c>
      <c r="H82" s="40" t="s">
        <v>27</v>
      </c>
      <c r="I82" s="40" t="s">
        <v>40</v>
      </c>
      <c r="J82" s="40">
        <v>23.4</v>
      </c>
      <c r="K82" s="40">
        <v>15.1</v>
      </c>
      <c r="L82" s="40">
        <v>21.9</v>
      </c>
      <c r="M82" s="40"/>
      <c r="N82" s="40"/>
      <c r="O82" s="40"/>
      <c r="P82" s="40"/>
      <c r="Q82" s="40">
        <v>21</v>
      </c>
      <c r="R82" s="40">
        <v>58</v>
      </c>
      <c r="S82" s="40">
        <f t="shared" si="2"/>
        <v>37</v>
      </c>
      <c r="T82" s="40">
        <v>4</v>
      </c>
      <c r="U82" s="40"/>
      <c r="V82" s="40"/>
      <c r="W82" s="40"/>
      <c r="X82" s="40"/>
      <c r="Y82" s="40"/>
      <c r="Z82" s="40"/>
      <c r="AA82" s="40"/>
      <c r="AB82" s="40"/>
      <c r="AC82" s="40" t="s">
        <v>288</v>
      </c>
      <c r="AD82" s="40" t="s">
        <v>287</v>
      </c>
      <c r="AE82" s="40" t="s">
        <v>48</v>
      </c>
      <c r="AF82" s="40"/>
    </row>
    <row r="83" spans="1:32">
      <c r="A83" s="41" t="s">
        <v>2607</v>
      </c>
      <c r="B83" s="90">
        <v>40783</v>
      </c>
      <c r="C83" s="41" t="s">
        <v>686</v>
      </c>
      <c r="D83" s="41" t="s">
        <v>29</v>
      </c>
      <c r="E83" s="41" t="s">
        <v>25</v>
      </c>
      <c r="F83" s="71" t="s">
        <v>2615</v>
      </c>
      <c r="G83" s="41"/>
      <c r="H83" s="41"/>
      <c r="I83" s="41"/>
      <c r="J83" s="41"/>
      <c r="K83" s="41"/>
      <c r="L83" s="41"/>
      <c r="M83" s="41"/>
      <c r="N83" s="41"/>
      <c r="O83" s="41"/>
      <c r="P83" s="41"/>
      <c r="Q83" s="41"/>
      <c r="R83" s="41"/>
      <c r="S83" s="41"/>
      <c r="T83" s="41"/>
      <c r="U83" s="41"/>
      <c r="V83" s="41"/>
      <c r="W83" s="41" t="s">
        <v>73</v>
      </c>
      <c r="X83" s="41"/>
      <c r="Y83" s="41"/>
      <c r="Z83" s="41"/>
      <c r="AA83" s="41"/>
      <c r="AB83" s="41"/>
      <c r="AC83" s="41" t="s">
        <v>288</v>
      </c>
      <c r="AD83" s="40" t="s">
        <v>287</v>
      </c>
      <c r="AE83" s="40" t="s">
        <v>48</v>
      </c>
      <c r="AF83" s="40"/>
    </row>
    <row r="84" spans="1:32">
      <c r="A84" s="40" t="s">
        <v>2607</v>
      </c>
      <c r="B84" s="88">
        <v>40783</v>
      </c>
      <c r="C84" s="40" t="s">
        <v>587</v>
      </c>
      <c r="D84" s="40" t="s">
        <v>29</v>
      </c>
      <c r="E84" s="40" t="s">
        <v>25</v>
      </c>
      <c r="F84" s="47" t="s">
        <v>2264</v>
      </c>
      <c r="G84" s="40" t="s">
        <v>26</v>
      </c>
      <c r="H84" s="40" t="s">
        <v>33</v>
      </c>
      <c r="I84" s="40"/>
      <c r="J84" s="40">
        <v>39.700000000000003</v>
      </c>
      <c r="K84" s="40">
        <v>23.15</v>
      </c>
      <c r="L84" s="40">
        <v>10.7</v>
      </c>
      <c r="M84" s="40"/>
      <c r="N84" s="40"/>
      <c r="O84" s="40"/>
      <c r="P84" s="40"/>
      <c r="Q84" s="40">
        <v>19</v>
      </c>
      <c r="R84" s="40">
        <v>138</v>
      </c>
      <c r="S84" s="40">
        <f t="shared" ref="S84:S96" si="3">R84-Q84</f>
        <v>119</v>
      </c>
      <c r="T84" s="40">
        <v>69</v>
      </c>
      <c r="U84" s="40"/>
      <c r="V84" s="40"/>
      <c r="W84" s="40"/>
      <c r="X84" s="40">
        <v>279</v>
      </c>
      <c r="Y84" s="40"/>
      <c r="Z84" s="40"/>
      <c r="AA84" s="40"/>
      <c r="AB84" s="40"/>
      <c r="AC84" s="40" t="s">
        <v>290</v>
      </c>
      <c r="AD84" s="40" t="s">
        <v>287</v>
      </c>
      <c r="AE84" s="40"/>
      <c r="AF84" s="40"/>
    </row>
    <row r="85" spans="1:32">
      <c r="A85" s="40" t="s">
        <v>2607</v>
      </c>
      <c r="B85" s="88">
        <v>40783</v>
      </c>
      <c r="C85" s="40" t="s">
        <v>632</v>
      </c>
      <c r="D85" s="40" t="s">
        <v>29</v>
      </c>
      <c r="E85" s="40" t="s">
        <v>25</v>
      </c>
      <c r="F85" s="47" t="s">
        <v>2265</v>
      </c>
      <c r="G85" s="40" t="s">
        <v>26</v>
      </c>
      <c r="H85" s="40" t="s">
        <v>33</v>
      </c>
      <c r="I85" s="40"/>
      <c r="J85" s="40">
        <v>38.35</v>
      </c>
      <c r="K85" s="40">
        <v>23.05</v>
      </c>
      <c r="L85" s="40">
        <v>11.05</v>
      </c>
      <c r="M85" s="40"/>
      <c r="N85" s="40"/>
      <c r="O85" s="40"/>
      <c r="P85" s="40"/>
      <c r="Q85" s="40">
        <v>21</v>
      </c>
      <c r="R85" s="40">
        <v>137</v>
      </c>
      <c r="S85" s="40">
        <f t="shared" si="3"/>
        <v>116</v>
      </c>
      <c r="T85" s="40">
        <v>144</v>
      </c>
      <c r="U85" s="40"/>
      <c r="V85" s="40"/>
      <c r="W85" s="40"/>
      <c r="X85" s="40">
        <v>285</v>
      </c>
      <c r="Y85" s="40"/>
      <c r="Z85" s="40"/>
      <c r="AA85" s="40"/>
      <c r="AB85" s="40"/>
      <c r="AC85" s="40" t="s">
        <v>288</v>
      </c>
      <c r="AD85" s="40" t="s">
        <v>287</v>
      </c>
      <c r="AE85" s="40"/>
      <c r="AF85" s="40"/>
    </row>
    <row r="86" spans="1:32">
      <c r="A86" s="40" t="s">
        <v>2607</v>
      </c>
      <c r="B86" s="88">
        <v>40783</v>
      </c>
      <c r="C86" s="40" t="s">
        <v>600</v>
      </c>
      <c r="D86" s="40" t="s">
        <v>29</v>
      </c>
      <c r="E86" s="40" t="s">
        <v>25</v>
      </c>
      <c r="F86" s="47" t="s">
        <v>2266</v>
      </c>
      <c r="G86" s="40" t="s">
        <v>26</v>
      </c>
      <c r="H86" s="40" t="s">
        <v>33</v>
      </c>
      <c r="I86" s="40"/>
      <c r="J86" s="40">
        <v>38.5</v>
      </c>
      <c r="K86" s="40">
        <v>23</v>
      </c>
      <c r="L86" s="40">
        <v>12</v>
      </c>
      <c r="M86" s="40"/>
      <c r="N86" s="40"/>
      <c r="O86" s="40"/>
      <c r="P86" s="40"/>
      <c r="Q86" s="40">
        <v>21</v>
      </c>
      <c r="R86" s="40">
        <v>136</v>
      </c>
      <c r="S86" s="40">
        <f t="shared" si="3"/>
        <v>115</v>
      </c>
      <c r="T86" s="40">
        <f>24+130</f>
        <v>154</v>
      </c>
      <c r="U86" s="40"/>
      <c r="V86" s="40"/>
      <c r="W86" s="40"/>
      <c r="X86" s="40">
        <v>278</v>
      </c>
      <c r="Y86" s="40"/>
      <c r="Z86" s="40"/>
      <c r="AA86" s="40"/>
      <c r="AB86" s="40"/>
      <c r="AC86" s="40" t="s">
        <v>288</v>
      </c>
      <c r="AD86" s="40" t="s">
        <v>286</v>
      </c>
      <c r="AE86" s="40" t="s">
        <v>363</v>
      </c>
      <c r="AF86" s="40"/>
    </row>
    <row r="87" spans="1:32">
      <c r="A87" s="40" t="s">
        <v>2607</v>
      </c>
      <c r="B87" s="88">
        <v>40783</v>
      </c>
      <c r="C87" s="40" t="s">
        <v>681</v>
      </c>
      <c r="D87" s="40" t="s">
        <v>29</v>
      </c>
      <c r="E87" s="40" t="s">
        <v>25</v>
      </c>
      <c r="F87" s="47" t="s">
        <v>2267</v>
      </c>
      <c r="G87" s="40" t="s">
        <v>26</v>
      </c>
      <c r="H87" s="40" t="s">
        <v>33</v>
      </c>
      <c r="I87" s="40"/>
      <c r="J87" s="40">
        <v>40</v>
      </c>
      <c r="K87" s="40">
        <v>22.5</v>
      </c>
      <c r="L87" s="40">
        <v>11.5</v>
      </c>
      <c r="M87" s="40"/>
      <c r="N87" s="40"/>
      <c r="O87" s="40"/>
      <c r="P87" s="40"/>
      <c r="Q87" s="40">
        <v>19</v>
      </c>
      <c r="R87" s="40">
        <v>116</v>
      </c>
      <c r="S87" s="40">
        <f t="shared" si="3"/>
        <v>97</v>
      </c>
      <c r="T87" s="40">
        <v>154</v>
      </c>
      <c r="U87" s="40"/>
      <c r="V87" s="40"/>
      <c r="W87" s="40"/>
      <c r="X87" s="40">
        <v>273</v>
      </c>
      <c r="Y87" s="40"/>
      <c r="Z87" s="40"/>
      <c r="AA87" s="40"/>
      <c r="AB87" s="40"/>
      <c r="AC87" s="40" t="s">
        <v>290</v>
      </c>
      <c r="AD87" s="40" t="s">
        <v>109</v>
      </c>
      <c r="AE87" s="40"/>
      <c r="AF87" s="40"/>
    </row>
    <row r="88" spans="1:32">
      <c r="A88" s="40" t="s">
        <v>2607</v>
      </c>
      <c r="B88" s="88">
        <v>40783</v>
      </c>
      <c r="C88" s="40" t="s">
        <v>740</v>
      </c>
      <c r="D88" s="40" t="s">
        <v>29</v>
      </c>
      <c r="E88" s="40" t="s">
        <v>25</v>
      </c>
      <c r="F88" s="47" t="s">
        <v>2268</v>
      </c>
      <c r="G88" s="40" t="s">
        <v>26</v>
      </c>
      <c r="H88" s="40" t="s">
        <v>33</v>
      </c>
      <c r="I88" s="40"/>
      <c r="J88" s="40">
        <v>37.25</v>
      </c>
      <c r="K88" s="40">
        <v>23.25</v>
      </c>
      <c r="L88" s="40">
        <v>10.4</v>
      </c>
      <c r="M88" s="40"/>
      <c r="N88" s="40"/>
      <c r="O88" s="40"/>
      <c r="P88" s="40"/>
      <c r="Q88" s="40">
        <v>21</v>
      </c>
      <c r="R88" s="40">
        <v>143</v>
      </c>
      <c r="S88" s="40">
        <f t="shared" si="3"/>
        <v>122</v>
      </c>
      <c r="T88" s="40">
        <f>6+108</f>
        <v>114</v>
      </c>
      <c r="U88" s="40"/>
      <c r="V88" s="40"/>
      <c r="W88" s="40"/>
      <c r="X88" s="40">
        <v>287</v>
      </c>
      <c r="Y88" s="40"/>
      <c r="Z88" s="40"/>
      <c r="AA88" s="40"/>
      <c r="AB88" s="40"/>
      <c r="AC88" s="40" t="s">
        <v>288</v>
      </c>
      <c r="AD88" s="40" t="s">
        <v>77</v>
      </c>
      <c r="AE88" s="40"/>
      <c r="AF88" s="40"/>
    </row>
    <row r="89" spans="1:32">
      <c r="A89" s="40" t="s">
        <v>2607</v>
      </c>
      <c r="B89" s="88">
        <v>40783</v>
      </c>
      <c r="C89" s="40" t="s">
        <v>588</v>
      </c>
      <c r="D89" s="40" t="s">
        <v>29</v>
      </c>
      <c r="E89" s="40" t="s">
        <v>25</v>
      </c>
      <c r="F89" s="47" t="s">
        <v>2269</v>
      </c>
      <c r="G89" s="40" t="s">
        <v>26</v>
      </c>
      <c r="H89" s="40" t="s">
        <v>33</v>
      </c>
      <c r="I89" s="40"/>
      <c r="J89" s="40">
        <v>41.1</v>
      </c>
      <c r="K89" s="40">
        <v>23.6</v>
      </c>
      <c r="L89" s="40">
        <v>9.65</v>
      </c>
      <c r="M89" s="40"/>
      <c r="N89" s="40"/>
      <c r="O89" s="40"/>
      <c r="P89" s="40"/>
      <c r="Q89" s="40">
        <v>19</v>
      </c>
      <c r="R89" s="40">
        <v>128</v>
      </c>
      <c r="S89" s="40">
        <f t="shared" si="3"/>
        <v>109</v>
      </c>
      <c r="T89" s="40">
        <v>124</v>
      </c>
      <c r="U89" s="40"/>
      <c r="V89" s="40"/>
      <c r="W89" s="40"/>
      <c r="X89" s="40">
        <v>276</v>
      </c>
      <c r="Y89" s="40"/>
      <c r="Z89" s="40"/>
      <c r="AA89" s="40"/>
      <c r="AB89" s="40"/>
      <c r="AC89" s="40" t="s">
        <v>290</v>
      </c>
      <c r="AD89" s="40" t="s">
        <v>109</v>
      </c>
      <c r="AE89" s="40" t="s">
        <v>350</v>
      </c>
      <c r="AF89" s="40"/>
    </row>
    <row r="90" spans="1:32">
      <c r="A90" s="40" t="s">
        <v>2607</v>
      </c>
      <c r="B90" s="88">
        <v>40783</v>
      </c>
      <c r="C90" s="40" t="s">
        <v>641</v>
      </c>
      <c r="D90" s="40" t="s">
        <v>29</v>
      </c>
      <c r="E90" s="40" t="s">
        <v>25</v>
      </c>
      <c r="F90" s="47" t="s">
        <v>2271</v>
      </c>
      <c r="G90" s="40" t="s">
        <v>224</v>
      </c>
      <c r="H90" s="40" t="s">
        <v>33</v>
      </c>
      <c r="I90" s="40"/>
      <c r="J90" s="40">
        <v>36.1</v>
      </c>
      <c r="K90" s="40">
        <v>20.65</v>
      </c>
      <c r="L90" s="40">
        <v>9</v>
      </c>
      <c r="M90" s="40"/>
      <c r="N90" s="40"/>
      <c r="O90" s="40"/>
      <c r="P90" s="40"/>
      <c r="Q90" s="40">
        <v>21</v>
      </c>
      <c r="R90" s="40">
        <v>108</v>
      </c>
      <c r="S90" s="40">
        <f t="shared" si="3"/>
        <v>87</v>
      </c>
      <c r="T90" s="40">
        <v>120</v>
      </c>
      <c r="U90" s="40"/>
      <c r="V90" s="40"/>
      <c r="W90" s="40"/>
      <c r="X90" s="40">
        <v>283</v>
      </c>
      <c r="Y90" s="40"/>
      <c r="Z90" s="40"/>
      <c r="AA90" s="40"/>
      <c r="AB90" s="40"/>
      <c r="AC90" s="40" t="s">
        <v>288</v>
      </c>
      <c r="AD90" s="40" t="s">
        <v>103</v>
      </c>
      <c r="AE90" s="40"/>
      <c r="AF90" s="40"/>
    </row>
    <row r="91" spans="1:32">
      <c r="A91" s="40" t="s">
        <v>2607</v>
      </c>
      <c r="B91" s="88">
        <v>40783</v>
      </c>
      <c r="C91" s="40" t="s">
        <v>674</v>
      </c>
      <c r="D91" s="40" t="s">
        <v>29</v>
      </c>
      <c r="E91" s="40" t="s">
        <v>25</v>
      </c>
      <c r="F91" s="47" t="s">
        <v>2270</v>
      </c>
      <c r="G91" s="40" t="s">
        <v>26</v>
      </c>
      <c r="H91" s="40" t="s">
        <v>27</v>
      </c>
      <c r="I91" s="40" t="s">
        <v>291</v>
      </c>
      <c r="J91" s="40">
        <v>40.049999999999997</v>
      </c>
      <c r="K91" s="40">
        <v>22.2</v>
      </c>
      <c r="L91" s="40">
        <v>17.149999999999999</v>
      </c>
      <c r="M91" s="40"/>
      <c r="N91" s="40"/>
      <c r="O91" s="40"/>
      <c r="P91" s="40"/>
      <c r="Q91" s="40">
        <v>21</v>
      </c>
      <c r="R91" s="40">
        <v>141</v>
      </c>
      <c r="S91" s="40">
        <f t="shared" si="3"/>
        <v>120</v>
      </c>
      <c r="T91" s="40">
        <f>29+93</f>
        <v>122</v>
      </c>
      <c r="U91" s="40"/>
      <c r="V91" s="40"/>
      <c r="W91" s="40"/>
      <c r="X91" s="40">
        <v>274</v>
      </c>
      <c r="Y91" s="40"/>
      <c r="Z91" s="40"/>
      <c r="AA91" s="40"/>
      <c r="AB91" s="40"/>
      <c r="AC91" s="40" t="s">
        <v>288</v>
      </c>
      <c r="AD91" s="40" t="s">
        <v>288</v>
      </c>
      <c r="AE91" s="40"/>
      <c r="AF91" s="40"/>
    </row>
    <row r="92" spans="1:32">
      <c r="A92" s="40" t="s">
        <v>2607</v>
      </c>
      <c r="B92" s="88">
        <v>40783</v>
      </c>
      <c r="C92" s="40" t="s">
        <v>604</v>
      </c>
      <c r="D92" s="40" t="s">
        <v>32</v>
      </c>
      <c r="E92" s="40" t="s">
        <v>25</v>
      </c>
      <c r="F92" s="47" t="s">
        <v>2272</v>
      </c>
      <c r="G92" s="40" t="s">
        <v>26</v>
      </c>
      <c r="H92" s="40" t="s">
        <v>27</v>
      </c>
      <c r="I92" s="40" t="s">
        <v>291</v>
      </c>
      <c r="J92" s="40">
        <v>26.15</v>
      </c>
      <c r="K92" s="40">
        <v>16.7</v>
      </c>
      <c r="L92" s="40">
        <v>11.55</v>
      </c>
      <c r="M92" s="40"/>
      <c r="N92" s="40"/>
      <c r="O92" s="40"/>
      <c r="P92" s="40"/>
      <c r="Q92" s="40">
        <v>19</v>
      </c>
      <c r="R92" s="40">
        <v>57</v>
      </c>
      <c r="S92" s="40">
        <f t="shared" si="3"/>
        <v>38</v>
      </c>
      <c r="T92" s="40">
        <v>82</v>
      </c>
      <c r="U92" s="40"/>
      <c r="V92" s="40" t="s">
        <v>354</v>
      </c>
      <c r="W92" s="40"/>
      <c r="X92" s="40">
        <v>282</v>
      </c>
      <c r="Y92" s="40"/>
      <c r="Z92" s="40"/>
      <c r="AA92" s="40"/>
      <c r="AB92" s="40"/>
      <c r="AC92" s="40" t="s">
        <v>290</v>
      </c>
      <c r="AD92" s="40" t="s">
        <v>77</v>
      </c>
      <c r="AE92" s="40"/>
      <c r="AF92" s="40"/>
    </row>
    <row r="93" spans="1:32">
      <c r="A93" s="40" t="s">
        <v>2607</v>
      </c>
      <c r="B93" s="88">
        <v>40783</v>
      </c>
      <c r="C93" s="40" t="s">
        <v>620</v>
      </c>
      <c r="D93" s="40" t="s">
        <v>32</v>
      </c>
      <c r="E93" s="40" t="s">
        <v>25</v>
      </c>
      <c r="F93" s="47" t="s">
        <v>2273</v>
      </c>
      <c r="G93" s="40" t="s">
        <v>26</v>
      </c>
      <c r="H93" s="40" t="s">
        <v>27</v>
      </c>
      <c r="I93" s="40" t="s">
        <v>291</v>
      </c>
      <c r="J93" s="40">
        <v>27.95</v>
      </c>
      <c r="K93" s="40">
        <v>16.05</v>
      </c>
      <c r="L93" s="40">
        <v>12.95</v>
      </c>
      <c r="M93" s="40"/>
      <c r="N93" s="40"/>
      <c r="O93" s="40"/>
      <c r="P93" s="40"/>
      <c r="Q93" s="40">
        <v>19</v>
      </c>
      <c r="R93" s="40">
        <v>66</v>
      </c>
      <c r="S93" s="40">
        <f t="shared" si="3"/>
        <v>47</v>
      </c>
      <c r="T93" s="40">
        <v>60</v>
      </c>
      <c r="U93" s="40"/>
      <c r="V93" s="40"/>
      <c r="W93" s="40"/>
      <c r="X93" s="40">
        <v>286</v>
      </c>
      <c r="Y93" s="40"/>
      <c r="Z93" s="40"/>
      <c r="AA93" s="40"/>
      <c r="AB93" s="40"/>
      <c r="AC93" s="40" t="s">
        <v>290</v>
      </c>
      <c r="AD93" s="40" t="s">
        <v>288</v>
      </c>
      <c r="AE93" s="40"/>
      <c r="AF93" s="40"/>
    </row>
    <row r="94" spans="1:32">
      <c r="A94" s="40" t="s">
        <v>2607</v>
      </c>
      <c r="B94" s="88">
        <v>40783</v>
      </c>
      <c r="C94" s="40" t="s">
        <v>613</v>
      </c>
      <c r="D94" s="40" t="s">
        <v>32</v>
      </c>
      <c r="E94" s="40" t="s">
        <v>25</v>
      </c>
      <c r="F94" s="47" t="s">
        <v>2274</v>
      </c>
      <c r="G94" s="40" t="s">
        <v>26</v>
      </c>
      <c r="H94" s="40" t="s">
        <v>27</v>
      </c>
      <c r="I94" s="40"/>
      <c r="J94" s="40">
        <v>27.2</v>
      </c>
      <c r="K94" s="40">
        <v>16.100000000000001</v>
      </c>
      <c r="L94" s="40">
        <v>12.95</v>
      </c>
      <c r="M94" s="40"/>
      <c r="N94" s="40"/>
      <c r="O94" s="40"/>
      <c r="P94" s="40"/>
      <c r="Q94" s="40">
        <v>19</v>
      </c>
      <c r="R94" s="40">
        <v>69</v>
      </c>
      <c r="S94" s="40">
        <f t="shared" si="3"/>
        <v>50</v>
      </c>
      <c r="T94" s="40">
        <v>97</v>
      </c>
      <c r="U94" s="40"/>
      <c r="V94" s="40"/>
      <c r="W94" s="40"/>
      <c r="X94" s="40">
        <v>281</v>
      </c>
      <c r="Y94" s="40"/>
      <c r="Z94" s="40"/>
      <c r="AA94" s="40"/>
      <c r="AB94" s="40"/>
      <c r="AC94" s="40" t="s">
        <v>290</v>
      </c>
      <c r="AD94" s="40" t="s">
        <v>109</v>
      </c>
      <c r="AE94" s="40" t="s">
        <v>369</v>
      </c>
      <c r="AF94" s="40"/>
    </row>
    <row r="95" spans="1:32">
      <c r="A95" s="40" t="s">
        <v>2607</v>
      </c>
      <c r="B95" s="88">
        <v>40783</v>
      </c>
      <c r="C95" s="40" t="s">
        <v>589</v>
      </c>
      <c r="D95" s="40" t="s">
        <v>32</v>
      </c>
      <c r="E95" s="40" t="s">
        <v>25</v>
      </c>
      <c r="F95" s="47" t="s">
        <v>2275</v>
      </c>
      <c r="G95" s="40" t="s">
        <v>26</v>
      </c>
      <c r="H95" s="40" t="s">
        <v>66</v>
      </c>
      <c r="I95" s="40" t="s">
        <v>353</v>
      </c>
      <c r="J95" s="40">
        <v>26.2</v>
      </c>
      <c r="K95" s="40">
        <v>16.7</v>
      </c>
      <c r="L95" s="40">
        <v>10.55</v>
      </c>
      <c r="M95" s="40"/>
      <c r="N95" s="40"/>
      <c r="O95" s="40"/>
      <c r="P95" s="40"/>
      <c r="Q95" s="40">
        <v>21</v>
      </c>
      <c r="R95" s="40">
        <v>68</v>
      </c>
      <c r="S95" s="40">
        <f t="shared" si="3"/>
        <v>47</v>
      </c>
      <c r="T95" s="40">
        <f>15+129</f>
        <v>144</v>
      </c>
      <c r="U95" s="40"/>
      <c r="V95" s="40"/>
      <c r="W95" s="40"/>
      <c r="X95" s="40">
        <v>277</v>
      </c>
      <c r="Y95" s="40"/>
      <c r="Z95" s="40"/>
      <c r="AA95" s="40"/>
      <c r="AB95" s="40"/>
      <c r="AC95" s="40" t="s">
        <v>288</v>
      </c>
      <c r="AD95" s="40" t="s">
        <v>103</v>
      </c>
      <c r="AE95" s="40" t="s">
        <v>375</v>
      </c>
      <c r="AF95" s="40"/>
    </row>
    <row r="96" spans="1:32">
      <c r="A96" s="40" t="s">
        <v>2607</v>
      </c>
      <c r="B96" s="88">
        <v>40783</v>
      </c>
      <c r="C96" s="40" t="s">
        <v>609</v>
      </c>
      <c r="D96" s="40" t="s">
        <v>32</v>
      </c>
      <c r="E96" s="40" t="s">
        <v>25</v>
      </c>
      <c r="F96" s="47" t="s">
        <v>2276</v>
      </c>
      <c r="G96" s="40" t="s">
        <v>26</v>
      </c>
      <c r="H96" s="40" t="s">
        <v>66</v>
      </c>
      <c r="I96" s="40"/>
      <c r="J96" s="40">
        <v>27.25</v>
      </c>
      <c r="K96" s="40">
        <v>17.399999999999999</v>
      </c>
      <c r="L96" s="40">
        <v>12.3</v>
      </c>
      <c r="M96" s="40"/>
      <c r="N96" s="40"/>
      <c r="O96" s="40"/>
      <c r="P96" s="40"/>
      <c r="Q96" s="40">
        <v>19</v>
      </c>
      <c r="R96" s="40">
        <v>74</v>
      </c>
      <c r="S96" s="40">
        <f t="shared" si="3"/>
        <v>55</v>
      </c>
      <c r="T96" s="40">
        <v>35</v>
      </c>
      <c r="U96" s="40"/>
      <c r="V96" s="40" t="s">
        <v>355</v>
      </c>
      <c r="W96" s="40"/>
      <c r="X96" s="40"/>
      <c r="Y96" s="40"/>
      <c r="Z96" s="40"/>
      <c r="AA96" s="40"/>
      <c r="AB96" s="40"/>
      <c r="AC96" s="40" t="s">
        <v>290</v>
      </c>
      <c r="AD96" s="40" t="s">
        <v>288</v>
      </c>
      <c r="AE96" s="40"/>
      <c r="AF96" s="40"/>
    </row>
    <row r="97" spans="1:32">
      <c r="A97" s="41" t="s">
        <v>2607</v>
      </c>
      <c r="B97" s="90">
        <v>40783</v>
      </c>
      <c r="C97" s="41" t="s">
        <v>741</v>
      </c>
      <c r="D97" s="41" t="s">
        <v>30</v>
      </c>
      <c r="E97" s="41" t="s">
        <v>25</v>
      </c>
      <c r="F97" s="71" t="s">
        <v>2616</v>
      </c>
      <c r="G97" s="41"/>
      <c r="H97" s="41"/>
      <c r="I97" s="41"/>
      <c r="J97" s="41"/>
      <c r="K97" s="41"/>
      <c r="L97" s="41"/>
      <c r="M97" s="41"/>
      <c r="N97" s="41"/>
      <c r="O97" s="41"/>
      <c r="P97" s="41"/>
      <c r="Q97" s="41"/>
      <c r="R97" s="41"/>
      <c r="S97" s="41"/>
      <c r="T97" s="41"/>
      <c r="U97" s="41"/>
      <c r="V97" s="41" t="s">
        <v>361</v>
      </c>
      <c r="W97" s="41" t="s">
        <v>73</v>
      </c>
      <c r="X97" s="41"/>
      <c r="Y97" s="41"/>
      <c r="Z97" s="41"/>
      <c r="AA97" s="41"/>
      <c r="AB97" s="41"/>
      <c r="AC97" s="41" t="s">
        <v>288</v>
      </c>
      <c r="AD97" s="40" t="s">
        <v>77</v>
      </c>
      <c r="AE97" s="40"/>
      <c r="AF97" s="40"/>
    </row>
    <row r="98" spans="1:32">
      <c r="A98" s="40" t="s">
        <v>2607</v>
      </c>
      <c r="B98" s="88">
        <v>40783</v>
      </c>
      <c r="C98" s="40" t="s">
        <v>666</v>
      </c>
      <c r="D98" s="40" t="s">
        <v>30</v>
      </c>
      <c r="E98" s="40" t="s">
        <v>25</v>
      </c>
      <c r="F98" s="47" t="s">
        <v>2277</v>
      </c>
      <c r="G98" s="40" t="s">
        <v>26</v>
      </c>
      <c r="H98" s="40" t="s">
        <v>27</v>
      </c>
      <c r="I98" s="40"/>
      <c r="J98" s="40">
        <v>27.4</v>
      </c>
      <c r="K98" s="40">
        <v>17</v>
      </c>
      <c r="L98" s="40">
        <v>16.3</v>
      </c>
      <c r="M98" s="40"/>
      <c r="N98" s="40"/>
      <c r="O98" s="40"/>
      <c r="P98" s="40"/>
      <c r="Q98" s="40">
        <v>19</v>
      </c>
      <c r="R98" s="40">
        <v>59</v>
      </c>
      <c r="S98" s="40">
        <f t="shared" ref="S98:S115" si="4">R98-Q98</f>
        <v>40</v>
      </c>
      <c r="T98" s="40">
        <v>45</v>
      </c>
      <c r="U98" s="40"/>
      <c r="V98" s="40"/>
      <c r="W98" s="40"/>
      <c r="X98" s="40">
        <v>275</v>
      </c>
      <c r="Y98" s="40"/>
      <c r="Z98" s="40"/>
      <c r="AA98" s="40"/>
      <c r="AB98" s="40"/>
      <c r="AC98" s="40" t="s">
        <v>290</v>
      </c>
      <c r="AD98" s="40" t="s">
        <v>103</v>
      </c>
      <c r="AE98" s="40"/>
      <c r="AF98" s="40"/>
    </row>
    <row r="99" spans="1:32">
      <c r="A99" s="40" t="s">
        <v>2607</v>
      </c>
      <c r="B99" s="88">
        <v>40783</v>
      </c>
      <c r="C99" s="40" t="s">
        <v>626</v>
      </c>
      <c r="D99" s="40" t="s">
        <v>30</v>
      </c>
      <c r="E99" s="40" t="s">
        <v>25</v>
      </c>
      <c r="F99" s="47" t="s">
        <v>2278</v>
      </c>
      <c r="G99" s="40" t="s">
        <v>26</v>
      </c>
      <c r="H99" s="40" t="s">
        <v>27</v>
      </c>
      <c r="I99" s="40" t="s">
        <v>40</v>
      </c>
      <c r="J99" s="40">
        <v>28.7</v>
      </c>
      <c r="K99" s="40">
        <v>17.75</v>
      </c>
      <c r="L99" s="40">
        <v>17.2</v>
      </c>
      <c r="M99" s="40"/>
      <c r="N99" s="40"/>
      <c r="O99" s="40"/>
      <c r="P99" s="40"/>
      <c r="Q99" s="40">
        <v>19</v>
      </c>
      <c r="R99" s="40">
        <v>62</v>
      </c>
      <c r="S99" s="40">
        <f t="shared" si="4"/>
        <v>43</v>
      </c>
      <c r="T99" s="40">
        <v>14</v>
      </c>
      <c r="U99" s="40"/>
      <c r="V99" s="40"/>
      <c r="W99" s="40"/>
      <c r="X99" s="40">
        <v>284</v>
      </c>
      <c r="Y99" s="40"/>
      <c r="Z99" s="40"/>
      <c r="AA99" s="40"/>
      <c r="AB99" s="40"/>
      <c r="AC99" s="40" t="s">
        <v>290</v>
      </c>
      <c r="AD99" s="41" t="s">
        <v>109</v>
      </c>
      <c r="AE99" s="41" t="s">
        <v>2592</v>
      </c>
      <c r="AF99" s="41"/>
    </row>
    <row r="100" spans="1:32">
      <c r="A100" s="40" t="s">
        <v>2606</v>
      </c>
      <c r="B100" s="88">
        <v>40784</v>
      </c>
      <c r="C100" s="40" t="s">
        <v>604</v>
      </c>
      <c r="D100" s="40" t="s">
        <v>36</v>
      </c>
      <c r="E100" s="40" t="s">
        <v>53</v>
      </c>
      <c r="F100" s="47" t="s">
        <v>2279</v>
      </c>
      <c r="G100" s="40" t="s">
        <v>224</v>
      </c>
      <c r="H100" s="40" t="s">
        <v>33</v>
      </c>
      <c r="I100" s="40"/>
      <c r="J100" s="40">
        <v>32.1</v>
      </c>
      <c r="K100" s="40"/>
      <c r="L100" s="40">
        <v>4.5999999999999996</v>
      </c>
      <c r="M100" s="40">
        <v>128.1</v>
      </c>
      <c r="N100" s="40">
        <v>88.7</v>
      </c>
      <c r="O100" s="40"/>
      <c r="P100" s="40"/>
      <c r="Q100" s="40">
        <v>21</v>
      </c>
      <c r="R100" s="40">
        <v>97</v>
      </c>
      <c r="S100" s="40">
        <f t="shared" si="4"/>
        <v>76</v>
      </c>
      <c r="T100" s="40">
        <v>3</v>
      </c>
      <c r="U100" s="40"/>
      <c r="V100" s="40"/>
      <c r="W100" s="40"/>
      <c r="X100" s="40"/>
      <c r="Y100" s="40"/>
      <c r="Z100" s="40"/>
      <c r="AA100" s="40"/>
      <c r="AB100" s="40"/>
      <c r="AC100" s="40" t="s">
        <v>288</v>
      </c>
      <c r="AD100" s="40" t="s">
        <v>244</v>
      </c>
      <c r="AE100" s="40"/>
      <c r="AF100" s="40"/>
    </row>
    <row r="101" spans="1:32">
      <c r="A101" s="40" t="s">
        <v>2606</v>
      </c>
      <c r="B101" s="88">
        <v>40784</v>
      </c>
      <c r="C101" s="40" t="s">
        <v>587</v>
      </c>
      <c r="D101" s="40" t="s">
        <v>24</v>
      </c>
      <c r="E101" s="40" t="s">
        <v>25</v>
      </c>
      <c r="F101" s="47" t="s">
        <v>2280</v>
      </c>
      <c r="G101" s="40" t="s">
        <v>26</v>
      </c>
      <c r="H101" s="40" t="s">
        <v>27</v>
      </c>
      <c r="I101" s="40" t="s">
        <v>291</v>
      </c>
      <c r="J101" s="40">
        <v>49</v>
      </c>
      <c r="K101" s="40">
        <v>25.55</v>
      </c>
      <c r="L101" s="40">
        <v>29.85</v>
      </c>
      <c r="M101" s="40"/>
      <c r="N101" s="40"/>
      <c r="O101" s="40"/>
      <c r="P101" s="40"/>
      <c r="Q101" s="40">
        <v>20</v>
      </c>
      <c r="R101" s="40">
        <v>302</v>
      </c>
      <c r="S101" s="40">
        <f t="shared" si="4"/>
        <v>282</v>
      </c>
      <c r="T101" s="40">
        <v>43</v>
      </c>
      <c r="U101" s="40"/>
      <c r="V101" s="40"/>
      <c r="W101" s="40"/>
      <c r="X101" s="40">
        <v>291</v>
      </c>
      <c r="Y101" s="40"/>
      <c r="Z101" s="40"/>
      <c r="AA101" s="40"/>
      <c r="AB101" s="40"/>
      <c r="AC101" s="40" t="s">
        <v>290</v>
      </c>
      <c r="AD101" s="40" t="s">
        <v>103</v>
      </c>
      <c r="AE101" s="40"/>
      <c r="AF101" s="40"/>
    </row>
    <row r="102" spans="1:32">
      <c r="A102" s="40" t="s">
        <v>2606</v>
      </c>
      <c r="B102" s="88">
        <v>40784</v>
      </c>
      <c r="C102" s="40" t="s">
        <v>618</v>
      </c>
      <c r="D102" s="40" t="s">
        <v>31</v>
      </c>
      <c r="E102" s="40" t="s">
        <v>25</v>
      </c>
      <c r="F102" s="47" t="s">
        <v>2281</v>
      </c>
      <c r="G102" s="40" t="s">
        <v>26</v>
      </c>
      <c r="H102" s="40" t="s">
        <v>27</v>
      </c>
      <c r="I102" s="40" t="s">
        <v>40</v>
      </c>
      <c r="J102" s="40">
        <v>40.299999999999997</v>
      </c>
      <c r="K102" s="40">
        <v>20.45</v>
      </c>
      <c r="L102" s="40">
        <v>27.3</v>
      </c>
      <c r="M102" s="40"/>
      <c r="N102" s="40"/>
      <c r="O102" s="40"/>
      <c r="P102" s="40"/>
      <c r="Q102" s="40">
        <v>19</v>
      </c>
      <c r="R102" s="40">
        <v>222</v>
      </c>
      <c r="S102" s="40">
        <f t="shared" si="4"/>
        <v>203</v>
      </c>
      <c r="T102" s="40">
        <v>29</v>
      </c>
      <c r="U102" s="40"/>
      <c r="V102" s="40"/>
      <c r="W102" s="40"/>
      <c r="X102" s="40"/>
      <c r="Y102" s="40"/>
      <c r="Z102" s="40"/>
      <c r="AA102" s="40"/>
      <c r="AB102" s="40"/>
      <c r="AC102" s="40" t="s">
        <v>290</v>
      </c>
      <c r="AD102" s="41" t="s">
        <v>103</v>
      </c>
      <c r="AE102" s="41" t="s">
        <v>383</v>
      </c>
      <c r="AF102" s="41"/>
    </row>
    <row r="103" spans="1:32">
      <c r="A103" s="40" t="s">
        <v>2606</v>
      </c>
      <c r="B103" s="88">
        <v>40784</v>
      </c>
      <c r="C103" s="40" t="s">
        <v>649</v>
      </c>
      <c r="D103" s="40" t="s">
        <v>31</v>
      </c>
      <c r="E103" s="40" t="s">
        <v>25</v>
      </c>
      <c r="F103" s="47" t="s">
        <v>2282</v>
      </c>
      <c r="G103" s="40" t="s">
        <v>26</v>
      </c>
      <c r="H103" s="40" t="s">
        <v>27</v>
      </c>
      <c r="I103" s="40"/>
      <c r="J103" s="40">
        <v>40.15</v>
      </c>
      <c r="K103" s="40">
        <v>20.25</v>
      </c>
      <c r="L103" s="40">
        <v>29.5</v>
      </c>
      <c r="M103" s="40"/>
      <c r="N103" s="40"/>
      <c r="O103" s="40"/>
      <c r="P103" s="40"/>
      <c r="Q103" s="40">
        <v>21</v>
      </c>
      <c r="R103" s="40">
        <v>214</v>
      </c>
      <c r="S103" s="40">
        <f t="shared" si="4"/>
        <v>193</v>
      </c>
      <c r="T103" s="40">
        <v>32</v>
      </c>
      <c r="U103" s="40"/>
      <c r="V103" s="40"/>
      <c r="W103" s="40"/>
      <c r="X103" s="40"/>
      <c r="Y103" s="40"/>
      <c r="Z103" s="40"/>
      <c r="AA103" s="40"/>
      <c r="AB103" s="40"/>
      <c r="AC103" s="40" t="s">
        <v>288</v>
      </c>
      <c r="AD103" s="40" t="s">
        <v>244</v>
      </c>
      <c r="AE103" s="40"/>
      <c r="AF103" s="40"/>
    </row>
    <row r="104" spans="1:32">
      <c r="A104" s="40" t="s">
        <v>2606</v>
      </c>
      <c r="B104" s="88">
        <v>40784</v>
      </c>
      <c r="C104" s="40" t="s">
        <v>642</v>
      </c>
      <c r="D104" s="40" t="s">
        <v>31</v>
      </c>
      <c r="E104" s="40" t="s">
        <v>25</v>
      </c>
      <c r="F104" s="47" t="s">
        <v>2283</v>
      </c>
      <c r="G104" s="40" t="s">
        <v>26</v>
      </c>
      <c r="H104" s="40" t="s">
        <v>33</v>
      </c>
      <c r="I104" s="40" t="s">
        <v>63</v>
      </c>
      <c r="J104" s="40">
        <v>40</v>
      </c>
      <c r="K104" s="40">
        <v>19.399999999999999</v>
      </c>
      <c r="L104" s="40">
        <v>15.55</v>
      </c>
      <c r="M104" s="40"/>
      <c r="N104" s="40"/>
      <c r="O104" s="40"/>
      <c r="P104" s="40"/>
      <c r="Q104" s="40">
        <v>19</v>
      </c>
      <c r="R104" s="40">
        <v>177</v>
      </c>
      <c r="S104" s="40">
        <f t="shared" si="4"/>
        <v>158</v>
      </c>
      <c r="T104" s="40">
        <v>27</v>
      </c>
      <c r="U104" s="40"/>
      <c r="V104" s="40"/>
      <c r="W104" s="40"/>
      <c r="X104" s="40"/>
      <c r="Y104" s="40"/>
      <c r="Z104" s="40"/>
      <c r="AA104" s="40"/>
      <c r="AB104" s="40"/>
      <c r="AC104" s="40" t="s">
        <v>290</v>
      </c>
      <c r="AD104" s="40" t="s">
        <v>288</v>
      </c>
      <c r="AE104" s="40"/>
      <c r="AF104" s="40"/>
    </row>
    <row r="105" spans="1:32">
      <c r="A105" s="40" t="s">
        <v>2606</v>
      </c>
      <c r="B105" s="88">
        <v>40784</v>
      </c>
      <c r="C105" s="40" t="s">
        <v>671</v>
      </c>
      <c r="D105" s="40" t="s">
        <v>37</v>
      </c>
      <c r="E105" s="40" t="s">
        <v>25</v>
      </c>
      <c r="F105" s="47" t="s">
        <v>2284</v>
      </c>
      <c r="G105" s="40" t="s">
        <v>26</v>
      </c>
      <c r="H105" s="40" t="s">
        <v>33</v>
      </c>
      <c r="I105" s="40" t="s">
        <v>63</v>
      </c>
      <c r="J105" s="40">
        <v>32.5</v>
      </c>
      <c r="K105" s="40">
        <v>17.3</v>
      </c>
      <c r="L105" s="40">
        <v>13.4</v>
      </c>
      <c r="M105" s="40"/>
      <c r="N105" s="40"/>
      <c r="O105" s="40"/>
      <c r="P105" s="40"/>
      <c r="Q105" s="40">
        <v>21</v>
      </c>
      <c r="R105" s="40">
        <v>118</v>
      </c>
      <c r="S105" s="40">
        <f t="shared" si="4"/>
        <v>97</v>
      </c>
      <c r="T105" s="40">
        <v>2</v>
      </c>
      <c r="U105" s="40"/>
      <c r="V105" s="40"/>
      <c r="W105" s="40"/>
      <c r="X105" s="40"/>
      <c r="Y105" s="40"/>
      <c r="Z105" s="40"/>
      <c r="AA105" s="40"/>
      <c r="AB105" s="40"/>
      <c r="AC105" s="40" t="s">
        <v>288</v>
      </c>
      <c r="AD105" s="40" t="s">
        <v>103</v>
      </c>
      <c r="AE105" s="40" t="s">
        <v>381</v>
      </c>
      <c r="AF105" s="40"/>
    </row>
    <row r="106" spans="1:32">
      <c r="A106" s="40" t="s">
        <v>2606</v>
      </c>
      <c r="B106" s="88">
        <v>40784</v>
      </c>
      <c r="C106" s="40" t="s">
        <v>655</v>
      </c>
      <c r="D106" s="40" t="s">
        <v>37</v>
      </c>
      <c r="E106" s="40" t="s">
        <v>25</v>
      </c>
      <c r="F106" s="47" t="s">
        <v>2285</v>
      </c>
      <c r="G106" s="40" t="s">
        <v>26</v>
      </c>
      <c r="H106" s="40" t="s">
        <v>33</v>
      </c>
      <c r="I106" s="40" t="s">
        <v>63</v>
      </c>
      <c r="J106" s="40">
        <v>35</v>
      </c>
      <c r="K106" s="40">
        <v>18.75</v>
      </c>
      <c r="L106" s="40">
        <v>13.25</v>
      </c>
      <c r="M106" s="40"/>
      <c r="N106" s="40"/>
      <c r="O106" s="40"/>
      <c r="P106" s="40"/>
      <c r="Q106" s="40">
        <v>19</v>
      </c>
      <c r="R106" s="40">
        <v>94</v>
      </c>
      <c r="S106" s="40">
        <f t="shared" si="4"/>
        <v>75</v>
      </c>
      <c r="T106" s="40">
        <v>5</v>
      </c>
      <c r="U106" s="40"/>
      <c r="V106" s="40"/>
      <c r="W106" s="40"/>
      <c r="X106" s="40"/>
      <c r="Y106" s="40"/>
      <c r="Z106" s="40"/>
      <c r="AA106" s="40"/>
      <c r="AB106" s="40"/>
      <c r="AC106" s="40" t="s">
        <v>290</v>
      </c>
      <c r="AD106" s="40" t="s">
        <v>288</v>
      </c>
      <c r="AE106" s="40"/>
      <c r="AF106" s="40"/>
    </row>
    <row r="107" spans="1:32">
      <c r="A107" s="40" t="s">
        <v>2606</v>
      </c>
      <c r="B107" s="88">
        <v>40784</v>
      </c>
      <c r="C107" s="40" t="s">
        <v>687</v>
      </c>
      <c r="D107" s="40" t="s">
        <v>37</v>
      </c>
      <c r="E107" s="40" t="s">
        <v>25</v>
      </c>
      <c r="F107" s="47" t="s">
        <v>2286</v>
      </c>
      <c r="G107" s="40" t="s">
        <v>26</v>
      </c>
      <c r="H107" s="40" t="s">
        <v>66</v>
      </c>
      <c r="I107" s="40"/>
      <c r="J107" s="40">
        <v>33</v>
      </c>
      <c r="K107" s="40">
        <v>17.25</v>
      </c>
      <c r="L107" s="40">
        <v>15.7</v>
      </c>
      <c r="M107" s="40"/>
      <c r="N107" s="40"/>
      <c r="O107" s="40"/>
      <c r="P107" s="40"/>
      <c r="Q107" s="40">
        <v>21</v>
      </c>
      <c r="R107" s="40">
        <v>103</v>
      </c>
      <c r="S107" s="40">
        <f t="shared" si="4"/>
        <v>82</v>
      </c>
      <c r="T107" s="40">
        <v>2</v>
      </c>
      <c r="U107" s="40"/>
      <c r="V107" s="40"/>
      <c r="W107" s="40"/>
      <c r="X107" s="40"/>
      <c r="Y107" s="40"/>
      <c r="Z107" s="40"/>
      <c r="AA107" s="40"/>
      <c r="AB107" s="40"/>
      <c r="AC107" s="40" t="s">
        <v>288</v>
      </c>
      <c r="AD107" s="40" t="s">
        <v>288</v>
      </c>
      <c r="AE107" s="40"/>
      <c r="AF107" s="40"/>
    </row>
    <row r="108" spans="1:32">
      <c r="A108" s="40" t="s">
        <v>2606</v>
      </c>
      <c r="B108" s="88">
        <v>40784</v>
      </c>
      <c r="C108" s="40" t="s">
        <v>591</v>
      </c>
      <c r="D108" s="40" t="s">
        <v>29</v>
      </c>
      <c r="E108" s="40" t="s">
        <v>25</v>
      </c>
      <c r="F108" s="47" t="s">
        <v>2287</v>
      </c>
      <c r="G108" s="40" t="s">
        <v>26</v>
      </c>
      <c r="H108" s="40" t="s">
        <v>27</v>
      </c>
      <c r="I108" s="40"/>
      <c r="J108" s="40">
        <v>41.7</v>
      </c>
      <c r="K108" s="40">
        <v>24.9</v>
      </c>
      <c r="L108" s="40">
        <v>21.25</v>
      </c>
      <c r="M108" s="40"/>
      <c r="N108" s="40"/>
      <c r="O108" s="40"/>
      <c r="P108" s="40"/>
      <c r="Q108" s="40">
        <v>19</v>
      </c>
      <c r="R108" s="40">
        <v>143</v>
      </c>
      <c r="S108" s="40">
        <f t="shared" si="4"/>
        <v>124</v>
      </c>
      <c r="T108" s="40">
        <v>144</v>
      </c>
      <c r="U108" s="40"/>
      <c r="V108" s="40"/>
      <c r="W108" s="40"/>
      <c r="X108" s="40">
        <v>289</v>
      </c>
      <c r="Y108" s="40"/>
      <c r="Z108" s="40"/>
      <c r="AA108" s="40"/>
      <c r="AB108" s="40"/>
      <c r="AC108" s="40" t="s">
        <v>290</v>
      </c>
      <c r="AD108" s="45" t="s">
        <v>244</v>
      </c>
      <c r="AE108" s="45" t="s">
        <v>2602</v>
      </c>
      <c r="AF108" s="45"/>
    </row>
    <row r="109" spans="1:32">
      <c r="A109" s="40" t="s">
        <v>2606</v>
      </c>
      <c r="B109" s="88">
        <v>40784</v>
      </c>
      <c r="C109" s="40" t="s">
        <v>683</v>
      </c>
      <c r="D109" s="40" t="s">
        <v>29</v>
      </c>
      <c r="E109" s="40" t="s">
        <v>25</v>
      </c>
      <c r="F109" s="47" t="s">
        <v>2288</v>
      </c>
      <c r="G109" s="40" t="s">
        <v>26</v>
      </c>
      <c r="H109" s="40" t="s">
        <v>33</v>
      </c>
      <c r="I109" s="40"/>
      <c r="J109" s="40">
        <v>37.4</v>
      </c>
      <c r="K109" s="40">
        <v>23.35</v>
      </c>
      <c r="L109" s="40">
        <v>7.8</v>
      </c>
      <c r="M109" s="40"/>
      <c r="N109" s="40"/>
      <c r="O109" s="40"/>
      <c r="P109" s="40"/>
      <c r="Q109" s="40">
        <v>21</v>
      </c>
      <c r="R109" s="40">
        <v>113</v>
      </c>
      <c r="S109" s="40">
        <f t="shared" si="4"/>
        <v>92</v>
      </c>
      <c r="T109" s="40">
        <f>19+94</f>
        <v>113</v>
      </c>
      <c r="U109" s="40"/>
      <c r="V109" s="40"/>
      <c r="W109" s="40"/>
      <c r="X109" s="40">
        <v>290</v>
      </c>
      <c r="Y109" s="40"/>
      <c r="Z109" s="40"/>
      <c r="AA109" s="40"/>
      <c r="AB109" s="40"/>
      <c r="AC109" s="40" t="s">
        <v>288</v>
      </c>
      <c r="AD109" s="41" t="s">
        <v>288</v>
      </c>
      <c r="AE109" s="41" t="s">
        <v>2592</v>
      </c>
      <c r="AF109" s="41"/>
    </row>
    <row r="110" spans="1:32">
      <c r="A110" s="40" t="s">
        <v>2606</v>
      </c>
      <c r="B110" s="88">
        <v>40784</v>
      </c>
      <c r="C110" s="40" t="s">
        <v>588</v>
      </c>
      <c r="D110" s="40" t="s">
        <v>29</v>
      </c>
      <c r="E110" s="40" t="s">
        <v>25</v>
      </c>
      <c r="F110" s="47" t="s">
        <v>2289</v>
      </c>
      <c r="G110" s="40" t="s">
        <v>26</v>
      </c>
      <c r="H110" s="40" t="s">
        <v>27</v>
      </c>
      <c r="I110" s="40" t="s">
        <v>291</v>
      </c>
      <c r="J110" s="40">
        <v>41.15</v>
      </c>
      <c r="K110" s="40">
        <v>22.9</v>
      </c>
      <c r="L110" s="40">
        <v>17.05</v>
      </c>
      <c r="M110" s="40"/>
      <c r="N110" s="40"/>
      <c r="O110" s="40"/>
      <c r="P110" s="40"/>
      <c r="Q110" s="40">
        <v>19</v>
      </c>
      <c r="R110" s="40">
        <v>151</v>
      </c>
      <c r="S110" s="40">
        <f t="shared" si="4"/>
        <v>132</v>
      </c>
      <c r="T110" s="40">
        <v>135</v>
      </c>
      <c r="U110" s="40"/>
      <c r="V110" s="40"/>
      <c r="W110" s="40"/>
      <c r="X110" s="40"/>
      <c r="Y110" s="40"/>
      <c r="Z110" s="40"/>
      <c r="AA110" s="40"/>
      <c r="AB110" s="40"/>
      <c r="AC110" s="40" t="s">
        <v>290</v>
      </c>
      <c r="AD110" s="40" t="s">
        <v>103</v>
      </c>
      <c r="AE110" s="40"/>
      <c r="AF110" s="40"/>
    </row>
    <row r="111" spans="1:32">
      <c r="A111" s="40" t="s">
        <v>2606</v>
      </c>
      <c r="B111" s="88">
        <v>40784</v>
      </c>
      <c r="C111" s="40" t="s">
        <v>617</v>
      </c>
      <c r="D111" s="40" t="s">
        <v>30</v>
      </c>
      <c r="E111" s="40" t="s">
        <v>25</v>
      </c>
      <c r="F111" s="47" t="s">
        <v>2290</v>
      </c>
      <c r="G111" s="40" t="s">
        <v>224</v>
      </c>
      <c r="H111" s="40" t="s">
        <v>33</v>
      </c>
      <c r="I111" s="40"/>
      <c r="J111" s="40">
        <v>26.1</v>
      </c>
      <c r="K111" s="40">
        <v>14</v>
      </c>
      <c r="L111" s="40">
        <v>7.5</v>
      </c>
      <c r="M111" s="40"/>
      <c r="N111" s="40"/>
      <c r="O111" s="40"/>
      <c r="P111" s="40"/>
      <c r="Q111" s="40">
        <v>21</v>
      </c>
      <c r="R111" s="40">
        <v>53</v>
      </c>
      <c r="S111" s="40">
        <f t="shared" si="4"/>
        <v>32</v>
      </c>
      <c r="T111" s="40">
        <v>58</v>
      </c>
      <c r="U111" s="40"/>
      <c r="V111" s="40" t="s">
        <v>371</v>
      </c>
      <c r="W111" s="40"/>
      <c r="X111" s="40">
        <v>292</v>
      </c>
      <c r="Y111" s="40"/>
      <c r="Z111" s="40"/>
      <c r="AA111" s="40"/>
      <c r="AB111" s="40"/>
      <c r="AC111" s="40" t="s">
        <v>288</v>
      </c>
      <c r="AD111" s="40" t="s">
        <v>72</v>
      </c>
      <c r="AE111" s="40"/>
      <c r="AF111" s="40"/>
    </row>
    <row r="112" spans="1:32">
      <c r="A112" s="40" t="s">
        <v>2606</v>
      </c>
      <c r="B112" s="88">
        <v>40784</v>
      </c>
      <c r="C112" s="40" t="s">
        <v>645</v>
      </c>
      <c r="D112" s="40" t="s">
        <v>30</v>
      </c>
      <c r="E112" s="40" t="s">
        <v>25</v>
      </c>
      <c r="F112" s="47" t="s">
        <v>2291</v>
      </c>
      <c r="G112" s="40" t="s">
        <v>224</v>
      </c>
      <c r="H112" s="40" t="s">
        <v>33</v>
      </c>
      <c r="I112" s="40"/>
      <c r="J112" s="40">
        <v>26.2</v>
      </c>
      <c r="K112" s="40">
        <v>15.65</v>
      </c>
      <c r="L112" s="40">
        <v>7.3</v>
      </c>
      <c r="M112" s="40"/>
      <c r="N112" s="40"/>
      <c r="O112" s="40"/>
      <c r="P112" s="40"/>
      <c r="Q112" s="40">
        <v>19</v>
      </c>
      <c r="R112" s="40">
        <v>52</v>
      </c>
      <c r="S112" s="40">
        <f t="shared" si="4"/>
        <v>33</v>
      </c>
      <c r="T112" s="40">
        <v>49</v>
      </c>
      <c r="U112" s="40"/>
      <c r="V112" s="40"/>
      <c r="W112" s="40"/>
      <c r="X112" s="40">
        <v>288</v>
      </c>
      <c r="Y112" s="40"/>
      <c r="Z112" s="40"/>
      <c r="AA112" s="40"/>
      <c r="AB112" s="40"/>
      <c r="AC112" s="40" t="s">
        <v>290</v>
      </c>
      <c r="AD112" s="40" t="s">
        <v>72</v>
      </c>
      <c r="AE112" s="40"/>
      <c r="AF112" s="40"/>
    </row>
    <row r="113" spans="1:32" s="89" customFormat="1">
      <c r="A113" s="40" t="s">
        <v>1718</v>
      </c>
      <c r="B113" s="88">
        <v>40798</v>
      </c>
      <c r="C113" s="40" t="s">
        <v>674</v>
      </c>
      <c r="D113" s="40" t="s">
        <v>239</v>
      </c>
      <c r="E113" s="40" t="s">
        <v>25</v>
      </c>
      <c r="F113" s="47" t="s">
        <v>2292</v>
      </c>
      <c r="G113" s="40" t="s">
        <v>224</v>
      </c>
      <c r="H113" s="40" t="s">
        <v>33</v>
      </c>
      <c r="I113" s="40"/>
      <c r="J113" s="40">
        <v>46.3</v>
      </c>
      <c r="K113" s="40"/>
      <c r="L113" s="40"/>
      <c r="M113" s="40">
        <f>153+35.2</f>
        <v>188.2</v>
      </c>
      <c r="N113" s="40">
        <f>153+33.6</f>
        <v>186.6</v>
      </c>
      <c r="O113" s="40"/>
      <c r="P113" s="40">
        <v>40.4</v>
      </c>
      <c r="Q113" s="40">
        <v>21</v>
      </c>
      <c r="R113" s="40">
        <v>183</v>
      </c>
      <c r="S113" s="40">
        <f t="shared" si="4"/>
        <v>162</v>
      </c>
      <c r="T113" s="40">
        <v>7</v>
      </c>
      <c r="U113" s="40"/>
      <c r="V113" s="40"/>
      <c r="W113" s="40"/>
      <c r="X113" s="40"/>
      <c r="Y113" s="40"/>
      <c r="Z113" s="40"/>
      <c r="AA113" s="40"/>
      <c r="AB113" s="40"/>
      <c r="AC113" s="40" t="s">
        <v>288</v>
      </c>
      <c r="AD113" s="40" t="s">
        <v>103</v>
      </c>
      <c r="AE113" s="40"/>
      <c r="AF113" s="40"/>
    </row>
    <row r="114" spans="1:32">
      <c r="A114" s="41" t="s">
        <v>1718</v>
      </c>
      <c r="B114" s="90">
        <v>40798</v>
      </c>
      <c r="C114" s="41" t="s">
        <v>680</v>
      </c>
      <c r="D114" s="41" t="s">
        <v>239</v>
      </c>
      <c r="E114" s="41" t="s">
        <v>25</v>
      </c>
      <c r="F114" s="71" t="s">
        <v>2293</v>
      </c>
      <c r="G114" s="41" t="s">
        <v>26</v>
      </c>
      <c r="H114" s="41" t="s">
        <v>27</v>
      </c>
      <c r="I114" s="41"/>
      <c r="J114" s="41">
        <v>45.1</v>
      </c>
      <c r="K114" s="41"/>
      <c r="L114" s="41"/>
      <c r="M114" s="41">
        <f>153+46.4</f>
        <v>199.4</v>
      </c>
      <c r="N114" s="41">
        <f>153+34.7</f>
        <v>187.7</v>
      </c>
      <c r="O114" s="41"/>
      <c r="P114" s="41">
        <v>41.8</v>
      </c>
      <c r="Q114" s="41">
        <v>21</v>
      </c>
      <c r="R114" s="41">
        <v>216</v>
      </c>
      <c r="S114" s="41">
        <f t="shared" si="4"/>
        <v>195</v>
      </c>
      <c r="T114" s="41">
        <v>2</v>
      </c>
      <c r="U114" s="41"/>
      <c r="V114" s="41"/>
      <c r="W114" s="41" t="s">
        <v>73</v>
      </c>
      <c r="X114" s="41"/>
      <c r="Y114" s="41"/>
      <c r="Z114" s="41"/>
      <c r="AA114" s="41"/>
      <c r="AB114" s="41"/>
      <c r="AC114" s="41" t="s">
        <v>288</v>
      </c>
      <c r="AD114" s="40" t="s">
        <v>103</v>
      </c>
      <c r="AE114" s="40"/>
      <c r="AF114" s="40"/>
    </row>
    <row r="115" spans="1:32">
      <c r="A115" s="40" t="s">
        <v>1718</v>
      </c>
      <c r="B115" s="88">
        <v>40798</v>
      </c>
      <c r="C115" s="40" t="s">
        <v>592</v>
      </c>
      <c r="D115" s="40" t="s">
        <v>31</v>
      </c>
      <c r="E115" s="40" t="s">
        <v>25</v>
      </c>
      <c r="F115" s="47" t="s">
        <v>2294</v>
      </c>
      <c r="G115" s="40" t="s">
        <v>26</v>
      </c>
      <c r="H115" s="40" t="s">
        <v>27</v>
      </c>
      <c r="I115" s="40"/>
      <c r="J115" s="40">
        <v>42.4</v>
      </c>
      <c r="K115" s="40">
        <v>18.7</v>
      </c>
      <c r="L115" s="40">
        <v>27.15</v>
      </c>
      <c r="M115" s="40"/>
      <c r="N115" s="40"/>
      <c r="O115" s="40"/>
      <c r="P115" s="40"/>
      <c r="Q115" s="40">
        <v>21</v>
      </c>
      <c r="R115" s="40">
        <v>217</v>
      </c>
      <c r="S115" s="40">
        <f t="shared" si="4"/>
        <v>196</v>
      </c>
      <c r="T115" s="40">
        <v>42</v>
      </c>
      <c r="U115" s="40"/>
      <c r="V115" s="40"/>
      <c r="W115" s="40"/>
      <c r="X115" s="40"/>
      <c r="Y115" s="40"/>
      <c r="Z115" s="40"/>
      <c r="AA115" s="40"/>
      <c r="AB115" s="40"/>
      <c r="AC115" s="40" t="s">
        <v>288</v>
      </c>
      <c r="AD115" s="40" t="s">
        <v>288</v>
      </c>
      <c r="AE115" s="40"/>
      <c r="AF115" s="40"/>
    </row>
    <row r="116" spans="1:32">
      <c r="A116" s="40" t="s">
        <v>1718</v>
      </c>
      <c r="B116" s="88">
        <v>40798</v>
      </c>
      <c r="C116" s="40" t="s">
        <v>656</v>
      </c>
      <c r="D116" s="40" t="s">
        <v>146</v>
      </c>
      <c r="E116" s="40" t="s">
        <v>53</v>
      </c>
      <c r="F116" s="47" t="s">
        <v>2115</v>
      </c>
      <c r="G116" s="40" t="s">
        <v>26</v>
      </c>
      <c r="H116" s="40" t="s">
        <v>27</v>
      </c>
      <c r="I116" s="40"/>
      <c r="J116" s="40"/>
      <c r="K116" s="40"/>
      <c r="L116" s="40"/>
      <c r="M116" s="40"/>
      <c r="N116" s="40"/>
      <c r="O116" s="40"/>
      <c r="P116" s="40"/>
      <c r="Q116" s="40"/>
      <c r="R116" s="40"/>
      <c r="S116" s="40"/>
      <c r="T116" s="40"/>
      <c r="U116" s="40"/>
      <c r="V116" s="40"/>
      <c r="W116" s="40"/>
      <c r="X116" s="40"/>
      <c r="Y116" s="40"/>
      <c r="Z116" s="40"/>
      <c r="AA116" s="40"/>
      <c r="AB116" s="40"/>
      <c r="AC116" s="40" t="s">
        <v>288</v>
      </c>
      <c r="AD116" s="40" t="s">
        <v>103</v>
      </c>
      <c r="AE116" s="40"/>
      <c r="AF116" s="40"/>
    </row>
    <row r="117" spans="1:32">
      <c r="A117" s="40" t="s">
        <v>1718</v>
      </c>
      <c r="B117" s="88">
        <v>40798</v>
      </c>
      <c r="C117" s="40" t="s">
        <v>646</v>
      </c>
      <c r="D117" s="40" t="s">
        <v>146</v>
      </c>
      <c r="E117" s="40" t="s">
        <v>25</v>
      </c>
      <c r="F117" s="47" t="s">
        <v>2295</v>
      </c>
      <c r="G117" s="40" t="s">
        <v>26</v>
      </c>
      <c r="H117" s="40" t="s">
        <v>27</v>
      </c>
      <c r="I117" s="40"/>
      <c r="J117" s="40">
        <v>24.9</v>
      </c>
      <c r="K117" s="40">
        <v>14.9</v>
      </c>
      <c r="L117" s="40">
        <v>17.3</v>
      </c>
      <c r="M117" s="40"/>
      <c r="N117" s="40"/>
      <c r="O117" s="40"/>
      <c r="P117" s="40"/>
      <c r="Q117" s="40">
        <v>21</v>
      </c>
      <c r="R117" s="40">
        <v>53</v>
      </c>
      <c r="S117" s="40">
        <f t="shared" ref="S117:S125" si="5">R117-Q117</f>
        <v>32</v>
      </c>
      <c r="T117" s="40">
        <v>0</v>
      </c>
      <c r="U117" s="40"/>
      <c r="V117" s="40"/>
      <c r="W117" s="40"/>
      <c r="X117" s="40"/>
      <c r="Y117" s="40"/>
      <c r="Z117" s="40"/>
      <c r="AA117" s="40"/>
      <c r="AB117" s="40"/>
      <c r="AC117" s="40" t="s">
        <v>288</v>
      </c>
      <c r="AD117" s="40" t="s">
        <v>103</v>
      </c>
      <c r="AE117" s="40"/>
      <c r="AF117" s="40"/>
    </row>
    <row r="118" spans="1:32">
      <c r="A118" s="40" t="s">
        <v>1718</v>
      </c>
      <c r="B118" s="88">
        <v>40798</v>
      </c>
      <c r="C118" s="40" t="s">
        <v>666</v>
      </c>
      <c r="D118" s="40" t="s">
        <v>37</v>
      </c>
      <c r="E118" s="40" t="s">
        <v>25</v>
      </c>
      <c r="F118" s="47" t="s">
        <v>2296</v>
      </c>
      <c r="G118" s="40" t="s">
        <v>26</v>
      </c>
      <c r="H118" s="40" t="s">
        <v>33</v>
      </c>
      <c r="I118" s="40" t="s">
        <v>63</v>
      </c>
      <c r="J118" s="40">
        <v>35.049999999999997</v>
      </c>
      <c r="K118" s="40">
        <v>20.350000000000001</v>
      </c>
      <c r="L118" s="40">
        <v>19.8</v>
      </c>
      <c r="M118" s="40"/>
      <c r="N118" s="40"/>
      <c r="O118" s="40"/>
      <c r="P118" s="40"/>
      <c r="Q118" s="40">
        <v>20</v>
      </c>
      <c r="R118" s="40">
        <v>173</v>
      </c>
      <c r="S118" s="40">
        <f t="shared" si="5"/>
        <v>153</v>
      </c>
      <c r="T118" s="40">
        <v>4</v>
      </c>
      <c r="U118" s="40"/>
      <c r="V118" s="40"/>
      <c r="W118" s="40"/>
      <c r="X118" s="40"/>
      <c r="Y118" s="40"/>
      <c r="Z118" s="40"/>
      <c r="AA118" s="40"/>
      <c r="AB118" s="40"/>
      <c r="AC118" s="40" t="s">
        <v>288</v>
      </c>
      <c r="AD118" s="40" t="s">
        <v>244</v>
      </c>
      <c r="AE118" s="40" t="s">
        <v>394</v>
      </c>
      <c r="AF118" s="40"/>
    </row>
    <row r="119" spans="1:32">
      <c r="A119" s="40" t="s">
        <v>1718</v>
      </c>
      <c r="B119" s="88">
        <v>40798</v>
      </c>
      <c r="C119" s="40" t="s">
        <v>679</v>
      </c>
      <c r="D119" s="40" t="s">
        <v>32</v>
      </c>
      <c r="E119" s="40" t="s">
        <v>25</v>
      </c>
      <c r="F119" s="47" t="s">
        <v>2297</v>
      </c>
      <c r="G119" s="40" t="s">
        <v>26</v>
      </c>
      <c r="H119" s="40" t="s">
        <v>90</v>
      </c>
      <c r="I119" s="40"/>
      <c r="J119" s="40">
        <v>24.9</v>
      </c>
      <c r="K119" s="40">
        <v>16</v>
      </c>
      <c r="L119" s="40">
        <v>8.3000000000000007</v>
      </c>
      <c r="M119" s="40"/>
      <c r="N119" s="40"/>
      <c r="O119" s="40"/>
      <c r="P119" s="40"/>
      <c r="Q119" s="40">
        <v>20</v>
      </c>
      <c r="R119" s="40">
        <v>74</v>
      </c>
      <c r="S119" s="40">
        <f t="shared" si="5"/>
        <v>54</v>
      </c>
      <c r="T119" s="40">
        <v>41</v>
      </c>
      <c r="U119" s="40"/>
      <c r="V119" s="40" t="s">
        <v>382</v>
      </c>
      <c r="W119" s="40"/>
      <c r="X119" s="40">
        <v>300</v>
      </c>
      <c r="Y119" s="40"/>
      <c r="Z119" s="40"/>
      <c r="AA119" s="40"/>
      <c r="AB119" s="40"/>
      <c r="AC119" s="40" t="s">
        <v>288</v>
      </c>
      <c r="AD119" s="40" t="s">
        <v>288</v>
      </c>
      <c r="AE119" s="40"/>
      <c r="AF119" s="40"/>
    </row>
    <row r="120" spans="1:32">
      <c r="A120" s="40" t="s">
        <v>1719</v>
      </c>
      <c r="B120" s="88">
        <v>40799</v>
      </c>
      <c r="C120" s="40" t="s">
        <v>675</v>
      </c>
      <c r="D120" s="40" t="s">
        <v>36</v>
      </c>
      <c r="E120" s="40" t="s">
        <v>25</v>
      </c>
      <c r="F120" s="47" t="s">
        <v>2298</v>
      </c>
      <c r="G120" s="40" t="s">
        <v>26</v>
      </c>
      <c r="H120" s="40" t="s">
        <v>33</v>
      </c>
      <c r="I120" s="40"/>
      <c r="J120" s="40">
        <v>32.950000000000003</v>
      </c>
      <c r="K120" s="40">
        <v>13.5</v>
      </c>
      <c r="L120" s="40">
        <v>7.15</v>
      </c>
      <c r="M120" s="40"/>
      <c r="N120" s="40"/>
      <c r="O120" s="40"/>
      <c r="P120" s="40"/>
      <c r="Q120" s="40">
        <v>22</v>
      </c>
      <c r="R120" s="40">
        <v>112</v>
      </c>
      <c r="S120" s="40">
        <f t="shared" si="5"/>
        <v>90</v>
      </c>
      <c r="T120" s="40">
        <v>4</v>
      </c>
      <c r="U120" s="40"/>
      <c r="V120" s="40"/>
      <c r="W120" s="40"/>
      <c r="X120" s="40"/>
      <c r="Y120" s="40"/>
      <c r="Z120" s="40"/>
      <c r="AA120" s="40"/>
      <c r="AB120" s="40"/>
      <c r="AC120" s="40" t="s">
        <v>288</v>
      </c>
      <c r="AD120" s="40" t="s">
        <v>288</v>
      </c>
      <c r="AE120" s="40"/>
      <c r="AF120" s="40"/>
    </row>
    <row r="121" spans="1:32">
      <c r="A121" s="40" t="s">
        <v>1719</v>
      </c>
      <c r="B121" s="88">
        <v>40799</v>
      </c>
      <c r="C121" s="40" t="s">
        <v>584</v>
      </c>
      <c r="D121" s="40" t="s">
        <v>24</v>
      </c>
      <c r="E121" s="40" t="s">
        <v>25</v>
      </c>
      <c r="F121" s="47" t="s">
        <v>2299</v>
      </c>
      <c r="G121" s="40" t="s">
        <v>26</v>
      </c>
      <c r="H121" s="40" t="s">
        <v>27</v>
      </c>
      <c r="I121" s="40"/>
      <c r="J121" s="40">
        <v>46.85</v>
      </c>
      <c r="K121" s="40">
        <v>22.45</v>
      </c>
      <c r="L121" s="40">
        <v>36.549999999999997</v>
      </c>
      <c r="M121" s="40"/>
      <c r="N121" s="40"/>
      <c r="O121" s="40"/>
      <c r="P121" s="40"/>
      <c r="Q121" s="40">
        <v>22</v>
      </c>
      <c r="R121" s="40">
        <v>332</v>
      </c>
      <c r="S121" s="40">
        <f t="shared" si="5"/>
        <v>310</v>
      </c>
      <c r="T121" s="40">
        <v>30</v>
      </c>
      <c r="U121" s="40"/>
      <c r="V121" s="40"/>
      <c r="W121" s="40"/>
      <c r="X121" s="40">
        <v>301</v>
      </c>
      <c r="Y121" s="40"/>
      <c r="Z121" s="40"/>
      <c r="AA121" s="40"/>
      <c r="AB121" s="40"/>
      <c r="AC121" s="40" t="s">
        <v>288</v>
      </c>
      <c r="AD121" s="40" t="s">
        <v>70</v>
      </c>
      <c r="AE121" s="40"/>
      <c r="AF121" s="40"/>
    </row>
    <row r="122" spans="1:32">
      <c r="A122" s="40" t="s">
        <v>1719</v>
      </c>
      <c r="B122" s="88">
        <v>40799</v>
      </c>
      <c r="C122" s="40" t="s">
        <v>624</v>
      </c>
      <c r="D122" s="40" t="s">
        <v>31</v>
      </c>
      <c r="E122" s="40" t="s">
        <v>25</v>
      </c>
      <c r="F122" s="47" t="s">
        <v>2300</v>
      </c>
      <c r="G122" s="40" t="s">
        <v>26</v>
      </c>
      <c r="H122" s="40" t="s">
        <v>33</v>
      </c>
      <c r="I122" s="40"/>
      <c r="J122" s="40">
        <v>39.25</v>
      </c>
      <c r="K122" s="40">
        <v>19.5</v>
      </c>
      <c r="L122" s="40">
        <v>21.35</v>
      </c>
      <c r="M122" s="40"/>
      <c r="N122" s="40"/>
      <c r="O122" s="40"/>
      <c r="P122" s="40"/>
      <c r="Q122" s="40">
        <v>21</v>
      </c>
      <c r="R122" s="40">
        <v>241</v>
      </c>
      <c r="S122" s="40">
        <f t="shared" si="5"/>
        <v>220</v>
      </c>
      <c r="T122" s="40">
        <v>56</v>
      </c>
      <c r="U122" s="40"/>
      <c r="V122" s="40"/>
      <c r="W122" s="40"/>
      <c r="X122" s="40"/>
      <c r="Y122" s="40"/>
      <c r="Z122" s="40"/>
      <c r="AA122" s="40"/>
      <c r="AB122" s="40"/>
      <c r="AC122" s="40" t="s">
        <v>288</v>
      </c>
      <c r="AD122" s="40" t="s">
        <v>288</v>
      </c>
      <c r="AE122" s="40"/>
      <c r="AF122" s="40"/>
    </row>
    <row r="123" spans="1:32">
      <c r="A123" s="40" t="s">
        <v>1719</v>
      </c>
      <c r="B123" s="88">
        <v>40799</v>
      </c>
      <c r="C123" s="40" t="s">
        <v>638</v>
      </c>
      <c r="D123" s="40" t="s">
        <v>146</v>
      </c>
      <c r="E123" s="40" t="s">
        <v>25</v>
      </c>
      <c r="F123" s="47" t="s">
        <v>2301</v>
      </c>
      <c r="G123" s="40" t="s">
        <v>224</v>
      </c>
      <c r="H123" s="40" t="s">
        <v>33</v>
      </c>
      <c r="I123" s="40"/>
      <c r="J123" s="40">
        <v>20.45</v>
      </c>
      <c r="K123" s="40">
        <v>14.1</v>
      </c>
      <c r="L123" s="40">
        <v>8.9</v>
      </c>
      <c r="M123" s="40"/>
      <c r="N123" s="40"/>
      <c r="O123" s="40"/>
      <c r="P123" s="40"/>
      <c r="Q123" s="40">
        <v>22</v>
      </c>
      <c r="R123" s="40">
        <v>42</v>
      </c>
      <c r="S123" s="40">
        <f t="shared" si="5"/>
        <v>20</v>
      </c>
      <c r="T123" s="40">
        <v>1</v>
      </c>
      <c r="U123" s="40"/>
      <c r="V123" s="40"/>
      <c r="W123" s="40"/>
      <c r="X123" s="40"/>
      <c r="Y123" s="40"/>
      <c r="Z123" s="40"/>
      <c r="AA123" s="40"/>
      <c r="AB123" s="40"/>
      <c r="AC123" s="40" t="s">
        <v>288</v>
      </c>
      <c r="AD123" s="40" t="s">
        <v>244</v>
      </c>
      <c r="AE123" s="40" t="s">
        <v>401</v>
      </c>
      <c r="AF123" s="40"/>
    </row>
    <row r="124" spans="1:32">
      <c r="A124" s="40" t="s">
        <v>1719</v>
      </c>
      <c r="B124" s="88">
        <v>40799</v>
      </c>
      <c r="C124" s="40" t="s">
        <v>593</v>
      </c>
      <c r="D124" s="40" t="s">
        <v>29</v>
      </c>
      <c r="E124" s="40" t="s">
        <v>25</v>
      </c>
      <c r="F124" s="47" t="s">
        <v>2302</v>
      </c>
      <c r="G124" s="40" t="s">
        <v>26</v>
      </c>
      <c r="H124" s="40" t="s">
        <v>66</v>
      </c>
      <c r="I124" s="40"/>
      <c r="J124" s="40">
        <v>41.9</v>
      </c>
      <c r="K124" s="40">
        <v>24.7</v>
      </c>
      <c r="L124" s="40">
        <v>19.649999999999999</v>
      </c>
      <c r="M124" s="40"/>
      <c r="N124" s="40"/>
      <c r="O124" s="40"/>
      <c r="P124" s="40"/>
      <c r="Q124" s="40">
        <v>22</v>
      </c>
      <c r="R124" s="40">
        <v>154</v>
      </c>
      <c r="S124" s="40">
        <f t="shared" si="5"/>
        <v>132</v>
      </c>
      <c r="T124" s="40">
        <v>93</v>
      </c>
      <c r="U124" s="40"/>
      <c r="V124" s="40"/>
      <c r="W124" s="40"/>
      <c r="X124" s="40"/>
      <c r="Y124" s="40"/>
      <c r="Z124" s="40"/>
      <c r="AA124" s="40"/>
      <c r="AB124" s="40"/>
      <c r="AC124" s="40" t="s">
        <v>288</v>
      </c>
      <c r="AD124" s="40" t="s">
        <v>103</v>
      </c>
      <c r="AE124" s="40"/>
      <c r="AF124" s="40"/>
    </row>
    <row r="125" spans="1:32">
      <c r="A125" s="40" t="s">
        <v>1719</v>
      </c>
      <c r="B125" s="88">
        <v>40799</v>
      </c>
      <c r="C125" s="40" t="s">
        <v>625</v>
      </c>
      <c r="D125" s="40" t="s">
        <v>29</v>
      </c>
      <c r="E125" s="40" t="s">
        <v>25</v>
      </c>
      <c r="F125" s="47" t="s">
        <v>2303</v>
      </c>
      <c r="G125" s="40" t="s">
        <v>26</v>
      </c>
      <c r="H125" s="40" t="s">
        <v>66</v>
      </c>
      <c r="I125" s="40"/>
      <c r="J125" s="40">
        <v>39.85</v>
      </c>
      <c r="K125" s="40">
        <v>23</v>
      </c>
      <c r="L125" s="40">
        <v>17.3</v>
      </c>
      <c r="M125" s="40"/>
      <c r="N125" s="40"/>
      <c r="O125" s="40"/>
      <c r="P125" s="40"/>
      <c r="Q125" s="40">
        <v>22</v>
      </c>
      <c r="R125" s="40">
        <v>127</v>
      </c>
      <c r="S125" s="40">
        <f t="shared" si="5"/>
        <v>105</v>
      </c>
      <c r="T125" s="40">
        <v>85</v>
      </c>
      <c r="U125" s="40"/>
      <c r="V125" s="40"/>
      <c r="W125" s="40"/>
      <c r="X125" s="40"/>
      <c r="Y125" s="40"/>
      <c r="Z125" s="40"/>
      <c r="AA125" s="40"/>
      <c r="AB125" s="40"/>
      <c r="AC125" s="40" t="s">
        <v>288</v>
      </c>
      <c r="AD125" s="40" t="s">
        <v>288</v>
      </c>
      <c r="AE125" s="40"/>
      <c r="AF125" s="40"/>
    </row>
    <row r="126" spans="1:32">
      <c r="A126" s="41" t="s">
        <v>1719</v>
      </c>
      <c r="B126" s="90">
        <v>40799</v>
      </c>
      <c r="C126" s="41" t="s">
        <v>666</v>
      </c>
      <c r="D126" s="41" t="s">
        <v>32</v>
      </c>
      <c r="E126" s="41" t="s">
        <v>25</v>
      </c>
      <c r="F126" s="71" t="s">
        <v>2605</v>
      </c>
      <c r="G126" s="41"/>
      <c r="H126" s="41"/>
      <c r="I126" s="41"/>
      <c r="J126" s="41"/>
      <c r="K126" s="41"/>
      <c r="L126" s="41"/>
      <c r="M126" s="41"/>
      <c r="N126" s="41"/>
      <c r="O126" s="41"/>
      <c r="P126" s="41"/>
      <c r="Q126" s="41"/>
      <c r="R126" s="41"/>
      <c r="S126" s="41"/>
      <c r="T126" s="41"/>
      <c r="U126" s="41"/>
      <c r="V126" s="41"/>
      <c r="W126" s="41" t="s">
        <v>73</v>
      </c>
      <c r="X126" s="41"/>
      <c r="Y126" s="41"/>
      <c r="Z126" s="41"/>
      <c r="AA126" s="41"/>
      <c r="AB126" s="41"/>
      <c r="AC126" s="41" t="s">
        <v>288</v>
      </c>
      <c r="AD126" s="40" t="s">
        <v>288</v>
      </c>
      <c r="AE126" s="40"/>
      <c r="AF126" s="40"/>
    </row>
    <row r="127" spans="1:32">
      <c r="A127" s="40" t="s">
        <v>1719</v>
      </c>
      <c r="B127" s="88">
        <v>40799</v>
      </c>
      <c r="C127" s="40" t="s">
        <v>620</v>
      </c>
      <c r="D127" s="40" t="s">
        <v>32</v>
      </c>
      <c r="E127" s="40" t="s">
        <v>25</v>
      </c>
      <c r="F127" s="47" t="s">
        <v>2304</v>
      </c>
      <c r="G127" s="40" t="s">
        <v>26</v>
      </c>
      <c r="H127" s="40" t="s">
        <v>33</v>
      </c>
      <c r="I127" s="40"/>
      <c r="J127" s="40">
        <v>25.85</v>
      </c>
      <c r="K127" s="40">
        <v>18.55</v>
      </c>
      <c r="L127" s="40">
        <v>7.7</v>
      </c>
      <c r="M127" s="40"/>
      <c r="N127" s="40"/>
      <c r="O127" s="40"/>
      <c r="P127" s="40"/>
      <c r="Q127" s="40">
        <v>21</v>
      </c>
      <c r="R127" s="40">
        <v>73</v>
      </c>
      <c r="S127" s="40">
        <f t="shared" ref="S127:S142" si="6">R127-Q127</f>
        <v>52</v>
      </c>
      <c r="T127" s="40">
        <v>91</v>
      </c>
      <c r="U127" s="40"/>
      <c r="V127" s="40"/>
      <c r="W127" s="40"/>
      <c r="X127" s="40">
        <v>302</v>
      </c>
      <c r="Y127" s="40"/>
      <c r="Z127" s="40"/>
      <c r="AA127" s="40"/>
      <c r="AB127" s="40"/>
      <c r="AC127" s="40" t="s">
        <v>288</v>
      </c>
      <c r="AD127" s="40" t="s">
        <v>103</v>
      </c>
      <c r="AE127" s="40"/>
      <c r="AF127" s="40"/>
    </row>
    <row r="128" spans="1:32">
      <c r="A128" s="40" t="s">
        <v>1720</v>
      </c>
      <c r="B128" s="88">
        <v>40800</v>
      </c>
      <c r="C128" s="40" t="s">
        <v>636</v>
      </c>
      <c r="D128" s="40" t="s">
        <v>146</v>
      </c>
      <c r="E128" s="40" t="s">
        <v>25</v>
      </c>
      <c r="F128" s="47" t="s">
        <v>2305</v>
      </c>
      <c r="G128" s="40" t="s">
        <v>26</v>
      </c>
      <c r="H128" s="40" t="s">
        <v>27</v>
      </c>
      <c r="I128" s="40" t="s">
        <v>40</v>
      </c>
      <c r="J128" s="40">
        <v>22.55</v>
      </c>
      <c r="K128" s="40">
        <v>14.75</v>
      </c>
      <c r="L128" s="40">
        <v>22.6</v>
      </c>
      <c r="M128" s="40"/>
      <c r="N128" s="40"/>
      <c r="O128" s="40"/>
      <c r="P128" s="40"/>
      <c r="Q128" s="40">
        <v>21</v>
      </c>
      <c r="R128" s="40">
        <v>64</v>
      </c>
      <c r="S128" s="40">
        <f t="shared" si="6"/>
        <v>43</v>
      </c>
      <c r="T128" s="40">
        <v>31</v>
      </c>
      <c r="U128" s="40"/>
      <c r="V128" s="40"/>
      <c r="W128" s="40"/>
      <c r="X128" s="40"/>
      <c r="Y128" s="40"/>
      <c r="Z128" s="40"/>
      <c r="AA128" s="40"/>
      <c r="AB128" s="40"/>
      <c r="AC128" s="40" t="s">
        <v>288</v>
      </c>
      <c r="AD128" s="40" t="s">
        <v>244</v>
      </c>
      <c r="AE128" s="40"/>
      <c r="AF128" s="40"/>
    </row>
    <row r="129" spans="1:32">
      <c r="A129" s="40" t="s">
        <v>1720</v>
      </c>
      <c r="B129" s="88">
        <v>40800</v>
      </c>
      <c r="C129" s="40" t="s">
        <v>637</v>
      </c>
      <c r="D129" s="40" t="s">
        <v>146</v>
      </c>
      <c r="E129" s="40" t="s">
        <v>25</v>
      </c>
      <c r="F129" s="47" t="s">
        <v>2306</v>
      </c>
      <c r="G129" s="40" t="s">
        <v>26</v>
      </c>
      <c r="H129" s="40" t="s">
        <v>33</v>
      </c>
      <c r="I129" s="40"/>
      <c r="J129" s="40">
        <v>22.6</v>
      </c>
      <c r="K129" s="40">
        <v>14.15</v>
      </c>
      <c r="L129" s="40">
        <v>6.4</v>
      </c>
      <c r="M129" s="40"/>
      <c r="N129" s="40"/>
      <c r="O129" s="40"/>
      <c r="P129" s="40"/>
      <c r="Q129" s="40">
        <v>21</v>
      </c>
      <c r="R129" s="40">
        <v>55</v>
      </c>
      <c r="S129" s="40">
        <f t="shared" si="6"/>
        <v>34</v>
      </c>
      <c r="T129" s="40">
        <v>43</v>
      </c>
      <c r="U129" s="40"/>
      <c r="V129" s="40"/>
      <c r="W129" s="40"/>
      <c r="X129" s="40"/>
      <c r="Y129" s="40"/>
      <c r="Z129" s="40"/>
      <c r="AA129" s="40"/>
      <c r="AB129" s="40"/>
      <c r="AC129" s="40" t="s">
        <v>288</v>
      </c>
      <c r="AD129" s="40" t="s">
        <v>244</v>
      </c>
      <c r="AE129" s="40"/>
      <c r="AF129" s="40"/>
    </row>
    <row r="130" spans="1:32">
      <c r="A130" s="40" t="s">
        <v>1720</v>
      </c>
      <c r="B130" s="88">
        <v>40800</v>
      </c>
      <c r="C130" s="40" t="s">
        <v>680</v>
      </c>
      <c r="D130" s="40" t="s">
        <v>29</v>
      </c>
      <c r="E130" s="40" t="s">
        <v>25</v>
      </c>
      <c r="F130" s="47" t="s">
        <v>2307</v>
      </c>
      <c r="G130" s="40" t="s">
        <v>26</v>
      </c>
      <c r="H130" s="40" t="s">
        <v>66</v>
      </c>
      <c r="I130" s="40"/>
      <c r="J130" s="40">
        <v>42.8</v>
      </c>
      <c r="K130" s="40">
        <v>22.5</v>
      </c>
      <c r="L130" s="40">
        <v>17.75</v>
      </c>
      <c r="M130" s="40"/>
      <c r="N130" s="40"/>
      <c r="O130" s="40"/>
      <c r="P130" s="40"/>
      <c r="Q130" s="40">
        <v>21</v>
      </c>
      <c r="R130" s="40">
        <v>124</v>
      </c>
      <c r="S130" s="40">
        <f t="shared" si="6"/>
        <v>103</v>
      </c>
      <c r="T130" s="40">
        <v>165</v>
      </c>
      <c r="U130" s="40"/>
      <c r="V130" s="40"/>
      <c r="W130" s="40"/>
      <c r="X130" s="40"/>
      <c r="Y130" s="40"/>
      <c r="Z130" s="40"/>
      <c r="AA130" s="40"/>
      <c r="AB130" s="40"/>
      <c r="AC130" s="40" t="s">
        <v>288</v>
      </c>
      <c r="AD130" s="40" t="s">
        <v>244</v>
      </c>
      <c r="AE130" s="40"/>
      <c r="AF130" s="40"/>
    </row>
    <row r="131" spans="1:32">
      <c r="A131" s="40" t="s">
        <v>1720</v>
      </c>
      <c r="B131" s="88">
        <v>40800</v>
      </c>
      <c r="C131" s="40" t="s">
        <v>634</v>
      </c>
      <c r="D131" s="40" t="s">
        <v>30</v>
      </c>
      <c r="E131" s="40" t="s">
        <v>25</v>
      </c>
      <c r="F131" s="47" t="s">
        <v>2308</v>
      </c>
      <c r="G131" s="40" t="s">
        <v>26</v>
      </c>
      <c r="H131" s="40" t="s">
        <v>90</v>
      </c>
      <c r="I131" s="40"/>
      <c r="J131" s="40">
        <v>24.9</v>
      </c>
      <c r="K131" s="40">
        <v>16.399999999999999</v>
      </c>
      <c r="L131" s="40">
        <v>9.75</v>
      </c>
      <c r="M131" s="40"/>
      <c r="N131" s="40"/>
      <c r="O131" s="40"/>
      <c r="P131" s="40"/>
      <c r="Q131" s="40">
        <v>21</v>
      </c>
      <c r="R131" s="40">
        <v>59</v>
      </c>
      <c r="S131" s="40">
        <f t="shared" si="6"/>
        <v>38</v>
      </c>
      <c r="T131" s="40">
        <v>58</v>
      </c>
      <c r="U131" s="40"/>
      <c r="V131" s="40"/>
      <c r="W131" s="40"/>
      <c r="X131" s="40">
        <v>242</v>
      </c>
      <c r="Y131" s="40"/>
      <c r="Z131" s="40"/>
      <c r="AA131" s="40"/>
      <c r="AB131" s="40"/>
      <c r="AC131" s="40" t="s">
        <v>288</v>
      </c>
      <c r="AD131" s="40" t="s">
        <v>244</v>
      </c>
      <c r="AE131" s="40"/>
      <c r="AF131" s="40"/>
    </row>
    <row r="132" spans="1:32">
      <c r="A132" s="40" t="s">
        <v>1720</v>
      </c>
      <c r="B132" s="88">
        <v>40800</v>
      </c>
      <c r="C132" s="40" t="s">
        <v>635</v>
      </c>
      <c r="D132" s="40" t="s">
        <v>30</v>
      </c>
      <c r="E132" s="40" t="s">
        <v>25</v>
      </c>
      <c r="F132" s="47" t="s">
        <v>2309</v>
      </c>
      <c r="G132" s="40" t="s">
        <v>26</v>
      </c>
      <c r="H132" s="40" t="s">
        <v>90</v>
      </c>
      <c r="I132" s="40"/>
      <c r="J132" s="40">
        <v>24.5</v>
      </c>
      <c r="K132" s="40">
        <v>16</v>
      </c>
      <c r="L132" s="40">
        <v>8.9499999999999993</v>
      </c>
      <c r="M132" s="40"/>
      <c r="N132" s="40"/>
      <c r="O132" s="40"/>
      <c r="P132" s="40"/>
      <c r="Q132" s="40">
        <v>21</v>
      </c>
      <c r="R132" s="40">
        <v>61</v>
      </c>
      <c r="S132" s="40">
        <f t="shared" si="6"/>
        <v>40</v>
      </c>
      <c r="T132" s="40">
        <v>49</v>
      </c>
      <c r="U132" s="40"/>
      <c r="V132" s="40"/>
      <c r="W132" s="40"/>
      <c r="X132" s="40">
        <v>303</v>
      </c>
      <c r="Y132" s="40"/>
      <c r="Z132" s="40"/>
      <c r="AA132" s="40"/>
      <c r="AB132" s="40"/>
      <c r="AC132" s="40" t="s">
        <v>288</v>
      </c>
      <c r="AD132" s="40" t="s">
        <v>244</v>
      </c>
      <c r="AE132" s="40"/>
      <c r="AF132" s="40"/>
    </row>
    <row r="133" spans="1:32">
      <c r="A133" s="40" t="s">
        <v>1721</v>
      </c>
      <c r="B133" s="88">
        <v>40801</v>
      </c>
      <c r="C133" s="40" t="s">
        <v>613</v>
      </c>
      <c r="D133" s="40" t="s">
        <v>239</v>
      </c>
      <c r="E133" s="40" t="s">
        <v>25</v>
      </c>
      <c r="F133" s="47" t="s">
        <v>2310</v>
      </c>
      <c r="G133" s="40" t="s">
        <v>26</v>
      </c>
      <c r="H133" s="40" t="s">
        <v>27</v>
      </c>
      <c r="I133" s="40"/>
      <c r="J133" s="40">
        <v>45.1</v>
      </c>
      <c r="K133" s="40"/>
      <c r="L133" s="40"/>
      <c r="M133" s="40">
        <f>153+36.45</f>
        <v>189.45</v>
      </c>
      <c r="N133" s="40">
        <f>153+21.95</f>
        <v>174.95</v>
      </c>
      <c r="O133" s="40"/>
      <c r="P133" s="40">
        <v>41.75</v>
      </c>
      <c r="Q133" s="40">
        <v>21</v>
      </c>
      <c r="R133" s="40">
        <v>228</v>
      </c>
      <c r="S133" s="40">
        <f t="shared" si="6"/>
        <v>207</v>
      </c>
      <c r="T133" s="40">
        <v>10</v>
      </c>
      <c r="U133" s="40"/>
      <c r="V133" s="40"/>
      <c r="W133" s="40"/>
      <c r="X133" s="40"/>
      <c r="Y133" s="40"/>
      <c r="Z133" s="40"/>
      <c r="AA133" s="40"/>
      <c r="AB133" s="40"/>
      <c r="AC133" s="40" t="s">
        <v>288</v>
      </c>
      <c r="AD133" s="41" t="s">
        <v>77</v>
      </c>
      <c r="AE133" s="41" t="s">
        <v>407</v>
      </c>
      <c r="AF133" s="41"/>
    </row>
    <row r="134" spans="1:32">
      <c r="A134" s="40" t="s">
        <v>1721</v>
      </c>
      <c r="B134" s="88">
        <v>40801</v>
      </c>
      <c r="C134" s="40" t="s">
        <v>630</v>
      </c>
      <c r="D134" s="40" t="s">
        <v>37</v>
      </c>
      <c r="E134" s="40" t="s">
        <v>25</v>
      </c>
      <c r="F134" s="47" t="s">
        <v>2311</v>
      </c>
      <c r="G134" s="40" t="s">
        <v>224</v>
      </c>
      <c r="H134" s="40" t="s">
        <v>27</v>
      </c>
      <c r="I134" s="40" t="s">
        <v>40</v>
      </c>
      <c r="J134" s="40">
        <v>31.4</v>
      </c>
      <c r="K134" s="40">
        <v>17.600000000000001</v>
      </c>
      <c r="L134" s="40">
        <v>27.2</v>
      </c>
      <c r="M134" s="40"/>
      <c r="N134" s="40"/>
      <c r="O134" s="40"/>
      <c r="P134" s="40"/>
      <c r="Q134" s="40">
        <v>21</v>
      </c>
      <c r="R134" s="40">
        <v>94</v>
      </c>
      <c r="S134" s="40">
        <f t="shared" si="6"/>
        <v>73</v>
      </c>
      <c r="T134" s="40">
        <v>3</v>
      </c>
      <c r="U134" s="40"/>
      <c r="V134" s="40"/>
      <c r="W134" s="40"/>
      <c r="X134" s="40"/>
      <c r="Y134" s="40"/>
      <c r="Z134" s="40"/>
      <c r="AA134" s="40"/>
      <c r="AB134" s="40"/>
      <c r="AC134" s="40" t="s">
        <v>288</v>
      </c>
      <c r="AD134" s="40" t="s">
        <v>288</v>
      </c>
      <c r="AE134" s="40"/>
      <c r="AF134" s="40"/>
    </row>
    <row r="135" spans="1:32">
      <c r="A135" s="40" t="s">
        <v>1721</v>
      </c>
      <c r="B135" s="88">
        <v>40801</v>
      </c>
      <c r="C135" s="40" t="s">
        <v>588</v>
      </c>
      <c r="D135" s="40" t="s">
        <v>29</v>
      </c>
      <c r="E135" s="40" t="s">
        <v>25</v>
      </c>
      <c r="F135" s="47" t="s">
        <v>2312</v>
      </c>
      <c r="G135" s="40" t="s">
        <v>26</v>
      </c>
      <c r="H135" s="40" t="s">
        <v>33</v>
      </c>
      <c r="I135" s="40"/>
      <c r="J135" s="40">
        <v>37.85</v>
      </c>
      <c r="K135" s="40">
        <v>22.4</v>
      </c>
      <c r="L135" s="40">
        <v>9.25</v>
      </c>
      <c r="M135" s="40"/>
      <c r="N135" s="40"/>
      <c r="O135" s="40"/>
      <c r="P135" s="40"/>
      <c r="Q135" s="40">
        <v>21</v>
      </c>
      <c r="R135" s="40">
        <v>121</v>
      </c>
      <c r="S135" s="40">
        <f t="shared" si="6"/>
        <v>100</v>
      </c>
      <c r="T135" s="40">
        <v>165</v>
      </c>
      <c r="U135" s="40"/>
      <c r="V135" s="40"/>
      <c r="W135" s="40"/>
      <c r="X135" s="40"/>
      <c r="Y135" s="40"/>
      <c r="Z135" s="40"/>
      <c r="AA135" s="40"/>
      <c r="AB135" s="40"/>
      <c r="AC135" s="40" t="s">
        <v>288</v>
      </c>
      <c r="AD135" s="40" t="s">
        <v>77</v>
      </c>
      <c r="AE135" s="40"/>
      <c r="AF135" s="40"/>
    </row>
    <row r="136" spans="1:32">
      <c r="A136" s="40" t="s">
        <v>1721</v>
      </c>
      <c r="B136" s="88">
        <v>40801</v>
      </c>
      <c r="C136" s="40" t="s">
        <v>584</v>
      </c>
      <c r="D136" s="40" t="s">
        <v>32</v>
      </c>
      <c r="E136" s="40" t="s">
        <v>25</v>
      </c>
      <c r="F136" s="47" t="s">
        <v>2313</v>
      </c>
      <c r="G136" s="40" t="s">
        <v>26</v>
      </c>
      <c r="H136" s="40" t="s">
        <v>90</v>
      </c>
      <c r="I136" s="40"/>
      <c r="J136" s="40">
        <v>25.85</v>
      </c>
      <c r="K136" s="40">
        <v>16.149999999999999</v>
      </c>
      <c r="L136" s="40">
        <v>10.75</v>
      </c>
      <c r="M136" s="40"/>
      <c r="N136" s="40"/>
      <c r="O136" s="40"/>
      <c r="P136" s="40"/>
      <c r="Q136" s="40">
        <v>22</v>
      </c>
      <c r="R136" s="40">
        <v>71</v>
      </c>
      <c r="S136" s="40">
        <f t="shared" si="6"/>
        <v>49</v>
      </c>
      <c r="T136" s="40">
        <v>41</v>
      </c>
      <c r="U136" s="40"/>
      <c r="V136" s="40"/>
      <c r="W136" s="40"/>
      <c r="X136" s="40">
        <v>304</v>
      </c>
      <c r="Y136" s="40"/>
      <c r="Z136" s="40"/>
      <c r="AA136" s="40"/>
      <c r="AB136" s="40"/>
      <c r="AC136" s="40" t="s">
        <v>288</v>
      </c>
      <c r="AD136" s="40" t="s">
        <v>288</v>
      </c>
      <c r="AE136" s="40"/>
      <c r="AF136" s="40"/>
    </row>
    <row r="137" spans="1:32">
      <c r="A137" s="40" t="s">
        <v>1721</v>
      </c>
      <c r="B137" s="88">
        <v>40801</v>
      </c>
      <c r="C137" s="40" t="s">
        <v>681</v>
      </c>
      <c r="D137" s="40" t="s">
        <v>30</v>
      </c>
      <c r="E137" s="40" t="s">
        <v>25</v>
      </c>
      <c r="F137" s="47" t="s">
        <v>2314</v>
      </c>
      <c r="G137" s="40" t="s">
        <v>26</v>
      </c>
      <c r="H137" s="40" t="s">
        <v>27</v>
      </c>
      <c r="I137" s="40"/>
      <c r="J137" s="40">
        <v>25.7</v>
      </c>
      <c r="K137" s="40">
        <v>16.95</v>
      </c>
      <c r="L137" s="40">
        <v>14.8</v>
      </c>
      <c r="M137" s="40"/>
      <c r="N137" s="40"/>
      <c r="O137" s="40"/>
      <c r="P137" s="40"/>
      <c r="Q137" s="40">
        <v>21</v>
      </c>
      <c r="R137" s="40">
        <v>59</v>
      </c>
      <c r="S137" s="40">
        <f t="shared" si="6"/>
        <v>38</v>
      </c>
      <c r="T137" s="40">
        <v>63</v>
      </c>
      <c r="U137" s="40"/>
      <c r="V137" s="40"/>
      <c r="W137" s="40"/>
      <c r="X137" s="40">
        <v>305</v>
      </c>
      <c r="Y137" s="40"/>
      <c r="Z137" s="40"/>
      <c r="AA137" s="40"/>
      <c r="AB137" s="40"/>
      <c r="AC137" s="40" t="s">
        <v>288</v>
      </c>
      <c r="AD137" s="40" t="s">
        <v>77</v>
      </c>
      <c r="AE137" s="40"/>
      <c r="AF137" s="40"/>
    </row>
    <row r="138" spans="1:32">
      <c r="A138" s="40" t="s">
        <v>1721</v>
      </c>
      <c r="B138" s="88">
        <v>40801</v>
      </c>
      <c r="C138" s="40" t="s">
        <v>605</v>
      </c>
      <c r="D138" s="40" t="s">
        <v>30</v>
      </c>
      <c r="E138" s="40" t="s">
        <v>25</v>
      </c>
      <c r="F138" s="47" t="s">
        <v>2315</v>
      </c>
      <c r="G138" s="40" t="s">
        <v>26</v>
      </c>
      <c r="H138" s="40" t="s">
        <v>27</v>
      </c>
      <c r="I138" s="40"/>
      <c r="J138" s="40">
        <v>26</v>
      </c>
      <c r="K138" s="40">
        <v>18</v>
      </c>
      <c r="L138" s="40">
        <v>12.9</v>
      </c>
      <c r="M138" s="40"/>
      <c r="N138" s="40"/>
      <c r="O138" s="40"/>
      <c r="P138" s="40"/>
      <c r="Q138" s="40">
        <v>21</v>
      </c>
      <c r="R138" s="40">
        <v>69</v>
      </c>
      <c r="S138" s="40">
        <f t="shared" si="6"/>
        <v>48</v>
      </c>
      <c r="T138" s="40">
        <v>87</v>
      </c>
      <c r="U138" s="40"/>
      <c r="V138" s="40"/>
      <c r="W138" s="40"/>
      <c r="X138" s="40">
        <v>306</v>
      </c>
      <c r="Y138" s="40"/>
      <c r="Z138" s="40"/>
      <c r="AA138" s="40"/>
      <c r="AB138" s="40"/>
      <c r="AC138" s="40" t="s">
        <v>288</v>
      </c>
      <c r="AD138" s="40" t="s">
        <v>288</v>
      </c>
      <c r="AE138" s="40"/>
      <c r="AF138" s="40"/>
    </row>
    <row r="139" spans="1:32">
      <c r="A139" s="40" t="s">
        <v>1722</v>
      </c>
      <c r="B139" s="88">
        <v>40802</v>
      </c>
      <c r="C139" s="40" t="s">
        <v>605</v>
      </c>
      <c r="D139" s="40" t="s">
        <v>239</v>
      </c>
      <c r="E139" s="40" t="s">
        <v>25</v>
      </c>
      <c r="F139" s="47" t="s">
        <v>2316</v>
      </c>
      <c r="G139" s="40" t="s">
        <v>26</v>
      </c>
      <c r="H139" s="40" t="s">
        <v>33</v>
      </c>
      <c r="I139" s="40"/>
      <c r="J139" s="40">
        <v>41.4</v>
      </c>
      <c r="K139" s="40"/>
      <c r="L139" s="40"/>
      <c r="M139" s="40">
        <f>153+36.9</f>
        <v>189.9</v>
      </c>
      <c r="N139" s="40">
        <f>153+10.35</f>
        <v>163.35</v>
      </c>
      <c r="O139" s="40"/>
      <c r="P139" s="40">
        <v>39.049999999999997</v>
      </c>
      <c r="Q139" s="40">
        <v>21</v>
      </c>
      <c r="R139" s="40">
        <v>213</v>
      </c>
      <c r="S139" s="40">
        <f t="shared" si="6"/>
        <v>192</v>
      </c>
      <c r="T139" s="40">
        <v>5</v>
      </c>
      <c r="U139" s="40"/>
      <c r="V139" s="40"/>
      <c r="W139" s="40"/>
      <c r="X139" s="40"/>
      <c r="Y139" s="40"/>
      <c r="Z139" s="40"/>
      <c r="AA139" s="40"/>
      <c r="AB139" s="40"/>
      <c r="AC139" s="40" t="s">
        <v>288</v>
      </c>
      <c r="AD139" s="40" t="s">
        <v>288</v>
      </c>
      <c r="AE139" s="40"/>
      <c r="AF139" s="40"/>
    </row>
    <row r="140" spans="1:32" s="89" customFormat="1">
      <c r="A140" s="40" t="s">
        <v>1722</v>
      </c>
      <c r="B140" s="88">
        <v>40802</v>
      </c>
      <c r="C140" s="40" t="s">
        <v>673</v>
      </c>
      <c r="D140" s="40" t="s">
        <v>239</v>
      </c>
      <c r="E140" s="40" t="s">
        <v>25</v>
      </c>
      <c r="F140" s="47" t="s">
        <v>2317</v>
      </c>
      <c r="G140" s="40" t="s">
        <v>26</v>
      </c>
      <c r="H140" s="40" t="s">
        <v>27</v>
      </c>
      <c r="I140" s="40"/>
      <c r="J140" s="40">
        <v>39.6</v>
      </c>
      <c r="K140" s="40"/>
      <c r="L140" s="40"/>
      <c r="M140" s="40">
        <f>153+25</f>
        <v>178</v>
      </c>
      <c r="N140" s="40">
        <f>153+8.35</f>
        <v>161.35</v>
      </c>
      <c r="O140" s="40"/>
      <c r="P140" s="40">
        <v>41.4</v>
      </c>
      <c r="Q140" s="40">
        <v>21</v>
      </c>
      <c r="R140" s="40">
        <v>206</v>
      </c>
      <c r="S140" s="40">
        <f t="shared" si="6"/>
        <v>185</v>
      </c>
      <c r="T140" s="40">
        <v>9</v>
      </c>
      <c r="U140" s="40"/>
      <c r="V140" s="40"/>
      <c r="W140" s="40"/>
      <c r="X140" s="40"/>
      <c r="Y140" s="40"/>
      <c r="Z140" s="40"/>
      <c r="AA140" s="40"/>
      <c r="AB140" s="40"/>
      <c r="AC140" s="40" t="s">
        <v>288</v>
      </c>
      <c r="AD140" s="40" t="s">
        <v>288</v>
      </c>
      <c r="AE140" s="40"/>
      <c r="AF140" s="40"/>
    </row>
    <row r="141" spans="1:32">
      <c r="A141" s="40" t="s">
        <v>1722</v>
      </c>
      <c r="B141" s="88">
        <v>40802</v>
      </c>
      <c r="C141" s="40" t="s">
        <v>634</v>
      </c>
      <c r="D141" s="40" t="s">
        <v>146</v>
      </c>
      <c r="E141" s="40" t="s">
        <v>25</v>
      </c>
      <c r="F141" s="47" t="s">
        <v>2318</v>
      </c>
      <c r="G141" s="40" t="s">
        <v>26</v>
      </c>
      <c r="H141" s="40" t="s">
        <v>27</v>
      </c>
      <c r="I141" s="40" t="s">
        <v>40</v>
      </c>
      <c r="J141" s="40">
        <v>23.25</v>
      </c>
      <c r="K141" s="40">
        <v>15.5</v>
      </c>
      <c r="L141" s="40">
        <v>23.4</v>
      </c>
      <c r="M141" s="40"/>
      <c r="N141" s="40"/>
      <c r="O141" s="40"/>
      <c r="P141" s="40"/>
      <c r="Q141" s="40">
        <v>21</v>
      </c>
      <c r="R141" s="40">
        <v>73</v>
      </c>
      <c r="S141" s="40">
        <f t="shared" si="6"/>
        <v>52</v>
      </c>
      <c r="T141" s="40">
        <v>10</v>
      </c>
      <c r="U141" s="40"/>
      <c r="V141" s="40"/>
      <c r="W141" s="40"/>
      <c r="X141" s="40"/>
      <c r="Y141" s="40"/>
      <c r="Z141" s="40"/>
      <c r="AA141" s="40"/>
      <c r="AB141" s="40"/>
      <c r="AC141" s="40" t="s">
        <v>288</v>
      </c>
      <c r="AD141" s="40" t="s">
        <v>77</v>
      </c>
      <c r="AE141" s="40"/>
      <c r="AF141" s="40"/>
    </row>
    <row r="142" spans="1:32">
      <c r="A142" s="40" t="s">
        <v>1722</v>
      </c>
      <c r="B142" s="88">
        <v>40802</v>
      </c>
      <c r="C142" s="40" t="s">
        <v>606</v>
      </c>
      <c r="D142" s="40" t="s">
        <v>146</v>
      </c>
      <c r="E142" s="40" t="s">
        <v>25</v>
      </c>
      <c r="F142" s="47" t="s">
        <v>2319</v>
      </c>
      <c r="G142" s="40" t="s">
        <v>26</v>
      </c>
      <c r="H142" s="40" t="s">
        <v>27</v>
      </c>
      <c r="I142" s="40" t="s">
        <v>40</v>
      </c>
      <c r="J142" s="40">
        <v>24.25</v>
      </c>
      <c r="K142" s="40">
        <v>14.9</v>
      </c>
      <c r="L142" s="40">
        <v>16.899999999999999</v>
      </c>
      <c r="M142" s="40"/>
      <c r="N142" s="40"/>
      <c r="O142" s="40"/>
      <c r="P142" s="40"/>
      <c r="Q142" s="40">
        <v>21</v>
      </c>
      <c r="R142" s="40">
        <v>59</v>
      </c>
      <c r="S142" s="40">
        <f t="shared" si="6"/>
        <v>38</v>
      </c>
      <c r="T142" s="40">
        <v>3</v>
      </c>
      <c r="U142" s="40"/>
      <c r="V142" s="40"/>
      <c r="W142" s="40"/>
      <c r="X142" s="40"/>
      <c r="Y142" s="40"/>
      <c r="Z142" s="40"/>
      <c r="AA142" s="40"/>
      <c r="AB142" s="40"/>
      <c r="AC142" s="40" t="s">
        <v>288</v>
      </c>
      <c r="AD142" s="40" t="s">
        <v>288</v>
      </c>
      <c r="AE142" s="40"/>
      <c r="AF142" s="40"/>
    </row>
    <row r="143" spans="1:32">
      <c r="A143" s="41" t="s">
        <v>1722</v>
      </c>
      <c r="B143" s="90">
        <v>40802</v>
      </c>
      <c r="C143" s="41" t="s">
        <v>686</v>
      </c>
      <c r="D143" s="41" t="s">
        <v>32</v>
      </c>
      <c r="E143" s="41" t="s">
        <v>25</v>
      </c>
      <c r="F143" s="71" t="s">
        <v>2604</v>
      </c>
      <c r="G143" s="41"/>
      <c r="H143" s="41"/>
      <c r="I143" s="41"/>
      <c r="J143" s="41"/>
      <c r="K143" s="41"/>
      <c r="L143" s="41"/>
      <c r="M143" s="41"/>
      <c r="N143" s="41"/>
      <c r="O143" s="41"/>
      <c r="P143" s="41"/>
      <c r="Q143" s="41"/>
      <c r="R143" s="41"/>
      <c r="S143" s="41"/>
      <c r="T143" s="41"/>
      <c r="U143" s="41"/>
      <c r="V143" s="41"/>
      <c r="W143" s="41" t="s">
        <v>73</v>
      </c>
      <c r="X143" s="41"/>
      <c r="Y143" s="41"/>
      <c r="Z143" s="41"/>
      <c r="AA143" s="41"/>
      <c r="AB143" s="41"/>
      <c r="AC143" s="41" t="s">
        <v>288</v>
      </c>
      <c r="AD143" s="40" t="s">
        <v>70</v>
      </c>
      <c r="AE143" s="40"/>
      <c r="AF143" s="40"/>
    </row>
    <row r="144" spans="1:32">
      <c r="A144" s="40" t="s">
        <v>1722</v>
      </c>
      <c r="B144" s="88">
        <v>40802</v>
      </c>
      <c r="C144" s="40" t="s">
        <v>604</v>
      </c>
      <c r="D144" s="40" t="s">
        <v>30</v>
      </c>
      <c r="E144" s="40" t="s">
        <v>25</v>
      </c>
      <c r="F144" s="47" t="s">
        <v>2320</v>
      </c>
      <c r="G144" s="40" t="s">
        <v>26</v>
      </c>
      <c r="H144" s="40" t="s">
        <v>90</v>
      </c>
      <c r="I144" s="40"/>
      <c r="J144" s="40">
        <v>25.4</v>
      </c>
      <c r="K144" s="40">
        <v>17.850000000000001</v>
      </c>
      <c r="L144" s="40">
        <v>7.9</v>
      </c>
      <c r="M144" s="40"/>
      <c r="N144" s="40"/>
      <c r="O144" s="40"/>
      <c r="P144" s="40"/>
      <c r="Q144" s="40">
        <v>21</v>
      </c>
      <c r="R144" s="40">
        <v>61</v>
      </c>
      <c r="S144" s="40">
        <f>R144-Q144</f>
        <v>40</v>
      </c>
      <c r="T144" s="40">
        <v>59</v>
      </c>
      <c r="U144" s="40"/>
      <c r="V144" s="40"/>
      <c r="W144" s="40"/>
      <c r="X144" s="40">
        <v>307</v>
      </c>
      <c r="Y144" s="40"/>
      <c r="Z144" s="40"/>
      <c r="AA144" s="40"/>
      <c r="AB144" s="40"/>
      <c r="AC144" s="40" t="s">
        <v>288</v>
      </c>
      <c r="AD144" s="40" t="s">
        <v>77</v>
      </c>
      <c r="AE144" s="40"/>
      <c r="AF144" s="40"/>
    </row>
    <row r="145" spans="1:32">
      <c r="A145" s="40" t="s">
        <v>1723</v>
      </c>
      <c r="B145" s="88">
        <v>40938</v>
      </c>
      <c r="C145" s="40" t="s">
        <v>1839</v>
      </c>
      <c r="D145" s="40" t="s">
        <v>29</v>
      </c>
      <c r="E145" s="40" t="s">
        <v>25</v>
      </c>
      <c r="F145" s="47" t="s">
        <v>2376</v>
      </c>
      <c r="G145" s="40" t="s">
        <v>26</v>
      </c>
      <c r="H145" s="40" t="s">
        <v>33</v>
      </c>
      <c r="I145" s="40"/>
      <c r="J145" s="40">
        <v>39.25</v>
      </c>
      <c r="K145" s="40">
        <v>21.8</v>
      </c>
      <c r="L145" s="40">
        <v>8.6999999999999993</v>
      </c>
      <c r="M145" s="40"/>
      <c r="N145" s="40"/>
      <c r="O145" s="40"/>
      <c r="P145" s="40"/>
      <c r="Q145" s="40">
        <v>14</v>
      </c>
      <c r="R145" s="40">
        <v>120</v>
      </c>
      <c r="S145" s="40">
        <f>R145-Q145</f>
        <v>106</v>
      </c>
      <c r="T145" s="40">
        <f>8+98</f>
        <v>106</v>
      </c>
      <c r="U145" s="40"/>
      <c r="V145" s="40" t="s">
        <v>61</v>
      </c>
      <c r="W145" s="40"/>
      <c r="X145" s="40"/>
      <c r="Y145" s="40"/>
      <c r="Z145" s="40"/>
      <c r="AA145" s="40"/>
      <c r="AB145" s="40"/>
      <c r="AC145" s="40" t="s">
        <v>59</v>
      </c>
      <c r="AD145" s="40" t="s">
        <v>58</v>
      </c>
      <c r="AE145" s="40" t="s">
        <v>62</v>
      </c>
      <c r="AF145" s="40"/>
    </row>
    <row r="146" spans="1:32">
      <c r="A146" s="40" t="s">
        <v>1723</v>
      </c>
      <c r="B146" s="88">
        <v>40938</v>
      </c>
      <c r="C146" s="40" t="s">
        <v>1840</v>
      </c>
      <c r="D146" s="40" t="s">
        <v>29</v>
      </c>
      <c r="E146" s="40" t="s">
        <v>25</v>
      </c>
      <c r="F146" s="47" t="s">
        <v>2377</v>
      </c>
      <c r="G146" s="40" t="s">
        <v>26</v>
      </c>
      <c r="H146" s="40" t="s">
        <v>33</v>
      </c>
      <c r="I146" s="40"/>
      <c r="J146" s="40">
        <v>38.200000000000003</v>
      </c>
      <c r="K146" s="40">
        <v>21.6</v>
      </c>
      <c r="L146" s="40">
        <v>10.199999999999999</v>
      </c>
      <c r="M146" s="40"/>
      <c r="N146" s="40"/>
      <c r="O146" s="40"/>
      <c r="P146" s="40"/>
      <c r="Q146" s="40">
        <v>14</v>
      </c>
      <c r="R146" s="40">
        <v>110</v>
      </c>
      <c r="S146" s="40">
        <f>R146-Q146</f>
        <v>96</v>
      </c>
      <c r="T146" s="40">
        <f>1+82</f>
        <v>83</v>
      </c>
      <c r="U146" s="40"/>
      <c r="V146" s="40"/>
      <c r="W146" s="40"/>
      <c r="X146" s="40"/>
      <c r="Y146" s="40"/>
      <c r="Z146" s="40"/>
      <c r="AA146" s="40"/>
      <c r="AB146" s="40"/>
      <c r="AC146" s="40" t="s">
        <v>59</v>
      </c>
      <c r="AD146" s="40" t="s">
        <v>58</v>
      </c>
      <c r="AE146" s="40" t="s">
        <v>64</v>
      </c>
      <c r="AF146" s="40"/>
    </row>
    <row r="147" spans="1:32">
      <c r="A147" s="40" t="s">
        <v>1723</v>
      </c>
      <c r="B147" s="88">
        <v>40938</v>
      </c>
      <c r="C147" s="40" t="s">
        <v>1841</v>
      </c>
      <c r="D147" s="40" t="s">
        <v>29</v>
      </c>
      <c r="E147" s="40" t="s">
        <v>25</v>
      </c>
      <c r="F147" s="47" t="s">
        <v>2378</v>
      </c>
      <c r="G147" s="40" t="s">
        <v>26</v>
      </c>
      <c r="H147" s="40" t="s">
        <v>33</v>
      </c>
      <c r="I147" s="40"/>
      <c r="J147" s="40">
        <v>39.4</v>
      </c>
      <c r="K147" s="40">
        <v>23.5</v>
      </c>
      <c r="L147" s="40">
        <v>10.199999999999999</v>
      </c>
      <c r="M147" s="40"/>
      <c r="N147" s="40"/>
      <c r="O147" s="40"/>
      <c r="P147" s="40"/>
      <c r="Q147" s="40">
        <v>13</v>
      </c>
      <c r="R147" s="40">
        <v>111</v>
      </c>
      <c r="S147" s="40">
        <f>111-13</f>
        <v>98</v>
      </c>
      <c r="T147" s="40">
        <v>62</v>
      </c>
      <c r="U147" s="40"/>
      <c r="V147" s="40" t="s">
        <v>52</v>
      </c>
      <c r="W147" s="40"/>
      <c r="X147" s="40"/>
      <c r="Y147" s="40"/>
      <c r="Z147" s="40"/>
      <c r="AA147" s="40"/>
      <c r="AB147" s="40"/>
      <c r="AC147" s="40" t="s">
        <v>45</v>
      </c>
      <c r="AD147" s="40" t="s">
        <v>57</v>
      </c>
      <c r="AE147" s="40"/>
      <c r="AF147" s="40"/>
    </row>
    <row r="148" spans="1:32">
      <c r="A148" s="40" t="s">
        <v>1723</v>
      </c>
      <c r="B148" s="88">
        <v>40938</v>
      </c>
      <c r="C148" s="40" t="s">
        <v>1838</v>
      </c>
      <c r="D148" s="40" t="s">
        <v>29</v>
      </c>
      <c r="E148" s="40" t="s">
        <v>25</v>
      </c>
      <c r="F148" s="47" t="s">
        <v>2375</v>
      </c>
      <c r="G148" s="40" t="s">
        <v>26</v>
      </c>
      <c r="H148" s="40" t="s">
        <v>27</v>
      </c>
      <c r="I148" s="40"/>
      <c r="J148" s="40">
        <v>41.3</v>
      </c>
      <c r="K148" s="40">
        <v>25.7</v>
      </c>
      <c r="L148" s="40">
        <v>20.6</v>
      </c>
      <c r="M148" s="40"/>
      <c r="N148" s="40"/>
      <c r="O148" s="40"/>
      <c r="P148" s="40"/>
      <c r="Q148" s="40">
        <v>14</v>
      </c>
      <c r="R148" s="40">
        <v>155</v>
      </c>
      <c r="S148" s="40">
        <f>R148-Q148</f>
        <v>141</v>
      </c>
      <c r="T148" s="40">
        <f>16+129</f>
        <v>145</v>
      </c>
      <c r="U148" s="40"/>
      <c r="V148" s="40"/>
      <c r="W148" s="40"/>
      <c r="X148" s="40"/>
      <c r="Y148" s="40"/>
      <c r="Z148" s="40"/>
      <c r="AA148" s="40"/>
      <c r="AB148" s="40"/>
      <c r="AC148" s="40" t="s">
        <v>59</v>
      </c>
      <c r="AD148" s="40" t="s">
        <v>57</v>
      </c>
      <c r="AE148" s="40"/>
      <c r="AF148" s="40"/>
    </row>
    <row r="149" spans="1:32">
      <c r="A149" s="40" t="s">
        <v>1723</v>
      </c>
      <c r="B149" s="88">
        <v>40938</v>
      </c>
      <c r="C149" s="40" t="s">
        <v>1837</v>
      </c>
      <c r="D149" s="40" t="s">
        <v>29</v>
      </c>
      <c r="E149" s="40" t="s">
        <v>25</v>
      </c>
      <c r="F149" s="47" t="s">
        <v>2374</v>
      </c>
      <c r="G149" s="40" t="s">
        <v>26</v>
      </c>
      <c r="H149" s="40" t="s">
        <v>27</v>
      </c>
      <c r="I149" s="40"/>
      <c r="J149" s="40">
        <v>36.700000000000003</v>
      </c>
      <c r="K149" s="40">
        <v>23.5</v>
      </c>
      <c r="L149" s="40">
        <v>28.9</v>
      </c>
      <c r="M149" s="40"/>
      <c r="N149" s="40"/>
      <c r="O149" s="40"/>
      <c r="P149" s="40"/>
      <c r="Q149" s="40">
        <v>13</v>
      </c>
      <c r="R149" s="40">
        <v>136</v>
      </c>
      <c r="S149" s="40">
        <f>136-13</f>
        <v>123</v>
      </c>
      <c r="T149" s="40">
        <v>92</v>
      </c>
      <c r="U149" s="40"/>
      <c r="V149" s="40"/>
      <c r="W149" s="40"/>
      <c r="X149" s="40"/>
      <c r="Y149" s="40"/>
      <c r="Z149" s="40"/>
      <c r="AA149" s="40"/>
      <c r="AB149" s="40"/>
      <c r="AC149" s="40" t="s">
        <v>45</v>
      </c>
      <c r="AD149" s="40" t="s">
        <v>57</v>
      </c>
      <c r="AE149" s="40"/>
      <c r="AF149" s="40"/>
    </row>
    <row r="150" spans="1:32">
      <c r="A150" s="40" t="s">
        <v>1723</v>
      </c>
      <c r="B150" s="88">
        <v>40938</v>
      </c>
      <c r="C150" s="40" t="s">
        <v>1842</v>
      </c>
      <c r="D150" s="40" t="s">
        <v>32</v>
      </c>
      <c r="E150" s="40" t="s">
        <v>25</v>
      </c>
      <c r="F150" s="47" t="s">
        <v>2379</v>
      </c>
      <c r="G150" s="40" t="s">
        <v>26</v>
      </c>
      <c r="H150" s="40" t="s">
        <v>33</v>
      </c>
      <c r="I150" s="40" t="s">
        <v>63</v>
      </c>
      <c r="J150" s="40">
        <v>25.8</v>
      </c>
      <c r="K150" s="40">
        <v>13.8</v>
      </c>
      <c r="L150" s="40">
        <v>11.4</v>
      </c>
      <c r="M150" s="40"/>
      <c r="N150" s="40"/>
      <c r="O150" s="40"/>
      <c r="P150" s="40"/>
      <c r="Q150" s="40">
        <v>14</v>
      </c>
      <c r="R150" s="40">
        <v>66</v>
      </c>
      <c r="S150" s="40">
        <f>R150-Q150</f>
        <v>52</v>
      </c>
      <c r="T150" s="40">
        <f>4+45</f>
        <v>49</v>
      </c>
      <c r="U150" s="40"/>
      <c r="V150" s="40"/>
      <c r="W150" s="40"/>
      <c r="X150" s="40"/>
      <c r="Y150" s="40"/>
      <c r="Z150" s="40"/>
      <c r="AA150" s="40"/>
      <c r="AB150" s="40"/>
      <c r="AC150" s="40" t="s">
        <v>59</v>
      </c>
      <c r="AD150" s="40" t="s">
        <v>58</v>
      </c>
      <c r="AE150" s="40" t="s">
        <v>60</v>
      </c>
      <c r="AF150" s="40"/>
    </row>
    <row r="151" spans="1:32">
      <c r="A151" s="40" t="s">
        <v>1723</v>
      </c>
      <c r="B151" s="88">
        <v>40938</v>
      </c>
      <c r="C151" s="40" t="s">
        <v>1843</v>
      </c>
      <c r="D151" s="40" t="s">
        <v>32</v>
      </c>
      <c r="E151" s="40" t="s">
        <v>25</v>
      </c>
      <c r="F151" s="47" t="s">
        <v>2380</v>
      </c>
      <c r="G151" s="40" t="s">
        <v>26</v>
      </c>
      <c r="H151" s="40" t="s">
        <v>66</v>
      </c>
      <c r="I151" s="40"/>
      <c r="J151" s="40">
        <v>23.6</v>
      </c>
      <c r="K151" s="40">
        <v>14</v>
      </c>
      <c r="L151" s="40">
        <v>15.5</v>
      </c>
      <c r="M151" s="40"/>
      <c r="N151" s="40"/>
      <c r="O151" s="40"/>
      <c r="P151" s="40"/>
      <c r="Q151" s="40">
        <v>14</v>
      </c>
      <c r="R151" s="40">
        <v>62</v>
      </c>
      <c r="S151" s="40">
        <f>R151-Q151</f>
        <v>48</v>
      </c>
      <c r="T151" s="40">
        <f>16+43</f>
        <v>59</v>
      </c>
      <c r="U151" s="40"/>
      <c r="V151" s="40" t="s">
        <v>69</v>
      </c>
      <c r="W151" s="40"/>
      <c r="X151" s="40"/>
      <c r="Y151" s="40"/>
      <c r="Z151" s="40"/>
      <c r="AA151" s="40"/>
      <c r="AB151" s="40"/>
      <c r="AC151" s="40" t="s">
        <v>59</v>
      </c>
      <c r="AD151" s="40" t="s">
        <v>58</v>
      </c>
      <c r="AE151" s="40" t="s">
        <v>48</v>
      </c>
      <c r="AF151" s="40"/>
    </row>
    <row r="152" spans="1:32">
      <c r="A152" s="40" t="s">
        <v>1723</v>
      </c>
      <c r="B152" s="88">
        <v>40938</v>
      </c>
      <c r="C152" s="40" t="s">
        <v>1844</v>
      </c>
      <c r="D152" s="40" t="s">
        <v>32</v>
      </c>
      <c r="E152" s="40" t="s">
        <v>25</v>
      </c>
      <c r="F152" s="47" t="s">
        <v>2381</v>
      </c>
      <c r="G152" s="40" t="s">
        <v>26</v>
      </c>
      <c r="H152" s="40" t="s">
        <v>27</v>
      </c>
      <c r="I152" s="40" t="s">
        <v>40</v>
      </c>
      <c r="J152" s="40">
        <v>25.8</v>
      </c>
      <c r="K152" s="40">
        <v>17.100000000000001</v>
      </c>
      <c r="L152" s="40">
        <v>12.8</v>
      </c>
      <c r="M152" s="40"/>
      <c r="N152" s="40"/>
      <c r="O152" s="40"/>
      <c r="P152" s="40"/>
      <c r="Q152" s="40">
        <v>13</v>
      </c>
      <c r="R152" s="40">
        <v>70</v>
      </c>
      <c r="S152" s="40">
        <f>70-13</f>
        <v>57</v>
      </c>
      <c r="T152" s="40">
        <v>22</v>
      </c>
      <c r="U152" s="40"/>
      <c r="V152" s="40"/>
      <c r="W152" s="40"/>
      <c r="X152" s="40"/>
      <c r="Y152" s="40"/>
      <c r="Z152" s="40"/>
      <c r="AA152" s="40"/>
      <c r="AB152" s="40"/>
      <c r="AC152" s="40" t="s">
        <v>45</v>
      </c>
      <c r="AD152" s="40" t="s">
        <v>59</v>
      </c>
      <c r="AE152" s="40"/>
      <c r="AF152" s="40"/>
    </row>
    <row r="153" spans="1:32">
      <c r="A153" s="40" t="s">
        <v>1723</v>
      </c>
      <c r="B153" s="88">
        <v>40938</v>
      </c>
      <c r="C153" s="40" t="s">
        <v>1845</v>
      </c>
      <c r="D153" s="40" t="s">
        <v>32</v>
      </c>
      <c r="E153" s="40" t="s">
        <v>25</v>
      </c>
      <c r="F153" s="47" t="s">
        <v>2382</v>
      </c>
      <c r="G153" s="40" t="s">
        <v>26</v>
      </c>
      <c r="H153" s="40" t="s">
        <v>66</v>
      </c>
      <c r="I153" s="40"/>
      <c r="J153" s="40">
        <v>27.6</v>
      </c>
      <c r="K153" s="40">
        <v>12.65</v>
      </c>
      <c r="L153" s="40">
        <v>13.95</v>
      </c>
      <c r="M153" s="40"/>
      <c r="N153" s="40"/>
      <c r="O153" s="40"/>
      <c r="P153" s="40"/>
      <c r="Q153" s="40">
        <v>14</v>
      </c>
      <c r="R153" s="40">
        <v>62</v>
      </c>
      <c r="S153" s="40">
        <f>R153-Q153</f>
        <v>48</v>
      </c>
      <c r="T153" s="40">
        <f>8+46</f>
        <v>54</v>
      </c>
      <c r="U153" s="40"/>
      <c r="V153" s="40" t="s">
        <v>67</v>
      </c>
      <c r="W153" s="40"/>
      <c r="X153" s="40"/>
      <c r="Y153" s="40"/>
      <c r="Z153" s="40"/>
      <c r="AA153" s="40"/>
      <c r="AB153" s="40"/>
      <c r="AC153" s="40" t="s">
        <v>59</v>
      </c>
      <c r="AD153" s="40" t="s">
        <v>71</v>
      </c>
      <c r="AE153" s="40"/>
      <c r="AF153" s="40"/>
    </row>
    <row r="154" spans="1:32">
      <c r="A154" s="40" t="s">
        <v>1723</v>
      </c>
      <c r="B154" s="88">
        <v>40938</v>
      </c>
      <c r="C154" s="40" t="s">
        <v>1846</v>
      </c>
      <c r="D154" s="40" t="s">
        <v>32</v>
      </c>
      <c r="E154" s="40" t="s">
        <v>25</v>
      </c>
      <c r="F154" s="47" t="s">
        <v>2383</v>
      </c>
      <c r="G154" s="40" t="s">
        <v>26</v>
      </c>
      <c r="H154" s="40" t="s">
        <v>33</v>
      </c>
      <c r="I154" s="40"/>
      <c r="J154" s="40">
        <v>27.2</v>
      </c>
      <c r="K154" s="40">
        <v>18.399999999999999</v>
      </c>
      <c r="L154" s="40">
        <v>10.3</v>
      </c>
      <c r="M154" s="40"/>
      <c r="N154" s="40"/>
      <c r="O154" s="40"/>
      <c r="P154" s="40"/>
      <c r="Q154" s="40">
        <v>13</v>
      </c>
      <c r="R154" s="40">
        <v>63</v>
      </c>
      <c r="S154" s="40">
        <f>63-13</f>
        <v>50</v>
      </c>
      <c r="T154" s="40">
        <v>53</v>
      </c>
      <c r="U154" s="40"/>
      <c r="V154" s="40"/>
      <c r="W154" s="40"/>
      <c r="X154" s="40"/>
      <c r="Y154" s="40"/>
      <c r="Z154" s="40"/>
      <c r="AA154" s="40"/>
      <c r="AB154" s="40"/>
      <c r="AC154" s="40" t="s">
        <v>45</v>
      </c>
      <c r="AD154" s="40" t="s">
        <v>70</v>
      </c>
      <c r="AE154" s="40" t="s">
        <v>82</v>
      </c>
      <c r="AF154" s="40"/>
    </row>
    <row r="155" spans="1:32">
      <c r="A155" s="40" t="s">
        <v>1723</v>
      </c>
      <c r="B155" s="88">
        <v>40938</v>
      </c>
      <c r="C155" s="40" t="s">
        <v>1847</v>
      </c>
      <c r="D155" s="40" t="s">
        <v>32</v>
      </c>
      <c r="E155" s="40" t="s">
        <v>25</v>
      </c>
      <c r="F155" s="47" t="s">
        <v>2384</v>
      </c>
      <c r="G155" s="40" t="s">
        <v>26</v>
      </c>
      <c r="H155" s="40" t="s">
        <v>33</v>
      </c>
      <c r="I155" s="40" t="s">
        <v>63</v>
      </c>
      <c r="J155" s="40">
        <v>27.3</v>
      </c>
      <c r="K155" s="40">
        <v>15.1</v>
      </c>
      <c r="L155" s="40">
        <v>9.6</v>
      </c>
      <c r="M155" s="40"/>
      <c r="N155" s="40"/>
      <c r="O155" s="40"/>
      <c r="P155" s="40"/>
      <c r="Q155" s="40">
        <v>14</v>
      </c>
      <c r="R155" s="40">
        <v>59</v>
      </c>
      <c r="S155" s="40">
        <f>R155-Q155</f>
        <v>45</v>
      </c>
      <c r="T155" s="40">
        <f>5+48</f>
        <v>53</v>
      </c>
      <c r="U155" s="40"/>
      <c r="V155" s="40" t="s">
        <v>68</v>
      </c>
      <c r="W155" s="40"/>
      <c r="X155" s="40"/>
      <c r="Y155" s="40"/>
      <c r="Z155" s="40"/>
      <c r="AA155" s="40"/>
      <c r="AB155" s="40"/>
      <c r="AC155" s="40" t="s">
        <v>59</v>
      </c>
      <c r="AD155" s="40" t="s">
        <v>70</v>
      </c>
      <c r="AE155" s="40"/>
      <c r="AF155" s="40"/>
    </row>
    <row r="156" spans="1:32">
      <c r="A156" s="40" t="s">
        <v>1723</v>
      </c>
      <c r="B156" s="88">
        <v>40938</v>
      </c>
      <c r="C156" s="40" t="s">
        <v>1848</v>
      </c>
      <c r="D156" s="40" t="s">
        <v>32</v>
      </c>
      <c r="E156" s="40" t="s">
        <v>25</v>
      </c>
      <c r="F156" s="47" t="s">
        <v>2385</v>
      </c>
      <c r="G156" s="40" t="s">
        <v>26</v>
      </c>
      <c r="H156" s="40" t="s">
        <v>33</v>
      </c>
      <c r="I156" s="40" t="s">
        <v>50</v>
      </c>
      <c r="J156" s="40">
        <v>27.6</v>
      </c>
      <c r="K156" s="40">
        <v>17.3</v>
      </c>
      <c r="L156" s="40">
        <v>9.8000000000000007</v>
      </c>
      <c r="M156" s="40"/>
      <c r="N156" s="40"/>
      <c r="O156" s="40"/>
      <c r="P156" s="40"/>
      <c r="Q156" s="40">
        <v>12</v>
      </c>
      <c r="R156" s="40">
        <v>65</v>
      </c>
      <c r="S156" s="40">
        <f>65-12</f>
        <v>53</v>
      </c>
      <c r="T156" s="40">
        <v>15</v>
      </c>
      <c r="U156" s="40"/>
      <c r="V156" s="40"/>
      <c r="W156" s="40"/>
      <c r="X156" s="40"/>
      <c r="Y156" s="40"/>
      <c r="Z156" s="40"/>
      <c r="AA156" s="40"/>
      <c r="AB156" s="40"/>
      <c r="AC156" s="40" t="s">
        <v>45</v>
      </c>
      <c r="AD156" s="40" t="s">
        <v>59</v>
      </c>
      <c r="AE156" s="40"/>
      <c r="AF156" s="40"/>
    </row>
    <row r="157" spans="1:32">
      <c r="A157" s="40" t="s">
        <v>1723</v>
      </c>
      <c r="B157" s="88">
        <v>40938</v>
      </c>
      <c r="C157" s="40" t="s">
        <v>1849</v>
      </c>
      <c r="D157" s="40" t="s">
        <v>30</v>
      </c>
      <c r="E157" s="47" t="s">
        <v>25</v>
      </c>
      <c r="F157" s="47" t="s">
        <v>2386</v>
      </c>
      <c r="G157" s="40" t="s">
        <v>26</v>
      </c>
      <c r="H157" s="40" t="s">
        <v>33</v>
      </c>
      <c r="I157" s="40"/>
      <c r="J157" s="40">
        <v>25</v>
      </c>
      <c r="K157" s="40">
        <v>15.8</v>
      </c>
      <c r="L157" s="40">
        <v>6.6</v>
      </c>
      <c r="M157" s="40"/>
      <c r="N157" s="40"/>
      <c r="O157" s="40"/>
      <c r="P157" s="40"/>
      <c r="Q157" s="40">
        <v>13</v>
      </c>
      <c r="R157" s="40">
        <v>52</v>
      </c>
      <c r="S157" s="40">
        <f>52-13</f>
        <v>39</v>
      </c>
      <c r="T157" s="40">
        <v>33</v>
      </c>
      <c r="U157" s="40"/>
      <c r="V157" s="40" t="s">
        <v>51</v>
      </c>
      <c r="W157" s="40"/>
      <c r="X157" s="40"/>
      <c r="Y157" s="40"/>
      <c r="Z157" s="40"/>
      <c r="AA157" s="40"/>
      <c r="AB157" s="40"/>
      <c r="AC157" s="40" t="s">
        <v>45</v>
      </c>
      <c r="AD157" s="40" t="s">
        <v>59</v>
      </c>
      <c r="AE157" s="40" t="s">
        <v>75</v>
      </c>
      <c r="AF157" s="40"/>
    </row>
    <row r="158" spans="1:32">
      <c r="A158" s="40" t="s">
        <v>1724</v>
      </c>
      <c r="B158" s="88">
        <v>40939</v>
      </c>
      <c r="C158" s="40" t="s">
        <v>1850</v>
      </c>
      <c r="D158" s="40" t="s">
        <v>31</v>
      </c>
      <c r="E158" s="40" t="s">
        <v>25</v>
      </c>
      <c r="F158" s="47" t="s">
        <v>2387</v>
      </c>
      <c r="G158" s="40" t="s">
        <v>26</v>
      </c>
      <c r="H158" s="40" t="s">
        <v>33</v>
      </c>
      <c r="I158" s="40" t="s">
        <v>63</v>
      </c>
      <c r="J158" s="40">
        <v>38.1</v>
      </c>
      <c r="K158" s="40">
        <v>20.7</v>
      </c>
      <c r="L158" s="40">
        <v>19.899999999999999</v>
      </c>
      <c r="M158" s="40"/>
      <c r="N158" s="40"/>
      <c r="O158" s="40"/>
      <c r="P158" s="40"/>
      <c r="Q158" s="40">
        <v>14</v>
      </c>
      <c r="R158" s="40">
        <v>200</v>
      </c>
      <c r="S158" s="40">
        <f>R158-Q158</f>
        <v>186</v>
      </c>
      <c r="T158" s="40">
        <f>1+21</f>
        <v>22</v>
      </c>
      <c r="U158" s="40"/>
      <c r="V158" s="40"/>
      <c r="W158" s="40"/>
      <c r="X158" s="40"/>
      <c r="Y158" s="40"/>
      <c r="Z158" s="40"/>
      <c r="AA158" s="40"/>
      <c r="AB158" s="40"/>
      <c r="AC158" s="40" t="s">
        <v>59</v>
      </c>
      <c r="AD158" s="45" t="s">
        <v>70</v>
      </c>
      <c r="AE158" s="45" t="s">
        <v>2602</v>
      </c>
      <c r="AF158" s="45"/>
    </row>
    <row r="159" spans="1:32">
      <c r="A159" s="40" t="s">
        <v>1724</v>
      </c>
      <c r="B159" s="88">
        <v>40939</v>
      </c>
      <c r="C159" s="40" t="s">
        <v>1853</v>
      </c>
      <c r="D159" s="40" t="s">
        <v>29</v>
      </c>
      <c r="E159" s="40" t="s">
        <v>25</v>
      </c>
      <c r="F159" s="47" t="s">
        <v>2388</v>
      </c>
      <c r="G159" s="40" t="s">
        <v>26</v>
      </c>
      <c r="H159" s="40" t="s">
        <v>66</v>
      </c>
      <c r="I159" s="40"/>
      <c r="J159" s="40">
        <v>39.299999999999997</v>
      </c>
      <c r="K159" s="40">
        <v>23.4</v>
      </c>
      <c r="L159" s="40">
        <v>20.6</v>
      </c>
      <c r="M159" s="40"/>
      <c r="N159" s="40"/>
      <c r="O159" s="40"/>
      <c r="P159" s="40"/>
      <c r="Q159" s="40">
        <v>14</v>
      </c>
      <c r="R159" s="40">
        <v>122</v>
      </c>
      <c r="S159" s="40">
        <f>R159-Q159</f>
        <v>108</v>
      </c>
      <c r="T159" s="40">
        <f>38+98</f>
        <v>136</v>
      </c>
      <c r="U159" s="40"/>
      <c r="V159" s="40" t="s">
        <v>81</v>
      </c>
      <c r="W159" s="40"/>
      <c r="X159" s="40"/>
      <c r="Y159" s="40"/>
      <c r="Z159" s="40"/>
      <c r="AA159" s="40"/>
      <c r="AB159" s="40"/>
      <c r="AC159" s="40" t="s">
        <v>59</v>
      </c>
      <c r="AD159" s="40" t="s">
        <v>79</v>
      </c>
      <c r="AE159" s="40" t="s">
        <v>94</v>
      </c>
      <c r="AF159" s="40"/>
    </row>
    <row r="160" spans="1:32">
      <c r="A160" s="40" t="s">
        <v>1724</v>
      </c>
      <c r="B160" s="88">
        <v>40939</v>
      </c>
      <c r="C160" s="40" t="s">
        <v>1855</v>
      </c>
      <c r="D160" s="40" t="s">
        <v>32</v>
      </c>
      <c r="E160" s="40" t="s">
        <v>25</v>
      </c>
      <c r="F160" s="47" t="s">
        <v>2389</v>
      </c>
      <c r="G160" s="40" t="s">
        <v>26</v>
      </c>
      <c r="H160" s="40" t="s">
        <v>27</v>
      </c>
      <c r="I160" s="40"/>
      <c r="J160" s="40">
        <v>26</v>
      </c>
      <c r="K160" s="40">
        <v>19.399999999999999</v>
      </c>
      <c r="L160" s="40">
        <v>13</v>
      </c>
      <c r="M160" s="40"/>
      <c r="N160" s="40"/>
      <c r="O160" s="40"/>
      <c r="P160" s="40"/>
      <c r="Q160" s="40">
        <v>13</v>
      </c>
      <c r="R160" s="40">
        <v>65</v>
      </c>
      <c r="S160" s="40">
        <f>65-13</f>
        <v>52</v>
      </c>
      <c r="T160" s="40">
        <v>12</v>
      </c>
      <c r="U160" s="40"/>
      <c r="V160" s="40" t="s">
        <v>74</v>
      </c>
      <c r="W160" s="40" t="s">
        <v>73</v>
      </c>
      <c r="X160" s="40"/>
      <c r="Y160" s="40"/>
      <c r="Z160" s="40"/>
      <c r="AA160" s="40"/>
      <c r="AB160" s="40"/>
      <c r="AC160" s="40" t="s">
        <v>45</v>
      </c>
      <c r="AD160" s="40" t="s">
        <v>78</v>
      </c>
      <c r="AE160" s="40"/>
      <c r="AF160" s="40"/>
    </row>
    <row r="161" spans="1:32">
      <c r="A161" s="40" t="s">
        <v>1724</v>
      </c>
      <c r="B161" s="88">
        <v>40939</v>
      </c>
      <c r="C161" s="40" t="s">
        <v>1857</v>
      </c>
      <c r="D161" s="40" t="s">
        <v>30</v>
      </c>
      <c r="E161" s="40" t="s">
        <v>25</v>
      </c>
      <c r="F161" s="47" t="s">
        <v>2390</v>
      </c>
      <c r="G161" s="40" t="s">
        <v>26</v>
      </c>
      <c r="H161" s="40" t="s">
        <v>33</v>
      </c>
      <c r="I161" s="40"/>
      <c r="J161" s="40">
        <v>24.2</v>
      </c>
      <c r="K161" s="40">
        <v>16.5</v>
      </c>
      <c r="L161" s="40">
        <v>10.8</v>
      </c>
      <c r="M161" s="40"/>
      <c r="N161" s="40"/>
      <c r="O161" s="40"/>
      <c r="P161" s="40"/>
      <c r="Q161" s="40">
        <v>14</v>
      </c>
      <c r="R161" s="40">
        <v>64</v>
      </c>
      <c r="S161" s="40">
        <v>50</v>
      </c>
      <c r="T161" s="40">
        <v>13</v>
      </c>
      <c r="U161" s="40"/>
      <c r="V161" s="40"/>
      <c r="W161" s="40"/>
      <c r="X161" s="40"/>
      <c r="Y161" s="40"/>
      <c r="Z161" s="40"/>
      <c r="AA161" s="40"/>
      <c r="AB161" s="40"/>
      <c r="AC161" s="40" t="s">
        <v>45</v>
      </c>
      <c r="AD161" s="40" t="s">
        <v>77</v>
      </c>
      <c r="AE161" s="40"/>
      <c r="AF161" s="40"/>
    </row>
    <row r="162" spans="1:32">
      <c r="A162" s="40" t="s">
        <v>1724</v>
      </c>
      <c r="B162" s="88">
        <v>40939</v>
      </c>
      <c r="C162" s="40" t="s">
        <v>1858</v>
      </c>
      <c r="D162" s="40" t="s">
        <v>30</v>
      </c>
      <c r="E162" s="40" t="s">
        <v>25</v>
      </c>
      <c r="F162" s="47" t="s">
        <v>2391</v>
      </c>
      <c r="G162" s="40" t="s">
        <v>26</v>
      </c>
      <c r="H162" s="40" t="s">
        <v>33</v>
      </c>
      <c r="I162" s="40" t="s">
        <v>63</v>
      </c>
      <c r="J162" s="40">
        <v>27.4</v>
      </c>
      <c r="K162" s="40">
        <v>15.6</v>
      </c>
      <c r="L162" s="40">
        <v>12</v>
      </c>
      <c r="M162" s="40"/>
      <c r="N162" s="40"/>
      <c r="O162" s="40"/>
      <c r="P162" s="40"/>
      <c r="Q162" s="40">
        <v>14</v>
      </c>
      <c r="R162" s="40">
        <v>64</v>
      </c>
      <c r="S162" s="40">
        <f t="shared" ref="S162:S181" si="7">R162-Q162</f>
        <v>50</v>
      </c>
      <c r="T162" s="40">
        <f>2+38</f>
        <v>40</v>
      </c>
      <c r="U162" s="40"/>
      <c r="V162" s="40" t="s">
        <v>80</v>
      </c>
      <c r="W162" s="40"/>
      <c r="X162" s="40"/>
      <c r="Y162" s="40"/>
      <c r="Z162" s="40"/>
      <c r="AA162" s="40"/>
      <c r="AB162" s="40"/>
      <c r="AC162" s="40" t="s">
        <v>59</v>
      </c>
      <c r="AD162" s="40" t="s">
        <v>45</v>
      </c>
      <c r="AE162" s="40"/>
      <c r="AF162" s="40"/>
    </row>
    <row r="163" spans="1:32">
      <c r="A163" s="40" t="s">
        <v>1725</v>
      </c>
      <c r="B163" s="88">
        <v>40940</v>
      </c>
      <c r="C163" s="40" t="s">
        <v>1850</v>
      </c>
      <c r="D163" s="40" t="s">
        <v>36</v>
      </c>
      <c r="E163" s="40" t="s">
        <v>25</v>
      </c>
      <c r="F163" s="47" t="s">
        <v>2392</v>
      </c>
      <c r="G163" s="40" t="s">
        <v>26</v>
      </c>
      <c r="H163" s="40" t="s">
        <v>27</v>
      </c>
      <c r="I163" s="40" t="s">
        <v>40</v>
      </c>
      <c r="J163" s="40">
        <v>35.9</v>
      </c>
      <c r="K163" s="40"/>
      <c r="L163" s="40">
        <v>28.7</v>
      </c>
      <c r="M163" s="40">
        <v>133.1</v>
      </c>
      <c r="N163" s="40">
        <v>60.8</v>
      </c>
      <c r="O163" s="40"/>
      <c r="P163" s="40"/>
      <c r="Q163" s="40">
        <v>13</v>
      </c>
      <c r="R163" s="40">
        <v>106</v>
      </c>
      <c r="S163" s="40">
        <f t="shared" si="7"/>
        <v>93</v>
      </c>
      <c r="T163" s="40">
        <v>6</v>
      </c>
      <c r="U163" s="40"/>
      <c r="V163" s="40"/>
      <c r="W163" s="40"/>
      <c r="X163" s="40"/>
      <c r="Y163" s="40"/>
      <c r="Z163" s="40"/>
      <c r="AA163" s="40"/>
      <c r="AB163" s="40"/>
      <c r="AC163" s="40" t="s">
        <v>45</v>
      </c>
      <c r="AD163" s="40" t="s">
        <v>78</v>
      </c>
      <c r="AE163" s="40" t="s">
        <v>86</v>
      </c>
      <c r="AF163" s="40"/>
    </row>
    <row r="164" spans="1:32">
      <c r="A164" s="40" t="s">
        <v>1725</v>
      </c>
      <c r="B164" s="88">
        <v>40940</v>
      </c>
      <c r="C164" s="40" t="s">
        <v>1856</v>
      </c>
      <c r="D164" s="40" t="s">
        <v>29</v>
      </c>
      <c r="E164" s="40" t="s">
        <v>25</v>
      </c>
      <c r="F164" s="47" t="s">
        <v>2393</v>
      </c>
      <c r="G164" s="40" t="s">
        <v>26</v>
      </c>
      <c r="H164" s="40" t="s">
        <v>33</v>
      </c>
      <c r="I164" s="40"/>
      <c r="J164" s="40">
        <v>38.1</v>
      </c>
      <c r="K164" s="40">
        <v>22.5</v>
      </c>
      <c r="L164" s="40">
        <v>5</v>
      </c>
      <c r="M164" s="40"/>
      <c r="N164" s="40"/>
      <c r="O164" s="40"/>
      <c r="P164" s="40"/>
      <c r="Q164" s="40">
        <v>13</v>
      </c>
      <c r="R164" s="40">
        <v>112</v>
      </c>
      <c r="S164" s="40">
        <f t="shared" si="7"/>
        <v>99</v>
      </c>
      <c r="T164" s="40">
        <v>93</v>
      </c>
      <c r="U164" s="40"/>
      <c r="V164" s="40"/>
      <c r="W164" s="40"/>
      <c r="X164" s="40"/>
      <c r="Y164" s="40"/>
      <c r="Z164" s="40"/>
      <c r="AA164" s="40"/>
      <c r="AB164" s="40"/>
      <c r="AC164" s="40" t="s">
        <v>45</v>
      </c>
      <c r="AD164" s="40" t="s">
        <v>79</v>
      </c>
      <c r="AE164" s="40"/>
      <c r="AF164" s="40"/>
    </row>
    <row r="165" spans="1:32">
      <c r="A165" s="40" t="s">
        <v>1725</v>
      </c>
      <c r="B165" s="88">
        <v>40940</v>
      </c>
      <c r="C165" s="40" t="s">
        <v>1859</v>
      </c>
      <c r="D165" s="40" t="s">
        <v>29</v>
      </c>
      <c r="E165" s="40" t="s">
        <v>25</v>
      </c>
      <c r="F165" s="47" t="s">
        <v>2394</v>
      </c>
      <c r="G165" s="40" t="s">
        <v>26</v>
      </c>
      <c r="H165" s="40" t="s">
        <v>66</v>
      </c>
      <c r="I165" s="40"/>
      <c r="J165" s="40">
        <v>38.5</v>
      </c>
      <c r="K165" s="40">
        <v>16.399999999999999</v>
      </c>
      <c r="L165" s="40">
        <v>16.3</v>
      </c>
      <c r="M165" s="40"/>
      <c r="N165" s="40"/>
      <c r="O165" s="40"/>
      <c r="P165" s="40"/>
      <c r="Q165" s="40">
        <v>14</v>
      </c>
      <c r="R165" s="40">
        <v>130</v>
      </c>
      <c r="S165" s="40">
        <f t="shared" si="7"/>
        <v>116</v>
      </c>
      <c r="T165" s="40">
        <f>1+23</f>
        <v>24</v>
      </c>
      <c r="U165" s="40"/>
      <c r="V165" s="40" t="s">
        <v>84</v>
      </c>
      <c r="W165" s="40"/>
      <c r="X165" s="40"/>
      <c r="Y165" s="40"/>
      <c r="Z165" s="40"/>
      <c r="AA165" s="40"/>
      <c r="AB165" s="40"/>
      <c r="AC165" s="40" t="s">
        <v>59</v>
      </c>
      <c r="AD165" s="40" t="s">
        <v>78</v>
      </c>
      <c r="AE165" s="40" t="s">
        <v>87</v>
      </c>
      <c r="AF165" s="40"/>
    </row>
    <row r="166" spans="1:32">
      <c r="A166" s="40" t="s">
        <v>1725</v>
      </c>
      <c r="B166" s="88">
        <v>40940</v>
      </c>
      <c r="C166" s="40" t="s">
        <v>1860</v>
      </c>
      <c r="D166" s="40" t="s">
        <v>29</v>
      </c>
      <c r="E166" s="40" t="s">
        <v>25</v>
      </c>
      <c r="F166" s="47" t="s">
        <v>2395</v>
      </c>
      <c r="G166" s="40" t="s">
        <v>26</v>
      </c>
      <c r="H166" s="40" t="s">
        <v>66</v>
      </c>
      <c r="I166" s="40"/>
      <c r="J166" s="40">
        <v>39.9</v>
      </c>
      <c r="K166" s="40">
        <v>23.6</v>
      </c>
      <c r="L166" s="40">
        <v>19.25</v>
      </c>
      <c r="M166" s="40"/>
      <c r="N166" s="40"/>
      <c r="O166" s="40"/>
      <c r="P166" s="40"/>
      <c r="Q166" s="40">
        <v>14</v>
      </c>
      <c r="R166" s="40">
        <v>139</v>
      </c>
      <c r="S166" s="40">
        <f t="shared" si="7"/>
        <v>125</v>
      </c>
      <c r="T166" s="40">
        <f>7+109</f>
        <v>116</v>
      </c>
      <c r="U166" s="40"/>
      <c r="V166" s="40"/>
      <c r="W166" s="40"/>
      <c r="X166" s="40"/>
      <c r="Y166" s="40"/>
      <c r="Z166" s="40"/>
      <c r="AA166" s="40"/>
      <c r="AB166" s="40"/>
      <c r="AC166" s="40" t="s">
        <v>59</v>
      </c>
      <c r="AD166" s="40" t="s">
        <v>45</v>
      </c>
      <c r="AE166" s="40" t="s">
        <v>91</v>
      </c>
      <c r="AF166" s="40"/>
    </row>
    <row r="167" spans="1:32">
      <c r="A167" s="40" t="s">
        <v>1725</v>
      </c>
      <c r="B167" s="88">
        <v>40940</v>
      </c>
      <c r="C167" s="40" t="s">
        <v>1854</v>
      </c>
      <c r="D167" s="40" t="s">
        <v>29</v>
      </c>
      <c r="E167" s="40" t="s">
        <v>25</v>
      </c>
      <c r="F167" s="47" t="s">
        <v>2396</v>
      </c>
      <c r="G167" s="40" t="s">
        <v>26</v>
      </c>
      <c r="H167" s="40" t="s">
        <v>90</v>
      </c>
      <c r="I167" s="40"/>
      <c r="J167" s="40">
        <v>38.6</v>
      </c>
      <c r="K167" s="40">
        <v>22.3</v>
      </c>
      <c r="L167" s="40">
        <v>11.3</v>
      </c>
      <c r="M167" s="40"/>
      <c r="N167" s="40"/>
      <c r="O167" s="40"/>
      <c r="P167" s="40"/>
      <c r="Q167" s="40">
        <v>14</v>
      </c>
      <c r="R167" s="40">
        <v>121</v>
      </c>
      <c r="S167" s="40">
        <f t="shared" si="7"/>
        <v>107</v>
      </c>
      <c r="T167" s="40">
        <f>12+106</f>
        <v>118</v>
      </c>
      <c r="U167" s="40"/>
      <c r="V167" s="40"/>
      <c r="W167" s="40"/>
      <c r="X167" s="40"/>
      <c r="Y167" s="40"/>
      <c r="Z167" s="40"/>
      <c r="AA167" s="40"/>
      <c r="AB167" s="40"/>
      <c r="AC167" s="40" t="s">
        <v>59</v>
      </c>
      <c r="AD167" s="40" t="s">
        <v>79</v>
      </c>
      <c r="AE167" s="40" t="s">
        <v>93</v>
      </c>
      <c r="AF167" s="40"/>
    </row>
    <row r="168" spans="1:32">
      <c r="A168" s="40" t="s">
        <v>1725</v>
      </c>
      <c r="B168" s="88">
        <v>40940</v>
      </c>
      <c r="C168" s="40" t="s">
        <v>1848</v>
      </c>
      <c r="D168" s="40" t="s">
        <v>29</v>
      </c>
      <c r="E168" s="40" t="s">
        <v>25</v>
      </c>
      <c r="F168" s="47" t="s">
        <v>2397</v>
      </c>
      <c r="G168" s="40" t="s">
        <v>26</v>
      </c>
      <c r="H168" s="40" t="s">
        <v>33</v>
      </c>
      <c r="I168" s="40"/>
      <c r="J168" s="40">
        <v>39.200000000000003</v>
      </c>
      <c r="K168" s="40">
        <v>22.1</v>
      </c>
      <c r="L168" s="40">
        <v>11.4</v>
      </c>
      <c r="M168" s="40"/>
      <c r="N168" s="40"/>
      <c r="O168" s="40"/>
      <c r="P168" s="40"/>
      <c r="Q168" s="40">
        <v>13</v>
      </c>
      <c r="R168" s="40">
        <v>121</v>
      </c>
      <c r="S168" s="40">
        <f t="shared" si="7"/>
        <v>108</v>
      </c>
      <c r="T168" s="40">
        <f>86</f>
        <v>86</v>
      </c>
      <c r="U168" s="40"/>
      <c r="V168" s="40"/>
      <c r="W168" s="40"/>
      <c r="X168" s="40"/>
      <c r="Y168" s="40"/>
      <c r="Z168" s="40"/>
      <c r="AA168" s="40"/>
      <c r="AB168" s="40"/>
      <c r="AC168" s="40" t="s">
        <v>45</v>
      </c>
      <c r="AD168" s="40" t="s">
        <v>77</v>
      </c>
      <c r="AE168" s="40"/>
      <c r="AF168" s="40"/>
    </row>
    <row r="169" spans="1:32">
      <c r="A169" s="40" t="s">
        <v>1725</v>
      </c>
      <c r="B169" s="88">
        <v>40940</v>
      </c>
      <c r="C169" s="40" t="s">
        <v>1861</v>
      </c>
      <c r="D169" s="40" t="s">
        <v>32</v>
      </c>
      <c r="E169" s="40" t="s">
        <v>25</v>
      </c>
      <c r="F169" s="47" t="s">
        <v>2398</v>
      </c>
      <c r="G169" s="40" t="s">
        <v>26</v>
      </c>
      <c r="H169" s="40" t="s">
        <v>27</v>
      </c>
      <c r="I169" s="40"/>
      <c r="J169" s="40">
        <v>25.9</v>
      </c>
      <c r="K169" s="40">
        <v>15.8</v>
      </c>
      <c r="L169" s="40">
        <v>18.899999999999999</v>
      </c>
      <c r="M169" s="40"/>
      <c r="N169" s="40"/>
      <c r="O169" s="40"/>
      <c r="P169" s="40"/>
      <c r="Q169" s="40">
        <v>14</v>
      </c>
      <c r="R169" s="40">
        <v>70</v>
      </c>
      <c r="S169" s="40">
        <f t="shared" si="7"/>
        <v>56</v>
      </c>
      <c r="T169" s="40">
        <f>9+31</f>
        <v>40</v>
      </c>
      <c r="U169" s="40"/>
      <c r="V169" s="40"/>
      <c r="W169" s="40"/>
      <c r="X169" s="40"/>
      <c r="Y169" s="40"/>
      <c r="Z169" s="40"/>
      <c r="AA169" s="40"/>
      <c r="AB169" s="40"/>
      <c r="AC169" s="40" t="s">
        <v>59</v>
      </c>
      <c r="AD169" s="40" t="s">
        <v>71</v>
      </c>
      <c r="AE169" s="40" t="s">
        <v>102</v>
      </c>
      <c r="AF169" s="40"/>
    </row>
    <row r="170" spans="1:32">
      <c r="A170" s="40" t="s">
        <v>1725</v>
      </c>
      <c r="B170" s="88">
        <v>40940</v>
      </c>
      <c r="C170" s="40" t="s">
        <v>1852</v>
      </c>
      <c r="D170" s="40" t="s">
        <v>32</v>
      </c>
      <c r="E170" s="40" t="s">
        <v>25</v>
      </c>
      <c r="F170" s="47" t="s">
        <v>2399</v>
      </c>
      <c r="G170" s="40" t="s">
        <v>26</v>
      </c>
      <c r="H170" s="40" t="s">
        <v>27</v>
      </c>
      <c r="I170" s="40" t="s">
        <v>40</v>
      </c>
      <c r="J170" s="40">
        <v>25.9</v>
      </c>
      <c r="K170" s="40">
        <v>16.600000000000001</v>
      </c>
      <c r="L170" s="40">
        <v>11</v>
      </c>
      <c r="M170" s="40"/>
      <c r="N170" s="40"/>
      <c r="O170" s="40"/>
      <c r="P170" s="40"/>
      <c r="Q170" s="40">
        <v>13</v>
      </c>
      <c r="R170" s="40">
        <v>61</v>
      </c>
      <c r="S170" s="40">
        <f t="shared" si="7"/>
        <v>48</v>
      </c>
      <c r="T170" s="40">
        <f>29</f>
        <v>29</v>
      </c>
      <c r="U170" s="40"/>
      <c r="V170" s="40" t="s">
        <v>92</v>
      </c>
      <c r="W170" s="40"/>
      <c r="X170" s="40"/>
      <c r="Y170" s="40"/>
      <c r="Z170" s="40"/>
      <c r="AA170" s="40"/>
      <c r="AB170" s="40"/>
      <c r="AC170" s="40" t="s">
        <v>45</v>
      </c>
      <c r="AD170" s="40" t="s">
        <v>79</v>
      </c>
      <c r="AE170" s="40"/>
      <c r="AF170" s="40"/>
    </row>
    <row r="171" spans="1:32">
      <c r="A171" s="40" t="s">
        <v>1725</v>
      </c>
      <c r="B171" s="88">
        <v>40940</v>
      </c>
      <c r="C171" s="40" t="s">
        <v>1862</v>
      </c>
      <c r="D171" s="40" t="s">
        <v>32</v>
      </c>
      <c r="E171" s="40" t="s">
        <v>25</v>
      </c>
      <c r="F171" s="47" t="s">
        <v>2400</v>
      </c>
      <c r="G171" s="40" t="s">
        <v>26</v>
      </c>
      <c r="H171" s="40" t="s">
        <v>33</v>
      </c>
      <c r="I171" s="40" t="s">
        <v>63</v>
      </c>
      <c r="J171" s="40">
        <v>25.6</v>
      </c>
      <c r="K171" s="40">
        <v>18</v>
      </c>
      <c r="L171" s="40">
        <v>9.1999999999999993</v>
      </c>
      <c r="M171" s="40"/>
      <c r="N171" s="40"/>
      <c r="O171" s="40"/>
      <c r="P171" s="40"/>
      <c r="Q171" s="40">
        <v>13</v>
      </c>
      <c r="R171" s="40">
        <v>82</v>
      </c>
      <c r="S171" s="40">
        <f t="shared" si="7"/>
        <v>69</v>
      </c>
      <c r="T171" s="40">
        <f>31</f>
        <v>31</v>
      </c>
      <c r="U171" s="40"/>
      <c r="V171" s="40" t="s">
        <v>74</v>
      </c>
      <c r="W171" s="40"/>
      <c r="X171" s="40"/>
      <c r="Y171" s="40"/>
      <c r="Z171" s="40"/>
      <c r="AA171" s="40"/>
      <c r="AB171" s="40"/>
      <c r="AC171" s="40" t="s">
        <v>45</v>
      </c>
      <c r="AD171" s="40" t="s">
        <v>71</v>
      </c>
      <c r="AE171" s="40"/>
      <c r="AF171" s="40"/>
    </row>
    <row r="172" spans="1:32">
      <c r="A172" s="40" t="s">
        <v>1725</v>
      </c>
      <c r="B172" s="88">
        <v>40940</v>
      </c>
      <c r="C172" s="40" t="s">
        <v>1863</v>
      </c>
      <c r="D172" s="40" t="s">
        <v>30</v>
      </c>
      <c r="E172" s="40" t="s">
        <v>25</v>
      </c>
      <c r="F172" s="47" t="s">
        <v>2401</v>
      </c>
      <c r="G172" s="40" t="s">
        <v>26</v>
      </c>
      <c r="H172" s="40" t="s">
        <v>27</v>
      </c>
      <c r="I172" s="40" t="s">
        <v>40</v>
      </c>
      <c r="J172" s="40">
        <v>26.5</v>
      </c>
      <c r="K172" s="40">
        <v>16.7</v>
      </c>
      <c r="L172" s="40">
        <v>15.6</v>
      </c>
      <c r="M172" s="40"/>
      <c r="N172" s="40"/>
      <c r="O172" s="40"/>
      <c r="P172" s="40"/>
      <c r="Q172" s="40">
        <v>14</v>
      </c>
      <c r="R172" s="40">
        <v>57</v>
      </c>
      <c r="S172" s="40">
        <f t="shared" si="7"/>
        <v>43</v>
      </c>
      <c r="T172" s="40">
        <f>12+47</f>
        <v>59</v>
      </c>
      <c r="U172" s="40"/>
      <c r="V172" s="40"/>
      <c r="W172" s="40"/>
      <c r="X172" s="40"/>
      <c r="Y172" s="40"/>
      <c r="Z172" s="40"/>
      <c r="AA172" s="40"/>
      <c r="AB172" s="40"/>
      <c r="AC172" s="40" t="s">
        <v>59</v>
      </c>
      <c r="AD172" s="40" t="s">
        <v>77</v>
      </c>
      <c r="AE172" s="40"/>
      <c r="AF172" s="40"/>
    </row>
    <row r="173" spans="1:32">
      <c r="A173" s="40" t="s">
        <v>1725</v>
      </c>
      <c r="B173" s="88">
        <v>40940</v>
      </c>
      <c r="C173" s="40" t="s">
        <v>1864</v>
      </c>
      <c r="D173" s="40" t="s">
        <v>30</v>
      </c>
      <c r="E173" s="40" t="s">
        <v>25</v>
      </c>
      <c r="F173" s="47" t="s">
        <v>2402</v>
      </c>
      <c r="G173" s="40" t="s">
        <v>26</v>
      </c>
      <c r="H173" s="40" t="s">
        <v>33</v>
      </c>
      <c r="I173" s="40" t="s">
        <v>63</v>
      </c>
      <c r="J173" s="40">
        <v>24.2</v>
      </c>
      <c r="K173" s="40">
        <v>16.5</v>
      </c>
      <c r="L173" s="40">
        <v>8.9</v>
      </c>
      <c r="M173" s="40"/>
      <c r="N173" s="40"/>
      <c r="O173" s="40"/>
      <c r="P173" s="40"/>
      <c r="Q173" s="40">
        <v>14</v>
      </c>
      <c r="R173" s="40">
        <v>61</v>
      </c>
      <c r="S173" s="40">
        <f t="shared" si="7"/>
        <v>47</v>
      </c>
      <c r="T173" s="40">
        <f>6+13</f>
        <v>19</v>
      </c>
      <c r="U173" s="40"/>
      <c r="V173" s="40" t="s">
        <v>85</v>
      </c>
      <c r="W173" s="40"/>
      <c r="X173" s="40"/>
      <c r="Y173" s="40"/>
      <c r="Z173" s="40"/>
      <c r="AA173" s="40"/>
      <c r="AB173" s="40"/>
      <c r="AC173" s="40" t="s">
        <v>59</v>
      </c>
      <c r="AD173" s="40" t="s">
        <v>59</v>
      </c>
      <c r="AE173" s="40"/>
      <c r="AF173" s="40"/>
    </row>
    <row r="174" spans="1:32">
      <c r="A174" s="40" t="s">
        <v>1725</v>
      </c>
      <c r="B174" s="88">
        <v>40940</v>
      </c>
      <c r="C174" s="40" t="s">
        <v>1865</v>
      </c>
      <c r="D174" s="40" t="s">
        <v>30</v>
      </c>
      <c r="E174" s="40" t="s">
        <v>25</v>
      </c>
      <c r="F174" s="47" t="s">
        <v>2403</v>
      </c>
      <c r="G174" s="40" t="s">
        <v>26</v>
      </c>
      <c r="H174" s="40" t="s">
        <v>27</v>
      </c>
      <c r="I174" s="40" t="s">
        <v>88</v>
      </c>
      <c r="J174" s="40">
        <v>25.8</v>
      </c>
      <c r="K174" s="40">
        <v>14</v>
      </c>
      <c r="L174" s="40">
        <v>16.600000000000001</v>
      </c>
      <c r="M174" s="40"/>
      <c r="N174" s="40"/>
      <c r="O174" s="40"/>
      <c r="P174" s="40"/>
      <c r="Q174" s="40">
        <v>14</v>
      </c>
      <c r="R174" s="40">
        <v>54</v>
      </c>
      <c r="S174" s="40">
        <f t="shared" si="7"/>
        <v>40</v>
      </c>
      <c r="T174" s="40">
        <f>6+22</f>
        <v>28</v>
      </c>
      <c r="U174" s="40"/>
      <c r="V174" s="40"/>
      <c r="W174" s="40"/>
      <c r="X174" s="40"/>
      <c r="Y174" s="40"/>
      <c r="Z174" s="40"/>
      <c r="AA174" s="40"/>
      <c r="AB174" s="40"/>
      <c r="AC174" s="40" t="s">
        <v>59</v>
      </c>
      <c r="AD174" s="40" t="s">
        <v>71</v>
      </c>
      <c r="AE174" s="40"/>
      <c r="AF174" s="40"/>
    </row>
    <row r="175" spans="1:32">
      <c r="A175" s="40" t="s">
        <v>1726</v>
      </c>
      <c r="B175" s="88">
        <v>40941</v>
      </c>
      <c r="C175" s="40" t="s">
        <v>1860</v>
      </c>
      <c r="D175" s="40" t="s">
        <v>24</v>
      </c>
      <c r="E175" s="40" t="s">
        <v>25</v>
      </c>
      <c r="F175" s="47" t="s">
        <v>2404</v>
      </c>
      <c r="G175" s="40" t="s">
        <v>26</v>
      </c>
      <c r="H175" s="40" t="s">
        <v>33</v>
      </c>
      <c r="I175" s="40" t="s">
        <v>63</v>
      </c>
      <c r="J175" s="40">
        <v>43</v>
      </c>
      <c r="K175" s="40">
        <v>22.9</v>
      </c>
      <c r="L175" s="40">
        <v>21.7</v>
      </c>
      <c r="M175" s="40"/>
      <c r="N175" s="40"/>
      <c r="O175" s="40"/>
      <c r="P175" s="40"/>
      <c r="Q175" s="40">
        <v>14</v>
      </c>
      <c r="R175" s="40">
        <v>330</v>
      </c>
      <c r="S175" s="40">
        <f t="shared" si="7"/>
        <v>316</v>
      </c>
      <c r="T175" s="40">
        <f>5+8</f>
        <v>13</v>
      </c>
      <c r="U175" s="40"/>
      <c r="V175" s="40"/>
      <c r="W175" s="40"/>
      <c r="X175" s="40"/>
      <c r="Y175" s="40"/>
      <c r="Z175" s="40"/>
      <c r="AA175" s="40"/>
      <c r="AB175" s="40"/>
      <c r="AC175" s="40" t="s">
        <v>59</v>
      </c>
      <c r="AD175" s="40" t="s">
        <v>77</v>
      </c>
      <c r="AE175" s="40"/>
      <c r="AF175" s="40"/>
    </row>
    <row r="176" spans="1:32">
      <c r="A176" s="40" t="s">
        <v>1726</v>
      </c>
      <c r="B176" s="88">
        <v>40941</v>
      </c>
      <c r="C176" s="40" t="s">
        <v>1866</v>
      </c>
      <c r="D176" s="40" t="s">
        <v>37</v>
      </c>
      <c r="E176" s="40" t="s">
        <v>25</v>
      </c>
      <c r="F176" s="47" t="s">
        <v>2405</v>
      </c>
      <c r="G176" s="40" t="s">
        <v>125</v>
      </c>
      <c r="H176" s="40" t="s">
        <v>33</v>
      </c>
      <c r="I176" s="40" t="s">
        <v>63</v>
      </c>
      <c r="J176" s="40">
        <v>31.5</v>
      </c>
      <c r="K176" s="40">
        <v>18.2</v>
      </c>
      <c r="L176" s="40">
        <v>15.4</v>
      </c>
      <c r="M176" s="40"/>
      <c r="N176" s="40"/>
      <c r="O176" s="40"/>
      <c r="P176" s="40"/>
      <c r="Q176" s="40">
        <v>14</v>
      </c>
      <c r="R176" s="40">
        <v>86</v>
      </c>
      <c r="S176" s="40">
        <f t="shared" si="7"/>
        <v>72</v>
      </c>
      <c r="T176" s="40">
        <f>4</f>
        <v>4</v>
      </c>
      <c r="U176" s="40"/>
      <c r="V176" s="40"/>
      <c r="W176" s="40"/>
      <c r="X176" s="40"/>
      <c r="Y176" s="40"/>
      <c r="Z176" s="40"/>
      <c r="AA176" s="40"/>
      <c r="AB176" s="40"/>
      <c r="AC176" s="40" t="s">
        <v>59</v>
      </c>
      <c r="AD176" s="40" t="s">
        <v>79</v>
      </c>
      <c r="AE176" s="40" t="s">
        <v>97</v>
      </c>
      <c r="AF176" s="40"/>
    </row>
    <row r="177" spans="1:32">
      <c r="A177" s="40" t="s">
        <v>1726</v>
      </c>
      <c r="B177" s="88">
        <v>40941</v>
      </c>
      <c r="C177" s="40" t="s">
        <v>1867</v>
      </c>
      <c r="D177" s="40" t="s">
        <v>29</v>
      </c>
      <c r="E177" s="40" t="s">
        <v>25</v>
      </c>
      <c r="F177" s="47" t="s">
        <v>2406</v>
      </c>
      <c r="G177" s="40" t="s">
        <v>26</v>
      </c>
      <c r="H177" s="40" t="s">
        <v>27</v>
      </c>
      <c r="I177" s="40"/>
      <c r="J177" s="40">
        <v>40.25</v>
      </c>
      <c r="K177" s="40">
        <v>21.2</v>
      </c>
      <c r="L177" s="40">
        <v>21.7</v>
      </c>
      <c r="M177" s="40"/>
      <c r="N177" s="40"/>
      <c r="O177" s="40"/>
      <c r="P177" s="40"/>
      <c r="Q177" s="40">
        <v>15</v>
      </c>
      <c r="R177" s="40">
        <v>132</v>
      </c>
      <c r="S177" s="40">
        <f t="shared" si="7"/>
        <v>117</v>
      </c>
      <c r="T177" s="40">
        <f>15+139</f>
        <v>154</v>
      </c>
      <c r="U177" s="40"/>
      <c r="V177" s="40"/>
      <c r="W177" s="40"/>
      <c r="X177" s="40"/>
      <c r="Y177" s="40"/>
      <c r="Z177" s="40"/>
      <c r="AA177" s="40"/>
      <c r="AB177" s="40"/>
      <c r="AC177" s="40" t="s">
        <v>59</v>
      </c>
      <c r="AD177" s="40" t="s">
        <v>71</v>
      </c>
      <c r="AE177" s="40"/>
      <c r="AF177" s="40"/>
    </row>
    <row r="178" spans="1:32">
      <c r="A178" s="40" t="s">
        <v>1726</v>
      </c>
      <c r="B178" s="88">
        <v>40941</v>
      </c>
      <c r="C178" s="40" t="s">
        <v>1868</v>
      </c>
      <c r="D178" s="40" t="s">
        <v>29</v>
      </c>
      <c r="E178" s="40" t="s">
        <v>25</v>
      </c>
      <c r="F178" s="47" t="s">
        <v>2407</v>
      </c>
      <c r="G178" s="40" t="s">
        <v>26</v>
      </c>
      <c r="H178" s="40" t="s">
        <v>27</v>
      </c>
      <c r="I178" s="40"/>
      <c r="J178" s="40">
        <v>41.5</v>
      </c>
      <c r="K178" s="40">
        <v>19.3</v>
      </c>
      <c r="L178" s="40">
        <v>19.75</v>
      </c>
      <c r="M178" s="40"/>
      <c r="N178" s="40"/>
      <c r="O178" s="40"/>
      <c r="P178" s="40"/>
      <c r="Q178" s="40">
        <v>14</v>
      </c>
      <c r="R178" s="40">
        <v>123</v>
      </c>
      <c r="S178" s="40">
        <f t="shared" si="7"/>
        <v>109</v>
      </c>
      <c r="T178" s="40">
        <f>26+134</f>
        <v>160</v>
      </c>
      <c r="U178" s="40"/>
      <c r="V178" s="40" t="s">
        <v>99</v>
      </c>
      <c r="W178" s="40"/>
      <c r="X178" s="40"/>
      <c r="Y178" s="40"/>
      <c r="Z178" s="40"/>
      <c r="AA178" s="40"/>
      <c r="AB178" s="40"/>
      <c r="AC178" s="40" t="s">
        <v>59</v>
      </c>
      <c r="AD178" s="40" t="s">
        <v>78</v>
      </c>
      <c r="AE178" s="40"/>
      <c r="AF178" s="40"/>
    </row>
    <row r="179" spans="1:32">
      <c r="A179" s="40" t="s">
        <v>1726</v>
      </c>
      <c r="B179" s="88">
        <v>40941</v>
      </c>
      <c r="C179" s="40" t="s">
        <v>1858</v>
      </c>
      <c r="D179" s="40" t="s">
        <v>29</v>
      </c>
      <c r="E179" s="40" t="s">
        <v>25</v>
      </c>
      <c r="F179" s="47" t="s">
        <v>2408</v>
      </c>
      <c r="G179" s="40" t="s">
        <v>26</v>
      </c>
      <c r="H179" s="40" t="s">
        <v>33</v>
      </c>
      <c r="I179" s="40"/>
      <c r="J179" s="40">
        <v>38.1</v>
      </c>
      <c r="K179" s="40">
        <v>23.6</v>
      </c>
      <c r="L179" s="40">
        <v>9.85</v>
      </c>
      <c r="M179" s="40"/>
      <c r="N179" s="40"/>
      <c r="O179" s="40"/>
      <c r="P179" s="40"/>
      <c r="Q179" s="40">
        <v>15</v>
      </c>
      <c r="R179" s="40">
        <v>128</v>
      </c>
      <c r="S179" s="40">
        <f t="shared" si="7"/>
        <v>113</v>
      </c>
      <c r="T179" s="40">
        <f>7+91</f>
        <v>98</v>
      </c>
      <c r="U179" s="40"/>
      <c r="V179" s="40"/>
      <c r="W179" s="40"/>
      <c r="X179" s="40"/>
      <c r="Y179" s="40"/>
      <c r="Z179" s="40"/>
      <c r="AA179" s="40"/>
      <c r="AB179" s="40"/>
      <c r="AC179" s="40" t="s">
        <v>59</v>
      </c>
      <c r="AD179" s="40" t="s">
        <v>105</v>
      </c>
      <c r="AE179" s="40"/>
      <c r="AF179" s="40"/>
    </row>
    <row r="180" spans="1:32">
      <c r="A180" s="40" t="s">
        <v>1726</v>
      </c>
      <c r="B180" s="88">
        <v>40941</v>
      </c>
      <c r="C180" s="40" t="s">
        <v>1840</v>
      </c>
      <c r="D180" s="40" t="s">
        <v>29</v>
      </c>
      <c r="E180" s="40" t="s">
        <v>25</v>
      </c>
      <c r="F180" s="47" t="s">
        <v>2409</v>
      </c>
      <c r="G180" s="40" t="s">
        <v>26</v>
      </c>
      <c r="H180" s="40" t="s">
        <v>33</v>
      </c>
      <c r="I180" s="40"/>
      <c r="J180" s="40">
        <v>38.1</v>
      </c>
      <c r="K180" s="40">
        <v>23.7</v>
      </c>
      <c r="L180" s="40">
        <v>10.4</v>
      </c>
      <c r="M180" s="40"/>
      <c r="N180" s="40"/>
      <c r="O180" s="40"/>
      <c r="P180" s="40"/>
      <c r="Q180" s="40">
        <v>14</v>
      </c>
      <c r="R180" s="40">
        <v>118</v>
      </c>
      <c r="S180" s="40">
        <f t="shared" si="7"/>
        <v>104</v>
      </c>
      <c r="T180" s="40">
        <f>9+86</f>
        <v>95</v>
      </c>
      <c r="U180" s="40"/>
      <c r="V180" s="40"/>
      <c r="W180" s="40"/>
      <c r="X180" s="40"/>
      <c r="Y180" s="40"/>
      <c r="Z180" s="40"/>
      <c r="AA180" s="40"/>
      <c r="AB180" s="40"/>
      <c r="AC180" s="40" t="s">
        <v>59</v>
      </c>
      <c r="AD180" s="40" t="s">
        <v>105</v>
      </c>
      <c r="AE180" s="40"/>
      <c r="AF180" s="40"/>
    </row>
    <row r="181" spans="1:32">
      <c r="A181" s="40" t="s">
        <v>1726</v>
      </c>
      <c r="B181" s="88">
        <v>40941</v>
      </c>
      <c r="C181" s="40" t="s">
        <v>1870</v>
      </c>
      <c r="D181" s="40" t="s">
        <v>32</v>
      </c>
      <c r="E181" s="40" t="s">
        <v>25</v>
      </c>
      <c r="F181" s="47" t="s">
        <v>2410</v>
      </c>
      <c r="G181" s="40" t="s">
        <v>26</v>
      </c>
      <c r="H181" s="40" t="s">
        <v>27</v>
      </c>
      <c r="I181" s="40"/>
      <c r="J181" s="40">
        <v>26.5</v>
      </c>
      <c r="K181" s="40">
        <v>16</v>
      </c>
      <c r="L181" s="40">
        <v>16.8</v>
      </c>
      <c r="M181" s="40"/>
      <c r="N181" s="40"/>
      <c r="O181" s="40"/>
      <c r="P181" s="40"/>
      <c r="Q181" s="40">
        <v>14</v>
      </c>
      <c r="R181" s="40">
        <v>77</v>
      </c>
      <c r="S181" s="40">
        <f t="shared" si="7"/>
        <v>63</v>
      </c>
      <c r="T181" s="40">
        <f>1+46</f>
        <v>47</v>
      </c>
      <c r="U181" s="40"/>
      <c r="V181" s="40" t="s">
        <v>98</v>
      </c>
      <c r="W181" s="40"/>
      <c r="X181" s="40"/>
      <c r="Y181" s="40"/>
      <c r="Z181" s="40"/>
      <c r="AA181" s="40"/>
      <c r="AB181" s="40"/>
      <c r="AC181" s="40" t="s">
        <v>59</v>
      </c>
      <c r="AD181" s="40" t="s">
        <v>105</v>
      </c>
      <c r="AE181" s="40"/>
      <c r="AF181" s="40"/>
    </row>
    <row r="182" spans="1:32">
      <c r="A182" s="41" t="s">
        <v>1726</v>
      </c>
      <c r="B182" s="90">
        <v>40941</v>
      </c>
      <c r="C182" s="41" t="s">
        <v>1873</v>
      </c>
      <c r="D182" s="41" t="s">
        <v>30</v>
      </c>
      <c r="E182" s="41" t="s">
        <v>25</v>
      </c>
      <c r="F182" s="71" t="s">
        <v>2613</v>
      </c>
      <c r="G182" s="41"/>
      <c r="H182" s="41"/>
      <c r="I182" s="41"/>
      <c r="J182" s="41"/>
      <c r="K182" s="41"/>
      <c r="L182" s="41"/>
      <c r="M182" s="41"/>
      <c r="N182" s="41"/>
      <c r="O182" s="41"/>
      <c r="P182" s="41"/>
      <c r="Q182" s="41"/>
      <c r="R182" s="41"/>
      <c r="S182" s="41"/>
      <c r="T182" s="41"/>
      <c r="U182" s="41"/>
      <c r="V182" s="41"/>
      <c r="W182" s="41" t="s">
        <v>73</v>
      </c>
      <c r="X182" s="41"/>
      <c r="Y182" s="41"/>
      <c r="Z182" s="41"/>
      <c r="AA182" s="41"/>
      <c r="AB182" s="41"/>
      <c r="AC182" s="41" t="s">
        <v>59</v>
      </c>
      <c r="AD182" s="40" t="s">
        <v>105</v>
      </c>
      <c r="AE182" s="40"/>
      <c r="AF182" s="40"/>
    </row>
    <row r="183" spans="1:32">
      <c r="A183" s="40" t="s">
        <v>1726</v>
      </c>
      <c r="B183" s="88">
        <v>40941</v>
      </c>
      <c r="C183" s="40" t="s">
        <v>1872</v>
      </c>
      <c r="D183" s="40" t="s">
        <v>30</v>
      </c>
      <c r="E183" s="40" t="s">
        <v>25</v>
      </c>
      <c r="F183" s="47" t="s">
        <v>2411</v>
      </c>
      <c r="G183" s="40" t="s">
        <v>26</v>
      </c>
      <c r="H183" s="40" t="s">
        <v>33</v>
      </c>
      <c r="I183" s="40" t="s">
        <v>63</v>
      </c>
      <c r="J183" s="40">
        <v>25.9</v>
      </c>
      <c r="K183" s="40">
        <v>155.5</v>
      </c>
      <c r="L183" s="40">
        <v>11.9</v>
      </c>
      <c r="M183" s="40"/>
      <c r="N183" s="40"/>
      <c r="O183" s="40"/>
      <c r="P183" s="40"/>
      <c r="Q183" s="40">
        <v>14</v>
      </c>
      <c r="R183" s="40">
        <v>55</v>
      </c>
      <c r="S183" s="40">
        <f t="shared" ref="S183:S197" si="8">R183-Q183</f>
        <v>41</v>
      </c>
      <c r="T183" s="40">
        <f>19+28</f>
        <v>47</v>
      </c>
      <c r="U183" s="40"/>
      <c r="V183" s="40" t="s">
        <v>101</v>
      </c>
      <c r="W183" s="40"/>
      <c r="X183" s="40"/>
      <c r="Y183" s="40"/>
      <c r="Z183" s="40"/>
      <c r="AA183" s="40"/>
      <c r="AB183" s="40"/>
      <c r="AC183" s="40" t="s">
        <v>59</v>
      </c>
      <c r="AD183" s="40" t="s">
        <v>71</v>
      </c>
      <c r="AE183" s="40"/>
      <c r="AF183" s="40"/>
    </row>
    <row r="184" spans="1:32">
      <c r="A184" s="40" t="s">
        <v>1727</v>
      </c>
      <c r="B184" s="88">
        <v>40942</v>
      </c>
      <c r="C184" s="40" t="s">
        <v>1874</v>
      </c>
      <c r="D184" s="40" t="s">
        <v>36</v>
      </c>
      <c r="E184" s="40" t="s">
        <v>25</v>
      </c>
      <c r="F184" s="47" t="s">
        <v>2412</v>
      </c>
      <c r="G184" s="40" t="s">
        <v>26</v>
      </c>
      <c r="H184" s="40" t="s">
        <v>33</v>
      </c>
      <c r="I184" s="40" t="s">
        <v>111</v>
      </c>
      <c r="J184" s="40">
        <v>33.4</v>
      </c>
      <c r="K184" s="40"/>
      <c r="L184" s="40">
        <v>8.6</v>
      </c>
      <c r="M184" s="40">
        <v>144.5</v>
      </c>
      <c r="N184" s="40">
        <v>98.5</v>
      </c>
      <c r="O184" s="40"/>
      <c r="P184" s="40"/>
      <c r="Q184" s="40">
        <v>14</v>
      </c>
      <c r="R184" s="40">
        <v>115</v>
      </c>
      <c r="S184" s="40">
        <f t="shared" si="8"/>
        <v>101</v>
      </c>
      <c r="T184" s="40">
        <v>1</v>
      </c>
      <c r="U184" s="40"/>
      <c r="V184" s="40" t="s">
        <v>112</v>
      </c>
      <c r="W184" s="40"/>
      <c r="X184" s="40"/>
      <c r="Y184" s="40"/>
      <c r="Z184" s="40"/>
      <c r="AA184" s="40"/>
      <c r="AB184" s="40"/>
      <c r="AC184" s="40" t="s">
        <v>59</v>
      </c>
      <c r="AD184" s="40" t="s">
        <v>105</v>
      </c>
      <c r="AE184" s="40"/>
      <c r="AF184" s="40"/>
    </row>
    <row r="185" spans="1:32">
      <c r="A185" s="40" t="s">
        <v>1727</v>
      </c>
      <c r="B185" s="88">
        <v>40942</v>
      </c>
      <c r="C185" s="40" t="s">
        <v>1875</v>
      </c>
      <c r="D185" s="40" t="s">
        <v>24</v>
      </c>
      <c r="E185" s="40" t="s">
        <v>25</v>
      </c>
      <c r="F185" s="47" t="s">
        <v>2413</v>
      </c>
      <c r="G185" s="40" t="s">
        <v>26</v>
      </c>
      <c r="H185" s="40" t="s">
        <v>27</v>
      </c>
      <c r="I185" s="40" t="s">
        <v>88</v>
      </c>
      <c r="J185" s="40">
        <v>44.2</v>
      </c>
      <c r="K185" s="40">
        <v>21.5</v>
      </c>
      <c r="L185" s="40">
        <v>39.5</v>
      </c>
      <c r="M185" s="40"/>
      <c r="N185" s="40"/>
      <c r="O185" s="40"/>
      <c r="P185" s="40"/>
      <c r="Q185" s="40">
        <v>14</v>
      </c>
      <c r="R185" s="40">
        <v>365</v>
      </c>
      <c r="S185" s="40">
        <f t="shared" si="8"/>
        <v>351</v>
      </c>
      <c r="T185" s="40">
        <f>2+16</f>
        <v>18</v>
      </c>
      <c r="U185" s="40"/>
      <c r="V185" s="40" t="s">
        <v>113</v>
      </c>
      <c r="W185" s="40"/>
      <c r="X185" s="40"/>
      <c r="Y185" s="40"/>
      <c r="Z185" s="40"/>
      <c r="AA185" s="40"/>
      <c r="AB185" s="40"/>
      <c r="AC185" s="40" t="s">
        <v>59</v>
      </c>
      <c r="AD185" s="40" t="s">
        <v>109</v>
      </c>
      <c r="AE185" s="40"/>
      <c r="AF185" s="40"/>
    </row>
    <row r="186" spans="1:32">
      <c r="A186" s="40" t="s">
        <v>1727</v>
      </c>
      <c r="B186" s="88">
        <v>40942</v>
      </c>
      <c r="C186" s="40" t="s">
        <v>1876</v>
      </c>
      <c r="D186" s="40" t="s">
        <v>31</v>
      </c>
      <c r="E186" s="40" t="s">
        <v>25</v>
      </c>
      <c r="F186" s="47" t="s">
        <v>2414</v>
      </c>
      <c r="G186" s="40" t="s">
        <v>26</v>
      </c>
      <c r="H186" s="40" t="s">
        <v>27</v>
      </c>
      <c r="I186" s="40" t="s">
        <v>88</v>
      </c>
      <c r="J186" s="40">
        <v>37.4</v>
      </c>
      <c r="K186" s="40">
        <v>21.2</v>
      </c>
      <c r="L186" s="40">
        <v>33.799999999999997</v>
      </c>
      <c r="M186" s="40"/>
      <c r="N186" s="40"/>
      <c r="O186" s="40"/>
      <c r="P186" s="40"/>
      <c r="Q186" s="40">
        <v>14</v>
      </c>
      <c r="R186" s="40">
        <v>206</v>
      </c>
      <c r="S186" s="40">
        <f t="shared" si="8"/>
        <v>192</v>
      </c>
      <c r="T186" s="40">
        <f>13+105</f>
        <v>118</v>
      </c>
      <c r="U186" s="40"/>
      <c r="V186" s="40"/>
      <c r="W186" s="40"/>
      <c r="X186" s="40"/>
      <c r="Y186" s="40"/>
      <c r="Z186" s="40"/>
      <c r="AA186" s="40"/>
      <c r="AB186" s="40"/>
      <c r="AC186" s="40" t="s">
        <v>59</v>
      </c>
      <c r="AD186" s="40" t="s">
        <v>77</v>
      </c>
      <c r="AE186" s="40"/>
      <c r="AF186" s="40"/>
    </row>
    <row r="187" spans="1:32">
      <c r="A187" s="40" t="s">
        <v>1727</v>
      </c>
      <c r="B187" s="88">
        <v>40942</v>
      </c>
      <c r="C187" s="40" t="s">
        <v>1879</v>
      </c>
      <c r="D187" s="40" t="s">
        <v>32</v>
      </c>
      <c r="E187" s="40" t="s">
        <v>25</v>
      </c>
      <c r="F187" s="47" t="s">
        <v>2415</v>
      </c>
      <c r="G187" s="40" t="s">
        <v>26</v>
      </c>
      <c r="H187" s="40" t="s">
        <v>27</v>
      </c>
      <c r="I187" s="40" t="s">
        <v>40</v>
      </c>
      <c r="J187" s="40">
        <v>25.6</v>
      </c>
      <c r="K187" s="40">
        <v>14.5</v>
      </c>
      <c r="L187" s="40">
        <v>17.7</v>
      </c>
      <c r="M187" s="40"/>
      <c r="N187" s="40"/>
      <c r="O187" s="40"/>
      <c r="P187" s="40"/>
      <c r="Q187" s="40">
        <v>14</v>
      </c>
      <c r="R187" s="40">
        <v>71</v>
      </c>
      <c r="S187" s="40">
        <f t="shared" si="8"/>
        <v>57</v>
      </c>
      <c r="T187" s="40">
        <f>5+37</f>
        <v>42</v>
      </c>
      <c r="U187" s="40"/>
      <c r="V187" s="40"/>
      <c r="W187" s="40"/>
      <c r="X187" s="40"/>
      <c r="Y187" s="40"/>
      <c r="Z187" s="40"/>
      <c r="AA187" s="40"/>
      <c r="AB187" s="40"/>
      <c r="AC187" s="40" t="s">
        <v>59</v>
      </c>
      <c r="AD187" s="40" t="s">
        <v>109</v>
      </c>
      <c r="AE187" s="40"/>
      <c r="AF187" s="40"/>
    </row>
    <row r="188" spans="1:32">
      <c r="A188" s="40" t="s">
        <v>1727</v>
      </c>
      <c r="B188" s="88">
        <v>40942</v>
      </c>
      <c r="C188" s="40" t="s">
        <v>1864</v>
      </c>
      <c r="D188" s="40" t="s">
        <v>30</v>
      </c>
      <c r="E188" s="40" t="s">
        <v>25</v>
      </c>
      <c r="F188" s="47" t="s">
        <v>2416</v>
      </c>
      <c r="G188" s="40" t="s">
        <v>26</v>
      </c>
      <c r="H188" s="40" t="s">
        <v>27</v>
      </c>
      <c r="I188" s="40" t="s">
        <v>88</v>
      </c>
      <c r="J188" s="40">
        <v>26.6</v>
      </c>
      <c r="K188" s="40">
        <v>16.600000000000001</v>
      </c>
      <c r="L188" s="40">
        <v>17.399999999999999</v>
      </c>
      <c r="M188" s="40"/>
      <c r="N188" s="40"/>
      <c r="O188" s="40"/>
      <c r="P188" s="40"/>
      <c r="Q188" s="40">
        <v>14</v>
      </c>
      <c r="R188" s="40">
        <v>57</v>
      </c>
      <c r="S188" s="40">
        <f t="shared" si="8"/>
        <v>43</v>
      </c>
      <c r="T188" s="40">
        <f>4+30</f>
        <v>34</v>
      </c>
      <c r="U188" s="40"/>
      <c r="V188" s="40" t="s">
        <v>110</v>
      </c>
      <c r="W188" s="40"/>
      <c r="X188" s="40"/>
      <c r="Y188" s="40"/>
      <c r="Z188" s="40"/>
      <c r="AA188" s="40"/>
      <c r="AB188" s="40"/>
      <c r="AC188" s="40" t="s">
        <v>59</v>
      </c>
      <c r="AD188" s="40" t="s">
        <v>108</v>
      </c>
      <c r="AE188" s="40"/>
      <c r="AF188" s="40"/>
    </row>
    <row r="189" spans="1:32">
      <c r="A189" s="40" t="s">
        <v>1727</v>
      </c>
      <c r="B189" s="88">
        <v>40942</v>
      </c>
      <c r="C189" s="40" t="s">
        <v>1880</v>
      </c>
      <c r="D189" s="40" t="s">
        <v>30</v>
      </c>
      <c r="E189" s="40" t="s">
        <v>25</v>
      </c>
      <c r="F189" s="47" t="s">
        <v>2417</v>
      </c>
      <c r="G189" s="40" t="s">
        <v>26</v>
      </c>
      <c r="H189" s="40" t="s">
        <v>33</v>
      </c>
      <c r="I189" s="40" t="s">
        <v>63</v>
      </c>
      <c r="J189" s="40">
        <v>28.6</v>
      </c>
      <c r="K189" s="40">
        <v>16.600000000000001</v>
      </c>
      <c r="L189" s="40">
        <v>11</v>
      </c>
      <c r="M189" s="40"/>
      <c r="N189" s="40"/>
      <c r="O189" s="40"/>
      <c r="P189" s="40"/>
      <c r="Q189" s="40">
        <v>14</v>
      </c>
      <c r="R189" s="40">
        <v>54</v>
      </c>
      <c r="S189" s="40">
        <f t="shared" si="8"/>
        <v>40</v>
      </c>
      <c r="T189" s="40">
        <f>6+39</f>
        <v>45</v>
      </c>
      <c r="U189" s="40"/>
      <c r="V189" s="40"/>
      <c r="W189" s="40"/>
      <c r="X189" s="40"/>
      <c r="Y189" s="40"/>
      <c r="Z189" s="40"/>
      <c r="AA189" s="40"/>
      <c r="AB189" s="40"/>
      <c r="AC189" s="40" t="s">
        <v>59</v>
      </c>
      <c r="AD189" s="40" t="s">
        <v>109</v>
      </c>
      <c r="AE189" s="40"/>
      <c r="AF189" s="40"/>
    </row>
    <row r="190" spans="1:32">
      <c r="A190" s="40" t="s">
        <v>1728</v>
      </c>
      <c r="B190" s="88">
        <v>40943</v>
      </c>
      <c r="C190" s="40" t="s">
        <v>1882</v>
      </c>
      <c r="D190" s="40" t="s">
        <v>121</v>
      </c>
      <c r="E190" s="40" t="s">
        <v>25</v>
      </c>
      <c r="F190" s="47" t="s">
        <v>2418</v>
      </c>
      <c r="G190" s="40" t="s">
        <v>26</v>
      </c>
      <c r="H190" s="40" t="s">
        <v>27</v>
      </c>
      <c r="I190" s="40" t="s">
        <v>40</v>
      </c>
      <c r="J190" s="40">
        <v>44</v>
      </c>
      <c r="K190" s="40"/>
      <c r="L190" s="40">
        <v>25</v>
      </c>
      <c r="M190" s="40">
        <v>191.5</v>
      </c>
      <c r="N190" s="40">
        <v>189</v>
      </c>
      <c r="O190" s="40"/>
      <c r="P190" s="40">
        <v>33.5</v>
      </c>
      <c r="Q190" s="40">
        <v>14</v>
      </c>
      <c r="R190" s="40">
        <v>171</v>
      </c>
      <c r="S190" s="40">
        <f t="shared" si="8"/>
        <v>157</v>
      </c>
      <c r="T190" s="40">
        <v>1</v>
      </c>
      <c r="U190" s="40"/>
      <c r="V190" s="40"/>
      <c r="W190" s="40"/>
      <c r="X190" s="40"/>
      <c r="Y190" s="40"/>
      <c r="Z190" s="40"/>
      <c r="AA190" s="40"/>
      <c r="AB190" s="40"/>
      <c r="AC190" s="40" t="s">
        <v>59</v>
      </c>
      <c r="AD190" s="40" t="s">
        <v>77</v>
      </c>
      <c r="AE190" s="40" t="s">
        <v>123</v>
      </c>
      <c r="AF190" s="40"/>
    </row>
    <row r="191" spans="1:32">
      <c r="A191" s="40" t="s">
        <v>1728</v>
      </c>
      <c r="B191" s="88">
        <v>40943</v>
      </c>
      <c r="C191" s="40" t="s">
        <v>1837</v>
      </c>
      <c r="D191" s="40" t="s">
        <v>121</v>
      </c>
      <c r="E191" s="40" t="s">
        <v>25</v>
      </c>
      <c r="F191" s="47" t="s">
        <v>2419</v>
      </c>
      <c r="G191" s="40" t="s">
        <v>26</v>
      </c>
      <c r="H191" s="40" t="s">
        <v>33</v>
      </c>
      <c r="I191" s="40" t="s">
        <v>111</v>
      </c>
      <c r="J191" s="40">
        <v>49</v>
      </c>
      <c r="K191" s="40"/>
      <c r="L191" s="40">
        <v>9</v>
      </c>
      <c r="M191" s="40">
        <v>191</v>
      </c>
      <c r="N191" s="40">
        <v>195</v>
      </c>
      <c r="O191" s="40"/>
      <c r="P191" s="40">
        <v>34.5</v>
      </c>
      <c r="Q191" s="40">
        <v>14</v>
      </c>
      <c r="R191" s="40">
        <v>200</v>
      </c>
      <c r="S191" s="40">
        <f t="shared" si="8"/>
        <v>186</v>
      </c>
      <c r="T191" s="40">
        <v>3</v>
      </c>
      <c r="U191" s="40"/>
      <c r="V191" s="40"/>
      <c r="W191" s="40"/>
      <c r="X191" s="40"/>
      <c r="Y191" s="40"/>
      <c r="Z191" s="40"/>
      <c r="AA191" s="40"/>
      <c r="AB191" s="40"/>
      <c r="AC191" s="40" t="s">
        <v>59</v>
      </c>
      <c r="AD191" s="40" t="s">
        <v>103</v>
      </c>
      <c r="AE191" s="40"/>
      <c r="AF191" s="40"/>
    </row>
    <row r="192" spans="1:32">
      <c r="A192" s="40" t="s">
        <v>1728</v>
      </c>
      <c r="B192" s="88">
        <v>40943</v>
      </c>
      <c r="C192" s="40" t="s">
        <v>1876</v>
      </c>
      <c r="D192" s="40" t="s">
        <v>37</v>
      </c>
      <c r="E192" s="40" t="s">
        <v>25</v>
      </c>
      <c r="F192" s="47" t="s">
        <v>2420</v>
      </c>
      <c r="G192" s="40" t="s">
        <v>26</v>
      </c>
      <c r="H192" s="40" t="s">
        <v>66</v>
      </c>
      <c r="I192" s="40"/>
      <c r="J192" s="40">
        <v>36</v>
      </c>
      <c r="K192" s="40">
        <v>16</v>
      </c>
      <c r="L192" s="40">
        <v>31</v>
      </c>
      <c r="M192" s="40"/>
      <c r="N192" s="40"/>
      <c r="O192" s="40"/>
      <c r="P192" s="40"/>
      <c r="Q192" s="40">
        <v>14</v>
      </c>
      <c r="R192" s="40">
        <v>150</v>
      </c>
      <c r="S192" s="40">
        <f t="shared" si="8"/>
        <v>136</v>
      </c>
      <c r="T192" s="40">
        <f>4+18</f>
        <v>22</v>
      </c>
      <c r="U192" s="40"/>
      <c r="V192" s="40"/>
      <c r="W192" s="40"/>
      <c r="X192" s="40"/>
      <c r="Y192" s="40"/>
      <c r="Z192" s="40"/>
      <c r="AA192" s="40"/>
      <c r="AB192" s="40"/>
      <c r="AC192" s="40" t="s">
        <v>59</v>
      </c>
      <c r="AD192" s="40" t="s">
        <v>108</v>
      </c>
      <c r="AE192" s="40"/>
      <c r="AF192" s="40"/>
    </row>
    <row r="193" spans="1:32">
      <c r="A193" s="40" t="s">
        <v>1728</v>
      </c>
      <c r="B193" s="88">
        <v>40943</v>
      </c>
      <c r="C193" s="40" t="s">
        <v>1883</v>
      </c>
      <c r="D193" s="40" t="s">
        <v>29</v>
      </c>
      <c r="E193" s="40" t="s">
        <v>25</v>
      </c>
      <c r="F193" s="47" t="s">
        <v>2421</v>
      </c>
      <c r="G193" s="40" t="s">
        <v>26</v>
      </c>
      <c r="H193" s="40" t="s">
        <v>27</v>
      </c>
      <c r="I193" s="40"/>
      <c r="J193" s="40">
        <v>39</v>
      </c>
      <c r="K193" s="40">
        <v>23</v>
      </c>
      <c r="L193" s="40">
        <v>22</v>
      </c>
      <c r="M193" s="40"/>
      <c r="N193" s="40"/>
      <c r="O193" s="40"/>
      <c r="P193" s="40"/>
      <c r="Q193" s="40">
        <v>14</v>
      </c>
      <c r="R193" s="40">
        <v>138</v>
      </c>
      <c r="S193" s="40">
        <f t="shared" si="8"/>
        <v>124</v>
      </c>
      <c r="T193" s="40">
        <f>19+198</f>
        <v>217</v>
      </c>
      <c r="U193" s="40"/>
      <c r="V193" s="40"/>
      <c r="W193" s="40"/>
      <c r="X193" s="40"/>
      <c r="Y193" s="40"/>
      <c r="Z193" s="40"/>
      <c r="AA193" s="40"/>
      <c r="AB193" s="40"/>
      <c r="AC193" s="40" t="s">
        <v>59</v>
      </c>
      <c r="AD193" s="40" t="s">
        <v>77</v>
      </c>
      <c r="AE193" s="40"/>
      <c r="AF193" s="40"/>
    </row>
    <row r="194" spans="1:32">
      <c r="A194" s="40" t="s">
        <v>1728</v>
      </c>
      <c r="B194" s="88">
        <v>40943</v>
      </c>
      <c r="C194" s="40" t="s">
        <v>1873</v>
      </c>
      <c r="D194" s="40" t="s">
        <v>29</v>
      </c>
      <c r="E194" s="40" t="s">
        <v>25</v>
      </c>
      <c r="F194" s="47" t="s">
        <v>2422</v>
      </c>
      <c r="G194" s="40" t="s">
        <v>26</v>
      </c>
      <c r="H194" s="40" t="s">
        <v>27</v>
      </c>
      <c r="I194" s="40"/>
      <c r="J194" s="40">
        <v>40.5</v>
      </c>
      <c r="K194" s="40">
        <v>21</v>
      </c>
      <c r="L194" s="40">
        <v>24</v>
      </c>
      <c r="M194" s="40"/>
      <c r="N194" s="40"/>
      <c r="O194" s="40"/>
      <c r="P194" s="40"/>
      <c r="Q194" s="40">
        <v>14</v>
      </c>
      <c r="R194" s="40">
        <v>135</v>
      </c>
      <c r="S194" s="40">
        <f t="shared" si="8"/>
        <v>121</v>
      </c>
      <c r="T194" s="40">
        <f>6+143</f>
        <v>149</v>
      </c>
      <c r="U194" s="40"/>
      <c r="V194" s="40" t="s">
        <v>122</v>
      </c>
      <c r="W194" s="40"/>
      <c r="X194" s="40"/>
      <c r="Y194" s="40"/>
      <c r="Z194" s="40"/>
      <c r="AA194" s="40"/>
      <c r="AB194" s="40"/>
      <c r="AC194" s="40" t="s">
        <v>59</v>
      </c>
      <c r="AD194" s="40" t="s">
        <v>116</v>
      </c>
      <c r="AE194" s="40"/>
      <c r="AF194" s="40"/>
    </row>
    <row r="195" spans="1:32">
      <c r="A195" s="40" t="s">
        <v>1728</v>
      </c>
      <c r="B195" s="88">
        <v>40943</v>
      </c>
      <c r="C195" s="40" t="s">
        <v>1860</v>
      </c>
      <c r="D195" s="40" t="s">
        <v>30</v>
      </c>
      <c r="E195" s="40" t="s">
        <v>25</v>
      </c>
      <c r="F195" s="47" t="s">
        <v>2423</v>
      </c>
      <c r="G195" s="40" t="s">
        <v>26</v>
      </c>
      <c r="H195" s="40" t="s">
        <v>33</v>
      </c>
      <c r="I195" s="40" t="s">
        <v>124</v>
      </c>
      <c r="J195" s="40">
        <v>25</v>
      </c>
      <c r="K195" s="40">
        <v>17</v>
      </c>
      <c r="L195" s="40">
        <v>14.5</v>
      </c>
      <c r="M195" s="40"/>
      <c r="N195" s="40"/>
      <c r="O195" s="40"/>
      <c r="P195" s="40"/>
      <c r="Q195" s="40">
        <v>14</v>
      </c>
      <c r="R195" s="40">
        <v>60</v>
      </c>
      <c r="S195" s="40">
        <f t="shared" si="8"/>
        <v>46</v>
      </c>
      <c r="T195" s="40">
        <f>5+15</f>
        <v>20</v>
      </c>
      <c r="U195" s="40"/>
      <c r="V195" s="40"/>
      <c r="W195" s="40"/>
      <c r="X195" s="40"/>
      <c r="Y195" s="40"/>
      <c r="Z195" s="40"/>
      <c r="AA195" s="40"/>
      <c r="AB195" s="40"/>
      <c r="AC195" s="40" t="s">
        <v>59</v>
      </c>
      <c r="AD195" s="40" t="s">
        <v>117</v>
      </c>
      <c r="AE195" s="40"/>
      <c r="AF195" s="40"/>
    </row>
    <row r="196" spans="1:32">
      <c r="A196" s="40" t="s">
        <v>1728</v>
      </c>
      <c r="B196" s="88">
        <v>40943</v>
      </c>
      <c r="C196" s="40" t="s">
        <v>1885</v>
      </c>
      <c r="D196" s="40" t="s">
        <v>30</v>
      </c>
      <c r="E196" s="40" t="s">
        <v>25</v>
      </c>
      <c r="F196" s="47" t="s">
        <v>2424</v>
      </c>
      <c r="G196" s="40" t="s">
        <v>26</v>
      </c>
      <c r="H196" s="40" t="s">
        <v>33</v>
      </c>
      <c r="I196" s="40" t="s">
        <v>63</v>
      </c>
      <c r="J196" s="40">
        <v>24</v>
      </c>
      <c r="K196" s="40">
        <v>14</v>
      </c>
      <c r="L196" s="40">
        <v>16</v>
      </c>
      <c r="M196" s="40"/>
      <c r="N196" s="40"/>
      <c r="O196" s="40"/>
      <c r="P196" s="40"/>
      <c r="Q196" s="40">
        <v>14</v>
      </c>
      <c r="R196" s="40">
        <v>57</v>
      </c>
      <c r="S196" s="40">
        <f t="shared" si="8"/>
        <v>43</v>
      </c>
      <c r="T196" s="40">
        <f>5+17</f>
        <v>22</v>
      </c>
      <c r="U196" s="40"/>
      <c r="V196" s="40"/>
      <c r="W196" s="40"/>
      <c r="X196" s="40"/>
      <c r="Y196" s="40"/>
      <c r="Z196" s="40"/>
      <c r="AA196" s="40"/>
      <c r="AB196" s="40"/>
      <c r="AC196" s="40" t="s">
        <v>59</v>
      </c>
      <c r="AD196" s="40" t="s">
        <v>115</v>
      </c>
      <c r="AE196" s="40"/>
      <c r="AF196" s="40"/>
    </row>
    <row r="197" spans="1:32">
      <c r="A197" s="40" t="s">
        <v>1728</v>
      </c>
      <c r="B197" s="88">
        <v>40943</v>
      </c>
      <c r="C197" s="40" t="s">
        <v>1886</v>
      </c>
      <c r="D197" s="40" t="s">
        <v>30</v>
      </c>
      <c r="E197" s="40" t="s">
        <v>25</v>
      </c>
      <c r="F197" s="47" t="s">
        <v>2425</v>
      </c>
      <c r="G197" s="40" t="s">
        <v>26</v>
      </c>
      <c r="H197" s="40" t="s">
        <v>33</v>
      </c>
      <c r="I197" s="40" t="s">
        <v>120</v>
      </c>
      <c r="J197" s="40">
        <v>24.2</v>
      </c>
      <c r="K197" s="40">
        <v>16.5</v>
      </c>
      <c r="L197" s="40">
        <v>11.5</v>
      </c>
      <c r="M197" s="40"/>
      <c r="N197" s="40"/>
      <c r="O197" s="40"/>
      <c r="P197" s="40"/>
      <c r="Q197" s="40">
        <v>14</v>
      </c>
      <c r="R197" s="40">
        <v>68</v>
      </c>
      <c r="S197" s="40">
        <f t="shared" si="8"/>
        <v>54</v>
      </c>
      <c r="T197" s="40">
        <f>4+35</f>
        <v>39</v>
      </c>
      <c r="U197" s="40"/>
      <c r="V197" s="40" t="s">
        <v>74</v>
      </c>
      <c r="W197" s="40"/>
      <c r="X197" s="40"/>
      <c r="Y197" s="40"/>
      <c r="Z197" s="40"/>
      <c r="AA197" s="40"/>
      <c r="AB197" s="40"/>
      <c r="AC197" s="40" t="s">
        <v>59</v>
      </c>
      <c r="AD197" s="40" t="s">
        <v>116</v>
      </c>
      <c r="AE197" s="40"/>
      <c r="AF197" s="40"/>
    </row>
    <row r="198" spans="1:32">
      <c r="A198" s="40" t="s">
        <v>1729</v>
      </c>
      <c r="B198" s="88">
        <v>40944</v>
      </c>
      <c r="C198" s="40" t="s">
        <v>1887</v>
      </c>
      <c r="D198" s="40" t="s">
        <v>518</v>
      </c>
      <c r="E198" s="40" t="s">
        <v>25</v>
      </c>
      <c r="F198" s="47" t="s">
        <v>2426</v>
      </c>
      <c r="G198" s="40" t="s">
        <v>26</v>
      </c>
      <c r="H198" s="40"/>
      <c r="I198" s="40"/>
      <c r="J198" s="40">
        <v>33.299999999999997</v>
      </c>
      <c r="K198" s="40"/>
      <c r="L198" s="40">
        <v>9</v>
      </c>
      <c r="M198" s="40">
        <v>153.1</v>
      </c>
      <c r="N198" s="40">
        <v>153</v>
      </c>
      <c r="O198" s="40"/>
      <c r="P198" s="40"/>
      <c r="Q198" s="40"/>
      <c r="R198" s="40"/>
      <c r="S198" s="40"/>
      <c r="T198" s="40">
        <v>1</v>
      </c>
      <c r="U198" s="40"/>
      <c r="V198" s="40"/>
      <c r="W198" s="40"/>
      <c r="X198" s="40"/>
      <c r="Y198" s="40"/>
      <c r="Z198" s="40"/>
      <c r="AA198" s="40"/>
      <c r="AB198" s="40"/>
      <c r="AC198" s="40" t="s">
        <v>59</v>
      </c>
      <c r="AD198" s="40" t="s">
        <v>115</v>
      </c>
      <c r="AE198" s="40" t="s">
        <v>127</v>
      </c>
      <c r="AF198" s="40"/>
    </row>
    <row r="199" spans="1:32">
      <c r="A199" s="40" t="s">
        <v>1729</v>
      </c>
      <c r="B199" s="88">
        <v>40944</v>
      </c>
      <c r="C199" s="40" t="s">
        <v>1885</v>
      </c>
      <c r="D199" s="40" t="s">
        <v>36</v>
      </c>
      <c r="E199" s="40" t="s">
        <v>25</v>
      </c>
      <c r="F199" s="47" t="s">
        <v>2428</v>
      </c>
      <c r="G199" s="40" t="s">
        <v>26</v>
      </c>
      <c r="H199" s="40" t="s">
        <v>27</v>
      </c>
      <c r="I199" s="40" t="s">
        <v>40</v>
      </c>
      <c r="J199" s="40">
        <v>30.1</v>
      </c>
      <c r="K199" s="40"/>
      <c r="L199" s="40">
        <v>20.3</v>
      </c>
      <c r="M199" s="40">
        <v>140</v>
      </c>
      <c r="N199" s="40">
        <v>48</v>
      </c>
      <c r="O199" s="40"/>
      <c r="P199" s="40"/>
      <c r="Q199" s="40">
        <v>14</v>
      </c>
      <c r="R199" s="40">
        <v>101</v>
      </c>
      <c r="S199" s="40">
        <f t="shared" ref="S199:S205" si="9">R199-Q199</f>
        <v>87</v>
      </c>
      <c r="T199" s="40">
        <v>5</v>
      </c>
      <c r="U199" s="40"/>
      <c r="V199" s="40"/>
      <c r="W199" s="40"/>
      <c r="X199" s="40"/>
      <c r="Y199" s="40"/>
      <c r="Z199" s="40"/>
      <c r="AA199" s="40"/>
      <c r="AB199" s="40"/>
      <c r="AC199" s="40" t="s">
        <v>59</v>
      </c>
      <c r="AD199" s="40" t="s">
        <v>115</v>
      </c>
      <c r="AE199" s="40"/>
      <c r="AF199" s="40"/>
    </row>
    <row r="200" spans="1:32">
      <c r="A200" s="40" t="s">
        <v>1729</v>
      </c>
      <c r="B200" s="88">
        <v>40944</v>
      </c>
      <c r="C200" s="40" t="s">
        <v>1878</v>
      </c>
      <c r="D200" s="40" t="s">
        <v>36</v>
      </c>
      <c r="E200" s="40" t="s">
        <v>25</v>
      </c>
      <c r="F200" s="47" t="s">
        <v>2429</v>
      </c>
      <c r="G200" s="40" t="s">
        <v>26</v>
      </c>
      <c r="H200" s="40" t="s">
        <v>90</v>
      </c>
      <c r="I200" s="40"/>
      <c r="J200" s="40">
        <v>31.4</v>
      </c>
      <c r="K200" s="40"/>
      <c r="L200" s="40">
        <v>5.65</v>
      </c>
      <c r="M200" s="40">
        <v>142.19999999999999</v>
      </c>
      <c r="N200" s="40">
        <v>94.5</v>
      </c>
      <c r="O200" s="40"/>
      <c r="P200" s="40"/>
      <c r="Q200" s="40">
        <v>14</v>
      </c>
      <c r="R200" s="40">
        <v>108</v>
      </c>
      <c r="S200" s="40">
        <f t="shared" si="9"/>
        <v>94</v>
      </c>
      <c r="T200" s="40">
        <v>2</v>
      </c>
      <c r="U200" s="40"/>
      <c r="V200" s="40"/>
      <c r="W200" s="40"/>
      <c r="X200" s="40"/>
      <c r="Y200" s="40"/>
      <c r="Z200" s="40"/>
      <c r="AA200" s="40"/>
      <c r="AB200" s="40"/>
      <c r="AC200" s="40" t="s">
        <v>59</v>
      </c>
      <c r="AD200" s="40" t="s">
        <v>115</v>
      </c>
      <c r="AE200" s="40"/>
      <c r="AF200" s="40"/>
    </row>
    <row r="201" spans="1:32">
      <c r="A201" s="40" t="s">
        <v>1729</v>
      </c>
      <c r="B201" s="88">
        <v>40944</v>
      </c>
      <c r="C201" s="40" t="s">
        <v>1863</v>
      </c>
      <c r="D201" s="40" t="s">
        <v>36</v>
      </c>
      <c r="E201" s="40" t="s">
        <v>25</v>
      </c>
      <c r="F201" s="47" t="s">
        <v>2427</v>
      </c>
      <c r="G201" s="40" t="s">
        <v>26</v>
      </c>
      <c r="H201" s="40" t="s">
        <v>90</v>
      </c>
      <c r="I201" s="40"/>
      <c r="J201" s="40">
        <v>32.6</v>
      </c>
      <c r="K201" s="40"/>
      <c r="L201" s="40">
        <v>8.6</v>
      </c>
      <c r="M201" s="40">
        <v>128.44999999999999</v>
      </c>
      <c r="N201" s="40">
        <v>98.2</v>
      </c>
      <c r="O201" s="40"/>
      <c r="P201" s="40"/>
      <c r="Q201" s="40">
        <v>14</v>
      </c>
      <c r="R201" s="40">
        <v>97</v>
      </c>
      <c r="S201" s="40">
        <f t="shared" si="9"/>
        <v>83</v>
      </c>
      <c r="T201" s="40">
        <v>3</v>
      </c>
      <c r="U201" s="40"/>
      <c r="V201" s="40"/>
      <c r="W201" s="40"/>
      <c r="X201" s="40"/>
      <c r="Y201" s="40"/>
      <c r="Z201" s="40"/>
      <c r="AA201" s="40"/>
      <c r="AB201" s="40"/>
      <c r="AC201" s="40" t="s">
        <v>59</v>
      </c>
      <c r="AD201" s="40" t="s">
        <v>59</v>
      </c>
      <c r="AE201" s="40"/>
      <c r="AF201" s="40"/>
    </row>
    <row r="202" spans="1:32">
      <c r="A202" s="40" t="s">
        <v>1729</v>
      </c>
      <c r="B202" s="88">
        <v>40944</v>
      </c>
      <c r="C202" s="40" t="s">
        <v>1843</v>
      </c>
      <c r="D202" s="40" t="s">
        <v>29</v>
      </c>
      <c r="E202" s="40" t="s">
        <v>25</v>
      </c>
      <c r="F202" s="47" t="s">
        <v>2430</v>
      </c>
      <c r="G202" s="40" t="s">
        <v>26</v>
      </c>
      <c r="H202" s="40" t="s">
        <v>27</v>
      </c>
      <c r="I202" s="40"/>
      <c r="J202" s="40">
        <v>40.5</v>
      </c>
      <c r="K202" s="40">
        <v>23.1</v>
      </c>
      <c r="L202" s="40">
        <v>23.25</v>
      </c>
      <c r="M202" s="40"/>
      <c r="N202" s="40"/>
      <c r="O202" s="40"/>
      <c r="P202" s="40"/>
      <c r="Q202" s="40">
        <v>14</v>
      </c>
      <c r="R202" s="40">
        <v>138</v>
      </c>
      <c r="S202" s="40">
        <f t="shared" si="9"/>
        <v>124</v>
      </c>
      <c r="T202" s="40">
        <f>33+167</f>
        <v>200</v>
      </c>
      <c r="U202" s="40"/>
      <c r="V202" s="40" t="s">
        <v>74</v>
      </c>
      <c r="W202" s="40"/>
      <c r="X202" s="40"/>
      <c r="Y202" s="40"/>
      <c r="Z202" s="40"/>
      <c r="AA202" s="40"/>
      <c r="AB202" s="40"/>
      <c r="AC202" s="40" t="s">
        <v>59</v>
      </c>
      <c r="AD202" s="40" t="s">
        <v>115</v>
      </c>
      <c r="AE202" s="40" t="s">
        <v>517</v>
      </c>
      <c r="AF202" s="40"/>
    </row>
    <row r="203" spans="1:32">
      <c r="A203" s="40" t="s">
        <v>1729</v>
      </c>
      <c r="B203" s="88">
        <v>40944</v>
      </c>
      <c r="C203" s="40" t="s">
        <v>1889</v>
      </c>
      <c r="D203" s="40" t="s">
        <v>32</v>
      </c>
      <c r="E203" s="40" t="s">
        <v>25</v>
      </c>
      <c r="F203" s="47" t="s">
        <v>2431</v>
      </c>
      <c r="G203" s="40" t="s">
        <v>26</v>
      </c>
      <c r="H203" s="40" t="s">
        <v>33</v>
      </c>
      <c r="I203" s="40" t="s">
        <v>126</v>
      </c>
      <c r="J203" s="40">
        <v>25.35</v>
      </c>
      <c r="K203" s="40">
        <v>14.5</v>
      </c>
      <c r="L203" s="40">
        <v>10</v>
      </c>
      <c r="M203" s="40"/>
      <c r="N203" s="40"/>
      <c r="O203" s="40"/>
      <c r="P203" s="40"/>
      <c r="Q203" s="40">
        <v>14</v>
      </c>
      <c r="R203" s="40">
        <v>77</v>
      </c>
      <c r="S203" s="40">
        <f t="shared" si="9"/>
        <v>63</v>
      </c>
      <c r="T203" s="40">
        <f>8+72</f>
        <v>80</v>
      </c>
      <c r="U203" s="40"/>
      <c r="V203" s="40"/>
      <c r="W203" s="40"/>
      <c r="X203" s="40"/>
      <c r="Y203" s="40"/>
      <c r="Z203" s="40"/>
      <c r="AA203" s="40"/>
      <c r="AB203" s="40"/>
      <c r="AC203" s="40" t="s">
        <v>59</v>
      </c>
      <c r="AD203" s="40" t="s">
        <v>116</v>
      </c>
      <c r="AE203" s="40"/>
      <c r="AF203" s="40"/>
    </row>
    <row r="204" spans="1:32">
      <c r="A204" s="40" t="s">
        <v>1729</v>
      </c>
      <c r="B204" s="88">
        <v>40944</v>
      </c>
      <c r="C204" s="40" t="s">
        <v>1886</v>
      </c>
      <c r="D204" s="40" t="s">
        <v>30</v>
      </c>
      <c r="E204" s="40" t="s">
        <v>25</v>
      </c>
      <c r="F204" s="47" t="s">
        <v>2432</v>
      </c>
      <c r="G204" s="40" t="s">
        <v>26</v>
      </c>
      <c r="H204" s="40" t="s">
        <v>27</v>
      </c>
      <c r="I204" s="40" t="s">
        <v>88</v>
      </c>
      <c r="J204" s="40">
        <v>26.4</v>
      </c>
      <c r="K204" s="40">
        <v>17.100000000000001</v>
      </c>
      <c r="L204" s="40">
        <v>17.25</v>
      </c>
      <c r="M204" s="40"/>
      <c r="N204" s="40"/>
      <c r="O204" s="40"/>
      <c r="P204" s="40"/>
      <c r="Q204" s="40">
        <v>14</v>
      </c>
      <c r="R204" s="40">
        <v>61</v>
      </c>
      <c r="S204" s="40">
        <f t="shared" si="9"/>
        <v>47</v>
      </c>
      <c r="T204" s="40">
        <f>1+31</f>
        <v>32</v>
      </c>
      <c r="U204" s="40"/>
      <c r="V204" s="40"/>
      <c r="W204" s="40"/>
      <c r="X204" s="40"/>
      <c r="Y204" s="40"/>
      <c r="Z204" s="40"/>
      <c r="AA204" s="40"/>
      <c r="AB204" s="40"/>
      <c r="AC204" s="40" t="s">
        <v>59</v>
      </c>
      <c r="AD204" s="40" t="s">
        <v>59</v>
      </c>
      <c r="AE204" s="40"/>
      <c r="AF204" s="40"/>
    </row>
    <row r="205" spans="1:32">
      <c r="A205" s="40" t="s">
        <v>1730</v>
      </c>
      <c r="B205" s="88">
        <v>40947</v>
      </c>
      <c r="C205" s="40" t="s">
        <v>1890</v>
      </c>
      <c r="D205" s="40" t="s">
        <v>24</v>
      </c>
      <c r="E205" s="40" t="s">
        <v>25</v>
      </c>
      <c r="F205" s="47" t="s">
        <v>2433</v>
      </c>
      <c r="G205" s="40" t="s">
        <v>26</v>
      </c>
      <c r="H205" s="40" t="s">
        <v>33</v>
      </c>
      <c r="I205" s="40" t="s">
        <v>136</v>
      </c>
      <c r="J205" s="40">
        <v>43.2</v>
      </c>
      <c r="K205" s="40">
        <v>23.2</v>
      </c>
      <c r="L205" s="40">
        <v>25.8</v>
      </c>
      <c r="M205" s="40"/>
      <c r="N205" s="40"/>
      <c r="O205" s="40"/>
      <c r="P205" s="40"/>
      <c r="Q205" s="40">
        <v>14</v>
      </c>
      <c r="R205" s="40">
        <v>295</v>
      </c>
      <c r="S205" s="40">
        <f t="shared" si="9"/>
        <v>281</v>
      </c>
      <c r="T205" s="40">
        <f>22</f>
        <v>22</v>
      </c>
      <c r="U205" s="40"/>
      <c r="V205" s="40"/>
      <c r="W205" s="40"/>
      <c r="X205" s="40"/>
      <c r="Y205" s="40"/>
      <c r="Z205" s="40"/>
      <c r="AA205" s="40"/>
      <c r="AB205" s="40"/>
      <c r="AC205" s="40" t="s">
        <v>59</v>
      </c>
      <c r="AD205" s="41" t="s">
        <v>129</v>
      </c>
      <c r="AE205" s="41" t="s">
        <v>132</v>
      </c>
      <c r="AF205" s="41"/>
    </row>
    <row r="206" spans="1:32">
      <c r="A206" s="40" t="s">
        <v>1730</v>
      </c>
      <c r="B206" s="88">
        <v>40947</v>
      </c>
      <c r="C206" s="40" t="s">
        <v>1891</v>
      </c>
      <c r="D206" s="40" t="s">
        <v>24</v>
      </c>
      <c r="E206" s="40" t="s">
        <v>25</v>
      </c>
      <c r="F206" s="47" t="s">
        <v>2434</v>
      </c>
      <c r="G206" s="40" t="s">
        <v>26</v>
      </c>
      <c r="H206" s="40" t="s">
        <v>33</v>
      </c>
      <c r="I206" s="40" t="s">
        <v>130</v>
      </c>
      <c r="J206" s="40">
        <v>40.700000000000003</v>
      </c>
      <c r="K206" s="40">
        <v>23</v>
      </c>
      <c r="L206" s="40">
        <v>17.600000000000001</v>
      </c>
      <c r="M206" s="40"/>
      <c r="N206" s="40"/>
      <c r="O206" s="40"/>
      <c r="P206" s="40"/>
      <c r="Q206" s="40">
        <v>13</v>
      </c>
      <c r="R206" s="40">
        <v>350</v>
      </c>
      <c r="S206" s="40">
        <f>350-13</f>
        <v>337</v>
      </c>
      <c r="T206" s="40">
        <v>4</v>
      </c>
      <c r="U206" s="40"/>
      <c r="V206" s="40"/>
      <c r="W206" s="40"/>
      <c r="X206" s="40"/>
      <c r="Y206" s="40"/>
      <c r="Z206" s="40"/>
      <c r="AA206" s="40"/>
      <c r="AB206" s="40"/>
      <c r="AC206" s="40" t="s">
        <v>45</v>
      </c>
      <c r="AD206" s="40" t="s">
        <v>79</v>
      </c>
      <c r="AE206" s="40"/>
      <c r="AF206" s="40"/>
    </row>
    <row r="207" spans="1:32">
      <c r="A207" s="40" t="s">
        <v>1730</v>
      </c>
      <c r="B207" s="88">
        <v>40947</v>
      </c>
      <c r="C207" s="40" t="s">
        <v>1892</v>
      </c>
      <c r="D207" s="40" t="s">
        <v>31</v>
      </c>
      <c r="E207" s="40" t="s">
        <v>25</v>
      </c>
      <c r="F207" s="47" t="s">
        <v>2435</v>
      </c>
      <c r="G207" s="40" t="s">
        <v>26</v>
      </c>
      <c r="H207" s="40" t="s">
        <v>33</v>
      </c>
      <c r="I207" s="40" t="s">
        <v>130</v>
      </c>
      <c r="J207" s="40">
        <v>38.4</v>
      </c>
      <c r="K207" s="40">
        <v>19.7</v>
      </c>
      <c r="L207" s="40">
        <v>14</v>
      </c>
      <c r="M207" s="40"/>
      <c r="N207" s="40"/>
      <c r="O207" s="40"/>
      <c r="P207" s="40"/>
      <c r="Q207" s="40">
        <v>13</v>
      </c>
      <c r="R207" s="40">
        <v>215</v>
      </c>
      <c r="S207" s="40">
        <f>215-13</f>
        <v>202</v>
      </c>
      <c r="T207" s="40">
        <v>7</v>
      </c>
      <c r="U207" s="40"/>
      <c r="V207" s="40" t="s">
        <v>74</v>
      </c>
      <c r="W207" s="40"/>
      <c r="X207" s="40"/>
      <c r="Y207" s="40"/>
      <c r="Z207" s="40"/>
      <c r="AA207" s="40"/>
      <c r="AB207" s="40"/>
      <c r="AC207" s="40" t="s">
        <v>45</v>
      </c>
      <c r="AD207" s="40" t="s">
        <v>129</v>
      </c>
      <c r="AE207" s="40"/>
      <c r="AF207" s="40"/>
    </row>
    <row r="208" spans="1:32">
      <c r="A208" s="41" t="s">
        <v>1730</v>
      </c>
      <c r="B208" s="90">
        <v>40947</v>
      </c>
      <c r="C208" s="41" t="s">
        <v>1896</v>
      </c>
      <c r="D208" s="41" t="s">
        <v>29</v>
      </c>
      <c r="E208" s="41" t="s">
        <v>25</v>
      </c>
      <c r="F208" s="71" t="s">
        <v>2611</v>
      </c>
      <c r="G208" s="41"/>
      <c r="H208" s="41"/>
      <c r="I208" s="41"/>
      <c r="J208" s="41"/>
      <c r="K208" s="41"/>
      <c r="L208" s="41"/>
      <c r="M208" s="41"/>
      <c r="N208" s="41"/>
      <c r="O208" s="41"/>
      <c r="P208" s="41"/>
      <c r="Q208" s="41"/>
      <c r="R208" s="41"/>
      <c r="S208" s="41"/>
      <c r="T208" s="41"/>
      <c r="U208" s="41"/>
      <c r="V208" s="41"/>
      <c r="W208" s="41" t="s">
        <v>73</v>
      </c>
      <c r="X208" s="41"/>
      <c r="Y208" s="41"/>
      <c r="Z208" s="41"/>
      <c r="AA208" s="41"/>
      <c r="AB208" s="41"/>
      <c r="AC208" s="41" t="s">
        <v>45</v>
      </c>
      <c r="AD208" s="40" t="s">
        <v>58</v>
      </c>
      <c r="AE208" s="40" t="s">
        <v>135</v>
      </c>
      <c r="AF208" s="40"/>
    </row>
    <row r="209" spans="1:32">
      <c r="A209" s="40" t="s">
        <v>1730</v>
      </c>
      <c r="B209" s="88">
        <v>40947</v>
      </c>
      <c r="C209" s="40" t="s">
        <v>1893</v>
      </c>
      <c r="D209" s="40" t="s">
        <v>29</v>
      </c>
      <c r="E209" s="40" t="s">
        <v>25</v>
      </c>
      <c r="F209" s="47" t="s">
        <v>2436</v>
      </c>
      <c r="G209" s="40" t="s">
        <v>26</v>
      </c>
      <c r="H209" s="40" t="s">
        <v>27</v>
      </c>
      <c r="I209" s="40"/>
      <c r="J209" s="40">
        <v>41.35</v>
      </c>
      <c r="K209" s="40">
        <v>27.2</v>
      </c>
      <c r="L209" s="40">
        <v>26.3</v>
      </c>
      <c r="M209" s="40"/>
      <c r="N209" s="40"/>
      <c r="O209" s="40"/>
      <c r="P209" s="40"/>
      <c r="Q209" s="40">
        <v>14</v>
      </c>
      <c r="R209" s="40">
        <v>154</v>
      </c>
      <c r="S209" s="40">
        <f>R209-Q209</f>
        <v>140</v>
      </c>
      <c r="T209" s="40">
        <f>9+158</f>
        <v>167</v>
      </c>
      <c r="U209" s="40"/>
      <c r="V209" s="40"/>
      <c r="W209" s="40"/>
      <c r="X209" s="40"/>
      <c r="Y209" s="40"/>
      <c r="Z209" s="40"/>
      <c r="AA209" s="40"/>
      <c r="AB209" s="40"/>
      <c r="AC209" s="40" t="s">
        <v>59</v>
      </c>
      <c r="AD209" s="40" t="s">
        <v>58</v>
      </c>
      <c r="AE209" s="40"/>
      <c r="AF209" s="40"/>
    </row>
    <row r="210" spans="1:32">
      <c r="A210" s="40" t="s">
        <v>1730</v>
      </c>
      <c r="B210" s="88">
        <v>40947</v>
      </c>
      <c r="C210" s="40" t="s">
        <v>1894</v>
      </c>
      <c r="D210" s="40" t="s">
        <v>29</v>
      </c>
      <c r="E210" s="40" t="s">
        <v>25</v>
      </c>
      <c r="F210" s="47" t="s">
        <v>2437</v>
      </c>
      <c r="G210" s="40" t="s">
        <v>26</v>
      </c>
      <c r="H210" s="40" t="s">
        <v>33</v>
      </c>
      <c r="I210" s="40"/>
      <c r="J210" s="40">
        <v>38.5</v>
      </c>
      <c r="K210" s="40">
        <v>23.9</v>
      </c>
      <c r="L210" s="40">
        <v>6.6</v>
      </c>
      <c r="M210" s="40"/>
      <c r="N210" s="40"/>
      <c r="O210" s="40"/>
      <c r="P210" s="40"/>
      <c r="Q210" s="40">
        <v>13</v>
      </c>
      <c r="R210" s="40">
        <v>113</v>
      </c>
      <c r="S210" s="40">
        <f>113-13</f>
        <v>100</v>
      </c>
      <c r="T210" s="40">
        <v>76</v>
      </c>
      <c r="U210" s="40"/>
      <c r="V210" s="40" t="s">
        <v>128</v>
      </c>
      <c r="W210" s="40"/>
      <c r="X210" s="40"/>
      <c r="Y210" s="40"/>
      <c r="Z210" s="40"/>
      <c r="AA210" s="40"/>
      <c r="AB210" s="40"/>
      <c r="AC210" s="40" t="s">
        <v>45</v>
      </c>
      <c r="AD210" s="40" t="s">
        <v>45</v>
      </c>
      <c r="AE210" s="40"/>
      <c r="AF210" s="40"/>
    </row>
    <row r="211" spans="1:32">
      <c r="A211" s="40" t="s">
        <v>1730</v>
      </c>
      <c r="B211" s="88">
        <v>40947</v>
      </c>
      <c r="C211" s="40" t="s">
        <v>1895</v>
      </c>
      <c r="D211" s="40" t="s">
        <v>29</v>
      </c>
      <c r="E211" s="40" t="s">
        <v>25</v>
      </c>
      <c r="F211" s="47" t="s">
        <v>2438</v>
      </c>
      <c r="G211" s="40" t="s">
        <v>26</v>
      </c>
      <c r="H211" s="40" t="s">
        <v>27</v>
      </c>
      <c r="I211" s="40" t="s">
        <v>40</v>
      </c>
      <c r="J211" s="40">
        <v>41.4</v>
      </c>
      <c r="K211" s="40">
        <v>22.75</v>
      </c>
      <c r="L211" s="40">
        <v>21.4</v>
      </c>
      <c r="M211" s="40"/>
      <c r="N211" s="40"/>
      <c r="O211" s="40"/>
      <c r="P211" s="40"/>
      <c r="Q211" s="40">
        <v>14</v>
      </c>
      <c r="R211" s="40">
        <v>142</v>
      </c>
      <c r="S211" s="40">
        <f>R211-Q211</f>
        <v>128</v>
      </c>
      <c r="T211" s="40">
        <f>9+96</f>
        <v>105</v>
      </c>
      <c r="U211" s="40"/>
      <c r="V211" s="40" t="s">
        <v>137</v>
      </c>
      <c r="W211" s="40"/>
      <c r="X211" s="40"/>
      <c r="Y211" s="40"/>
      <c r="Z211" s="40"/>
      <c r="AA211" s="40"/>
      <c r="AB211" s="40"/>
      <c r="AC211" s="40" t="s">
        <v>59</v>
      </c>
      <c r="AD211" s="40" t="s">
        <v>129</v>
      </c>
      <c r="AE211" s="40"/>
      <c r="AF211" s="40"/>
    </row>
    <row r="212" spans="1:32">
      <c r="A212" s="40" t="s">
        <v>1730</v>
      </c>
      <c r="B212" s="88">
        <v>40947</v>
      </c>
      <c r="C212" s="40" t="s">
        <v>1897</v>
      </c>
      <c r="D212" s="40" t="s">
        <v>32</v>
      </c>
      <c r="E212" s="40" t="s">
        <v>25</v>
      </c>
      <c r="F212" s="47" t="s">
        <v>2439</v>
      </c>
      <c r="G212" s="40" t="s">
        <v>26</v>
      </c>
      <c r="H212" s="40" t="s">
        <v>33</v>
      </c>
      <c r="I212" s="40"/>
      <c r="J212" s="40">
        <v>27</v>
      </c>
      <c r="K212" s="40">
        <v>15.5</v>
      </c>
      <c r="L212" s="40">
        <v>10.3</v>
      </c>
      <c r="M212" s="40"/>
      <c r="N212" s="40"/>
      <c r="O212" s="40"/>
      <c r="P212" s="40"/>
      <c r="Q212" s="40">
        <v>13</v>
      </c>
      <c r="R212" s="40">
        <v>73</v>
      </c>
      <c r="S212" s="40">
        <v>60</v>
      </c>
      <c r="T212" s="40">
        <v>28</v>
      </c>
      <c r="U212" s="40"/>
      <c r="V212" s="40"/>
      <c r="W212" s="40"/>
      <c r="X212" s="40"/>
      <c r="Y212" s="40"/>
      <c r="Z212" s="40"/>
      <c r="AA212" s="40"/>
      <c r="AB212" s="40"/>
      <c r="AC212" s="40" t="s">
        <v>45</v>
      </c>
      <c r="AD212" s="40" t="s">
        <v>103</v>
      </c>
      <c r="AE212" s="40" t="s">
        <v>141</v>
      </c>
      <c r="AF212" s="40"/>
    </row>
    <row r="213" spans="1:32">
      <c r="A213" s="40" t="s">
        <v>1730</v>
      </c>
      <c r="B213" s="88">
        <v>40947</v>
      </c>
      <c r="C213" s="40" t="s">
        <v>1898</v>
      </c>
      <c r="D213" s="40" t="s">
        <v>30</v>
      </c>
      <c r="E213" s="40" t="s">
        <v>25</v>
      </c>
      <c r="F213" s="47" t="s">
        <v>2440</v>
      </c>
      <c r="G213" s="40" t="s">
        <v>26</v>
      </c>
      <c r="H213" s="40" t="s">
        <v>27</v>
      </c>
      <c r="I213" s="40" t="s">
        <v>40</v>
      </c>
      <c r="J213" s="40">
        <v>25.5</v>
      </c>
      <c r="K213" s="40">
        <v>17.399999999999999</v>
      </c>
      <c r="L213" s="40">
        <v>20.9</v>
      </c>
      <c r="M213" s="40"/>
      <c r="N213" s="40"/>
      <c r="O213" s="40"/>
      <c r="P213" s="40"/>
      <c r="Q213" s="40"/>
      <c r="R213" s="40"/>
      <c r="S213" s="40"/>
      <c r="T213" s="40">
        <f>7+51</f>
        <v>58</v>
      </c>
      <c r="U213" s="40"/>
      <c r="V213" s="40"/>
      <c r="W213" s="40"/>
      <c r="X213" s="40"/>
      <c r="Y213" s="40"/>
      <c r="Z213" s="40"/>
      <c r="AA213" s="40"/>
      <c r="AB213" s="40"/>
      <c r="AC213" s="40" t="s">
        <v>59</v>
      </c>
      <c r="AD213" s="40" t="s">
        <v>59</v>
      </c>
      <c r="AE213" s="40"/>
      <c r="AF213" s="40"/>
    </row>
    <row r="214" spans="1:32">
      <c r="A214" s="40" t="s">
        <v>1730</v>
      </c>
      <c r="B214" s="88">
        <v>40947</v>
      </c>
      <c r="C214" s="40" t="s">
        <v>1899</v>
      </c>
      <c r="D214" s="40" t="s">
        <v>30</v>
      </c>
      <c r="E214" s="40" t="s">
        <v>25</v>
      </c>
      <c r="F214" s="47" t="s">
        <v>2441</v>
      </c>
      <c r="G214" s="40" t="s">
        <v>26</v>
      </c>
      <c r="H214" s="40" t="s">
        <v>27</v>
      </c>
      <c r="I214" s="40" t="s">
        <v>40</v>
      </c>
      <c r="J214" s="40">
        <v>26.6</v>
      </c>
      <c r="K214" s="40">
        <v>16</v>
      </c>
      <c r="L214" s="40">
        <v>19.5</v>
      </c>
      <c r="M214" s="40"/>
      <c r="N214" s="40"/>
      <c r="O214" s="40"/>
      <c r="P214" s="40"/>
      <c r="Q214" s="40">
        <v>14</v>
      </c>
      <c r="R214" s="40">
        <v>69</v>
      </c>
      <c r="S214" s="40">
        <f>R214-Q214</f>
        <v>55</v>
      </c>
      <c r="T214" s="40">
        <f>8+28</f>
        <v>36</v>
      </c>
      <c r="U214" s="40"/>
      <c r="V214" s="40"/>
      <c r="W214" s="40"/>
      <c r="X214" s="40"/>
      <c r="Y214" s="40"/>
      <c r="Z214" s="40"/>
      <c r="AA214" s="40"/>
      <c r="AB214" s="40"/>
      <c r="AC214" s="40" t="s">
        <v>59</v>
      </c>
      <c r="AD214" s="40" t="s">
        <v>139</v>
      </c>
      <c r="AE214" s="40"/>
      <c r="AF214" s="40"/>
    </row>
    <row r="215" spans="1:32">
      <c r="A215" s="40" t="s">
        <v>1730</v>
      </c>
      <c r="B215" s="88">
        <v>40947</v>
      </c>
      <c r="C215" s="40" t="s">
        <v>1900</v>
      </c>
      <c r="D215" s="40" t="s">
        <v>30</v>
      </c>
      <c r="E215" s="40" t="s">
        <v>25</v>
      </c>
      <c r="F215" s="47" t="s">
        <v>2442</v>
      </c>
      <c r="G215" s="40" t="s">
        <v>26</v>
      </c>
      <c r="H215" s="40" t="s">
        <v>27</v>
      </c>
      <c r="I215" s="40" t="s">
        <v>40</v>
      </c>
      <c r="J215" s="40">
        <v>26.7</v>
      </c>
      <c r="K215" s="40">
        <v>17.399999999999999</v>
      </c>
      <c r="L215" s="40">
        <v>16.100000000000001</v>
      </c>
      <c r="M215" s="40"/>
      <c r="N215" s="40"/>
      <c r="O215" s="40"/>
      <c r="P215" s="40"/>
      <c r="Q215" s="40">
        <v>14</v>
      </c>
      <c r="R215" s="40">
        <v>61</v>
      </c>
      <c r="S215" s="40">
        <f>R215-Q215</f>
        <v>47</v>
      </c>
      <c r="T215" s="40">
        <f>4+38</f>
        <v>42</v>
      </c>
      <c r="U215" s="40"/>
      <c r="V215" s="40"/>
      <c r="W215" s="40"/>
      <c r="X215" s="40"/>
      <c r="Y215" s="40"/>
      <c r="Z215" s="40"/>
      <c r="AA215" s="40"/>
      <c r="AB215" s="40"/>
      <c r="AC215" s="40" t="s">
        <v>59</v>
      </c>
      <c r="AD215" s="40" t="s">
        <v>59</v>
      </c>
      <c r="AE215" s="40" t="s">
        <v>140</v>
      </c>
      <c r="AF215" s="40"/>
    </row>
    <row r="216" spans="1:32">
      <c r="A216" s="40" t="s">
        <v>1730</v>
      </c>
      <c r="B216" s="88">
        <v>40947</v>
      </c>
      <c r="C216" s="40" t="s">
        <v>1901</v>
      </c>
      <c r="D216" s="40" t="s">
        <v>30</v>
      </c>
      <c r="E216" s="40" t="s">
        <v>25</v>
      </c>
      <c r="F216" s="47" t="s">
        <v>2443</v>
      </c>
      <c r="G216" s="40" t="s">
        <v>26</v>
      </c>
      <c r="H216" s="40" t="s">
        <v>27</v>
      </c>
      <c r="I216" s="40" t="s">
        <v>131</v>
      </c>
      <c r="J216" s="40">
        <v>25.4</v>
      </c>
      <c r="K216" s="40">
        <v>17.8</v>
      </c>
      <c r="L216" s="40">
        <v>16.3</v>
      </c>
      <c r="M216" s="40"/>
      <c r="N216" s="40"/>
      <c r="O216" s="40"/>
      <c r="P216" s="40"/>
      <c r="Q216" s="40">
        <v>60</v>
      </c>
      <c r="R216" s="40">
        <v>13</v>
      </c>
      <c r="S216" s="40">
        <f>60-13</f>
        <v>47</v>
      </c>
      <c r="T216" s="40">
        <v>32</v>
      </c>
      <c r="U216" s="40"/>
      <c r="V216" s="40"/>
      <c r="W216" s="40"/>
      <c r="X216" s="40"/>
      <c r="Y216" s="40"/>
      <c r="Z216" s="40"/>
      <c r="AA216" s="40"/>
      <c r="AB216" s="40"/>
      <c r="AC216" s="40" t="s">
        <v>45</v>
      </c>
      <c r="AD216" s="40" t="s">
        <v>105</v>
      </c>
      <c r="AE216" s="40"/>
      <c r="AF216" s="40"/>
    </row>
    <row r="217" spans="1:32">
      <c r="A217" s="40" t="s">
        <v>1731</v>
      </c>
      <c r="B217" s="88">
        <v>40948</v>
      </c>
      <c r="C217" s="40" t="s">
        <v>1902</v>
      </c>
      <c r="D217" s="40" t="s">
        <v>36</v>
      </c>
      <c r="E217" s="40" t="s">
        <v>25</v>
      </c>
      <c r="F217" s="47" t="s">
        <v>2444</v>
      </c>
      <c r="G217" s="40" t="s">
        <v>26</v>
      </c>
      <c r="H217" s="40" t="s">
        <v>90</v>
      </c>
      <c r="I217" s="40"/>
      <c r="J217" s="40">
        <v>28.8</v>
      </c>
      <c r="K217" s="40"/>
      <c r="L217" s="40">
        <v>8.8000000000000007</v>
      </c>
      <c r="M217" s="40">
        <v>132.69999999999999</v>
      </c>
      <c r="N217" s="40">
        <v>100.8</v>
      </c>
      <c r="O217" s="40"/>
      <c r="P217" s="40"/>
      <c r="Q217" s="40">
        <v>14</v>
      </c>
      <c r="R217" s="40">
        <v>90</v>
      </c>
      <c r="S217" s="40">
        <f>90-14</f>
        <v>76</v>
      </c>
      <c r="T217" s="40">
        <v>7</v>
      </c>
      <c r="U217" s="40"/>
      <c r="V217" s="40"/>
      <c r="W217" s="40"/>
      <c r="X217" s="40"/>
      <c r="Y217" s="40"/>
      <c r="Z217" s="40"/>
      <c r="AA217" s="40"/>
      <c r="AB217" s="40"/>
      <c r="AC217" s="40" t="s">
        <v>59</v>
      </c>
      <c r="AD217" s="40" t="s">
        <v>105</v>
      </c>
      <c r="AE217" s="40"/>
      <c r="AF217" s="40"/>
    </row>
    <row r="218" spans="1:32">
      <c r="A218" s="40" t="s">
        <v>1731</v>
      </c>
      <c r="B218" s="88">
        <v>40948</v>
      </c>
      <c r="C218" s="40" t="s">
        <v>1903</v>
      </c>
      <c r="D218" s="40" t="s">
        <v>146</v>
      </c>
      <c r="E218" s="40" t="s">
        <v>25</v>
      </c>
      <c r="F218" s="47" t="s">
        <v>2445</v>
      </c>
      <c r="G218" s="40" t="s">
        <v>26</v>
      </c>
      <c r="H218" s="40" t="s">
        <v>27</v>
      </c>
      <c r="I218" s="40" t="s">
        <v>40</v>
      </c>
      <c r="J218" s="40">
        <v>23.1</v>
      </c>
      <c r="K218" s="40">
        <v>15.2</v>
      </c>
      <c r="L218" s="40">
        <v>18.649999999999999</v>
      </c>
      <c r="M218" s="40"/>
      <c r="N218" s="40"/>
      <c r="O218" s="40"/>
      <c r="P218" s="40"/>
      <c r="Q218" s="40">
        <v>14</v>
      </c>
      <c r="R218" s="40">
        <v>51</v>
      </c>
      <c r="S218" s="40">
        <f>51-14</f>
        <v>37</v>
      </c>
      <c r="T218" s="40">
        <v>32</v>
      </c>
      <c r="U218" s="40"/>
      <c r="V218" s="40"/>
      <c r="W218" s="40"/>
      <c r="X218" s="40"/>
      <c r="Y218" s="40"/>
      <c r="Z218" s="40"/>
      <c r="AA218" s="40"/>
      <c r="AB218" s="40"/>
      <c r="AC218" s="40" t="s">
        <v>59</v>
      </c>
      <c r="AD218" s="40" t="s">
        <v>105</v>
      </c>
      <c r="AE218" s="40"/>
      <c r="AF218" s="40"/>
    </row>
    <row r="219" spans="1:32">
      <c r="A219" s="40" t="s">
        <v>1731</v>
      </c>
      <c r="B219" s="88">
        <v>40948</v>
      </c>
      <c r="C219" s="40" t="s">
        <v>1904</v>
      </c>
      <c r="D219" s="40" t="s">
        <v>29</v>
      </c>
      <c r="E219" s="40" t="s">
        <v>25</v>
      </c>
      <c r="F219" s="47" t="s">
        <v>2446</v>
      </c>
      <c r="G219" s="40" t="s">
        <v>26</v>
      </c>
      <c r="H219" s="40" t="s">
        <v>27</v>
      </c>
      <c r="I219" s="40"/>
      <c r="J219" s="40">
        <v>39.6</v>
      </c>
      <c r="K219" s="40">
        <v>24.9</v>
      </c>
      <c r="L219" s="40">
        <v>19</v>
      </c>
      <c r="M219" s="40"/>
      <c r="N219" s="40"/>
      <c r="O219" s="40"/>
      <c r="P219" s="40"/>
      <c r="Q219" s="40">
        <v>13</v>
      </c>
      <c r="R219" s="40">
        <v>131</v>
      </c>
      <c r="S219" s="40">
        <f>131-13</f>
        <v>118</v>
      </c>
      <c r="T219" s="40">
        <v>57</v>
      </c>
      <c r="U219" s="40"/>
      <c r="V219" s="40"/>
      <c r="W219" s="40"/>
      <c r="X219" s="40"/>
      <c r="Y219" s="40"/>
      <c r="Z219" s="40"/>
      <c r="AA219" s="40"/>
      <c r="AB219" s="40"/>
      <c r="AC219" s="40" t="s">
        <v>45</v>
      </c>
      <c r="AD219" s="40" t="s">
        <v>139</v>
      </c>
      <c r="AE219" s="40" t="s">
        <v>145</v>
      </c>
      <c r="AF219" s="40"/>
    </row>
    <row r="220" spans="1:32">
      <c r="A220" s="40" t="s">
        <v>1731</v>
      </c>
      <c r="B220" s="88">
        <v>40948</v>
      </c>
      <c r="C220" s="40" t="s">
        <v>1905</v>
      </c>
      <c r="D220" s="40" t="s">
        <v>29</v>
      </c>
      <c r="E220" s="40" t="s">
        <v>25</v>
      </c>
      <c r="F220" s="47" t="s">
        <v>2447</v>
      </c>
      <c r="G220" s="40" t="s">
        <v>26</v>
      </c>
      <c r="H220" s="40" t="s">
        <v>27</v>
      </c>
      <c r="I220" s="40" t="s">
        <v>40</v>
      </c>
      <c r="J220" s="40">
        <v>40</v>
      </c>
      <c r="K220" s="40">
        <v>24.9</v>
      </c>
      <c r="L220" s="40">
        <v>22.1</v>
      </c>
      <c r="M220" s="40"/>
      <c r="N220" s="40"/>
      <c r="O220" s="40"/>
      <c r="P220" s="40"/>
      <c r="Q220" s="40">
        <v>13</v>
      </c>
      <c r="R220" s="40">
        <v>144</v>
      </c>
      <c r="S220" s="40">
        <f>144-13</f>
        <v>131</v>
      </c>
      <c r="T220" s="40">
        <v>79</v>
      </c>
      <c r="U220" s="40"/>
      <c r="V220" s="40"/>
      <c r="W220" s="40"/>
      <c r="X220" s="40"/>
      <c r="Y220" s="40"/>
      <c r="Z220" s="40"/>
      <c r="AA220" s="40"/>
      <c r="AB220" s="40"/>
      <c r="AC220" s="40" t="s">
        <v>45</v>
      </c>
      <c r="AD220" s="40" t="s">
        <v>105</v>
      </c>
      <c r="AE220" s="40"/>
      <c r="AF220" s="40"/>
    </row>
    <row r="221" spans="1:32">
      <c r="A221" s="40" t="s">
        <v>1731</v>
      </c>
      <c r="B221" s="88">
        <v>40948</v>
      </c>
      <c r="C221" s="40" t="s">
        <v>1901</v>
      </c>
      <c r="D221" s="40" t="s">
        <v>29</v>
      </c>
      <c r="E221" s="40" t="s">
        <v>25</v>
      </c>
      <c r="F221" s="47" t="s">
        <v>2448</v>
      </c>
      <c r="G221" s="40" t="s">
        <v>26</v>
      </c>
      <c r="H221" s="40" t="s">
        <v>33</v>
      </c>
      <c r="I221" s="40"/>
      <c r="J221" s="40">
        <v>39.5</v>
      </c>
      <c r="K221" s="40">
        <v>23.9</v>
      </c>
      <c r="L221" s="40">
        <v>11.4</v>
      </c>
      <c r="M221" s="40"/>
      <c r="N221" s="40"/>
      <c r="O221" s="40"/>
      <c r="P221" s="40"/>
      <c r="Q221" s="40">
        <v>13</v>
      </c>
      <c r="R221" s="40">
        <v>128</v>
      </c>
      <c r="S221" s="40">
        <f>128-13</f>
        <v>115</v>
      </c>
      <c r="T221" s="40">
        <v>43</v>
      </c>
      <c r="U221" s="40"/>
      <c r="V221" s="40" t="s">
        <v>142</v>
      </c>
      <c r="W221" s="40"/>
      <c r="X221" s="40"/>
      <c r="Y221" s="40"/>
      <c r="Z221" s="40"/>
      <c r="AA221" s="40"/>
      <c r="AB221" s="40"/>
      <c r="AC221" s="40" t="s">
        <v>45</v>
      </c>
      <c r="AD221" s="40" t="s">
        <v>103</v>
      </c>
      <c r="AE221" s="40" t="s">
        <v>148</v>
      </c>
      <c r="AF221" s="40"/>
    </row>
    <row r="222" spans="1:32">
      <c r="A222" s="40" t="s">
        <v>1731</v>
      </c>
      <c r="B222" s="88">
        <v>40948</v>
      </c>
      <c r="C222" s="40" t="s">
        <v>1906</v>
      </c>
      <c r="D222" s="40" t="s">
        <v>29</v>
      </c>
      <c r="E222" s="40" t="s">
        <v>25</v>
      </c>
      <c r="F222" s="47" t="s">
        <v>2449</v>
      </c>
      <c r="G222" s="40" t="s">
        <v>26</v>
      </c>
      <c r="H222" s="40" t="s">
        <v>27</v>
      </c>
      <c r="I222" s="40"/>
      <c r="J222" s="40">
        <v>44.1</v>
      </c>
      <c r="K222" s="40">
        <v>23.1</v>
      </c>
      <c r="L222" s="40">
        <v>24.9</v>
      </c>
      <c r="M222" s="40"/>
      <c r="N222" s="40"/>
      <c r="O222" s="40"/>
      <c r="P222" s="40"/>
      <c r="Q222" s="40">
        <v>14</v>
      </c>
      <c r="R222" s="40">
        <v>174</v>
      </c>
      <c r="S222" s="40">
        <f>174-14</f>
        <v>160</v>
      </c>
      <c r="T222" s="40">
        <v>144</v>
      </c>
      <c r="U222" s="40"/>
      <c r="V222" s="40"/>
      <c r="W222" s="40"/>
      <c r="X222" s="40"/>
      <c r="Y222" s="40"/>
      <c r="Z222" s="40"/>
      <c r="AA222" s="40"/>
      <c r="AB222" s="40"/>
      <c r="AC222" s="40" t="s">
        <v>59</v>
      </c>
      <c r="AD222" s="40" t="s">
        <v>45</v>
      </c>
      <c r="AE222" s="40"/>
      <c r="AF222" s="40"/>
    </row>
    <row r="223" spans="1:32">
      <c r="A223" s="40" t="s">
        <v>1731</v>
      </c>
      <c r="B223" s="88">
        <v>40948</v>
      </c>
      <c r="C223" s="40" t="s">
        <v>1907</v>
      </c>
      <c r="D223" s="40" t="s">
        <v>29</v>
      </c>
      <c r="E223" s="40" t="s">
        <v>25</v>
      </c>
      <c r="F223" s="47" t="s">
        <v>2450</v>
      </c>
      <c r="G223" s="40" t="s">
        <v>26</v>
      </c>
      <c r="H223" s="40" t="s">
        <v>27</v>
      </c>
      <c r="I223" s="40"/>
      <c r="J223" s="40">
        <v>39.4</v>
      </c>
      <c r="K223" s="40">
        <v>21.8</v>
      </c>
      <c r="L223" s="40">
        <v>21.6</v>
      </c>
      <c r="M223" s="40"/>
      <c r="N223" s="40"/>
      <c r="O223" s="40"/>
      <c r="P223" s="40"/>
      <c r="Q223" s="40">
        <v>14</v>
      </c>
      <c r="R223" s="40">
        <v>125</v>
      </c>
      <c r="S223" s="40">
        <f>125-14</f>
        <v>111</v>
      </c>
      <c r="T223" s="40">
        <f>19+134</f>
        <v>153</v>
      </c>
      <c r="U223" s="40"/>
      <c r="V223" s="40"/>
      <c r="W223" s="40"/>
      <c r="X223" s="40"/>
      <c r="Y223" s="40"/>
      <c r="Z223" s="40"/>
      <c r="AA223" s="40"/>
      <c r="AB223" s="40"/>
      <c r="AC223" s="40" t="s">
        <v>59</v>
      </c>
      <c r="AD223" s="40" t="s">
        <v>71</v>
      </c>
      <c r="AE223" s="40"/>
      <c r="AF223" s="40"/>
    </row>
    <row r="224" spans="1:32">
      <c r="A224" s="40" t="s">
        <v>1731</v>
      </c>
      <c r="B224" s="88">
        <v>40948</v>
      </c>
      <c r="C224" s="40" t="s">
        <v>1908</v>
      </c>
      <c r="D224" s="40" t="s">
        <v>32</v>
      </c>
      <c r="E224" s="40" t="s">
        <v>25</v>
      </c>
      <c r="F224" s="47" t="s">
        <v>2451</v>
      </c>
      <c r="G224" s="40" t="s">
        <v>26</v>
      </c>
      <c r="H224" s="40" t="s">
        <v>33</v>
      </c>
      <c r="I224" s="40"/>
      <c r="J224" s="40">
        <v>25.7</v>
      </c>
      <c r="K224" s="40">
        <v>17.899999999999999</v>
      </c>
      <c r="L224" s="40">
        <v>9.3000000000000007</v>
      </c>
      <c r="M224" s="40"/>
      <c r="N224" s="40"/>
      <c r="O224" s="40"/>
      <c r="P224" s="40"/>
      <c r="Q224" s="40">
        <v>13</v>
      </c>
      <c r="R224" s="40">
        <v>65</v>
      </c>
      <c r="S224" s="40">
        <f>65-13</f>
        <v>52</v>
      </c>
      <c r="T224" s="40">
        <v>28</v>
      </c>
      <c r="U224" s="40"/>
      <c r="V224" s="40"/>
      <c r="W224" s="40"/>
      <c r="X224" s="40"/>
      <c r="Y224" s="40"/>
      <c r="Z224" s="40"/>
      <c r="AA224" s="40"/>
      <c r="AB224" s="40"/>
      <c r="AC224" s="40" t="s">
        <v>45</v>
      </c>
      <c r="AD224" s="40" t="s">
        <v>105</v>
      </c>
      <c r="AE224" s="40"/>
      <c r="AF224" s="40"/>
    </row>
    <row r="225" spans="1:32">
      <c r="A225" s="40" t="s">
        <v>1731</v>
      </c>
      <c r="B225" s="88">
        <v>40948</v>
      </c>
      <c r="C225" s="40" t="s">
        <v>1897</v>
      </c>
      <c r="D225" s="40" t="s">
        <v>30</v>
      </c>
      <c r="E225" s="40" t="s">
        <v>25</v>
      </c>
      <c r="F225" s="47" t="s">
        <v>2452</v>
      </c>
      <c r="G225" s="40" t="s">
        <v>125</v>
      </c>
      <c r="H225" s="40" t="s">
        <v>90</v>
      </c>
      <c r="I225" s="40"/>
      <c r="J225" s="40">
        <v>24</v>
      </c>
      <c r="K225" s="40">
        <v>11.9</v>
      </c>
      <c r="L225" s="40">
        <v>5.5</v>
      </c>
      <c r="M225" s="40"/>
      <c r="N225" s="40"/>
      <c r="O225" s="40"/>
      <c r="P225" s="40"/>
      <c r="Q225" s="40">
        <v>14</v>
      </c>
      <c r="R225" s="40">
        <v>39</v>
      </c>
      <c r="S225" s="40">
        <f>39-14</f>
        <v>25</v>
      </c>
      <c r="T225" s="40">
        <v>28</v>
      </c>
      <c r="U225" s="40"/>
      <c r="V225" s="40"/>
      <c r="W225" s="40"/>
      <c r="X225" s="40"/>
      <c r="Y225" s="40"/>
      <c r="Z225" s="40"/>
      <c r="AA225" s="40"/>
      <c r="AB225" s="40"/>
      <c r="AC225" s="40" t="s">
        <v>59</v>
      </c>
      <c r="AD225" s="40" t="s">
        <v>105</v>
      </c>
      <c r="AE225" s="40"/>
      <c r="AF225" s="40"/>
    </row>
    <row r="226" spans="1:32">
      <c r="A226" s="40" t="s">
        <v>1731</v>
      </c>
      <c r="B226" s="88">
        <v>40948</v>
      </c>
      <c r="C226" s="40" t="s">
        <v>1909</v>
      </c>
      <c r="D226" s="40" t="s">
        <v>30</v>
      </c>
      <c r="E226" s="40" t="s">
        <v>25</v>
      </c>
      <c r="F226" s="47" t="s">
        <v>2453</v>
      </c>
      <c r="G226" s="40" t="s">
        <v>26</v>
      </c>
      <c r="H226" s="40" t="s">
        <v>33</v>
      </c>
      <c r="I226" s="40"/>
      <c r="J226" s="40">
        <v>26.9</v>
      </c>
      <c r="K226" s="40">
        <v>17.100000000000001</v>
      </c>
      <c r="L226" s="40">
        <v>7</v>
      </c>
      <c r="M226" s="40"/>
      <c r="N226" s="40"/>
      <c r="O226" s="40"/>
      <c r="P226" s="40"/>
      <c r="Q226" s="40">
        <v>21</v>
      </c>
      <c r="R226" s="40">
        <v>75</v>
      </c>
      <c r="S226" s="40">
        <f>75-21</f>
        <v>54</v>
      </c>
      <c r="T226" s="40">
        <v>37</v>
      </c>
      <c r="U226" s="40"/>
      <c r="V226" s="40"/>
      <c r="W226" s="40"/>
      <c r="X226" s="40"/>
      <c r="Y226" s="40"/>
      <c r="Z226" s="40"/>
      <c r="AA226" s="40"/>
      <c r="AB226" s="40"/>
      <c r="AC226" s="40" t="s">
        <v>45</v>
      </c>
      <c r="AD226" s="40" t="s">
        <v>59</v>
      </c>
      <c r="AE226" s="40"/>
      <c r="AF226" s="40"/>
    </row>
    <row r="227" spans="1:32">
      <c r="A227" s="40" t="s">
        <v>1731</v>
      </c>
      <c r="B227" s="88">
        <v>40948</v>
      </c>
      <c r="C227" s="40" t="s">
        <v>1895</v>
      </c>
      <c r="D227" s="40" t="s">
        <v>30</v>
      </c>
      <c r="E227" s="40" t="s">
        <v>25</v>
      </c>
      <c r="F227" s="47" t="s">
        <v>2454</v>
      </c>
      <c r="G227" s="40" t="s">
        <v>26</v>
      </c>
      <c r="H227" s="40" t="s">
        <v>27</v>
      </c>
      <c r="I227" s="40" t="s">
        <v>40</v>
      </c>
      <c r="J227" s="40">
        <v>26.1</v>
      </c>
      <c r="K227" s="40">
        <v>17</v>
      </c>
      <c r="L227" s="40">
        <v>17.899999999999999</v>
      </c>
      <c r="M227" s="40"/>
      <c r="N227" s="40"/>
      <c r="O227" s="40"/>
      <c r="P227" s="40"/>
      <c r="Q227" s="40">
        <v>13</v>
      </c>
      <c r="R227" s="40">
        <v>70</v>
      </c>
      <c r="S227" s="40">
        <f>70-13</f>
        <v>57</v>
      </c>
      <c r="T227" s="40">
        <v>48</v>
      </c>
      <c r="U227" s="40"/>
      <c r="V227" s="40"/>
      <c r="W227" s="40"/>
      <c r="X227" s="40"/>
      <c r="Y227" s="40"/>
      <c r="Z227" s="40"/>
      <c r="AA227" s="40"/>
      <c r="AB227" s="40"/>
      <c r="AC227" s="40" t="s">
        <v>45</v>
      </c>
      <c r="AD227" s="40" t="s">
        <v>79</v>
      </c>
      <c r="AE227" s="40" t="s">
        <v>154</v>
      </c>
      <c r="AF227" s="40"/>
    </row>
    <row r="228" spans="1:32">
      <c r="A228" s="40" t="s">
        <v>1732</v>
      </c>
      <c r="B228" s="88">
        <v>40949</v>
      </c>
      <c r="C228" s="40" t="s">
        <v>1911</v>
      </c>
      <c r="D228" s="40" t="s">
        <v>121</v>
      </c>
      <c r="E228" s="40" t="s">
        <v>25</v>
      </c>
      <c r="F228" s="47" t="s">
        <v>2455</v>
      </c>
      <c r="G228" s="40" t="s">
        <v>26</v>
      </c>
      <c r="H228" s="40" t="s">
        <v>33</v>
      </c>
      <c r="I228" s="40" t="s">
        <v>151</v>
      </c>
      <c r="J228" s="40">
        <v>45.7</v>
      </c>
      <c r="K228" s="40"/>
      <c r="L228" s="40">
        <v>6.6</v>
      </c>
      <c r="M228" s="40">
        <f>153+50.35</f>
        <v>203.35</v>
      </c>
      <c r="N228" s="40">
        <f>153+39</f>
        <v>192</v>
      </c>
      <c r="O228" s="40"/>
      <c r="P228" s="40">
        <v>34.4</v>
      </c>
      <c r="Q228" s="40">
        <v>13</v>
      </c>
      <c r="R228" s="40">
        <v>214</v>
      </c>
      <c r="S228" s="40">
        <f>R228-Q228</f>
        <v>201</v>
      </c>
      <c r="T228" s="40">
        <v>0</v>
      </c>
      <c r="U228" s="40"/>
      <c r="V228" s="40"/>
      <c r="W228" s="40"/>
      <c r="X228" s="40"/>
      <c r="Y228" s="40"/>
      <c r="Z228" s="40"/>
      <c r="AA228" s="40"/>
      <c r="AB228" s="40"/>
      <c r="AC228" s="40" t="s">
        <v>59</v>
      </c>
      <c r="AD228" s="40" t="s">
        <v>45</v>
      </c>
      <c r="AE228" s="40" t="s">
        <v>153</v>
      </c>
      <c r="AF228" s="40"/>
    </row>
    <row r="229" spans="1:32">
      <c r="A229" s="40" t="s">
        <v>1732</v>
      </c>
      <c r="B229" s="88">
        <v>40949</v>
      </c>
      <c r="C229" s="40" t="s">
        <v>1912</v>
      </c>
      <c r="D229" s="40" t="s">
        <v>152</v>
      </c>
      <c r="E229" s="40" t="s">
        <v>25</v>
      </c>
      <c r="F229" s="47" t="s">
        <v>2456</v>
      </c>
      <c r="G229" s="40" t="s">
        <v>26</v>
      </c>
      <c r="H229" s="40" t="s">
        <v>33</v>
      </c>
      <c r="I229" s="40"/>
      <c r="J229" s="40">
        <v>53.05</v>
      </c>
      <c r="K229" s="40"/>
      <c r="L229" s="40">
        <v>11.3</v>
      </c>
      <c r="M229" s="40">
        <f>153+78.2</f>
        <v>231.2</v>
      </c>
      <c r="N229" s="40">
        <f>153+76.2</f>
        <v>229.2</v>
      </c>
      <c r="O229" s="40"/>
      <c r="P229" s="40"/>
      <c r="Q229" s="40">
        <v>13</v>
      </c>
      <c r="R229" s="40">
        <v>310</v>
      </c>
      <c r="S229" s="40">
        <f>R229-Q229</f>
        <v>297</v>
      </c>
      <c r="T229" s="40">
        <v>3</v>
      </c>
      <c r="U229" s="40"/>
      <c r="V229" s="40"/>
      <c r="W229" s="40"/>
      <c r="X229" s="40"/>
      <c r="Y229" s="40"/>
      <c r="Z229" s="40"/>
      <c r="AA229" s="40"/>
      <c r="AB229" s="40"/>
      <c r="AC229" s="40" t="s">
        <v>59</v>
      </c>
      <c r="AD229" s="40" t="s">
        <v>59</v>
      </c>
      <c r="AE229" s="40" t="s">
        <v>160</v>
      </c>
      <c r="AF229" s="40"/>
    </row>
    <row r="230" spans="1:32">
      <c r="A230" s="40" t="s">
        <v>1732</v>
      </c>
      <c r="B230" s="88">
        <v>40949</v>
      </c>
      <c r="C230" s="40" t="s">
        <v>1914</v>
      </c>
      <c r="D230" s="40" t="s">
        <v>146</v>
      </c>
      <c r="E230" s="40" t="s">
        <v>25</v>
      </c>
      <c r="F230" s="47" t="s">
        <v>2457</v>
      </c>
      <c r="G230" s="40" t="s">
        <v>26</v>
      </c>
      <c r="H230" s="40" t="s">
        <v>27</v>
      </c>
      <c r="I230" s="40" t="s">
        <v>88</v>
      </c>
      <c r="J230" s="40">
        <v>21.6</v>
      </c>
      <c r="K230" s="40">
        <v>15.2</v>
      </c>
      <c r="L230" s="40">
        <v>18.100000000000001</v>
      </c>
      <c r="M230" s="40"/>
      <c r="N230" s="40"/>
      <c r="O230" s="40"/>
      <c r="P230" s="40"/>
      <c r="Q230" s="40">
        <v>13</v>
      </c>
      <c r="R230" s="40">
        <v>45</v>
      </c>
      <c r="S230" s="40">
        <f>R230-Q230</f>
        <v>32</v>
      </c>
      <c r="T230" s="40">
        <f>1+8</f>
        <v>9</v>
      </c>
      <c r="U230" s="40"/>
      <c r="V230" s="40"/>
      <c r="W230" s="40"/>
      <c r="X230" s="40"/>
      <c r="Y230" s="40"/>
      <c r="Z230" s="40"/>
      <c r="AA230" s="40"/>
      <c r="AB230" s="40"/>
      <c r="AC230" s="40" t="s">
        <v>59</v>
      </c>
      <c r="AD230" s="40" t="s">
        <v>45</v>
      </c>
      <c r="AE230" s="40"/>
      <c r="AF230" s="40"/>
    </row>
    <row r="231" spans="1:32">
      <c r="A231" s="40" t="s">
        <v>1732</v>
      </c>
      <c r="B231" s="88">
        <v>40949</v>
      </c>
      <c r="C231" s="40" t="s">
        <v>1902</v>
      </c>
      <c r="D231" s="40" t="s">
        <v>29</v>
      </c>
      <c r="E231" s="40" t="s">
        <v>25</v>
      </c>
      <c r="F231" s="47" t="s">
        <v>2458</v>
      </c>
      <c r="G231" s="40" t="s">
        <v>26</v>
      </c>
      <c r="H231" s="40" t="s">
        <v>33</v>
      </c>
      <c r="I231" s="40"/>
      <c r="J231" s="40">
        <v>35.15</v>
      </c>
      <c r="K231" s="40">
        <v>16.3</v>
      </c>
      <c r="L231" s="40">
        <v>13</v>
      </c>
      <c r="M231" s="40"/>
      <c r="N231" s="40"/>
      <c r="O231" s="40"/>
      <c r="P231" s="40"/>
      <c r="Q231" s="40">
        <v>13</v>
      </c>
      <c r="R231" s="40">
        <v>119</v>
      </c>
      <c r="S231" s="40">
        <f>119-13</f>
        <v>106</v>
      </c>
      <c r="T231" s="40">
        <f>13+116</f>
        <v>129</v>
      </c>
      <c r="U231" s="40"/>
      <c r="V231" s="40"/>
      <c r="W231" s="40"/>
      <c r="X231" s="40"/>
      <c r="Y231" s="40"/>
      <c r="Z231" s="40"/>
      <c r="AA231" s="40"/>
      <c r="AB231" s="40"/>
      <c r="AC231" s="40" t="s">
        <v>59</v>
      </c>
      <c r="AD231" s="40" t="s">
        <v>79</v>
      </c>
      <c r="AE231" s="40"/>
      <c r="AF231" s="40"/>
    </row>
    <row r="232" spans="1:32">
      <c r="A232" s="40" t="s">
        <v>1732</v>
      </c>
      <c r="B232" s="88">
        <v>40949</v>
      </c>
      <c r="C232" s="40" t="s">
        <v>1918</v>
      </c>
      <c r="D232" s="40" t="s">
        <v>29</v>
      </c>
      <c r="E232" s="40" t="s">
        <v>25</v>
      </c>
      <c r="F232" s="47" t="s">
        <v>2459</v>
      </c>
      <c r="G232" s="40" t="s">
        <v>26</v>
      </c>
      <c r="H232" s="40" t="s">
        <v>66</v>
      </c>
      <c r="I232" s="40"/>
      <c r="J232" s="40">
        <v>36.1</v>
      </c>
      <c r="K232" s="40">
        <v>24</v>
      </c>
      <c r="L232" s="40">
        <v>19.5</v>
      </c>
      <c r="M232" s="40"/>
      <c r="N232" s="40"/>
      <c r="O232" s="40"/>
      <c r="P232" s="40"/>
      <c r="Q232" s="40">
        <v>13</v>
      </c>
      <c r="R232" s="40">
        <v>125</v>
      </c>
      <c r="S232" s="40">
        <f>125-13</f>
        <v>112</v>
      </c>
      <c r="T232" s="40">
        <f>13+115</f>
        <v>128</v>
      </c>
      <c r="U232" s="40"/>
      <c r="V232" s="40" t="s">
        <v>149</v>
      </c>
      <c r="W232" s="40"/>
      <c r="X232" s="40"/>
      <c r="Y232" s="40"/>
      <c r="Z232" s="40"/>
      <c r="AA232" s="40"/>
      <c r="AB232" s="40"/>
      <c r="AC232" s="40" t="s">
        <v>59</v>
      </c>
      <c r="AD232" s="40" t="s">
        <v>77</v>
      </c>
      <c r="AE232" s="40"/>
      <c r="AF232" s="40"/>
    </row>
    <row r="233" spans="1:32">
      <c r="A233" s="40" t="s">
        <v>1732</v>
      </c>
      <c r="B233" s="88">
        <v>40949</v>
      </c>
      <c r="C233" s="40" t="s">
        <v>1919</v>
      </c>
      <c r="D233" s="40" t="s">
        <v>30</v>
      </c>
      <c r="E233" s="40" t="s">
        <v>25</v>
      </c>
      <c r="F233" s="47" t="s">
        <v>2460</v>
      </c>
      <c r="G233" s="40" t="s">
        <v>26</v>
      </c>
      <c r="H233" s="40" t="s">
        <v>27</v>
      </c>
      <c r="I233" s="40" t="s">
        <v>40</v>
      </c>
      <c r="J233" s="40">
        <v>27.3</v>
      </c>
      <c r="K233" s="40">
        <v>17.5</v>
      </c>
      <c r="L233" s="40">
        <v>15.9</v>
      </c>
      <c r="M233" s="40"/>
      <c r="N233" s="40"/>
      <c r="O233" s="40"/>
      <c r="P233" s="40"/>
      <c r="Q233" s="40">
        <v>13</v>
      </c>
      <c r="R233" s="40">
        <v>55</v>
      </c>
      <c r="S233" s="40">
        <f t="shared" ref="S233:S241" si="10">R233-Q233</f>
        <v>42</v>
      </c>
      <c r="T233" s="40">
        <f>2+29</f>
        <v>31</v>
      </c>
      <c r="U233" s="40"/>
      <c r="V233" s="40"/>
      <c r="W233" s="40"/>
      <c r="X233" s="40"/>
      <c r="Y233" s="40"/>
      <c r="Z233" s="40"/>
      <c r="AA233" s="40"/>
      <c r="AB233" s="40"/>
      <c r="AC233" s="40" t="s">
        <v>59</v>
      </c>
      <c r="AD233" s="40" t="s">
        <v>77</v>
      </c>
      <c r="AE233" s="40"/>
      <c r="AF233" s="40"/>
    </row>
    <row r="234" spans="1:32">
      <c r="A234" s="40" t="s">
        <v>1732</v>
      </c>
      <c r="B234" s="88">
        <v>40949</v>
      </c>
      <c r="C234" s="40" t="s">
        <v>1907</v>
      </c>
      <c r="D234" s="40" t="s">
        <v>30</v>
      </c>
      <c r="E234" s="40" t="s">
        <v>25</v>
      </c>
      <c r="F234" s="47" t="s">
        <v>2461</v>
      </c>
      <c r="G234" s="40" t="s">
        <v>26</v>
      </c>
      <c r="H234" s="40" t="s">
        <v>33</v>
      </c>
      <c r="I234" s="40" t="s">
        <v>150</v>
      </c>
      <c r="J234" s="40">
        <v>25.7</v>
      </c>
      <c r="K234" s="40">
        <v>17.399999999999999</v>
      </c>
      <c r="L234" s="40">
        <v>12.1</v>
      </c>
      <c r="M234" s="40"/>
      <c r="N234" s="40"/>
      <c r="O234" s="40"/>
      <c r="P234" s="40"/>
      <c r="Q234" s="40">
        <v>13</v>
      </c>
      <c r="R234" s="40">
        <v>60</v>
      </c>
      <c r="S234" s="40">
        <f t="shared" si="10"/>
        <v>47</v>
      </c>
      <c r="T234" s="40">
        <f>31</f>
        <v>31</v>
      </c>
      <c r="U234" s="40"/>
      <c r="V234" s="40"/>
      <c r="W234" s="40"/>
      <c r="X234" s="40"/>
      <c r="Y234" s="40"/>
      <c r="Z234" s="40"/>
      <c r="AA234" s="40"/>
      <c r="AB234" s="40"/>
      <c r="AC234" s="40" t="s">
        <v>59</v>
      </c>
      <c r="AD234" s="40" t="s">
        <v>45</v>
      </c>
      <c r="AE234" s="40"/>
      <c r="AF234" s="40"/>
    </row>
    <row r="235" spans="1:32">
      <c r="A235" s="40" t="s">
        <v>1733</v>
      </c>
      <c r="B235" s="88">
        <v>40950</v>
      </c>
      <c r="C235" s="40" t="s">
        <v>1920</v>
      </c>
      <c r="D235" s="40" t="s">
        <v>121</v>
      </c>
      <c r="E235" s="40" t="s">
        <v>25</v>
      </c>
      <c r="F235" s="47" t="s">
        <v>2462</v>
      </c>
      <c r="G235" s="40" t="s">
        <v>26</v>
      </c>
      <c r="H235" s="40" t="s">
        <v>27</v>
      </c>
      <c r="I235" s="40" t="s">
        <v>40</v>
      </c>
      <c r="J235" s="40">
        <v>47.5</v>
      </c>
      <c r="K235" s="40"/>
      <c r="L235" s="40">
        <v>18.8</v>
      </c>
      <c r="M235" s="40">
        <f>153+34.7</f>
        <v>187.7</v>
      </c>
      <c r="N235" s="40">
        <f>153+29.15</f>
        <v>182.15</v>
      </c>
      <c r="O235" s="40"/>
      <c r="P235" s="40">
        <v>35.5</v>
      </c>
      <c r="Q235" s="40">
        <v>14</v>
      </c>
      <c r="R235" s="40">
        <v>193</v>
      </c>
      <c r="S235" s="40">
        <f t="shared" si="10"/>
        <v>179</v>
      </c>
      <c r="T235" s="40">
        <v>0</v>
      </c>
      <c r="U235" s="40"/>
      <c r="V235" s="40"/>
      <c r="W235" s="40"/>
      <c r="X235" s="40"/>
      <c r="Y235" s="40"/>
      <c r="Z235" s="40"/>
      <c r="AA235" s="40"/>
      <c r="AB235" s="40"/>
      <c r="AC235" s="40" t="s">
        <v>59</v>
      </c>
      <c r="AD235" s="40" t="s">
        <v>79</v>
      </c>
      <c r="AE235" s="40"/>
      <c r="AF235" s="40"/>
    </row>
    <row r="236" spans="1:32">
      <c r="A236" s="40" t="s">
        <v>1733</v>
      </c>
      <c r="B236" s="88">
        <v>40950</v>
      </c>
      <c r="C236" s="40" t="s">
        <v>1921</v>
      </c>
      <c r="D236" s="40" t="s">
        <v>35</v>
      </c>
      <c r="E236" s="40" t="s">
        <v>25</v>
      </c>
      <c r="F236" s="47" t="s">
        <v>2463</v>
      </c>
      <c r="G236" s="40" t="s">
        <v>26</v>
      </c>
      <c r="H236" s="40" t="s">
        <v>33</v>
      </c>
      <c r="I236" s="40" t="s">
        <v>156</v>
      </c>
      <c r="J236" s="40">
        <v>24.5</v>
      </c>
      <c r="K236" s="40">
        <v>13.9</v>
      </c>
      <c r="L236" s="40">
        <v>10.6</v>
      </c>
      <c r="M236" s="40"/>
      <c r="N236" s="40"/>
      <c r="O236" s="40"/>
      <c r="P236" s="40"/>
      <c r="Q236" s="40">
        <v>13</v>
      </c>
      <c r="R236" s="40">
        <v>65</v>
      </c>
      <c r="S236" s="40">
        <f t="shared" si="10"/>
        <v>52</v>
      </c>
      <c r="T236" s="40">
        <v>0</v>
      </c>
      <c r="U236" s="40"/>
      <c r="V236" s="40" t="s">
        <v>159</v>
      </c>
      <c r="W236" s="40"/>
      <c r="X236" s="40"/>
      <c r="Y236" s="40"/>
      <c r="Z236" s="40"/>
      <c r="AA236" s="40"/>
      <c r="AB236" s="40"/>
      <c r="AC236" s="40" t="s">
        <v>59</v>
      </c>
      <c r="AD236" s="40" t="s">
        <v>79</v>
      </c>
      <c r="AE236" s="40" t="s">
        <v>157</v>
      </c>
      <c r="AF236" s="40"/>
    </row>
    <row r="237" spans="1:32">
      <c r="A237" s="40" t="s">
        <v>1733</v>
      </c>
      <c r="B237" s="88">
        <v>40950</v>
      </c>
      <c r="C237" s="40" t="s">
        <v>1922</v>
      </c>
      <c r="D237" s="40" t="s">
        <v>24</v>
      </c>
      <c r="E237" s="40" t="s">
        <v>25</v>
      </c>
      <c r="F237" s="47" t="s">
        <v>2464</v>
      </c>
      <c r="G237" s="40" t="s">
        <v>26</v>
      </c>
      <c r="H237" s="40" t="s">
        <v>27</v>
      </c>
      <c r="I237" s="40" t="s">
        <v>88</v>
      </c>
      <c r="J237" s="40">
        <v>45.25</v>
      </c>
      <c r="K237" s="40">
        <v>23.8</v>
      </c>
      <c r="L237" s="40">
        <v>46.95</v>
      </c>
      <c r="M237" s="40"/>
      <c r="N237" s="40"/>
      <c r="O237" s="40"/>
      <c r="P237" s="40"/>
      <c r="Q237" s="40">
        <v>14</v>
      </c>
      <c r="R237" s="40">
        <v>350</v>
      </c>
      <c r="S237" s="40">
        <f t="shared" si="10"/>
        <v>336</v>
      </c>
      <c r="T237" s="40">
        <f>6+24</f>
        <v>30</v>
      </c>
      <c r="U237" s="40"/>
      <c r="V237" s="40"/>
      <c r="W237" s="40"/>
      <c r="X237" s="40">
        <v>451</v>
      </c>
      <c r="Y237" s="40"/>
      <c r="Z237" s="40"/>
      <c r="AA237" s="40"/>
      <c r="AB237" s="40"/>
      <c r="AC237" s="40" t="s">
        <v>59</v>
      </c>
      <c r="AD237" s="40" t="s">
        <v>79</v>
      </c>
      <c r="AE237" s="40"/>
      <c r="AF237" s="40"/>
    </row>
    <row r="238" spans="1:32">
      <c r="A238" s="40" t="s">
        <v>1733</v>
      </c>
      <c r="B238" s="88">
        <v>40950</v>
      </c>
      <c r="C238" s="40" t="s">
        <v>1925</v>
      </c>
      <c r="D238" s="40" t="s">
        <v>146</v>
      </c>
      <c r="E238" s="40" t="s">
        <v>25</v>
      </c>
      <c r="F238" s="47" t="s">
        <v>2465</v>
      </c>
      <c r="G238" s="40" t="s">
        <v>26</v>
      </c>
      <c r="H238" s="40" t="s">
        <v>33</v>
      </c>
      <c r="I238" s="40" t="s">
        <v>63</v>
      </c>
      <c r="J238" s="40">
        <v>20.9</v>
      </c>
      <c r="K238" s="40">
        <v>12.5</v>
      </c>
      <c r="L238" s="40">
        <v>7.4</v>
      </c>
      <c r="M238" s="40"/>
      <c r="N238" s="40"/>
      <c r="O238" s="40"/>
      <c r="P238" s="40"/>
      <c r="Q238" s="40">
        <v>14</v>
      </c>
      <c r="R238" s="40">
        <v>48</v>
      </c>
      <c r="S238" s="40">
        <f t="shared" si="10"/>
        <v>34</v>
      </c>
      <c r="T238" s="40">
        <v>0</v>
      </c>
      <c r="U238" s="40"/>
      <c r="V238" s="40"/>
      <c r="W238" s="40"/>
      <c r="X238" s="40">
        <v>452</v>
      </c>
      <c r="Y238" s="40"/>
      <c r="Z238" s="40"/>
      <c r="AA238" s="40"/>
      <c r="AB238" s="40"/>
      <c r="AC238" s="40" t="s">
        <v>59</v>
      </c>
      <c r="AD238" s="40" t="s">
        <v>77</v>
      </c>
      <c r="AE238" s="40"/>
      <c r="AF238" s="40"/>
    </row>
    <row r="239" spans="1:32">
      <c r="A239" s="40" t="s">
        <v>1733</v>
      </c>
      <c r="B239" s="88">
        <v>40950</v>
      </c>
      <c r="C239" s="40" t="s">
        <v>1914</v>
      </c>
      <c r="D239" s="40" t="s">
        <v>37</v>
      </c>
      <c r="E239" s="40" t="s">
        <v>25</v>
      </c>
      <c r="F239" s="47" t="s">
        <v>2466</v>
      </c>
      <c r="G239" s="40" t="s">
        <v>26</v>
      </c>
      <c r="H239" s="40" t="s">
        <v>27</v>
      </c>
      <c r="I239" s="40" t="s">
        <v>88</v>
      </c>
      <c r="J239" s="40">
        <v>32.75</v>
      </c>
      <c r="K239" s="40">
        <v>16.399999999999999</v>
      </c>
      <c r="L239" s="40">
        <v>38.65</v>
      </c>
      <c r="M239" s="40"/>
      <c r="N239" s="40"/>
      <c r="O239" s="40"/>
      <c r="P239" s="40"/>
      <c r="Q239" s="40">
        <v>14</v>
      </c>
      <c r="R239" s="40">
        <v>122</v>
      </c>
      <c r="S239" s="40">
        <f t="shared" si="10"/>
        <v>108</v>
      </c>
      <c r="T239" s="40">
        <v>0</v>
      </c>
      <c r="U239" s="40"/>
      <c r="V239" s="40"/>
      <c r="W239" s="40"/>
      <c r="X239" s="40">
        <v>454</v>
      </c>
      <c r="Y239" s="40"/>
      <c r="Z239" s="40"/>
      <c r="AA239" s="40"/>
      <c r="AB239" s="40"/>
      <c r="AC239" s="40" t="s">
        <v>59</v>
      </c>
      <c r="AD239" s="40" t="s">
        <v>79</v>
      </c>
      <c r="AE239" s="40" t="s">
        <v>168</v>
      </c>
      <c r="AF239" s="40"/>
    </row>
    <row r="240" spans="1:32">
      <c r="A240" s="40" t="s">
        <v>1733</v>
      </c>
      <c r="B240" s="88">
        <v>40950</v>
      </c>
      <c r="C240" s="40" t="s">
        <v>1927</v>
      </c>
      <c r="D240" s="40" t="s">
        <v>32</v>
      </c>
      <c r="E240" s="40" t="s">
        <v>25</v>
      </c>
      <c r="F240" s="47" t="s">
        <v>2467</v>
      </c>
      <c r="G240" s="40" t="s">
        <v>26</v>
      </c>
      <c r="H240" s="40" t="s">
        <v>33</v>
      </c>
      <c r="I240" s="40" t="s">
        <v>158</v>
      </c>
      <c r="J240" s="40">
        <v>28</v>
      </c>
      <c r="K240" s="40">
        <v>16.25</v>
      </c>
      <c r="L240" s="40">
        <v>10.75</v>
      </c>
      <c r="M240" s="40"/>
      <c r="N240" s="40"/>
      <c r="O240" s="40"/>
      <c r="P240" s="40"/>
      <c r="Q240" s="40">
        <v>13</v>
      </c>
      <c r="R240" s="40">
        <v>73</v>
      </c>
      <c r="S240" s="40">
        <f t="shared" si="10"/>
        <v>60</v>
      </c>
      <c r="T240" s="40">
        <v>0</v>
      </c>
      <c r="U240" s="40"/>
      <c r="V240" s="40" t="s">
        <v>159</v>
      </c>
      <c r="W240" s="40"/>
      <c r="X240" s="40"/>
      <c r="Y240" s="40"/>
      <c r="Z240" s="40"/>
      <c r="AA240" s="40"/>
      <c r="AB240" s="40"/>
      <c r="AC240" s="40" t="s">
        <v>59</v>
      </c>
      <c r="AD240" s="40" t="s">
        <v>77</v>
      </c>
      <c r="AE240" s="40"/>
      <c r="AF240" s="40"/>
    </row>
    <row r="241" spans="1:32">
      <c r="A241" s="40" t="s">
        <v>1733</v>
      </c>
      <c r="B241" s="88">
        <v>40950</v>
      </c>
      <c r="C241" s="40" t="s">
        <v>1903</v>
      </c>
      <c r="D241" s="40" t="s">
        <v>30</v>
      </c>
      <c r="E241" s="40" t="s">
        <v>25</v>
      </c>
      <c r="F241" s="47" t="s">
        <v>2468</v>
      </c>
      <c r="G241" s="40" t="s">
        <v>26</v>
      </c>
      <c r="H241" s="40" t="s">
        <v>27</v>
      </c>
      <c r="I241" s="40" t="s">
        <v>40</v>
      </c>
      <c r="J241" s="40">
        <v>26.9</v>
      </c>
      <c r="K241" s="40">
        <v>17.399999999999999</v>
      </c>
      <c r="L241" s="40">
        <v>17</v>
      </c>
      <c r="M241" s="40"/>
      <c r="N241" s="40"/>
      <c r="O241" s="40"/>
      <c r="P241" s="40"/>
      <c r="Q241" s="40">
        <v>13</v>
      </c>
      <c r="R241" s="40">
        <v>67</v>
      </c>
      <c r="S241" s="40">
        <f t="shared" si="10"/>
        <v>54</v>
      </c>
      <c r="T241" s="40">
        <f>13+24</f>
        <v>37</v>
      </c>
      <c r="U241" s="40"/>
      <c r="V241" s="40"/>
      <c r="W241" s="40"/>
      <c r="X241" s="40">
        <v>450</v>
      </c>
      <c r="Y241" s="40"/>
      <c r="Z241" s="40"/>
      <c r="AA241" s="40"/>
      <c r="AB241" s="40"/>
      <c r="AC241" s="40" t="s">
        <v>59</v>
      </c>
      <c r="AD241" s="40" t="s">
        <v>45</v>
      </c>
      <c r="AE241" s="40"/>
      <c r="AF241" s="40"/>
    </row>
    <row r="242" spans="1:32">
      <c r="A242" s="40" t="s">
        <v>1734</v>
      </c>
      <c r="B242" s="88">
        <v>40951</v>
      </c>
      <c r="C242" s="40" t="s">
        <v>1920</v>
      </c>
      <c r="D242" s="40" t="s">
        <v>121</v>
      </c>
      <c r="E242" s="40" t="s">
        <v>25</v>
      </c>
      <c r="F242" s="47" t="s">
        <v>2469</v>
      </c>
      <c r="G242" s="40" t="s">
        <v>26</v>
      </c>
      <c r="H242" s="40" t="s">
        <v>27</v>
      </c>
      <c r="I242" s="40"/>
      <c r="J242" s="40">
        <v>48.9</v>
      </c>
      <c r="K242" s="40"/>
      <c r="L242" s="40">
        <v>15.8</v>
      </c>
      <c r="M242" s="40">
        <f>153+27.6</f>
        <v>180.6</v>
      </c>
      <c r="N242" s="40">
        <f>153+37.9</f>
        <v>190.9</v>
      </c>
      <c r="O242" s="40"/>
      <c r="P242" s="40">
        <v>34.4</v>
      </c>
      <c r="Q242" s="40">
        <v>13</v>
      </c>
      <c r="R242" s="40">
        <v>189</v>
      </c>
      <c r="S242" s="40">
        <f>189-13</f>
        <v>176</v>
      </c>
      <c r="T242" s="40">
        <v>0</v>
      </c>
      <c r="U242" s="40"/>
      <c r="V242" s="40"/>
      <c r="W242" s="40"/>
      <c r="X242" s="40"/>
      <c r="Y242" s="40"/>
      <c r="Z242" s="40"/>
      <c r="AA242" s="40"/>
      <c r="AB242" s="40"/>
      <c r="AC242" s="40" t="s">
        <v>45</v>
      </c>
      <c r="AD242" s="40" t="s">
        <v>79</v>
      </c>
      <c r="AE242" s="40"/>
      <c r="AF242" s="40"/>
    </row>
    <row r="243" spans="1:32">
      <c r="A243" s="40" t="s">
        <v>1734</v>
      </c>
      <c r="B243" s="88">
        <v>40951</v>
      </c>
      <c r="C243" s="40" t="s">
        <v>1932</v>
      </c>
      <c r="D243" s="40" t="s">
        <v>36</v>
      </c>
      <c r="E243" s="40" t="s">
        <v>25</v>
      </c>
      <c r="F243" s="47" t="s">
        <v>2470</v>
      </c>
      <c r="G243" s="40" t="s">
        <v>26</v>
      </c>
      <c r="H243" s="40" t="s">
        <v>27</v>
      </c>
      <c r="I243" s="40" t="s">
        <v>40</v>
      </c>
      <c r="J243" s="40">
        <v>29.3</v>
      </c>
      <c r="K243" s="40"/>
      <c r="L243" s="40">
        <v>22.35</v>
      </c>
      <c r="M243" s="40">
        <v>135.44999999999999</v>
      </c>
      <c r="N243" s="40">
        <v>86.9</v>
      </c>
      <c r="O243" s="40"/>
      <c r="P243" s="40"/>
      <c r="Q243" s="40">
        <v>13</v>
      </c>
      <c r="R243" s="40">
        <v>99</v>
      </c>
      <c r="S243" s="40">
        <f>99-13</f>
        <v>86</v>
      </c>
      <c r="T243" s="40">
        <v>4</v>
      </c>
      <c r="U243" s="40"/>
      <c r="V243" s="40"/>
      <c r="W243" s="40"/>
      <c r="X243" s="40"/>
      <c r="Y243" s="40"/>
      <c r="Z243" s="40"/>
      <c r="AA243" s="40"/>
      <c r="AB243" s="40"/>
      <c r="AC243" s="40" t="s">
        <v>59</v>
      </c>
      <c r="AD243" s="40" t="s">
        <v>59</v>
      </c>
      <c r="AE243" s="40"/>
      <c r="AF243" s="40"/>
    </row>
    <row r="244" spans="1:32">
      <c r="A244" s="40" t="s">
        <v>1734</v>
      </c>
      <c r="B244" s="88">
        <v>40951</v>
      </c>
      <c r="C244" s="40" t="s">
        <v>1933</v>
      </c>
      <c r="D244" s="40" t="s">
        <v>36</v>
      </c>
      <c r="E244" s="40" t="s">
        <v>25</v>
      </c>
      <c r="F244" s="47" t="s">
        <v>2471</v>
      </c>
      <c r="G244" s="40" t="s">
        <v>26</v>
      </c>
      <c r="H244" s="40" t="s">
        <v>33</v>
      </c>
      <c r="I244" s="40"/>
      <c r="J244" s="40">
        <v>33.25</v>
      </c>
      <c r="K244" s="40"/>
      <c r="L244" s="40">
        <v>5.7</v>
      </c>
      <c r="M244" s="40">
        <v>134.6</v>
      </c>
      <c r="N244" s="40">
        <v>75</v>
      </c>
      <c r="O244" s="40"/>
      <c r="P244" s="40"/>
      <c r="Q244" s="40">
        <v>13</v>
      </c>
      <c r="R244" s="40">
        <v>107</v>
      </c>
      <c r="S244" s="40">
        <f>107-13</f>
        <v>94</v>
      </c>
      <c r="T244" s="40">
        <v>17</v>
      </c>
      <c r="U244" s="40"/>
      <c r="V244" s="40" t="s">
        <v>74</v>
      </c>
      <c r="W244" s="40"/>
      <c r="X244" s="40"/>
      <c r="Y244" s="40"/>
      <c r="Z244" s="40"/>
      <c r="AA244" s="40"/>
      <c r="AB244" s="40"/>
      <c r="AC244" s="40" t="s">
        <v>45</v>
      </c>
      <c r="AD244" s="40" t="s">
        <v>59</v>
      </c>
      <c r="AE244" s="40"/>
      <c r="AF244" s="40"/>
    </row>
    <row r="245" spans="1:32">
      <c r="A245" s="40" t="s">
        <v>1734</v>
      </c>
      <c r="B245" s="88">
        <v>40951</v>
      </c>
      <c r="C245" s="40" t="s">
        <v>1929</v>
      </c>
      <c r="D245" s="40" t="s">
        <v>36</v>
      </c>
      <c r="E245" s="40" t="s">
        <v>25</v>
      </c>
      <c r="F245" s="47" t="s">
        <v>2472</v>
      </c>
      <c r="G245" s="40" t="s">
        <v>26</v>
      </c>
      <c r="H245" s="40" t="s">
        <v>33</v>
      </c>
      <c r="I245" s="40" t="s">
        <v>172</v>
      </c>
      <c r="J245" s="40">
        <v>31</v>
      </c>
      <c r="K245" s="40"/>
      <c r="L245" s="40">
        <v>9.1</v>
      </c>
      <c r="M245" s="40">
        <v>145.19999999999999</v>
      </c>
      <c r="N245" s="40">
        <v>88.5</v>
      </c>
      <c r="O245" s="40"/>
      <c r="P245" s="40"/>
      <c r="Q245" s="40">
        <v>13</v>
      </c>
      <c r="R245" s="40">
        <v>110</v>
      </c>
      <c r="S245" s="40">
        <f>R245-Q245</f>
        <v>97</v>
      </c>
      <c r="T245" s="40">
        <v>3</v>
      </c>
      <c r="U245" s="40"/>
      <c r="V245" s="40"/>
      <c r="W245" s="40"/>
      <c r="X245" s="40"/>
      <c r="Y245" s="40"/>
      <c r="Z245" s="40"/>
      <c r="AA245" s="40"/>
      <c r="AB245" s="40"/>
      <c r="AC245" s="40" t="s">
        <v>59</v>
      </c>
      <c r="AD245" s="40" t="s">
        <v>59</v>
      </c>
      <c r="AE245" s="40"/>
      <c r="AF245" s="40"/>
    </row>
    <row r="246" spans="1:32">
      <c r="A246" s="40" t="s">
        <v>1734</v>
      </c>
      <c r="B246" s="88">
        <v>40951</v>
      </c>
      <c r="C246" s="40" t="s">
        <v>1924</v>
      </c>
      <c r="D246" s="40" t="s">
        <v>24</v>
      </c>
      <c r="E246" s="40" t="s">
        <v>53</v>
      </c>
      <c r="F246" s="47" t="s">
        <v>2413</v>
      </c>
      <c r="G246" s="40" t="s">
        <v>26</v>
      </c>
      <c r="H246" s="40" t="s">
        <v>27</v>
      </c>
      <c r="I246" s="40"/>
      <c r="J246" s="40"/>
      <c r="K246" s="40"/>
      <c r="L246" s="40"/>
      <c r="M246" s="40"/>
      <c r="N246" s="40"/>
      <c r="O246" s="40"/>
      <c r="P246" s="40"/>
      <c r="Q246" s="40"/>
      <c r="R246" s="40"/>
      <c r="S246" s="40"/>
      <c r="T246" s="40"/>
      <c r="U246" s="40"/>
      <c r="V246" s="40"/>
      <c r="W246" s="40"/>
      <c r="X246" s="40"/>
      <c r="Y246" s="40"/>
      <c r="Z246" s="40"/>
      <c r="AA246" s="40"/>
      <c r="AB246" s="40"/>
      <c r="AC246" s="40" t="s">
        <v>59</v>
      </c>
      <c r="AD246" s="40" t="s">
        <v>45</v>
      </c>
      <c r="AE246" s="40"/>
      <c r="AF246" s="40"/>
    </row>
    <row r="247" spans="1:32">
      <c r="A247" s="40" t="s">
        <v>1734</v>
      </c>
      <c r="B247" s="88">
        <v>40951</v>
      </c>
      <c r="C247" s="40" t="s">
        <v>1935</v>
      </c>
      <c r="D247" s="40" t="s">
        <v>146</v>
      </c>
      <c r="E247" s="40" t="s">
        <v>25</v>
      </c>
      <c r="F247" s="47" t="s">
        <v>2473</v>
      </c>
      <c r="G247" s="40" t="s">
        <v>26</v>
      </c>
      <c r="H247" s="40" t="s">
        <v>27</v>
      </c>
      <c r="I247" s="40" t="s">
        <v>40</v>
      </c>
      <c r="J247" s="40">
        <v>21.7</v>
      </c>
      <c r="K247" s="40">
        <v>15.1</v>
      </c>
      <c r="L247" s="40">
        <v>12.9</v>
      </c>
      <c r="M247" s="40"/>
      <c r="N247" s="40"/>
      <c r="O247" s="40"/>
      <c r="P247" s="40"/>
      <c r="Q247" s="40">
        <v>14</v>
      </c>
      <c r="R247" s="40">
        <v>53</v>
      </c>
      <c r="S247" s="40">
        <f>53-14</f>
        <v>39</v>
      </c>
      <c r="T247" s="40">
        <v>14</v>
      </c>
      <c r="U247" s="40"/>
      <c r="V247" s="40"/>
      <c r="W247" s="40"/>
      <c r="X247" s="40">
        <v>456</v>
      </c>
      <c r="Y247" s="40"/>
      <c r="Z247" s="40"/>
      <c r="AA247" s="40"/>
      <c r="AB247" s="40"/>
      <c r="AC247" s="40" t="s">
        <v>45</v>
      </c>
      <c r="AD247" s="40" t="s">
        <v>77</v>
      </c>
      <c r="AE247" s="40"/>
      <c r="AF247" s="40"/>
    </row>
    <row r="248" spans="1:32">
      <c r="A248" s="40" t="s">
        <v>1734</v>
      </c>
      <c r="B248" s="88">
        <v>40951</v>
      </c>
      <c r="C248" s="40" t="s">
        <v>1936</v>
      </c>
      <c r="D248" s="40" t="s">
        <v>37</v>
      </c>
      <c r="E248" s="40" t="s">
        <v>25</v>
      </c>
      <c r="F248" s="47" t="s">
        <v>2474</v>
      </c>
      <c r="G248" s="40" t="s">
        <v>26</v>
      </c>
      <c r="H248" s="40" t="s">
        <v>33</v>
      </c>
      <c r="I248" s="40" t="s">
        <v>63</v>
      </c>
      <c r="J248" s="40">
        <v>33.4</v>
      </c>
      <c r="K248" s="40">
        <v>18.899999999999999</v>
      </c>
      <c r="L248" s="40">
        <v>25</v>
      </c>
      <c r="M248" s="40"/>
      <c r="N248" s="40"/>
      <c r="O248" s="40"/>
      <c r="P248" s="40"/>
      <c r="Q248" s="40">
        <v>13</v>
      </c>
      <c r="R248" s="40">
        <v>138</v>
      </c>
      <c r="S248" s="40">
        <f>138-13</f>
        <v>125</v>
      </c>
      <c r="T248" s="40">
        <v>6</v>
      </c>
      <c r="U248" s="40"/>
      <c r="V248" s="40" t="s">
        <v>169</v>
      </c>
      <c r="W248" s="40"/>
      <c r="X248" s="40">
        <v>457</v>
      </c>
      <c r="Y248" s="40"/>
      <c r="Z248" s="40"/>
      <c r="AA248" s="40"/>
      <c r="AB248" s="40"/>
      <c r="AC248" s="40" t="s">
        <v>45</v>
      </c>
      <c r="AD248" s="45" t="s">
        <v>77</v>
      </c>
      <c r="AE248" s="45" t="s">
        <v>2596</v>
      </c>
      <c r="AF248" s="45"/>
    </row>
    <row r="249" spans="1:32">
      <c r="A249" s="40" t="s">
        <v>1734</v>
      </c>
      <c r="B249" s="88">
        <v>40951</v>
      </c>
      <c r="C249" s="40" t="s">
        <v>1931</v>
      </c>
      <c r="D249" s="40" t="s">
        <v>32</v>
      </c>
      <c r="E249" s="40" t="s">
        <v>25</v>
      </c>
      <c r="F249" s="47" t="s">
        <v>2475</v>
      </c>
      <c r="G249" s="40" t="s">
        <v>125</v>
      </c>
      <c r="H249" s="40" t="s">
        <v>90</v>
      </c>
      <c r="I249" s="40"/>
      <c r="J249" s="40">
        <v>23.75</v>
      </c>
      <c r="K249" s="40">
        <v>15.5</v>
      </c>
      <c r="L249" s="40">
        <v>3.9</v>
      </c>
      <c r="M249" s="40"/>
      <c r="N249" s="40"/>
      <c r="O249" s="40"/>
      <c r="P249" s="40"/>
      <c r="Q249" s="40">
        <v>13</v>
      </c>
      <c r="R249" s="40">
        <v>37</v>
      </c>
      <c r="S249" s="40">
        <f>37-13</f>
        <v>24</v>
      </c>
      <c r="T249" s="40">
        <v>3</v>
      </c>
      <c r="U249" s="40"/>
      <c r="V249" s="40"/>
      <c r="W249" s="40"/>
      <c r="X249" s="40">
        <v>455</v>
      </c>
      <c r="Y249" s="40"/>
      <c r="Z249" s="40"/>
      <c r="AA249" s="40"/>
      <c r="AB249" s="40"/>
      <c r="AC249" s="40" t="s">
        <v>45</v>
      </c>
      <c r="AD249" s="40" t="s">
        <v>77</v>
      </c>
      <c r="AE249" s="40"/>
      <c r="AF249" s="40"/>
    </row>
    <row r="250" spans="1:32">
      <c r="A250" s="40" t="s">
        <v>1734</v>
      </c>
      <c r="B250" s="88">
        <v>40951</v>
      </c>
      <c r="C250" s="40" t="s">
        <v>1938</v>
      </c>
      <c r="D250" s="40" t="s">
        <v>32</v>
      </c>
      <c r="E250" s="40" t="s">
        <v>25</v>
      </c>
      <c r="F250" s="47" t="s">
        <v>2476</v>
      </c>
      <c r="G250" s="40" t="s">
        <v>26</v>
      </c>
      <c r="H250" s="40" t="s">
        <v>27</v>
      </c>
      <c r="I250" s="40"/>
      <c r="J250" s="40">
        <v>25</v>
      </c>
      <c r="K250" s="40">
        <v>16.600000000000001</v>
      </c>
      <c r="L250" s="40">
        <v>14.3</v>
      </c>
      <c r="M250" s="40"/>
      <c r="N250" s="40"/>
      <c r="O250" s="40"/>
      <c r="P250" s="40"/>
      <c r="Q250" s="40">
        <v>13</v>
      </c>
      <c r="R250" s="40">
        <v>75</v>
      </c>
      <c r="S250" s="40">
        <f>75-13</f>
        <v>62</v>
      </c>
      <c r="T250" s="40">
        <v>59</v>
      </c>
      <c r="U250" s="40"/>
      <c r="V250" s="40"/>
      <c r="W250" s="40"/>
      <c r="X250" s="40">
        <v>458</v>
      </c>
      <c r="Y250" s="40"/>
      <c r="Z250" s="40"/>
      <c r="AA250" s="40"/>
      <c r="AB250" s="40"/>
      <c r="AC250" s="40" t="s">
        <v>59</v>
      </c>
      <c r="AD250" s="40" t="s">
        <v>59</v>
      </c>
      <c r="AE250" s="40"/>
      <c r="AF250" s="40"/>
    </row>
    <row r="251" spans="1:32" s="91" customFormat="1">
      <c r="A251" s="40" t="s">
        <v>1735</v>
      </c>
      <c r="B251" s="88">
        <v>40952</v>
      </c>
      <c r="C251" s="40" t="s">
        <v>1940</v>
      </c>
      <c r="D251" s="40" t="s">
        <v>121</v>
      </c>
      <c r="E251" s="40" t="s">
        <v>25</v>
      </c>
      <c r="F251" s="47" t="s">
        <v>2477</v>
      </c>
      <c r="G251" s="40" t="s">
        <v>224</v>
      </c>
      <c r="H251" s="40" t="s">
        <v>33</v>
      </c>
      <c r="I251" s="40"/>
      <c r="J251" s="40">
        <v>45.3</v>
      </c>
      <c r="K251" s="40"/>
      <c r="L251" s="40">
        <v>6.6</v>
      </c>
      <c r="M251" s="40">
        <f>130+14.7</f>
        <v>144.69999999999999</v>
      </c>
      <c r="N251" s="40">
        <f>130+22.1</f>
        <v>152.1</v>
      </c>
      <c r="O251" s="40"/>
      <c r="P251" s="40">
        <v>27.6</v>
      </c>
      <c r="Q251" s="40">
        <v>13</v>
      </c>
      <c r="R251" s="40">
        <v>100</v>
      </c>
      <c r="S251" s="40">
        <f>R251-Q251</f>
        <v>87</v>
      </c>
      <c r="T251" s="40">
        <v>4</v>
      </c>
      <c r="U251" s="40"/>
      <c r="V251" s="40"/>
      <c r="W251" s="40"/>
      <c r="X251" s="40"/>
      <c r="Y251" s="40"/>
      <c r="Z251" s="40"/>
      <c r="AA251" s="40"/>
      <c r="AB251" s="40"/>
      <c r="AC251" s="40" t="s">
        <v>45</v>
      </c>
      <c r="AD251" s="40" t="s">
        <v>59</v>
      </c>
      <c r="AE251" s="40"/>
      <c r="AF251" s="40"/>
    </row>
    <row r="252" spans="1:32">
      <c r="A252" s="40" t="s">
        <v>1735</v>
      </c>
      <c r="B252" s="88">
        <v>40952</v>
      </c>
      <c r="C252" s="40" t="s">
        <v>1930</v>
      </c>
      <c r="D252" s="40" t="s">
        <v>35</v>
      </c>
      <c r="E252" s="40" t="s">
        <v>25</v>
      </c>
      <c r="F252" s="47" t="s">
        <v>2478</v>
      </c>
      <c r="G252" s="40" t="s">
        <v>26</v>
      </c>
      <c r="H252" s="40" t="s">
        <v>33</v>
      </c>
      <c r="I252" s="40" t="s">
        <v>175</v>
      </c>
      <c r="J252" s="40">
        <v>24.3</v>
      </c>
      <c r="K252" s="40">
        <v>16.5</v>
      </c>
      <c r="L252" s="40">
        <v>6.5</v>
      </c>
      <c r="M252" s="40"/>
      <c r="N252" s="40"/>
      <c r="O252" s="40"/>
      <c r="P252" s="40"/>
      <c r="Q252" s="40">
        <v>13</v>
      </c>
      <c r="R252" s="40">
        <v>74</v>
      </c>
      <c r="S252" s="40">
        <f>R252-Q252</f>
        <v>61</v>
      </c>
      <c r="T252" s="40">
        <v>6</v>
      </c>
      <c r="U252" s="40"/>
      <c r="V252" s="40"/>
      <c r="W252" s="40"/>
      <c r="X252" s="40">
        <v>460</v>
      </c>
      <c r="Y252" s="40"/>
      <c r="Z252" s="40"/>
      <c r="AA252" s="40"/>
      <c r="AB252" s="40"/>
      <c r="AC252" s="40" t="s">
        <v>45</v>
      </c>
      <c r="AD252" s="40" t="s">
        <v>45</v>
      </c>
      <c r="AE252" s="40"/>
      <c r="AF252" s="40"/>
    </row>
    <row r="253" spans="1:32">
      <c r="A253" s="40" t="s">
        <v>1735</v>
      </c>
      <c r="B253" s="88">
        <v>40952</v>
      </c>
      <c r="C253" s="40" t="s">
        <v>1928</v>
      </c>
      <c r="D253" s="40" t="s">
        <v>32</v>
      </c>
      <c r="E253" s="40" t="s">
        <v>25</v>
      </c>
      <c r="F253" s="47" t="s">
        <v>2479</v>
      </c>
      <c r="G253" s="40" t="s">
        <v>26</v>
      </c>
      <c r="H253" s="40" t="s">
        <v>27</v>
      </c>
      <c r="I253" s="40" t="s">
        <v>40</v>
      </c>
      <c r="J253" s="40">
        <v>27.6</v>
      </c>
      <c r="K253" s="40">
        <v>16.3</v>
      </c>
      <c r="L253" s="40">
        <v>11.4</v>
      </c>
      <c r="M253" s="40"/>
      <c r="N253" s="40"/>
      <c r="O253" s="40"/>
      <c r="P253" s="40"/>
      <c r="Q253" s="40">
        <v>13</v>
      </c>
      <c r="R253" s="40">
        <v>66</v>
      </c>
      <c r="S253" s="40">
        <f>R253-Q253</f>
        <v>53</v>
      </c>
      <c r="T253" s="40">
        <f>47</f>
        <v>47</v>
      </c>
      <c r="U253" s="40"/>
      <c r="V253" s="40"/>
      <c r="W253" s="40"/>
      <c r="X253" s="40">
        <v>459</v>
      </c>
      <c r="Y253" s="40"/>
      <c r="Z253" s="40"/>
      <c r="AA253" s="40"/>
      <c r="AB253" s="40"/>
      <c r="AC253" s="40" t="s">
        <v>45</v>
      </c>
      <c r="AD253" s="40" t="s">
        <v>59</v>
      </c>
      <c r="AE253" s="40"/>
      <c r="AF253" s="40"/>
    </row>
    <row r="254" spans="1:32">
      <c r="A254" s="40" t="s">
        <v>1736</v>
      </c>
      <c r="B254" s="88">
        <v>40953</v>
      </c>
      <c r="C254" s="40" t="s">
        <v>1944</v>
      </c>
      <c r="D254" s="40" t="s">
        <v>35</v>
      </c>
      <c r="E254" s="40" t="s">
        <v>25</v>
      </c>
      <c r="F254" s="47" t="s">
        <v>2480</v>
      </c>
      <c r="G254" s="40" t="s">
        <v>26</v>
      </c>
      <c r="H254" s="40" t="s">
        <v>33</v>
      </c>
      <c r="I254" s="40" t="s">
        <v>156</v>
      </c>
      <c r="J254" s="40">
        <v>25.5</v>
      </c>
      <c r="K254" s="40">
        <v>16.600000000000001</v>
      </c>
      <c r="L254" s="40">
        <v>8.6999999999999993</v>
      </c>
      <c r="M254" s="40"/>
      <c r="N254" s="40"/>
      <c r="O254" s="40"/>
      <c r="P254" s="40"/>
      <c r="Q254" s="40">
        <v>14</v>
      </c>
      <c r="R254" s="40">
        <v>78</v>
      </c>
      <c r="S254" s="40">
        <f>R254-Q254</f>
        <v>64</v>
      </c>
      <c r="T254" s="40">
        <v>6</v>
      </c>
      <c r="U254" s="40"/>
      <c r="V254" s="40"/>
      <c r="W254" s="40"/>
      <c r="X254" s="40">
        <v>461</v>
      </c>
      <c r="Y254" s="40"/>
      <c r="Z254" s="40"/>
      <c r="AA254" s="40"/>
      <c r="AB254" s="40"/>
      <c r="AC254" s="40" t="s">
        <v>59</v>
      </c>
      <c r="AD254" s="40" t="s">
        <v>77</v>
      </c>
      <c r="AE254" s="40"/>
      <c r="AF254" s="40"/>
    </row>
    <row r="255" spans="1:32">
      <c r="A255" s="40" t="s">
        <v>1736</v>
      </c>
      <c r="B255" s="88">
        <v>40953</v>
      </c>
      <c r="C255" s="40" t="s">
        <v>1927</v>
      </c>
      <c r="D255" s="40" t="s">
        <v>36</v>
      </c>
      <c r="E255" s="40" t="s">
        <v>25</v>
      </c>
      <c r="F255" s="47" t="s">
        <v>2481</v>
      </c>
      <c r="G255" s="40" t="s">
        <v>26</v>
      </c>
      <c r="H255" s="40" t="s">
        <v>27</v>
      </c>
      <c r="I255" s="40" t="s">
        <v>40</v>
      </c>
      <c r="J255" s="40">
        <v>31.5</v>
      </c>
      <c r="K255" s="40"/>
      <c r="L255" s="40">
        <v>21.7</v>
      </c>
      <c r="M255" s="40">
        <v>135.6</v>
      </c>
      <c r="N255" s="40">
        <v>44.1</v>
      </c>
      <c r="O255" s="40"/>
      <c r="P255" s="40"/>
      <c r="Q255" s="40">
        <v>17</v>
      </c>
      <c r="R255" s="40">
        <v>104</v>
      </c>
      <c r="S255" s="40">
        <f>R255-Q255</f>
        <v>87</v>
      </c>
      <c r="T255" s="40">
        <v>3</v>
      </c>
      <c r="U255" s="40"/>
      <c r="V255" s="40"/>
      <c r="W255" s="40"/>
      <c r="X255" s="40"/>
      <c r="Y255" s="40"/>
      <c r="Z255" s="40"/>
      <c r="AA255" s="40"/>
      <c r="AB255" s="40"/>
      <c r="AC255" s="40" t="s">
        <v>59</v>
      </c>
      <c r="AD255" s="40" t="s">
        <v>139</v>
      </c>
      <c r="AE255" s="40" t="s">
        <v>179</v>
      </c>
      <c r="AF255" s="40"/>
    </row>
    <row r="256" spans="1:32">
      <c r="A256" s="40" t="s">
        <v>1736</v>
      </c>
      <c r="B256" s="88">
        <v>40953</v>
      </c>
      <c r="C256" s="40" t="s">
        <v>1924</v>
      </c>
      <c r="D256" s="40" t="s">
        <v>24</v>
      </c>
      <c r="E256" s="40" t="s">
        <v>53</v>
      </c>
      <c r="F256" s="47" t="s">
        <v>2404</v>
      </c>
      <c r="G256" s="40" t="s">
        <v>26</v>
      </c>
      <c r="H256" s="40" t="s">
        <v>33</v>
      </c>
      <c r="I256" s="40"/>
      <c r="J256" s="40"/>
      <c r="K256" s="40"/>
      <c r="L256" s="40"/>
      <c r="M256" s="40"/>
      <c r="N256" s="40"/>
      <c r="O256" s="40"/>
      <c r="P256" s="40"/>
      <c r="Q256" s="40"/>
      <c r="R256" s="40"/>
      <c r="S256" s="40"/>
      <c r="T256" s="40"/>
      <c r="U256" s="40"/>
      <c r="V256" s="40"/>
      <c r="W256" s="40"/>
      <c r="X256" s="40"/>
      <c r="Y256" s="40"/>
      <c r="Z256" s="40"/>
      <c r="AA256" s="40"/>
      <c r="AB256" s="40"/>
      <c r="AC256" s="40" t="s">
        <v>59</v>
      </c>
      <c r="AD256" s="40" t="s">
        <v>71</v>
      </c>
      <c r="AE256" s="40"/>
      <c r="AF256" s="40"/>
    </row>
    <row r="257" spans="1:32">
      <c r="A257" s="40" t="s">
        <v>1736</v>
      </c>
      <c r="B257" s="88">
        <v>40953</v>
      </c>
      <c r="C257" s="40" t="s">
        <v>1934</v>
      </c>
      <c r="D257" s="40" t="s">
        <v>24</v>
      </c>
      <c r="E257" s="40" t="s">
        <v>25</v>
      </c>
      <c r="F257" s="47" t="s">
        <v>2482</v>
      </c>
      <c r="G257" s="40" t="s">
        <v>26</v>
      </c>
      <c r="H257" s="40" t="s">
        <v>33</v>
      </c>
      <c r="I257" s="40"/>
      <c r="J257" s="40">
        <v>42.5</v>
      </c>
      <c r="K257" s="40">
        <v>23.5</v>
      </c>
      <c r="L257" s="40">
        <v>20.100000000000001</v>
      </c>
      <c r="M257" s="40"/>
      <c r="N257" s="40"/>
      <c r="O257" s="40"/>
      <c r="P257" s="40"/>
      <c r="Q257" s="40">
        <v>15</v>
      </c>
      <c r="R257" s="40">
        <v>315</v>
      </c>
      <c r="S257" s="40">
        <f>R257-Q257</f>
        <v>300</v>
      </c>
      <c r="T257" s="40">
        <v>3</v>
      </c>
      <c r="U257" s="40"/>
      <c r="V257" s="40"/>
      <c r="W257" s="40"/>
      <c r="X257" s="40">
        <v>462</v>
      </c>
      <c r="Y257" s="40"/>
      <c r="Z257" s="40"/>
      <c r="AA257" s="40"/>
      <c r="AB257" s="40"/>
      <c r="AC257" s="40" t="s">
        <v>59</v>
      </c>
      <c r="AD257" s="40" t="s">
        <v>139</v>
      </c>
      <c r="AE257" s="40"/>
      <c r="AF257" s="40"/>
    </row>
    <row r="258" spans="1:32">
      <c r="A258" s="40" t="s">
        <v>1736</v>
      </c>
      <c r="B258" s="88">
        <v>40953</v>
      </c>
      <c r="C258" s="40" t="s">
        <v>1946</v>
      </c>
      <c r="D258" s="40" t="s">
        <v>31</v>
      </c>
      <c r="E258" s="40" t="s">
        <v>25</v>
      </c>
      <c r="F258" s="47" t="s">
        <v>2483</v>
      </c>
      <c r="G258" s="40" t="s">
        <v>26</v>
      </c>
      <c r="H258" s="40" t="s">
        <v>33</v>
      </c>
      <c r="I258" s="40" t="s">
        <v>177</v>
      </c>
      <c r="J258" s="40">
        <v>38</v>
      </c>
      <c r="K258" s="40">
        <v>21</v>
      </c>
      <c r="L258" s="40">
        <v>22.2</v>
      </c>
      <c r="M258" s="40"/>
      <c r="N258" s="40"/>
      <c r="O258" s="40"/>
      <c r="P258" s="40"/>
      <c r="Q258" s="40">
        <v>15</v>
      </c>
      <c r="R258" s="40">
        <v>232</v>
      </c>
      <c r="S258" s="40">
        <f>R258-Q258</f>
        <v>217</v>
      </c>
      <c r="T258" s="40">
        <f>10+6</f>
        <v>16</v>
      </c>
      <c r="U258" s="40"/>
      <c r="V258" s="40" t="s">
        <v>178</v>
      </c>
      <c r="W258" s="40"/>
      <c r="X258" s="40">
        <v>465</v>
      </c>
      <c r="Y258" s="40"/>
      <c r="Z258" s="40"/>
      <c r="AA258" s="40"/>
      <c r="AB258" s="40"/>
      <c r="AC258" s="40" t="s">
        <v>59</v>
      </c>
      <c r="AD258" s="40" t="s">
        <v>139</v>
      </c>
      <c r="AE258" s="40"/>
      <c r="AF258" s="40"/>
    </row>
    <row r="259" spans="1:32">
      <c r="A259" s="40" t="s">
        <v>1736</v>
      </c>
      <c r="B259" s="88">
        <v>40953</v>
      </c>
      <c r="C259" s="40" t="s">
        <v>1947</v>
      </c>
      <c r="D259" s="40" t="s">
        <v>146</v>
      </c>
      <c r="E259" s="40" t="s">
        <v>25</v>
      </c>
      <c r="F259" s="47" t="s">
        <v>2484</v>
      </c>
      <c r="G259" s="40" t="s">
        <v>26</v>
      </c>
      <c r="H259" s="40" t="s">
        <v>27</v>
      </c>
      <c r="I259" s="40" t="s">
        <v>88</v>
      </c>
      <c r="J259" s="40">
        <v>22.75</v>
      </c>
      <c r="K259" s="40">
        <v>13.9</v>
      </c>
      <c r="L259" s="40">
        <v>16.3</v>
      </c>
      <c r="M259" s="40"/>
      <c r="N259" s="40"/>
      <c r="O259" s="40"/>
      <c r="P259" s="40"/>
      <c r="Q259" s="40">
        <v>16</v>
      </c>
      <c r="R259" s="40">
        <v>59</v>
      </c>
      <c r="S259" s="40">
        <f>R259-Q259</f>
        <v>43</v>
      </c>
      <c r="T259" s="40">
        <v>3</v>
      </c>
      <c r="U259" s="40"/>
      <c r="V259" s="40"/>
      <c r="W259" s="40"/>
      <c r="X259" s="40">
        <v>464</v>
      </c>
      <c r="Y259" s="40"/>
      <c r="Z259" s="40"/>
      <c r="AA259" s="40"/>
      <c r="AB259" s="40"/>
      <c r="AC259" s="40" t="s">
        <v>59</v>
      </c>
      <c r="AD259" s="40" t="s">
        <v>71</v>
      </c>
      <c r="AE259" s="40"/>
      <c r="AF259" s="40"/>
    </row>
    <row r="260" spans="1:32">
      <c r="A260" s="40" t="s">
        <v>1736</v>
      </c>
      <c r="B260" s="88">
        <v>40953</v>
      </c>
      <c r="C260" s="40" t="s">
        <v>1949</v>
      </c>
      <c r="D260" s="40" t="s">
        <v>32</v>
      </c>
      <c r="E260" s="40" t="s">
        <v>25</v>
      </c>
      <c r="F260" s="47" t="s">
        <v>2485</v>
      </c>
      <c r="G260" s="40" t="s">
        <v>26</v>
      </c>
      <c r="H260" s="40" t="s">
        <v>33</v>
      </c>
      <c r="I260" s="40" t="s">
        <v>63</v>
      </c>
      <c r="J260" s="40">
        <v>25.8</v>
      </c>
      <c r="K260" s="40">
        <v>17.3</v>
      </c>
      <c r="L260" s="40">
        <v>12.4</v>
      </c>
      <c r="M260" s="40"/>
      <c r="N260" s="40"/>
      <c r="O260" s="40"/>
      <c r="P260" s="40"/>
      <c r="Q260" s="40">
        <v>15</v>
      </c>
      <c r="R260" s="40">
        <v>83</v>
      </c>
      <c r="S260" s="40">
        <f>R260-Q260</f>
        <v>68</v>
      </c>
      <c r="T260" s="40">
        <v>17</v>
      </c>
      <c r="U260" s="40"/>
      <c r="V260" s="40"/>
      <c r="W260" s="40"/>
      <c r="X260" s="40">
        <v>463</v>
      </c>
      <c r="Y260" s="40"/>
      <c r="Z260" s="40"/>
      <c r="AA260" s="40"/>
      <c r="AB260" s="40"/>
      <c r="AC260" s="40" t="s">
        <v>59</v>
      </c>
      <c r="AD260" s="40" t="s">
        <v>139</v>
      </c>
      <c r="AE260" s="40"/>
      <c r="AF260" s="40"/>
    </row>
    <row r="261" spans="1:32">
      <c r="A261" s="40" t="s">
        <v>1736</v>
      </c>
      <c r="B261" s="88">
        <v>40953</v>
      </c>
      <c r="C261" s="40" t="s">
        <v>1950</v>
      </c>
      <c r="D261" s="40" t="s">
        <v>32</v>
      </c>
      <c r="E261" s="40" t="s">
        <v>25</v>
      </c>
      <c r="F261" s="47" t="s">
        <v>2486</v>
      </c>
      <c r="G261" s="40" t="s">
        <v>26</v>
      </c>
      <c r="H261" s="40" t="s">
        <v>27</v>
      </c>
      <c r="I261" s="40"/>
      <c r="J261" s="40">
        <v>26.6</v>
      </c>
      <c r="K261" s="40">
        <v>15</v>
      </c>
      <c r="L261" s="40">
        <v>14.9</v>
      </c>
      <c r="M261" s="40"/>
      <c r="N261" s="40"/>
      <c r="O261" s="40"/>
      <c r="P261" s="40"/>
      <c r="Q261" s="40">
        <v>16</v>
      </c>
      <c r="R261" s="40">
        <v>76</v>
      </c>
      <c r="S261" s="40">
        <f>R261-Q261</f>
        <v>60</v>
      </c>
      <c r="T261" s="40">
        <f>5+41</f>
        <v>46</v>
      </c>
      <c r="U261" s="40"/>
      <c r="V261" s="40"/>
      <c r="W261" s="40"/>
      <c r="X261" s="40">
        <v>466</v>
      </c>
      <c r="Y261" s="40"/>
      <c r="Z261" s="40"/>
      <c r="AA261" s="40"/>
      <c r="AB261" s="40"/>
      <c r="AC261" s="40" t="s">
        <v>59</v>
      </c>
      <c r="AD261" s="40" t="s">
        <v>71</v>
      </c>
      <c r="AE261" s="40"/>
      <c r="AF261" s="40"/>
    </row>
    <row r="262" spans="1:32">
      <c r="A262" s="40" t="s">
        <v>1737</v>
      </c>
      <c r="B262" s="88">
        <v>40964</v>
      </c>
      <c r="C262" s="40" t="s">
        <v>1951</v>
      </c>
      <c r="D262" s="40" t="s">
        <v>146</v>
      </c>
      <c r="E262" s="40" t="s">
        <v>25</v>
      </c>
      <c r="F262" s="47" t="s">
        <v>2487</v>
      </c>
      <c r="G262" s="40" t="s">
        <v>26</v>
      </c>
      <c r="H262" s="40" t="s">
        <v>33</v>
      </c>
      <c r="I262" s="40" t="s">
        <v>181</v>
      </c>
      <c r="J262" s="40">
        <v>23.3</v>
      </c>
      <c r="K262" s="40">
        <v>17.100000000000001</v>
      </c>
      <c r="L262" s="40">
        <v>5.8</v>
      </c>
      <c r="M262" s="40"/>
      <c r="N262" s="40"/>
      <c r="O262" s="40"/>
      <c r="P262" s="40"/>
      <c r="Q262" s="40">
        <v>13</v>
      </c>
      <c r="R262" s="40">
        <v>56</v>
      </c>
      <c r="S262" s="40">
        <f>56-13</f>
        <v>43</v>
      </c>
      <c r="T262" s="40">
        <v>4</v>
      </c>
      <c r="U262" s="40"/>
      <c r="V262" s="40" t="s">
        <v>182</v>
      </c>
      <c r="W262" s="40"/>
      <c r="X262" s="40">
        <v>470</v>
      </c>
      <c r="Y262" s="40"/>
      <c r="Z262" s="40"/>
      <c r="AA262" s="40"/>
      <c r="AB262" s="40"/>
      <c r="AC262" s="40" t="s">
        <v>45</v>
      </c>
      <c r="AD262" s="41" t="s">
        <v>77</v>
      </c>
      <c r="AE262" s="41" t="s">
        <v>187</v>
      </c>
      <c r="AF262" s="41"/>
    </row>
    <row r="263" spans="1:32">
      <c r="A263" s="40" t="s">
        <v>1737</v>
      </c>
      <c r="B263" s="88">
        <v>40964</v>
      </c>
      <c r="C263" s="40" t="s">
        <v>1952</v>
      </c>
      <c r="D263" s="40" t="s">
        <v>37</v>
      </c>
      <c r="E263" s="40" t="s">
        <v>25</v>
      </c>
      <c r="F263" s="47" t="s">
        <v>2488</v>
      </c>
      <c r="G263" s="40" t="s">
        <v>26</v>
      </c>
      <c r="H263" s="40" t="s">
        <v>33</v>
      </c>
      <c r="I263" s="40" t="s">
        <v>63</v>
      </c>
      <c r="J263" s="40">
        <v>34.1</v>
      </c>
      <c r="K263" s="40">
        <v>18</v>
      </c>
      <c r="L263" s="40">
        <v>18.5</v>
      </c>
      <c r="M263" s="40"/>
      <c r="N263" s="40"/>
      <c r="O263" s="40"/>
      <c r="P263" s="40"/>
      <c r="Q263" s="40">
        <v>13</v>
      </c>
      <c r="R263" s="40">
        <v>122</v>
      </c>
      <c r="S263" s="40">
        <f>122-13</f>
        <v>109</v>
      </c>
      <c r="T263" s="40">
        <v>11</v>
      </c>
      <c r="U263" s="40"/>
      <c r="V263" s="40"/>
      <c r="W263" s="40"/>
      <c r="X263" s="40">
        <v>468</v>
      </c>
      <c r="Y263" s="40"/>
      <c r="Z263" s="40"/>
      <c r="AA263" s="40"/>
      <c r="AB263" s="40"/>
      <c r="AC263" s="40" t="s">
        <v>59</v>
      </c>
      <c r="AD263" s="40" t="s">
        <v>77</v>
      </c>
      <c r="AE263" s="40" t="s">
        <v>184</v>
      </c>
      <c r="AF263" s="40"/>
    </row>
    <row r="264" spans="1:32">
      <c r="A264" s="40" t="s">
        <v>1737</v>
      </c>
      <c r="B264" s="88">
        <v>40964</v>
      </c>
      <c r="C264" s="40" t="s">
        <v>1953</v>
      </c>
      <c r="D264" s="40" t="s">
        <v>29</v>
      </c>
      <c r="E264" s="40" t="s">
        <v>25</v>
      </c>
      <c r="F264" s="47" t="s">
        <v>2489</v>
      </c>
      <c r="G264" s="40" t="s">
        <v>26</v>
      </c>
      <c r="H264" s="40" t="s">
        <v>27</v>
      </c>
      <c r="I264" s="40" t="s">
        <v>40</v>
      </c>
      <c r="J264" s="40">
        <v>40</v>
      </c>
      <c r="K264" s="40">
        <v>23.9</v>
      </c>
      <c r="L264" s="40">
        <v>26.2</v>
      </c>
      <c r="M264" s="40"/>
      <c r="N264" s="40"/>
      <c r="O264" s="40"/>
      <c r="P264" s="40"/>
      <c r="Q264" s="40">
        <v>13</v>
      </c>
      <c r="R264" s="40">
        <v>159</v>
      </c>
      <c r="S264" s="40">
        <f>159-13</f>
        <v>146</v>
      </c>
      <c r="T264" s="40">
        <v>84</v>
      </c>
      <c r="U264" s="40"/>
      <c r="V264" s="40"/>
      <c r="W264" s="40"/>
      <c r="X264" s="40">
        <v>474</v>
      </c>
      <c r="Y264" s="40"/>
      <c r="Z264" s="40"/>
      <c r="AA264" s="40"/>
      <c r="AB264" s="40"/>
      <c r="AC264" s="40" t="s">
        <v>45</v>
      </c>
      <c r="AD264" s="40" t="s">
        <v>185</v>
      </c>
      <c r="AE264" s="40"/>
      <c r="AF264" s="40"/>
    </row>
    <row r="265" spans="1:32">
      <c r="A265" s="40" t="s">
        <v>1737</v>
      </c>
      <c r="B265" s="88">
        <v>40964</v>
      </c>
      <c r="C265" s="40" t="s">
        <v>1954</v>
      </c>
      <c r="D265" s="40" t="s">
        <v>29</v>
      </c>
      <c r="E265" s="40" t="s">
        <v>25</v>
      </c>
      <c r="F265" s="47" t="s">
        <v>2490</v>
      </c>
      <c r="G265" s="40" t="s">
        <v>26</v>
      </c>
      <c r="H265" s="40" t="s">
        <v>33</v>
      </c>
      <c r="I265" s="40"/>
      <c r="J265" s="40">
        <v>39.200000000000003</v>
      </c>
      <c r="K265" s="40">
        <v>23</v>
      </c>
      <c r="L265" s="40">
        <v>12.6</v>
      </c>
      <c r="M265" s="40"/>
      <c r="N265" s="40"/>
      <c r="O265" s="40"/>
      <c r="P265" s="40"/>
      <c r="Q265" s="40">
        <v>13</v>
      </c>
      <c r="R265" s="40">
        <v>120</v>
      </c>
      <c r="S265" s="40">
        <f>120-13</f>
        <v>107</v>
      </c>
      <c r="T265" s="40">
        <v>139</v>
      </c>
      <c r="U265" s="40"/>
      <c r="V265" s="40" t="s">
        <v>188</v>
      </c>
      <c r="W265" s="40"/>
      <c r="X265" s="40">
        <v>467</v>
      </c>
      <c r="Y265" s="40"/>
      <c r="Z265" s="40"/>
      <c r="AA265" s="40"/>
      <c r="AB265" s="40"/>
      <c r="AC265" s="40" t="s">
        <v>59</v>
      </c>
      <c r="AD265" s="40" t="s">
        <v>77</v>
      </c>
      <c r="AE265" s="40" t="s">
        <v>189</v>
      </c>
      <c r="AF265" s="40"/>
    </row>
    <row r="266" spans="1:32">
      <c r="A266" s="40" t="s">
        <v>1737</v>
      </c>
      <c r="B266" s="88">
        <v>40964</v>
      </c>
      <c r="C266" s="40" t="s">
        <v>1955</v>
      </c>
      <c r="D266" s="40" t="s">
        <v>29</v>
      </c>
      <c r="E266" s="40" t="s">
        <v>25</v>
      </c>
      <c r="F266" s="47" t="s">
        <v>2491</v>
      </c>
      <c r="G266" s="40" t="s">
        <v>26</v>
      </c>
      <c r="H266" s="40" t="s">
        <v>33</v>
      </c>
      <c r="I266" s="40" t="s">
        <v>63</v>
      </c>
      <c r="J266" s="40">
        <v>39.200000000000003</v>
      </c>
      <c r="K266" s="40">
        <v>24</v>
      </c>
      <c r="L266" s="40">
        <v>10</v>
      </c>
      <c r="M266" s="40"/>
      <c r="N266" s="40"/>
      <c r="O266" s="40"/>
      <c r="P266" s="40"/>
      <c r="Q266" s="40">
        <v>13</v>
      </c>
      <c r="R266" s="40">
        <v>152</v>
      </c>
      <c r="S266" s="40">
        <f>152-13</f>
        <v>139</v>
      </c>
      <c r="T266" s="40">
        <v>54</v>
      </c>
      <c r="U266" s="40"/>
      <c r="V266" s="40"/>
      <c r="W266" s="40"/>
      <c r="X266" s="40">
        <v>474</v>
      </c>
      <c r="Y266" s="40"/>
      <c r="Z266" s="40"/>
      <c r="AA266" s="40"/>
      <c r="AB266" s="40"/>
      <c r="AC266" s="40" t="s">
        <v>45</v>
      </c>
      <c r="AD266" s="40" t="s">
        <v>185</v>
      </c>
      <c r="AE266" s="40"/>
      <c r="AF266" s="40"/>
    </row>
    <row r="267" spans="1:32">
      <c r="A267" s="40" t="s">
        <v>1737</v>
      </c>
      <c r="B267" s="88">
        <v>40964</v>
      </c>
      <c r="C267" s="40" t="s">
        <v>1956</v>
      </c>
      <c r="D267" s="40" t="s">
        <v>29</v>
      </c>
      <c r="E267" s="40" t="s">
        <v>25</v>
      </c>
      <c r="F267" s="47" t="s">
        <v>2492</v>
      </c>
      <c r="G267" s="40" t="s">
        <v>26</v>
      </c>
      <c r="H267" s="40" t="s">
        <v>27</v>
      </c>
      <c r="I267" s="40" t="s">
        <v>40</v>
      </c>
      <c r="J267" s="40">
        <v>39.1</v>
      </c>
      <c r="K267" s="40">
        <v>23</v>
      </c>
      <c r="L267" s="40">
        <v>26.35</v>
      </c>
      <c r="M267" s="40"/>
      <c r="N267" s="40"/>
      <c r="O267" s="40"/>
      <c r="P267" s="40"/>
      <c r="Q267" s="40">
        <v>13</v>
      </c>
      <c r="R267" s="40">
        <v>159</v>
      </c>
      <c r="S267" s="40">
        <f>159-13</f>
        <v>146</v>
      </c>
      <c r="T267" s="40">
        <v>71</v>
      </c>
      <c r="U267" s="40"/>
      <c r="V267" s="40"/>
      <c r="W267" s="40"/>
      <c r="X267" s="40">
        <v>472</v>
      </c>
      <c r="Y267" s="40"/>
      <c r="Z267" s="40"/>
      <c r="AA267" s="40"/>
      <c r="AB267" s="40"/>
      <c r="AC267" s="40" t="s">
        <v>45</v>
      </c>
      <c r="AD267" s="40" t="s">
        <v>190</v>
      </c>
      <c r="AE267" s="40" t="s">
        <v>197</v>
      </c>
      <c r="AF267" s="40"/>
    </row>
    <row r="268" spans="1:32">
      <c r="A268" s="41" t="s">
        <v>1737</v>
      </c>
      <c r="B268" s="90">
        <v>40964</v>
      </c>
      <c r="C268" s="41" t="s">
        <v>1958</v>
      </c>
      <c r="D268" s="41" t="s">
        <v>32</v>
      </c>
      <c r="E268" s="41" t="s">
        <v>25</v>
      </c>
      <c r="F268" s="71" t="s">
        <v>2612</v>
      </c>
      <c r="G268" s="41"/>
      <c r="H268" s="41"/>
      <c r="I268" s="41"/>
      <c r="J268" s="41"/>
      <c r="K268" s="41"/>
      <c r="L268" s="41"/>
      <c r="M268" s="41"/>
      <c r="N268" s="41"/>
      <c r="O268" s="41"/>
      <c r="P268" s="41"/>
      <c r="Q268" s="41"/>
      <c r="R268" s="41"/>
      <c r="S268" s="41"/>
      <c r="T268" s="41"/>
      <c r="U268" s="41"/>
      <c r="V268" s="41" t="s">
        <v>186</v>
      </c>
      <c r="W268" s="41" t="s">
        <v>73</v>
      </c>
      <c r="X268" s="41"/>
      <c r="Y268" s="41"/>
      <c r="Z268" s="41"/>
      <c r="AA268" s="41"/>
      <c r="AB268" s="41"/>
      <c r="AC268" s="41" t="s">
        <v>59</v>
      </c>
      <c r="AD268" s="40" t="s">
        <v>190</v>
      </c>
      <c r="AE268" s="40" t="s">
        <v>198</v>
      </c>
      <c r="AF268" s="40"/>
    </row>
    <row r="269" spans="1:32">
      <c r="A269" s="40" t="s">
        <v>1737</v>
      </c>
      <c r="B269" s="88">
        <v>40964</v>
      </c>
      <c r="C269" s="40" t="s">
        <v>1957</v>
      </c>
      <c r="D269" s="40" t="s">
        <v>32</v>
      </c>
      <c r="E269" s="40" t="s">
        <v>25</v>
      </c>
      <c r="F269" s="47" t="s">
        <v>2493</v>
      </c>
      <c r="G269" s="40" t="s">
        <v>26</v>
      </c>
      <c r="H269" s="40" t="s">
        <v>33</v>
      </c>
      <c r="I269" s="40" t="s">
        <v>183</v>
      </c>
      <c r="J269" s="40">
        <v>26.8</v>
      </c>
      <c r="K269" s="40">
        <v>17.899999999999999</v>
      </c>
      <c r="L269" s="40">
        <v>10.4</v>
      </c>
      <c r="M269" s="40"/>
      <c r="N269" s="40"/>
      <c r="O269" s="40"/>
      <c r="P269" s="40"/>
      <c r="Q269" s="40">
        <v>13</v>
      </c>
      <c r="R269" s="40">
        <v>75</v>
      </c>
      <c r="S269" s="40">
        <f>75-13</f>
        <v>62</v>
      </c>
      <c r="T269" s="40">
        <v>36</v>
      </c>
      <c r="U269" s="40"/>
      <c r="V269" s="40"/>
      <c r="W269" s="40"/>
      <c r="X269" s="40">
        <v>471</v>
      </c>
      <c r="Y269" s="40"/>
      <c r="Z269" s="40"/>
      <c r="AA269" s="40"/>
      <c r="AB269" s="40"/>
      <c r="AC269" s="40" t="s">
        <v>45</v>
      </c>
      <c r="AD269" s="40" t="s">
        <v>45</v>
      </c>
      <c r="AE269" s="40"/>
      <c r="AF269" s="40"/>
    </row>
    <row r="270" spans="1:32">
      <c r="A270" s="40" t="s">
        <v>1737</v>
      </c>
      <c r="B270" s="88">
        <v>40964</v>
      </c>
      <c r="C270" s="40" t="s">
        <v>1959</v>
      </c>
      <c r="D270" s="40" t="s">
        <v>30</v>
      </c>
      <c r="E270" s="40" t="s">
        <v>25</v>
      </c>
      <c r="F270" s="47" t="s">
        <v>2494</v>
      </c>
      <c r="G270" s="40" t="s">
        <v>26</v>
      </c>
      <c r="H270" s="40" t="s">
        <v>27</v>
      </c>
      <c r="I270" s="40" t="s">
        <v>40</v>
      </c>
      <c r="J270" s="40">
        <v>25.1</v>
      </c>
      <c r="K270" s="40">
        <v>14.7</v>
      </c>
      <c r="L270" s="40">
        <v>18.899999999999999</v>
      </c>
      <c r="M270" s="40"/>
      <c r="N270" s="40"/>
      <c r="O270" s="40"/>
      <c r="P270" s="40"/>
      <c r="Q270" s="40">
        <v>13</v>
      </c>
      <c r="R270" s="40">
        <v>63</v>
      </c>
      <c r="S270" s="40">
        <f>63-12</f>
        <v>51</v>
      </c>
      <c r="T270" s="40">
        <v>42</v>
      </c>
      <c r="U270" s="40"/>
      <c r="V270" s="40"/>
      <c r="W270" s="40"/>
      <c r="X270" s="40">
        <v>469</v>
      </c>
      <c r="Y270" s="40"/>
      <c r="Z270" s="40"/>
      <c r="AA270" s="40"/>
      <c r="AB270" s="40"/>
      <c r="AC270" s="40" t="s">
        <v>59</v>
      </c>
      <c r="AD270" s="40" t="s">
        <v>190</v>
      </c>
      <c r="AE270" s="40"/>
      <c r="AF270" s="40"/>
    </row>
    <row r="271" spans="1:32">
      <c r="A271" s="40" t="s">
        <v>1738</v>
      </c>
      <c r="B271" s="88">
        <v>40965</v>
      </c>
      <c r="C271" s="40" t="s">
        <v>1960</v>
      </c>
      <c r="D271" s="40" t="s">
        <v>36</v>
      </c>
      <c r="E271" s="40" t="s">
        <v>25</v>
      </c>
      <c r="F271" s="47" t="s">
        <v>2495</v>
      </c>
      <c r="G271" s="40" t="s">
        <v>26</v>
      </c>
      <c r="H271" s="40" t="s">
        <v>33</v>
      </c>
      <c r="I271" s="40" t="s">
        <v>191</v>
      </c>
      <c r="J271" s="40">
        <v>32.299999999999997</v>
      </c>
      <c r="K271" s="40"/>
      <c r="L271" s="40">
        <v>7.2</v>
      </c>
      <c r="M271" s="40">
        <v>145.25</v>
      </c>
      <c r="N271" s="40">
        <v>86.3</v>
      </c>
      <c r="O271" s="40"/>
      <c r="P271" s="40"/>
      <c r="Q271" s="40">
        <v>13</v>
      </c>
      <c r="R271" s="40">
        <v>105</v>
      </c>
      <c r="S271" s="40">
        <f t="shared" ref="S271:S279" si="11">R271-Q271</f>
        <v>92</v>
      </c>
      <c r="T271" s="40">
        <v>1</v>
      </c>
      <c r="U271" s="40"/>
      <c r="V271" s="40" t="s">
        <v>192</v>
      </c>
      <c r="W271" s="40"/>
      <c r="X271" s="40"/>
      <c r="Y271" s="40"/>
      <c r="Z271" s="40"/>
      <c r="AA271" s="40"/>
      <c r="AB271" s="40"/>
      <c r="AC271" s="40" t="s">
        <v>59</v>
      </c>
      <c r="AD271" s="40" t="s">
        <v>45</v>
      </c>
      <c r="AE271" s="40"/>
      <c r="AF271" s="40"/>
    </row>
    <row r="272" spans="1:32">
      <c r="A272" s="40" t="s">
        <v>1738</v>
      </c>
      <c r="B272" s="88">
        <v>40965</v>
      </c>
      <c r="C272" s="40" t="s">
        <v>1961</v>
      </c>
      <c r="D272" s="40" t="s">
        <v>24</v>
      </c>
      <c r="E272" s="40" t="s">
        <v>25</v>
      </c>
      <c r="F272" s="47" t="s">
        <v>2496</v>
      </c>
      <c r="G272" s="40" t="s">
        <v>26</v>
      </c>
      <c r="H272" s="40" t="s">
        <v>27</v>
      </c>
      <c r="I272" s="40" t="s">
        <v>88</v>
      </c>
      <c r="J272" s="40">
        <v>44.6</v>
      </c>
      <c r="K272" s="40">
        <v>24.1</v>
      </c>
      <c r="L272" s="40">
        <v>39.5</v>
      </c>
      <c r="M272" s="40"/>
      <c r="N272" s="40"/>
      <c r="O272" s="40"/>
      <c r="P272" s="40"/>
      <c r="Q272" s="40">
        <v>13</v>
      </c>
      <c r="R272" s="40">
        <v>345</v>
      </c>
      <c r="S272" s="40">
        <f t="shared" si="11"/>
        <v>332</v>
      </c>
      <c r="T272" s="40">
        <v>9</v>
      </c>
      <c r="U272" s="40"/>
      <c r="V272" s="40"/>
      <c r="W272" s="40"/>
      <c r="X272" s="40">
        <v>480</v>
      </c>
      <c r="Y272" s="40"/>
      <c r="Z272" s="40"/>
      <c r="AA272" s="40"/>
      <c r="AB272" s="40"/>
      <c r="AC272" s="40" t="s">
        <v>45</v>
      </c>
      <c r="AD272" s="40" t="s">
        <v>45</v>
      </c>
      <c r="AE272" s="40"/>
      <c r="AF272" s="40"/>
    </row>
    <row r="273" spans="1:32">
      <c r="A273" s="40" t="s">
        <v>1738</v>
      </c>
      <c r="B273" s="88">
        <v>40965</v>
      </c>
      <c r="C273" s="40" t="s">
        <v>1954</v>
      </c>
      <c r="D273" s="40" t="s">
        <v>24</v>
      </c>
      <c r="E273" s="40" t="s">
        <v>25</v>
      </c>
      <c r="F273" s="47" t="s">
        <v>2497</v>
      </c>
      <c r="G273" s="40" t="s">
        <v>26</v>
      </c>
      <c r="H273" s="40" t="s">
        <v>33</v>
      </c>
      <c r="I273" s="40" t="s">
        <v>63</v>
      </c>
      <c r="J273" s="40">
        <v>44.6</v>
      </c>
      <c r="K273" s="40">
        <v>25.1</v>
      </c>
      <c r="L273" s="40">
        <v>11.4</v>
      </c>
      <c r="M273" s="40"/>
      <c r="N273" s="40"/>
      <c r="O273" s="40"/>
      <c r="P273" s="40"/>
      <c r="Q273" s="40">
        <v>13</v>
      </c>
      <c r="R273" s="40">
        <v>315</v>
      </c>
      <c r="S273" s="40">
        <f t="shared" si="11"/>
        <v>302</v>
      </c>
      <c r="T273" s="40">
        <v>0</v>
      </c>
      <c r="U273" s="40"/>
      <c r="V273" s="40"/>
      <c r="W273" s="40"/>
      <c r="X273" s="40">
        <v>482</v>
      </c>
      <c r="Y273" s="40"/>
      <c r="Z273" s="40"/>
      <c r="AA273" s="40"/>
      <c r="AB273" s="40"/>
      <c r="AC273" s="40" t="s">
        <v>45</v>
      </c>
      <c r="AD273" s="40" t="s">
        <v>45</v>
      </c>
      <c r="AE273" s="40"/>
      <c r="AF273" s="40"/>
    </row>
    <row r="274" spans="1:32">
      <c r="A274" s="40" t="s">
        <v>1738</v>
      </c>
      <c r="B274" s="88">
        <v>40965</v>
      </c>
      <c r="C274" s="40" t="s">
        <v>1962</v>
      </c>
      <c r="D274" s="40" t="s">
        <v>24</v>
      </c>
      <c r="E274" s="40" t="s">
        <v>25</v>
      </c>
      <c r="F274" s="47" t="s">
        <v>2498</v>
      </c>
      <c r="G274" s="40" t="s">
        <v>26</v>
      </c>
      <c r="H274" s="40" t="s">
        <v>27</v>
      </c>
      <c r="I274" s="40" t="s">
        <v>88</v>
      </c>
      <c r="J274" s="40">
        <v>45.8</v>
      </c>
      <c r="K274" s="40">
        <v>25.8</v>
      </c>
      <c r="L274" s="40">
        <v>37</v>
      </c>
      <c r="M274" s="40"/>
      <c r="N274" s="40"/>
      <c r="O274" s="40"/>
      <c r="P274" s="40"/>
      <c r="Q274" s="40">
        <v>13</v>
      </c>
      <c r="R274" s="40">
        <v>390</v>
      </c>
      <c r="S274" s="40">
        <f t="shared" si="11"/>
        <v>377</v>
      </c>
      <c r="T274" s="40">
        <v>4</v>
      </c>
      <c r="U274" s="40"/>
      <c r="V274" s="40" t="s">
        <v>200</v>
      </c>
      <c r="W274" s="40"/>
      <c r="X274" s="40">
        <v>481</v>
      </c>
      <c r="Y274" s="40"/>
      <c r="Z274" s="40"/>
      <c r="AA274" s="40"/>
      <c r="AB274" s="40"/>
      <c r="AC274" s="40" t="s">
        <v>45</v>
      </c>
      <c r="AD274" s="40" t="s">
        <v>79</v>
      </c>
      <c r="AE274" s="40" t="s">
        <v>206</v>
      </c>
      <c r="AF274" s="40"/>
    </row>
    <row r="275" spans="1:32" ht="13.8" customHeight="1">
      <c r="A275" s="40" t="s">
        <v>1738</v>
      </c>
      <c r="B275" s="88">
        <v>40965</v>
      </c>
      <c r="C275" s="40" t="s">
        <v>1957</v>
      </c>
      <c r="D275" s="40" t="s">
        <v>37</v>
      </c>
      <c r="E275" s="40" t="s">
        <v>25</v>
      </c>
      <c r="F275" s="47" t="s">
        <v>2499</v>
      </c>
      <c r="G275" s="40" t="s">
        <v>26</v>
      </c>
      <c r="H275" s="40" t="s">
        <v>27</v>
      </c>
      <c r="I275" s="40" t="s">
        <v>40</v>
      </c>
      <c r="J275" s="40">
        <v>34.4</v>
      </c>
      <c r="K275" s="40">
        <v>17.8</v>
      </c>
      <c r="L275" s="40">
        <v>22.7</v>
      </c>
      <c r="M275" s="40"/>
      <c r="N275" s="40"/>
      <c r="O275" s="40"/>
      <c r="P275" s="40"/>
      <c r="Q275" s="40">
        <v>13</v>
      </c>
      <c r="R275" s="40">
        <v>97</v>
      </c>
      <c r="S275" s="40">
        <f t="shared" si="11"/>
        <v>84</v>
      </c>
      <c r="T275" s="40">
        <v>0</v>
      </c>
      <c r="U275" s="40"/>
      <c r="V275" s="40"/>
      <c r="W275" s="40"/>
      <c r="X275" s="40">
        <v>476</v>
      </c>
      <c r="Y275" s="40"/>
      <c r="Z275" s="40"/>
      <c r="AA275" s="40"/>
      <c r="AB275" s="40"/>
      <c r="AC275" s="40" t="s">
        <v>59</v>
      </c>
      <c r="AD275" s="40" t="s">
        <v>45</v>
      </c>
      <c r="AE275" s="40"/>
      <c r="AF275" s="40"/>
    </row>
    <row r="276" spans="1:32">
      <c r="A276" s="40" t="s">
        <v>1738</v>
      </c>
      <c r="B276" s="88">
        <v>40965</v>
      </c>
      <c r="C276" s="40" t="s">
        <v>1963</v>
      </c>
      <c r="D276" s="40" t="s">
        <v>29</v>
      </c>
      <c r="E276" s="40" t="s">
        <v>25</v>
      </c>
      <c r="F276" s="47" t="s">
        <v>2500</v>
      </c>
      <c r="G276" s="40" t="s">
        <v>26</v>
      </c>
      <c r="H276" s="40" t="s">
        <v>33</v>
      </c>
      <c r="I276" s="40" t="s">
        <v>193</v>
      </c>
      <c r="J276" s="40">
        <v>38.5</v>
      </c>
      <c r="K276" s="40">
        <v>20.9</v>
      </c>
      <c r="L276" s="40">
        <v>9.5</v>
      </c>
      <c r="M276" s="40"/>
      <c r="N276" s="40"/>
      <c r="O276" s="40"/>
      <c r="P276" s="40"/>
      <c r="Q276" s="40">
        <v>13</v>
      </c>
      <c r="R276" s="40">
        <v>142</v>
      </c>
      <c r="S276" s="40">
        <f t="shared" si="11"/>
        <v>129</v>
      </c>
      <c r="T276" s="40">
        <v>169</v>
      </c>
      <c r="U276" s="40"/>
      <c r="V276" s="40" t="s">
        <v>194</v>
      </c>
      <c r="W276" s="40"/>
      <c r="X276" s="40">
        <v>477</v>
      </c>
      <c r="Y276" s="40"/>
      <c r="Z276" s="40"/>
      <c r="AA276" s="40"/>
      <c r="AB276" s="40"/>
      <c r="AC276" s="40" t="s">
        <v>59</v>
      </c>
      <c r="AD276" s="40" t="s">
        <v>77</v>
      </c>
      <c r="AE276" s="40"/>
      <c r="AF276" s="40"/>
    </row>
    <row r="277" spans="1:32">
      <c r="A277" s="40" t="s">
        <v>1738</v>
      </c>
      <c r="B277" s="88">
        <v>40965</v>
      </c>
      <c r="C277" s="40" t="s">
        <v>1958</v>
      </c>
      <c r="D277" s="40" t="s">
        <v>29</v>
      </c>
      <c r="E277" s="40" t="s">
        <v>25</v>
      </c>
      <c r="F277" s="47" t="s">
        <v>2501</v>
      </c>
      <c r="G277" s="40" t="s">
        <v>26</v>
      </c>
      <c r="H277" s="40" t="s">
        <v>27</v>
      </c>
      <c r="I277" s="40" t="s">
        <v>40</v>
      </c>
      <c r="J277" s="40">
        <v>43.3</v>
      </c>
      <c r="K277" s="40">
        <v>23.4</v>
      </c>
      <c r="L277" s="40">
        <v>24.9</v>
      </c>
      <c r="M277" s="40"/>
      <c r="N277" s="40"/>
      <c r="O277" s="40"/>
      <c r="P277" s="40"/>
      <c r="Q277" s="40">
        <v>13</v>
      </c>
      <c r="R277" s="40">
        <v>157</v>
      </c>
      <c r="S277" s="40">
        <f t="shared" si="11"/>
        <v>144</v>
      </c>
      <c r="T277" s="40">
        <v>147</v>
      </c>
      <c r="U277" s="40"/>
      <c r="V277" s="40"/>
      <c r="W277" s="40"/>
      <c r="X277" s="40">
        <v>479</v>
      </c>
      <c r="Y277" s="40"/>
      <c r="Z277" s="40"/>
      <c r="AA277" s="40"/>
      <c r="AB277" s="40"/>
      <c r="AC277" s="40" t="s">
        <v>59</v>
      </c>
      <c r="AD277" s="40" t="s">
        <v>45</v>
      </c>
      <c r="AE277" s="40"/>
      <c r="AF277" s="40"/>
    </row>
    <row r="278" spans="1:32">
      <c r="A278" s="40" t="s">
        <v>1738</v>
      </c>
      <c r="B278" s="88">
        <v>40965</v>
      </c>
      <c r="C278" s="40" t="s">
        <v>1964</v>
      </c>
      <c r="D278" s="40" t="s">
        <v>32</v>
      </c>
      <c r="E278" s="40" t="s">
        <v>25</v>
      </c>
      <c r="F278" s="47" t="s">
        <v>2502</v>
      </c>
      <c r="G278" s="40" t="s">
        <v>26</v>
      </c>
      <c r="H278" s="40" t="s">
        <v>33</v>
      </c>
      <c r="I278" s="40" t="s">
        <v>63</v>
      </c>
      <c r="J278" s="40">
        <v>24.5</v>
      </c>
      <c r="K278" s="40">
        <v>14.7</v>
      </c>
      <c r="L278" s="40">
        <v>10.1</v>
      </c>
      <c r="M278" s="40"/>
      <c r="N278" s="40"/>
      <c r="O278" s="40"/>
      <c r="P278" s="40"/>
      <c r="Q278" s="40">
        <v>13</v>
      </c>
      <c r="R278" s="40">
        <v>70</v>
      </c>
      <c r="S278" s="40">
        <f t="shared" si="11"/>
        <v>57</v>
      </c>
      <c r="T278" s="40">
        <v>52</v>
      </c>
      <c r="U278" s="40"/>
      <c r="V278" s="40" t="s">
        <v>196</v>
      </c>
      <c r="W278" s="40"/>
      <c r="X278" s="40">
        <v>478</v>
      </c>
      <c r="Y278" s="40"/>
      <c r="Z278" s="40"/>
      <c r="AA278" s="40"/>
      <c r="AB278" s="40"/>
      <c r="AC278" s="40" t="s">
        <v>59</v>
      </c>
      <c r="AD278" s="40" t="s">
        <v>45</v>
      </c>
      <c r="AE278" s="40"/>
      <c r="AF278" s="40"/>
    </row>
    <row r="279" spans="1:32">
      <c r="A279" s="40" t="s">
        <v>1738</v>
      </c>
      <c r="B279" s="88">
        <v>40965</v>
      </c>
      <c r="C279" s="40" t="s">
        <v>1965</v>
      </c>
      <c r="D279" s="40" t="s">
        <v>32</v>
      </c>
      <c r="E279" s="40" t="s">
        <v>25</v>
      </c>
      <c r="F279" s="47" t="s">
        <v>2503</v>
      </c>
      <c r="G279" s="40" t="s">
        <v>26</v>
      </c>
      <c r="H279" s="40" t="s">
        <v>27</v>
      </c>
      <c r="I279" s="40" t="s">
        <v>40</v>
      </c>
      <c r="J279" s="40">
        <v>26.7</v>
      </c>
      <c r="K279" s="40">
        <v>16.399999999999999</v>
      </c>
      <c r="L279" s="40">
        <v>17.600000000000001</v>
      </c>
      <c r="M279" s="40"/>
      <c r="N279" s="40"/>
      <c r="O279" s="40"/>
      <c r="P279" s="40"/>
      <c r="Q279" s="40">
        <v>13</v>
      </c>
      <c r="R279" s="40">
        <v>75</v>
      </c>
      <c r="S279" s="40">
        <f t="shared" si="11"/>
        <v>62</v>
      </c>
      <c r="T279" s="40">
        <f>2+21</f>
        <v>23</v>
      </c>
      <c r="U279" s="40"/>
      <c r="V279" s="40"/>
      <c r="W279" s="40"/>
      <c r="X279" s="40">
        <v>475</v>
      </c>
      <c r="Y279" s="40"/>
      <c r="Z279" s="40"/>
      <c r="AA279" s="40"/>
      <c r="AB279" s="40"/>
      <c r="AC279" s="40" t="s">
        <v>59</v>
      </c>
      <c r="AD279" s="40" t="s">
        <v>79</v>
      </c>
      <c r="AE279" s="40"/>
      <c r="AF279" s="40"/>
    </row>
    <row r="280" spans="1:32">
      <c r="A280" s="40" t="s">
        <v>1739</v>
      </c>
      <c r="B280" s="88">
        <v>40966</v>
      </c>
      <c r="C280" s="40" t="s">
        <v>1959</v>
      </c>
      <c r="D280" s="40" t="s">
        <v>35</v>
      </c>
      <c r="E280" s="40" t="s">
        <v>25</v>
      </c>
      <c r="F280" s="47" t="s">
        <v>2504</v>
      </c>
      <c r="G280" s="40" t="s">
        <v>26</v>
      </c>
      <c r="H280" s="40" t="s">
        <v>27</v>
      </c>
      <c r="I280" s="40" t="s">
        <v>40</v>
      </c>
      <c r="J280" s="40">
        <v>26.8</v>
      </c>
      <c r="K280" s="40">
        <v>16.7</v>
      </c>
      <c r="L280" s="40">
        <v>19.100000000000001</v>
      </c>
      <c r="M280" s="40"/>
      <c r="N280" s="40"/>
      <c r="O280" s="40"/>
      <c r="P280" s="40"/>
      <c r="Q280" s="40">
        <v>13</v>
      </c>
      <c r="R280" s="40">
        <v>81</v>
      </c>
      <c r="S280" s="40">
        <f>81-13</f>
        <v>68</v>
      </c>
      <c r="T280" s="40">
        <v>7</v>
      </c>
      <c r="U280" s="40"/>
      <c r="V280" s="40"/>
      <c r="W280" s="40"/>
      <c r="X280" s="40">
        <v>486</v>
      </c>
      <c r="Y280" s="40"/>
      <c r="Z280" s="40"/>
      <c r="AA280" s="40"/>
      <c r="AB280" s="40"/>
      <c r="AC280" s="40" t="s">
        <v>45</v>
      </c>
      <c r="AD280" s="40" t="s">
        <v>79</v>
      </c>
      <c r="AE280" s="40"/>
      <c r="AF280" s="40"/>
    </row>
    <row r="281" spans="1:32">
      <c r="A281" s="40" t="s">
        <v>1739</v>
      </c>
      <c r="B281" s="88">
        <v>40966</v>
      </c>
      <c r="C281" s="40" t="s">
        <v>1967</v>
      </c>
      <c r="D281" s="40" t="s">
        <v>36</v>
      </c>
      <c r="E281" s="40" t="s">
        <v>25</v>
      </c>
      <c r="F281" s="47" t="s">
        <v>2505</v>
      </c>
      <c r="G281" s="40" t="s">
        <v>26</v>
      </c>
      <c r="H281" s="40" t="s">
        <v>33</v>
      </c>
      <c r="I281" s="40"/>
      <c r="J281" s="40">
        <v>32.9</v>
      </c>
      <c r="K281" s="40">
        <v>132</v>
      </c>
      <c r="L281" s="40">
        <v>7.3</v>
      </c>
      <c r="M281" s="40"/>
      <c r="N281" s="40"/>
      <c r="O281" s="40"/>
      <c r="P281" s="40"/>
      <c r="Q281" s="40">
        <v>13</v>
      </c>
      <c r="R281" s="40">
        <v>96</v>
      </c>
      <c r="S281" s="40">
        <f>96-13</f>
        <v>83</v>
      </c>
      <c r="T281" s="40">
        <v>4</v>
      </c>
      <c r="U281" s="40"/>
      <c r="V281" s="40"/>
      <c r="W281" s="40"/>
      <c r="X281" s="40"/>
      <c r="Y281" s="40"/>
      <c r="Z281" s="40"/>
      <c r="AA281" s="40"/>
      <c r="AB281" s="40"/>
      <c r="AC281" s="40" t="s">
        <v>45</v>
      </c>
      <c r="AD281" s="40" t="s">
        <v>79</v>
      </c>
      <c r="AE281" s="40"/>
      <c r="AF281" s="40"/>
    </row>
    <row r="282" spans="1:32">
      <c r="A282" s="40" t="s">
        <v>1739</v>
      </c>
      <c r="B282" s="88">
        <v>40966</v>
      </c>
      <c r="C282" s="40" t="s">
        <v>1968</v>
      </c>
      <c r="D282" s="40" t="s">
        <v>146</v>
      </c>
      <c r="E282" s="40" t="s">
        <v>25</v>
      </c>
      <c r="F282" s="47" t="s">
        <v>2506</v>
      </c>
      <c r="G282" s="40" t="s">
        <v>26</v>
      </c>
      <c r="H282" s="40" t="s">
        <v>27</v>
      </c>
      <c r="I282" s="40" t="s">
        <v>40</v>
      </c>
      <c r="J282" s="40">
        <v>22.9</v>
      </c>
      <c r="K282" s="40">
        <v>13.1</v>
      </c>
      <c r="L282" s="40">
        <v>22.3</v>
      </c>
      <c r="M282" s="40"/>
      <c r="N282" s="40"/>
      <c r="O282" s="40"/>
      <c r="P282" s="40"/>
      <c r="Q282" s="40">
        <v>13</v>
      </c>
      <c r="R282" s="40">
        <v>51</v>
      </c>
      <c r="S282" s="40">
        <f>51-13</f>
        <v>38</v>
      </c>
      <c r="T282" s="40">
        <v>8</v>
      </c>
      <c r="U282" s="40"/>
      <c r="V282" s="40"/>
      <c r="W282" s="40"/>
      <c r="X282" s="40">
        <v>488</v>
      </c>
      <c r="Y282" s="40"/>
      <c r="Z282" s="40"/>
      <c r="AA282" s="40"/>
      <c r="AB282" s="40"/>
      <c r="AC282" s="40" t="s">
        <v>45</v>
      </c>
      <c r="AD282" s="40" t="s">
        <v>79</v>
      </c>
      <c r="AE282" s="40"/>
      <c r="AF282" s="40"/>
    </row>
    <row r="283" spans="1:32">
      <c r="A283" s="40" t="s">
        <v>1739</v>
      </c>
      <c r="B283" s="88">
        <v>40966</v>
      </c>
      <c r="C283" s="40" t="s">
        <v>1957</v>
      </c>
      <c r="D283" s="40" t="s">
        <v>146</v>
      </c>
      <c r="E283" s="40" t="s">
        <v>25</v>
      </c>
      <c r="F283" s="47" t="s">
        <v>2507</v>
      </c>
      <c r="G283" s="40" t="s">
        <v>26</v>
      </c>
      <c r="H283" s="40" t="s">
        <v>27</v>
      </c>
      <c r="I283" s="40" t="s">
        <v>88</v>
      </c>
      <c r="J283" s="40">
        <v>23.7</v>
      </c>
      <c r="K283" s="40">
        <v>15.8</v>
      </c>
      <c r="L283" s="40">
        <v>23.1</v>
      </c>
      <c r="M283" s="40"/>
      <c r="N283" s="40"/>
      <c r="O283" s="40"/>
      <c r="P283" s="40"/>
      <c r="Q283" s="40">
        <v>14</v>
      </c>
      <c r="R283" s="40">
        <v>63</v>
      </c>
      <c r="S283" s="40">
        <f>R283-Q283</f>
        <v>49</v>
      </c>
      <c r="T283" s="40">
        <v>1</v>
      </c>
      <c r="U283" s="40"/>
      <c r="V283" s="40"/>
      <c r="W283" s="40"/>
      <c r="X283" s="40">
        <v>483</v>
      </c>
      <c r="Y283" s="40"/>
      <c r="Z283" s="40"/>
      <c r="AA283" s="40"/>
      <c r="AB283" s="40"/>
      <c r="AC283" s="40" t="s">
        <v>59</v>
      </c>
      <c r="AD283" s="40" t="s">
        <v>77</v>
      </c>
      <c r="AE283" s="40"/>
      <c r="AF283" s="40"/>
    </row>
    <row r="284" spans="1:32">
      <c r="A284" s="40" t="s">
        <v>1739</v>
      </c>
      <c r="B284" s="88">
        <v>40966</v>
      </c>
      <c r="C284" s="40" t="s">
        <v>1970</v>
      </c>
      <c r="D284" s="40" t="s">
        <v>29</v>
      </c>
      <c r="E284" s="40" t="s">
        <v>25</v>
      </c>
      <c r="F284" s="47" t="s">
        <v>2508</v>
      </c>
      <c r="G284" s="40" t="s">
        <v>26</v>
      </c>
      <c r="H284" s="40" t="s">
        <v>27</v>
      </c>
      <c r="I284" s="40" t="s">
        <v>88</v>
      </c>
      <c r="J284" s="40">
        <v>42.9</v>
      </c>
      <c r="K284" s="40">
        <v>23</v>
      </c>
      <c r="L284" s="40">
        <v>21</v>
      </c>
      <c r="M284" s="40"/>
      <c r="N284" s="40"/>
      <c r="O284" s="40"/>
      <c r="P284" s="40"/>
      <c r="Q284" s="40">
        <v>14</v>
      </c>
      <c r="R284" s="40">
        <v>177</v>
      </c>
      <c r="S284" s="40">
        <f>R284-Q284</f>
        <v>163</v>
      </c>
      <c r="T284" s="40">
        <f>22+155</f>
        <v>177</v>
      </c>
      <c r="U284" s="40"/>
      <c r="V284" s="40" t="s">
        <v>209</v>
      </c>
      <c r="W284" s="40"/>
      <c r="X284" s="40">
        <v>492</v>
      </c>
      <c r="Y284" s="40"/>
      <c r="Z284" s="40"/>
      <c r="AA284" s="40"/>
      <c r="AB284" s="40"/>
      <c r="AC284" s="40" t="s">
        <v>59</v>
      </c>
      <c r="AD284" s="40" t="s">
        <v>79</v>
      </c>
      <c r="AE284" s="40"/>
      <c r="AF284" s="40"/>
    </row>
    <row r="285" spans="1:32">
      <c r="A285" s="40" t="s">
        <v>1739</v>
      </c>
      <c r="B285" s="88">
        <v>40966</v>
      </c>
      <c r="C285" s="40" t="s">
        <v>1972</v>
      </c>
      <c r="D285" s="40" t="s">
        <v>29</v>
      </c>
      <c r="E285" s="40" t="s">
        <v>25</v>
      </c>
      <c r="F285" s="47" t="s">
        <v>2509</v>
      </c>
      <c r="G285" s="40" t="s">
        <v>26</v>
      </c>
      <c r="H285" s="40" t="s">
        <v>33</v>
      </c>
      <c r="I285" s="40" t="s">
        <v>63</v>
      </c>
      <c r="J285" s="40">
        <v>39.5</v>
      </c>
      <c r="K285" s="40">
        <v>22.8</v>
      </c>
      <c r="L285" s="40">
        <v>11.3</v>
      </c>
      <c r="M285" s="40"/>
      <c r="N285" s="40"/>
      <c r="O285" s="40"/>
      <c r="P285" s="40"/>
      <c r="Q285" s="40">
        <v>13</v>
      </c>
      <c r="R285" s="40">
        <v>173</v>
      </c>
      <c r="S285" s="40">
        <f>173-13</f>
        <v>160</v>
      </c>
      <c r="T285" s="40">
        <v>65</v>
      </c>
      <c r="U285" s="40"/>
      <c r="V285" s="40"/>
      <c r="W285" s="40"/>
      <c r="X285" s="40">
        <v>484</v>
      </c>
      <c r="Y285" s="40"/>
      <c r="Z285" s="40"/>
      <c r="AA285" s="40"/>
      <c r="AB285" s="40"/>
      <c r="AC285" s="40" t="s">
        <v>45</v>
      </c>
      <c r="AD285" s="40" t="s">
        <v>59</v>
      </c>
      <c r="AE285" s="40"/>
      <c r="AF285" s="40"/>
    </row>
    <row r="286" spans="1:32">
      <c r="A286" s="40" t="s">
        <v>1739</v>
      </c>
      <c r="B286" s="88">
        <v>40966</v>
      </c>
      <c r="C286" s="40" t="s">
        <v>1975</v>
      </c>
      <c r="D286" s="40" t="s">
        <v>32</v>
      </c>
      <c r="E286" s="40" t="s">
        <v>25</v>
      </c>
      <c r="F286" s="47" t="s">
        <v>2510</v>
      </c>
      <c r="G286" s="40" t="s">
        <v>26</v>
      </c>
      <c r="H286" s="40" t="s">
        <v>27</v>
      </c>
      <c r="I286" s="40" t="s">
        <v>40</v>
      </c>
      <c r="J286" s="40">
        <v>28.5</v>
      </c>
      <c r="K286" s="40">
        <v>15</v>
      </c>
      <c r="L286" s="40">
        <v>12.6</v>
      </c>
      <c r="M286" s="40"/>
      <c r="N286" s="40"/>
      <c r="O286" s="40"/>
      <c r="P286" s="40"/>
      <c r="Q286" s="40">
        <v>13</v>
      </c>
      <c r="R286" s="40">
        <v>82</v>
      </c>
      <c r="S286" s="40">
        <f>82-13</f>
        <v>69</v>
      </c>
      <c r="T286" s="40">
        <v>2</v>
      </c>
      <c r="U286" s="40"/>
      <c r="V286" s="40" t="s">
        <v>212</v>
      </c>
      <c r="W286" s="40"/>
      <c r="X286" s="40">
        <v>491</v>
      </c>
      <c r="Y286" s="40"/>
      <c r="Z286" s="40"/>
      <c r="AA286" s="40"/>
      <c r="AB286" s="40"/>
      <c r="AC286" s="40" t="s">
        <v>45</v>
      </c>
      <c r="AD286" s="40" t="s">
        <v>77</v>
      </c>
      <c r="AE286" s="40"/>
      <c r="AF286" s="40"/>
    </row>
    <row r="287" spans="1:32">
      <c r="A287" s="40" t="s">
        <v>1739</v>
      </c>
      <c r="B287" s="88">
        <v>40966</v>
      </c>
      <c r="C287" s="40" t="s">
        <v>1965</v>
      </c>
      <c r="D287" s="40" t="s">
        <v>32</v>
      </c>
      <c r="E287" s="40" t="s">
        <v>25</v>
      </c>
      <c r="F287" s="47" t="s">
        <v>2511</v>
      </c>
      <c r="G287" s="40" t="s">
        <v>26</v>
      </c>
      <c r="H287" s="40" t="s">
        <v>33</v>
      </c>
      <c r="I287" s="40" t="s">
        <v>204</v>
      </c>
      <c r="J287" s="40">
        <v>26</v>
      </c>
      <c r="K287" s="40">
        <v>15.5</v>
      </c>
      <c r="L287" s="40">
        <v>14.4</v>
      </c>
      <c r="M287" s="40"/>
      <c r="N287" s="40"/>
      <c r="O287" s="40"/>
      <c r="P287" s="40"/>
      <c r="Q287" s="40">
        <v>14</v>
      </c>
      <c r="R287" s="40">
        <v>86</v>
      </c>
      <c r="S287" s="40">
        <f>R287-Q287</f>
        <v>72</v>
      </c>
      <c r="T287" s="40">
        <f>11+41</f>
        <v>52</v>
      </c>
      <c r="U287" s="40"/>
      <c r="V287" s="40" t="s">
        <v>205</v>
      </c>
      <c r="W287" s="40"/>
      <c r="X287" s="40">
        <v>485</v>
      </c>
      <c r="Y287" s="40"/>
      <c r="Z287" s="40"/>
      <c r="AA287" s="40"/>
      <c r="AB287" s="40"/>
      <c r="AC287" s="40" t="s">
        <v>59</v>
      </c>
      <c r="AD287" s="40" t="s">
        <v>45</v>
      </c>
      <c r="AE287" s="40"/>
      <c r="AF287" s="40"/>
    </row>
    <row r="288" spans="1:32">
      <c r="A288" s="40" t="s">
        <v>1739</v>
      </c>
      <c r="B288" s="88">
        <v>40966</v>
      </c>
      <c r="C288" s="40" t="s">
        <v>1977</v>
      </c>
      <c r="D288" s="40" t="s">
        <v>30</v>
      </c>
      <c r="E288" s="40" t="s">
        <v>25</v>
      </c>
      <c r="F288" s="47" t="s">
        <v>2512</v>
      </c>
      <c r="G288" s="40" t="s">
        <v>26</v>
      </c>
      <c r="H288" s="40" t="s">
        <v>27</v>
      </c>
      <c r="I288" s="40" t="s">
        <v>40</v>
      </c>
      <c r="J288" s="40">
        <v>27.6</v>
      </c>
      <c r="K288" s="40">
        <v>14.3</v>
      </c>
      <c r="L288" s="40">
        <v>20.399999999999999</v>
      </c>
      <c r="M288" s="40"/>
      <c r="N288" s="40"/>
      <c r="O288" s="40"/>
      <c r="P288" s="40"/>
      <c r="Q288" s="40">
        <v>14</v>
      </c>
      <c r="R288" s="40">
        <v>69</v>
      </c>
      <c r="S288" s="40">
        <f>R288-Q288</f>
        <v>55</v>
      </c>
      <c r="T288" s="40">
        <f>11+25</f>
        <v>36</v>
      </c>
      <c r="U288" s="40"/>
      <c r="V288" s="40" t="s">
        <v>207</v>
      </c>
      <c r="W288" s="40"/>
      <c r="X288" s="40">
        <v>489</v>
      </c>
      <c r="Y288" s="40"/>
      <c r="Z288" s="40"/>
      <c r="AA288" s="40"/>
      <c r="AB288" s="40"/>
      <c r="AC288" s="40" t="s">
        <v>59</v>
      </c>
      <c r="AD288" s="40" t="s">
        <v>79</v>
      </c>
      <c r="AE288" s="40"/>
      <c r="AF288" s="40"/>
    </row>
    <row r="289" spans="1:32">
      <c r="A289" s="40" t="s">
        <v>1739</v>
      </c>
      <c r="B289" s="88">
        <v>40966</v>
      </c>
      <c r="C289" s="40" t="s">
        <v>1978</v>
      </c>
      <c r="D289" s="40" t="s">
        <v>30</v>
      </c>
      <c r="E289" s="40" t="s">
        <v>25</v>
      </c>
      <c r="F289" s="47" t="s">
        <v>2513</v>
      </c>
      <c r="G289" s="40" t="s">
        <v>227</v>
      </c>
      <c r="H289" s="40" t="s">
        <v>27</v>
      </c>
      <c r="I289" s="40" t="s">
        <v>40</v>
      </c>
      <c r="J289" s="40">
        <v>24.7</v>
      </c>
      <c r="K289" s="40">
        <v>14.9</v>
      </c>
      <c r="L289" s="40">
        <v>13.2</v>
      </c>
      <c r="M289" s="40"/>
      <c r="N289" s="40"/>
      <c r="O289" s="40"/>
      <c r="P289" s="40"/>
      <c r="Q289" s="40">
        <v>14</v>
      </c>
      <c r="R289" s="40">
        <v>53</v>
      </c>
      <c r="S289" s="40">
        <f>R289-Q289</f>
        <v>39</v>
      </c>
      <c r="T289" s="40">
        <f>6+23</f>
        <v>29</v>
      </c>
      <c r="U289" s="40"/>
      <c r="V289" s="40"/>
      <c r="W289" s="40"/>
      <c r="X289" s="40">
        <v>487</v>
      </c>
      <c r="Y289" s="40"/>
      <c r="Z289" s="40"/>
      <c r="AA289" s="40"/>
      <c r="AB289" s="40"/>
      <c r="AC289" s="40" t="s">
        <v>59</v>
      </c>
      <c r="AD289" s="40" t="s">
        <v>45</v>
      </c>
      <c r="AE289" s="40" t="s">
        <v>221</v>
      </c>
      <c r="AF289" s="40"/>
    </row>
    <row r="290" spans="1:32">
      <c r="A290" s="40" t="s">
        <v>1739</v>
      </c>
      <c r="B290" s="88">
        <v>40966</v>
      </c>
      <c r="C290" s="40" t="s">
        <v>1979</v>
      </c>
      <c r="D290" s="40" t="s">
        <v>30</v>
      </c>
      <c r="E290" s="40" t="s">
        <v>25</v>
      </c>
      <c r="F290" s="47" t="s">
        <v>2514</v>
      </c>
      <c r="G290" s="40" t="s">
        <v>125</v>
      </c>
      <c r="H290" s="40" t="s">
        <v>90</v>
      </c>
      <c r="I290" s="40"/>
      <c r="J290" s="40">
        <v>21.8</v>
      </c>
      <c r="K290" s="40">
        <v>16.399999999999999</v>
      </c>
      <c r="L290" s="40">
        <v>6.2</v>
      </c>
      <c r="M290" s="40"/>
      <c r="N290" s="40"/>
      <c r="O290" s="40"/>
      <c r="P290" s="40"/>
      <c r="Q290" s="40">
        <v>14</v>
      </c>
      <c r="R290" s="40">
        <v>32</v>
      </c>
      <c r="S290" s="40">
        <f>R290-Q290</f>
        <v>18</v>
      </c>
      <c r="T290" s="40">
        <f>3+23</f>
        <v>26</v>
      </c>
      <c r="U290" s="40"/>
      <c r="V290" s="40"/>
      <c r="W290" s="40"/>
      <c r="X290" s="40">
        <v>490</v>
      </c>
      <c r="Y290" s="40"/>
      <c r="Z290" s="40"/>
      <c r="AA290" s="40"/>
      <c r="AB290" s="40"/>
      <c r="AC290" s="40" t="s">
        <v>59</v>
      </c>
      <c r="AD290" s="40" t="s">
        <v>79</v>
      </c>
      <c r="AE290" s="40"/>
      <c r="AF290" s="40"/>
    </row>
    <row r="291" spans="1:32">
      <c r="A291" s="40" t="s">
        <v>1740</v>
      </c>
      <c r="B291" s="88">
        <v>40967</v>
      </c>
      <c r="C291" s="40" t="s">
        <v>1981</v>
      </c>
      <c r="D291" s="40" t="s">
        <v>121</v>
      </c>
      <c r="E291" s="40" t="s">
        <v>25</v>
      </c>
      <c r="F291" s="47" t="s">
        <v>2515</v>
      </c>
      <c r="G291" s="40" t="s">
        <v>26</v>
      </c>
      <c r="H291" s="40" t="s">
        <v>33</v>
      </c>
      <c r="I291" s="40"/>
      <c r="J291" s="40">
        <v>48.2</v>
      </c>
      <c r="K291" s="40"/>
      <c r="L291" s="40">
        <v>5.5</v>
      </c>
      <c r="M291" s="40">
        <f>153+29.3</f>
        <v>182.3</v>
      </c>
      <c r="N291" s="40">
        <f>153+37.2</f>
        <v>190.2</v>
      </c>
      <c r="O291" s="40"/>
      <c r="P291" s="40">
        <v>33.5</v>
      </c>
      <c r="Q291" s="40">
        <v>13</v>
      </c>
      <c r="R291" s="40">
        <v>231</v>
      </c>
      <c r="S291" s="40">
        <f>231-13</f>
        <v>218</v>
      </c>
      <c r="T291" s="40">
        <v>0</v>
      </c>
      <c r="U291" s="40"/>
      <c r="V291" s="40" t="s">
        <v>215</v>
      </c>
      <c r="W291" s="40"/>
      <c r="X291" s="40"/>
      <c r="Y291" s="40"/>
      <c r="Z291" s="40"/>
      <c r="AA291" s="40"/>
      <c r="AB291" s="40"/>
      <c r="AC291" s="40" t="s">
        <v>45</v>
      </c>
      <c r="AD291" s="45" t="s">
        <v>59</v>
      </c>
      <c r="AE291" s="45" t="s">
        <v>2602</v>
      </c>
      <c r="AF291" s="45"/>
    </row>
    <row r="292" spans="1:32">
      <c r="A292" s="40" t="s">
        <v>1740</v>
      </c>
      <c r="B292" s="88">
        <v>40967</v>
      </c>
      <c r="C292" s="40" t="s">
        <v>1980</v>
      </c>
      <c r="D292" s="40" t="s">
        <v>35</v>
      </c>
      <c r="E292" s="40" t="s">
        <v>25</v>
      </c>
      <c r="F292" s="47" t="s">
        <v>2516</v>
      </c>
      <c r="G292" s="40" t="s">
        <v>26</v>
      </c>
      <c r="H292" s="40" t="s">
        <v>33</v>
      </c>
      <c r="I292" s="40" t="s">
        <v>177</v>
      </c>
      <c r="J292" s="40">
        <v>24.2</v>
      </c>
      <c r="K292" s="40">
        <v>16.399999999999999</v>
      </c>
      <c r="L292" s="40">
        <v>12.7</v>
      </c>
      <c r="M292" s="40"/>
      <c r="N292" s="40"/>
      <c r="O292" s="40"/>
      <c r="P292" s="40"/>
      <c r="Q292" s="40">
        <v>13</v>
      </c>
      <c r="R292" s="40">
        <v>91</v>
      </c>
      <c r="S292" s="40">
        <f>R292-Q292</f>
        <v>78</v>
      </c>
      <c r="T292" s="40">
        <f>1+3</f>
        <v>4</v>
      </c>
      <c r="U292" s="40"/>
      <c r="V292" s="40" t="s">
        <v>220</v>
      </c>
      <c r="W292" s="40"/>
      <c r="X292" s="40">
        <v>499</v>
      </c>
      <c r="Y292" s="40"/>
      <c r="Z292" s="40"/>
      <c r="AA292" s="40"/>
      <c r="AB292" s="40"/>
      <c r="AC292" s="40" t="s">
        <v>59</v>
      </c>
      <c r="AD292" s="40" t="s">
        <v>217</v>
      </c>
      <c r="AE292" s="40"/>
      <c r="AF292" s="40"/>
    </row>
    <row r="293" spans="1:32">
      <c r="A293" s="40" t="s">
        <v>1740</v>
      </c>
      <c r="B293" s="88">
        <v>40967</v>
      </c>
      <c r="C293" s="40" t="s">
        <v>1982</v>
      </c>
      <c r="D293" s="40" t="s">
        <v>36</v>
      </c>
      <c r="E293" s="40" t="s">
        <v>25</v>
      </c>
      <c r="F293" s="47" t="s">
        <v>2517</v>
      </c>
      <c r="G293" s="40" t="s">
        <v>26</v>
      </c>
      <c r="H293" s="40" t="s">
        <v>33</v>
      </c>
      <c r="I293" s="40"/>
      <c r="J293" s="40">
        <v>29.9</v>
      </c>
      <c r="K293" s="40"/>
      <c r="L293" s="40">
        <v>6.5</v>
      </c>
      <c r="M293" s="40">
        <v>115.9</v>
      </c>
      <c r="N293" s="40">
        <v>72.2</v>
      </c>
      <c r="O293" s="40"/>
      <c r="P293" s="40"/>
      <c r="Q293" s="40">
        <v>13</v>
      </c>
      <c r="R293" s="40">
        <v>95</v>
      </c>
      <c r="S293" s="40">
        <f>R293-Q293</f>
        <v>82</v>
      </c>
      <c r="T293" s="40">
        <f>8+7</f>
        <v>15</v>
      </c>
      <c r="U293" s="40"/>
      <c r="V293" s="40"/>
      <c r="W293" s="40"/>
      <c r="X293" s="40"/>
      <c r="Y293" s="40"/>
      <c r="Z293" s="40"/>
      <c r="AA293" s="40"/>
      <c r="AB293" s="40"/>
      <c r="AC293" s="40" t="s">
        <v>59</v>
      </c>
      <c r="AD293" s="40" t="s">
        <v>59</v>
      </c>
      <c r="AE293" s="40"/>
      <c r="AF293" s="40"/>
    </row>
    <row r="294" spans="1:32">
      <c r="A294" s="40" t="s">
        <v>1740</v>
      </c>
      <c r="B294" s="88">
        <v>40967</v>
      </c>
      <c r="C294" s="40" t="s">
        <v>1967</v>
      </c>
      <c r="D294" s="40" t="s">
        <v>24</v>
      </c>
      <c r="E294" s="40" t="s">
        <v>25</v>
      </c>
      <c r="F294" s="47" t="s">
        <v>2518</v>
      </c>
      <c r="G294" s="40" t="s">
        <v>26</v>
      </c>
      <c r="H294" s="40" t="s">
        <v>27</v>
      </c>
      <c r="I294" s="40" t="s">
        <v>88</v>
      </c>
      <c r="J294" s="40">
        <v>44.1</v>
      </c>
      <c r="K294" s="40">
        <v>25.5</v>
      </c>
      <c r="L294" s="40">
        <v>46.5</v>
      </c>
      <c r="M294" s="40"/>
      <c r="N294" s="40"/>
      <c r="O294" s="40"/>
      <c r="P294" s="40"/>
      <c r="Q294" s="40">
        <v>13</v>
      </c>
      <c r="R294" s="40">
        <v>372.5</v>
      </c>
      <c r="S294" s="40">
        <f>R294-Q294</f>
        <v>359.5</v>
      </c>
      <c r="T294" s="40">
        <f>1+11</f>
        <v>12</v>
      </c>
      <c r="U294" s="40"/>
      <c r="V294" s="40" t="s">
        <v>219</v>
      </c>
      <c r="W294" s="40"/>
      <c r="X294" s="40">
        <v>495</v>
      </c>
      <c r="Y294" s="40"/>
      <c r="Z294" s="40"/>
      <c r="AA294" s="40"/>
      <c r="AB294" s="40"/>
      <c r="AC294" s="40" t="s">
        <v>59</v>
      </c>
      <c r="AD294" s="40" t="s">
        <v>79</v>
      </c>
      <c r="AE294" s="40"/>
      <c r="AF294" s="40"/>
    </row>
    <row r="295" spans="1:32">
      <c r="A295" s="40" t="s">
        <v>1740</v>
      </c>
      <c r="B295" s="88">
        <v>40967</v>
      </c>
      <c r="C295" s="40" t="s">
        <v>1958</v>
      </c>
      <c r="D295" s="40" t="s">
        <v>29</v>
      </c>
      <c r="E295" s="40" t="s">
        <v>25</v>
      </c>
      <c r="F295" s="47" t="s">
        <v>2519</v>
      </c>
      <c r="G295" s="40" t="s">
        <v>26</v>
      </c>
      <c r="H295" s="40" t="s">
        <v>33</v>
      </c>
      <c r="I295" s="40"/>
      <c r="J295" s="40">
        <v>40</v>
      </c>
      <c r="K295" s="40">
        <v>17.75</v>
      </c>
      <c r="L295" s="40">
        <v>13.7</v>
      </c>
      <c r="M295" s="40"/>
      <c r="N295" s="40"/>
      <c r="O295" s="40"/>
      <c r="P295" s="40"/>
      <c r="Q295" s="40">
        <v>13</v>
      </c>
      <c r="R295" s="40">
        <v>130</v>
      </c>
      <c r="S295" s="40">
        <f>R295-Q295</f>
        <v>117</v>
      </c>
      <c r="T295" s="40">
        <f>7+94</f>
        <v>101</v>
      </c>
      <c r="U295" s="40"/>
      <c r="V295" s="40"/>
      <c r="W295" s="40"/>
      <c r="X295" s="40">
        <v>493</v>
      </c>
      <c r="Y295" s="40"/>
      <c r="Z295" s="40"/>
      <c r="AA295" s="40"/>
      <c r="AB295" s="40"/>
      <c r="AC295" s="40" t="s">
        <v>59</v>
      </c>
      <c r="AD295" s="40" t="s">
        <v>216</v>
      </c>
      <c r="AE295" s="40"/>
      <c r="AF295" s="40"/>
    </row>
    <row r="296" spans="1:32">
      <c r="A296" s="40" t="s">
        <v>1740</v>
      </c>
      <c r="B296" s="88">
        <v>40967</v>
      </c>
      <c r="C296" s="40" t="s">
        <v>1985</v>
      </c>
      <c r="D296" s="40" t="s">
        <v>29</v>
      </c>
      <c r="E296" s="40" t="s">
        <v>25</v>
      </c>
      <c r="F296" s="47" t="s">
        <v>2520</v>
      </c>
      <c r="G296" s="40" t="s">
        <v>26</v>
      </c>
      <c r="H296" s="40" t="s">
        <v>33</v>
      </c>
      <c r="I296" s="40"/>
      <c r="J296" s="40">
        <v>37.6</v>
      </c>
      <c r="K296" s="40">
        <v>23.3</v>
      </c>
      <c r="L296" s="40">
        <v>11.7</v>
      </c>
      <c r="M296" s="40"/>
      <c r="N296" s="40"/>
      <c r="O296" s="40"/>
      <c r="P296" s="40"/>
      <c r="Q296" s="40">
        <v>13</v>
      </c>
      <c r="R296" s="40">
        <v>148</v>
      </c>
      <c r="S296" s="40">
        <f>148-13</f>
        <v>135</v>
      </c>
      <c r="T296" s="40">
        <v>48</v>
      </c>
      <c r="U296" s="40"/>
      <c r="V296" s="40"/>
      <c r="W296" s="40"/>
      <c r="X296" s="40">
        <v>496</v>
      </c>
      <c r="Y296" s="40"/>
      <c r="Z296" s="40"/>
      <c r="AA296" s="40"/>
      <c r="AB296" s="40"/>
      <c r="AC296" s="40" t="s">
        <v>45</v>
      </c>
      <c r="AD296" s="40" t="s">
        <v>216</v>
      </c>
      <c r="AE296" s="40" t="s">
        <v>225</v>
      </c>
      <c r="AF296" s="40"/>
    </row>
    <row r="297" spans="1:32">
      <c r="A297" s="40" t="s">
        <v>1740</v>
      </c>
      <c r="B297" s="88">
        <v>40967</v>
      </c>
      <c r="C297" s="40" t="s">
        <v>1986</v>
      </c>
      <c r="D297" s="40" t="s">
        <v>32</v>
      </c>
      <c r="E297" s="40" t="s">
        <v>25</v>
      </c>
      <c r="F297" s="47" t="s">
        <v>2521</v>
      </c>
      <c r="G297" s="40" t="s">
        <v>26</v>
      </c>
      <c r="H297" s="40" t="s">
        <v>27</v>
      </c>
      <c r="I297" s="40" t="s">
        <v>40</v>
      </c>
      <c r="J297" s="40">
        <v>24.5</v>
      </c>
      <c r="K297" s="40">
        <v>15.7</v>
      </c>
      <c r="L297" s="40">
        <v>11.4</v>
      </c>
      <c r="M297" s="40"/>
      <c r="N297" s="40"/>
      <c r="O297" s="40"/>
      <c r="P297" s="40"/>
      <c r="Q297" s="40">
        <v>13</v>
      </c>
      <c r="R297" s="40">
        <v>54</v>
      </c>
      <c r="S297" s="40">
        <f>54-13</f>
        <v>41</v>
      </c>
      <c r="T297" s="40">
        <v>34</v>
      </c>
      <c r="U297" s="40"/>
      <c r="V297" s="40" t="s">
        <v>214</v>
      </c>
      <c r="W297" s="40"/>
      <c r="X297" s="40">
        <v>497</v>
      </c>
      <c r="Y297" s="40"/>
      <c r="Z297" s="40"/>
      <c r="AA297" s="40"/>
      <c r="AB297" s="40"/>
      <c r="AC297" s="40" t="s">
        <v>45</v>
      </c>
      <c r="AD297" s="40" t="s">
        <v>79</v>
      </c>
      <c r="AE297" s="40"/>
      <c r="AF297" s="40"/>
    </row>
    <row r="298" spans="1:32">
      <c r="A298" s="40" t="s">
        <v>1740</v>
      </c>
      <c r="B298" s="88">
        <v>40967</v>
      </c>
      <c r="C298" s="40" t="s">
        <v>1988</v>
      </c>
      <c r="D298" s="40" t="s">
        <v>30</v>
      </c>
      <c r="E298" s="40" t="s">
        <v>25</v>
      </c>
      <c r="F298" s="47" t="s">
        <v>2522</v>
      </c>
      <c r="G298" s="40" t="s">
        <v>26</v>
      </c>
      <c r="H298" s="40" t="s">
        <v>33</v>
      </c>
      <c r="I298" s="40" t="s">
        <v>63</v>
      </c>
      <c r="J298" s="40">
        <v>28</v>
      </c>
      <c r="K298" s="40">
        <v>15.7</v>
      </c>
      <c r="L298" s="40">
        <v>8.5</v>
      </c>
      <c r="M298" s="40"/>
      <c r="N298" s="40"/>
      <c r="O298" s="40"/>
      <c r="P298" s="40"/>
      <c r="Q298" s="40">
        <v>13</v>
      </c>
      <c r="R298" s="40">
        <v>70</v>
      </c>
      <c r="S298" s="40">
        <f>R298-Q298</f>
        <v>57</v>
      </c>
      <c r="T298" s="40">
        <f>12+47</f>
        <v>59</v>
      </c>
      <c r="U298" s="40"/>
      <c r="V298" s="40" t="s">
        <v>222</v>
      </c>
      <c r="W298" s="40"/>
      <c r="X298" s="40">
        <v>500</v>
      </c>
      <c r="Y298" s="40"/>
      <c r="Z298" s="40"/>
      <c r="AA298" s="40"/>
      <c r="AB298" s="40"/>
      <c r="AC298" s="40" t="s">
        <v>59</v>
      </c>
      <c r="AD298" s="40" t="s">
        <v>45</v>
      </c>
      <c r="AE298" s="40"/>
      <c r="AF298" s="40"/>
    </row>
    <row r="299" spans="1:32">
      <c r="A299" s="40" t="s">
        <v>1740</v>
      </c>
      <c r="B299" s="88">
        <v>40967</v>
      </c>
      <c r="C299" s="40" t="s">
        <v>1989</v>
      </c>
      <c r="D299" s="40" t="s">
        <v>30</v>
      </c>
      <c r="E299" s="40" t="s">
        <v>25</v>
      </c>
      <c r="F299" s="47" t="s">
        <v>2523</v>
      </c>
      <c r="G299" s="40" t="s">
        <v>26</v>
      </c>
      <c r="H299" s="40" t="s">
        <v>27</v>
      </c>
      <c r="I299" s="40" t="s">
        <v>40</v>
      </c>
      <c r="J299" s="40">
        <v>27.1</v>
      </c>
      <c r="K299" s="40">
        <v>18.899999999999999</v>
      </c>
      <c r="L299" s="40">
        <v>17.600000000000001</v>
      </c>
      <c r="M299" s="40"/>
      <c r="N299" s="40"/>
      <c r="O299" s="40"/>
      <c r="P299" s="40"/>
      <c r="Q299" s="40">
        <v>13</v>
      </c>
      <c r="R299" s="40">
        <v>65</v>
      </c>
      <c r="S299" s="40">
        <f>65-13</f>
        <v>52</v>
      </c>
      <c r="T299" s="40">
        <v>33</v>
      </c>
      <c r="U299" s="40"/>
      <c r="V299" s="40"/>
      <c r="W299" s="40"/>
      <c r="X299" s="40">
        <v>501</v>
      </c>
      <c r="Y299" s="40"/>
      <c r="Z299" s="40"/>
      <c r="AA299" s="40"/>
      <c r="AB299" s="40"/>
      <c r="AC299" s="40" t="s">
        <v>45</v>
      </c>
      <c r="AD299" s="45" t="s">
        <v>79</v>
      </c>
      <c r="AE299" s="45" t="s">
        <v>2602</v>
      </c>
      <c r="AF299" s="45"/>
    </row>
    <row r="300" spans="1:32">
      <c r="A300" s="40" t="s">
        <v>1740</v>
      </c>
      <c r="B300" s="88">
        <v>40967</v>
      </c>
      <c r="C300" s="40" t="s">
        <v>1991</v>
      </c>
      <c r="D300" s="40" t="s">
        <v>30</v>
      </c>
      <c r="E300" s="40" t="s">
        <v>25</v>
      </c>
      <c r="F300" s="47" t="s">
        <v>2524</v>
      </c>
      <c r="G300" s="40" t="s">
        <v>26</v>
      </c>
      <c r="H300" s="40" t="s">
        <v>33</v>
      </c>
      <c r="I300" s="40" t="s">
        <v>63</v>
      </c>
      <c r="J300" s="40">
        <v>27.5</v>
      </c>
      <c r="K300" s="40">
        <v>14.8</v>
      </c>
      <c r="L300" s="40">
        <v>11.2</v>
      </c>
      <c r="M300" s="40"/>
      <c r="N300" s="40"/>
      <c r="O300" s="40"/>
      <c r="P300" s="40"/>
      <c r="Q300" s="40">
        <v>13</v>
      </c>
      <c r="R300" s="40">
        <v>71</v>
      </c>
      <c r="S300" s="40">
        <f t="shared" ref="S300:S307" si="12">R300-Q300</f>
        <v>58</v>
      </c>
      <c r="T300" s="40">
        <f>2+21</f>
        <v>23</v>
      </c>
      <c r="U300" s="40"/>
      <c r="V300" s="40"/>
      <c r="W300" s="40"/>
      <c r="X300" s="40">
        <v>494</v>
      </c>
      <c r="Y300" s="40"/>
      <c r="Z300" s="40"/>
      <c r="AA300" s="40"/>
      <c r="AB300" s="40"/>
      <c r="AC300" s="40" t="s">
        <v>59</v>
      </c>
      <c r="AD300" s="40" t="s">
        <v>216</v>
      </c>
      <c r="AE300" s="40"/>
      <c r="AF300" s="40"/>
    </row>
    <row r="301" spans="1:32">
      <c r="A301" s="40" t="s">
        <v>1740</v>
      </c>
      <c r="B301" s="88">
        <v>40967</v>
      </c>
      <c r="C301" s="40" t="s">
        <v>1959</v>
      </c>
      <c r="D301" s="40" t="s">
        <v>30</v>
      </c>
      <c r="E301" s="40" t="s">
        <v>25</v>
      </c>
      <c r="F301" s="47" t="s">
        <v>2525</v>
      </c>
      <c r="G301" s="40" t="s">
        <v>26</v>
      </c>
      <c r="H301" s="40" t="s">
        <v>27</v>
      </c>
      <c r="I301" s="40" t="s">
        <v>40</v>
      </c>
      <c r="J301" s="40">
        <v>25.75</v>
      </c>
      <c r="K301" s="40">
        <v>14.25</v>
      </c>
      <c r="L301" s="40">
        <v>18</v>
      </c>
      <c r="M301" s="40"/>
      <c r="N301" s="40"/>
      <c r="O301" s="40"/>
      <c r="P301" s="40"/>
      <c r="Q301" s="40">
        <v>13</v>
      </c>
      <c r="R301" s="40">
        <v>65</v>
      </c>
      <c r="S301" s="40">
        <f t="shared" si="12"/>
        <v>52</v>
      </c>
      <c r="T301" s="40">
        <f>7+26</f>
        <v>33</v>
      </c>
      <c r="U301" s="40"/>
      <c r="V301" s="40"/>
      <c r="W301" s="40"/>
      <c r="X301" s="40">
        <v>498</v>
      </c>
      <c r="Y301" s="40"/>
      <c r="Z301" s="40"/>
      <c r="AA301" s="40"/>
      <c r="AB301" s="40"/>
      <c r="AC301" s="40" t="s">
        <v>59</v>
      </c>
      <c r="AD301" s="40" t="s">
        <v>45</v>
      </c>
      <c r="AE301" s="40"/>
      <c r="AF301" s="40"/>
    </row>
    <row r="302" spans="1:32">
      <c r="A302" s="40" t="s">
        <v>1741</v>
      </c>
      <c r="B302" s="88">
        <v>40968</v>
      </c>
      <c r="C302" s="40" t="s">
        <v>1992</v>
      </c>
      <c r="D302" s="40" t="s">
        <v>35</v>
      </c>
      <c r="E302" s="40" t="s">
        <v>25</v>
      </c>
      <c r="F302" s="47" t="s">
        <v>2526</v>
      </c>
      <c r="G302" s="40" t="s">
        <v>224</v>
      </c>
      <c r="H302" s="40" t="s">
        <v>66</v>
      </c>
      <c r="I302" s="40"/>
      <c r="J302" s="40">
        <v>23.3</v>
      </c>
      <c r="K302" s="40">
        <v>13</v>
      </c>
      <c r="L302" s="40">
        <v>10.3</v>
      </c>
      <c r="M302" s="40"/>
      <c r="N302" s="40"/>
      <c r="O302" s="40"/>
      <c r="P302" s="40"/>
      <c r="Q302" s="40">
        <v>13</v>
      </c>
      <c r="R302" s="40">
        <v>42</v>
      </c>
      <c r="S302" s="40">
        <f t="shared" si="12"/>
        <v>29</v>
      </c>
      <c r="T302" s="40">
        <f>1+8</f>
        <v>9</v>
      </c>
      <c r="U302" s="40"/>
      <c r="V302" s="40"/>
      <c r="W302" s="40"/>
      <c r="X302" s="40">
        <v>504</v>
      </c>
      <c r="Y302" s="40"/>
      <c r="Z302" s="40"/>
      <c r="AA302" s="40"/>
      <c r="AB302" s="40"/>
      <c r="AC302" s="40" t="s">
        <v>59</v>
      </c>
      <c r="AD302" s="40" t="s">
        <v>77</v>
      </c>
      <c r="AE302" s="40"/>
      <c r="AF302" s="40"/>
    </row>
    <row r="303" spans="1:32">
      <c r="A303" s="40" t="s">
        <v>1741</v>
      </c>
      <c r="B303" s="88">
        <v>40968</v>
      </c>
      <c r="C303" s="40" t="s">
        <v>1990</v>
      </c>
      <c r="D303" s="40" t="s">
        <v>146</v>
      </c>
      <c r="E303" s="40" t="s">
        <v>25</v>
      </c>
      <c r="F303" s="47" t="s">
        <v>2527</v>
      </c>
      <c r="G303" s="40" t="s">
        <v>26</v>
      </c>
      <c r="H303" s="40" t="s">
        <v>27</v>
      </c>
      <c r="I303" s="40" t="s">
        <v>88</v>
      </c>
      <c r="J303" s="40">
        <v>22.65</v>
      </c>
      <c r="K303" s="40">
        <v>14.4</v>
      </c>
      <c r="L303" s="40">
        <v>16.95</v>
      </c>
      <c r="M303" s="40"/>
      <c r="N303" s="40"/>
      <c r="O303" s="40"/>
      <c r="P303" s="40"/>
      <c r="Q303" s="40">
        <v>13</v>
      </c>
      <c r="R303" s="40">
        <v>48</v>
      </c>
      <c r="S303" s="40">
        <f t="shared" si="12"/>
        <v>35</v>
      </c>
      <c r="T303" s="40">
        <f>2</f>
        <v>2</v>
      </c>
      <c r="U303" s="40"/>
      <c r="V303" s="40"/>
      <c r="W303" s="40"/>
      <c r="X303" s="40">
        <v>505</v>
      </c>
      <c r="Y303" s="40"/>
      <c r="Z303" s="40"/>
      <c r="AA303" s="40"/>
      <c r="AB303" s="40"/>
      <c r="AC303" s="40" t="s">
        <v>59</v>
      </c>
      <c r="AD303" s="40" t="s">
        <v>59</v>
      </c>
      <c r="AE303" s="40"/>
      <c r="AF303" s="40"/>
    </row>
    <row r="304" spans="1:32">
      <c r="A304" s="40" t="s">
        <v>1741</v>
      </c>
      <c r="B304" s="88">
        <v>40968</v>
      </c>
      <c r="C304" s="40" t="s">
        <v>1976</v>
      </c>
      <c r="D304" s="40" t="s">
        <v>37</v>
      </c>
      <c r="E304" s="40" t="s">
        <v>25</v>
      </c>
      <c r="F304" s="47" t="s">
        <v>2528</v>
      </c>
      <c r="G304" s="40" t="s">
        <v>26</v>
      </c>
      <c r="H304" s="40" t="s">
        <v>33</v>
      </c>
      <c r="I304" s="40" t="s">
        <v>63</v>
      </c>
      <c r="J304" s="40">
        <v>31</v>
      </c>
      <c r="K304" s="40">
        <v>17.7</v>
      </c>
      <c r="L304" s="40">
        <v>18.5</v>
      </c>
      <c r="M304" s="40"/>
      <c r="N304" s="40"/>
      <c r="O304" s="40"/>
      <c r="P304" s="40"/>
      <c r="Q304" s="40">
        <v>13</v>
      </c>
      <c r="R304" s="40">
        <v>96</v>
      </c>
      <c r="S304" s="40">
        <f t="shared" si="12"/>
        <v>83</v>
      </c>
      <c r="T304" s="40">
        <f>3</f>
        <v>3</v>
      </c>
      <c r="U304" s="40"/>
      <c r="V304" s="40"/>
      <c r="W304" s="40"/>
      <c r="X304" s="40">
        <v>502</v>
      </c>
      <c r="Y304" s="40"/>
      <c r="Z304" s="40"/>
      <c r="AA304" s="40"/>
      <c r="AB304" s="40"/>
      <c r="AC304" s="40" t="s">
        <v>59</v>
      </c>
      <c r="AD304" s="40" t="s">
        <v>216</v>
      </c>
      <c r="AE304" s="40"/>
      <c r="AF304" s="40"/>
    </row>
    <row r="305" spans="1:32">
      <c r="A305" s="40" t="s">
        <v>1741</v>
      </c>
      <c r="B305" s="88">
        <v>40968</v>
      </c>
      <c r="C305" s="40" t="s">
        <v>1995</v>
      </c>
      <c r="D305" s="40" t="s">
        <v>30</v>
      </c>
      <c r="E305" s="40" t="s">
        <v>25</v>
      </c>
      <c r="F305" s="47" t="s">
        <v>2529</v>
      </c>
      <c r="G305" s="40" t="s">
        <v>26</v>
      </c>
      <c r="H305" s="40" t="s">
        <v>27</v>
      </c>
      <c r="I305" s="40" t="s">
        <v>40</v>
      </c>
      <c r="J305" s="40">
        <v>25.25</v>
      </c>
      <c r="K305" s="40">
        <v>15.85</v>
      </c>
      <c r="L305" s="40">
        <v>19</v>
      </c>
      <c r="M305" s="40"/>
      <c r="N305" s="40"/>
      <c r="O305" s="40"/>
      <c r="P305" s="40"/>
      <c r="Q305" s="40">
        <v>13</v>
      </c>
      <c r="R305" s="40">
        <v>66</v>
      </c>
      <c r="S305" s="40">
        <f t="shared" si="12"/>
        <v>53</v>
      </c>
      <c r="T305" s="40">
        <f>4+23</f>
        <v>27</v>
      </c>
      <c r="U305" s="40"/>
      <c r="V305" s="40"/>
      <c r="W305" s="40"/>
      <c r="X305" s="40">
        <v>503</v>
      </c>
      <c r="Y305" s="40"/>
      <c r="Z305" s="40"/>
      <c r="AA305" s="40"/>
      <c r="AB305" s="40"/>
      <c r="AC305" s="40" t="s">
        <v>59</v>
      </c>
      <c r="AD305" s="40" t="s">
        <v>45</v>
      </c>
      <c r="AE305" s="40"/>
      <c r="AF305" s="40"/>
    </row>
    <row r="306" spans="1:32">
      <c r="A306" s="40" t="s">
        <v>1742</v>
      </c>
      <c r="B306" s="88">
        <v>40969</v>
      </c>
      <c r="C306" s="40" t="s">
        <v>1961</v>
      </c>
      <c r="D306" s="40" t="s">
        <v>35</v>
      </c>
      <c r="E306" s="40" t="s">
        <v>25</v>
      </c>
      <c r="F306" s="47" t="s">
        <v>2530</v>
      </c>
      <c r="G306" s="40" t="s">
        <v>26</v>
      </c>
      <c r="H306" s="40" t="s">
        <v>27</v>
      </c>
      <c r="I306" s="40" t="s">
        <v>40</v>
      </c>
      <c r="J306" s="40">
        <v>23.45</v>
      </c>
      <c r="K306" s="40">
        <v>14.1</v>
      </c>
      <c r="L306" s="40">
        <v>21.55</v>
      </c>
      <c r="M306" s="40"/>
      <c r="N306" s="40"/>
      <c r="O306" s="40"/>
      <c r="P306" s="40"/>
      <c r="Q306" s="40">
        <v>13</v>
      </c>
      <c r="R306" s="40">
        <v>87</v>
      </c>
      <c r="S306" s="40">
        <f t="shared" si="12"/>
        <v>74</v>
      </c>
      <c r="T306" s="40">
        <f>4</f>
        <v>4</v>
      </c>
      <c r="U306" s="40"/>
      <c r="V306" s="40"/>
      <c r="W306" s="40"/>
      <c r="X306" s="40">
        <v>507</v>
      </c>
      <c r="Y306" s="40"/>
      <c r="Z306" s="40"/>
      <c r="AA306" s="40"/>
      <c r="AB306" s="40"/>
      <c r="AC306" s="40" t="s">
        <v>59</v>
      </c>
      <c r="AD306" s="40" t="s">
        <v>45</v>
      </c>
      <c r="AE306" s="40"/>
      <c r="AF306" s="40"/>
    </row>
    <row r="307" spans="1:32">
      <c r="A307" s="40" t="s">
        <v>1742</v>
      </c>
      <c r="B307" s="88">
        <v>40969</v>
      </c>
      <c r="C307" s="40" t="s">
        <v>1977</v>
      </c>
      <c r="D307" s="40" t="s">
        <v>35</v>
      </c>
      <c r="E307" s="40" t="s">
        <v>25</v>
      </c>
      <c r="F307" s="47" t="s">
        <v>2531</v>
      </c>
      <c r="G307" s="40" t="s">
        <v>26</v>
      </c>
      <c r="H307" s="40" t="s">
        <v>27</v>
      </c>
      <c r="I307" s="40" t="s">
        <v>40</v>
      </c>
      <c r="J307" s="40">
        <v>24.8</v>
      </c>
      <c r="K307" s="40">
        <v>14</v>
      </c>
      <c r="L307" s="40">
        <v>25</v>
      </c>
      <c r="M307" s="40"/>
      <c r="N307" s="40"/>
      <c r="O307" s="40"/>
      <c r="P307" s="40"/>
      <c r="Q307" s="40">
        <v>13</v>
      </c>
      <c r="R307" s="40">
        <v>93</v>
      </c>
      <c r="S307" s="40">
        <f t="shared" si="12"/>
        <v>80</v>
      </c>
      <c r="T307" s="40">
        <f>2</f>
        <v>2</v>
      </c>
      <c r="U307" s="40"/>
      <c r="V307" s="40"/>
      <c r="W307" s="40"/>
      <c r="X307" s="40">
        <v>511</v>
      </c>
      <c r="Y307" s="40"/>
      <c r="Z307" s="40"/>
      <c r="AA307" s="40"/>
      <c r="AB307" s="40"/>
      <c r="AC307" s="40" t="s">
        <v>59</v>
      </c>
      <c r="AD307" s="40" t="s">
        <v>59</v>
      </c>
      <c r="AE307" s="40"/>
      <c r="AF307" s="40"/>
    </row>
    <row r="308" spans="1:32">
      <c r="A308" s="40" t="s">
        <v>1742</v>
      </c>
      <c r="B308" s="88">
        <v>40969</v>
      </c>
      <c r="C308" s="40" t="s">
        <v>1965</v>
      </c>
      <c r="D308" s="40" t="s">
        <v>35</v>
      </c>
      <c r="E308" s="40" t="s">
        <v>25</v>
      </c>
      <c r="F308" s="47" t="s">
        <v>2532</v>
      </c>
      <c r="G308" s="40" t="s">
        <v>26</v>
      </c>
      <c r="H308" s="40" t="s">
        <v>33</v>
      </c>
      <c r="I308" s="40"/>
      <c r="J308" s="40">
        <v>25.5</v>
      </c>
      <c r="K308" s="40">
        <v>14.6</v>
      </c>
      <c r="L308" s="40">
        <v>6.3</v>
      </c>
      <c r="M308" s="40"/>
      <c r="N308" s="40"/>
      <c r="O308" s="40"/>
      <c r="P308" s="40"/>
      <c r="Q308" s="40">
        <v>13</v>
      </c>
      <c r="R308" s="40">
        <v>44</v>
      </c>
      <c r="S308" s="40">
        <f>44-13</f>
        <v>31</v>
      </c>
      <c r="T308" s="40">
        <v>3</v>
      </c>
      <c r="U308" s="40"/>
      <c r="V308" s="40"/>
      <c r="W308" s="40"/>
      <c r="X308" s="40">
        <v>510</v>
      </c>
      <c r="Y308" s="40"/>
      <c r="Z308" s="40"/>
      <c r="AA308" s="40"/>
      <c r="AB308" s="40"/>
      <c r="AC308" s="40" t="s">
        <v>45</v>
      </c>
      <c r="AD308" s="40" t="s">
        <v>79</v>
      </c>
      <c r="AE308" s="40"/>
      <c r="AF308" s="40"/>
    </row>
    <row r="309" spans="1:32">
      <c r="A309" s="40" t="s">
        <v>1742</v>
      </c>
      <c r="B309" s="88">
        <v>40969</v>
      </c>
      <c r="C309" s="40" t="s">
        <v>1984</v>
      </c>
      <c r="D309" s="40" t="s">
        <v>36</v>
      </c>
      <c r="E309" s="40" t="s">
        <v>25</v>
      </c>
      <c r="F309" s="47" t="s">
        <v>2533</v>
      </c>
      <c r="G309" s="40" t="s">
        <v>26</v>
      </c>
      <c r="H309" s="40" t="s">
        <v>33</v>
      </c>
      <c r="I309" s="40"/>
      <c r="J309" s="40">
        <v>34</v>
      </c>
      <c r="K309" s="40"/>
      <c r="L309" s="40">
        <v>6.6</v>
      </c>
      <c r="M309" s="40">
        <v>131.6</v>
      </c>
      <c r="N309" s="40">
        <v>92.9</v>
      </c>
      <c r="O309" s="40"/>
      <c r="P309" s="40"/>
      <c r="Q309" s="40">
        <v>13</v>
      </c>
      <c r="R309" s="40">
        <v>115</v>
      </c>
      <c r="S309" s="40">
        <f>115-13</f>
        <v>102</v>
      </c>
      <c r="T309" s="40">
        <v>0</v>
      </c>
      <c r="U309" s="40"/>
      <c r="V309" s="40"/>
      <c r="W309" s="40"/>
      <c r="X309" s="40"/>
      <c r="Y309" s="40"/>
      <c r="Z309" s="40"/>
      <c r="AA309" s="40"/>
      <c r="AB309" s="40"/>
      <c r="AC309" s="40" t="s">
        <v>45</v>
      </c>
      <c r="AD309" s="40" t="s">
        <v>77</v>
      </c>
      <c r="AE309" s="40"/>
      <c r="AF309" s="40"/>
    </row>
    <row r="310" spans="1:32">
      <c r="A310" s="40" t="s">
        <v>1742</v>
      </c>
      <c r="B310" s="88">
        <v>40969</v>
      </c>
      <c r="C310" s="40" t="s">
        <v>1997</v>
      </c>
      <c r="D310" s="40" t="s">
        <v>36</v>
      </c>
      <c r="E310" s="40" t="s">
        <v>25</v>
      </c>
      <c r="F310" s="47" t="s">
        <v>2534</v>
      </c>
      <c r="G310" s="40" t="s">
        <v>26</v>
      </c>
      <c r="H310" s="40" t="s">
        <v>27</v>
      </c>
      <c r="I310" s="40" t="s">
        <v>40</v>
      </c>
      <c r="J310" s="40">
        <v>30.1</v>
      </c>
      <c r="K310" s="40"/>
      <c r="L310" s="40">
        <v>28.75</v>
      </c>
      <c r="M310" s="40">
        <v>146.30000000000001</v>
      </c>
      <c r="N310" s="40">
        <v>92.5</v>
      </c>
      <c r="O310" s="40"/>
      <c r="P310" s="40"/>
      <c r="Q310" s="40">
        <v>13</v>
      </c>
      <c r="R310" s="40">
        <v>114</v>
      </c>
      <c r="S310" s="40">
        <f>R310-Q310</f>
        <v>101</v>
      </c>
      <c r="T310" s="40">
        <f>1+3</f>
        <v>4</v>
      </c>
      <c r="U310" s="40"/>
      <c r="V310" s="40"/>
      <c r="W310" s="40"/>
      <c r="X310" s="40"/>
      <c r="Y310" s="40"/>
      <c r="Z310" s="40"/>
      <c r="AA310" s="40"/>
      <c r="AB310" s="40"/>
      <c r="AC310" s="40" t="s">
        <v>59</v>
      </c>
      <c r="AD310" s="40" t="s">
        <v>77</v>
      </c>
      <c r="AE310" s="40"/>
      <c r="AF310" s="40"/>
    </row>
    <row r="311" spans="1:32">
      <c r="A311" s="40" t="s">
        <v>1742</v>
      </c>
      <c r="B311" s="88">
        <v>40969</v>
      </c>
      <c r="C311" s="40" t="s">
        <v>1953</v>
      </c>
      <c r="D311" s="40" t="s">
        <v>24</v>
      </c>
      <c r="E311" s="40" t="s">
        <v>25</v>
      </c>
      <c r="F311" s="47" t="s">
        <v>2535</v>
      </c>
      <c r="G311" s="40" t="s">
        <v>26</v>
      </c>
      <c r="H311" s="40" t="s">
        <v>33</v>
      </c>
      <c r="I311" s="40" t="s">
        <v>232</v>
      </c>
      <c r="J311" s="40">
        <v>43.3</v>
      </c>
      <c r="K311" s="40">
        <v>24.9</v>
      </c>
      <c r="L311" s="40">
        <v>16</v>
      </c>
      <c r="M311" s="40"/>
      <c r="N311" s="40"/>
      <c r="O311" s="40"/>
      <c r="P311" s="40"/>
      <c r="Q311" s="40">
        <v>14</v>
      </c>
      <c r="R311" s="40">
        <v>325</v>
      </c>
      <c r="S311" s="40">
        <f>325-14</f>
        <v>311</v>
      </c>
      <c r="T311" s="40">
        <v>9</v>
      </c>
      <c r="U311" s="40"/>
      <c r="V311" s="40"/>
      <c r="W311" s="40"/>
      <c r="X311" s="40">
        <v>508</v>
      </c>
      <c r="Y311" s="40"/>
      <c r="Z311" s="40"/>
      <c r="AA311" s="40"/>
      <c r="AB311" s="40"/>
      <c r="AC311" s="40" t="s">
        <v>45</v>
      </c>
      <c r="AD311" s="40" t="s">
        <v>77</v>
      </c>
      <c r="AE311" s="40"/>
      <c r="AF311" s="40"/>
    </row>
    <row r="312" spans="1:32">
      <c r="A312" s="40" t="s">
        <v>1742</v>
      </c>
      <c r="B312" s="88">
        <v>40969</v>
      </c>
      <c r="C312" s="40" t="s">
        <v>2000</v>
      </c>
      <c r="D312" s="40" t="s">
        <v>29</v>
      </c>
      <c r="E312" s="40" t="s">
        <v>25</v>
      </c>
      <c r="F312" s="47" t="s">
        <v>2536</v>
      </c>
      <c r="G312" s="40" t="s">
        <v>26</v>
      </c>
      <c r="H312" s="40" t="s">
        <v>33</v>
      </c>
      <c r="I312" s="40"/>
      <c r="J312" s="40">
        <v>38.4</v>
      </c>
      <c r="K312" s="40">
        <v>22.5</v>
      </c>
      <c r="L312" s="40">
        <v>11.4</v>
      </c>
      <c r="M312" s="40"/>
      <c r="N312" s="40"/>
      <c r="O312" s="40"/>
      <c r="P312" s="40"/>
      <c r="Q312" s="40">
        <v>13</v>
      </c>
      <c r="R312" s="40">
        <v>114</v>
      </c>
      <c r="S312" s="40">
        <f>R312-Q312</f>
        <v>101</v>
      </c>
      <c r="T312" s="40">
        <f>8+52</f>
        <v>60</v>
      </c>
      <c r="U312" s="40"/>
      <c r="V312" s="40" t="s">
        <v>228</v>
      </c>
      <c r="W312" s="40"/>
      <c r="X312" s="40">
        <v>512</v>
      </c>
      <c r="Y312" s="40"/>
      <c r="Z312" s="40"/>
      <c r="AA312" s="40"/>
      <c r="AB312" s="40"/>
      <c r="AC312" s="40" t="s">
        <v>59</v>
      </c>
      <c r="AD312" s="40" t="s">
        <v>45</v>
      </c>
      <c r="AE312" s="40"/>
      <c r="AF312" s="40"/>
    </row>
    <row r="313" spans="1:32">
      <c r="A313" s="40" t="s">
        <v>1742</v>
      </c>
      <c r="B313" s="88">
        <v>40969</v>
      </c>
      <c r="C313" s="40" t="s">
        <v>2004</v>
      </c>
      <c r="D313" s="40" t="s">
        <v>32</v>
      </c>
      <c r="E313" s="40" t="s">
        <v>25</v>
      </c>
      <c r="F313" s="47" t="s">
        <v>2538</v>
      </c>
      <c r="G313" s="40" t="s">
        <v>26</v>
      </c>
      <c r="H313" s="40" t="s">
        <v>27</v>
      </c>
      <c r="I313" s="40"/>
      <c r="J313" s="40">
        <v>24.1</v>
      </c>
      <c r="K313" s="40">
        <v>15.65</v>
      </c>
      <c r="L313" s="40">
        <v>12.6</v>
      </c>
      <c r="M313" s="40"/>
      <c r="N313" s="40"/>
      <c r="O313" s="40"/>
      <c r="P313" s="40"/>
      <c r="Q313" s="40">
        <v>13</v>
      </c>
      <c r="R313" s="40">
        <v>58</v>
      </c>
      <c r="S313" s="40">
        <f>R313-Q313</f>
        <v>45</v>
      </c>
      <c r="T313" s="40">
        <f>3+31</f>
        <v>34</v>
      </c>
      <c r="U313" s="40"/>
      <c r="V313" s="40"/>
      <c r="W313" s="40"/>
      <c r="X313" s="40">
        <v>506</v>
      </c>
      <c r="Y313" s="40"/>
      <c r="Z313" s="40"/>
      <c r="AA313" s="40"/>
      <c r="AB313" s="40"/>
      <c r="AC313" s="40" t="s">
        <v>59</v>
      </c>
      <c r="AD313" s="40" t="s">
        <v>79</v>
      </c>
      <c r="AE313" s="40" t="s">
        <v>236</v>
      </c>
      <c r="AF313" s="40"/>
    </row>
    <row r="314" spans="1:32">
      <c r="A314" s="40" t="s">
        <v>1742</v>
      </c>
      <c r="B314" s="88">
        <v>40969</v>
      </c>
      <c r="C314" s="40" t="s">
        <v>2002</v>
      </c>
      <c r="D314" s="40" t="s">
        <v>32</v>
      </c>
      <c r="E314" s="40" t="s">
        <v>25</v>
      </c>
      <c r="F314" s="47" t="s">
        <v>2537</v>
      </c>
      <c r="G314" s="40" t="s">
        <v>26</v>
      </c>
      <c r="H314" s="40" t="s">
        <v>33</v>
      </c>
      <c r="I314" s="40" t="s">
        <v>63</v>
      </c>
      <c r="J314" s="40">
        <v>26.2</v>
      </c>
      <c r="K314" s="40">
        <v>14.45</v>
      </c>
      <c r="L314" s="40">
        <v>10.4</v>
      </c>
      <c r="M314" s="40"/>
      <c r="N314" s="40"/>
      <c r="O314" s="40"/>
      <c r="P314" s="40"/>
      <c r="Q314" s="40">
        <v>13</v>
      </c>
      <c r="R314" s="40">
        <v>65</v>
      </c>
      <c r="S314" s="40">
        <f>R314-Q314</f>
        <v>52</v>
      </c>
      <c r="T314" s="40">
        <f>19+66</f>
        <v>85</v>
      </c>
      <c r="U314" s="40"/>
      <c r="V314" s="40"/>
      <c r="W314" s="40"/>
      <c r="X314" s="40">
        <v>509</v>
      </c>
      <c r="Y314" s="40"/>
      <c r="Z314" s="40"/>
      <c r="AA314" s="40"/>
      <c r="AB314" s="40"/>
      <c r="AC314" s="40" t="s">
        <v>59</v>
      </c>
      <c r="AD314" s="40" t="s">
        <v>77</v>
      </c>
      <c r="AE314" s="40"/>
      <c r="AF314" s="40"/>
    </row>
    <row r="315" spans="1:32">
      <c r="A315" s="40" t="s">
        <v>1743</v>
      </c>
      <c r="B315" s="88">
        <v>40970</v>
      </c>
      <c r="C315" s="40" t="s">
        <v>1979</v>
      </c>
      <c r="D315" s="40" t="s">
        <v>35</v>
      </c>
      <c r="E315" s="40" t="s">
        <v>25</v>
      </c>
      <c r="F315" s="47" t="s">
        <v>2539</v>
      </c>
      <c r="G315" s="40" t="s">
        <v>26</v>
      </c>
      <c r="H315" s="40" t="s">
        <v>33</v>
      </c>
      <c r="I315" s="40" t="s">
        <v>238</v>
      </c>
      <c r="J315" s="40">
        <v>24.85</v>
      </c>
      <c r="K315" s="40">
        <v>15.5</v>
      </c>
      <c r="L315" s="40">
        <v>6.5</v>
      </c>
      <c r="M315" s="40"/>
      <c r="N315" s="40"/>
      <c r="O315" s="40"/>
      <c r="P315" s="40"/>
      <c r="Q315" s="40">
        <v>14</v>
      </c>
      <c r="R315" s="40">
        <v>63</v>
      </c>
      <c r="S315" s="40">
        <f>63-13</f>
        <v>50</v>
      </c>
      <c r="T315" s="40">
        <v>6</v>
      </c>
      <c r="U315" s="40"/>
      <c r="V315" s="40"/>
      <c r="W315" s="40"/>
      <c r="X315" s="40">
        <v>515</v>
      </c>
      <c r="Y315" s="40"/>
      <c r="Z315" s="40"/>
      <c r="AA315" s="40"/>
      <c r="AB315" s="40"/>
      <c r="AC315" s="40" t="s">
        <v>45</v>
      </c>
      <c r="AD315" s="40" t="s">
        <v>77</v>
      </c>
      <c r="AE315" s="40"/>
      <c r="AF315" s="40"/>
    </row>
    <row r="316" spans="1:32">
      <c r="A316" s="40" t="s">
        <v>1743</v>
      </c>
      <c r="B316" s="88">
        <v>40970</v>
      </c>
      <c r="C316" s="40" t="s">
        <v>1987</v>
      </c>
      <c r="D316" s="40" t="s">
        <v>36</v>
      </c>
      <c r="E316" s="40" t="s">
        <v>25</v>
      </c>
      <c r="F316" s="47" t="s">
        <v>2540</v>
      </c>
      <c r="G316" s="40" t="s">
        <v>26</v>
      </c>
      <c r="H316" s="40" t="s">
        <v>33</v>
      </c>
      <c r="I316" s="40"/>
      <c r="J316" s="40">
        <v>34</v>
      </c>
      <c r="K316" s="40"/>
      <c r="L316" s="40">
        <v>4.0999999999999996</v>
      </c>
      <c r="M316" s="40">
        <v>136.6</v>
      </c>
      <c r="N316" s="40">
        <v>90</v>
      </c>
      <c r="O316" s="40"/>
      <c r="P316" s="40"/>
      <c r="Q316" s="40">
        <v>14</v>
      </c>
      <c r="R316" s="40">
        <v>96</v>
      </c>
      <c r="S316" s="40">
        <f>96-14</f>
        <v>82</v>
      </c>
      <c r="T316" s="40">
        <v>0</v>
      </c>
      <c r="U316" s="40"/>
      <c r="V316" s="40" t="s">
        <v>234</v>
      </c>
      <c r="W316" s="40"/>
      <c r="X316" s="40"/>
      <c r="Y316" s="40"/>
      <c r="Z316" s="40"/>
      <c r="AA316" s="40"/>
      <c r="AB316" s="40"/>
      <c r="AC316" s="40" t="s">
        <v>45</v>
      </c>
      <c r="AD316" s="40" t="s">
        <v>77</v>
      </c>
      <c r="AE316" s="40"/>
      <c r="AF316" s="40"/>
    </row>
    <row r="317" spans="1:32">
      <c r="A317" s="40" t="s">
        <v>1743</v>
      </c>
      <c r="B317" s="88">
        <v>40970</v>
      </c>
      <c r="C317" s="40" t="s">
        <v>1996</v>
      </c>
      <c r="D317" s="40" t="s">
        <v>31</v>
      </c>
      <c r="E317" s="40" t="s">
        <v>25</v>
      </c>
      <c r="F317" s="47" t="s">
        <v>2541</v>
      </c>
      <c r="G317" s="40" t="s">
        <v>26</v>
      </c>
      <c r="H317" s="40" t="s">
        <v>27</v>
      </c>
      <c r="I317" s="40" t="s">
        <v>40</v>
      </c>
      <c r="J317" s="40">
        <v>43.3</v>
      </c>
      <c r="K317" s="40">
        <v>21.5</v>
      </c>
      <c r="L317" s="40">
        <v>33.700000000000003</v>
      </c>
      <c r="M317" s="40"/>
      <c r="N317" s="40"/>
      <c r="O317" s="40"/>
      <c r="P317" s="40"/>
      <c r="Q317" s="40">
        <v>14</v>
      </c>
      <c r="R317" s="40">
        <v>230</v>
      </c>
      <c r="S317" s="40">
        <f>230-14</f>
        <v>216</v>
      </c>
      <c r="T317" s="40">
        <v>29</v>
      </c>
      <c r="U317" s="40"/>
      <c r="V317" s="40" t="s">
        <v>237</v>
      </c>
      <c r="W317" s="40"/>
      <c r="X317" s="40">
        <v>514</v>
      </c>
      <c r="Y317" s="40"/>
      <c r="Z317" s="40"/>
      <c r="AA317" s="40"/>
      <c r="AB317" s="40"/>
      <c r="AC317" s="40" t="s">
        <v>45</v>
      </c>
      <c r="AD317" s="40" t="s">
        <v>45</v>
      </c>
      <c r="AE317" s="40"/>
      <c r="AF317" s="40"/>
    </row>
    <row r="318" spans="1:32">
      <c r="A318" s="40" t="s">
        <v>1743</v>
      </c>
      <c r="B318" s="88">
        <v>40970</v>
      </c>
      <c r="C318" s="40" t="s">
        <v>1985</v>
      </c>
      <c r="D318" s="40" t="s">
        <v>29</v>
      </c>
      <c r="E318" s="40" t="s">
        <v>25</v>
      </c>
      <c r="F318" s="47" t="s">
        <v>2542</v>
      </c>
      <c r="G318" s="40" t="s">
        <v>26</v>
      </c>
      <c r="H318" s="40" t="s">
        <v>27</v>
      </c>
      <c r="I318" s="40" t="s">
        <v>40</v>
      </c>
      <c r="J318" s="40">
        <v>43.9</v>
      </c>
      <c r="K318" s="40">
        <v>24</v>
      </c>
      <c r="L318" s="40">
        <v>28.9</v>
      </c>
      <c r="M318" s="40"/>
      <c r="N318" s="40"/>
      <c r="O318" s="40"/>
      <c r="P318" s="40"/>
      <c r="Q318" s="40">
        <v>13</v>
      </c>
      <c r="R318" s="40">
        <v>202</v>
      </c>
      <c r="S318" s="40">
        <f>202-13</f>
        <v>189</v>
      </c>
      <c r="T318" s="40">
        <v>163</v>
      </c>
      <c r="U318" s="40"/>
      <c r="V318" s="40"/>
      <c r="W318" s="40"/>
      <c r="X318" s="40">
        <v>513</v>
      </c>
      <c r="Y318" s="40"/>
      <c r="Z318" s="40"/>
      <c r="AA318" s="40"/>
      <c r="AB318" s="40"/>
      <c r="AC318" s="40" t="s">
        <v>45</v>
      </c>
      <c r="AD318" s="40" t="s">
        <v>45</v>
      </c>
      <c r="AE318" s="40"/>
      <c r="AF318" s="40"/>
    </row>
    <row r="319" spans="1:32">
      <c r="A319" s="40" t="s">
        <v>1744</v>
      </c>
      <c r="B319" s="88">
        <v>40974</v>
      </c>
      <c r="C319" s="40" t="s">
        <v>2008</v>
      </c>
      <c r="D319" s="40" t="s">
        <v>239</v>
      </c>
      <c r="E319" s="40" t="s">
        <v>25</v>
      </c>
      <c r="F319" s="47" t="s">
        <v>2543</v>
      </c>
      <c r="G319" s="40" t="s">
        <v>26</v>
      </c>
      <c r="H319" s="40" t="s">
        <v>27</v>
      </c>
      <c r="I319" s="40" t="s">
        <v>40</v>
      </c>
      <c r="J319" s="40">
        <v>43.7</v>
      </c>
      <c r="K319" s="40"/>
      <c r="L319" s="40">
        <v>19.100000000000001</v>
      </c>
      <c r="M319" s="40">
        <f>153+42.25</f>
        <v>195.25</v>
      </c>
      <c r="N319" s="40">
        <f>153+30.9</f>
        <v>183.9</v>
      </c>
      <c r="O319" s="40"/>
      <c r="P319" s="40">
        <v>43.2</v>
      </c>
      <c r="Q319" s="40">
        <v>13</v>
      </c>
      <c r="R319" s="40">
        <v>254</v>
      </c>
      <c r="S319" s="40">
        <f>R319-Q319</f>
        <v>241</v>
      </c>
      <c r="T319" s="40">
        <v>0</v>
      </c>
      <c r="U319" s="40"/>
      <c r="V319" s="40"/>
      <c r="W319" s="40"/>
      <c r="X319" s="40"/>
      <c r="Y319" s="40"/>
      <c r="Z319" s="40"/>
      <c r="AA319" s="40"/>
      <c r="AB319" s="40"/>
      <c r="AC319" s="40" t="s">
        <v>59</v>
      </c>
      <c r="AD319" s="40" t="s">
        <v>240</v>
      </c>
      <c r="AE319" s="40"/>
      <c r="AF319" s="40"/>
    </row>
    <row r="320" spans="1:32">
      <c r="A320" s="40" t="s">
        <v>1744</v>
      </c>
      <c r="B320" s="88">
        <v>40974</v>
      </c>
      <c r="C320" s="40" t="s">
        <v>2009</v>
      </c>
      <c r="D320" s="40" t="s">
        <v>24</v>
      </c>
      <c r="E320" s="40" t="s">
        <v>25</v>
      </c>
      <c r="F320" s="47" t="s">
        <v>2544</v>
      </c>
      <c r="G320" s="40" t="s">
        <v>26</v>
      </c>
      <c r="H320" s="40" t="s">
        <v>33</v>
      </c>
      <c r="I320" s="40" t="s">
        <v>232</v>
      </c>
      <c r="J320" s="40">
        <v>45</v>
      </c>
      <c r="K320" s="40">
        <v>25.7</v>
      </c>
      <c r="L320" s="40">
        <v>21.3</v>
      </c>
      <c r="M320" s="40"/>
      <c r="N320" s="40"/>
      <c r="O320" s="40"/>
      <c r="P320" s="40"/>
      <c r="Q320" s="40">
        <v>13</v>
      </c>
      <c r="R320" s="40">
        <v>380</v>
      </c>
      <c r="S320" s="40">
        <f>380-13</f>
        <v>367</v>
      </c>
      <c r="T320" s="40">
        <v>7</v>
      </c>
      <c r="U320" s="40"/>
      <c r="V320" s="40" t="s">
        <v>246</v>
      </c>
      <c r="W320" s="40"/>
      <c r="X320" s="40">
        <v>519</v>
      </c>
      <c r="Y320" s="40"/>
      <c r="Z320" s="40"/>
      <c r="AA320" s="40"/>
      <c r="AB320" s="40"/>
      <c r="AC320" s="40" t="s">
        <v>45</v>
      </c>
      <c r="AD320" s="40" t="s">
        <v>241</v>
      </c>
      <c r="AE320" s="40" t="s">
        <v>242</v>
      </c>
      <c r="AF320" s="40"/>
    </row>
    <row r="321" spans="1:32">
      <c r="A321" s="40" t="s">
        <v>1744</v>
      </c>
      <c r="B321" s="88">
        <v>40974</v>
      </c>
      <c r="C321" s="40" t="s">
        <v>2010</v>
      </c>
      <c r="D321" s="40" t="s">
        <v>24</v>
      </c>
      <c r="E321" s="40" t="s">
        <v>25</v>
      </c>
      <c r="F321" s="47" t="s">
        <v>2545</v>
      </c>
      <c r="G321" s="40" t="s">
        <v>227</v>
      </c>
      <c r="H321" s="40" t="s">
        <v>27</v>
      </c>
      <c r="I321" s="40"/>
      <c r="J321" s="40">
        <v>42</v>
      </c>
      <c r="K321" s="40">
        <v>23.6</v>
      </c>
      <c r="L321" s="40">
        <v>27.8</v>
      </c>
      <c r="M321" s="40"/>
      <c r="N321" s="40"/>
      <c r="O321" s="40"/>
      <c r="P321" s="40"/>
      <c r="Q321" s="40">
        <v>13</v>
      </c>
      <c r="R321" s="40">
        <v>230</v>
      </c>
      <c r="S321" s="40">
        <f>R321-Q321</f>
        <v>217</v>
      </c>
      <c r="T321" s="40">
        <f>1+5</f>
        <v>6</v>
      </c>
      <c r="U321" s="40"/>
      <c r="V321" s="40"/>
      <c r="W321" s="40"/>
      <c r="X321" s="40">
        <v>520</v>
      </c>
      <c r="Y321" s="40"/>
      <c r="Z321" s="40"/>
      <c r="AA321" s="40"/>
      <c r="AB321" s="40"/>
      <c r="AC321" s="40" t="s">
        <v>59</v>
      </c>
      <c r="AD321" s="40" t="s">
        <v>240</v>
      </c>
      <c r="AE321" s="40"/>
      <c r="AF321" s="40"/>
    </row>
    <row r="322" spans="1:32">
      <c r="A322" s="40" t="s">
        <v>1744</v>
      </c>
      <c r="B322" s="88">
        <v>40974</v>
      </c>
      <c r="C322" s="40" t="s">
        <v>2011</v>
      </c>
      <c r="D322" s="40" t="s">
        <v>146</v>
      </c>
      <c r="E322" s="40" t="s">
        <v>25</v>
      </c>
      <c r="F322" s="47" t="s">
        <v>2546</v>
      </c>
      <c r="G322" s="40" t="s">
        <v>26</v>
      </c>
      <c r="H322" s="40" t="s">
        <v>27</v>
      </c>
      <c r="I322" s="40" t="s">
        <v>40</v>
      </c>
      <c r="J322" s="40">
        <v>23.7</v>
      </c>
      <c r="K322" s="40">
        <v>13.7</v>
      </c>
      <c r="L322" s="40">
        <v>21.3</v>
      </c>
      <c r="M322" s="40"/>
      <c r="N322" s="40"/>
      <c r="O322" s="40"/>
      <c r="P322" s="40"/>
      <c r="Q322" s="40">
        <v>13</v>
      </c>
      <c r="R322" s="40">
        <v>55</v>
      </c>
      <c r="S322" s="40">
        <f>55-13</f>
        <v>42</v>
      </c>
      <c r="T322" s="40">
        <v>8</v>
      </c>
      <c r="U322" s="40"/>
      <c r="V322" s="40"/>
      <c r="W322" s="40"/>
      <c r="X322" s="40">
        <v>521</v>
      </c>
      <c r="Y322" s="40"/>
      <c r="Z322" s="40"/>
      <c r="AA322" s="40"/>
      <c r="AB322" s="40"/>
      <c r="AC322" s="40" t="s">
        <v>45</v>
      </c>
      <c r="AD322" s="40" t="s">
        <v>240</v>
      </c>
      <c r="AE322" s="40"/>
      <c r="AF322" s="40"/>
    </row>
    <row r="323" spans="1:32">
      <c r="A323" s="40" t="s">
        <v>1744</v>
      </c>
      <c r="B323" s="88">
        <v>40974</v>
      </c>
      <c r="C323" s="40" t="s">
        <v>2012</v>
      </c>
      <c r="D323" s="40" t="s">
        <v>146</v>
      </c>
      <c r="E323" s="40" t="s">
        <v>25</v>
      </c>
      <c r="F323" s="47" t="s">
        <v>2547</v>
      </c>
      <c r="G323" s="40" t="s">
        <v>26</v>
      </c>
      <c r="H323" s="40" t="s">
        <v>27</v>
      </c>
      <c r="I323" s="40" t="s">
        <v>88</v>
      </c>
      <c r="J323" s="40">
        <v>22.6</v>
      </c>
      <c r="K323" s="40">
        <v>13.5</v>
      </c>
      <c r="L323" s="40">
        <v>19.3</v>
      </c>
      <c r="M323" s="40"/>
      <c r="N323" s="40"/>
      <c r="O323" s="40"/>
      <c r="P323" s="40"/>
      <c r="Q323" s="40">
        <v>13</v>
      </c>
      <c r="R323" s="40">
        <v>53</v>
      </c>
      <c r="S323" s="40">
        <f>R323-Q323</f>
        <v>40</v>
      </c>
      <c r="T323" s="40">
        <v>2</v>
      </c>
      <c r="U323" s="40"/>
      <c r="V323" s="40"/>
      <c r="W323" s="40"/>
      <c r="X323" s="40">
        <v>516</v>
      </c>
      <c r="Y323" s="40"/>
      <c r="Z323" s="40"/>
      <c r="AA323" s="40"/>
      <c r="AB323" s="40"/>
      <c r="AC323" s="40" t="s">
        <v>59</v>
      </c>
      <c r="AD323" s="40" t="s">
        <v>240</v>
      </c>
      <c r="AE323" s="40" t="s">
        <v>248</v>
      </c>
      <c r="AF323" s="40"/>
    </row>
    <row r="324" spans="1:32">
      <c r="A324" s="40" t="s">
        <v>1744</v>
      </c>
      <c r="B324" s="88">
        <v>40974</v>
      </c>
      <c r="C324" s="40" t="s">
        <v>2013</v>
      </c>
      <c r="D324" s="40" t="s">
        <v>146</v>
      </c>
      <c r="E324" s="40" t="s">
        <v>25</v>
      </c>
      <c r="F324" s="47" t="s">
        <v>2548</v>
      </c>
      <c r="G324" s="40" t="s">
        <v>26</v>
      </c>
      <c r="H324" s="40" t="s">
        <v>33</v>
      </c>
      <c r="I324" s="40" t="s">
        <v>63</v>
      </c>
      <c r="J324" s="40">
        <v>23.3</v>
      </c>
      <c r="K324" s="40">
        <v>12.5</v>
      </c>
      <c r="L324" s="40">
        <v>5.9</v>
      </c>
      <c r="M324" s="40"/>
      <c r="N324" s="40"/>
      <c r="O324" s="40"/>
      <c r="P324" s="40"/>
      <c r="Q324" s="40">
        <v>13</v>
      </c>
      <c r="R324" s="40">
        <v>49</v>
      </c>
      <c r="S324" s="40">
        <f>49-13</f>
        <v>36</v>
      </c>
      <c r="T324" s="40">
        <v>10</v>
      </c>
      <c r="U324" s="40"/>
      <c r="V324" s="40"/>
      <c r="W324" s="40"/>
      <c r="X324" s="40">
        <v>525</v>
      </c>
      <c r="Y324" s="40"/>
      <c r="Z324" s="40"/>
      <c r="AA324" s="40"/>
      <c r="AB324" s="40"/>
      <c r="AC324" s="40" t="s">
        <v>45</v>
      </c>
      <c r="AD324" s="40" t="s">
        <v>241</v>
      </c>
      <c r="AE324" s="40"/>
      <c r="AF324" s="40"/>
    </row>
    <row r="325" spans="1:32" s="91" customFormat="1">
      <c r="A325" s="40" t="s">
        <v>1744</v>
      </c>
      <c r="B325" s="88">
        <v>40974</v>
      </c>
      <c r="C325" s="40" t="s">
        <v>2014</v>
      </c>
      <c r="D325" s="40" t="s">
        <v>29</v>
      </c>
      <c r="E325" s="40" t="s">
        <v>25</v>
      </c>
      <c r="F325" s="47" t="s">
        <v>2549</v>
      </c>
      <c r="G325" s="40" t="s">
        <v>26</v>
      </c>
      <c r="H325" s="40" t="s">
        <v>27</v>
      </c>
      <c r="I325" s="40" t="s">
        <v>40</v>
      </c>
      <c r="J325" s="40">
        <v>38.200000000000003</v>
      </c>
      <c r="K325" s="40">
        <v>21.5</v>
      </c>
      <c r="L325" s="40">
        <v>28.5</v>
      </c>
      <c r="M325" s="40"/>
      <c r="N325" s="40"/>
      <c r="O325" s="40"/>
      <c r="P325" s="40"/>
      <c r="Q325" s="40">
        <v>13</v>
      </c>
      <c r="R325" s="40">
        <v>152</v>
      </c>
      <c r="S325" s="40">
        <f>R325-Q325</f>
        <v>139</v>
      </c>
      <c r="T325" s="40">
        <f>9+44</f>
        <v>53</v>
      </c>
      <c r="U325" s="40"/>
      <c r="V325" s="40"/>
      <c r="W325" s="40"/>
      <c r="X325" s="40">
        <v>522</v>
      </c>
      <c r="Y325" s="40"/>
      <c r="Z325" s="40"/>
      <c r="AA325" s="40"/>
      <c r="AB325" s="40"/>
      <c r="AC325" s="40" t="s">
        <v>59</v>
      </c>
      <c r="AD325" s="40" t="s">
        <v>240</v>
      </c>
      <c r="AE325" s="40"/>
      <c r="AF325" s="40"/>
    </row>
    <row r="326" spans="1:32">
      <c r="A326" s="40" t="s">
        <v>1744</v>
      </c>
      <c r="B326" s="88">
        <v>40974</v>
      </c>
      <c r="C326" s="40" t="s">
        <v>2015</v>
      </c>
      <c r="D326" s="40" t="s">
        <v>32</v>
      </c>
      <c r="E326" s="40" t="s">
        <v>25</v>
      </c>
      <c r="F326" s="47" t="s">
        <v>2550</v>
      </c>
      <c r="G326" s="40" t="s">
        <v>26</v>
      </c>
      <c r="H326" s="40" t="s">
        <v>27</v>
      </c>
      <c r="I326" s="40"/>
      <c r="J326" s="40">
        <v>26.1</v>
      </c>
      <c r="K326" s="40">
        <v>15.2</v>
      </c>
      <c r="L326" s="40">
        <v>16</v>
      </c>
      <c r="M326" s="40"/>
      <c r="N326" s="40"/>
      <c r="O326" s="40"/>
      <c r="P326" s="40"/>
      <c r="Q326" s="40">
        <v>13</v>
      </c>
      <c r="R326" s="40">
        <v>74</v>
      </c>
      <c r="S326" s="40">
        <f>R326-Q326</f>
        <v>61</v>
      </c>
      <c r="T326" s="40">
        <f>17+55</f>
        <v>72</v>
      </c>
      <c r="U326" s="40"/>
      <c r="V326" s="40"/>
      <c r="W326" s="40"/>
      <c r="X326" s="40">
        <v>524</v>
      </c>
      <c r="Y326" s="40"/>
      <c r="Z326" s="40"/>
      <c r="AA326" s="40"/>
      <c r="AB326" s="40"/>
      <c r="AC326" s="40" t="s">
        <v>59</v>
      </c>
      <c r="AD326" s="40" t="s">
        <v>105</v>
      </c>
      <c r="AE326" s="40"/>
      <c r="AF326" s="40"/>
    </row>
    <row r="327" spans="1:32">
      <c r="A327" s="40" t="s">
        <v>1744</v>
      </c>
      <c r="B327" s="88">
        <v>40974</v>
      </c>
      <c r="C327" s="40" t="s">
        <v>2016</v>
      </c>
      <c r="D327" s="40" t="s">
        <v>32</v>
      </c>
      <c r="E327" s="40" t="s">
        <v>25</v>
      </c>
      <c r="F327" s="47" t="s">
        <v>2551</v>
      </c>
      <c r="G327" s="40" t="s">
        <v>26</v>
      </c>
      <c r="H327" s="40" t="s">
        <v>33</v>
      </c>
      <c r="I327" s="40" t="s">
        <v>63</v>
      </c>
      <c r="J327" s="40">
        <v>24.9</v>
      </c>
      <c r="K327" s="40">
        <v>16.399999999999999</v>
      </c>
      <c r="L327" s="40">
        <v>12.7</v>
      </c>
      <c r="M327" s="40"/>
      <c r="N327" s="40"/>
      <c r="O327" s="40"/>
      <c r="P327" s="40"/>
      <c r="Q327" s="40">
        <v>13</v>
      </c>
      <c r="R327" s="40">
        <v>75</v>
      </c>
      <c r="S327" s="40">
        <f>R327-Q327</f>
        <v>62</v>
      </c>
      <c r="T327" s="40">
        <f>6+80</f>
        <v>86</v>
      </c>
      <c r="U327" s="40"/>
      <c r="V327" s="40"/>
      <c r="W327" s="40"/>
      <c r="X327" s="40">
        <v>518</v>
      </c>
      <c r="Y327" s="40"/>
      <c r="Z327" s="40"/>
      <c r="AA327" s="40"/>
      <c r="AB327" s="40"/>
      <c r="AC327" s="40" t="s">
        <v>59</v>
      </c>
      <c r="AD327" s="40" t="s">
        <v>117</v>
      </c>
      <c r="AE327" s="40"/>
      <c r="AF327" s="40"/>
    </row>
    <row r="328" spans="1:32">
      <c r="A328" s="40" t="s">
        <v>1744</v>
      </c>
      <c r="B328" s="88">
        <v>40974</v>
      </c>
      <c r="C328" s="40" t="s">
        <v>2017</v>
      </c>
      <c r="D328" s="40" t="s">
        <v>32</v>
      </c>
      <c r="E328" s="40" t="s">
        <v>25</v>
      </c>
      <c r="F328" s="47" t="s">
        <v>2552</v>
      </c>
      <c r="G328" s="40" t="s">
        <v>26</v>
      </c>
      <c r="H328" s="40" t="s">
        <v>33</v>
      </c>
      <c r="I328" s="40" t="s">
        <v>156</v>
      </c>
      <c r="J328" s="40">
        <v>26.9</v>
      </c>
      <c r="K328" s="40">
        <v>16.100000000000001</v>
      </c>
      <c r="L328" s="40">
        <v>13</v>
      </c>
      <c r="M328" s="40"/>
      <c r="N328" s="40"/>
      <c r="O328" s="40"/>
      <c r="P328" s="40"/>
      <c r="Q328" s="40">
        <v>13</v>
      </c>
      <c r="R328" s="40">
        <v>91</v>
      </c>
      <c r="S328" s="40">
        <f>R328-Q328</f>
        <v>78</v>
      </c>
      <c r="T328" s="40">
        <f>3+36</f>
        <v>39</v>
      </c>
      <c r="U328" s="40"/>
      <c r="V328" s="40"/>
      <c r="W328" s="40"/>
      <c r="X328" s="40">
        <v>526</v>
      </c>
      <c r="Y328" s="40"/>
      <c r="Z328" s="40"/>
      <c r="AA328" s="40"/>
      <c r="AB328" s="40"/>
      <c r="AC328" s="40" t="s">
        <v>59</v>
      </c>
      <c r="AD328" s="40" t="s">
        <v>244</v>
      </c>
      <c r="AE328" s="40"/>
      <c r="AF328" s="40"/>
    </row>
    <row r="329" spans="1:32">
      <c r="A329" s="40" t="s">
        <v>1744</v>
      </c>
      <c r="B329" s="88">
        <v>40974</v>
      </c>
      <c r="C329" s="40" t="s">
        <v>2018</v>
      </c>
      <c r="D329" s="40" t="s">
        <v>32</v>
      </c>
      <c r="E329" s="40" t="s">
        <v>25</v>
      </c>
      <c r="F329" s="47" t="s">
        <v>2553</v>
      </c>
      <c r="G329" s="40" t="s">
        <v>26</v>
      </c>
      <c r="H329" s="40" t="s">
        <v>33</v>
      </c>
      <c r="I329" s="40" t="s">
        <v>63</v>
      </c>
      <c r="J329" s="40">
        <v>25.8</v>
      </c>
      <c r="K329" s="40">
        <v>15.5</v>
      </c>
      <c r="L329" s="40">
        <v>6.3</v>
      </c>
      <c r="M329" s="40"/>
      <c r="N329" s="40"/>
      <c r="O329" s="40"/>
      <c r="P329" s="40"/>
      <c r="Q329" s="40">
        <v>13</v>
      </c>
      <c r="R329" s="40">
        <v>59</v>
      </c>
      <c r="S329" s="40">
        <f>59-13</f>
        <v>46</v>
      </c>
      <c r="T329" s="40">
        <v>21</v>
      </c>
      <c r="U329" s="40"/>
      <c r="V329" s="40"/>
      <c r="W329" s="40"/>
      <c r="X329" s="40">
        <v>523</v>
      </c>
      <c r="Y329" s="40"/>
      <c r="Z329" s="40"/>
      <c r="AA329" s="40"/>
      <c r="AB329" s="40"/>
      <c r="AC329" s="40" t="s">
        <v>45</v>
      </c>
      <c r="AD329" s="40" t="s">
        <v>117</v>
      </c>
      <c r="AE329" s="40" t="s">
        <v>251</v>
      </c>
      <c r="AF329" s="40"/>
    </row>
    <row r="330" spans="1:32">
      <c r="A330" s="40" t="s">
        <v>1744</v>
      </c>
      <c r="B330" s="88">
        <v>40974</v>
      </c>
      <c r="C330" s="40" t="s">
        <v>2019</v>
      </c>
      <c r="D330" s="40" t="s">
        <v>30</v>
      </c>
      <c r="E330" s="40" t="s">
        <v>25</v>
      </c>
      <c r="F330" s="47" t="s">
        <v>2554</v>
      </c>
      <c r="G330" s="40" t="s">
        <v>26</v>
      </c>
      <c r="H330" s="40" t="s">
        <v>27</v>
      </c>
      <c r="I330" s="40" t="s">
        <v>40</v>
      </c>
      <c r="J330" s="40">
        <v>29.4</v>
      </c>
      <c r="K330" s="40">
        <v>18.5</v>
      </c>
      <c r="L330" s="40">
        <v>15.4</v>
      </c>
      <c r="M330" s="40"/>
      <c r="N330" s="40"/>
      <c r="O330" s="40"/>
      <c r="P330" s="40"/>
      <c r="Q330" s="40">
        <v>13</v>
      </c>
      <c r="R330" s="40">
        <v>54</v>
      </c>
      <c r="S330" s="40">
        <f>54-13</f>
        <v>41</v>
      </c>
      <c r="T330" s="40">
        <v>14</v>
      </c>
      <c r="U330" s="40"/>
      <c r="V330" s="40" t="s">
        <v>245</v>
      </c>
      <c r="W330" s="40"/>
      <c r="X330" s="40">
        <v>517</v>
      </c>
      <c r="Y330" s="40"/>
      <c r="Z330" s="40"/>
      <c r="AA330" s="40"/>
      <c r="AB330" s="40"/>
      <c r="AC330" s="40" t="s">
        <v>45</v>
      </c>
      <c r="AD330" s="40" t="s">
        <v>105</v>
      </c>
      <c r="AE330" s="40"/>
      <c r="AF330" s="40"/>
    </row>
    <row r="331" spans="1:32" s="91" customFormat="1">
      <c r="A331" s="40" t="s">
        <v>1744</v>
      </c>
      <c r="B331" s="88">
        <v>40974</v>
      </c>
      <c r="C331" s="40" t="s">
        <v>2020</v>
      </c>
      <c r="D331" s="40" t="s">
        <v>30</v>
      </c>
      <c r="E331" s="40" t="s">
        <v>25</v>
      </c>
      <c r="F331" s="47" t="s">
        <v>2555</v>
      </c>
      <c r="G331" s="40" t="s">
        <v>26</v>
      </c>
      <c r="H331" s="40" t="s">
        <v>27</v>
      </c>
      <c r="I331" s="40" t="s">
        <v>40</v>
      </c>
      <c r="J331" s="40">
        <v>30</v>
      </c>
      <c r="K331" s="40">
        <v>18.399999999999999</v>
      </c>
      <c r="L331" s="40">
        <v>16</v>
      </c>
      <c r="M331" s="40"/>
      <c r="N331" s="40"/>
      <c r="O331" s="40"/>
      <c r="P331" s="40"/>
      <c r="Q331" s="40">
        <v>14</v>
      </c>
      <c r="R331" s="40">
        <v>70</v>
      </c>
      <c r="S331" s="40">
        <f>70-14</f>
        <v>56</v>
      </c>
      <c r="T331" s="40">
        <v>27</v>
      </c>
      <c r="U331" s="40"/>
      <c r="V331" s="40"/>
      <c r="W331" s="40"/>
      <c r="X331" s="40">
        <v>527</v>
      </c>
      <c r="Y331" s="40"/>
      <c r="Z331" s="40"/>
      <c r="AA331" s="40"/>
      <c r="AB331" s="40"/>
      <c r="AC331" s="40" t="s">
        <v>45</v>
      </c>
      <c r="AD331" s="40" t="s">
        <v>190</v>
      </c>
      <c r="AE331" s="40"/>
      <c r="AF331" s="40"/>
    </row>
    <row r="332" spans="1:32">
      <c r="A332" s="40" t="s">
        <v>1745</v>
      </c>
      <c r="B332" s="88">
        <v>40975</v>
      </c>
      <c r="C332" s="40" t="s">
        <v>2021</v>
      </c>
      <c r="D332" s="40" t="s">
        <v>121</v>
      </c>
      <c r="E332" s="40" t="s">
        <v>25</v>
      </c>
      <c r="F332" s="40" t="s">
        <v>2556</v>
      </c>
      <c r="G332" s="40" t="s">
        <v>26</v>
      </c>
      <c r="H332" s="40" t="s">
        <v>33</v>
      </c>
      <c r="I332" s="40" t="s">
        <v>252</v>
      </c>
      <c r="J332" s="40">
        <v>48.1</v>
      </c>
      <c r="K332" s="40"/>
      <c r="L332" s="40">
        <v>6.9</v>
      </c>
      <c r="M332" s="40">
        <f>153+41</f>
        <v>194</v>
      </c>
      <c r="N332" s="40">
        <f>153+42.4</f>
        <v>195.4</v>
      </c>
      <c r="O332" s="40"/>
      <c r="P332" s="40">
        <v>34.5</v>
      </c>
      <c r="Q332" s="40">
        <v>14</v>
      </c>
      <c r="R332" s="40">
        <v>178</v>
      </c>
      <c r="S332" s="40">
        <f t="shared" ref="S332:S337" si="13">R332-Q332</f>
        <v>164</v>
      </c>
      <c r="T332" s="40">
        <v>2</v>
      </c>
      <c r="U332" s="40"/>
      <c r="V332" s="40"/>
      <c r="W332" s="40"/>
      <c r="X332" s="40"/>
      <c r="Y332" s="40"/>
      <c r="Z332" s="40"/>
      <c r="AA332" s="40"/>
      <c r="AB332" s="40"/>
      <c r="AC332" s="40" t="s">
        <v>59</v>
      </c>
      <c r="AD332" s="40" t="s">
        <v>79</v>
      </c>
      <c r="AE332" s="40"/>
      <c r="AF332" s="40"/>
    </row>
    <row r="333" spans="1:32">
      <c r="A333" s="40" t="s">
        <v>1745</v>
      </c>
      <c r="B333" s="88">
        <v>40975</v>
      </c>
      <c r="C333" s="40" t="s">
        <v>2022</v>
      </c>
      <c r="D333" s="40" t="s">
        <v>24</v>
      </c>
      <c r="E333" s="40" t="s">
        <v>25</v>
      </c>
      <c r="F333" s="47" t="s">
        <v>2557</v>
      </c>
      <c r="G333" s="40" t="s">
        <v>26</v>
      </c>
      <c r="H333" s="40" t="s">
        <v>33</v>
      </c>
      <c r="I333" s="40" t="s">
        <v>250</v>
      </c>
      <c r="J333" s="40">
        <v>43.8</v>
      </c>
      <c r="K333" s="40">
        <v>24</v>
      </c>
      <c r="L333" s="40">
        <v>20.3</v>
      </c>
      <c r="M333" s="40"/>
      <c r="N333" s="40"/>
      <c r="O333" s="40"/>
      <c r="P333" s="40"/>
      <c r="Q333" s="40">
        <v>13</v>
      </c>
      <c r="R333" s="40">
        <v>340</v>
      </c>
      <c r="S333" s="40">
        <f t="shared" si="13"/>
        <v>327</v>
      </c>
      <c r="T333" s="40">
        <f>3</f>
        <v>3</v>
      </c>
      <c r="U333" s="40"/>
      <c r="V333" s="40"/>
      <c r="W333" s="40"/>
      <c r="X333" s="40">
        <v>531</v>
      </c>
      <c r="Y333" s="40"/>
      <c r="Z333" s="40"/>
      <c r="AA333" s="40"/>
      <c r="AB333" s="40"/>
      <c r="AC333" s="40" t="s">
        <v>59</v>
      </c>
      <c r="AD333" s="40" t="s">
        <v>59</v>
      </c>
      <c r="AE333" s="40"/>
      <c r="AF333" s="40"/>
    </row>
    <row r="334" spans="1:32">
      <c r="A334" s="40" t="s">
        <v>1745</v>
      </c>
      <c r="B334" s="88">
        <v>40975</v>
      </c>
      <c r="C334" s="40" t="s">
        <v>2024</v>
      </c>
      <c r="D334" s="40" t="s">
        <v>31</v>
      </c>
      <c r="E334" s="40" t="s">
        <v>25</v>
      </c>
      <c r="F334" s="47" t="s">
        <v>2558</v>
      </c>
      <c r="G334" s="40" t="s">
        <v>26</v>
      </c>
      <c r="H334" s="40" t="s">
        <v>33</v>
      </c>
      <c r="I334" s="40" t="s">
        <v>63</v>
      </c>
      <c r="J334" s="40">
        <v>39.6</v>
      </c>
      <c r="K334" s="40">
        <v>20.6</v>
      </c>
      <c r="L334" s="40">
        <v>19.5</v>
      </c>
      <c r="M334" s="40"/>
      <c r="N334" s="40"/>
      <c r="O334" s="40"/>
      <c r="P334" s="40"/>
      <c r="Q334" s="40">
        <v>14</v>
      </c>
      <c r="R334" s="40">
        <v>145</v>
      </c>
      <c r="S334" s="40">
        <f t="shared" si="13"/>
        <v>131</v>
      </c>
      <c r="T334" s="40">
        <v>12</v>
      </c>
      <c r="U334" s="40"/>
      <c r="V334" s="40"/>
      <c r="W334" s="40"/>
      <c r="X334" s="40">
        <v>532</v>
      </c>
      <c r="Y334" s="40"/>
      <c r="Z334" s="40"/>
      <c r="AA334" s="40"/>
      <c r="AB334" s="40"/>
      <c r="AC334" s="40" t="s">
        <v>59</v>
      </c>
      <c r="AD334" s="40" t="s">
        <v>59</v>
      </c>
      <c r="AE334" s="40"/>
      <c r="AF334" s="40"/>
    </row>
    <row r="335" spans="1:32">
      <c r="A335" s="40" t="s">
        <v>1745</v>
      </c>
      <c r="B335" s="88">
        <v>40975</v>
      </c>
      <c r="C335" s="40" t="s">
        <v>2025</v>
      </c>
      <c r="D335" s="40" t="s">
        <v>29</v>
      </c>
      <c r="E335" s="40" t="s">
        <v>25</v>
      </c>
      <c r="F335" s="47" t="s">
        <v>2559</v>
      </c>
      <c r="G335" s="40" t="s">
        <v>26</v>
      </c>
      <c r="H335" s="40" t="s">
        <v>27</v>
      </c>
      <c r="I335" s="40" t="s">
        <v>40</v>
      </c>
      <c r="J335" s="40">
        <v>42.6</v>
      </c>
      <c r="K335" s="40">
        <v>23.4</v>
      </c>
      <c r="L335" s="40">
        <v>26.5</v>
      </c>
      <c r="M335" s="40"/>
      <c r="N335" s="40"/>
      <c r="O335" s="40"/>
      <c r="P335" s="40"/>
      <c r="Q335" s="40">
        <v>13</v>
      </c>
      <c r="R335" s="40">
        <v>162</v>
      </c>
      <c r="S335" s="40">
        <f t="shared" si="13"/>
        <v>149</v>
      </c>
      <c r="T335" s="40">
        <f>17+103</f>
        <v>120</v>
      </c>
      <c r="U335" s="40"/>
      <c r="V335" s="40"/>
      <c r="W335" s="40"/>
      <c r="X335" s="40">
        <v>530</v>
      </c>
      <c r="Y335" s="40"/>
      <c r="Z335" s="40"/>
      <c r="AA335" s="40"/>
      <c r="AB335" s="40"/>
      <c r="AC335" s="40" t="s">
        <v>59</v>
      </c>
      <c r="AD335" s="40" t="s">
        <v>59</v>
      </c>
      <c r="AE335" s="40"/>
      <c r="AF335" s="40"/>
    </row>
    <row r="336" spans="1:32">
      <c r="A336" s="40" t="s">
        <v>1745</v>
      </c>
      <c r="B336" s="88">
        <v>40975</v>
      </c>
      <c r="C336" s="40" t="s">
        <v>2027</v>
      </c>
      <c r="D336" s="40" t="s">
        <v>30</v>
      </c>
      <c r="E336" s="40" t="s">
        <v>25</v>
      </c>
      <c r="F336" s="47" t="s">
        <v>2560</v>
      </c>
      <c r="G336" s="40" t="s">
        <v>26</v>
      </c>
      <c r="H336" s="40" t="s">
        <v>33</v>
      </c>
      <c r="I336" s="40" t="s">
        <v>249</v>
      </c>
      <c r="J336" s="40">
        <v>26.4</v>
      </c>
      <c r="K336" s="40">
        <v>14.2</v>
      </c>
      <c r="L336" s="40">
        <v>10.5</v>
      </c>
      <c r="M336" s="40"/>
      <c r="N336" s="40"/>
      <c r="O336" s="40"/>
      <c r="P336" s="40"/>
      <c r="Q336" s="40">
        <v>13</v>
      </c>
      <c r="R336" s="40">
        <v>71</v>
      </c>
      <c r="S336" s="40">
        <f t="shared" si="13"/>
        <v>58</v>
      </c>
      <c r="T336" s="40">
        <f>7+33</f>
        <v>40</v>
      </c>
      <c r="U336" s="40"/>
      <c r="V336" s="40"/>
      <c r="W336" s="40"/>
      <c r="X336" s="40">
        <v>528</v>
      </c>
      <c r="Y336" s="40"/>
      <c r="Z336" s="40"/>
      <c r="AA336" s="40"/>
      <c r="AB336" s="40"/>
      <c r="AC336" s="40" t="s">
        <v>59</v>
      </c>
      <c r="AD336" s="40" t="s">
        <v>79</v>
      </c>
      <c r="AE336" s="40"/>
      <c r="AF336" s="40"/>
    </row>
    <row r="337" spans="1:32">
      <c r="A337" s="40" t="s">
        <v>1745</v>
      </c>
      <c r="B337" s="88">
        <v>40975</v>
      </c>
      <c r="C337" s="40" t="s">
        <v>2029</v>
      </c>
      <c r="D337" s="40" t="s">
        <v>30</v>
      </c>
      <c r="E337" s="40" t="s">
        <v>25</v>
      </c>
      <c r="F337" s="47" t="s">
        <v>2561</v>
      </c>
      <c r="G337" s="40" t="s">
        <v>26</v>
      </c>
      <c r="H337" s="40" t="s">
        <v>33</v>
      </c>
      <c r="I337" s="40" t="s">
        <v>63</v>
      </c>
      <c r="J337" s="40">
        <v>26.4</v>
      </c>
      <c r="K337" s="40">
        <v>15.8</v>
      </c>
      <c r="L337" s="40">
        <v>10.5</v>
      </c>
      <c r="M337" s="40"/>
      <c r="N337" s="40"/>
      <c r="O337" s="40"/>
      <c r="P337" s="40"/>
      <c r="Q337" s="40">
        <v>14</v>
      </c>
      <c r="R337" s="40">
        <v>60</v>
      </c>
      <c r="S337" s="40">
        <f t="shared" si="13"/>
        <v>46</v>
      </c>
      <c r="T337" s="40">
        <f>3+29</f>
        <v>32</v>
      </c>
      <c r="U337" s="40"/>
      <c r="V337" s="40"/>
      <c r="W337" s="40"/>
      <c r="X337" s="40">
        <v>529</v>
      </c>
      <c r="Y337" s="40"/>
      <c r="Z337" s="40"/>
      <c r="AA337" s="40"/>
      <c r="AB337" s="40"/>
      <c r="AC337" s="40" t="s">
        <v>59</v>
      </c>
      <c r="AD337" s="40" t="s">
        <v>105</v>
      </c>
      <c r="AE337" s="40" t="s">
        <v>258</v>
      </c>
      <c r="AF337" s="40"/>
    </row>
    <row r="338" spans="1:32">
      <c r="A338" s="40" t="s">
        <v>1746</v>
      </c>
      <c r="B338" s="88">
        <v>40976</v>
      </c>
      <c r="C338" s="40" t="s">
        <v>2031</v>
      </c>
      <c r="D338" s="40" t="s">
        <v>36</v>
      </c>
      <c r="E338" s="40" t="s">
        <v>25</v>
      </c>
      <c r="F338" s="47" t="s">
        <v>2562</v>
      </c>
      <c r="G338" s="40" t="s">
        <v>26</v>
      </c>
      <c r="H338" s="40" t="s">
        <v>27</v>
      </c>
      <c r="I338" s="40" t="s">
        <v>40</v>
      </c>
      <c r="J338" s="40">
        <v>34.9</v>
      </c>
      <c r="K338" s="40"/>
      <c r="L338" s="40">
        <v>29.7</v>
      </c>
      <c r="M338" s="40">
        <f>130+16.6</f>
        <v>146.6</v>
      </c>
      <c r="N338" s="40">
        <v>76.400000000000006</v>
      </c>
      <c r="O338" s="40"/>
      <c r="P338" s="40"/>
      <c r="Q338" s="40">
        <v>13</v>
      </c>
      <c r="R338" s="40">
        <v>128</v>
      </c>
      <c r="S338" s="40">
        <f>128-13</f>
        <v>115</v>
      </c>
      <c r="T338" s="40">
        <v>3</v>
      </c>
      <c r="U338" s="40"/>
      <c r="V338" s="40"/>
      <c r="W338" s="40"/>
      <c r="X338" s="40"/>
      <c r="Y338" s="40"/>
      <c r="Z338" s="40"/>
      <c r="AA338" s="40"/>
      <c r="AB338" s="40"/>
      <c r="AC338" s="40" t="s">
        <v>45</v>
      </c>
      <c r="AD338" s="40" t="s">
        <v>45</v>
      </c>
      <c r="AE338" s="40"/>
      <c r="AF338" s="40"/>
    </row>
    <row r="339" spans="1:32">
      <c r="A339" s="40" t="s">
        <v>1746</v>
      </c>
      <c r="B339" s="88">
        <v>40976</v>
      </c>
      <c r="C339" s="40" t="s">
        <v>2033</v>
      </c>
      <c r="D339" s="40" t="s">
        <v>146</v>
      </c>
      <c r="E339" s="40" t="s">
        <v>25</v>
      </c>
      <c r="F339" s="47" t="s">
        <v>2563</v>
      </c>
      <c r="G339" s="40" t="s">
        <v>26</v>
      </c>
      <c r="H339" s="40" t="s">
        <v>27</v>
      </c>
      <c r="I339" s="40" t="s">
        <v>40</v>
      </c>
      <c r="J339" s="40">
        <v>22.9</v>
      </c>
      <c r="K339" s="40">
        <v>14.9</v>
      </c>
      <c r="L339" s="40">
        <v>19.3</v>
      </c>
      <c r="M339" s="40"/>
      <c r="N339" s="40"/>
      <c r="O339" s="40"/>
      <c r="P339" s="40"/>
      <c r="Q339" s="40">
        <v>13</v>
      </c>
      <c r="R339" s="40">
        <v>49</v>
      </c>
      <c r="S339" s="40">
        <f>49-13</f>
        <v>36</v>
      </c>
      <c r="T339" s="40">
        <v>0</v>
      </c>
      <c r="U339" s="40"/>
      <c r="V339" s="40"/>
      <c r="W339" s="40"/>
      <c r="X339" s="40">
        <v>534</v>
      </c>
      <c r="Y339" s="40"/>
      <c r="Z339" s="40"/>
      <c r="AA339" s="40"/>
      <c r="AB339" s="40"/>
      <c r="AC339" s="40" t="s">
        <v>45</v>
      </c>
      <c r="AD339" s="40" t="s">
        <v>79</v>
      </c>
      <c r="AE339" s="40"/>
      <c r="AF339" s="40"/>
    </row>
    <row r="340" spans="1:32">
      <c r="A340" s="40" t="s">
        <v>1746</v>
      </c>
      <c r="B340" s="88">
        <v>40976</v>
      </c>
      <c r="C340" s="40" t="s">
        <v>2037</v>
      </c>
      <c r="D340" s="40" t="s">
        <v>30</v>
      </c>
      <c r="E340" s="40" t="s">
        <v>25</v>
      </c>
      <c r="F340" s="47" t="s">
        <v>2564</v>
      </c>
      <c r="G340" s="40" t="s">
        <v>26</v>
      </c>
      <c r="H340" s="40" t="s">
        <v>27</v>
      </c>
      <c r="I340" s="40" t="s">
        <v>40</v>
      </c>
      <c r="J340" s="40">
        <v>27.7</v>
      </c>
      <c r="K340" s="40">
        <v>17.5</v>
      </c>
      <c r="L340" s="40">
        <v>14.8</v>
      </c>
      <c r="M340" s="40"/>
      <c r="N340" s="40"/>
      <c r="O340" s="40"/>
      <c r="P340" s="40"/>
      <c r="Q340" s="40">
        <v>13</v>
      </c>
      <c r="R340" s="40">
        <v>66</v>
      </c>
      <c r="S340" s="40">
        <f>66-13</f>
        <v>53</v>
      </c>
      <c r="T340" s="40"/>
      <c r="U340" s="40"/>
      <c r="V340" s="40" t="s">
        <v>255</v>
      </c>
      <c r="W340" s="40"/>
      <c r="X340" s="40">
        <v>533</v>
      </c>
      <c r="Y340" s="40"/>
      <c r="Z340" s="40"/>
      <c r="AA340" s="40"/>
      <c r="AB340" s="40"/>
      <c r="AC340" s="40" t="s">
        <v>45</v>
      </c>
      <c r="AD340" s="40" t="s">
        <v>59</v>
      </c>
      <c r="AE340" s="40"/>
      <c r="AF340" s="40"/>
    </row>
    <row r="341" spans="1:32" s="91" customFormat="1">
      <c r="A341" s="40" t="s">
        <v>1747</v>
      </c>
      <c r="B341" s="88">
        <v>40977</v>
      </c>
      <c r="C341" s="40" t="s">
        <v>2021</v>
      </c>
      <c r="D341" s="40" t="s">
        <v>239</v>
      </c>
      <c r="E341" s="40" t="s">
        <v>25</v>
      </c>
      <c r="F341" s="47" t="s">
        <v>2565</v>
      </c>
      <c r="G341" s="40" t="s">
        <v>26</v>
      </c>
      <c r="H341" s="40" t="s">
        <v>33</v>
      </c>
      <c r="I341" s="40"/>
      <c r="J341" s="40">
        <v>46.9</v>
      </c>
      <c r="K341" s="40"/>
      <c r="L341" s="40">
        <v>5.5</v>
      </c>
      <c r="M341" s="40">
        <f>130+51</f>
        <v>181</v>
      </c>
      <c r="N341" s="40">
        <f>130+50</f>
        <v>180</v>
      </c>
      <c r="O341" s="40"/>
      <c r="P341" s="40">
        <v>41.6</v>
      </c>
      <c r="Q341" s="40">
        <v>13</v>
      </c>
      <c r="R341" s="40">
        <v>245</v>
      </c>
      <c r="S341" s="40">
        <f>245-13</f>
        <v>232</v>
      </c>
      <c r="T341" s="40" t="s">
        <v>260</v>
      </c>
      <c r="U341" s="40"/>
      <c r="V341" s="40" t="s">
        <v>261</v>
      </c>
      <c r="W341" s="40"/>
      <c r="X341" s="40"/>
      <c r="Y341" s="40"/>
      <c r="Z341" s="40"/>
      <c r="AA341" s="40"/>
      <c r="AB341" s="40"/>
      <c r="AC341" s="40" t="s">
        <v>45</v>
      </c>
      <c r="AD341" s="40" t="s">
        <v>105</v>
      </c>
      <c r="AE341" s="40"/>
      <c r="AF341" s="40"/>
    </row>
    <row r="342" spans="1:32">
      <c r="A342" s="40" t="s">
        <v>1747</v>
      </c>
      <c r="B342" s="88">
        <v>40977</v>
      </c>
      <c r="C342" s="40" t="s">
        <v>2039</v>
      </c>
      <c r="D342" s="40" t="s">
        <v>36</v>
      </c>
      <c r="E342" s="40" t="s">
        <v>25</v>
      </c>
      <c r="F342" s="47" t="s">
        <v>2566</v>
      </c>
      <c r="G342" s="40" t="s">
        <v>26</v>
      </c>
      <c r="H342" s="40" t="s">
        <v>27</v>
      </c>
      <c r="I342" s="40" t="s">
        <v>40</v>
      </c>
      <c r="J342" s="40">
        <v>33.9</v>
      </c>
      <c r="K342" s="40"/>
      <c r="L342" s="40">
        <v>24.3</v>
      </c>
      <c r="M342" s="40">
        <f>130+15</f>
        <v>145</v>
      </c>
      <c r="N342" s="40">
        <v>81.099999999999994</v>
      </c>
      <c r="O342" s="40"/>
      <c r="P342" s="40"/>
      <c r="Q342" s="40">
        <v>14</v>
      </c>
      <c r="R342" s="40">
        <v>110</v>
      </c>
      <c r="S342" s="40">
        <f>110-14</f>
        <v>96</v>
      </c>
      <c r="T342" s="40">
        <v>3</v>
      </c>
      <c r="U342" s="40"/>
      <c r="V342" s="40"/>
      <c r="W342" s="40"/>
      <c r="X342" s="40"/>
      <c r="Y342" s="40"/>
      <c r="Z342" s="40"/>
      <c r="AA342" s="40"/>
      <c r="AB342" s="40"/>
      <c r="AC342" s="40" t="s">
        <v>45</v>
      </c>
      <c r="AD342" s="40" t="s">
        <v>59</v>
      </c>
      <c r="AE342" s="40"/>
      <c r="AF342" s="40"/>
    </row>
    <row r="343" spans="1:32">
      <c r="A343" s="40" t="s">
        <v>1747</v>
      </c>
      <c r="B343" s="88">
        <v>40977</v>
      </c>
      <c r="C343" s="40" t="s">
        <v>2040</v>
      </c>
      <c r="D343" s="40" t="s">
        <v>24</v>
      </c>
      <c r="E343" s="40" t="s">
        <v>25</v>
      </c>
      <c r="F343" s="47" t="s">
        <v>2567</v>
      </c>
      <c r="G343" s="40" t="s">
        <v>26</v>
      </c>
      <c r="H343" s="40" t="s">
        <v>33</v>
      </c>
      <c r="I343" s="40"/>
      <c r="J343" s="40">
        <v>45.2</v>
      </c>
      <c r="K343" s="40">
        <v>24.9</v>
      </c>
      <c r="L343" s="40">
        <v>27.5</v>
      </c>
      <c r="M343" s="40"/>
      <c r="N343" s="40"/>
      <c r="O343" s="40"/>
      <c r="P343" s="40"/>
      <c r="Q343" s="40">
        <v>13</v>
      </c>
      <c r="R343" s="40">
        <v>245</v>
      </c>
      <c r="S343" s="40">
        <f>245-13</f>
        <v>232</v>
      </c>
      <c r="T343" s="40"/>
      <c r="U343" s="40"/>
      <c r="V343" s="40"/>
      <c r="W343" s="40"/>
      <c r="X343" s="40">
        <v>537</v>
      </c>
      <c r="Y343" s="40"/>
      <c r="Z343" s="40"/>
      <c r="AA343" s="40"/>
      <c r="AB343" s="40"/>
      <c r="AC343" s="40" t="s">
        <v>45</v>
      </c>
      <c r="AD343" s="40" t="s">
        <v>59</v>
      </c>
      <c r="AE343" s="40"/>
      <c r="AF343" s="40"/>
    </row>
    <row r="344" spans="1:32">
      <c r="A344" s="40" t="s">
        <v>1747</v>
      </c>
      <c r="B344" s="88">
        <v>40977</v>
      </c>
      <c r="C344" s="40" t="s">
        <v>2041</v>
      </c>
      <c r="D344" s="40" t="s">
        <v>32</v>
      </c>
      <c r="E344" s="40" t="s">
        <v>25</v>
      </c>
      <c r="F344" s="47" t="s">
        <v>2568</v>
      </c>
      <c r="G344" s="40" t="s">
        <v>26</v>
      </c>
      <c r="H344" s="40" t="s">
        <v>27</v>
      </c>
      <c r="I344" s="40" t="s">
        <v>40</v>
      </c>
      <c r="J344" s="40">
        <v>26.9</v>
      </c>
      <c r="K344" s="40">
        <v>16.5</v>
      </c>
      <c r="L344" s="40">
        <v>13.3</v>
      </c>
      <c r="M344" s="40"/>
      <c r="N344" s="40"/>
      <c r="O344" s="40"/>
      <c r="P344" s="40"/>
      <c r="Q344" s="40">
        <v>13</v>
      </c>
      <c r="R344" s="40">
        <v>68</v>
      </c>
      <c r="S344" s="40">
        <f>68-13</f>
        <v>55</v>
      </c>
      <c r="T344" s="40">
        <v>29</v>
      </c>
      <c r="U344" s="40"/>
      <c r="V344" s="40"/>
      <c r="W344" s="40"/>
      <c r="X344" s="40">
        <v>536</v>
      </c>
      <c r="Y344" s="40"/>
      <c r="Z344" s="40"/>
      <c r="AA344" s="40"/>
      <c r="AB344" s="40"/>
      <c r="AC344" s="40" t="s">
        <v>45</v>
      </c>
      <c r="AD344" s="40" t="s">
        <v>79</v>
      </c>
      <c r="AE344" s="40"/>
      <c r="AF344" s="40"/>
    </row>
    <row r="345" spans="1:32">
      <c r="A345" s="40" t="s">
        <v>1747</v>
      </c>
      <c r="B345" s="88">
        <v>40977</v>
      </c>
      <c r="C345" s="40" t="s">
        <v>2045</v>
      </c>
      <c r="D345" s="40" t="s">
        <v>30</v>
      </c>
      <c r="E345" s="40" t="s">
        <v>25</v>
      </c>
      <c r="F345" s="47" t="s">
        <v>2569</v>
      </c>
      <c r="G345" s="40" t="s">
        <v>26</v>
      </c>
      <c r="H345" s="40" t="s">
        <v>27</v>
      </c>
      <c r="I345" s="40" t="s">
        <v>40</v>
      </c>
      <c r="J345" s="40">
        <v>26.5</v>
      </c>
      <c r="K345" s="40">
        <v>17.100000000000001</v>
      </c>
      <c r="L345" s="40">
        <v>15.5</v>
      </c>
      <c r="M345" s="40"/>
      <c r="N345" s="40"/>
      <c r="O345" s="40"/>
      <c r="P345" s="40"/>
      <c r="Q345" s="40">
        <v>14</v>
      </c>
      <c r="R345" s="40">
        <v>68</v>
      </c>
      <c r="S345" s="40">
        <f>68-14</f>
        <v>54</v>
      </c>
      <c r="T345" s="40">
        <v>34</v>
      </c>
      <c r="U345" s="40"/>
      <c r="V345" s="40"/>
      <c r="W345" s="40"/>
      <c r="X345" s="40">
        <v>535</v>
      </c>
      <c r="Y345" s="40"/>
      <c r="Z345" s="40"/>
      <c r="AA345" s="40"/>
      <c r="AB345" s="40"/>
      <c r="AC345" s="40" t="s">
        <v>45</v>
      </c>
      <c r="AD345" s="40" t="s">
        <v>105</v>
      </c>
      <c r="AE345" s="40"/>
      <c r="AF345" s="40"/>
    </row>
    <row r="346" spans="1:32">
      <c r="A346" s="40" t="s">
        <v>1748</v>
      </c>
      <c r="B346" s="88">
        <v>40978</v>
      </c>
      <c r="C346" s="40" t="s">
        <v>2036</v>
      </c>
      <c r="D346" s="40" t="s">
        <v>121</v>
      </c>
      <c r="E346" s="40" t="s">
        <v>25</v>
      </c>
      <c r="F346" s="47" t="s">
        <v>2570</v>
      </c>
      <c r="G346" s="40" t="s">
        <v>26</v>
      </c>
      <c r="H346" s="40" t="s">
        <v>27</v>
      </c>
      <c r="I346" s="40" t="s">
        <v>40</v>
      </c>
      <c r="J346" s="40">
        <v>50.3</v>
      </c>
      <c r="K346" s="40"/>
      <c r="L346" s="40">
        <v>22.1</v>
      </c>
      <c r="M346" s="40">
        <f>153+32.4</f>
        <v>185.4</v>
      </c>
      <c r="N346" s="40">
        <f>153+39.8</f>
        <v>192.8</v>
      </c>
      <c r="O346" s="40"/>
      <c r="P346" s="40">
        <v>35.35</v>
      </c>
      <c r="Q346" s="40">
        <v>13</v>
      </c>
      <c r="R346" s="40">
        <v>199</v>
      </c>
      <c r="S346" s="40">
        <f t="shared" ref="S346:S366" si="14">R346-Q346</f>
        <v>186</v>
      </c>
      <c r="T346" s="40">
        <v>0</v>
      </c>
      <c r="U346" s="40"/>
      <c r="V346" s="40"/>
      <c r="W346" s="40"/>
      <c r="X346" s="40"/>
      <c r="Y346" s="40"/>
      <c r="Z346" s="40"/>
      <c r="AA346" s="40"/>
      <c r="AB346" s="40"/>
      <c r="AC346" s="40" t="s">
        <v>59</v>
      </c>
      <c r="AD346" s="40" t="s">
        <v>105</v>
      </c>
      <c r="AE346" s="40"/>
      <c r="AF346" s="40"/>
    </row>
    <row r="347" spans="1:32">
      <c r="A347" s="40" t="s">
        <v>1748</v>
      </c>
      <c r="B347" s="88">
        <v>40978</v>
      </c>
      <c r="C347" s="40" t="s">
        <v>2040</v>
      </c>
      <c r="D347" s="40" t="s">
        <v>35</v>
      </c>
      <c r="E347" s="40" t="s">
        <v>25</v>
      </c>
      <c r="F347" s="47" t="s">
        <v>2571</v>
      </c>
      <c r="G347" s="40" t="s">
        <v>26</v>
      </c>
      <c r="H347" s="40" t="s">
        <v>27</v>
      </c>
      <c r="I347" s="40" t="s">
        <v>40</v>
      </c>
      <c r="J347" s="40">
        <v>25.1</v>
      </c>
      <c r="K347" s="40">
        <v>14.35</v>
      </c>
      <c r="L347" s="40">
        <v>19</v>
      </c>
      <c r="M347" s="40"/>
      <c r="N347" s="40"/>
      <c r="O347" s="40"/>
      <c r="P347" s="40"/>
      <c r="Q347" s="40">
        <v>13</v>
      </c>
      <c r="R347" s="40">
        <v>76</v>
      </c>
      <c r="S347" s="40">
        <f t="shared" si="14"/>
        <v>63</v>
      </c>
      <c r="T347" s="40">
        <f>6+6</f>
        <v>12</v>
      </c>
      <c r="U347" s="40"/>
      <c r="V347" s="40"/>
      <c r="W347" s="40"/>
      <c r="X347" s="40">
        <v>542</v>
      </c>
      <c r="Y347" s="40"/>
      <c r="Z347" s="40"/>
      <c r="AA347" s="40"/>
      <c r="AB347" s="40"/>
      <c r="AC347" s="40" t="s">
        <v>59</v>
      </c>
      <c r="AD347" s="40" t="s">
        <v>79</v>
      </c>
      <c r="AE347" s="40"/>
      <c r="AF347" s="40"/>
    </row>
    <row r="348" spans="1:32">
      <c r="A348" s="40" t="s">
        <v>1748</v>
      </c>
      <c r="B348" s="88">
        <v>40978</v>
      </c>
      <c r="C348" s="40" t="s">
        <v>2025</v>
      </c>
      <c r="D348" s="40" t="s">
        <v>36</v>
      </c>
      <c r="E348" s="40" t="s">
        <v>25</v>
      </c>
      <c r="F348" s="47" t="s">
        <v>2572</v>
      </c>
      <c r="G348" s="40" t="s">
        <v>26</v>
      </c>
      <c r="H348" s="40" t="s">
        <v>27</v>
      </c>
      <c r="I348" s="40" t="s">
        <v>40</v>
      </c>
      <c r="J348" s="40">
        <v>28.9</v>
      </c>
      <c r="K348" s="40"/>
      <c r="L348" s="40">
        <v>25.6</v>
      </c>
      <c r="M348" s="40">
        <v>124.3</v>
      </c>
      <c r="N348" s="40">
        <v>83.9</v>
      </c>
      <c r="O348" s="40"/>
      <c r="P348" s="40"/>
      <c r="Q348" s="40">
        <v>13</v>
      </c>
      <c r="R348" s="40">
        <v>93</v>
      </c>
      <c r="S348" s="40">
        <f t="shared" si="14"/>
        <v>80</v>
      </c>
      <c r="T348" s="40">
        <f>3</f>
        <v>3</v>
      </c>
      <c r="U348" s="40"/>
      <c r="V348" s="40"/>
      <c r="W348" s="40"/>
      <c r="X348" s="40"/>
      <c r="Y348" s="40"/>
      <c r="Z348" s="40"/>
      <c r="AA348" s="40"/>
      <c r="AB348" s="40"/>
      <c r="AC348" s="40" t="s">
        <v>59</v>
      </c>
      <c r="AD348" s="45" t="s">
        <v>105</v>
      </c>
      <c r="AE348" s="45" t="s">
        <v>2596</v>
      </c>
      <c r="AF348" s="45"/>
    </row>
    <row r="349" spans="1:32">
      <c r="A349" s="40" t="s">
        <v>1748</v>
      </c>
      <c r="B349" s="88">
        <v>40978</v>
      </c>
      <c r="C349" s="40" t="s">
        <v>2047</v>
      </c>
      <c r="D349" s="40" t="s">
        <v>36</v>
      </c>
      <c r="E349" s="40" t="s">
        <v>25</v>
      </c>
      <c r="F349" s="47" t="s">
        <v>2573</v>
      </c>
      <c r="G349" s="40" t="s">
        <v>26</v>
      </c>
      <c r="H349" s="40" t="s">
        <v>33</v>
      </c>
      <c r="I349" s="40" t="s">
        <v>266</v>
      </c>
      <c r="J349" s="40">
        <v>33.5</v>
      </c>
      <c r="K349" s="40"/>
      <c r="L349" s="40">
        <v>8.15</v>
      </c>
      <c r="M349" s="40">
        <v>145.30000000000001</v>
      </c>
      <c r="N349" s="40">
        <v>101</v>
      </c>
      <c r="O349" s="40"/>
      <c r="P349" s="40"/>
      <c r="Q349" s="40">
        <v>13</v>
      </c>
      <c r="R349" s="40">
        <v>126</v>
      </c>
      <c r="S349" s="40">
        <f t="shared" si="14"/>
        <v>113</v>
      </c>
      <c r="T349" s="40">
        <v>0</v>
      </c>
      <c r="U349" s="40"/>
      <c r="V349" s="40" t="s">
        <v>267</v>
      </c>
      <c r="W349" s="40"/>
      <c r="X349" s="40"/>
      <c r="Y349" s="40"/>
      <c r="Z349" s="40"/>
      <c r="AA349" s="40"/>
      <c r="AB349" s="40"/>
      <c r="AC349" s="40" t="s">
        <v>59</v>
      </c>
      <c r="AD349" s="40" t="s">
        <v>59</v>
      </c>
      <c r="AE349" s="40"/>
      <c r="AF349" s="40"/>
    </row>
    <row r="350" spans="1:32">
      <c r="A350" s="40" t="s">
        <v>1748</v>
      </c>
      <c r="B350" s="88">
        <v>40978</v>
      </c>
      <c r="C350" s="40" t="s">
        <v>2026</v>
      </c>
      <c r="D350" s="40" t="s">
        <v>31</v>
      </c>
      <c r="E350" s="40" t="s">
        <v>25</v>
      </c>
      <c r="F350" s="47" t="s">
        <v>2574</v>
      </c>
      <c r="G350" s="40" t="s">
        <v>26</v>
      </c>
      <c r="H350" s="40" t="s">
        <v>27</v>
      </c>
      <c r="I350" s="40" t="s">
        <v>40</v>
      </c>
      <c r="J350" s="40">
        <v>40.1</v>
      </c>
      <c r="K350" s="40">
        <v>21.5</v>
      </c>
      <c r="L350" s="40">
        <v>35.799999999999997</v>
      </c>
      <c r="M350" s="40"/>
      <c r="N350" s="40"/>
      <c r="O350" s="40"/>
      <c r="P350" s="40"/>
      <c r="Q350" s="40">
        <v>13</v>
      </c>
      <c r="R350" s="40">
        <v>260</v>
      </c>
      <c r="S350" s="40">
        <f t="shared" si="14"/>
        <v>247</v>
      </c>
      <c r="T350" s="40">
        <f>2+41</f>
        <v>43</v>
      </c>
      <c r="U350" s="40"/>
      <c r="V350" s="40" t="s">
        <v>271</v>
      </c>
      <c r="W350" s="40"/>
      <c r="X350" s="40">
        <v>541</v>
      </c>
      <c r="Y350" s="40"/>
      <c r="Z350" s="40"/>
      <c r="AA350" s="40"/>
      <c r="AB350" s="40"/>
      <c r="AC350" s="40" t="s">
        <v>59</v>
      </c>
      <c r="AD350" s="40" t="s">
        <v>45</v>
      </c>
      <c r="AE350" s="40"/>
      <c r="AF350" s="40"/>
    </row>
    <row r="351" spans="1:32">
      <c r="A351" s="40" t="s">
        <v>1748</v>
      </c>
      <c r="B351" s="88">
        <v>40978</v>
      </c>
      <c r="C351" s="40" t="s">
        <v>2048</v>
      </c>
      <c r="D351" s="40" t="s">
        <v>146</v>
      </c>
      <c r="E351" s="40" t="s">
        <v>25</v>
      </c>
      <c r="F351" s="47" t="s">
        <v>2575</v>
      </c>
      <c r="G351" s="40" t="s">
        <v>26</v>
      </c>
      <c r="H351" s="40" t="s">
        <v>27</v>
      </c>
      <c r="I351" s="40" t="s">
        <v>88</v>
      </c>
      <c r="J351" s="40">
        <v>23.6</v>
      </c>
      <c r="K351" s="40">
        <v>16.3</v>
      </c>
      <c r="L351" s="40">
        <v>24.4</v>
      </c>
      <c r="M351" s="40"/>
      <c r="N351" s="40"/>
      <c r="O351" s="40"/>
      <c r="P351" s="40"/>
      <c r="Q351" s="40">
        <v>13</v>
      </c>
      <c r="R351" s="40">
        <v>65</v>
      </c>
      <c r="S351" s="40">
        <f t="shared" si="14"/>
        <v>52</v>
      </c>
      <c r="T351" s="40">
        <f>2+2</f>
        <v>4</v>
      </c>
      <c r="U351" s="40"/>
      <c r="V351" s="40"/>
      <c r="W351" s="40"/>
      <c r="X351" s="40">
        <v>543</v>
      </c>
      <c r="Y351" s="40"/>
      <c r="Z351" s="40"/>
      <c r="AA351" s="40"/>
      <c r="AB351" s="40"/>
      <c r="AC351" s="40" t="s">
        <v>59</v>
      </c>
      <c r="AD351" s="40" t="s">
        <v>115</v>
      </c>
      <c r="AE351" s="40"/>
      <c r="AF351" s="40"/>
    </row>
    <row r="352" spans="1:32">
      <c r="A352" s="40" t="s">
        <v>1748</v>
      </c>
      <c r="B352" s="88">
        <v>40978</v>
      </c>
      <c r="C352" s="40" t="s">
        <v>2018</v>
      </c>
      <c r="D352" s="40" t="s">
        <v>146</v>
      </c>
      <c r="E352" s="40" t="s">
        <v>25</v>
      </c>
      <c r="F352" s="47" t="s">
        <v>2576</v>
      </c>
      <c r="G352" s="40" t="s">
        <v>26</v>
      </c>
      <c r="H352" s="40" t="s">
        <v>27</v>
      </c>
      <c r="I352" s="40" t="s">
        <v>88</v>
      </c>
      <c r="J352" s="40">
        <v>22.8</v>
      </c>
      <c r="K352" s="40">
        <v>14.2</v>
      </c>
      <c r="L352" s="40">
        <v>19.5</v>
      </c>
      <c r="M352" s="40"/>
      <c r="N352" s="40"/>
      <c r="O352" s="40"/>
      <c r="P352" s="40"/>
      <c r="Q352" s="40">
        <v>13</v>
      </c>
      <c r="R352" s="40">
        <v>57</v>
      </c>
      <c r="S352" s="40">
        <f t="shared" si="14"/>
        <v>44</v>
      </c>
      <c r="T352" s="40">
        <f>2</f>
        <v>2</v>
      </c>
      <c r="U352" s="40"/>
      <c r="V352" s="40"/>
      <c r="W352" s="40"/>
      <c r="X352" s="40">
        <v>539</v>
      </c>
      <c r="Y352" s="40"/>
      <c r="Z352" s="40"/>
      <c r="AA352" s="40"/>
      <c r="AB352" s="40"/>
      <c r="AC352" s="40" t="s">
        <v>59</v>
      </c>
      <c r="AD352" s="40" t="s">
        <v>79</v>
      </c>
      <c r="AE352" s="40" t="s">
        <v>280</v>
      </c>
      <c r="AF352" s="40"/>
    </row>
    <row r="353" spans="1:32">
      <c r="A353" s="40" t="s">
        <v>1748</v>
      </c>
      <c r="B353" s="88">
        <v>40978</v>
      </c>
      <c r="C353" s="40" t="s">
        <v>2038</v>
      </c>
      <c r="D353" s="40" t="s">
        <v>29</v>
      </c>
      <c r="E353" s="40" t="s">
        <v>25</v>
      </c>
      <c r="F353" s="47" t="s">
        <v>2577</v>
      </c>
      <c r="G353" s="40" t="s">
        <v>26</v>
      </c>
      <c r="H353" s="40" t="s">
        <v>27</v>
      </c>
      <c r="I353" s="40" t="s">
        <v>40</v>
      </c>
      <c r="J353" s="40">
        <v>38.799999999999997</v>
      </c>
      <c r="K353" s="40">
        <v>23.45</v>
      </c>
      <c r="L353" s="40">
        <v>23.6</v>
      </c>
      <c r="M353" s="40"/>
      <c r="N353" s="40"/>
      <c r="O353" s="40"/>
      <c r="P353" s="40"/>
      <c r="Q353" s="40">
        <v>13</v>
      </c>
      <c r="R353" s="40">
        <v>156</v>
      </c>
      <c r="S353" s="40">
        <f t="shared" si="14"/>
        <v>143</v>
      </c>
      <c r="T353" s="40">
        <f>3+56</f>
        <v>59</v>
      </c>
      <c r="U353" s="40"/>
      <c r="V353" s="40" t="s">
        <v>269</v>
      </c>
      <c r="W353" s="40"/>
      <c r="X353" s="40">
        <v>540</v>
      </c>
      <c r="Y353" s="40"/>
      <c r="Z353" s="40"/>
      <c r="AA353" s="40"/>
      <c r="AB353" s="40"/>
      <c r="AC353" s="40" t="s">
        <v>59</v>
      </c>
      <c r="AD353" s="40" t="s">
        <v>59</v>
      </c>
      <c r="AE353" s="40"/>
      <c r="AF353" s="40"/>
    </row>
    <row r="354" spans="1:32">
      <c r="A354" s="40" t="s">
        <v>1748</v>
      </c>
      <c r="B354" s="88">
        <v>40978</v>
      </c>
      <c r="C354" s="40" t="s">
        <v>2037</v>
      </c>
      <c r="D354" s="40" t="s">
        <v>30</v>
      </c>
      <c r="E354" s="40" t="s">
        <v>25</v>
      </c>
      <c r="F354" s="47" t="s">
        <v>2578</v>
      </c>
      <c r="G354" s="40" t="s">
        <v>26</v>
      </c>
      <c r="H354" s="40" t="s">
        <v>27</v>
      </c>
      <c r="I354" s="40" t="s">
        <v>40</v>
      </c>
      <c r="J354" s="40">
        <v>27.1</v>
      </c>
      <c r="K354" s="40">
        <v>16.399999999999999</v>
      </c>
      <c r="L354" s="40">
        <v>19.399999999999999</v>
      </c>
      <c r="M354" s="40"/>
      <c r="N354" s="40"/>
      <c r="O354" s="40"/>
      <c r="P354" s="40"/>
      <c r="Q354" s="40">
        <v>13</v>
      </c>
      <c r="R354" s="40">
        <v>68</v>
      </c>
      <c r="S354" s="40">
        <f t="shared" si="14"/>
        <v>55</v>
      </c>
      <c r="T354" s="40">
        <f>3+23</f>
        <v>26</v>
      </c>
      <c r="U354" s="40"/>
      <c r="V354" s="40" t="s">
        <v>268</v>
      </c>
      <c r="W354" s="40"/>
      <c r="X354" s="40">
        <v>538</v>
      </c>
      <c r="Y354" s="40"/>
      <c r="Z354" s="40"/>
      <c r="AA354" s="40"/>
      <c r="AB354" s="40"/>
      <c r="AC354" s="40" t="s">
        <v>59</v>
      </c>
      <c r="AD354" s="40" t="s">
        <v>59</v>
      </c>
      <c r="AE354" s="40"/>
      <c r="AF354" s="40"/>
    </row>
    <row r="355" spans="1:32">
      <c r="A355" s="40" t="s">
        <v>1749</v>
      </c>
      <c r="B355" s="88">
        <v>40979</v>
      </c>
      <c r="C355" s="40" t="s">
        <v>2052</v>
      </c>
      <c r="D355" s="40" t="s">
        <v>121</v>
      </c>
      <c r="E355" s="40" t="s">
        <v>25</v>
      </c>
      <c r="F355" s="47" t="s">
        <v>2579</v>
      </c>
      <c r="G355" s="40" t="s">
        <v>26</v>
      </c>
      <c r="H355" s="40" t="s">
        <v>33</v>
      </c>
      <c r="I355" s="40"/>
      <c r="J355" s="40">
        <v>46.7</v>
      </c>
      <c r="K355" s="40"/>
      <c r="L355" s="40">
        <v>8.5</v>
      </c>
      <c r="M355" s="40">
        <f>130+49.7</f>
        <v>179.7</v>
      </c>
      <c r="N355" s="40">
        <f>130+40.4</f>
        <v>170.4</v>
      </c>
      <c r="O355" s="40"/>
      <c r="P355" s="40">
        <v>31.6</v>
      </c>
      <c r="Q355" s="40">
        <v>13</v>
      </c>
      <c r="R355" s="40">
        <v>158</v>
      </c>
      <c r="S355" s="40">
        <f t="shared" si="14"/>
        <v>145</v>
      </c>
      <c r="T355" s="40">
        <v>0</v>
      </c>
      <c r="U355" s="40"/>
      <c r="V355" s="40"/>
      <c r="W355" s="40"/>
      <c r="X355" s="40"/>
      <c r="Y355" s="40"/>
      <c r="Z355" s="40"/>
      <c r="AA355" s="40"/>
      <c r="AB355" s="40"/>
      <c r="AC355" s="40" t="s">
        <v>45</v>
      </c>
      <c r="AD355" s="40" t="s">
        <v>79</v>
      </c>
      <c r="AE355" s="40"/>
      <c r="AF355" s="40"/>
    </row>
    <row r="356" spans="1:32">
      <c r="A356" s="40" t="s">
        <v>1749</v>
      </c>
      <c r="B356" s="88">
        <v>40979</v>
      </c>
      <c r="C356" s="40" t="s">
        <v>2026</v>
      </c>
      <c r="D356" s="40" t="s">
        <v>35</v>
      </c>
      <c r="E356" s="40" t="s">
        <v>25</v>
      </c>
      <c r="F356" s="47" t="s">
        <v>2580</v>
      </c>
      <c r="G356" s="40" t="s">
        <v>26</v>
      </c>
      <c r="H356" s="40" t="s">
        <v>27</v>
      </c>
      <c r="I356" s="40" t="s">
        <v>276</v>
      </c>
      <c r="J356" s="40">
        <v>27</v>
      </c>
      <c r="K356" s="40">
        <v>16.5</v>
      </c>
      <c r="L356" s="40">
        <v>19.3</v>
      </c>
      <c r="M356" s="40"/>
      <c r="N356" s="40"/>
      <c r="O356" s="40"/>
      <c r="P356" s="40"/>
      <c r="Q356" s="40">
        <v>13</v>
      </c>
      <c r="R356" s="40">
        <v>72</v>
      </c>
      <c r="S356" s="40">
        <f t="shared" si="14"/>
        <v>59</v>
      </c>
      <c r="T356" s="40">
        <v>7</v>
      </c>
      <c r="U356" s="40"/>
      <c r="V356" s="40"/>
      <c r="W356" s="40"/>
      <c r="X356" s="40"/>
      <c r="Y356" s="40"/>
      <c r="Z356" s="40"/>
      <c r="AA356" s="40"/>
      <c r="AB356" s="40"/>
      <c r="AC356" s="40" t="s">
        <v>45</v>
      </c>
      <c r="AD356" s="40" t="s">
        <v>59</v>
      </c>
      <c r="AE356" s="40"/>
      <c r="AF356" s="40"/>
    </row>
    <row r="357" spans="1:32">
      <c r="A357" s="40" t="s">
        <v>1749</v>
      </c>
      <c r="B357" s="88">
        <v>40979</v>
      </c>
      <c r="C357" s="40" t="s">
        <v>2034</v>
      </c>
      <c r="D357" s="40" t="s">
        <v>36</v>
      </c>
      <c r="E357" s="40" t="s">
        <v>25</v>
      </c>
      <c r="F357" s="47" t="s">
        <v>2581</v>
      </c>
      <c r="G357" s="40" t="s">
        <v>26</v>
      </c>
      <c r="H357" s="40" t="s">
        <v>33</v>
      </c>
      <c r="I357" s="40"/>
      <c r="J357" s="40">
        <v>31.9</v>
      </c>
      <c r="K357" s="40"/>
      <c r="L357" s="40">
        <v>6.4</v>
      </c>
      <c r="M357" s="40">
        <v>129</v>
      </c>
      <c r="N357" s="40">
        <v>93</v>
      </c>
      <c r="O357" s="40"/>
      <c r="P357" s="40"/>
      <c r="Q357" s="40">
        <v>13</v>
      </c>
      <c r="R357" s="40">
        <v>103</v>
      </c>
      <c r="S357" s="40">
        <f t="shared" si="14"/>
        <v>90</v>
      </c>
      <c r="T357" s="40">
        <v>1</v>
      </c>
      <c r="U357" s="40"/>
      <c r="V357" s="40"/>
      <c r="W357" s="40"/>
      <c r="X357" s="40"/>
      <c r="Y357" s="40"/>
      <c r="Z357" s="40"/>
      <c r="AA357" s="40"/>
      <c r="AB357" s="40"/>
      <c r="AC357" s="40" t="s">
        <v>45</v>
      </c>
      <c r="AD357" s="40" t="s">
        <v>115</v>
      </c>
      <c r="AE357" s="40" t="s">
        <v>278</v>
      </c>
      <c r="AF357" s="40"/>
    </row>
    <row r="358" spans="1:32">
      <c r="A358" s="40" t="s">
        <v>1749</v>
      </c>
      <c r="B358" s="88">
        <v>40979</v>
      </c>
      <c r="C358" s="40" t="s">
        <v>2053</v>
      </c>
      <c r="D358" s="40" t="s">
        <v>24</v>
      </c>
      <c r="E358" s="40" t="s">
        <v>25</v>
      </c>
      <c r="F358" s="47" t="s">
        <v>2582</v>
      </c>
      <c r="G358" s="40" t="s">
        <v>26</v>
      </c>
      <c r="H358" s="40" t="s">
        <v>27</v>
      </c>
      <c r="I358" s="40" t="s">
        <v>40</v>
      </c>
      <c r="J358" s="40">
        <v>44.4</v>
      </c>
      <c r="K358" s="40">
        <v>23.3</v>
      </c>
      <c r="L358" s="40">
        <v>38.6</v>
      </c>
      <c r="M358" s="40"/>
      <c r="N358" s="40"/>
      <c r="O358" s="40"/>
      <c r="P358" s="40"/>
      <c r="Q358" s="40">
        <v>13</v>
      </c>
      <c r="R358" s="40">
        <v>360</v>
      </c>
      <c r="S358" s="40">
        <f t="shared" si="14"/>
        <v>347</v>
      </c>
      <c r="T358" s="40">
        <f>9+4</f>
        <v>13</v>
      </c>
      <c r="U358" s="40"/>
      <c r="V358" s="40" t="s">
        <v>279</v>
      </c>
      <c r="W358" s="40"/>
      <c r="X358" s="40">
        <v>547</v>
      </c>
      <c r="Y358" s="40"/>
      <c r="Z358" s="40"/>
      <c r="AA358" s="40"/>
      <c r="AB358" s="40"/>
      <c r="AC358" s="40" t="s">
        <v>45</v>
      </c>
      <c r="AD358" s="40" t="s">
        <v>105</v>
      </c>
      <c r="AE358" s="40" t="s">
        <v>272</v>
      </c>
      <c r="AF358" s="40"/>
    </row>
    <row r="359" spans="1:32">
      <c r="A359" s="40" t="s">
        <v>1749</v>
      </c>
      <c r="B359" s="88">
        <v>40979</v>
      </c>
      <c r="C359" s="40" t="s">
        <v>2032</v>
      </c>
      <c r="D359" s="40" t="s">
        <v>29</v>
      </c>
      <c r="E359" s="40" t="s">
        <v>25</v>
      </c>
      <c r="F359" s="47" t="s">
        <v>2583</v>
      </c>
      <c r="G359" s="40" t="s">
        <v>26</v>
      </c>
      <c r="H359" s="40" t="s">
        <v>33</v>
      </c>
      <c r="I359" s="40" t="s">
        <v>63</v>
      </c>
      <c r="J359" s="40">
        <v>40.5</v>
      </c>
      <c r="K359" s="40">
        <v>24.1</v>
      </c>
      <c r="L359" s="40">
        <v>11.9</v>
      </c>
      <c r="M359" s="40"/>
      <c r="N359" s="40"/>
      <c r="O359" s="40"/>
      <c r="P359" s="40"/>
      <c r="Q359" s="40">
        <v>13</v>
      </c>
      <c r="R359" s="40">
        <v>144</v>
      </c>
      <c r="S359" s="40">
        <f t="shared" si="14"/>
        <v>131</v>
      </c>
      <c r="T359" s="40">
        <v>52</v>
      </c>
      <c r="U359" s="40"/>
      <c r="V359" s="40" t="s">
        <v>275</v>
      </c>
      <c r="W359" s="40"/>
      <c r="X359" s="40">
        <v>544</v>
      </c>
      <c r="Y359" s="40"/>
      <c r="Z359" s="40"/>
      <c r="AA359" s="40"/>
      <c r="AB359" s="40"/>
      <c r="AC359" s="40" t="s">
        <v>45</v>
      </c>
      <c r="AD359" s="45" t="s">
        <v>105</v>
      </c>
      <c r="AE359" s="45" t="s">
        <v>2602</v>
      </c>
      <c r="AF359" s="45"/>
    </row>
    <row r="360" spans="1:32">
      <c r="A360" s="40" t="s">
        <v>1749</v>
      </c>
      <c r="B360" s="88">
        <v>40979</v>
      </c>
      <c r="C360" s="40" t="s">
        <v>2033</v>
      </c>
      <c r="D360" s="40" t="s">
        <v>30</v>
      </c>
      <c r="E360" s="40" t="s">
        <v>25</v>
      </c>
      <c r="F360" s="47" t="s">
        <v>2584</v>
      </c>
      <c r="G360" s="40" t="s">
        <v>26</v>
      </c>
      <c r="H360" s="40" t="s">
        <v>27</v>
      </c>
      <c r="I360" s="40" t="s">
        <v>40</v>
      </c>
      <c r="J360" s="40">
        <v>28.4</v>
      </c>
      <c r="K360" s="40">
        <v>11.2</v>
      </c>
      <c r="L360" s="40">
        <v>10.1</v>
      </c>
      <c r="M360" s="40"/>
      <c r="N360" s="40"/>
      <c r="O360" s="40"/>
      <c r="P360" s="40"/>
      <c r="Q360" s="40">
        <v>13</v>
      </c>
      <c r="R360" s="40">
        <v>62</v>
      </c>
      <c r="S360" s="40">
        <f t="shared" si="14"/>
        <v>49</v>
      </c>
      <c r="T360" s="40">
        <v>28</v>
      </c>
      <c r="U360" s="40"/>
      <c r="V360" s="40"/>
      <c r="W360" s="40"/>
      <c r="X360" s="40">
        <v>545</v>
      </c>
      <c r="Y360" s="40"/>
      <c r="Z360" s="40"/>
      <c r="AA360" s="40"/>
      <c r="AB360" s="40"/>
      <c r="AC360" s="40" t="s">
        <v>45</v>
      </c>
      <c r="AD360" s="40" t="s">
        <v>79</v>
      </c>
      <c r="AE360" s="40"/>
      <c r="AF360" s="40"/>
    </row>
    <row r="361" spans="1:32">
      <c r="A361" s="40" t="s">
        <v>1749</v>
      </c>
      <c r="B361" s="88">
        <v>40979</v>
      </c>
      <c r="C361" s="40" t="s">
        <v>2023</v>
      </c>
      <c r="D361" s="40" t="s">
        <v>30</v>
      </c>
      <c r="E361" s="40" t="s">
        <v>25</v>
      </c>
      <c r="F361" s="47" t="s">
        <v>2585</v>
      </c>
      <c r="G361" s="40" t="s">
        <v>125</v>
      </c>
      <c r="H361" s="40" t="s">
        <v>90</v>
      </c>
      <c r="I361" s="40"/>
      <c r="J361" s="40">
        <v>25.2</v>
      </c>
      <c r="K361" s="40">
        <v>16.399999999999999</v>
      </c>
      <c r="L361" s="40">
        <v>3.7</v>
      </c>
      <c r="M361" s="40"/>
      <c r="N361" s="40"/>
      <c r="O361" s="40"/>
      <c r="P361" s="40"/>
      <c r="Q361" s="40">
        <v>13</v>
      </c>
      <c r="R361" s="40">
        <v>40</v>
      </c>
      <c r="S361" s="40">
        <f t="shared" si="14"/>
        <v>27</v>
      </c>
      <c r="T361" s="40">
        <v>9</v>
      </c>
      <c r="U361" s="40"/>
      <c r="V361" s="40"/>
      <c r="W361" s="40"/>
      <c r="X361" s="40">
        <v>546</v>
      </c>
      <c r="Y361" s="40"/>
      <c r="Z361" s="40"/>
      <c r="AA361" s="40"/>
      <c r="AB361" s="40"/>
      <c r="AC361" s="40" t="s">
        <v>45</v>
      </c>
      <c r="AD361" s="40" t="s">
        <v>79</v>
      </c>
      <c r="AE361" s="40"/>
      <c r="AF361" s="40"/>
    </row>
    <row r="362" spans="1:32">
      <c r="A362" s="40" t="s">
        <v>1750</v>
      </c>
      <c r="B362" s="88">
        <v>40980</v>
      </c>
      <c r="C362" s="40" t="s">
        <v>2054</v>
      </c>
      <c r="D362" s="40" t="s">
        <v>35</v>
      </c>
      <c r="E362" s="40" t="s">
        <v>25</v>
      </c>
      <c r="F362" s="47" t="s">
        <v>2586</v>
      </c>
      <c r="G362" s="40" t="s">
        <v>26</v>
      </c>
      <c r="H362" s="40" t="s">
        <v>33</v>
      </c>
      <c r="I362" s="40" t="s">
        <v>156</v>
      </c>
      <c r="J362" s="40">
        <v>24.15</v>
      </c>
      <c r="K362" s="40">
        <v>15.9</v>
      </c>
      <c r="L362" s="40">
        <v>11.9</v>
      </c>
      <c r="M362" s="40"/>
      <c r="N362" s="40"/>
      <c r="O362" s="40"/>
      <c r="P362" s="40"/>
      <c r="Q362" s="40">
        <v>13</v>
      </c>
      <c r="R362" s="40">
        <v>72</v>
      </c>
      <c r="S362" s="40">
        <f t="shared" si="14"/>
        <v>59</v>
      </c>
      <c r="T362" s="40">
        <f>13+11</f>
        <v>24</v>
      </c>
      <c r="U362" s="40"/>
      <c r="V362" s="40" t="s">
        <v>283</v>
      </c>
      <c r="W362" s="40"/>
      <c r="X362" s="40">
        <v>548</v>
      </c>
      <c r="Y362" s="40"/>
      <c r="Z362" s="40"/>
      <c r="AA362" s="40"/>
      <c r="AB362" s="40"/>
      <c r="AC362" s="40" t="s">
        <v>59</v>
      </c>
      <c r="AD362" s="40" t="s">
        <v>45</v>
      </c>
      <c r="AE362" s="40"/>
      <c r="AF362" s="40"/>
    </row>
    <row r="363" spans="1:32">
      <c r="A363" s="40" t="s">
        <v>1750</v>
      </c>
      <c r="B363" s="88">
        <v>40980</v>
      </c>
      <c r="C363" s="40" t="s">
        <v>2031</v>
      </c>
      <c r="D363" s="40" t="s">
        <v>24</v>
      </c>
      <c r="E363" s="40" t="s">
        <v>25</v>
      </c>
      <c r="F363" s="47" t="s">
        <v>2587</v>
      </c>
      <c r="G363" s="40" t="s">
        <v>26</v>
      </c>
      <c r="H363" s="40" t="s">
        <v>27</v>
      </c>
      <c r="I363" s="40" t="s">
        <v>88</v>
      </c>
      <c r="J363" s="40">
        <v>44.35</v>
      </c>
      <c r="K363" s="40">
        <v>20.9</v>
      </c>
      <c r="L363" s="40">
        <v>41.2</v>
      </c>
      <c r="M363" s="40"/>
      <c r="N363" s="40"/>
      <c r="O363" s="40"/>
      <c r="P363" s="40"/>
      <c r="Q363" s="40">
        <v>13</v>
      </c>
      <c r="R363" s="40">
        <v>335</v>
      </c>
      <c r="S363" s="40">
        <f t="shared" si="14"/>
        <v>322</v>
      </c>
      <c r="T363" s="40">
        <f>1</f>
        <v>1</v>
      </c>
      <c r="U363" s="40"/>
      <c r="V363" s="40"/>
      <c r="W363" s="40"/>
      <c r="X363" s="40">
        <v>551</v>
      </c>
      <c r="Y363" s="40"/>
      <c r="Z363" s="40"/>
      <c r="AA363" s="40"/>
      <c r="AB363" s="40"/>
      <c r="AC363" s="40" t="s">
        <v>59</v>
      </c>
      <c r="AD363" s="40" t="s">
        <v>117</v>
      </c>
      <c r="AE363" s="40"/>
      <c r="AF363" s="40"/>
    </row>
    <row r="364" spans="1:32">
      <c r="A364" s="40" t="s">
        <v>1750</v>
      </c>
      <c r="B364" s="88">
        <v>40980</v>
      </c>
      <c r="C364" s="40" t="s">
        <v>2058</v>
      </c>
      <c r="D364" s="40" t="s">
        <v>31</v>
      </c>
      <c r="E364" s="40" t="s">
        <v>25</v>
      </c>
      <c r="F364" s="47" t="s">
        <v>2588</v>
      </c>
      <c r="G364" s="40" t="s">
        <v>26</v>
      </c>
      <c r="H364" s="40" t="s">
        <v>33</v>
      </c>
      <c r="I364" s="40" t="s">
        <v>250</v>
      </c>
      <c r="J364" s="40">
        <v>39</v>
      </c>
      <c r="K364" s="40">
        <v>21.9</v>
      </c>
      <c r="L364" s="40">
        <v>21</v>
      </c>
      <c r="M364" s="40"/>
      <c r="N364" s="40"/>
      <c r="O364" s="40"/>
      <c r="P364" s="40"/>
      <c r="Q364" s="40">
        <v>13</v>
      </c>
      <c r="R364" s="40">
        <v>206</v>
      </c>
      <c r="S364" s="40">
        <f t="shared" si="14"/>
        <v>193</v>
      </c>
      <c r="T364" s="40">
        <f>4+21</f>
        <v>25</v>
      </c>
      <c r="U364" s="40"/>
      <c r="V364" s="40"/>
      <c r="W364" s="40"/>
      <c r="X364" s="40">
        <v>552</v>
      </c>
      <c r="Y364" s="40"/>
      <c r="Z364" s="40"/>
      <c r="AA364" s="40"/>
      <c r="AB364" s="40"/>
      <c r="AC364" s="40" t="s">
        <v>59</v>
      </c>
      <c r="AD364" s="40" t="s">
        <v>79</v>
      </c>
      <c r="AE364" s="40"/>
      <c r="AF364" s="40"/>
    </row>
    <row r="365" spans="1:32">
      <c r="A365" s="40" t="s">
        <v>1750</v>
      </c>
      <c r="B365" s="88">
        <v>40980</v>
      </c>
      <c r="C365" s="40" t="s">
        <v>2060</v>
      </c>
      <c r="D365" s="40" t="s">
        <v>29</v>
      </c>
      <c r="E365" s="40" t="s">
        <v>25</v>
      </c>
      <c r="F365" s="47" t="s">
        <v>2589</v>
      </c>
      <c r="G365" s="40" t="s">
        <v>26</v>
      </c>
      <c r="H365" s="40" t="s">
        <v>33</v>
      </c>
      <c r="I365" s="40" t="s">
        <v>156</v>
      </c>
      <c r="J365" s="40">
        <v>39</v>
      </c>
      <c r="K365" s="40">
        <v>23.4</v>
      </c>
      <c r="L365" s="40">
        <v>14.5</v>
      </c>
      <c r="M365" s="40"/>
      <c r="N365" s="40"/>
      <c r="O365" s="40"/>
      <c r="P365" s="40"/>
      <c r="Q365" s="40">
        <v>13</v>
      </c>
      <c r="R365" s="40">
        <v>162</v>
      </c>
      <c r="S365" s="40">
        <f t="shared" si="14"/>
        <v>149</v>
      </c>
      <c r="T365" s="40">
        <f>10+32</f>
        <v>42</v>
      </c>
      <c r="U365" s="40"/>
      <c r="V365" s="40"/>
      <c r="W365" s="40"/>
      <c r="X365" s="40">
        <v>549</v>
      </c>
      <c r="Y365" s="40"/>
      <c r="Z365" s="40"/>
      <c r="AA365" s="40"/>
      <c r="AB365" s="40"/>
      <c r="AC365" s="40" t="s">
        <v>59</v>
      </c>
      <c r="AD365" s="40" t="s">
        <v>117</v>
      </c>
      <c r="AE365" s="40"/>
      <c r="AF365" s="40"/>
    </row>
    <row r="366" spans="1:32">
      <c r="A366" s="40" t="s">
        <v>1750</v>
      </c>
      <c r="B366" s="88">
        <v>40980</v>
      </c>
      <c r="C366" s="40" t="s">
        <v>2026</v>
      </c>
      <c r="D366" s="40" t="s">
        <v>32</v>
      </c>
      <c r="E366" s="40" t="s">
        <v>25</v>
      </c>
      <c r="F366" s="47" t="s">
        <v>2590</v>
      </c>
      <c r="G366" s="40" t="s">
        <v>125</v>
      </c>
      <c r="H366" s="40" t="s">
        <v>66</v>
      </c>
      <c r="I366" s="40"/>
      <c r="J366" s="40">
        <v>26.5</v>
      </c>
      <c r="K366" s="40">
        <v>17.3</v>
      </c>
      <c r="L366" s="40">
        <v>11.3</v>
      </c>
      <c r="M366" s="40"/>
      <c r="N366" s="40"/>
      <c r="O366" s="40"/>
      <c r="P366" s="40"/>
      <c r="Q366" s="40">
        <v>13</v>
      </c>
      <c r="R366" s="40">
        <v>53</v>
      </c>
      <c r="S366" s="40">
        <f t="shared" si="14"/>
        <v>40</v>
      </c>
      <c r="T366" s="40">
        <f>7+47</f>
        <v>54</v>
      </c>
      <c r="U366" s="40"/>
      <c r="V366" s="40" t="s">
        <v>285</v>
      </c>
      <c r="W366" s="40"/>
      <c r="X366" s="40">
        <v>550</v>
      </c>
      <c r="Y366" s="40"/>
      <c r="Z366" s="40"/>
      <c r="AA366" s="40"/>
      <c r="AB366" s="40"/>
      <c r="AC366" s="40" t="s">
        <v>59</v>
      </c>
      <c r="AD366" s="40" t="s">
        <v>59</v>
      </c>
      <c r="AE366" s="40" t="s">
        <v>284</v>
      </c>
      <c r="AF366" s="40"/>
    </row>
    <row r="367" spans="1:32">
      <c r="A367" s="41" t="s">
        <v>1751</v>
      </c>
      <c r="B367" s="90">
        <v>41060</v>
      </c>
      <c r="C367" s="41" t="s">
        <v>1825</v>
      </c>
      <c r="D367" s="41" t="s">
        <v>121</v>
      </c>
      <c r="E367" s="41" t="s">
        <v>53</v>
      </c>
      <c r="F367" s="71" t="s">
        <v>2084</v>
      </c>
      <c r="G367" s="40" t="s">
        <v>26</v>
      </c>
      <c r="H367" s="40" t="s">
        <v>27</v>
      </c>
      <c r="I367" s="41"/>
      <c r="J367" s="41"/>
      <c r="K367" s="41"/>
      <c r="L367" s="41"/>
      <c r="M367" s="41"/>
      <c r="N367" s="41"/>
      <c r="O367" s="41"/>
      <c r="P367" s="41"/>
      <c r="Q367" s="41"/>
      <c r="R367" s="41"/>
      <c r="S367" s="41"/>
      <c r="T367" s="41"/>
      <c r="U367" s="41"/>
      <c r="V367" s="41"/>
      <c r="W367" s="41" t="s">
        <v>73</v>
      </c>
      <c r="X367" s="41"/>
      <c r="Y367" s="41"/>
      <c r="Z367" s="41"/>
      <c r="AA367" s="41"/>
      <c r="AB367" s="41"/>
      <c r="AC367" s="41" t="s">
        <v>288</v>
      </c>
      <c r="AD367" s="40" t="s">
        <v>413</v>
      </c>
      <c r="AE367" s="40"/>
      <c r="AF367" s="40"/>
    </row>
    <row r="368" spans="1:32">
      <c r="A368" s="40" t="s">
        <v>1751</v>
      </c>
      <c r="B368" s="88">
        <v>41060</v>
      </c>
      <c r="C368" s="40" t="s">
        <v>1489</v>
      </c>
      <c r="D368" s="40" t="s">
        <v>36</v>
      </c>
      <c r="E368" s="40" t="s">
        <v>25</v>
      </c>
      <c r="F368" s="47" t="s">
        <v>2138</v>
      </c>
      <c r="G368" s="40" t="s">
        <v>26</v>
      </c>
      <c r="H368" s="40" t="s">
        <v>27</v>
      </c>
      <c r="I368" s="40" t="s">
        <v>40</v>
      </c>
      <c r="J368" s="40">
        <v>30.85</v>
      </c>
      <c r="K368" s="40"/>
      <c r="L368" s="40"/>
      <c r="M368" s="40">
        <v>136.9</v>
      </c>
      <c r="N368" s="40">
        <v>92.5</v>
      </c>
      <c r="O368" s="40"/>
      <c r="P368" s="40"/>
      <c r="Q368" s="40">
        <v>13</v>
      </c>
      <c r="R368" s="40">
        <v>112</v>
      </c>
      <c r="S368" s="40">
        <f t="shared" ref="S368:S374" si="15">R368-Q368</f>
        <v>99</v>
      </c>
      <c r="T368" s="40">
        <v>0</v>
      </c>
      <c r="U368" s="40"/>
      <c r="V368" s="40"/>
      <c r="W368" s="40"/>
      <c r="X368" s="40"/>
      <c r="Y368" s="40"/>
      <c r="Z368" s="40"/>
      <c r="AA368" s="40"/>
      <c r="AB368" s="40"/>
      <c r="AC368" s="40" t="s">
        <v>288</v>
      </c>
      <c r="AD368" s="40" t="s">
        <v>413</v>
      </c>
      <c r="AE368" s="40"/>
      <c r="AF368" s="40"/>
    </row>
    <row r="369" spans="1:32">
      <c r="A369" s="40" t="s">
        <v>1751</v>
      </c>
      <c r="B369" s="88">
        <v>41060</v>
      </c>
      <c r="C369" s="40" t="s">
        <v>1811</v>
      </c>
      <c r="D369" s="40" t="s">
        <v>36</v>
      </c>
      <c r="E369" s="40" t="s">
        <v>25</v>
      </c>
      <c r="F369" s="47" t="s">
        <v>2139</v>
      </c>
      <c r="G369" s="40" t="s">
        <v>26</v>
      </c>
      <c r="H369" s="40" t="s">
        <v>27</v>
      </c>
      <c r="I369" s="40" t="s">
        <v>40</v>
      </c>
      <c r="J369" s="40">
        <v>31.75</v>
      </c>
      <c r="K369" s="40"/>
      <c r="L369" s="40"/>
      <c r="M369" s="40">
        <v>125.6</v>
      </c>
      <c r="N369" s="40">
        <v>88.6</v>
      </c>
      <c r="O369" s="40"/>
      <c r="P369" s="40"/>
      <c r="Q369" s="40">
        <v>13</v>
      </c>
      <c r="R369" s="40">
        <v>121</v>
      </c>
      <c r="S369" s="40">
        <f t="shared" si="15"/>
        <v>108</v>
      </c>
      <c r="T369" s="40">
        <v>0</v>
      </c>
      <c r="U369" s="40"/>
      <c r="V369" s="40"/>
      <c r="W369" s="40"/>
      <c r="X369" s="40"/>
      <c r="Y369" s="40"/>
      <c r="Z369" s="40"/>
      <c r="AA369" s="40"/>
      <c r="AB369" s="40"/>
      <c r="AC369" s="40" t="s">
        <v>288</v>
      </c>
      <c r="AD369" s="40" t="s">
        <v>412</v>
      </c>
      <c r="AE369" s="40"/>
      <c r="AF369" s="40"/>
    </row>
    <row r="370" spans="1:32">
      <c r="A370" s="40" t="s">
        <v>1751</v>
      </c>
      <c r="B370" s="88">
        <v>41060</v>
      </c>
      <c r="C370" s="40" t="s">
        <v>1822</v>
      </c>
      <c r="D370" s="40" t="s">
        <v>36</v>
      </c>
      <c r="E370" s="40" t="s">
        <v>53</v>
      </c>
      <c r="F370" s="47" t="s">
        <v>2141</v>
      </c>
      <c r="G370" s="40" t="s">
        <v>26</v>
      </c>
      <c r="H370" s="40" t="s">
        <v>33</v>
      </c>
      <c r="I370" s="40"/>
      <c r="J370" s="40">
        <v>30.6</v>
      </c>
      <c r="K370" s="40"/>
      <c r="L370" s="40"/>
      <c r="M370" s="40">
        <v>128</v>
      </c>
      <c r="N370" s="40">
        <v>86.7</v>
      </c>
      <c r="O370" s="40"/>
      <c r="P370" s="40"/>
      <c r="Q370" s="40">
        <v>13</v>
      </c>
      <c r="R370" s="40">
        <v>99</v>
      </c>
      <c r="S370" s="40">
        <f t="shared" si="15"/>
        <v>86</v>
      </c>
      <c r="T370" s="40">
        <v>0</v>
      </c>
      <c r="U370" s="40"/>
      <c r="V370" s="40" t="s">
        <v>414</v>
      </c>
      <c r="W370" s="40"/>
      <c r="X370" s="40"/>
      <c r="Y370" s="40"/>
      <c r="Z370" s="40"/>
      <c r="AA370" s="40"/>
      <c r="AB370" s="40"/>
      <c r="AC370" s="40" t="s">
        <v>288</v>
      </c>
      <c r="AD370" s="40" t="s">
        <v>413</v>
      </c>
      <c r="AE370" s="40"/>
      <c r="AF370" s="40"/>
    </row>
    <row r="371" spans="1:32">
      <c r="A371" s="40" t="s">
        <v>1751</v>
      </c>
      <c r="B371" s="88">
        <v>41060</v>
      </c>
      <c r="C371" s="40" t="s">
        <v>1496</v>
      </c>
      <c r="D371" s="40" t="s">
        <v>36</v>
      </c>
      <c r="E371" s="40" t="s">
        <v>25</v>
      </c>
      <c r="F371" s="47" t="s">
        <v>2140</v>
      </c>
      <c r="G371" s="40" t="s">
        <v>26</v>
      </c>
      <c r="H371" s="40" t="s">
        <v>27</v>
      </c>
      <c r="I371" s="40" t="s">
        <v>40</v>
      </c>
      <c r="J371" s="40">
        <v>32.85</v>
      </c>
      <c r="K371" s="40"/>
      <c r="L371" s="40"/>
      <c r="M371" s="40">
        <v>135.4</v>
      </c>
      <c r="N371" s="40">
        <v>87.9</v>
      </c>
      <c r="O371" s="40"/>
      <c r="P371" s="40"/>
      <c r="Q371" s="40">
        <v>13</v>
      </c>
      <c r="R371" s="40">
        <v>99</v>
      </c>
      <c r="S371" s="40">
        <f t="shared" si="15"/>
        <v>86</v>
      </c>
      <c r="T371" s="40">
        <v>0</v>
      </c>
      <c r="U371" s="40"/>
      <c r="V371" s="40" t="s">
        <v>415</v>
      </c>
      <c r="W371" s="40"/>
      <c r="X371" s="40"/>
      <c r="Y371" s="40"/>
      <c r="Z371" s="40"/>
      <c r="AA371" s="40"/>
      <c r="AB371" s="40"/>
      <c r="AC371" s="40" t="s">
        <v>288</v>
      </c>
      <c r="AD371" s="40" t="s">
        <v>413</v>
      </c>
      <c r="AE371" s="40"/>
      <c r="AF371" s="40"/>
    </row>
    <row r="372" spans="1:32">
      <c r="A372" s="40" t="s">
        <v>1751</v>
      </c>
      <c r="B372" s="88">
        <v>41060</v>
      </c>
      <c r="C372" s="40" t="s">
        <v>1515</v>
      </c>
      <c r="D372" s="40" t="s">
        <v>36</v>
      </c>
      <c r="E372" s="40" t="s">
        <v>25</v>
      </c>
      <c r="F372" s="47" t="s">
        <v>2142</v>
      </c>
      <c r="G372" s="40" t="s">
        <v>26</v>
      </c>
      <c r="H372" s="40" t="s">
        <v>33</v>
      </c>
      <c r="I372" s="40"/>
      <c r="J372" s="40">
        <v>31.4</v>
      </c>
      <c r="K372" s="40"/>
      <c r="L372" s="40"/>
      <c r="M372" s="40">
        <v>136.80000000000001</v>
      </c>
      <c r="N372" s="40">
        <v>72.25</v>
      </c>
      <c r="O372" s="40"/>
      <c r="P372" s="40"/>
      <c r="Q372" s="40">
        <v>12</v>
      </c>
      <c r="R372" s="40">
        <v>109</v>
      </c>
      <c r="S372" s="40">
        <f t="shared" si="15"/>
        <v>97</v>
      </c>
      <c r="T372" s="40">
        <v>0</v>
      </c>
      <c r="U372" s="40"/>
      <c r="V372" s="40" t="s">
        <v>416</v>
      </c>
      <c r="W372" s="40"/>
      <c r="X372" s="40"/>
      <c r="Y372" s="40"/>
      <c r="Z372" s="40"/>
      <c r="AA372" s="40"/>
      <c r="AB372" s="40"/>
      <c r="AC372" s="40" t="s">
        <v>288</v>
      </c>
      <c r="AD372" s="40" t="s">
        <v>413</v>
      </c>
      <c r="AE372" s="40"/>
      <c r="AF372" s="40"/>
    </row>
    <row r="373" spans="1:32">
      <c r="A373" s="40" t="s">
        <v>1751</v>
      </c>
      <c r="B373" s="88">
        <v>41060</v>
      </c>
      <c r="C373" s="40" t="s">
        <v>1810</v>
      </c>
      <c r="D373" s="40" t="s">
        <v>31</v>
      </c>
      <c r="E373" s="40" t="s">
        <v>25</v>
      </c>
      <c r="F373" s="47" t="s">
        <v>2143</v>
      </c>
      <c r="G373" s="40" t="s">
        <v>224</v>
      </c>
      <c r="H373" s="40" t="s">
        <v>33</v>
      </c>
      <c r="I373" s="40"/>
      <c r="J373" s="40">
        <v>37.799999999999997</v>
      </c>
      <c r="K373" s="40">
        <v>18.75</v>
      </c>
      <c r="L373" s="40">
        <v>17.100000000000001</v>
      </c>
      <c r="M373" s="40"/>
      <c r="N373" s="40"/>
      <c r="O373" s="40"/>
      <c r="P373" s="40"/>
      <c r="Q373" s="40">
        <v>38</v>
      </c>
      <c r="R373" s="40">
        <v>149</v>
      </c>
      <c r="S373" s="40">
        <f t="shared" si="15"/>
        <v>111</v>
      </c>
      <c r="T373" s="40">
        <v>6</v>
      </c>
      <c r="U373" s="40"/>
      <c r="V373" s="40"/>
      <c r="W373" s="40"/>
      <c r="X373" s="40">
        <v>727</v>
      </c>
      <c r="Y373" s="40"/>
      <c r="Z373" s="40"/>
      <c r="AA373" s="40"/>
      <c r="AB373" s="40"/>
      <c r="AC373" s="40" t="s">
        <v>288</v>
      </c>
      <c r="AD373" s="40" t="s">
        <v>413</v>
      </c>
      <c r="AE373" s="40"/>
      <c r="AF373" s="40"/>
    </row>
    <row r="374" spans="1:32">
      <c r="A374" s="40" t="s">
        <v>1751</v>
      </c>
      <c r="B374" s="88">
        <v>41060</v>
      </c>
      <c r="C374" s="40" t="s">
        <v>1501</v>
      </c>
      <c r="D374" s="40" t="s">
        <v>31</v>
      </c>
      <c r="E374" s="40" t="s">
        <v>25</v>
      </c>
      <c r="F374" s="47" t="s">
        <v>2144</v>
      </c>
      <c r="G374" s="40" t="s">
        <v>26</v>
      </c>
      <c r="H374" s="40" t="s">
        <v>27</v>
      </c>
      <c r="I374" s="40" t="s">
        <v>40</v>
      </c>
      <c r="J374" s="40">
        <v>37.75</v>
      </c>
      <c r="K374" s="40">
        <v>19.899999999999999</v>
      </c>
      <c r="L374" s="40">
        <v>28.15</v>
      </c>
      <c r="M374" s="40"/>
      <c r="N374" s="40"/>
      <c r="O374" s="40"/>
      <c r="P374" s="40"/>
      <c r="Q374" s="40">
        <v>13</v>
      </c>
      <c r="R374" s="40">
        <v>177</v>
      </c>
      <c r="S374" s="40">
        <f t="shared" si="15"/>
        <v>164</v>
      </c>
      <c r="T374" s="40"/>
      <c r="U374" s="40"/>
      <c r="V374" s="40"/>
      <c r="W374" s="40"/>
      <c r="X374" s="40">
        <v>731</v>
      </c>
      <c r="Y374" s="40">
        <v>106</v>
      </c>
      <c r="Z374" s="40"/>
      <c r="AA374" s="40"/>
      <c r="AB374" s="40"/>
      <c r="AC374" s="40" t="s">
        <v>288</v>
      </c>
      <c r="AD374" s="40" t="s">
        <v>413</v>
      </c>
      <c r="AE374" s="40"/>
      <c r="AF374" s="40"/>
    </row>
    <row r="375" spans="1:32">
      <c r="A375" s="40" t="s">
        <v>1751</v>
      </c>
      <c r="B375" s="88">
        <v>41060</v>
      </c>
      <c r="C375" s="40" t="s">
        <v>1494</v>
      </c>
      <c r="D375" s="40" t="s">
        <v>29</v>
      </c>
      <c r="E375" s="40" t="s">
        <v>53</v>
      </c>
      <c r="F375" s="47" t="s">
        <v>2087</v>
      </c>
      <c r="G375" s="40" t="s">
        <v>26</v>
      </c>
      <c r="H375" s="40" t="s">
        <v>33</v>
      </c>
      <c r="I375" s="40"/>
      <c r="J375" s="40"/>
      <c r="K375" s="40"/>
      <c r="L375" s="40"/>
      <c r="M375" s="40"/>
      <c r="N375" s="40"/>
      <c r="O375" s="40"/>
      <c r="P375" s="40"/>
      <c r="Q375" s="40"/>
      <c r="R375" s="40"/>
      <c r="S375" s="40"/>
      <c r="T375" s="40"/>
      <c r="U375" s="40"/>
      <c r="V375" s="40"/>
      <c r="W375" s="40"/>
      <c r="X375" s="40"/>
      <c r="Y375" s="40"/>
      <c r="Z375" s="40"/>
      <c r="AA375" s="40"/>
      <c r="AB375" s="40"/>
      <c r="AC375" s="40" t="s">
        <v>288</v>
      </c>
      <c r="AD375" s="40" t="s">
        <v>288</v>
      </c>
      <c r="AE375" s="40"/>
      <c r="AF375" s="40"/>
    </row>
    <row r="376" spans="1:32">
      <c r="A376" s="40" t="s">
        <v>1751</v>
      </c>
      <c r="B376" s="88">
        <v>41060</v>
      </c>
      <c r="C376" s="40" t="s">
        <v>1821</v>
      </c>
      <c r="D376" s="40" t="s">
        <v>29</v>
      </c>
      <c r="E376" s="40" t="s">
        <v>53</v>
      </c>
      <c r="F376" s="47" t="s">
        <v>2107</v>
      </c>
      <c r="G376" s="40" t="s">
        <v>26</v>
      </c>
      <c r="H376" s="40" t="s">
        <v>27</v>
      </c>
      <c r="I376" s="40"/>
      <c r="J376" s="40"/>
      <c r="K376" s="40"/>
      <c r="L376" s="40"/>
      <c r="M376" s="40"/>
      <c r="N376" s="40"/>
      <c r="O376" s="40"/>
      <c r="P376" s="40"/>
      <c r="Q376" s="40"/>
      <c r="R376" s="40"/>
      <c r="S376" s="40"/>
      <c r="T376" s="40"/>
      <c r="U376" s="40"/>
      <c r="V376" s="40"/>
      <c r="W376" s="40"/>
      <c r="X376" s="40"/>
      <c r="Y376" s="40"/>
      <c r="Z376" s="40"/>
      <c r="AA376" s="40"/>
      <c r="AB376" s="40"/>
      <c r="AC376" s="40" t="s">
        <v>288</v>
      </c>
      <c r="AD376" s="40" t="s">
        <v>190</v>
      </c>
      <c r="AE376" s="40" t="s">
        <v>432</v>
      </c>
      <c r="AF376" s="40"/>
    </row>
    <row r="377" spans="1:32">
      <c r="A377" s="40" t="s">
        <v>1751</v>
      </c>
      <c r="B377" s="88">
        <v>41060</v>
      </c>
      <c r="C377" s="40" t="s">
        <v>1479</v>
      </c>
      <c r="D377" s="40" t="s">
        <v>29</v>
      </c>
      <c r="E377" s="40" t="s">
        <v>53</v>
      </c>
      <c r="F377" s="47" t="s">
        <v>2097</v>
      </c>
      <c r="G377" s="40" t="s">
        <v>26</v>
      </c>
      <c r="H377" s="40" t="s">
        <v>33</v>
      </c>
      <c r="I377" s="40"/>
      <c r="J377" s="40"/>
      <c r="K377" s="40"/>
      <c r="L377" s="40"/>
      <c r="M377" s="40"/>
      <c r="N377" s="40"/>
      <c r="O377" s="40"/>
      <c r="P377" s="40"/>
      <c r="Q377" s="40"/>
      <c r="R377" s="40"/>
      <c r="S377" s="40"/>
      <c r="T377" s="40"/>
      <c r="U377" s="40"/>
      <c r="V377" s="40"/>
      <c r="W377" s="40"/>
      <c r="X377" s="40"/>
      <c r="Y377" s="40"/>
      <c r="Z377" s="40"/>
      <c r="AA377" s="40"/>
      <c r="AB377" s="40"/>
      <c r="AC377" s="40" t="s">
        <v>288</v>
      </c>
      <c r="AD377" s="41" t="s">
        <v>190</v>
      </c>
      <c r="AE377" s="41" t="s">
        <v>2592</v>
      </c>
      <c r="AF377" s="41"/>
    </row>
    <row r="378" spans="1:32">
      <c r="A378" s="40" t="s">
        <v>1751</v>
      </c>
      <c r="B378" s="88">
        <v>41060</v>
      </c>
      <c r="C378" s="40" t="s">
        <v>1808</v>
      </c>
      <c r="D378" s="40" t="s">
        <v>29</v>
      </c>
      <c r="E378" s="40" t="s">
        <v>53</v>
      </c>
      <c r="F378" s="47" t="s">
        <v>2076</v>
      </c>
      <c r="G378" s="40" t="s">
        <v>26</v>
      </c>
      <c r="H378" s="40" t="s">
        <v>33</v>
      </c>
      <c r="I378" s="40"/>
      <c r="J378" s="40"/>
      <c r="K378" s="40"/>
      <c r="L378" s="40"/>
      <c r="M378" s="40"/>
      <c r="N378" s="40"/>
      <c r="O378" s="40"/>
      <c r="P378" s="40"/>
      <c r="Q378" s="40"/>
      <c r="R378" s="40"/>
      <c r="S378" s="40"/>
      <c r="T378" s="40"/>
      <c r="U378" s="40"/>
      <c r="V378" s="40"/>
      <c r="W378" s="40"/>
      <c r="X378" s="40"/>
      <c r="Y378" s="40"/>
      <c r="Z378" s="40"/>
      <c r="AA378" s="40"/>
      <c r="AB378" s="40"/>
      <c r="AC378" s="40" t="s">
        <v>288</v>
      </c>
      <c r="AD378" s="40" t="s">
        <v>79</v>
      </c>
      <c r="AE378" s="40" t="s">
        <v>435</v>
      </c>
      <c r="AF378" s="40"/>
    </row>
    <row r="379" spans="1:32">
      <c r="A379" s="40" t="s">
        <v>1751</v>
      </c>
      <c r="B379" s="88">
        <v>41060</v>
      </c>
      <c r="C379" s="40" t="s">
        <v>1826</v>
      </c>
      <c r="D379" s="40" t="s">
        <v>29</v>
      </c>
      <c r="E379" s="40" t="s">
        <v>53</v>
      </c>
      <c r="F379" s="47" t="s">
        <v>2074</v>
      </c>
      <c r="G379" s="40" t="s">
        <v>26</v>
      </c>
      <c r="H379" s="40" t="s">
        <v>27</v>
      </c>
      <c r="I379" s="40"/>
      <c r="J379" s="40"/>
      <c r="K379" s="40"/>
      <c r="L379" s="40"/>
      <c r="M379" s="40"/>
      <c r="N379" s="40"/>
      <c r="O379" s="40"/>
      <c r="P379" s="40"/>
      <c r="Q379" s="40"/>
      <c r="R379" s="40"/>
      <c r="S379" s="40"/>
      <c r="T379" s="40"/>
      <c r="U379" s="40"/>
      <c r="V379" s="40"/>
      <c r="W379" s="40"/>
      <c r="X379" s="40"/>
      <c r="Y379" s="40"/>
      <c r="Z379" s="40"/>
      <c r="AA379" s="40"/>
      <c r="AB379" s="40"/>
      <c r="AC379" s="40" t="s">
        <v>288</v>
      </c>
      <c r="AD379" s="40" t="s">
        <v>79</v>
      </c>
      <c r="AE379" s="40"/>
      <c r="AF379" s="40"/>
    </row>
    <row r="380" spans="1:32" s="89" customFormat="1">
      <c r="A380" s="40" t="s">
        <v>1751</v>
      </c>
      <c r="B380" s="88">
        <v>41060</v>
      </c>
      <c r="C380" s="40" t="s">
        <v>1452</v>
      </c>
      <c r="D380" s="40" t="s">
        <v>29</v>
      </c>
      <c r="E380" s="40" t="s">
        <v>53</v>
      </c>
      <c r="F380" s="47" t="s">
        <v>2116</v>
      </c>
      <c r="G380" s="40" t="s">
        <v>26</v>
      </c>
      <c r="H380" s="40" t="s">
        <v>33</v>
      </c>
      <c r="I380" s="40"/>
      <c r="J380" s="40"/>
      <c r="K380" s="40"/>
      <c r="L380" s="40"/>
      <c r="M380" s="40"/>
      <c r="N380" s="40"/>
      <c r="O380" s="40"/>
      <c r="P380" s="40"/>
      <c r="Q380" s="40"/>
      <c r="R380" s="40"/>
      <c r="S380" s="40"/>
      <c r="T380" s="40"/>
      <c r="U380" s="40"/>
      <c r="V380" s="40"/>
      <c r="W380" s="40"/>
      <c r="X380" s="40"/>
      <c r="Y380" s="40"/>
      <c r="Z380" s="40"/>
      <c r="AA380" s="40"/>
      <c r="AB380" s="40"/>
      <c r="AC380" s="40" t="s">
        <v>288</v>
      </c>
      <c r="AD380" s="40" t="s">
        <v>411</v>
      </c>
      <c r="AE380" s="40"/>
      <c r="AF380" s="40"/>
    </row>
    <row r="381" spans="1:32">
      <c r="A381" s="40" t="s">
        <v>1751</v>
      </c>
      <c r="B381" s="88">
        <v>41060</v>
      </c>
      <c r="C381" s="40" t="s">
        <v>1522</v>
      </c>
      <c r="D381" s="40" t="s">
        <v>32</v>
      </c>
      <c r="E381" s="40" t="s">
        <v>53</v>
      </c>
      <c r="F381" s="47" t="s">
        <v>2109</v>
      </c>
      <c r="G381" s="40" t="s">
        <v>26</v>
      </c>
      <c r="H381" s="40" t="s">
        <v>27</v>
      </c>
      <c r="I381" s="40"/>
      <c r="J381" s="40"/>
      <c r="K381" s="40"/>
      <c r="L381" s="40"/>
      <c r="M381" s="40"/>
      <c r="N381" s="40"/>
      <c r="O381" s="40"/>
      <c r="P381" s="40"/>
      <c r="Q381" s="40">
        <v>15</v>
      </c>
      <c r="R381" s="40">
        <v>60</v>
      </c>
      <c r="S381" s="40">
        <f>R381-Q381</f>
        <v>45</v>
      </c>
      <c r="T381" s="40">
        <v>20</v>
      </c>
      <c r="U381" s="40"/>
      <c r="V381" s="40"/>
      <c r="W381" s="40"/>
      <c r="X381" s="40">
        <v>732</v>
      </c>
      <c r="Y381" s="40">
        <v>107</v>
      </c>
      <c r="Z381" s="40"/>
      <c r="AA381" s="40"/>
      <c r="AB381" s="40"/>
      <c r="AC381" s="40" t="s">
        <v>288</v>
      </c>
      <c r="AD381" s="40" t="s">
        <v>418</v>
      </c>
      <c r="AE381" s="40"/>
      <c r="AF381" s="40"/>
    </row>
    <row r="382" spans="1:32">
      <c r="A382" s="40" t="s">
        <v>1751</v>
      </c>
      <c r="B382" s="88">
        <v>41060</v>
      </c>
      <c r="C382" s="40" t="s">
        <v>1508</v>
      </c>
      <c r="D382" s="40" t="s">
        <v>32</v>
      </c>
      <c r="E382" s="40" t="s">
        <v>53</v>
      </c>
      <c r="F382" s="47" t="s">
        <v>2110</v>
      </c>
      <c r="G382" s="40" t="s">
        <v>26</v>
      </c>
      <c r="H382" s="40" t="s">
        <v>33</v>
      </c>
      <c r="I382" s="40"/>
      <c r="J382" s="40">
        <v>27.3</v>
      </c>
      <c r="K382" s="40">
        <v>17.5</v>
      </c>
      <c r="L382" s="40">
        <v>13</v>
      </c>
      <c r="M382" s="40"/>
      <c r="N382" s="40"/>
      <c r="O382" s="40"/>
      <c r="P382" s="40"/>
      <c r="Q382" s="40">
        <v>13</v>
      </c>
      <c r="R382" s="40">
        <v>81</v>
      </c>
      <c r="S382" s="40">
        <v>68</v>
      </c>
      <c r="T382" s="40">
        <v>28</v>
      </c>
      <c r="U382" s="40"/>
      <c r="V382" s="40"/>
      <c r="W382" s="40"/>
      <c r="X382" s="40">
        <v>732</v>
      </c>
      <c r="Y382" s="40"/>
      <c r="Z382" s="40"/>
      <c r="AA382" s="40"/>
      <c r="AB382" s="40"/>
      <c r="AC382" s="40" t="s">
        <v>418</v>
      </c>
      <c r="AD382" s="40" t="s">
        <v>411</v>
      </c>
      <c r="AE382" s="40"/>
      <c r="AF382" s="40"/>
    </row>
    <row r="383" spans="1:32">
      <c r="A383" s="40" t="s">
        <v>1751</v>
      </c>
      <c r="B383" s="88">
        <v>41060</v>
      </c>
      <c r="C383" s="40" t="s">
        <v>1487</v>
      </c>
      <c r="D383" s="40" t="s">
        <v>32</v>
      </c>
      <c r="E383" s="40" t="s">
        <v>25</v>
      </c>
      <c r="F383" s="47" t="s">
        <v>2145</v>
      </c>
      <c r="G383" s="40" t="s">
        <v>26</v>
      </c>
      <c r="H383" s="40" t="s">
        <v>27</v>
      </c>
      <c r="I383" s="40"/>
      <c r="J383" s="40">
        <v>24.8</v>
      </c>
      <c r="K383" s="40">
        <v>14.3</v>
      </c>
      <c r="L383" s="40">
        <v>15.2</v>
      </c>
      <c r="M383" s="40"/>
      <c r="N383" s="40"/>
      <c r="O383" s="40"/>
      <c r="P383" s="40"/>
      <c r="Q383" s="40">
        <v>13</v>
      </c>
      <c r="R383" s="40">
        <v>57</v>
      </c>
      <c r="S383" s="40">
        <v>44</v>
      </c>
      <c r="T383" s="40">
        <v>35</v>
      </c>
      <c r="U383" s="40"/>
      <c r="V383" s="40"/>
      <c r="W383" s="40"/>
      <c r="X383" s="40">
        <v>726</v>
      </c>
      <c r="Y383" s="40"/>
      <c r="Z383" s="40"/>
      <c r="AA383" s="40"/>
      <c r="AB383" s="40"/>
      <c r="AC383" s="40" t="s">
        <v>418</v>
      </c>
      <c r="AD383" s="40" t="s">
        <v>288</v>
      </c>
      <c r="AE383" s="40"/>
      <c r="AF383" s="40"/>
    </row>
    <row r="384" spans="1:32">
      <c r="A384" s="40" t="s">
        <v>1751</v>
      </c>
      <c r="B384" s="88">
        <v>41060</v>
      </c>
      <c r="C384" s="40" t="s">
        <v>1509</v>
      </c>
      <c r="D384" s="40" t="s">
        <v>30</v>
      </c>
      <c r="E384" s="40" t="s">
        <v>53</v>
      </c>
      <c r="F384" s="47" t="s">
        <v>2081</v>
      </c>
      <c r="G384" s="40" t="s">
        <v>26</v>
      </c>
      <c r="H384" s="40" t="s">
        <v>33</v>
      </c>
      <c r="I384" s="40"/>
      <c r="J384" s="40"/>
      <c r="K384" s="40"/>
      <c r="L384" s="40"/>
      <c r="M384" s="40"/>
      <c r="N384" s="40"/>
      <c r="O384" s="40"/>
      <c r="P384" s="40"/>
      <c r="Q384" s="40"/>
      <c r="R384" s="40"/>
      <c r="S384" s="40"/>
      <c r="T384" s="40"/>
      <c r="U384" s="40"/>
      <c r="V384" s="40"/>
      <c r="W384" s="40"/>
      <c r="X384" s="40"/>
      <c r="Y384" s="40"/>
      <c r="Z384" s="40"/>
      <c r="AA384" s="40"/>
      <c r="AB384" s="40"/>
      <c r="AC384" s="40" t="s">
        <v>288</v>
      </c>
      <c r="AD384" s="40" t="s">
        <v>411</v>
      </c>
      <c r="AE384" s="40"/>
      <c r="AF384" s="40"/>
    </row>
    <row r="385" spans="1:32">
      <c r="A385" s="40" t="s">
        <v>1751</v>
      </c>
      <c r="B385" s="88">
        <v>41060</v>
      </c>
      <c r="C385" s="40" t="s">
        <v>1817</v>
      </c>
      <c r="D385" s="40" t="s">
        <v>30</v>
      </c>
      <c r="E385" s="40" t="s">
        <v>53</v>
      </c>
      <c r="F385" s="47" t="s">
        <v>2091</v>
      </c>
      <c r="G385" s="40" t="s">
        <v>26</v>
      </c>
      <c r="H385" s="40" t="s">
        <v>33</v>
      </c>
      <c r="I385" s="40"/>
      <c r="J385" s="40"/>
      <c r="K385" s="40"/>
      <c r="L385" s="40"/>
      <c r="M385" s="40"/>
      <c r="N385" s="40"/>
      <c r="O385" s="40"/>
      <c r="P385" s="40"/>
      <c r="Q385" s="40"/>
      <c r="R385" s="40"/>
      <c r="S385" s="40"/>
      <c r="T385" s="40"/>
      <c r="U385" s="40"/>
      <c r="V385" s="40"/>
      <c r="W385" s="40"/>
      <c r="X385" s="40"/>
      <c r="Y385" s="40"/>
      <c r="Z385" s="40"/>
      <c r="AA385" s="40"/>
      <c r="AB385" s="40"/>
      <c r="AC385" s="40"/>
      <c r="AD385" s="40" t="s">
        <v>288</v>
      </c>
      <c r="AE385" s="40"/>
      <c r="AF385" s="40"/>
    </row>
    <row r="386" spans="1:32">
      <c r="A386" s="40" t="s">
        <v>1751</v>
      </c>
      <c r="B386" s="88">
        <v>41060</v>
      </c>
      <c r="C386" s="40" t="s">
        <v>1495</v>
      </c>
      <c r="D386" s="40" t="s">
        <v>30</v>
      </c>
      <c r="E386" s="40" t="s">
        <v>53</v>
      </c>
      <c r="F386" s="47" t="s">
        <v>2126</v>
      </c>
      <c r="G386" s="40" t="s">
        <v>26</v>
      </c>
      <c r="H386" s="40" t="s">
        <v>66</v>
      </c>
      <c r="I386" s="40"/>
      <c r="J386" s="40"/>
      <c r="K386" s="40"/>
      <c r="L386" s="40"/>
      <c r="M386" s="40"/>
      <c r="N386" s="40"/>
      <c r="O386" s="40"/>
      <c r="P386" s="40"/>
      <c r="Q386" s="40"/>
      <c r="R386" s="40"/>
      <c r="S386" s="40"/>
      <c r="T386" s="40"/>
      <c r="U386" s="40"/>
      <c r="V386" s="40"/>
      <c r="W386" s="40"/>
      <c r="X386" s="40"/>
      <c r="Y386" s="40"/>
      <c r="Z386" s="40"/>
      <c r="AA386" s="40"/>
      <c r="AB386" s="40"/>
      <c r="AC386" s="40" t="s">
        <v>288</v>
      </c>
      <c r="AD386" s="40" t="s">
        <v>418</v>
      </c>
      <c r="AE386" s="40"/>
      <c r="AF386" s="40"/>
    </row>
    <row r="387" spans="1:32">
      <c r="A387" s="40" t="s">
        <v>1751</v>
      </c>
      <c r="B387" s="88">
        <v>41060</v>
      </c>
      <c r="C387" s="40" t="s">
        <v>1481</v>
      </c>
      <c r="D387" s="40" t="s">
        <v>30</v>
      </c>
      <c r="E387" s="40" t="s">
        <v>53</v>
      </c>
      <c r="F387" s="47" t="s">
        <v>2093</v>
      </c>
      <c r="G387" s="40" t="s">
        <v>26</v>
      </c>
      <c r="H387" s="40" t="s">
        <v>33</v>
      </c>
      <c r="I387" s="40"/>
      <c r="J387" s="40"/>
      <c r="K387" s="40"/>
      <c r="L387" s="40"/>
      <c r="M387" s="40"/>
      <c r="N387" s="40"/>
      <c r="O387" s="40"/>
      <c r="P387" s="40"/>
      <c r="Q387" s="40"/>
      <c r="R387" s="40"/>
      <c r="S387" s="40"/>
      <c r="T387" s="40"/>
      <c r="U387" s="40"/>
      <c r="V387" s="40"/>
      <c r="W387" s="40"/>
      <c r="X387" s="40"/>
      <c r="Y387" s="40"/>
      <c r="Z387" s="40"/>
      <c r="AA387" s="40"/>
      <c r="AB387" s="40"/>
      <c r="AC387" s="40" t="s">
        <v>288</v>
      </c>
      <c r="AD387" s="40" t="s">
        <v>418</v>
      </c>
      <c r="AE387" s="40"/>
      <c r="AF387" s="40"/>
    </row>
    <row r="388" spans="1:32">
      <c r="A388" s="40" t="s">
        <v>1751</v>
      </c>
      <c r="B388" s="88">
        <v>41060</v>
      </c>
      <c r="C388" s="40" t="s">
        <v>1476</v>
      </c>
      <c r="D388" s="40" t="s">
        <v>30</v>
      </c>
      <c r="E388" s="40" t="s">
        <v>25</v>
      </c>
      <c r="F388" s="47" t="s">
        <v>2146</v>
      </c>
      <c r="G388" s="40" t="s">
        <v>26</v>
      </c>
      <c r="H388" s="40" t="s">
        <v>33</v>
      </c>
      <c r="I388" s="40"/>
      <c r="J388" s="40">
        <v>26.9</v>
      </c>
      <c r="K388" s="40">
        <v>13.9</v>
      </c>
      <c r="L388" s="40">
        <v>10</v>
      </c>
      <c r="M388" s="40"/>
      <c r="N388" s="40"/>
      <c r="O388" s="40"/>
      <c r="P388" s="40"/>
      <c r="Q388" s="40">
        <v>13</v>
      </c>
      <c r="R388" s="40">
        <v>65</v>
      </c>
      <c r="S388" s="40">
        <v>52</v>
      </c>
      <c r="T388" s="40">
        <v>22</v>
      </c>
      <c r="U388" s="40"/>
      <c r="V388" s="40"/>
      <c r="W388" s="40"/>
      <c r="X388" s="40">
        <v>725</v>
      </c>
      <c r="Y388" s="40"/>
      <c r="Z388" s="40"/>
      <c r="AA388" s="40"/>
      <c r="AB388" s="40"/>
      <c r="AC388" s="40" t="s">
        <v>418</v>
      </c>
      <c r="AD388" s="40" t="s">
        <v>79</v>
      </c>
      <c r="AE388" s="40"/>
      <c r="AF388" s="40"/>
    </row>
    <row r="389" spans="1:32">
      <c r="A389" s="40" t="s">
        <v>1751</v>
      </c>
      <c r="B389" s="88">
        <v>41060</v>
      </c>
      <c r="C389" s="40" t="s">
        <v>1820</v>
      </c>
      <c r="D389" s="40" t="s">
        <v>30</v>
      </c>
      <c r="E389" s="40" t="s">
        <v>25</v>
      </c>
      <c r="F389" s="47" t="s">
        <v>2147</v>
      </c>
      <c r="G389" s="40" t="s">
        <v>26</v>
      </c>
      <c r="H389" s="40" t="s">
        <v>66</v>
      </c>
      <c r="I389" s="40"/>
      <c r="J389" s="40">
        <v>25</v>
      </c>
      <c r="K389" s="40">
        <v>14.2</v>
      </c>
      <c r="L389" s="40">
        <v>14.1</v>
      </c>
      <c r="M389" s="40"/>
      <c r="N389" s="40"/>
      <c r="O389" s="40"/>
      <c r="P389" s="40"/>
      <c r="Q389" s="40">
        <v>13</v>
      </c>
      <c r="R389" s="40">
        <v>49</v>
      </c>
      <c r="S389" s="40">
        <v>36</v>
      </c>
      <c r="T389" s="40">
        <v>38</v>
      </c>
      <c r="U389" s="40"/>
      <c r="V389" s="40"/>
      <c r="W389" s="40"/>
      <c r="X389" s="40">
        <v>729</v>
      </c>
      <c r="Y389" s="40"/>
      <c r="Z389" s="40"/>
      <c r="AA389" s="40"/>
      <c r="AB389" s="40"/>
      <c r="AC389" s="40" t="s">
        <v>418</v>
      </c>
      <c r="AD389" s="40" t="s">
        <v>244</v>
      </c>
      <c r="AE389" s="40"/>
      <c r="AF389" s="40"/>
    </row>
    <row r="390" spans="1:32">
      <c r="A390" s="40" t="s">
        <v>1751</v>
      </c>
      <c r="B390" s="88">
        <v>41060</v>
      </c>
      <c r="C390" s="40" t="s">
        <v>1513</v>
      </c>
      <c r="D390" s="40" t="s">
        <v>30</v>
      </c>
      <c r="E390" s="40" t="s">
        <v>25</v>
      </c>
      <c r="F390" s="47" t="s">
        <v>2148</v>
      </c>
      <c r="G390" s="40" t="s">
        <v>224</v>
      </c>
      <c r="H390" s="40" t="s">
        <v>66</v>
      </c>
      <c r="I390" s="40"/>
      <c r="J390" s="40">
        <v>24.4</v>
      </c>
      <c r="K390" s="40">
        <v>14.4</v>
      </c>
      <c r="L390" s="40">
        <v>11</v>
      </c>
      <c r="M390" s="40"/>
      <c r="N390" s="40"/>
      <c r="O390" s="40"/>
      <c r="P390" s="40"/>
      <c r="Q390" s="40">
        <v>13</v>
      </c>
      <c r="R390" s="40">
        <v>47</v>
      </c>
      <c r="S390" s="40">
        <v>34</v>
      </c>
      <c r="T390" s="40">
        <v>32</v>
      </c>
      <c r="U390" s="40"/>
      <c r="V390" s="40"/>
      <c r="W390" s="40"/>
      <c r="X390" s="40">
        <v>733</v>
      </c>
      <c r="Y390" s="40"/>
      <c r="Z390" s="40"/>
      <c r="AA390" s="40"/>
      <c r="AB390" s="40"/>
      <c r="AC390" s="40" t="s">
        <v>418</v>
      </c>
      <c r="AD390" s="40" t="s">
        <v>288</v>
      </c>
      <c r="AE390" s="40"/>
      <c r="AF390" s="40"/>
    </row>
    <row r="391" spans="1:32">
      <c r="A391" s="40" t="s">
        <v>1751</v>
      </c>
      <c r="B391" s="88">
        <v>41060</v>
      </c>
      <c r="C391" s="40" t="s">
        <v>1827</v>
      </c>
      <c r="D391" s="40" t="s">
        <v>30</v>
      </c>
      <c r="E391" s="40" t="s">
        <v>25</v>
      </c>
      <c r="F391" s="47" t="s">
        <v>2149</v>
      </c>
      <c r="G391" s="40" t="s">
        <v>26</v>
      </c>
      <c r="H391" s="40" t="s">
        <v>33</v>
      </c>
      <c r="I391" s="40"/>
      <c r="J391" s="40">
        <v>25</v>
      </c>
      <c r="K391" s="40">
        <v>14.6</v>
      </c>
      <c r="L391" s="40">
        <v>8.6</v>
      </c>
      <c r="M391" s="40"/>
      <c r="N391" s="40"/>
      <c r="O391" s="40"/>
      <c r="P391" s="40"/>
      <c r="Q391" s="40">
        <v>13</v>
      </c>
      <c r="R391" s="40">
        <v>47</v>
      </c>
      <c r="S391" s="40">
        <v>34</v>
      </c>
      <c r="T391" s="40">
        <v>29</v>
      </c>
      <c r="U391" s="40"/>
      <c r="V391" s="40"/>
      <c r="W391" s="40"/>
      <c r="X391" s="40">
        <v>728</v>
      </c>
      <c r="Y391" s="40"/>
      <c r="Z391" s="40"/>
      <c r="AA391" s="40"/>
      <c r="AB391" s="40"/>
      <c r="AC391" s="40" t="s">
        <v>418</v>
      </c>
      <c r="AD391" s="40" t="s">
        <v>244</v>
      </c>
      <c r="AE391" s="40" t="s">
        <v>455</v>
      </c>
      <c r="AF391" s="40"/>
    </row>
    <row r="392" spans="1:32">
      <c r="A392" s="40" t="s">
        <v>1752</v>
      </c>
      <c r="B392" s="88">
        <v>41061</v>
      </c>
      <c r="C392" s="40" t="s">
        <v>1453</v>
      </c>
      <c r="D392" s="40" t="s">
        <v>35</v>
      </c>
      <c r="E392" s="40" t="s">
        <v>25</v>
      </c>
      <c r="F392" s="47" t="s">
        <v>2166</v>
      </c>
      <c r="G392" s="40" t="s">
        <v>125</v>
      </c>
      <c r="H392" s="40" t="s">
        <v>33</v>
      </c>
      <c r="I392" s="40"/>
      <c r="J392" s="40">
        <v>20.2</v>
      </c>
      <c r="K392" s="40">
        <v>11.8</v>
      </c>
      <c r="L392" s="40">
        <v>5.9</v>
      </c>
      <c r="M392" s="40"/>
      <c r="N392" s="40"/>
      <c r="O392" s="40"/>
      <c r="P392" s="40"/>
      <c r="Q392" s="40">
        <v>13</v>
      </c>
      <c r="R392" s="40">
        <v>38</v>
      </c>
      <c r="S392" s="40">
        <f>R392-Q392</f>
        <v>25</v>
      </c>
      <c r="T392" s="40">
        <v>5</v>
      </c>
      <c r="U392" s="40"/>
      <c r="V392" s="40"/>
      <c r="W392" s="40"/>
      <c r="X392" s="40">
        <v>735</v>
      </c>
      <c r="Y392" s="40"/>
      <c r="Z392" s="40"/>
      <c r="AA392" s="40"/>
      <c r="AB392" s="40"/>
      <c r="AC392" s="40" t="s">
        <v>418</v>
      </c>
      <c r="AD392" s="40" t="s">
        <v>411</v>
      </c>
      <c r="AE392" s="40"/>
      <c r="AF392" s="40"/>
    </row>
    <row r="393" spans="1:32">
      <c r="A393" s="40" t="s">
        <v>1752</v>
      </c>
      <c r="B393" s="88">
        <v>41061</v>
      </c>
      <c r="C393" s="40" t="s">
        <v>1519</v>
      </c>
      <c r="D393" s="40" t="s">
        <v>29</v>
      </c>
      <c r="E393" s="40" t="s">
        <v>53</v>
      </c>
      <c r="F393" s="47" t="s">
        <v>2088</v>
      </c>
      <c r="G393" s="40" t="s">
        <v>26</v>
      </c>
      <c r="H393" s="40" t="s">
        <v>33</v>
      </c>
      <c r="I393" s="40"/>
      <c r="J393" s="40"/>
      <c r="K393" s="40"/>
      <c r="L393" s="40"/>
      <c r="M393" s="40"/>
      <c r="N393" s="40"/>
      <c r="O393" s="40"/>
      <c r="P393" s="40"/>
      <c r="Q393" s="40"/>
      <c r="R393" s="40"/>
      <c r="S393" s="40"/>
      <c r="T393" s="40"/>
      <c r="U393" s="40"/>
      <c r="V393" s="40"/>
      <c r="W393" s="40"/>
      <c r="X393" s="40"/>
      <c r="Y393" s="40"/>
      <c r="Z393" s="40"/>
      <c r="AA393" s="40"/>
      <c r="AB393" s="40"/>
      <c r="AC393" s="40" t="s">
        <v>418</v>
      </c>
      <c r="AD393" s="40" t="s">
        <v>244</v>
      </c>
      <c r="AE393" s="40"/>
      <c r="AF393" s="40"/>
    </row>
    <row r="394" spans="1:32">
      <c r="A394" s="40" t="s">
        <v>1752</v>
      </c>
      <c r="B394" s="88">
        <v>41061</v>
      </c>
      <c r="C394" s="40" t="s">
        <v>1814</v>
      </c>
      <c r="D394" s="40" t="s">
        <v>29</v>
      </c>
      <c r="E394" s="40" t="s">
        <v>25</v>
      </c>
      <c r="F394" s="47" t="s">
        <v>2156</v>
      </c>
      <c r="G394" s="40" t="s">
        <v>224</v>
      </c>
      <c r="H394" s="40" t="s">
        <v>33</v>
      </c>
      <c r="I394" s="40"/>
      <c r="J394" s="40">
        <v>35</v>
      </c>
      <c r="K394" s="40">
        <v>19.5</v>
      </c>
      <c r="L394" s="40">
        <v>7.8</v>
      </c>
      <c r="M394" s="40"/>
      <c r="N394" s="40"/>
      <c r="O394" s="40"/>
      <c r="P394" s="40"/>
      <c r="Q394" s="40">
        <v>13</v>
      </c>
      <c r="R394" s="40">
        <v>95</v>
      </c>
      <c r="S394" s="40">
        <f>R394-Q394</f>
        <v>82</v>
      </c>
      <c r="T394" s="40">
        <v>36</v>
      </c>
      <c r="U394" s="40"/>
      <c r="V394" s="40"/>
      <c r="W394" s="40"/>
      <c r="X394" s="40">
        <v>737</v>
      </c>
      <c r="Y394" s="40"/>
      <c r="Z394" s="40"/>
      <c r="AA394" s="40"/>
      <c r="AB394" s="40"/>
      <c r="AC394" s="40" t="s">
        <v>418</v>
      </c>
      <c r="AD394" s="40" t="s">
        <v>411</v>
      </c>
      <c r="AE394" s="40"/>
      <c r="AF394" s="40"/>
    </row>
    <row r="395" spans="1:32">
      <c r="A395" s="40" t="s">
        <v>1752</v>
      </c>
      <c r="B395" s="88">
        <v>41061</v>
      </c>
      <c r="C395" s="40" t="s">
        <v>532</v>
      </c>
      <c r="D395" s="40" t="s">
        <v>32</v>
      </c>
      <c r="E395" s="40" t="s">
        <v>25</v>
      </c>
      <c r="F395" s="47" t="s">
        <v>2157</v>
      </c>
      <c r="G395" s="40" t="s">
        <v>26</v>
      </c>
      <c r="H395" s="40" t="s">
        <v>90</v>
      </c>
      <c r="I395" s="40"/>
      <c r="J395" s="40">
        <v>27.2</v>
      </c>
      <c r="K395" s="40">
        <v>12</v>
      </c>
      <c r="L395" s="40">
        <v>11.1</v>
      </c>
      <c r="M395" s="40"/>
      <c r="N395" s="40"/>
      <c r="O395" s="40"/>
      <c r="P395" s="40"/>
      <c r="Q395" s="40">
        <v>13</v>
      </c>
      <c r="R395" s="40">
        <v>65</v>
      </c>
      <c r="S395" s="40">
        <f>R395-Q395</f>
        <v>52</v>
      </c>
      <c r="T395" s="40">
        <v>18</v>
      </c>
      <c r="U395" s="40"/>
      <c r="V395" s="40"/>
      <c r="W395" s="40"/>
      <c r="X395" s="40">
        <v>734</v>
      </c>
      <c r="Y395" s="40"/>
      <c r="Z395" s="40"/>
      <c r="AA395" s="40"/>
      <c r="AB395" s="40"/>
      <c r="AC395" s="40" t="s">
        <v>418</v>
      </c>
      <c r="AD395" s="40" t="s">
        <v>244</v>
      </c>
      <c r="AE395" s="40"/>
      <c r="AF395" s="40"/>
    </row>
    <row r="396" spans="1:32">
      <c r="A396" s="40" t="s">
        <v>1752</v>
      </c>
      <c r="B396" s="88">
        <v>41061</v>
      </c>
      <c r="C396" s="40" t="s">
        <v>1820</v>
      </c>
      <c r="D396" s="40" t="s">
        <v>32</v>
      </c>
      <c r="E396" s="40" t="s">
        <v>25</v>
      </c>
      <c r="F396" s="47" t="s">
        <v>2165</v>
      </c>
      <c r="G396" s="40" t="s">
        <v>26</v>
      </c>
      <c r="H396" s="40" t="s">
        <v>66</v>
      </c>
      <c r="I396" s="40"/>
      <c r="J396" s="40">
        <v>26.2</v>
      </c>
      <c r="K396" s="40">
        <v>15.5</v>
      </c>
      <c r="L396" s="40">
        <v>12</v>
      </c>
      <c r="M396" s="40"/>
      <c r="N396" s="40"/>
      <c r="O396" s="40"/>
      <c r="P396" s="40"/>
      <c r="Q396" s="40">
        <v>13</v>
      </c>
      <c r="R396" s="40">
        <v>69</v>
      </c>
      <c r="S396" s="40">
        <f>R396-Q396</f>
        <v>56</v>
      </c>
      <c r="T396" s="40">
        <v>34</v>
      </c>
      <c r="U396" s="40"/>
      <c r="V396" s="40"/>
      <c r="W396" s="40"/>
      <c r="X396" s="40">
        <v>736</v>
      </c>
      <c r="Y396" s="40"/>
      <c r="Z396" s="40"/>
      <c r="AA396" s="40"/>
      <c r="AB396" s="40"/>
      <c r="AC396" s="40" t="s">
        <v>418</v>
      </c>
      <c r="AD396" s="40" t="s">
        <v>411</v>
      </c>
      <c r="AE396" s="40"/>
      <c r="AF396" s="40"/>
    </row>
    <row r="397" spans="1:32">
      <c r="A397" s="41" t="s">
        <v>1752</v>
      </c>
      <c r="B397" s="90">
        <v>41061</v>
      </c>
      <c r="C397" s="41" t="s">
        <v>1468</v>
      </c>
      <c r="D397" s="41" t="s">
        <v>30</v>
      </c>
      <c r="E397" s="41" t="s">
        <v>25</v>
      </c>
      <c r="F397" s="71" t="s">
        <v>2593</v>
      </c>
      <c r="G397" s="41"/>
      <c r="H397" s="41"/>
      <c r="I397" s="41"/>
      <c r="J397" s="41"/>
      <c r="K397" s="41"/>
      <c r="L397" s="41"/>
      <c r="M397" s="41"/>
      <c r="N397" s="41"/>
      <c r="O397" s="41"/>
      <c r="P397" s="41"/>
      <c r="Q397" s="41"/>
      <c r="R397" s="41"/>
      <c r="S397" s="41"/>
      <c r="T397" s="41"/>
      <c r="U397" s="41"/>
      <c r="V397" s="41"/>
      <c r="W397" s="41" t="s">
        <v>73</v>
      </c>
      <c r="X397" s="41"/>
      <c r="Y397" s="41"/>
      <c r="Z397" s="41"/>
      <c r="AA397" s="41"/>
      <c r="AB397" s="41"/>
      <c r="AC397" s="41" t="s">
        <v>288</v>
      </c>
      <c r="AD397" s="40" t="s">
        <v>244</v>
      </c>
      <c r="AE397" s="40"/>
      <c r="AF397" s="40"/>
    </row>
    <row r="398" spans="1:32">
      <c r="A398" s="40" t="s">
        <v>1752</v>
      </c>
      <c r="B398" s="88">
        <v>41061</v>
      </c>
      <c r="C398" s="40" t="s">
        <v>1832</v>
      </c>
      <c r="D398" s="40" t="s">
        <v>30</v>
      </c>
      <c r="E398" s="40" t="s">
        <v>53</v>
      </c>
      <c r="F398" s="47" t="s">
        <v>2100</v>
      </c>
      <c r="G398" s="40" t="s">
        <v>26</v>
      </c>
      <c r="H398" s="40" t="s">
        <v>27</v>
      </c>
      <c r="I398" s="40"/>
      <c r="J398" s="40"/>
      <c r="K398" s="40"/>
      <c r="L398" s="40"/>
      <c r="M398" s="40"/>
      <c r="N398" s="40"/>
      <c r="O398" s="40"/>
      <c r="P398" s="40"/>
      <c r="Q398" s="40"/>
      <c r="R398" s="40"/>
      <c r="S398" s="40"/>
      <c r="T398" s="40"/>
      <c r="U398" s="40"/>
      <c r="V398" s="40"/>
      <c r="W398" s="40"/>
      <c r="X398" s="40"/>
      <c r="Y398" s="40"/>
      <c r="Z398" s="40"/>
      <c r="AA398" s="40"/>
      <c r="AB398" s="40"/>
      <c r="AC398" s="40" t="s">
        <v>288</v>
      </c>
      <c r="AD398" s="40" t="s">
        <v>288</v>
      </c>
      <c r="AE398" s="40"/>
      <c r="AF398" s="40"/>
    </row>
    <row r="399" spans="1:32">
      <c r="A399" s="40" t="s">
        <v>1752</v>
      </c>
      <c r="B399" s="88">
        <v>41061</v>
      </c>
      <c r="C399" s="40" t="s">
        <v>1452</v>
      </c>
      <c r="D399" s="40" t="s">
        <v>30</v>
      </c>
      <c r="E399" s="40" t="s">
        <v>53</v>
      </c>
      <c r="F399" s="47" t="s">
        <v>2090</v>
      </c>
      <c r="G399" s="40" t="s">
        <v>26</v>
      </c>
      <c r="H399" s="40" t="s">
        <v>27</v>
      </c>
      <c r="I399" s="40"/>
      <c r="J399" s="40"/>
      <c r="K399" s="40"/>
      <c r="L399" s="40"/>
      <c r="M399" s="40"/>
      <c r="N399" s="40"/>
      <c r="O399" s="40"/>
      <c r="P399" s="40"/>
      <c r="Q399" s="40"/>
      <c r="R399" s="40"/>
      <c r="S399" s="40"/>
      <c r="T399" s="40"/>
      <c r="U399" s="40"/>
      <c r="V399" s="40"/>
      <c r="W399" s="40"/>
      <c r="X399" s="40"/>
      <c r="Y399" s="40"/>
      <c r="Z399" s="40"/>
      <c r="AA399" s="40"/>
      <c r="AB399" s="40"/>
      <c r="AC399" s="40" t="s">
        <v>288</v>
      </c>
      <c r="AD399" s="40" t="s">
        <v>456</v>
      </c>
      <c r="AE399" s="40"/>
      <c r="AF399" s="40"/>
    </row>
    <row r="400" spans="1:32">
      <c r="A400" s="40" t="s">
        <v>1753</v>
      </c>
      <c r="B400" s="88">
        <v>41062</v>
      </c>
      <c r="C400" s="40" t="s">
        <v>1813</v>
      </c>
      <c r="D400" s="40" t="s">
        <v>239</v>
      </c>
      <c r="E400" s="40" t="s">
        <v>53</v>
      </c>
      <c r="F400" s="47" t="s">
        <v>2132</v>
      </c>
      <c r="G400" s="40" t="s">
        <v>26</v>
      </c>
      <c r="H400" s="40" t="s">
        <v>27</v>
      </c>
      <c r="I400" s="40"/>
      <c r="J400" s="40"/>
      <c r="K400" s="40"/>
      <c r="L400" s="40"/>
      <c r="M400" s="40">
        <f>150+35.5</f>
        <v>185.5</v>
      </c>
      <c r="N400" s="40">
        <f>150+16.55</f>
        <v>166.55</v>
      </c>
      <c r="O400" s="40"/>
      <c r="P400" s="40">
        <v>41.45</v>
      </c>
      <c r="Q400" s="40">
        <v>40</v>
      </c>
      <c r="R400" s="40">
        <v>226</v>
      </c>
      <c r="S400" s="40">
        <f>R400-Q400</f>
        <v>186</v>
      </c>
      <c r="T400" s="40"/>
      <c r="U400" s="40"/>
      <c r="V400" s="40"/>
      <c r="W400" s="40"/>
      <c r="X400" s="40"/>
      <c r="Y400" s="40"/>
      <c r="Z400" s="40"/>
      <c r="AA400" s="40"/>
      <c r="AB400" s="40"/>
      <c r="AC400" s="40" t="s">
        <v>288</v>
      </c>
      <c r="AD400" s="40" t="s">
        <v>288</v>
      </c>
      <c r="AE400" s="40"/>
      <c r="AF400" s="40"/>
    </row>
    <row r="401" spans="1:32">
      <c r="A401" s="40" t="s">
        <v>1753</v>
      </c>
      <c r="B401" s="88">
        <v>41062</v>
      </c>
      <c r="C401" s="40" t="s">
        <v>1455</v>
      </c>
      <c r="D401" s="40" t="s">
        <v>239</v>
      </c>
      <c r="E401" s="40" t="s">
        <v>25</v>
      </c>
      <c r="F401" s="47" t="s">
        <v>2167</v>
      </c>
      <c r="G401" s="40" t="s">
        <v>26</v>
      </c>
      <c r="H401" s="40" t="s">
        <v>33</v>
      </c>
      <c r="I401" s="40"/>
      <c r="J401" s="40">
        <v>42.8</v>
      </c>
      <c r="K401" s="40"/>
      <c r="L401" s="40"/>
      <c r="M401" s="40">
        <v>200.4</v>
      </c>
      <c r="N401" s="40">
        <v>173.2</v>
      </c>
      <c r="O401" s="40"/>
      <c r="P401" s="40">
        <v>40.200000000000003</v>
      </c>
      <c r="Q401" s="40">
        <v>38</v>
      </c>
      <c r="R401" s="40">
        <v>223</v>
      </c>
      <c r="S401" s="40">
        <f>R401-Q401</f>
        <v>185</v>
      </c>
      <c r="T401" s="40">
        <v>11</v>
      </c>
      <c r="U401" s="40"/>
      <c r="V401" s="40" t="s">
        <v>440</v>
      </c>
      <c r="W401" s="40"/>
      <c r="X401" s="40"/>
      <c r="Y401" s="40"/>
      <c r="Z401" s="40"/>
      <c r="AA401" s="40"/>
      <c r="AB401" s="40"/>
      <c r="AC401" s="40" t="s">
        <v>418</v>
      </c>
      <c r="AD401" s="40" t="s">
        <v>411</v>
      </c>
      <c r="AE401" s="40" t="s">
        <v>466</v>
      </c>
      <c r="AF401" s="40"/>
    </row>
    <row r="402" spans="1:32">
      <c r="A402" s="40" t="s">
        <v>1753</v>
      </c>
      <c r="B402" s="88">
        <v>41062</v>
      </c>
      <c r="C402" s="40" t="s">
        <v>1496</v>
      </c>
      <c r="D402" s="40" t="s">
        <v>239</v>
      </c>
      <c r="E402" s="40" t="s">
        <v>25</v>
      </c>
      <c r="F402" s="47" t="s">
        <v>2162</v>
      </c>
      <c r="G402" s="40" t="s">
        <v>26</v>
      </c>
      <c r="H402" s="40" t="s">
        <v>33</v>
      </c>
      <c r="I402" s="40"/>
      <c r="J402" s="40">
        <v>38.9</v>
      </c>
      <c r="K402" s="40"/>
      <c r="L402" s="40"/>
      <c r="M402" s="40">
        <f>153+29.8</f>
        <v>182.8</v>
      </c>
      <c r="N402" s="40">
        <f>153+27.7</f>
        <v>180.7</v>
      </c>
      <c r="O402" s="40"/>
      <c r="P402" s="40">
        <v>40.4</v>
      </c>
      <c r="Q402" s="40">
        <v>40</v>
      </c>
      <c r="R402" s="40">
        <v>250</v>
      </c>
      <c r="S402" s="40">
        <f>R402-Q402</f>
        <v>210</v>
      </c>
      <c r="T402" s="40">
        <v>0</v>
      </c>
      <c r="U402" s="40"/>
      <c r="V402" s="40"/>
      <c r="W402" s="40"/>
      <c r="X402" s="40"/>
      <c r="Y402" s="40"/>
      <c r="Z402" s="40"/>
      <c r="AA402" s="40"/>
      <c r="AB402" s="40"/>
      <c r="AC402" s="40" t="s">
        <v>288</v>
      </c>
      <c r="AD402" s="40" t="s">
        <v>456</v>
      </c>
      <c r="AE402" s="40" t="s">
        <v>523</v>
      </c>
      <c r="AF402" s="40"/>
    </row>
    <row r="403" spans="1:32">
      <c r="A403" s="40" t="s">
        <v>1753</v>
      </c>
      <c r="B403" s="88">
        <v>41062</v>
      </c>
      <c r="C403" s="40" t="s">
        <v>1830</v>
      </c>
      <c r="D403" s="40" t="s">
        <v>36</v>
      </c>
      <c r="E403" s="40" t="s">
        <v>25</v>
      </c>
      <c r="F403" s="47" t="s">
        <v>2168</v>
      </c>
      <c r="G403" s="40" t="s">
        <v>26</v>
      </c>
      <c r="H403" s="40" t="s">
        <v>33</v>
      </c>
      <c r="I403" s="40" t="s">
        <v>40</v>
      </c>
      <c r="J403" s="40">
        <v>31.4</v>
      </c>
      <c r="K403" s="40"/>
      <c r="L403" s="40"/>
      <c r="M403" s="40">
        <v>133.1</v>
      </c>
      <c r="N403" s="40">
        <v>91.6</v>
      </c>
      <c r="O403" s="40"/>
      <c r="P403" s="40"/>
      <c r="Q403" s="40">
        <v>38</v>
      </c>
      <c r="R403" s="40">
        <v>138</v>
      </c>
      <c r="S403" s="40">
        <v>100</v>
      </c>
      <c r="T403" s="40">
        <v>4</v>
      </c>
      <c r="U403" s="40"/>
      <c r="V403" s="40" t="s">
        <v>441</v>
      </c>
      <c r="W403" s="40"/>
      <c r="X403" s="40"/>
      <c r="Y403" s="40"/>
      <c r="Z403" s="40"/>
      <c r="AA403" s="40"/>
      <c r="AB403" s="40"/>
      <c r="AC403" s="40" t="s">
        <v>418</v>
      </c>
      <c r="AD403" s="40" t="s">
        <v>411</v>
      </c>
      <c r="AE403" s="40" t="s">
        <v>467</v>
      </c>
      <c r="AF403" s="40"/>
    </row>
    <row r="404" spans="1:32">
      <c r="A404" s="40" t="s">
        <v>1753</v>
      </c>
      <c r="B404" s="88">
        <v>41062</v>
      </c>
      <c r="C404" s="40" t="s">
        <v>1508</v>
      </c>
      <c r="D404" s="40" t="s">
        <v>37</v>
      </c>
      <c r="E404" s="40" t="s">
        <v>25</v>
      </c>
      <c r="F404" s="47" t="s">
        <v>2169</v>
      </c>
      <c r="G404" s="40" t="s">
        <v>26</v>
      </c>
      <c r="H404" s="40" t="s">
        <v>27</v>
      </c>
      <c r="I404" s="40" t="s">
        <v>40</v>
      </c>
      <c r="J404" s="40">
        <v>33.9</v>
      </c>
      <c r="K404" s="40">
        <v>17.3</v>
      </c>
      <c r="L404" s="40">
        <v>25.4</v>
      </c>
      <c r="M404" s="40"/>
      <c r="N404" s="40"/>
      <c r="O404" s="40"/>
      <c r="P404" s="40"/>
      <c r="Q404" s="40">
        <v>14</v>
      </c>
      <c r="R404" s="40">
        <v>112</v>
      </c>
      <c r="S404" s="40">
        <v>98</v>
      </c>
      <c r="T404" s="40">
        <v>11</v>
      </c>
      <c r="U404" s="40"/>
      <c r="V404" s="40"/>
      <c r="W404" s="40"/>
      <c r="X404" s="40">
        <v>744</v>
      </c>
      <c r="Y404" s="40"/>
      <c r="Z404" s="40"/>
      <c r="AA404" s="40"/>
      <c r="AB404" s="40"/>
      <c r="AC404" s="40" t="s">
        <v>418</v>
      </c>
      <c r="AD404" s="40" t="s">
        <v>411</v>
      </c>
      <c r="AE404" s="40"/>
      <c r="AF404" s="40"/>
    </row>
    <row r="405" spans="1:32">
      <c r="A405" s="40" t="s">
        <v>1753</v>
      </c>
      <c r="B405" s="88">
        <v>41062</v>
      </c>
      <c r="C405" s="40" t="s">
        <v>1499</v>
      </c>
      <c r="D405" s="40" t="s">
        <v>29</v>
      </c>
      <c r="E405" s="40" t="s">
        <v>53</v>
      </c>
      <c r="F405" s="47" t="s">
        <v>2135</v>
      </c>
      <c r="G405" s="40" t="s">
        <v>26</v>
      </c>
      <c r="H405" s="40" t="s">
        <v>33</v>
      </c>
      <c r="I405" s="40"/>
      <c r="J405" s="40"/>
      <c r="K405" s="40"/>
      <c r="L405" s="40"/>
      <c r="M405" s="40"/>
      <c r="N405" s="40"/>
      <c r="O405" s="40"/>
      <c r="P405" s="40"/>
      <c r="Q405" s="40"/>
      <c r="R405" s="40"/>
      <c r="S405" s="40"/>
      <c r="T405" s="40"/>
      <c r="U405" s="40"/>
      <c r="V405" s="40" t="s">
        <v>437</v>
      </c>
      <c r="W405" s="40"/>
      <c r="X405" s="40"/>
      <c r="Y405" s="40"/>
      <c r="Z405" s="40"/>
      <c r="AA405" s="40"/>
      <c r="AB405" s="40"/>
      <c r="AC405" s="40" t="s">
        <v>288</v>
      </c>
      <c r="AD405" s="40" t="s">
        <v>411</v>
      </c>
      <c r="AE405" s="40"/>
      <c r="AF405" s="40"/>
    </row>
    <row r="406" spans="1:32">
      <c r="A406" s="40" t="s">
        <v>1753</v>
      </c>
      <c r="B406" s="88">
        <v>41062</v>
      </c>
      <c r="C406" s="40" t="s">
        <v>1498</v>
      </c>
      <c r="D406" s="40" t="s">
        <v>29</v>
      </c>
      <c r="E406" s="40" t="s">
        <v>25</v>
      </c>
      <c r="F406" s="47" t="s">
        <v>2170</v>
      </c>
      <c r="G406" s="40" t="s">
        <v>26</v>
      </c>
      <c r="H406" s="40" t="s">
        <v>66</v>
      </c>
      <c r="I406" s="40"/>
      <c r="J406" s="40">
        <v>40.5</v>
      </c>
      <c r="K406" s="40">
        <v>22.85</v>
      </c>
      <c r="L406" s="40">
        <v>19.25</v>
      </c>
      <c r="M406" s="40"/>
      <c r="N406" s="40"/>
      <c r="O406" s="40"/>
      <c r="P406" s="40"/>
      <c r="Q406" s="40">
        <v>13</v>
      </c>
      <c r="R406" s="40">
        <v>108</v>
      </c>
      <c r="S406" s="40">
        <f>R406-Q406</f>
        <v>95</v>
      </c>
      <c r="T406" s="40"/>
      <c r="U406" s="40"/>
      <c r="V406" s="40"/>
      <c r="W406" s="40"/>
      <c r="X406" s="40">
        <v>738</v>
      </c>
      <c r="Y406" s="40">
        <v>108</v>
      </c>
      <c r="Z406" s="40"/>
      <c r="AA406" s="40"/>
      <c r="AB406" s="40"/>
      <c r="AC406" s="40" t="s">
        <v>288</v>
      </c>
      <c r="AD406" s="40" t="s">
        <v>411</v>
      </c>
      <c r="AE406" s="40"/>
      <c r="AF406" s="40"/>
    </row>
    <row r="407" spans="1:32">
      <c r="A407" s="40" t="s">
        <v>1753</v>
      </c>
      <c r="B407" s="88">
        <v>41062</v>
      </c>
      <c r="C407" s="40" t="s">
        <v>1503</v>
      </c>
      <c r="D407" s="40" t="s">
        <v>32</v>
      </c>
      <c r="E407" s="40" t="s">
        <v>25</v>
      </c>
      <c r="F407" s="47" t="s">
        <v>2171</v>
      </c>
      <c r="G407" s="40" t="s">
        <v>26</v>
      </c>
      <c r="H407" s="40" t="s">
        <v>90</v>
      </c>
      <c r="I407" s="40"/>
      <c r="J407" s="40">
        <v>25.9</v>
      </c>
      <c r="K407" s="40">
        <v>14.9</v>
      </c>
      <c r="L407" s="40">
        <v>9.6</v>
      </c>
      <c r="M407" s="40"/>
      <c r="N407" s="40"/>
      <c r="O407" s="40"/>
      <c r="P407" s="40"/>
      <c r="Q407" s="40">
        <v>14</v>
      </c>
      <c r="R407" s="40">
        <v>61</v>
      </c>
      <c r="S407" s="40">
        <f>R407-Q407</f>
        <v>47</v>
      </c>
      <c r="T407" s="40">
        <f>19+53</f>
        <v>72</v>
      </c>
      <c r="U407" s="40"/>
      <c r="V407" s="40"/>
      <c r="W407" s="40"/>
      <c r="X407" s="40">
        <v>742</v>
      </c>
      <c r="Y407" s="40">
        <v>110</v>
      </c>
      <c r="Z407" s="40"/>
      <c r="AA407" s="40"/>
      <c r="AB407" s="40"/>
      <c r="AC407" s="40" t="s">
        <v>288</v>
      </c>
      <c r="AD407" s="40" t="s">
        <v>411</v>
      </c>
      <c r="AE407" s="40"/>
      <c r="AF407" s="40"/>
    </row>
    <row r="408" spans="1:32">
      <c r="A408" s="40" t="s">
        <v>1753</v>
      </c>
      <c r="B408" s="88">
        <v>41062</v>
      </c>
      <c r="C408" s="40" t="s">
        <v>1451</v>
      </c>
      <c r="D408" s="40" t="s">
        <v>32</v>
      </c>
      <c r="E408" s="40" t="s">
        <v>25</v>
      </c>
      <c r="F408" s="47" t="s">
        <v>2159</v>
      </c>
      <c r="G408" s="40" t="s">
        <v>26</v>
      </c>
      <c r="H408" s="40" t="s">
        <v>27</v>
      </c>
      <c r="I408" s="40"/>
      <c r="J408" s="40">
        <v>27.2</v>
      </c>
      <c r="K408" s="40">
        <v>13.8</v>
      </c>
      <c r="L408" s="40">
        <v>14.5</v>
      </c>
      <c r="M408" s="40"/>
      <c r="N408" s="40"/>
      <c r="O408" s="40"/>
      <c r="P408" s="40"/>
      <c r="Q408" s="40">
        <v>14</v>
      </c>
      <c r="R408" s="40">
        <v>73</v>
      </c>
      <c r="S408" s="40">
        <v>59</v>
      </c>
      <c r="T408" s="40">
        <v>58</v>
      </c>
      <c r="U408" s="40"/>
      <c r="V408" s="40" t="s">
        <v>442</v>
      </c>
      <c r="W408" s="40"/>
      <c r="X408" s="40">
        <v>743</v>
      </c>
      <c r="Y408" s="40"/>
      <c r="Z408" s="40"/>
      <c r="AA408" s="40"/>
      <c r="AB408" s="40"/>
      <c r="AC408" s="40"/>
      <c r="AD408" s="40" t="s">
        <v>411</v>
      </c>
      <c r="AE408" s="40"/>
      <c r="AF408" s="40"/>
    </row>
    <row r="409" spans="1:32">
      <c r="A409" s="40" t="s">
        <v>1753</v>
      </c>
      <c r="B409" s="88">
        <v>41062</v>
      </c>
      <c r="C409" s="40" t="s">
        <v>1819</v>
      </c>
      <c r="D409" s="40" t="s">
        <v>30</v>
      </c>
      <c r="E409" s="40" t="s">
        <v>25</v>
      </c>
      <c r="F409" s="47" t="s">
        <v>2172</v>
      </c>
      <c r="G409" s="40" t="s">
        <v>26</v>
      </c>
      <c r="H409" s="40" t="s">
        <v>27</v>
      </c>
      <c r="I409" s="40" t="s">
        <v>40</v>
      </c>
      <c r="J409" s="40">
        <v>25.5</v>
      </c>
      <c r="K409" s="40">
        <v>15.2</v>
      </c>
      <c r="L409" s="40">
        <v>14.2</v>
      </c>
      <c r="M409" s="40"/>
      <c r="N409" s="40"/>
      <c r="O409" s="40"/>
      <c r="P409" s="40"/>
      <c r="Q409" s="40">
        <v>14</v>
      </c>
      <c r="R409" s="40">
        <v>62</v>
      </c>
      <c r="S409" s="40">
        <v>48</v>
      </c>
      <c r="T409" s="40">
        <v>23</v>
      </c>
      <c r="U409" s="40"/>
      <c r="V409" s="40"/>
      <c r="W409" s="40"/>
      <c r="X409" s="40">
        <v>741</v>
      </c>
      <c r="Y409" s="40"/>
      <c r="Z409" s="40"/>
      <c r="AA409" s="40"/>
      <c r="AB409" s="40"/>
      <c r="AC409" s="40"/>
      <c r="AD409" s="40" t="s">
        <v>411</v>
      </c>
      <c r="AE409" s="40"/>
      <c r="AF409" s="40"/>
    </row>
    <row r="410" spans="1:32">
      <c r="A410" s="40" t="s">
        <v>1753</v>
      </c>
      <c r="B410" s="88">
        <v>41062</v>
      </c>
      <c r="C410" s="40" t="s">
        <v>1522</v>
      </c>
      <c r="D410" s="40" t="s">
        <v>30</v>
      </c>
      <c r="E410" s="40" t="s">
        <v>25</v>
      </c>
      <c r="F410" s="47" t="s">
        <v>2173</v>
      </c>
      <c r="G410" s="40" t="s">
        <v>26</v>
      </c>
      <c r="H410" s="40" t="s">
        <v>27</v>
      </c>
      <c r="I410" s="40" t="s">
        <v>40</v>
      </c>
      <c r="J410" s="40">
        <v>28</v>
      </c>
      <c r="K410" s="40">
        <v>17</v>
      </c>
      <c r="L410" s="40">
        <v>18.7</v>
      </c>
      <c r="M410" s="40"/>
      <c r="N410" s="40"/>
      <c r="O410" s="40"/>
      <c r="P410" s="40"/>
      <c r="Q410" s="40">
        <v>14</v>
      </c>
      <c r="R410" s="40">
        <v>68</v>
      </c>
      <c r="S410" s="40">
        <v>54</v>
      </c>
      <c r="T410" s="40">
        <v>16</v>
      </c>
      <c r="U410" s="40"/>
      <c r="V410" s="40"/>
      <c r="W410" s="40"/>
      <c r="X410" s="40">
        <v>739</v>
      </c>
      <c r="Y410" s="40"/>
      <c r="Z410" s="40"/>
      <c r="AA410" s="40"/>
      <c r="AB410" s="40"/>
      <c r="AC410" s="40" t="s">
        <v>418</v>
      </c>
      <c r="AD410" s="40" t="s">
        <v>411</v>
      </c>
      <c r="AE410" s="40"/>
      <c r="AF410" s="40"/>
    </row>
    <row r="411" spans="1:32" s="89" customFormat="1">
      <c r="A411" s="40" t="s">
        <v>1753</v>
      </c>
      <c r="B411" s="88">
        <v>41062</v>
      </c>
      <c r="C411" s="40" t="s">
        <v>1824</v>
      </c>
      <c r="D411" s="40" t="s">
        <v>30</v>
      </c>
      <c r="E411" s="40" t="s">
        <v>25</v>
      </c>
      <c r="F411" s="47" t="s">
        <v>2174</v>
      </c>
      <c r="G411" s="40" t="s">
        <v>26</v>
      </c>
      <c r="H411" s="40" t="s">
        <v>90</v>
      </c>
      <c r="I411" s="40"/>
      <c r="J411" s="40">
        <v>25.6</v>
      </c>
      <c r="K411" s="40">
        <v>17.399999999999999</v>
      </c>
      <c r="L411" s="40">
        <v>9.1</v>
      </c>
      <c r="M411" s="40"/>
      <c r="N411" s="40"/>
      <c r="O411" s="40"/>
      <c r="P411" s="40"/>
      <c r="Q411" s="40">
        <v>14</v>
      </c>
      <c r="R411" s="40">
        <v>62</v>
      </c>
      <c r="S411" s="40">
        <f t="shared" ref="S411:S421" si="16">R411-Q411</f>
        <v>48</v>
      </c>
      <c r="T411" s="40">
        <v>57</v>
      </c>
      <c r="U411" s="40"/>
      <c r="V411" s="40"/>
      <c r="W411" s="40"/>
      <c r="X411" s="40">
        <v>740</v>
      </c>
      <c r="Y411" s="40">
        <v>109</v>
      </c>
      <c r="Z411" s="40"/>
      <c r="AA411" s="40"/>
      <c r="AB411" s="40"/>
      <c r="AC411" s="40" t="s">
        <v>288</v>
      </c>
      <c r="AD411" s="40" t="s">
        <v>411</v>
      </c>
      <c r="AE411" s="40" t="s">
        <v>477</v>
      </c>
      <c r="AF411" s="40"/>
    </row>
    <row r="412" spans="1:32">
      <c r="A412" s="40" t="s">
        <v>1754</v>
      </c>
      <c r="B412" s="88">
        <v>41063</v>
      </c>
      <c r="C412" s="40" t="s">
        <v>1479</v>
      </c>
      <c r="D412" s="40" t="s">
        <v>35</v>
      </c>
      <c r="E412" s="40" t="s">
        <v>25</v>
      </c>
      <c r="F412" s="47" t="s">
        <v>2150</v>
      </c>
      <c r="G412" s="40" t="s">
        <v>26</v>
      </c>
      <c r="H412" s="40" t="s">
        <v>90</v>
      </c>
      <c r="I412" s="40"/>
      <c r="J412" s="40">
        <v>25.7</v>
      </c>
      <c r="K412" s="40">
        <v>15.3</v>
      </c>
      <c r="L412" s="40">
        <v>12.6</v>
      </c>
      <c r="M412" s="40"/>
      <c r="N412" s="40"/>
      <c r="O412" s="40"/>
      <c r="P412" s="40"/>
      <c r="Q412" s="40">
        <v>39</v>
      </c>
      <c r="R412" s="40">
        <v>117</v>
      </c>
      <c r="S412" s="40">
        <f t="shared" si="16"/>
        <v>78</v>
      </c>
      <c r="T412" s="40">
        <v>7</v>
      </c>
      <c r="U412" s="40"/>
      <c r="V412" s="40" t="s">
        <v>452</v>
      </c>
      <c r="W412" s="40"/>
      <c r="X412" s="40">
        <v>747</v>
      </c>
      <c r="Y412" s="40"/>
      <c r="Z412" s="40"/>
      <c r="AA412" s="40"/>
      <c r="AB412" s="40"/>
      <c r="AC412" s="40" t="s">
        <v>418</v>
      </c>
      <c r="AD412" s="40" t="s">
        <v>411</v>
      </c>
      <c r="AE412" s="40"/>
      <c r="AF412" s="40"/>
    </row>
    <row r="413" spans="1:32">
      <c r="A413" s="40" t="s">
        <v>1754</v>
      </c>
      <c r="B413" s="88">
        <v>41063</v>
      </c>
      <c r="C413" s="40" t="s">
        <v>1823</v>
      </c>
      <c r="D413" s="40" t="s">
        <v>36</v>
      </c>
      <c r="E413" s="40" t="s">
        <v>25</v>
      </c>
      <c r="F413" s="47" t="s">
        <v>2175</v>
      </c>
      <c r="G413" s="40" t="s">
        <v>26</v>
      </c>
      <c r="H413" s="40" t="s">
        <v>33</v>
      </c>
      <c r="I413" s="40"/>
      <c r="J413" s="40">
        <v>31.8</v>
      </c>
      <c r="K413" s="40"/>
      <c r="L413" s="40"/>
      <c r="M413" s="40">
        <v>134.5</v>
      </c>
      <c r="N413" s="40">
        <v>90.2</v>
      </c>
      <c r="O413" s="40"/>
      <c r="P413" s="40"/>
      <c r="Q413" s="40">
        <v>39</v>
      </c>
      <c r="R413" s="40">
        <v>137</v>
      </c>
      <c r="S413" s="40">
        <f t="shared" si="16"/>
        <v>98</v>
      </c>
      <c r="T413" s="40">
        <v>8</v>
      </c>
      <c r="U413" s="40"/>
      <c r="V413" s="40"/>
      <c r="W413" s="40"/>
      <c r="X413" s="40"/>
      <c r="Y413" s="40"/>
      <c r="Z413" s="40"/>
      <c r="AA413" s="40"/>
      <c r="AB413" s="40"/>
      <c r="AC413" s="40" t="s">
        <v>418</v>
      </c>
      <c r="AD413" s="40" t="s">
        <v>411</v>
      </c>
      <c r="AE413" s="40"/>
      <c r="AF413" s="40"/>
    </row>
    <row r="414" spans="1:32">
      <c r="A414" s="40" t="s">
        <v>1754</v>
      </c>
      <c r="B414" s="88">
        <v>41063</v>
      </c>
      <c r="C414" s="40" t="s">
        <v>1515</v>
      </c>
      <c r="D414" s="40" t="s">
        <v>36</v>
      </c>
      <c r="E414" s="40" t="s">
        <v>25</v>
      </c>
      <c r="F414" s="47" t="s">
        <v>2176</v>
      </c>
      <c r="G414" s="40" t="s">
        <v>26</v>
      </c>
      <c r="H414" s="40" t="s">
        <v>33</v>
      </c>
      <c r="I414" s="40"/>
      <c r="J414" s="40">
        <v>31.75</v>
      </c>
      <c r="K414" s="40"/>
      <c r="L414" s="40"/>
      <c r="M414" s="40">
        <v>116.15</v>
      </c>
      <c r="N414" s="40">
        <v>96.4</v>
      </c>
      <c r="O414" s="40"/>
      <c r="P414" s="40"/>
      <c r="Q414" s="40">
        <v>18</v>
      </c>
      <c r="R414" s="40">
        <v>77</v>
      </c>
      <c r="S414" s="40">
        <f t="shared" si="16"/>
        <v>59</v>
      </c>
      <c r="T414" s="40">
        <v>0</v>
      </c>
      <c r="U414" s="40"/>
      <c r="V414" s="40"/>
      <c r="W414" s="40"/>
      <c r="X414" s="40"/>
      <c r="Y414" s="40"/>
      <c r="Z414" s="40"/>
      <c r="AA414" s="40"/>
      <c r="AB414" s="40"/>
      <c r="AC414" s="40" t="s">
        <v>288</v>
      </c>
      <c r="AD414" s="40" t="s">
        <v>456</v>
      </c>
      <c r="AE414" s="40"/>
      <c r="AF414" s="40"/>
    </row>
    <row r="415" spans="1:32">
      <c r="A415" s="41" t="s">
        <v>1754</v>
      </c>
      <c r="B415" s="90">
        <v>41063</v>
      </c>
      <c r="C415" s="41" t="s">
        <v>1827</v>
      </c>
      <c r="D415" s="41" t="s">
        <v>32</v>
      </c>
      <c r="E415" s="41" t="s">
        <v>25</v>
      </c>
      <c r="F415" s="71" t="s">
        <v>2177</v>
      </c>
      <c r="G415" s="41" t="s">
        <v>125</v>
      </c>
      <c r="H415" s="41" t="s">
        <v>90</v>
      </c>
      <c r="I415" s="41"/>
      <c r="J415" s="41">
        <v>23.15</v>
      </c>
      <c r="K415" s="41">
        <v>15</v>
      </c>
      <c r="L415" s="41">
        <v>7.05</v>
      </c>
      <c r="M415" s="41"/>
      <c r="N415" s="41"/>
      <c r="O415" s="41"/>
      <c r="P415" s="41"/>
      <c r="Q415" s="41">
        <v>18</v>
      </c>
      <c r="R415" s="41">
        <v>43</v>
      </c>
      <c r="S415" s="41">
        <f t="shared" si="16"/>
        <v>25</v>
      </c>
      <c r="T415" s="41">
        <f>9+17</f>
        <v>26</v>
      </c>
      <c r="U415" s="41"/>
      <c r="V415" s="41"/>
      <c r="W415" s="41" t="s">
        <v>73</v>
      </c>
      <c r="X415" s="41"/>
      <c r="Y415" s="41"/>
      <c r="Z415" s="41"/>
      <c r="AA415" s="41"/>
      <c r="AB415" s="41"/>
      <c r="AC415" s="41" t="s">
        <v>288</v>
      </c>
      <c r="AD415" s="40" t="s">
        <v>288</v>
      </c>
      <c r="AE415" s="40"/>
      <c r="AF415" s="40"/>
    </row>
    <row r="416" spans="1:32">
      <c r="A416" s="40" t="s">
        <v>1754</v>
      </c>
      <c r="B416" s="88">
        <v>41063</v>
      </c>
      <c r="C416" s="40" t="s">
        <v>1829</v>
      </c>
      <c r="D416" s="40" t="s">
        <v>32</v>
      </c>
      <c r="E416" s="40" t="s">
        <v>25</v>
      </c>
      <c r="F416" s="47" t="s">
        <v>2178</v>
      </c>
      <c r="G416" s="40" t="s">
        <v>26</v>
      </c>
      <c r="H416" s="40" t="s">
        <v>27</v>
      </c>
      <c r="I416" s="40" t="s">
        <v>450</v>
      </c>
      <c r="J416" s="40">
        <v>24.8</v>
      </c>
      <c r="K416" s="40">
        <v>14.5</v>
      </c>
      <c r="L416" s="40">
        <v>13.9</v>
      </c>
      <c r="M416" s="40"/>
      <c r="N416" s="40"/>
      <c r="O416" s="40"/>
      <c r="P416" s="40"/>
      <c r="Q416" s="40">
        <v>18</v>
      </c>
      <c r="R416" s="40">
        <v>54</v>
      </c>
      <c r="S416" s="40">
        <f t="shared" si="16"/>
        <v>36</v>
      </c>
      <c r="T416" s="40">
        <v>54</v>
      </c>
      <c r="U416" s="40"/>
      <c r="V416" s="40"/>
      <c r="W416" s="40"/>
      <c r="X416" s="40">
        <v>745</v>
      </c>
      <c r="Y416" s="40">
        <v>121</v>
      </c>
      <c r="Z416" s="40"/>
      <c r="AA416" s="40"/>
      <c r="AB416" s="40"/>
      <c r="AC416" s="40" t="s">
        <v>288</v>
      </c>
      <c r="AD416" s="40" t="s">
        <v>288</v>
      </c>
      <c r="AE416" s="40"/>
      <c r="AF416" s="40"/>
    </row>
    <row r="417" spans="1:32">
      <c r="A417" s="40" t="s">
        <v>1754</v>
      </c>
      <c r="B417" s="88">
        <v>41063</v>
      </c>
      <c r="C417" s="40" t="s">
        <v>1821</v>
      </c>
      <c r="D417" s="40" t="s">
        <v>30</v>
      </c>
      <c r="E417" s="40" t="s">
        <v>25</v>
      </c>
      <c r="F417" s="47" t="s">
        <v>2154</v>
      </c>
      <c r="G417" s="40" t="s">
        <v>26</v>
      </c>
      <c r="H417" s="40" t="s">
        <v>33</v>
      </c>
      <c r="I417" s="40"/>
      <c r="J417" s="40">
        <v>26.6</v>
      </c>
      <c r="K417" s="40">
        <v>17</v>
      </c>
      <c r="L417" s="40">
        <v>9.0500000000000007</v>
      </c>
      <c r="M417" s="40"/>
      <c r="N417" s="40"/>
      <c r="O417" s="40"/>
      <c r="P417" s="40"/>
      <c r="Q417" s="40">
        <v>18</v>
      </c>
      <c r="R417" s="40">
        <v>63</v>
      </c>
      <c r="S417" s="40">
        <f t="shared" si="16"/>
        <v>45</v>
      </c>
      <c r="T417" s="40"/>
      <c r="U417" s="40"/>
      <c r="V417" s="40"/>
      <c r="W417" s="40"/>
      <c r="X417" s="40">
        <v>746</v>
      </c>
      <c r="Y417" s="40">
        <v>111</v>
      </c>
      <c r="Z417" s="40"/>
      <c r="AA417" s="40"/>
      <c r="AB417" s="40"/>
      <c r="AC417" s="40" t="s">
        <v>288</v>
      </c>
      <c r="AD417" s="40" t="s">
        <v>456</v>
      </c>
      <c r="AE417" s="40"/>
      <c r="AF417" s="40"/>
    </row>
    <row r="418" spans="1:32">
      <c r="A418" s="40" t="s">
        <v>1755</v>
      </c>
      <c r="B418" s="88">
        <v>41064</v>
      </c>
      <c r="C418" s="40" t="s">
        <v>1498</v>
      </c>
      <c r="D418" s="40" t="s">
        <v>36</v>
      </c>
      <c r="E418" s="40" t="s">
        <v>25</v>
      </c>
      <c r="F418" s="47" t="s">
        <v>2179</v>
      </c>
      <c r="G418" s="40" t="s">
        <v>26</v>
      </c>
      <c r="H418" s="40" t="s">
        <v>27</v>
      </c>
      <c r="I418" s="40" t="s">
        <v>40</v>
      </c>
      <c r="J418" s="40">
        <v>34.4</v>
      </c>
      <c r="K418" s="40"/>
      <c r="L418" s="40"/>
      <c r="M418" s="40">
        <v>134</v>
      </c>
      <c r="N418" s="40">
        <v>97.15</v>
      </c>
      <c r="O418" s="40"/>
      <c r="P418" s="40"/>
      <c r="Q418" s="40">
        <v>43</v>
      </c>
      <c r="R418" s="40">
        <v>148</v>
      </c>
      <c r="S418" s="40">
        <f t="shared" si="16"/>
        <v>105</v>
      </c>
      <c r="T418" s="40">
        <v>0</v>
      </c>
      <c r="U418" s="40"/>
      <c r="V418" s="40"/>
      <c r="W418" s="40"/>
      <c r="X418" s="40"/>
      <c r="Y418" s="40"/>
      <c r="Z418" s="40"/>
      <c r="AA418" s="40"/>
      <c r="AB418" s="40"/>
      <c r="AC418" s="40" t="s">
        <v>288</v>
      </c>
      <c r="AD418" s="40" t="s">
        <v>288</v>
      </c>
      <c r="AE418" s="40"/>
      <c r="AF418" s="40"/>
    </row>
    <row r="419" spans="1:32">
      <c r="A419" s="40" t="s">
        <v>1755</v>
      </c>
      <c r="B419" s="88">
        <v>41064</v>
      </c>
      <c r="C419" s="40" t="s">
        <v>1818</v>
      </c>
      <c r="D419" s="40" t="s">
        <v>31</v>
      </c>
      <c r="E419" s="40" t="s">
        <v>53</v>
      </c>
      <c r="F419" s="47" t="s">
        <v>2086</v>
      </c>
      <c r="G419" s="40" t="s">
        <v>26</v>
      </c>
      <c r="H419" s="40" t="s">
        <v>33</v>
      </c>
      <c r="I419" s="40"/>
      <c r="J419" s="40"/>
      <c r="K419" s="40"/>
      <c r="L419" s="40"/>
      <c r="M419" s="40"/>
      <c r="N419" s="40"/>
      <c r="O419" s="40"/>
      <c r="P419" s="40"/>
      <c r="Q419" s="40">
        <v>18</v>
      </c>
      <c r="R419" s="40">
        <v>197</v>
      </c>
      <c r="S419" s="40">
        <f t="shared" si="16"/>
        <v>179</v>
      </c>
      <c r="T419" s="40">
        <v>0</v>
      </c>
      <c r="U419" s="40"/>
      <c r="V419" s="40"/>
      <c r="W419" s="40"/>
      <c r="X419" s="40">
        <v>750</v>
      </c>
      <c r="Y419" s="40"/>
      <c r="Z419" s="40"/>
      <c r="AA419" s="40"/>
      <c r="AB419" s="40"/>
      <c r="AC419" s="40" t="s">
        <v>288</v>
      </c>
      <c r="AD419" s="40" t="s">
        <v>411</v>
      </c>
      <c r="AE419" s="40" t="s">
        <v>487</v>
      </c>
      <c r="AF419" s="40"/>
    </row>
    <row r="420" spans="1:32">
      <c r="A420" s="40" t="s">
        <v>1755</v>
      </c>
      <c r="B420" s="88">
        <v>41064</v>
      </c>
      <c r="C420" s="40" t="s">
        <v>1811</v>
      </c>
      <c r="D420" s="40" t="s">
        <v>146</v>
      </c>
      <c r="E420" s="40" t="s">
        <v>25</v>
      </c>
      <c r="F420" s="47" t="s">
        <v>2180</v>
      </c>
      <c r="G420" s="40" t="s">
        <v>26</v>
      </c>
      <c r="H420" s="40" t="s">
        <v>33</v>
      </c>
      <c r="I420" s="40"/>
      <c r="J420" s="40">
        <v>21.9</v>
      </c>
      <c r="K420" s="40">
        <v>13.8</v>
      </c>
      <c r="L420" s="40">
        <v>9.8000000000000007</v>
      </c>
      <c r="M420" s="40"/>
      <c r="N420" s="40"/>
      <c r="O420" s="40"/>
      <c r="P420" s="40"/>
      <c r="Q420" s="40">
        <v>43</v>
      </c>
      <c r="R420" s="40">
        <v>82</v>
      </c>
      <c r="S420" s="40">
        <f t="shared" si="16"/>
        <v>39</v>
      </c>
      <c r="T420" s="40">
        <v>2</v>
      </c>
      <c r="U420" s="40"/>
      <c r="V420" s="40"/>
      <c r="W420" s="40"/>
      <c r="X420" s="40">
        <v>749</v>
      </c>
      <c r="Y420" s="40">
        <v>120</v>
      </c>
      <c r="Z420" s="40"/>
      <c r="AA420" s="40"/>
      <c r="AB420" s="40"/>
      <c r="AC420" s="40" t="s">
        <v>288</v>
      </c>
      <c r="AD420" s="40" t="s">
        <v>418</v>
      </c>
      <c r="AE420" s="40"/>
      <c r="AF420" s="40"/>
    </row>
    <row r="421" spans="1:32">
      <c r="A421" s="40" t="s">
        <v>1755</v>
      </c>
      <c r="B421" s="88">
        <v>41064</v>
      </c>
      <c r="C421" s="40" t="s">
        <v>1828</v>
      </c>
      <c r="D421" s="40" t="s">
        <v>32</v>
      </c>
      <c r="E421" s="40" t="s">
        <v>25</v>
      </c>
      <c r="F421" s="47" t="s">
        <v>2181</v>
      </c>
      <c r="G421" s="40" t="s">
        <v>26</v>
      </c>
      <c r="H421" s="40" t="s">
        <v>27</v>
      </c>
      <c r="I421" s="40" t="s">
        <v>461</v>
      </c>
      <c r="J421" s="40">
        <v>25.2</v>
      </c>
      <c r="K421" s="40">
        <v>15.85</v>
      </c>
      <c r="L421" s="40">
        <v>13.15</v>
      </c>
      <c r="M421" s="40"/>
      <c r="N421" s="40"/>
      <c r="O421" s="40"/>
      <c r="P421" s="40"/>
      <c r="Q421" s="40">
        <v>18</v>
      </c>
      <c r="R421" s="40">
        <v>70</v>
      </c>
      <c r="S421" s="40">
        <f t="shared" si="16"/>
        <v>52</v>
      </c>
      <c r="T421" s="40">
        <v>39</v>
      </c>
      <c r="U421" s="40"/>
      <c r="V421" s="40"/>
      <c r="W421" s="40"/>
      <c r="X421" s="40">
        <v>748</v>
      </c>
      <c r="Y421" s="40">
        <v>112</v>
      </c>
      <c r="Z421" s="40"/>
      <c r="AA421" s="40"/>
      <c r="AB421" s="40"/>
      <c r="AC421" s="40" t="s">
        <v>288</v>
      </c>
      <c r="AD421" s="40" t="s">
        <v>288</v>
      </c>
      <c r="AE421" s="40"/>
      <c r="AF421" s="40"/>
    </row>
    <row r="422" spans="1:32">
      <c r="A422" s="41" t="s">
        <v>1755</v>
      </c>
      <c r="B422" s="90">
        <v>41064</v>
      </c>
      <c r="C422" s="41" t="s">
        <v>1814</v>
      </c>
      <c r="D422" s="41" t="s">
        <v>30</v>
      </c>
      <c r="E422" s="41" t="s">
        <v>25</v>
      </c>
      <c r="F422" s="71" t="s">
        <v>2594</v>
      </c>
      <c r="G422" s="41" t="s">
        <v>26</v>
      </c>
      <c r="H422" s="41" t="s">
        <v>33</v>
      </c>
      <c r="I422" s="41"/>
      <c r="J422" s="41"/>
      <c r="K422" s="41"/>
      <c r="L422" s="41"/>
      <c r="M422" s="41"/>
      <c r="N422" s="41"/>
      <c r="O422" s="41"/>
      <c r="P422" s="41"/>
      <c r="Q422" s="41"/>
      <c r="R422" s="41"/>
      <c r="S422" s="41"/>
      <c r="T422" s="41"/>
      <c r="U422" s="41"/>
      <c r="V422" s="41" t="s">
        <v>460</v>
      </c>
      <c r="W422" s="41" t="s">
        <v>73</v>
      </c>
      <c r="X422" s="41"/>
      <c r="Y422" s="41"/>
      <c r="Z422" s="41"/>
      <c r="AA422" s="41"/>
      <c r="AB422" s="41"/>
      <c r="AC422" s="41" t="s">
        <v>288</v>
      </c>
      <c r="AD422" s="40" t="s">
        <v>456</v>
      </c>
      <c r="AE422" s="40"/>
      <c r="AF422" s="40"/>
    </row>
    <row r="423" spans="1:32">
      <c r="A423" s="41" t="s">
        <v>1755</v>
      </c>
      <c r="B423" s="90">
        <v>41064</v>
      </c>
      <c r="C423" s="41" t="s">
        <v>1457</v>
      </c>
      <c r="D423" s="41" t="s">
        <v>30</v>
      </c>
      <c r="E423" s="41" t="s">
        <v>25</v>
      </c>
      <c r="F423" s="71" t="s">
        <v>2182</v>
      </c>
      <c r="G423" s="41" t="s">
        <v>125</v>
      </c>
      <c r="H423" s="41" t="s">
        <v>90</v>
      </c>
      <c r="I423" s="41"/>
      <c r="J423" s="41">
        <v>24.4</v>
      </c>
      <c r="K423" s="41">
        <v>15.7</v>
      </c>
      <c r="L423" s="41">
        <v>6.1</v>
      </c>
      <c r="M423" s="41"/>
      <c r="N423" s="41"/>
      <c r="O423" s="41"/>
      <c r="P423" s="41"/>
      <c r="Q423" s="41">
        <v>18</v>
      </c>
      <c r="R423" s="41">
        <v>39</v>
      </c>
      <c r="S423" s="41">
        <f>R423-Q423</f>
        <v>21</v>
      </c>
      <c r="T423" s="41"/>
      <c r="U423" s="41"/>
      <c r="V423" s="41"/>
      <c r="W423" s="41" t="s">
        <v>73</v>
      </c>
      <c r="X423" s="41">
        <v>751</v>
      </c>
      <c r="Y423" s="41"/>
      <c r="Z423" s="41"/>
      <c r="AA423" s="41"/>
      <c r="AB423" s="41"/>
      <c r="AC423" s="41" t="s">
        <v>288</v>
      </c>
      <c r="AD423" s="40" t="s">
        <v>488</v>
      </c>
      <c r="AE423" s="40"/>
      <c r="AF423" s="40"/>
    </row>
    <row r="424" spans="1:32">
      <c r="A424" s="40" t="s">
        <v>1756</v>
      </c>
      <c r="B424" s="88">
        <v>41065</v>
      </c>
      <c r="C424" s="40" t="s">
        <v>1822</v>
      </c>
      <c r="D424" s="40" t="s">
        <v>121</v>
      </c>
      <c r="E424" s="40" t="s">
        <v>25</v>
      </c>
      <c r="F424" s="47" t="s">
        <v>2183</v>
      </c>
      <c r="G424" s="40" t="s">
        <v>26</v>
      </c>
      <c r="H424" s="40" t="s">
        <v>33</v>
      </c>
      <c r="I424" s="40"/>
      <c r="J424" s="40">
        <v>48.7</v>
      </c>
      <c r="K424" s="40"/>
      <c r="L424" s="40"/>
      <c r="M424" s="40">
        <f>152.9+55.5</f>
        <v>208.4</v>
      </c>
      <c r="N424" s="40">
        <f>152.9+29.7</f>
        <v>182.6</v>
      </c>
      <c r="O424" s="40"/>
      <c r="P424" s="40">
        <v>35.5</v>
      </c>
      <c r="Q424" s="40">
        <v>41</v>
      </c>
      <c r="R424" s="40">
        <v>206</v>
      </c>
      <c r="S424" s="40">
        <f>206-41</f>
        <v>165</v>
      </c>
      <c r="T424" s="40">
        <v>6</v>
      </c>
      <c r="U424" s="40"/>
      <c r="V424" s="40"/>
      <c r="W424" s="40"/>
      <c r="X424" s="40"/>
      <c r="Y424" s="40"/>
      <c r="Z424" s="40"/>
      <c r="AA424" s="40"/>
      <c r="AB424" s="40"/>
      <c r="AC424" s="40" t="s">
        <v>418</v>
      </c>
      <c r="AD424" s="40" t="s">
        <v>488</v>
      </c>
      <c r="AE424" s="40"/>
      <c r="AF424" s="40"/>
    </row>
    <row r="425" spans="1:32">
      <c r="A425" s="40" t="s">
        <v>1756</v>
      </c>
      <c r="B425" s="88">
        <v>41065</v>
      </c>
      <c r="C425" s="40" t="s">
        <v>1514</v>
      </c>
      <c r="D425" s="40" t="s">
        <v>31</v>
      </c>
      <c r="E425" s="40" t="s">
        <v>25</v>
      </c>
      <c r="F425" s="47" t="s">
        <v>2184</v>
      </c>
      <c r="G425" s="40" t="s">
        <v>224</v>
      </c>
      <c r="H425" s="40" t="s">
        <v>33</v>
      </c>
      <c r="I425" s="40"/>
      <c r="J425" s="40">
        <v>36</v>
      </c>
      <c r="K425" s="40">
        <v>18.5</v>
      </c>
      <c r="L425" s="40">
        <v>13.2</v>
      </c>
      <c r="M425" s="40"/>
      <c r="N425" s="40"/>
      <c r="O425" s="40"/>
      <c r="P425" s="40"/>
      <c r="Q425" s="40">
        <v>17</v>
      </c>
      <c r="R425" s="40">
        <v>127</v>
      </c>
      <c r="S425" s="40">
        <v>110</v>
      </c>
      <c r="T425" s="40">
        <v>25</v>
      </c>
      <c r="U425" s="40"/>
      <c r="V425" s="40"/>
      <c r="W425" s="40"/>
      <c r="X425" s="40">
        <v>753</v>
      </c>
      <c r="Y425" s="40"/>
      <c r="Z425" s="40"/>
      <c r="AA425" s="40"/>
      <c r="AB425" s="40"/>
      <c r="AC425" s="40" t="s">
        <v>418</v>
      </c>
      <c r="AD425" s="40" t="s">
        <v>488</v>
      </c>
      <c r="AE425" s="40"/>
      <c r="AF425" s="40"/>
    </row>
    <row r="426" spans="1:32">
      <c r="A426" s="40" t="s">
        <v>1756</v>
      </c>
      <c r="B426" s="88">
        <v>41065</v>
      </c>
      <c r="C426" s="40" t="s">
        <v>1517</v>
      </c>
      <c r="D426" s="40" t="s">
        <v>29</v>
      </c>
      <c r="E426" s="40" t="s">
        <v>25</v>
      </c>
      <c r="F426" s="47" t="s">
        <v>2160</v>
      </c>
      <c r="G426" s="40" t="s">
        <v>26</v>
      </c>
      <c r="H426" s="40" t="s">
        <v>66</v>
      </c>
      <c r="I426" s="40"/>
      <c r="J426" s="40">
        <v>44.4</v>
      </c>
      <c r="K426" s="40">
        <v>21.5</v>
      </c>
      <c r="L426" s="40">
        <v>18.5</v>
      </c>
      <c r="M426" s="40"/>
      <c r="N426" s="40"/>
      <c r="O426" s="40"/>
      <c r="P426" s="40"/>
      <c r="Q426" s="40">
        <v>17</v>
      </c>
      <c r="R426" s="40">
        <v>168</v>
      </c>
      <c r="S426" s="40">
        <v>151</v>
      </c>
      <c r="T426" s="40">
        <v>71</v>
      </c>
      <c r="U426" s="40"/>
      <c r="V426" s="40"/>
      <c r="W426" s="40"/>
      <c r="X426" s="40">
        <v>752</v>
      </c>
      <c r="Y426" s="40"/>
      <c r="Z426" s="40"/>
      <c r="AA426" s="40"/>
      <c r="AB426" s="40"/>
      <c r="AC426" s="40" t="s">
        <v>418</v>
      </c>
      <c r="AD426" s="40" t="s">
        <v>488</v>
      </c>
      <c r="AE426" s="40" t="s">
        <v>491</v>
      </c>
      <c r="AF426" s="40"/>
    </row>
    <row r="427" spans="1:32">
      <c r="A427" s="40" t="s">
        <v>1757</v>
      </c>
      <c r="B427" s="88">
        <v>41067</v>
      </c>
      <c r="C427" s="40" t="s">
        <v>1521</v>
      </c>
      <c r="D427" s="40" t="s">
        <v>121</v>
      </c>
      <c r="E427" s="40" t="s">
        <v>25</v>
      </c>
      <c r="F427" s="47" t="s">
        <v>2185</v>
      </c>
      <c r="G427" s="40" t="s">
        <v>26</v>
      </c>
      <c r="H427" s="40" t="s">
        <v>27</v>
      </c>
      <c r="I427" s="40" t="s">
        <v>476</v>
      </c>
      <c r="J427" s="40">
        <v>45.85</v>
      </c>
      <c r="K427" s="40"/>
      <c r="L427" s="40"/>
      <c r="M427" s="40">
        <f>153+21.25</f>
        <v>174.25</v>
      </c>
      <c r="N427" s="40">
        <f>153+13.75</f>
        <v>166.75</v>
      </c>
      <c r="O427" s="40"/>
      <c r="P427" s="40">
        <v>35.799999999999997</v>
      </c>
      <c r="Q427" s="40">
        <v>43</v>
      </c>
      <c r="R427" s="40">
        <v>197</v>
      </c>
      <c r="S427" s="40">
        <f>R427-Q427</f>
        <v>154</v>
      </c>
      <c r="T427" s="40">
        <v>2</v>
      </c>
      <c r="U427" s="40"/>
      <c r="V427" s="40"/>
      <c r="W427" s="40"/>
      <c r="X427" s="40"/>
      <c r="Y427" s="40">
        <v>113</v>
      </c>
      <c r="Z427" s="40"/>
      <c r="AA427" s="40"/>
      <c r="AB427" s="40"/>
      <c r="AC427" s="40" t="s">
        <v>288</v>
      </c>
      <c r="AD427" s="40" t="s">
        <v>488</v>
      </c>
      <c r="AE427" s="40"/>
      <c r="AF427" s="40"/>
    </row>
    <row r="428" spans="1:32">
      <c r="A428" s="40" t="s">
        <v>1757</v>
      </c>
      <c r="B428" s="88">
        <v>41067</v>
      </c>
      <c r="C428" s="40" t="s">
        <v>1520</v>
      </c>
      <c r="D428" s="40" t="s">
        <v>239</v>
      </c>
      <c r="E428" s="40" t="s">
        <v>53</v>
      </c>
      <c r="F428" s="47" t="s">
        <v>2121</v>
      </c>
      <c r="G428" s="40" t="s">
        <v>26</v>
      </c>
      <c r="H428" s="40" t="s">
        <v>27</v>
      </c>
      <c r="I428" s="40"/>
      <c r="J428" s="40"/>
      <c r="K428" s="40"/>
      <c r="L428" s="40"/>
      <c r="M428" s="40"/>
      <c r="N428" s="40"/>
      <c r="O428" s="40"/>
      <c r="P428" s="40"/>
      <c r="Q428" s="40"/>
      <c r="R428" s="40"/>
      <c r="S428" s="40"/>
      <c r="T428" s="40"/>
      <c r="U428" s="40"/>
      <c r="V428" s="40"/>
      <c r="W428" s="40"/>
      <c r="X428" s="40"/>
      <c r="Y428" s="40"/>
      <c r="Z428" s="40"/>
      <c r="AA428" s="40"/>
      <c r="AB428" s="40"/>
      <c r="AC428" s="40" t="s">
        <v>288</v>
      </c>
      <c r="AD428" s="40" t="s">
        <v>488</v>
      </c>
      <c r="AE428" s="40" t="s">
        <v>493</v>
      </c>
      <c r="AF428" s="40"/>
    </row>
    <row r="429" spans="1:32">
      <c r="A429" s="40" t="s">
        <v>1757</v>
      </c>
      <c r="B429" s="88">
        <v>41067</v>
      </c>
      <c r="C429" s="40" t="s">
        <v>1833</v>
      </c>
      <c r="D429" s="40" t="s">
        <v>30</v>
      </c>
      <c r="E429" s="40" t="s">
        <v>25</v>
      </c>
      <c r="F429" s="47" t="s">
        <v>2161</v>
      </c>
      <c r="G429" s="40" t="s">
        <v>26</v>
      </c>
      <c r="H429" s="40" t="s">
        <v>33</v>
      </c>
      <c r="I429" s="40"/>
      <c r="J429" s="40">
        <v>26</v>
      </c>
      <c r="K429" s="40">
        <v>17.3</v>
      </c>
      <c r="L429" s="40">
        <v>8.6</v>
      </c>
      <c r="M429" s="40"/>
      <c r="N429" s="40"/>
      <c r="O429" s="40"/>
      <c r="P429" s="40"/>
      <c r="Q429" s="40">
        <v>18</v>
      </c>
      <c r="R429" s="40">
        <v>61</v>
      </c>
      <c r="S429" s="40">
        <f>R429-Q429</f>
        <v>43</v>
      </c>
      <c r="T429" s="40">
        <v>22</v>
      </c>
      <c r="U429" s="40"/>
      <c r="V429" s="40"/>
      <c r="W429" s="40"/>
      <c r="X429" s="40">
        <v>754</v>
      </c>
      <c r="Y429" s="40">
        <v>114</v>
      </c>
      <c r="Z429" s="40"/>
      <c r="AA429" s="40"/>
      <c r="AB429" s="40"/>
      <c r="AC429" s="40" t="s">
        <v>288</v>
      </c>
      <c r="AD429" s="40" t="s">
        <v>488</v>
      </c>
      <c r="AE429" s="40"/>
      <c r="AF429" s="40"/>
    </row>
    <row r="430" spans="1:32">
      <c r="A430" s="40" t="s">
        <v>1758</v>
      </c>
      <c r="B430" s="88">
        <v>41068</v>
      </c>
      <c r="C430" s="40" t="s">
        <v>1509</v>
      </c>
      <c r="D430" s="40" t="s">
        <v>29</v>
      </c>
      <c r="E430" s="40" t="s">
        <v>53</v>
      </c>
      <c r="F430" s="47" t="s">
        <v>2118</v>
      </c>
      <c r="G430" s="40" t="s">
        <v>26</v>
      </c>
      <c r="H430" s="40" t="s">
        <v>33</v>
      </c>
      <c r="I430" s="40"/>
      <c r="J430" s="40"/>
      <c r="K430" s="40"/>
      <c r="L430" s="40"/>
      <c r="M430" s="40"/>
      <c r="N430" s="40"/>
      <c r="O430" s="40"/>
      <c r="P430" s="40"/>
      <c r="Q430" s="40"/>
      <c r="R430" s="40"/>
      <c r="S430" s="40"/>
      <c r="T430" s="40"/>
      <c r="U430" s="40"/>
      <c r="V430" s="40"/>
      <c r="W430" s="40"/>
      <c r="X430" s="40"/>
      <c r="Y430" s="40"/>
      <c r="Z430" s="40"/>
      <c r="AA430" s="40"/>
      <c r="AB430" s="40"/>
      <c r="AC430" s="40" t="s">
        <v>418</v>
      </c>
      <c r="AD430" s="40" t="s">
        <v>456</v>
      </c>
      <c r="AE430" s="40"/>
      <c r="AF430" s="40"/>
    </row>
    <row r="431" spans="1:32">
      <c r="A431" s="40" t="s">
        <v>1759</v>
      </c>
      <c r="B431" s="88">
        <v>41069</v>
      </c>
      <c r="C431" s="40" t="s">
        <v>1495</v>
      </c>
      <c r="D431" s="40" t="s">
        <v>35</v>
      </c>
      <c r="E431" s="40" t="s">
        <v>25</v>
      </c>
      <c r="F431" s="47" t="s">
        <v>2151</v>
      </c>
      <c r="G431" s="40" t="s">
        <v>26</v>
      </c>
      <c r="H431" s="40" t="s">
        <v>27</v>
      </c>
      <c r="I431" s="40"/>
      <c r="J431" s="40">
        <v>24.3</v>
      </c>
      <c r="K431" s="40">
        <v>15</v>
      </c>
      <c r="L431" s="40">
        <v>22.7</v>
      </c>
      <c r="M431" s="40"/>
      <c r="N431" s="40"/>
      <c r="O431" s="40"/>
      <c r="P431" s="40"/>
      <c r="Q431" s="40">
        <v>44</v>
      </c>
      <c r="R431" s="40">
        <v>106</v>
      </c>
      <c r="S431" s="40">
        <f>R431-44</f>
        <v>62</v>
      </c>
      <c r="T431" s="40">
        <v>3</v>
      </c>
      <c r="U431" s="40"/>
      <c r="V431" s="40"/>
      <c r="W431" s="40"/>
      <c r="X431" s="40">
        <v>756</v>
      </c>
      <c r="Y431" s="40"/>
      <c r="Z431" s="40"/>
      <c r="AA431" s="40"/>
      <c r="AB431" s="40"/>
      <c r="AC431" s="40" t="s">
        <v>418</v>
      </c>
      <c r="AD431" s="40" t="s">
        <v>456</v>
      </c>
      <c r="AE431" s="40"/>
      <c r="AF431" s="40"/>
    </row>
    <row r="432" spans="1:32">
      <c r="A432" s="40" t="s">
        <v>1759</v>
      </c>
      <c r="B432" s="88">
        <v>41069</v>
      </c>
      <c r="C432" s="40" t="s">
        <v>1493</v>
      </c>
      <c r="D432" s="40" t="s">
        <v>239</v>
      </c>
      <c r="E432" s="40" t="s">
        <v>25</v>
      </c>
      <c r="F432" s="47" t="s">
        <v>2152</v>
      </c>
      <c r="G432" s="40" t="s">
        <v>26</v>
      </c>
      <c r="H432" s="40" t="s">
        <v>33</v>
      </c>
      <c r="I432" s="40"/>
      <c r="J432" s="40">
        <v>46.15</v>
      </c>
      <c r="K432" s="40"/>
      <c r="L432" s="40"/>
      <c r="M432" s="40">
        <f>153+27.3</f>
        <v>180.3</v>
      </c>
      <c r="N432" s="40">
        <f>153+18.4</f>
        <v>171.4</v>
      </c>
      <c r="O432" s="40"/>
      <c r="P432" s="40">
        <v>41.2</v>
      </c>
      <c r="Q432" s="40">
        <v>18</v>
      </c>
      <c r="R432" s="40">
        <v>210</v>
      </c>
      <c r="S432" s="40">
        <f>R432-Q432</f>
        <v>192</v>
      </c>
      <c r="T432" s="40">
        <v>0</v>
      </c>
      <c r="U432" s="40"/>
      <c r="V432" s="40"/>
      <c r="W432" s="40"/>
      <c r="X432" s="40"/>
      <c r="Y432" s="40"/>
      <c r="Z432" s="40"/>
      <c r="AA432" s="40"/>
      <c r="AB432" s="40"/>
      <c r="AC432" s="40" t="s">
        <v>288</v>
      </c>
      <c r="AD432" s="40" t="s">
        <v>456</v>
      </c>
      <c r="AE432" s="40"/>
      <c r="AF432" s="40"/>
    </row>
    <row r="433" spans="1:32" s="91" customFormat="1">
      <c r="A433" s="40" t="s">
        <v>1759</v>
      </c>
      <c r="B433" s="88">
        <v>41069</v>
      </c>
      <c r="C433" s="40" t="s">
        <v>1465</v>
      </c>
      <c r="D433" s="40" t="s">
        <v>24</v>
      </c>
      <c r="E433" s="40" t="s">
        <v>53</v>
      </c>
      <c r="F433" s="47" t="s">
        <v>2064</v>
      </c>
      <c r="G433" s="40" t="s">
        <v>26</v>
      </c>
      <c r="H433" s="40" t="s">
        <v>27</v>
      </c>
      <c r="I433" s="40"/>
      <c r="J433" s="40"/>
      <c r="K433" s="40"/>
      <c r="L433" s="40"/>
      <c r="M433" s="40"/>
      <c r="N433" s="40"/>
      <c r="O433" s="40"/>
      <c r="P433" s="40"/>
      <c r="Q433" s="40"/>
      <c r="R433" s="40"/>
      <c r="S433" s="40"/>
      <c r="T433" s="40"/>
      <c r="U433" s="40"/>
      <c r="V433" s="40"/>
      <c r="W433" s="40"/>
      <c r="X433" s="40"/>
      <c r="Y433" s="40"/>
      <c r="Z433" s="40"/>
      <c r="AA433" s="40"/>
      <c r="AB433" s="40"/>
      <c r="AC433" s="40"/>
      <c r="AD433" s="40" t="s">
        <v>456</v>
      </c>
      <c r="AE433" s="40"/>
      <c r="AF433" s="40"/>
    </row>
    <row r="434" spans="1:32">
      <c r="A434" s="40" t="s">
        <v>1759</v>
      </c>
      <c r="B434" s="88">
        <v>41069</v>
      </c>
      <c r="C434" s="40" t="s">
        <v>1828</v>
      </c>
      <c r="D434" s="40" t="s">
        <v>32</v>
      </c>
      <c r="E434" s="40" t="s">
        <v>25</v>
      </c>
      <c r="F434" s="47" t="s">
        <v>2153</v>
      </c>
      <c r="G434" s="40" t="s">
        <v>26</v>
      </c>
      <c r="H434" s="40" t="s">
        <v>33</v>
      </c>
      <c r="I434" s="40" t="s">
        <v>494</v>
      </c>
      <c r="J434" s="40">
        <v>26.2</v>
      </c>
      <c r="K434" s="40">
        <v>14.9</v>
      </c>
      <c r="L434" s="40">
        <v>10.8</v>
      </c>
      <c r="M434" s="40"/>
      <c r="N434" s="40"/>
      <c r="O434" s="40"/>
      <c r="P434" s="40"/>
      <c r="Q434" s="40">
        <v>18</v>
      </c>
      <c r="R434" s="40">
        <v>77</v>
      </c>
      <c r="S434" s="40">
        <v>59</v>
      </c>
      <c r="T434" s="40">
        <v>9</v>
      </c>
      <c r="U434" s="40"/>
      <c r="V434" s="40"/>
      <c r="W434" s="40"/>
      <c r="X434" s="40">
        <v>755</v>
      </c>
      <c r="Y434" s="40"/>
      <c r="Z434" s="40"/>
      <c r="AA434" s="40"/>
      <c r="AB434" s="40"/>
      <c r="AC434" s="40" t="s">
        <v>418</v>
      </c>
      <c r="AD434" s="40" t="s">
        <v>456</v>
      </c>
      <c r="AE434" s="40" t="s">
        <v>520</v>
      </c>
      <c r="AF434" s="40"/>
    </row>
    <row r="435" spans="1:32">
      <c r="A435" s="40" t="s">
        <v>1760</v>
      </c>
      <c r="B435" s="88">
        <v>41071</v>
      </c>
      <c r="C435" s="40" t="s">
        <v>1816</v>
      </c>
      <c r="D435" s="40" t="s">
        <v>29</v>
      </c>
      <c r="E435" s="40" t="s">
        <v>25</v>
      </c>
      <c r="F435" s="47" t="s">
        <v>2155</v>
      </c>
      <c r="G435" s="40" t="s">
        <v>26</v>
      </c>
      <c r="H435" s="40" t="s">
        <v>27</v>
      </c>
      <c r="I435" s="40" t="s">
        <v>492</v>
      </c>
      <c r="J435" s="40">
        <v>39.799999999999997</v>
      </c>
      <c r="K435" s="40">
        <v>22.2</v>
      </c>
      <c r="L435" s="40">
        <v>21.5</v>
      </c>
      <c r="M435" s="40"/>
      <c r="N435" s="40"/>
      <c r="O435" s="40"/>
      <c r="P435" s="40"/>
      <c r="Q435" s="40">
        <v>19</v>
      </c>
      <c r="R435" s="40">
        <v>167</v>
      </c>
      <c r="S435" s="40">
        <f>R435-Q435</f>
        <v>148</v>
      </c>
      <c r="T435" s="40">
        <v>180</v>
      </c>
      <c r="U435" s="40"/>
      <c r="V435" s="40"/>
      <c r="W435" s="40"/>
      <c r="X435" s="40">
        <v>757</v>
      </c>
      <c r="Y435" s="40">
        <v>115</v>
      </c>
      <c r="Z435" s="40"/>
      <c r="AA435" s="40"/>
      <c r="AB435" s="40"/>
      <c r="AC435" s="40" t="s">
        <v>288</v>
      </c>
      <c r="AD435" s="40" t="s">
        <v>456</v>
      </c>
      <c r="AE435" s="40"/>
      <c r="AF435" s="40"/>
    </row>
    <row r="436" spans="1:32">
      <c r="A436" s="40" t="s">
        <v>1760</v>
      </c>
      <c r="B436" s="88">
        <v>41071</v>
      </c>
      <c r="C436" s="40" t="s">
        <v>1825</v>
      </c>
      <c r="D436" s="40" t="s">
        <v>32</v>
      </c>
      <c r="E436" s="40" t="s">
        <v>25</v>
      </c>
      <c r="F436" s="47" t="s">
        <v>2158</v>
      </c>
      <c r="G436" s="40" t="s">
        <v>26</v>
      </c>
      <c r="H436" s="40" t="s">
        <v>27</v>
      </c>
      <c r="I436" s="40"/>
      <c r="J436" s="40">
        <v>28</v>
      </c>
      <c r="K436" s="40">
        <v>16.399999999999999</v>
      </c>
      <c r="L436" s="40">
        <v>15.55</v>
      </c>
      <c r="M436" s="40"/>
      <c r="N436" s="40"/>
      <c r="O436" s="40"/>
      <c r="P436" s="40"/>
      <c r="Q436" s="40">
        <v>19</v>
      </c>
      <c r="R436" s="40">
        <v>73</v>
      </c>
      <c r="S436" s="40">
        <f>R436-Q436</f>
        <v>54</v>
      </c>
      <c r="T436" s="40">
        <v>46</v>
      </c>
      <c r="U436" s="40"/>
      <c r="V436" s="40"/>
      <c r="W436" s="40"/>
      <c r="X436" s="40">
        <v>758</v>
      </c>
      <c r="Y436" s="40">
        <v>116</v>
      </c>
      <c r="Z436" s="40"/>
      <c r="AA436" s="40"/>
      <c r="AB436" s="40"/>
      <c r="AC436" s="40" t="s">
        <v>288</v>
      </c>
      <c r="AD436" s="40" t="s">
        <v>456</v>
      </c>
      <c r="AE436" s="40"/>
      <c r="AF436" s="40"/>
    </row>
    <row r="437" spans="1:32">
      <c r="A437" s="40" t="s">
        <v>1761</v>
      </c>
      <c r="B437" s="88">
        <v>41073</v>
      </c>
      <c r="C437" s="40" t="s">
        <v>1811</v>
      </c>
      <c r="D437" s="40" t="s">
        <v>265</v>
      </c>
      <c r="E437" s="40" t="s">
        <v>25</v>
      </c>
      <c r="F437" s="47" t="s">
        <v>2163</v>
      </c>
      <c r="G437" s="40" t="s">
        <v>224</v>
      </c>
      <c r="H437" s="40" t="s">
        <v>33</v>
      </c>
      <c r="I437" s="40" t="s">
        <v>498</v>
      </c>
      <c r="J437" s="40">
        <v>39.4</v>
      </c>
      <c r="K437" s="40"/>
      <c r="L437" s="40"/>
      <c r="M437" s="40">
        <v>134.6</v>
      </c>
      <c r="N437" s="40">
        <v>175.7</v>
      </c>
      <c r="O437" s="40"/>
      <c r="P437" s="40">
        <v>25</v>
      </c>
      <c r="Q437" s="40">
        <v>109</v>
      </c>
      <c r="R437" s="40">
        <v>57</v>
      </c>
      <c r="S437" s="40">
        <f>Q437-R437</f>
        <v>52</v>
      </c>
      <c r="T437" s="40"/>
      <c r="U437" s="40"/>
      <c r="V437" s="40"/>
      <c r="W437" s="40"/>
      <c r="X437" s="40"/>
      <c r="Y437" s="40"/>
      <c r="Z437" s="40"/>
      <c r="AA437" s="40"/>
      <c r="AB437" s="40"/>
      <c r="AC437" s="40" t="s">
        <v>418</v>
      </c>
      <c r="AD437" s="40" t="s">
        <v>456</v>
      </c>
      <c r="AE437" s="40"/>
      <c r="AF437" s="40"/>
    </row>
    <row r="438" spans="1:32">
      <c r="A438" s="40" t="s">
        <v>1761</v>
      </c>
      <c r="B438" s="88">
        <v>41073</v>
      </c>
      <c r="C438" s="40" t="s">
        <v>1507</v>
      </c>
      <c r="D438" s="40" t="s">
        <v>32</v>
      </c>
      <c r="E438" s="40" t="s">
        <v>25</v>
      </c>
      <c r="F438" s="47" t="s">
        <v>2164</v>
      </c>
      <c r="G438" s="40" t="s">
        <v>26</v>
      </c>
      <c r="H438" s="40" t="s">
        <v>27</v>
      </c>
      <c r="I438" s="40" t="s">
        <v>507</v>
      </c>
      <c r="J438" s="40">
        <v>25.55</v>
      </c>
      <c r="K438" s="40">
        <v>16.3</v>
      </c>
      <c r="L438" s="40">
        <v>13.25</v>
      </c>
      <c r="M438" s="40"/>
      <c r="N438" s="40"/>
      <c r="O438" s="40"/>
      <c r="P438" s="40"/>
      <c r="Q438" s="40">
        <v>19</v>
      </c>
      <c r="R438" s="40">
        <v>61</v>
      </c>
      <c r="S438" s="40">
        <f>R438-Q438</f>
        <v>42</v>
      </c>
      <c r="T438" s="40">
        <v>27</v>
      </c>
      <c r="U438" s="40"/>
      <c r="V438" s="40"/>
      <c r="W438" s="40"/>
      <c r="X438" s="40">
        <v>759</v>
      </c>
      <c r="Y438" s="40">
        <v>117</v>
      </c>
      <c r="Z438" s="40"/>
      <c r="AA438" s="40"/>
      <c r="AB438" s="40"/>
      <c r="AC438" s="40" t="s">
        <v>288</v>
      </c>
      <c r="AD438" s="40" t="s">
        <v>456</v>
      </c>
      <c r="AE438" s="40"/>
      <c r="AF438" s="40"/>
    </row>
    <row r="439" spans="1:32">
      <c r="A439" s="40" t="s">
        <v>1762</v>
      </c>
      <c r="B439" s="88">
        <v>41676</v>
      </c>
      <c r="C439" s="40" t="s">
        <v>1828</v>
      </c>
      <c r="D439" s="40" t="s">
        <v>36</v>
      </c>
      <c r="E439" s="40" t="s">
        <v>53</v>
      </c>
      <c r="F439" s="47" t="s">
        <v>2141</v>
      </c>
      <c r="G439" s="40" t="s">
        <v>26</v>
      </c>
      <c r="H439" s="40" t="s">
        <v>33</v>
      </c>
      <c r="I439" s="40"/>
      <c r="J439" s="40"/>
      <c r="K439" s="40"/>
      <c r="L439" s="40"/>
      <c r="M439" s="40"/>
      <c r="N439" s="40"/>
      <c r="O439" s="40"/>
      <c r="P439" s="40"/>
      <c r="Q439" s="40"/>
      <c r="R439" s="40"/>
      <c r="S439" s="40"/>
      <c r="T439" s="40"/>
      <c r="U439" s="40"/>
      <c r="V439" s="40"/>
      <c r="W439" s="40"/>
      <c r="X439" s="40"/>
      <c r="Y439" s="40"/>
      <c r="Z439" s="40">
        <v>103</v>
      </c>
      <c r="AA439" s="40"/>
      <c r="AB439" s="40"/>
      <c r="AC439" s="40" t="s">
        <v>524</v>
      </c>
      <c r="AD439" s="42" t="s">
        <v>79</v>
      </c>
      <c r="AE439" s="42" t="s">
        <v>582</v>
      </c>
      <c r="AF439" s="40"/>
    </row>
    <row r="440" spans="1:32">
      <c r="A440" s="40" t="s">
        <v>1762</v>
      </c>
      <c r="B440" s="92">
        <v>41676</v>
      </c>
      <c r="C440" s="42" t="s">
        <v>532</v>
      </c>
      <c r="D440" s="42" t="s">
        <v>29</v>
      </c>
      <c r="E440" s="42" t="s">
        <v>25</v>
      </c>
      <c r="F440" s="73" t="s">
        <v>2186</v>
      </c>
      <c r="G440" s="42" t="s">
        <v>224</v>
      </c>
      <c r="H440" s="42" t="s">
        <v>33</v>
      </c>
      <c r="I440" s="42" t="s">
        <v>533</v>
      </c>
      <c r="J440" s="42">
        <v>39</v>
      </c>
      <c r="K440" s="42">
        <v>24.3</v>
      </c>
      <c r="L440" s="42">
        <v>7.7</v>
      </c>
      <c r="M440" s="42"/>
      <c r="N440" s="42"/>
      <c r="O440" s="42"/>
      <c r="P440" s="42"/>
      <c r="Q440" s="42">
        <v>19</v>
      </c>
      <c r="R440" s="42">
        <v>123</v>
      </c>
      <c r="S440" s="42">
        <v>104</v>
      </c>
      <c r="T440" s="42">
        <v>42</v>
      </c>
      <c r="U440" s="42"/>
      <c r="V440" s="42"/>
      <c r="W440" s="42"/>
      <c r="X440" s="42">
        <v>1002</v>
      </c>
      <c r="Y440" s="42">
        <v>269</v>
      </c>
      <c r="Z440" s="42">
        <v>102</v>
      </c>
      <c r="AA440" s="42"/>
      <c r="AB440" s="42"/>
      <c r="AC440" s="42" t="s">
        <v>525</v>
      </c>
      <c r="AD440" s="40" t="s">
        <v>524</v>
      </c>
      <c r="AE440" s="40"/>
      <c r="AF440" s="40"/>
    </row>
    <row r="441" spans="1:32" s="91" customFormat="1">
      <c r="A441" s="40" t="s">
        <v>1762</v>
      </c>
      <c r="B441" s="88">
        <v>41676</v>
      </c>
      <c r="C441" s="40" t="s">
        <v>1833</v>
      </c>
      <c r="D441" s="40" t="s">
        <v>29</v>
      </c>
      <c r="E441" s="40" t="s">
        <v>53</v>
      </c>
      <c r="F441" s="74" t="s">
        <v>2155</v>
      </c>
      <c r="G441" s="40" t="s">
        <v>26</v>
      </c>
      <c r="H441" s="40" t="s">
        <v>27</v>
      </c>
      <c r="I441" s="40"/>
      <c r="J441" s="40"/>
      <c r="K441" s="40"/>
      <c r="L441" s="40"/>
      <c r="M441" s="40"/>
      <c r="N441" s="40"/>
      <c r="O441" s="40"/>
      <c r="P441" s="40"/>
      <c r="Q441" s="40"/>
      <c r="R441" s="40"/>
      <c r="S441" s="40"/>
      <c r="T441" s="40"/>
      <c r="U441" s="40"/>
      <c r="V441" s="40"/>
      <c r="W441" s="40"/>
      <c r="X441" s="40"/>
      <c r="Y441" s="40"/>
      <c r="Z441" s="40"/>
      <c r="AA441" s="40"/>
      <c r="AB441" s="40"/>
      <c r="AC441" s="40" t="s">
        <v>524</v>
      </c>
      <c r="AD441" s="40" t="s">
        <v>524</v>
      </c>
      <c r="AE441" s="40"/>
      <c r="AF441" s="40"/>
    </row>
    <row r="442" spans="1:32">
      <c r="A442" s="40" t="s">
        <v>1762</v>
      </c>
      <c r="B442" s="88">
        <v>41676</v>
      </c>
      <c r="C442" s="40" t="s">
        <v>1498</v>
      </c>
      <c r="D442" s="40" t="s">
        <v>29</v>
      </c>
      <c r="E442" s="40" t="s">
        <v>25</v>
      </c>
      <c r="F442" s="74" t="s">
        <v>2187</v>
      </c>
      <c r="G442" s="40" t="s">
        <v>224</v>
      </c>
      <c r="H442" s="40" t="s">
        <v>27</v>
      </c>
      <c r="I442" s="40" t="s">
        <v>536</v>
      </c>
      <c r="J442" s="40">
        <v>39.5</v>
      </c>
      <c r="K442" s="40">
        <v>25.7</v>
      </c>
      <c r="L442" s="40">
        <v>19.55</v>
      </c>
      <c r="M442" s="40"/>
      <c r="N442" s="40"/>
      <c r="O442" s="40"/>
      <c r="P442" s="40"/>
      <c r="Q442" s="40">
        <v>19</v>
      </c>
      <c r="R442" s="40">
        <v>132</v>
      </c>
      <c r="S442" s="40">
        <f>R442-Q442</f>
        <v>113</v>
      </c>
      <c r="T442" s="40">
        <f>74+8</f>
        <v>82</v>
      </c>
      <c r="U442" s="40"/>
      <c r="V442" s="40"/>
      <c r="W442" s="40"/>
      <c r="X442" s="40">
        <v>1001</v>
      </c>
      <c r="Y442" s="40">
        <v>268</v>
      </c>
      <c r="Z442" s="40">
        <v>101</v>
      </c>
      <c r="AA442" s="40"/>
      <c r="AB442" s="40"/>
      <c r="AC442" s="40" t="s">
        <v>524</v>
      </c>
      <c r="AD442" s="40" t="s">
        <v>524</v>
      </c>
      <c r="AE442" s="40"/>
      <c r="AF442" s="40"/>
    </row>
    <row r="443" spans="1:32">
      <c r="A443" s="40" t="s">
        <v>1762</v>
      </c>
      <c r="B443" s="88">
        <v>41676</v>
      </c>
      <c r="C443" s="40" t="s">
        <v>1811</v>
      </c>
      <c r="D443" s="40" t="s">
        <v>32</v>
      </c>
      <c r="E443" s="40" t="s">
        <v>25</v>
      </c>
      <c r="F443" s="47" t="s">
        <v>2188</v>
      </c>
      <c r="G443" s="40" t="s">
        <v>224</v>
      </c>
      <c r="H443" s="40" t="s">
        <v>27</v>
      </c>
      <c r="I443" s="40" t="s">
        <v>526</v>
      </c>
      <c r="J443" s="40">
        <v>26.6</v>
      </c>
      <c r="K443" s="40">
        <v>16.399999999999999</v>
      </c>
      <c r="L443" s="40">
        <v>11.4</v>
      </c>
      <c r="M443" s="40"/>
      <c r="N443" s="40"/>
      <c r="O443" s="40"/>
      <c r="P443" s="40"/>
      <c r="Q443" s="40">
        <v>19</v>
      </c>
      <c r="R443" s="40">
        <v>74</v>
      </c>
      <c r="S443" s="40">
        <f>(R443-Q443)</f>
        <v>55</v>
      </c>
      <c r="T443" s="40">
        <f>34+16</f>
        <v>50</v>
      </c>
      <c r="U443" s="40"/>
      <c r="V443" s="40" t="s">
        <v>527</v>
      </c>
      <c r="W443" s="40"/>
      <c r="X443" s="40">
        <v>1003</v>
      </c>
      <c r="Y443" s="40">
        <v>270</v>
      </c>
      <c r="Z443" s="40">
        <v>104</v>
      </c>
      <c r="AA443" s="40"/>
      <c r="AB443" s="40"/>
      <c r="AC443" s="40" t="s">
        <v>525</v>
      </c>
      <c r="AD443" s="40" t="s">
        <v>79</v>
      </c>
      <c r="AE443" s="40" t="s">
        <v>537</v>
      </c>
      <c r="AF443" s="40"/>
    </row>
    <row r="444" spans="1:32">
      <c r="A444" s="40" t="s">
        <v>1762</v>
      </c>
      <c r="B444" s="88">
        <v>41676</v>
      </c>
      <c r="C444" s="40" t="s">
        <v>1830</v>
      </c>
      <c r="D444" s="40" t="s">
        <v>32</v>
      </c>
      <c r="E444" s="40" t="s">
        <v>53</v>
      </c>
      <c r="F444" s="74" t="s">
        <v>2158</v>
      </c>
      <c r="G444" s="40" t="s">
        <v>26</v>
      </c>
      <c r="H444" s="40" t="s">
        <v>27</v>
      </c>
      <c r="I444" s="40"/>
      <c r="J444" s="40"/>
      <c r="K444" s="40"/>
      <c r="L444" s="40"/>
      <c r="M444" s="40"/>
      <c r="N444" s="40"/>
      <c r="O444" s="40"/>
      <c r="P444" s="40"/>
      <c r="Q444" s="40"/>
      <c r="R444" s="40"/>
      <c r="S444" s="40"/>
      <c r="T444" s="40"/>
      <c r="U444" s="40"/>
      <c r="V444" s="40"/>
      <c r="W444" s="40"/>
      <c r="X444" s="40"/>
      <c r="Y444" s="40"/>
      <c r="Z444" s="40"/>
      <c r="AA444" s="40"/>
      <c r="AB444" s="40"/>
      <c r="AC444" s="40" t="s">
        <v>524</v>
      </c>
      <c r="AD444" s="40" t="s">
        <v>524</v>
      </c>
      <c r="AE444" s="40" t="s">
        <v>539</v>
      </c>
      <c r="AF444" s="40"/>
    </row>
    <row r="445" spans="1:32">
      <c r="A445" s="40" t="s">
        <v>1762</v>
      </c>
      <c r="B445" s="88">
        <v>41676</v>
      </c>
      <c r="C445" s="40" t="s">
        <v>1817</v>
      </c>
      <c r="D445" s="40" t="s">
        <v>32</v>
      </c>
      <c r="E445" s="40" t="s">
        <v>53</v>
      </c>
      <c r="F445" s="47" t="s">
        <v>2165</v>
      </c>
      <c r="G445" s="40" t="s">
        <v>26</v>
      </c>
      <c r="H445" s="40" t="s">
        <v>66</v>
      </c>
      <c r="I445" s="40"/>
      <c r="J445" s="40"/>
      <c r="K445" s="40"/>
      <c r="L445" s="40"/>
      <c r="M445" s="40"/>
      <c r="N445" s="40"/>
      <c r="O445" s="40"/>
      <c r="P445" s="40"/>
      <c r="Q445" s="40"/>
      <c r="R445" s="40"/>
      <c r="S445" s="40"/>
      <c r="T445" s="40"/>
      <c r="U445" s="40"/>
      <c r="V445" s="40"/>
      <c r="W445" s="40"/>
      <c r="X445" s="40"/>
      <c r="Y445" s="40"/>
      <c r="Z445" s="40"/>
      <c r="AA445" s="40"/>
      <c r="AB445" s="40"/>
      <c r="AC445" s="40" t="s">
        <v>525</v>
      </c>
      <c r="AD445" s="40" t="s">
        <v>524</v>
      </c>
      <c r="AE445" s="40"/>
      <c r="AF445" s="40"/>
    </row>
    <row r="446" spans="1:32">
      <c r="A446" s="40" t="s">
        <v>1762</v>
      </c>
      <c r="B446" s="92">
        <v>41676</v>
      </c>
      <c r="C446" s="42" t="s">
        <v>534</v>
      </c>
      <c r="D446" s="42" t="s">
        <v>30</v>
      </c>
      <c r="E446" s="42" t="s">
        <v>25</v>
      </c>
      <c r="F446" s="73" t="s">
        <v>2189</v>
      </c>
      <c r="G446" s="42" t="s">
        <v>125</v>
      </c>
      <c r="H446" s="42" t="s">
        <v>66</v>
      </c>
      <c r="I446" s="42" t="s">
        <v>535</v>
      </c>
      <c r="J446" s="42">
        <v>24.5</v>
      </c>
      <c r="K446" s="42">
        <v>16.100000000000001</v>
      </c>
      <c r="L446" s="42">
        <v>11.1</v>
      </c>
      <c r="M446" s="42"/>
      <c r="N446" s="42"/>
      <c r="O446" s="42"/>
      <c r="P446" s="42"/>
      <c r="Q446" s="42">
        <v>19</v>
      </c>
      <c r="R446" s="42">
        <v>43</v>
      </c>
      <c r="S446" s="42">
        <v>24</v>
      </c>
      <c r="T446" s="42">
        <v>15</v>
      </c>
      <c r="U446" s="42"/>
      <c r="V446" s="42"/>
      <c r="W446" s="42"/>
      <c r="X446" s="42">
        <v>1004</v>
      </c>
      <c r="Y446" s="42"/>
      <c r="Z446" s="42"/>
      <c r="AA446" s="42"/>
      <c r="AB446" s="42"/>
      <c r="AC446" s="42" t="s">
        <v>525</v>
      </c>
      <c r="AD446" s="40" t="s">
        <v>79</v>
      </c>
      <c r="AE446" s="40" t="s">
        <v>552</v>
      </c>
      <c r="AF446" s="40"/>
    </row>
    <row r="447" spans="1:32">
      <c r="A447" s="40" t="s">
        <v>1763</v>
      </c>
      <c r="B447" s="88">
        <v>41677</v>
      </c>
      <c r="C447" s="40" t="s">
        <v>1487</v>
      </c>
      <c r="D447" s="40" t="s">
        <v>239</v>
      </c>
      <c r="E447" s="40" t="s">
        <v>53</v>
      </c>
      <c r="F447" s="47" t="s">
        <v>2121</v>
      </c>
      <c r="G447" s="40" t="s">
        <v>26</v>
      </c>
      <c r="H447" s="40" t="s">
        <v>27</v>
      </c>
      <c r="I447" s="40"/>
      <c r="J447" s="40"/>
      <c r="K447" s="40"/>
      <c r="L447" s="40"/>
      <c r="M447" s="40"/>
      <c r="N447" s="40"/>
      <c r="O447" s="40"/>
      <c r="P447" s="40"/>
      <c r="Q447" s="40"/>
      <c r="R447" s="40"/>
      <c r="S447" s="40"/>
      <c r="T447" s="40"/>
      <c r="U447" s="40"/>
      <c r="V447" s="40" t="s">
        <v>544</v>
      </c>
      <c r="W447" s="40"/>
      <c r="X447" s="40"/>
      <c r="Y447" s="40"/>
      <c r="Z447" s="40">
        <v>106</v>
      </c>
      <c r="AA447" s="40"/>
      <c r="AB447" s="40"/>
      <c r="AC447" s="40" t="s">
        <v>525</v>
      </c>
      <c r="AD447" s="40" t="s">
        <v>525</v>
      </c>
      <c r="AE447" s="40"/>
      <c r="AF447" s="40"/>
    </row>
    <row r="448" spans="1:32">
      <c r="A448" s="40" t="s">
        <v>1763</v>
      </c>
      <c r="B448" s="88">
        <v>41677</v>
      </c>
      <c r="C448" s="40" t="s">
        <v>1833</v>
      </c>
      <c r="D448" s="40" t="s">
        <v>29</v>
      </c>
      <c r="E448" s="40" t="s">
        <v>25</v>
      </c>
      <c r="F448" s="47" t="s">
        <v>2190</v>
      </c>
      <c r="G448" s="40" t="s">
        <v>26</v>
      </c>
      <c r="H448" s="40" t="s">
        <v>33</v>
      </c>
      <c r="I448" s="40" t="s">
        <v>538</v>
      </c>
      <c r="J448" s="40">
        <v>39.35</v>
      </c>
      <c r="K448" s="40">
        <v>22.9</v>
      </c>
      <c r="L448" s="40">
        <v>9.85</v>
      </c>
      <c r="M448" s="40"/>
      <c r="N448" s="40"/>
      <c r="O448" s="40"/>
      <c r="P448" s="40"/>
      <c r="Q448" s="40">
        <v>19</v>
      </c>
      <c r="R448" s="40">
        <v>135</v>
      </c>
      <c r="S448" s="40">
        <f>R448-Q448</f>
        <v>116</v>
      </c>
      <c r="T448" s="40">
        <f>79+8</f>
        <v>87</v>
      </c>
      <c r="U448" s="40"/>
      <c r="V448" s="40"/>
      <c r="W448" s="40"/>
      <c r="X448" s="40">
        <v>1006</v>
      </c>
      <c r="Y448" s="40">
        <v>272</v>
      </c>
      <c r="Z448" s="40">
        <v>107</v>
      </c>
      <c r="AA448" s="40"/>
      <c r="AB448" s="40"/>
      <c r="AC448" s="40" t="s">
        <v>525</v>
      </c>
      <c r="AD448" s="40" t="s">
        <v>79</v>
      </c>
      <c r="AE448" s="40"/>
      <c r="AF448" s="40"/>
    </row>
    <row r="449" spans="1:32">
      <c r="A449" s="40" t="s">
        <v>1763</v>
      </c>
      <c r="B449" s="88">
        <v>41677</v>
      </c>
      <c r="C449" s="40" t="s">
        <v>1811</v>
      </c>
      <c r="D449" s="40" t="s">
        <v>30</v>
      </c>
      <c r="E449" s="40" t="s">
        <v>25</v>
      </c>
      <c r="F449" s="47" t="s">
        <v>2191</v>
      </c>
      <c r="G449" s="40" t="s">
        <v>26</v>
      </c>
      <c r="H449" s="40" t="s">
        <v>33</v>
      </c>
      <c r="I449" s="40" t="s">
        <v>540</v>
      </c>
      <c r="J449" s="40">
        <v>26.1</v>
      </c>
      <c r="K449" s="40">
        <v>18.100000000000001</v>
      </c>
      <c r="L449" s="40">
        <v>9.0500000000000007</v>
      </c>
      <c r="M449" s="40"/>
      <c r="N449" s="40"/>
      <c r="O449" s="40"/>
      <c r="P449" s="40"/>
      <c r="Q449" s="40">
        <v>19</v>
      </c>
      <c r="R449" s="40">
        <v>77</v>
      </c>
      <c r="S449" s="40">
        <f>R449-Q449</f>
        <v>58</v>
      </c>
      <c r="T449" s="40">
        <f>28+11</f>
        <v>39</v>
      </c>
      <c r="U449" s="40"/>
      <c r="V449" s="40"/>
      <c r="W449" s="40"/>
      <c r="X449" s="40">
        <v>1005</v>
      </c>
      <c r="Y449" s="40">
        <v>271</v>
      </c>
      <c r="Z449" s="40">
        <v>105</v>
      </c>
      <c r="AA449" s="40"/>
      <c r="AB449" s="40"/>
      <c r="AC449" s="40" t="s">
        <v>524</v>
      </c>
      <c r="AD449" s="40" t="s">
        <v>542</v>
      </c>
      <c r="AE449" s="40"/>
      <c r="AF449" s="40"/>
    </row>
    <row r="450" spans="1:32">
      <c r="A450" s="40" t="s">
        <v>1764</v>
      </c>
      <c r="B450" s="88">
        <v>41678</v>
      </c>
      <c r="C450" s="40" t="s">
        <v>1480</v>
      </c>
      <c r="D450" s="40" t="s">
        <v>29</v>
      </c>
      <c r="E450" s="40" t="s">
        <v>25</v>
      </c>
      <c r="F450" s="47" t="s">
        <v>2192</v>
      </c>
      <c r="G450" s="40" t="s">
        <v>26</v>
      </c>
      <c r="H450" s="40" t="s">
        <v>27</v>
      </c>
      <c r="I450" s="40" t="s">
        <v>553</v>
      </c>
      <c r="J450" s="40">
        <v>43.6</v>
      </c>
      <c r="K450" s="40">
        <v>24.7</v>
      </c>
      <c r="L450" s="40">
        <v>24.3</v>
      </c>
      <c r="M450" s="40"/>
      <c r="N450" s="40"/>
      <c r="O450" s="40"/>
      <c r="P450" s="40"/>
      <c r="Q450" s="40">
        <f>19</f>
        <v>19</v>
      </c>
      <c r="R450" s="40">
        <v>178</v>
      </c>
      <c r="S450" s="40">
        <f>R450-Q450</f>
        <v>159</v>
      </c>
      <c r="T450" s="40">
        <f>64+15</f>
        <v>79</v>
      </c>
      <c r="U450" s="40"/>
      <c r="V450" s="40"/>
      <c r="W450" s="40"/>
      <c r="X450" s="40">
        <v>1007</v>
      </c>
      <c r="Y450" s="40">
        <v>273</v>
      </c>
      <c r="Z450" s="40">
        <v>108</v>
      </c>
      <c r="AA450" s="40"/>
      <c r="AB450" s="40"/>
      <c r="AC450" s="40" t="s">
        <v>524</v>
      </c>
      <c r="AD450" s="40" t="s">
        <v>524</v>
      </c>
      <c r="AE450" s="40" t="s">
        <v>560</v>
      </c>
      <c r="AF450" s="40"/>
    </row>
    <row r="451" spans="1:32">
      <c r="A451" s="40" t="s">
        <v>1764</v>
      </c>
      <c r="B451" s="88">
        <v>41678</v>
      </c>
      <c r="C451" s="40" t="s">
        <v>1832</v>
      </c>
      <c r="D451" s="40" t="s">
        <v>29</v>
      </c>
      <c r="E451" s="40" t="s">
        <v>25</v>
      </c>
      <c r="F451" s="40" t="s">
        <v>2193</v>
      </c>
      <c r="G451" s="40" t="s">
        <v>26</v>
      </c>
      <c r="H451" s="40" t="s">
        <v>33</v>
      </c>
      <c r="I451" s="40" t="s">
        <v>549</v>
      </c>
      <c r="J451" s="40">
        <v>36.299999999999997</v>
      </c>
      <c r="K451" s="40">
        <v>24.4</v>
      </c>
      <c r="L451" s="40">
        <v>11.75</v>
      </c>
      <c r="M451" s="40"/>
      <c r="N451" s="40"/>
      <c r="O451" s="40"/>
      <c r="P451" s="40"/>
      <c r="Q451" s="40">
        <v>19</v>
      </c>
      <c r="R451" s="40">
        <v>136</v>
      </c>
      <c r="S451" s="40">
        <f>R451-Q451</f>
        <v>117</v>
      </c>
      <c r="T451" s="40">
        <f>78+3</f>
        <v>81</v>
      </c>
      <c r="U451" s="40"/>
      <c r="V451" s="40"/>
      <c r="W451" s="40"/>
      <c r="X451" s="40">
        <v>1009</v>
      </c>
      <c r="Y451" s="40">
        <v>275</v>
      </c>
      <c r="Z451" s="40">
        <v>110</v>
      </c>
      <c r="AA451" s="40"/>
      <c r="AB451" s="40"/>
      <c r="AC451" s="40" t="s">
        <v>524</v>
      </c>
      <c r="AD451" s="40" t="s">
        <v>524</v>
      </c>
      <c r="AE451" s="40"/>
      <c r="AF451" s="40"/>
    </row>
    <row r="452" spans="1:32">
      <c r="A452" s="40" t="s">
        <v>1764</v>
      </c>
      <c r="B452" s="88">
        <v>41678</v>
      </c>
      <c r="C452" s="40" t="s">
        <v>1811</v>
      </c>
      <c r="D452" s="40" t="s">
        <v>29</v>
      </c>
      <c r="E452" s="40" t="s">
        <v>25</v>
      </c>
      <c r="F452" s="47" t="s">
        <v>2194</v>
      </c>
      <c r="G452" s="40" t="s">
        <v>224</v>
      </c>
      <c r="H452" s="40" t="s">
        <v>33</v>
      </c>
      <c r="I452" s="40" t="s">
        <v>551</v>
      </c>
      <c r="J452" s="40">
        <v>35.6</v>
      </c>
      <c r="K452" s="40">
        <v>20.55</v>
      </c>
      <c r="L452" s="40">
        <v>8.9499999999999993</v>
      </c>
      <c r="M452" s="40"/>
      <c r="N452" s="40"/>
      <c r="O452" s="40"/>
      <c r="P452" s="40"/>
      <c r="Q452" s="40">
        <v>18</v>
      </c>
      <c r="R452" s="40">
        <v>87</v>
      </c>
      <c r="S452" s="40">
        <f>(R452-Q452)</f>
        <v>69</v>
      </c>
      <c r="T452" s="40">
        <f>123+20</f>
        <v>143</v>
      </c>
      <c r="U452" s="40"/>
      <c r="V452" s="40"/>
      <c r="W452" s="40"/>
      <c r="X452" s="40">
        <v>1010</v>
      </c>
      <c r="Y452" s="40">
        <v>276</v>
      </c>
      <c r="Z452" s="40">
        <v>111</v>
      </c>
      <c r="AA452" s="40"/>
      <c r="AB452" s="40"/>
      <c r="AC452" s="40" t="s">
        <v>525</v>
      </c>
      <c r="AD452" s="40" t="s">
        <v>525</v>
      </c>
      <c r="AE452" s="40"/>
      <c r="AF452" s="40"/>
    </row>
    <row r="453" spans="1:32">
      <c r="A453" s="40" t="s">
        <v>1764</v>
      </c>
      <c r="B453" s="88">
        <v>41678</v>
      </c>
      <c r="C453" s="40" t="s">
        <v>1507</v>
      </c>
      <c r="D453" s="40" t="s">
        <v>29</v>
      </c>
      <c r="E453" s="40" t="s">
        <v>25</v>
      </c>
      <c r="F453" s="47" t="s">
        <v>2195</v>
      </c>
      <c r="G453" s="40" t="s">
        <v>224</v>
      </c>
      <c r="H453" s="40" t="s">
        <v>33</v>
      </c>
      <c r="I453" s="40" t="s">
        <v>533</v>
      </c>
      <c r="J453" s="40">
        <v>38.200000000000003</v>
      </c>
      <c r="K453" s="40">
        <v>25.05</v>
      </c>
      <c r="L453" s="40">
        <v>10.01</v>
      </c>
      <c r="M453" s="40"/>
      <c r="N453" s="40"/>
      <c r="O453" s="40"/>
      <c r="P453" s="40"/>
      <c r="Q453" s="40">
        <v>18</v>
      </c>
      <c r="R453" s="40">
        <v>104</v>
      </c>
      <c r="S453" s="40">
        <f>(R453-Q453)</f>
        <v>86</v>
      </c>
      <c r="T453" s="40">
        <f>30+5</f>
        <v>35</v>
      </c>
      <c r="U453" s="40"/>
      <c r="V453" s="40"/>
      <c r="W453" s="40"/>
      <c r="X453" s="40">
        <v>1008</v>
      </c>
      <c r="Y453" s="40">
        <v>274</v>
      </c>
      <c r="Z453" s="40">
        <v>109</v>
      </c>
      <c r="AA453" s="40"/>
      <c r="AB453" s="40"/>
      <c r="AC453" s="40" t="s">
        <v>525</v>
      </c>
      <c r="AD453" s="40" t="s">
        <v>542</v>
      </c>
      <c r="AE453" s="40"/>
      <c r="AF453" s="40"/>
    </row>
    <row r="454" spans="1:32">
      <c r="A454" s="40" t="s">
        <v>1765</v>
      </c>
      <c r="B454" s="88">
        <v>41679</v>
      </c>
      <c r="C454" s="40" t="s">
        <v>1500</v>
      </c>
      <c r="D454" s="40" t="s">
        <v>121</v>
      </c>
      <c r="E454" s="40" t="s">
        <v>53</v>
      </c>
      <c r="F454" s="47" t="s">
        <v>2183</v>
      </c>
      <c r="G454" s="40" t="s">
        <v>26</v>
      </c>
      <c r="H454" s="40" t="s">
        <v>33</v>
      </c>
      <c r="I454" s="40"/>
      <c r="J454" s="40"/>
      <c r="K454" s="40"/>
      <c r="L454" s="40"/>
      <c r="M454" s="40"/>
      <c r="N454" s="40"/>
      <c r="O454" s="40"/>
      <c r="P454" s="40"/>
      <c r="Q454" s="40"/>
      <c r="R454" s="40"/>
      <c r="S454" s="40"/>
      <c r="T454" s="40"/>
      <c r="U454" s="40"/>
      <c r="V454" s="40" t="s">
        <v>565</v>
      </c>
      <c r="W454" s="40"/>
      <c r="X454" s="40"/>
      <c r="Y454" s="40"/>
      <c r="Z454" s="40"/>
      <c r="AA454" s="40"/>
      <c r="AB454" s="40"/>
      <c r="AC454" s="40"/>
      <c r="AD454" s="40" t="s">
        <v>79</v>
      </c>
      <c r="AE454" s="40"/>
      <c r="AF454" s="40"/>
    </row>
    <row r="455" spans="1:32">
      <c r="A455" s="40" t="s">
        <v>1765</v>
      </c>
      <c r="B455" s="88">
        <v>41679</v>
      </c>
      <c r="C455" s="40" t="s">
        <v>1508</v>
      </c>
      <c r="D455" s="40" t="s">
        <v>239</v>
      </c>
      <c r="E455" s="40" t="s">
        <v>53</v>
      </c>
      <c r="F455" s="47" t="s">
        <v>2152</v>
      </c>
      <c r="G455" s="40" t="s">
        <v>26</v>
      </c>
      <c r="H455" s="40" t="s">
        <v>33</v>
      </c>
      <c r="I455" s="40"/>
      <c r="J455" s="40"/>
      <c r="K455" s="40"/>
      <c r="L455" s="40"/>
      <c r="M455" s="40"/>
      <c r="N455" s="40"/>
      <c r="O455" s="40"/>
      <c r="P455" s="40"/>
      <c r="Q455" s="40"/>
      <c r="R455" s="40"/>
      <c r="S455" s="40"/>
      <c r="T455" s="40"/>
      <c r="U455" s="40"/>
      <c r="V455" s="40"/>
      <c r="W455" s="40"/>
      <c r="X455" s="40"/>
      <c r="Y455" s="40"/>
      <c r="Z455" s="40"/>
      <c r="AA455" s="40"/>
      <c r="AB455" s="40"/>
      <c r="AC455" s="40" t="s">
        <v>525</v>
      </c>
      <c r="AD455" s="40" t="s">
        <v>542</v>
      </c>
      <c r="AE455" s="40"/>
      <c r="AF455" s="40"/>
    </row>
    <row r="456" spans="1:32">
      <c r="A456" s="40" t="s">
        <v>1765</v>
      </c>
      <c r="B456" s="88">
        <v>41679</v>
      </c>
      <c r="C456" s="40" t="s">
        <v>1477</v>
      </c>
      <c r="D456" s="40" t="s">
        <v>24</v>
      </c>
      <c r="E456" s="40" t="s">
        <v>25</v>
      </c>
      <c r="F456" s="47" t="s">
        <v>2196</v>
      </c>
      <c r="G456" s="40" t="s">
        <v>26</v>
      </c>
      <c r="H456" s="40" t="s">
        <v>33</v>
      </c>
      <c r="I456" s="40" t="s">
        <v>561</v>
      </c>
      <c r="J456" s="40">
        <v>47.4</v>
      </c>
      <c r="K456" s="40">
        <v>26.3</v>
      </c>
      <c r="L456" s="40">
        <v>22.5</v>
      </c>
      <c r="M456" s="40"/>
      <c r="N456" s="40"/>
      <c r="O456" s="40"/>
      <c r="P456" s="40"/>
      <c r="Q456" s="40">
        <v>19</v>
      </c>
      <c r="R456" s="40">
        <v>297</v>
      </c>
      <c r="S456" s="40">
        <f>R456-Q456</f>
        <v>278</v>
      </c>
      <c r="T456" s="40">
        <f>4+1</f>
        <v>5</v>
      </c>
      <c r="U456" s="40"/>
      <c r="V456" s="40"/>
      <c r="W456" s="40"/>
      <c r="X456" s="40">
        <v>1011</v>
      </c>
      <c r="Y456" s="40">
        <v>277</v>
      </c>
      <c r="Z456" s="40">
        <v>112</v>
      </c>
      <c r="AA456" s="40"/>
      <c r="AB456" s="40"/>
      <c r="AC456" s="40" t="s">
        <v>524</v>
      </c>
      <c r="AD456" s="40" t="s">
        <v>525</v>
      </c>
      <c r="AE456" s="40"/>
      <c r="AF456" s="40"/>
    </row>
    <row r="457" spans="1:32">
      <c r="A457" s="41" t="s">
        <v>1765</v>
      </c>
      <c r="B457" s="90">
        <v>41679</v>
      </c>
      <c r="C457" s="41" t="s">
        <v>1483</v>
      </c>
      <c r="D457" s="41" t="s">
        <v>265</v>
      </c>
      <c r="E457" s="41" t="s">
        <v>25</v>
      </c>
      <c r="F457" s="71" t="s">
        <v>2595</v>
      </c>
      <c r="G457" s="41" t="s">
        <v>26</v>
      </c>
      <c r="H457" s="41" t="s">
        <v>33</v>
      </c>
      <c r="I457" s="41" t="s">
        <v>563</v>
      </c>
      <c r="J457" s="41">
        <v>38.299999999999997</v>
      </c>
      <c r="K457" s="41"/>
      <c r="L457" s="41"/>
      <c r="M457" s="41"/>
      <c r="N457" s="41"/>
      <c r="O457" s="41"/>
      <c r="P457" s="41">
        <v>25.9</v>
      </c>
      <c r="Q457" s="41"/>
      <c r="R457" s="41"/>
      <c r="S457" s="41"/>
      <c r="T457" s="41"/>
      <c r="U457" s="41"/>
      <c r="V457" s="41"/>
      <c r="W457" s="41" t="s">
        <v>73</v>
      </c>
      <c r="X457" s="41"/>
      <c r="Y457" s="41"/>
      <c r="Z457" s="41"/>
      <c r="AA457" s="41"/>
      <c r="AB457" s="41"/>
      <c r="AC457" s="41" t="s">
        <v>524</v>
      </c>
      <c r="AD457" s="40" t="s">
        <v>525</v>
      </c>
      <c r="AE457" s="40"/>
      <c r="AF457" s="40"/>
    </row>
    <row r="458" spans="1:32">
      <c r="A458" s="40" t="s">
        <v>1765</v>
      </c>
      <c r="B458" s="88">
        <v>41679</v>
      </c>
      <c r="C458" s="40" t="s">
        <v>1521</v>
      </c>
      <c r="D458" s="40" t="s">
        <v>32</v>
      </c>
      <c r="E458" s="40" t="s">
        <v>25</v>
      </c>
      <c r="F458" s="47" t="s">
        <v>2197</v>
      </c>
      <c r="G458" s="40" t="s">
        <v>224</v>
      </c>
      <c r="H458" s="40" t="s">
        <v>33</v>
      </c>
      <c r="I458" s="40" t="s">
        <v>566</v>
      </c>
      <c r="J458" s="40">
        <v>26.7</v>
      </c>
      <c r="K458" s="40">
        <v>19.399999999999999</v>
      </c>
      <c r="L458" s="40">
        <v>18.899999999999999</v>
      </c>
      <c r="M458" s="40"/>
      <c r="N458" s="40"/>
      <c r="O458" s="40"/>
      <c r="P458" s="40"/>
      <c r="Q458" s="40">
        <v>19</v>
      </c>
      <c r="R458" s="40">
        <v>56</v>
      </c>
      <c r="S458" s="40">
        <f>R458-Q458</f>
        <v>37</v>
      </c>
      <c r="T458" s="40">
        <f>20+10</f>
        <v>30</v>
      </c>
      <c r="U458" s="40"/>
      <c r="V458" s="40"/>
      <c r="W458" s="40"/>
      <c r="X458" s="40">
        <v>1013</v>
      </c>
      <c r="Y458" s="40">
        <v>279</v>
      </c>
      <c r="Z458" s="40">
        <v>114</v>
      </c>
      <c r="AA458" s="40"/>
      <c r="AB458" s="40"/>
      <c r="AC458" s="40" t="s">
        <v>524</v>
      </c>
      <c r="AD458" s="40" t="s">
        <v>79</v>
      </c>
      <c r="AE458" s="40" t="s">
        <v>578</v>
      </c>
      <c r="AF458" s="40"/>
    </row>
    <row r="459" spans="1:32">
      <c r="A459" s="40" t="s">
        <v>1765</v>
      </c>
      <c r="B459" s="88">
        <v>41679</v>
      </c>
      <c r="C459" s="40" t="s">
        <v>1455</v>
      </c>
      <c r="D459" s="40" t="s">
        <v>30</v>
      </c>
      <c r="E459" s="40" t="s">
        <v>25</v>
      </c>
      <c r="F459" s="47" t="s">
        <v>2198</v>
      </c>
      <c r="G459" s="40" t="s">
        <v>26</v>
      </c>
      <c r="H459" s="40" t="s">
        <v>27</v>
      </c>
      <c r="I459" s="40" t="s">
        <v>559</v>
      </c>
      <c r="J459" s="40">
        <v>27.2</v>
      </c>
      <c r="K459" s="40">
        <v>16.850000000000001</v>
      </c>
      <c r="L459" s="40">
        <v>14.9</v>
      </c>
      <c r="M459" s="40"/>
      <c r="N459" s="40"/>
      <c r="O459" s="40"/>
      <c r="P459" s="40"/>
      <c r="Q459" s="40">
        <v>19</v>
      </c>
      <c r="R459" s="40">
        <v>65</v>
      </c>
      <c r="S459" s="40">
        <f>R459-Q459</f>
        <v>46</v>
      </c>
      <c r="T459" s="40">
        <f>23+9</f>
        <v>32</v>
      </c>
      <c r="U459" s="40"/>
      <c r="V459" s="40"/>
      <c r="W459" s="40"/>
      <c r="X459" s="40">
        <v>1012</v>
      </c>
      <c r="Y459" s="40">
        <v>278</v>
      </c>
      <c r="Z459" s="40">
        <v>113</v>
      </c>
      <c r="AA459" s="40"/>
      <c r="AB459" s="40"/>
      <c r="AC459" s="40" t="s">
        <v>525</v>
      </c>
      <c r="AD459" s="40" t="s">
        <v>525</v>
      </c>
      <c r="AE459" s="40"/>
      <c r="AF459" s="40"/>
    </row>
    <row r="460" spans="1:32">
      <c r="A460" s="40" t="s">
        <v>1765</v>
      </c>
      <c r="B460" s="88">
        <v>41679</v>
      </c>
      <c r="C460" s="40" t="s">
        <v>1476</v>
      </c>
      <c r="D460" s="40" t="s">
        <v>30</v>
      </c>
      <c r="E460" s="40" t="s">
        <v>25</v>
      </c>
      <c r="F460" s="47" t="s">
        <v>2199</v>
      </c>
      <c r="G460" s="40" t="s">
        <v>224</v>
      </c>
      <c r="H460" s="40" t="s">
        <v>33</v>
      </c>
      <c r="I460" s="40" t="s">
        <v>533</v>
      </c>
      <c r="J460" s="40">
        <v>26.1</v>
      </c>
      <c r="K460" s="40">
        <v>18.05</v>
      </c>
      <c r="L460" s="40">
        <v>7.4</v>
      </c>
      <c r="M460" s="40"/>
      <c r="N460" s="40"/>
      <c r="O460" s="40"/>
      <c r="P460" s="40"/>
      <c r="Q460" s="40">
        <v>19</v>
      </c>
      <c r="R460" s="40">
        <v>64</v>
      </c>
      <c r="S460" s="40">
        <f>R460-Q460</f>
        <v>45</v>
      </c>
      <c r="T460" s="40">
        <f>30+20</f>
        <v>50</v>
      </c>
      <c r="U460" s="40"/>
      <c r="V460" s="40"/>
      <c r="W460" s="40"/>
      <c r="X460" s="40">
        <v>1014</v>
      </c>
      <c r="Y460" s="40">
        <v>280</v>
      </c>
      <c r="Z460" s="40">
        <v>115</v>
      </c>
      <c r="AA460" s="40"/>
      <c r="AB460" s="40"/>
      <c r="AC460" s="40" t="s">
        <v>525</v>
      </c>
      <c r="AD460" s="40" t="s">
        <v>79</v>
      </c>
      <c r="AE460" s="40" t="s">
        <v>583</v>
      </c>
      <c r="AF460" s="40"/>
    </row>
    <row r="461" spans="1:32">
      <c r="A461" s="40" t="s">
        <v>1766</v>
      </c>
      <c r="B461" s="88">
        <v>41680</v>
      </c>
      <c r="C461" s="40" t="s">
        <v>1834</v>
      </c>
      <c r="D461" s="40" t="s">
        <v>35</v>
      </c>
      <c r="E461" s="40" t="s">
        <v>25</v>
      </c>
      <c r="F461" s="47" t="s">
        <v>2200</v>
      </c>
      <c r="G461" s="40" t="s">
        <v>26</v>
      </c>
      <c r="H461" s="40" t="s">
        <v>33</v>
      </c>
      <c r="I461" s="40" t="s">
        <v>158</v>
      </c>
      <c r="J461" s="40">
        <v>25.2</v>
      </c>
      <c r="K461" s="40">
        <v>17.25</v>
      </c>
      <c r="L461" s="40">
        <v>8.4</v>
      </c>
      <c r="M461" s="40"/>
      <c r="N461" s="40"/>
      <c r="O461" s="40"/>
      <c r="P461" s="40"/>
      <c r="Q461" s="40">
        <v>18</v>
      </c>
      <c r="R461" s="40">
        <v>69</v>
      </c>
      <c r="S461" s="40">
        <f>(R461-Q461)</f>
        <v>51</v>
      </c>
      <c r="T461" s="40">
        <f>5</f>
        <v>5</v>
      </c>
      <c r="U461" s="40"/>
      <c r="V461" s="40"/>
      <c r="W461" s="40"/>
      <c r="X461" s="40">
        <v>1016</v>
      </c>
      <c r="Y461" s="40">
        <v>282</v>
      </c>
      <c r="Z461" s="40">
        <v>117</v>
      </c>
      <c r="AA461" s="40"/>
      <c r="AB461" s="40"/>
      <c r="AC461" s="40" t="s">
        <v>525</v>
      </c>
      <c r="AD461" s="40" t="s">
        <v>525</v>
      </c>
      <c r="AE461" s="40"/>
      <c r="AF461" s="40"/>
    </row>
    <row r="462" spans="1:32">
      <c r="A462" s="40" t="s">
        <v>1766</v>
      </c>
      <c r="B462" s="88">
        <v>41680</v>
      </c>
      <c r="C462" s="40" t="s">
        <v>1813</v>
      </c>
      <c r="D462" s="40" t="s">
        <v>24</v>
      </c>
      <c r="E462" s="40" t="s">
        <v>25</v>
      </c>
      <c r="F462" s="47" t="s">
        <v>2201</v>
      </c>
      <c r="G462" s="40" t="s">
        <v>26</v>
      </c>
      <c r="H462" s="40" t="s">
        <v>27</v>
      </c>
      <c r="I462" s="40" t="s">
        <v>567</v>
      </c>
      <c r="J462" s="40">
        <v>48.1</v>
      </c>
      <c r="K462" s="40">
        <v>27.9</v>
      </c>
      <c r="L462" s="40">
        <v>42.6</v>
      </c>
      <c r="M462" s="40"/>
      <c r="N462" s="40"/>
      <c r="O462" s="40"/>
      <c r="P462" s="40"/>
      <c r="Q462" s="40">
        <v>18</v>
      </c>
      <c r="R462" s="40">
        <v>340</v>
      </c>
      <c r="S462" s="40">
        <f>(R462-Q462)</f>
        <v>322</v>
      </c>
      <c r="T462" s="40">
        <f>4</f>
        <v>4</v>
      </c>
      <c r="U462" s="40"/>
      <c r="V462" s="40" t="s">
        <v>568</v>
      </c>
      <c r="W462" s="40"/>
      <c r="X462" s="40">
        <v>1017</v>
      </c>
      <c r="Y462" s="40">
        <v>283</v>
      </c>
      <c r="Z462" s="40">
        <v>118</v>
      </c>
      <c r="AA462" s="40"/>
      <c r="AB462" s="40"/>
      <c r="AC462" s="40" t="s">
        <v>525</v>
      </c>
      <c r="AD462" s="40" t="s">
        <v>525</v>
      </c>
      <c r="AE462" s="40"/>
      <c r="AF462" s="40"/>
    </row>
    <row r="463" spans="1:32">
      <c r="A463" s="40" t="s">
        <v>1766</v>
      </c>
      <c r="B463" s="88">
        <v>41680</v>
      </c>
      <c r="C463" s="40" t="s">
        <v>1467</v>
      </c>
      <c r="D463" s="40" t="s">
        <v>29</v>
      </c>
      <c r="E463" s="40" t="s">
        <v>25</v>
      </c>
      <c r="F463" s="47" t="s">
        <v>2202</v>
      </c>
      <c r="G463" s="40" t="s">
        <v>26</v>
      </c>
      <c r="H463" s="40" t="s">
        <v>27</v>
      </c>
      <c r="I463" s="40" t="s">
        <v>573</v>
      </c>
      <c r="J463" s="40">
        <v>41.7</v>
      </c>
      <c r="K463" s="40">
        <v>29.95</v>
      </c>
      <c r="L463" s="40">
        <v>28.3</v>
      </c>
      <c r="M463" s="40"/>
      <c r="N463" s="40"/>
      <c r="O463" s="40"/>
      <c r="P463" s="40"/>
      <c r="Q463" s="40">
        <v>19</v>
      </c>
      <c r="R463" s="40">
        <v>185</v>
      </c>
      <c r="S463" s="40">
        <f>R463-Q463</f>
        <v>166</v>
      </c>
      <c r="T463" s="40">
        <f>134+12</f>
        <v>146</v>
      </c>
      <c r="U463" s="40"/>
      <c r="V463" s="40"/>
      <c r="W463" s="40"/>
      <c r="X463" s="40">
        <v>1015</v>
      </c>
      <c r="Y463" s="40">
        <v>281</v>
      </c>
      <c r="Z463" s="40">
        <v>116</v>
      </c>
      <c r="AA463" s="40"/>
      <c r="AB463" s="40"/>
      <c r="AC463" s="40" t="s">
        <v>524</v>
      </c>
      <c r="AD463" s="40" t="s">
        <v>542</v>
      </c>
      <c r="AE463" s="40"/>
      <c r="AF463" s="40"/>
    </row>
    <row r="464" spans="1:32">
      <c r="A464" s="40" t="s">
        <v>1767</v>
      </c>
      <c r="B464" s="88">
        <v>41681</v>
      </c>
      <c r="C464" s="40" t="s">
        <v>1509</v>
      </c>
      <c r="D464" s="40" t="s">
        <v>32</v>
      </c>
      <c r="E464" s="40" t="s">
        <v>25</v>
      </c>
      <c r="F464" s="47" t="s">
        <v>2203</v>
      </c>
      <c r="G464" s="40" t="s">
        <v>224</v>
      </c>
      <c r="H464" s="40" t="s">
        <v>27</v>
      </c>
      <c r="I464" s="40" t="s">
        <v>577</v>
      </c>
      <c r="J464" s="40">
        <v>27.9</v>
      </c>
      <c r="K464" s="40">
        <v>18.95</v>
      </c>
      <c r="L464" s="40">
        <v>12.2</v>
      </c>
      <c r="M464" s="40"/>
      <c r="N464" s="40"/>
      <c r="O464" s="40"/>
      <c r="P464" s="40"/>
      <c r="Q464" s="40">
        <v>18</v>
      </c>
      <c r="R464" s="40">
        <v>88</v>
      </c>
      <c r="S464" s="40">
        <f>(R464-Q464)</f>
        <v>70</v>
      </c>
      <c r="T464" s="40">
        <f>11+30</f>
        <v>41</v>
      </c>
      <c r="U464" s="40"/>
      <c r="V464" s="40"/>
      <c r="W464" s="40"/>
      <c r="X464" s="40">
        <v>1018</v>
      </c>
      <c r="Y464" s="40">
        <v>284</v>
      </c>
      <c r="Z464" s="40">
        <v>119</v>
      </c>
      <c r="AA464" s="40"/>
      <c r="AB464" s="40"/>
      <c r="AC464" s="40" t="s">
        <v>525</v>
      </c>
      <c r="AD464" s="40" t="s">
        <v>524</v>
      </c>
      <c r="AE464" s="40"/>
      <c r="AF464" s="40"/>
    </row>
    <row r="465" spans="1:32">
      <c r="A465" s="40" t="s">
        <v>1769</v>
      </c>
      <c r="B465" s="88">
        <v>41839</v>
      </c>
      <c r="C465" s="40" t="s">
        <v>613</v>
      </c>
      <c r="D465" s="40" t="s">
        <v>32</v>
      </c>
      <c r="E465" s="40" t="s">
        <v>25</v>
      </c>
      <c r="F465" s="47" t="s">
        <v>2321</v>
      </c>
      <c r="G465" s="40" t="s">
        <v>224</v>
      </c>
      <c r="H465" s="40" t="s">
        <v>27</v>
      </c>
      <c r="I465" s="40" t="s">
        <v>614</v>
      </c>
      <c r="J465" s="40">
        <v>26.1</v>
      </c>
      <c r="K465" s="40">
        <v>17.3</v>
      </c>
      <c r="L465" s="40">
        <v>13.3</v>
      </c>
      <c r="M465" s="40"/>
      <c r="N465" s="40"/>
      <c r="O465" s="40"/>
      <c r="P465" s="40"/>
      <c r="Q465" s="40">
        <v>16</v>
      </c>
      <c r="R465" s="40">
        <v>83</v>
      </c>
      <c r="S465" s="40">
        <v>67</v>
      </c>
      <c r="T465" s="40">
        <v>51</v>
      </c>
      <c r="U465" s="40"/>
      <c r="V465" s="40"/>
      <c r="W465" s="40"/>
      <c r="X465" s="40">
        <v>2045</v>
      </c>
      <c r="Y465" s="40">
        <v>392</v>
      </c>
      <c r="Z465" s="40">
        <v>257</v>
      </c>
      <c r="AA465" s="40"/>
      <c r="AB465" s="40"/>
      <c r="AC465" s="40" t="s">
        <v>525</v>
      </c>
      <c r="AD465" s="40" t="s">
        <v>598</v>
      </c>
      <c r="AE465" s="40" t="s">
        <v>615</v>
      </c>
      <c r="AF465" s="40"/>
    </row>
    <row r="466" spans="1:32">
      <c r="A466" s="40" t="s">
        <v>1770</v>
      </c>
      <c r="B466" s="88">
        <v>41840</v>
      </c>
      <c r="C466" s="40" t="s">
        <v>643</v>
      </c>
      <c r="D466" s="40" t="s">
        <v>35</v>
      </c>
      <c r="E466" s="40" t="s">
        <v>25</v>
      </c>
      <c r="F466" s="47" t="s">
        <v>2322</v>
      </c>
      <c r="G466" s="40" t="s">
        <v>26</v>
      </c>
      <c r="H466" s="40" t="s">
        <v>27</v>
      </c>
      <c r="I466" s="40" t="s">
        <v>693</v>
      </c>
      <c r="J466" s="40">
        <v>25.1</v>
      </c>
      <c r="K466" s="40">
        <v>17.850000000000001</v>
      </c>
      <c r="L466" s="40">
        <v>21.45</v>
      </c>
      <c r="M466" s="40"/>
      <c r="N466" s="40"/>
      <c r="O466" s="40"/>
      <c r="P466" s="40"/>
      <c r="Q466" s="40">
        <v>16</v>
      </c>
      <c r="R466" s="40">
        <v>101</v>
      </c>
      <c r="S466" s="40">
        <v>85</v>
      </c>
      <c r="T466" s="40">
        <v>22</v>
      </c>
      <c r="U466" s="40"/>
      <c r="V466" s="40"/>
      <c r="W466" s="40"/>
      <c r="X466" s="40">
        <v>2049</v>
      </c>
      <c r="Y466" s="40">
        <v>396</v>
      </c>
      <c r="Z466" s="40">
        <v>261</v>
      </c>
      <c r="AA466" s="40"/>
      <c r="AB466" s="40"/>
      <c r="AC466" s="40" t="s">
        <v>525</v>
      </c>
      <c r="AD466" s="40" t="s">
        <v>79</v>
      </c>
      <c r="AE466" s="40" t="s">
        <v>689</v>
      </c>
      <c r="AF466" s="40"/>
    </row>
    <row r="467" spans="1:32">
      <c r="A467" s="40" t="s">
        <v>1770</v>
      </c>
      <c r="B467" s="88">
        <v>41840</v>
      </c>
      <c r="C467" s="40" t="s">
        <v>606</v>
      </c>
      <c r="D467" s="40" t="s">
        <v>31</v>
      </c>
      <c r="E467" s="40" t="s">
        <v>25</v>
      </c>
      <c r="F467" s="47" t="s">
        <v>2323</v>
      </c>
      <c r="G467" s="40" t="s">
        <v>26</v>
      </c>
      <c r="H467" s="40" t="s">
        <v>27</v>
      </c>
      <c r="I467" s="40" t="s">
        <v>693</v>
      </c>
      <c r="J467" s="40">
        <v>41.7</v>
      </c>
      <c r="K467" s="40">
        <v>23</v>
      </c>
      <c r="L467" s="40">
        <v>28.75</v>
      </c>
      <c r="M467" s="40"/>
      <c r="N467" s="40"/>
      <c r="O467" s="40"/>
      <c r="P467" s="40"/>
      <c r="Q467" s="40">
        <v>16</v>
      </c>
      <c r="R467" s="40">
        <v>308</v>
      </c>
      <c r="S467" s="40">
        <v>292</v>
      </c>
      <c r="T467" s="40">
        <v>83</v>
      </c>
      <c r="U467" s="40"/>
      <c r="V467" s="40"/>
      <c r="W467" s="40"/>
      <c r="X467" s="40">
        <v>2047</v>
      </c>
      <c r="Y467" s="40">
        <v>394</v>
      </c>
      <c r="Z467" s="40">
        <v>260</v>
      </c>
      <c r="AA467" s="40"/>
      <c r="AB467" s="40"/>
      <c r="AC467" s="40" t="s">
        <v>525</v>
      </c>
      <c r="AD467" s="40" t="s">
        <v>79</v>
      </c>
      <c r="AE467" s="40" t="s">
        <v>694</v>
      </c>
      <c r="AF467" s="40"/>
    </row>
    <row r="468" spans="1:32">
      <c r="A468" s="40" t="s">
        <v>1770</v>
      </c>
      <c r="B468" s="88">
        <v>41840</v>
      </c>
      <c r="C468" s="40" t="s">
        <v>592</v>
      </c>
      <c r="D468" s="40" t="s">
        <v>29</v>
      </c>
      <c r="E468" s="40" t="s">
        <v>25</v>
      </c>
      <c r="F468" s="47" t="s">
        <v>2324</v>
      </c>
      <c r="G468" s="40" t="s">
        <v>26</v>
      </c>
      <c r="H468" s="40" t="s">
        <v>33</v>
      </c>
      <c r="I468" s="40" t="s">
        <v>688</v>
      </c>
      <c r="J468" s="40">
        <v>38.200000000000003</v>
      </c>
      <c r="K468" s="40">
        <v>24.8</v>
      </c>
      <c r="L468" s="40">
        <v>11.4</v>
      </c>
      <c r="M468" s="40"/>
      <c r="N468" s="40"/>
      <c r="O468" s="40"/>
      <c r="P468" s="40"/>
      <c r="Q468" s="40">
        <v>16</v>
      </c>
      <c r="R468" s="40">
        <v>178</v>
      </c>
      <c r="S468" s="40">
        <v>162</v>
      </c>
      <c r="T468" s="40">
        <v>120</v>
      </c>
      <c r="U468" s="40"/>
      <c r="V468" s="40"/>
      <c r="W468" s="40"/>
      <c r="X468" s="40">
        <v>2046</v>
      </c>
      <c r="Y468" s="40">
        <v>393</v>
      </c>
      <c r="Z468" s="40">
        <v>259</v>
      </c>
      <c r="AA468" s="40"/>
      <c r="AB468" s="40"/>
      <c r="AC468" s="40" t="s">
        <v>525</v>
      </c>
      <c r="AD468" s="40" t="s">
        <v>216</v>
      </c>
      <c r="AE468" s="40" t="s">
        <v>696</v>
      </c>
      <c r="AF468" s="40"/>
    </row>
    <row r="469" spans="1:32">
      <c r="A469" s="40" t="s">
        <v>1770</v>
      </c>
      <c r="B469" s="88">
        <v>41840</v>
      </c>
      <c r="C469" s="40" t="s">
        <v>593</v>
      </c>
      <c r="D469" s="40" t="s">
        <v>265</v>
      </c>
      <c r="E469" s="40" t="s">
        <v>25</v>
      </c>
      <c r="F469" s="47" t="s">
        <v>2325</v>
      </c>
      <c r="G469" s="40" t="s">
        <v>26</v>
      </c>
      <c r="H469" s="40" t="s">
        <v>33</v>
      </c>
      <c r="I469" s="40" t="s">
        <v>690</v>
      </c>
      <c r="J469" s="40">
        <v>36.700000000000003</v>
      </c>
      <c r="K469" s="40"/>
      <c r="L469" s="40"/>
      <c r="M469" s="40">
        <v>141.6</v>
      </c>
      <c r="N469" s="40">
        <v>182.3</v>
      </c>
      <c r="O469" s="40"/>
      <c r="P469" s="40">
        <v>26.45</v>
      </c>
      <c r="Q469" s="40">
        <v>16</v>
      </c>
      <c r="R469" s="40">
        <v>86</v>
      </c>
      <c r="S469" s="40">
        <v>70</v>
      </c>
      <c r="T469" s="40">
        <v>0</v>
      </c>
      <c r="U469" s="40"/>
      <c r="V469" s="40" t="s">
        <v>691</v>
      </c>
      <c r="W469" s="40"/>
      <c r="X469" s="40"/>
      <c r="Y469" s="40"/>
      <c r="Z469" s="40">
        <v>258</v>
      </c>
      <c r="AA469" s="40"/>
      <c r="AB469" s="40"/>
      <c r="AC469" s="40" t="s">
        <v>525</v>
      </c>
      <c r="AD469" s="41" t="s">
        <v>525</v>
      </c>
      <c r="AE469" s="41" t="s">
        <v>739</v>
      </c>
      <c r="AF469" s="41"/>
    </row>
    <row r="470" spans="1:32">
      <c r="A470" s="40" t="s">
        <v>1770</v>
      </c>
      <c r="B470" s="88">
        <v>41840</v>
      </c>
      <c r="C470" s="40" t="s">
        <v>612</v>
      </c>
      <c r="D470" s="40" t="s">
        <v>32</v>
      </c>
      <c r="E470" s="40" t="s">
        <v>25</v>
      </c>
      <c r="F470" s="47" t="s">
        <v>2326</v>
      </c>
      <c r="G470" s="40" t="s">
        <v>26</v>
      </c>
      <c r="H470" s="40" t="s">
        <v>33</v>
      </c>
      <c r="I470" s="40" t="s">
        <v>690</v>
      </c>
      <c r="J470" s="40">
        <v>26</v>
      </c>
      <c r="K470" s="40">
        <v>19</v>
      </c>
      <c r="L470" s="40">
        <v>12.5</v>
      </c>
      <c r="M470" s="40"/>
      <c r="N470" s="40"/>
      <c r="O470" s="40"/>
      <c r="P470" s="40"/>
      <c r="Q470" s="40">
        <v>16</v>
      </c>
      <c r="R470" s="40">
        <v>87</v>
      </c>
      <c r="S470" s="40">
        <v>71</v>
      </c>
      <c r="T470" s="40">
        <v>65</v>
      </c>
      <c r="U470" s="40"/>
      <c r="V470" s="40"/>
      <c r="W470" s="40"/>
      <c r="X470" s="40">
        <v>2048</v>
      </c>
      <c r="Y470" s="40">
        <v>395</v>
      </c>
      <c r="Z470" s="40"/>
      <c r="AA470" s="40"/>
      <c r="AB470" s="40"/>
      <c r="AC470" s="40" t="s">
        <v>525</v>
      </c>
      <c r="AD470" s="40" t="s">
        <v>79</v>
      </c>
      <c r="AE470" s="40" t="s">
        <v>708</v>
      </c>
      <c r="AF470" s="40"/>
    </row>
    <row r="471" spans="1:32">
      <c r="A471" s="40" t="s">
        <v>1771</v>
      </c>
      <c r="B471" s="88">
        <v>41841</v>
      </c>
      <c r="C471" s="40" t="s">
        <v>643</v>
      </c>
      <c r="D471" s="40" t="s">
        <v>121</v>
      </c>
      <c r="E471" s="40" t="s">
        <v>25</v>
      </c>
      <c r="F471" s="47" t="s">
        <v>2327</v>
      </c>
      <c r="G471" s="40" t="s">
        <v>26</v>
      </c>
      <c r="H471" s="40" t="s">
        <v>33</v>
      </c>
      <c r="I471" s="40" t="s">
        <v>690</v>
      </c>
      <c r="J471" s="40">
        <v>47</v>
      </c>
      <c r="K471" s="40"/>
      <c r="L471" s="40"/>
      <c r="M471" s="40">
        <v>188.35</v>
      </c>
      <c r="N471" s="40">
        <v>197.1</v>
      </c>
      <c r="O471" s="40"/>
      <c r="P471" s="40">
        <v>35.700000000000003</v>
      </c>
      <c r="Q471" s="40">
        <v>16</v>
      </c>
      <c r="R471" s="40">
        <v>193</v>
      </c>
      <c r="S471" s="40">
        <v>177</v>
      </c>
      <c r="T471" s="40">
        <v>0</v>
      </c>
      <c r="U471" s="40"/>
      <c r="V471" s="40"/>
      <c r="W471" s="40"/>
      <c r="X471" s="40"/>
      <c r="Y471" s="40"/>
      <c r="Z471" s="40">
        <v>263</v>
      </c>
      <c r="AA471" s="40"/>
      <c r="AB471" s="40"/>
      <c r="AC471" s="40" t="s">
        <v>525</v>
      </c>
      <c r="AD471" s="40" t="s">
        <v>525</v>
      </c>
      <c r="AE471" s="40" t="s">
        <v>699</v>
      </c>
      <c r="AF471" s="40"/>
    </row>
    <row r="472" spans="1:32">
      <c r="A472" s="40" t="s">
        <v>1771</v>
      </c>
      <c r="B472" s="88">
        <v>41841</v>
      </c>
      <c r="C472" s="40" t="s">
        <v>591</v>
      </c>
      <c r="D472" s="40" t="s">
        <v>35</v>
      </c>
      <c r="E472" s="40" t="s">
        <v>25</v>
      </c>
      <c r="F472" s="47" t="s">
        <v>2328</v>
      </c>
      <c r="G472" s="40" t="s">
        <v>26</v>
      </c>
      <c r="H472" s="40" t="s">
        <v>33</v>
      </c>
      <c r="I472" s="40" t="s">
        <v>697</v>
      </c>
      <c r="J472" s="40">
        <v>26.1</v>
      </c>
      <c r="K472" s="40">
        <v>18.3</v>
      </c>
      <c r="L472" s="40">
        <v>11.2</v>
      </c>
      <c r="M472" s="40"/>
      <c r="N472" s="40"/>
      <c r="O472" s="40"/>
      <c r="P472" s="40"/>
      <c r="Q472" s="40">
        <v>16</v>
      </c>
      <c r="R472" s="40">
        <v>107</v>
      </c>
      <c r="S472" s="40">
        <v>91</v>
      </c>
      <c r="T472" s="40">
        <v>22</v>
      </c>
      <c r="U472" s="40"/>
      <c r="V472" s="40" t="s">
        <v>698</v>
      </c>
      <c r="W472" s="40"/>
      <c r="X472" s="40">
        <v>2053</v>
      </c>
      <c r="Y472" s="40">
        <v>400</v>
      </c>
      <c r="Z472" s="40">
        <v>266</v>
      </c>
      <c r="AA472" s="40"/>
      <c r="AB472" s="40"/>
      <c r="AC472" s="40" t="s">
        <v>525</v>
      </c>
      <c r="AD472" s="40" t="s">
        <v>525</v>
      </c>
      <c r="AE472" s="40" t="s">
        <v>704</v>
      </c>
      <c r="AF472" s="40"/>
    </row>
    <row r="473" spans="1:32">
      <c r="A473" s="40" t="s">
        <v>1771</v>
      </c>
      <c r="B473" s="88">
        <v>41841</v>
      </c>
      <c r="C473" s="40" t="s">
        <v>601</v>
      </c>
      <c r="D473" s="40" t="s">
        <v>29</v>
      </c>
      <c r="E473" s="40" t="s">
        <v>25</v>
      </c>
      <c r="F473" s="47" t="s">
        <v>2329</v>
      </c>
      <c r="G473" s="40" t="s">
        <v>26</v>
      </c>
      <c r="H473" s="40" t="s">
        <v>33</v>
      </c>
      <c r="I473" s="40" t="s">
        <v>703</v>
      </c>
      <c r="J473" s="40">
        <v>40</v>
      </c>
      <c r="K473" s="40">
        <v>25.75</v>
      </c>
      <c r="L473" s="40">
        <v>15.2</v>
      </c>
      <c r="M473" s="40"/>
      <c r="N473" s="40"/>
      <c r="O473" s="40"/>
      <c r="P473" s="40"/>
      <c r="Q473" s="40">
        <v>16</v>
      </c>
      <c r="R473" s="40">
        <v>182</v>
      </c>
      <c r="S473" s="40">
        <v>166</v>
      </c>
      <c r="T473" s="40">
        <v>118</v>
      </c>
      <c r="U473" s="40"/>
      <c r="V473" s="40"/>
      <c r="W473" s="40"/>
      <c r="X473" s="40">
        <v>2051</v>
      </c>
      <c r="Y473" s="40">
        <v>398</v>
      </c>
      <c r="Z473" s="40">
        <v>264</v>
      </c>
      <c r="AA473" s="40"/>
      <c r="AB473" s="40"/>
      <c r="AC473" s="40" t="s">
        <v>525</v>
      </c>
      <c r="AD473" s="40" t="s">
        <v>79</v>
      </c>
      <c r="AE473" s="40"/>
      <c r="AF473" s="40"/>
    </row>
    <row r="474" spans="1:32">
      <c r="A474" s="40" t="s">
        <v>1771</v>
      </c>
      <c r="B474" s="88">
        <v>41841</v>
      </c>
      <c r="C474" s="40" t="s">
        <v>592</v>
      </c>
      <c r="D474" s="40" t="s">
        <v>29</v>
      </c>
      <c r="E474" s="40" t="s">
        <v>25</v>
      </c>
      <c r="F474" s="47" t="s">
        <v>2330</v>
      </c>
      <c r="G474" s="40" t="s">
        <v>26</v>
      </c>
      <c r="H474" s="40" t="s">
        <v>27</v>
      </c>
      <c r="I474" s="40" t="s">
        <v>700</v>
      </c>
      <c r="J474" s="40">
        <v>40.1</v>
      </c>
      <c r="K474" s="40">
        <v>24.9</v>
      </c>
      <c r="L474" s="40">
        <v>25.7</v>
      </c>
      <c r="M474" s="40"/>
      <c r="N474" s="40"/>
      <c r="O474" s="40"/>
      <c r="P474" s="40"/>
      <c r="Q474" s="40">
        <v>16</v>
      </c>
      <c r="R474" s="40">
        <v>202</v>
      </c>
      <c r="S474" s="40">
        <v>186</v>
      </c>
      <c r="T474" s="40">
        <v>88</v>
      </c>
      <c r="U474" s="40"/>
      <c r="V474" s="40"/>
      <c r="W474" s="40"/>
      <c r="X474" s="40">
        <v>2050</v>
      </c>
      <c r="Y474" s="40">
        <v>397</v>
      </c>
      <c r="Z474" s="40">
        <v>262</v>
      </c>
      <c r="AA474" s="40"/>
      <c r="AB474" s="40"/>
      <c r="AC474" s="40" t="s">
        <v>525</v>
      </c>
      <c r="AD474" s="40" t="s">
        <v>216</v>
      </c>
      <c r="AE474" s="40" t="s">
        <v>712</v>
      </c>
      <c r="AF474" s="40"/>
    </row>
    <row r="475" spans="1:32">
      <c r="A475" s="41" t="s">
        <v>1771</v>
      </c>
      <c r="B475" s="90">
        <v>41841</v>
      </c>
      <c r="C475" s="41" t="s">
        <v>596</v>
      </c>
      <c r="D475" s="41" t="s">
        <v>32</v>
      </c>
      <c r="E475" s="41" t="s">
        <v>25</v>
      </c>
      <c r="F475" s="71" t="s">
        <v>2608</v>
      </c>
      <c r="G475" s="41" t="s">
        <v>224</v>
      </c>
      <c r="H475" s="41" t="s">
        <v>33</v>
      </c>
      <c r="I475" s="41" t="s">
        <v>702</v>
      </c>
      <c r="J475" s="41">
        <v>26.1</v>
      </c>
      <c r="K475" s="41">
        <v>17.899999999999999</v>
      </c>
      <c r="L475" s="41">
        <v>8</v>
      </c>
      <c r="M475" s="41"/>
      <c r="N475" s="41"/>
      <c r="O475" s="41"/>
      <c r="P475" s="41"/>
      <c r="Q475" s="41">
        <v>16</v>
      </c>
      <c r="R475" s="41">
        <v>69</v>
      </c>
      <c r="S475" s="41">
        <v>53</v>
      </c>
      <c r="T475" s="41">
        <v>18</v>
      </c>
      <c r="U475" s="41"/>
      <c r="V475" s="41"/>
      <c r="W475" s="41" t="s">
        <v>73</v>
      </c>
      <c r="X475" s="41">
        <v>2052</v>
      </c>
      <c r="Y475" s="41">
        <v>399</v>
      </c>
      <c r="Z475" s="41">
        <v>265</v>
      </c>
      <c r="AA475" s="41"/>
      <c r="AB475" s="41"/>
      <c r="AC475" s="41" t="s">
        <v>525</v>
      </c>
      <c r="AD475" s="41" t="s">
        <v>525</v>
      </c>
      <c r="AE475" s="41" t="s">
        <v>715</v>
      </c>
      <c r="AF475" s="41"/>
    </row>
    <row r="476" spans="1:32">
      <c r="A476" s="40" t="s">
        <v>1771</v>
      </c>
      <c r="B476" s="88">
        <v>41841</v>
      </c>
      <c r="C476" s="40" t="s">
        <v>640</v>
      </c>
      <c r="D476" s="40" t="s">
        <v>30</v>
      </c>
      <c r="E476" s="40" t="s">
        <v>25</v>
      </c>
      <c r="F476" s="47" t="s">
        <v>2331</v>
      </c>
      <c r="G476" s="40" t="s">
        <v>26</v>
      </c>
      <c r="H476" s="40" t="s">
        <v>33</v>
      </c>
      <c r="I476" s="40" t="s">
        <v>690</v>
      </c>
      <c r="J476" s="40">
        <v>26.15</v>
      </c>
      <c r="K476" s="40">
        <v>18.5</v>
      </c>
      <c r="L476" s="40">
        <v>13.5</v>
      </c>
      <c r="M476" s="40"/>
      <c r="N476" s="40"/>
      <c r="O476" s="40"/>
      <c r="P476" s="40"/>
      <c r="Q476" s="40">
        <v>16</v>
      </c>
      <c r="R476" s="40">
        <v>75</v>
      </c>
      <c r="S476" s="40">
        <v>59</v>
      </c>
      <c r="T476" s="40">
        <v>22</v>
      </c>
      <c r="U476" s="40"/>
      <c r="V476" s="40"/>
      <c r="W476" s="40"/>
      <c r="X476" s="40">
        <v>2054</v>
      </c>
      <c r="Y476" s="40">
        <v>401</v>
      </c>
      <c r="Z476" s="40">
        <v>267</v>
      </c>
      <c r="AA476" s="40"/>
      <c r="AB476" s="40"/>
      <c r="AC476" s="40" t="s">
        <v>525</v>
      </c>
      <c r="AD476" s="40" t="s">
        <v>525</v>
      </c>
      <c r="AE476" s="40"/>
      <c r="AF476" s="40"/>
    </row>
    <row r="477" spans="1:32">
      <c r="A477" s="41" t="s">
        <v>1772</v>
      </c>
      <c r="B477" s="90">
        <v>41842</v>
      </c>
      <c r="C477" s="41" t="s">
        <v>625</v>
      </c>
      <c r="D477" s="41" t="s">
        <v>35</v>
      </c>
      <c r="E477" s="41" t="s">
        <v>25</v>
      </c>
      <c r="F477" s="71" t="s">
        <v>2332</v>
      </c>
      <c r="G477" s="41" t="s">
        <v>26</v>
      </c>
      <c r="H477" s="41" t="s">
        <v>33</v>
      </c>
      <c r="I477" s="41" t="s">
        <v>714</v>
      </c>
      <c r="J477" s="41">
        <v>26.1</v>
      </c>
      <c r="K477" s="41">
        <v>16.2</v>
      </c>
      <c r="L477" s="41">
        <v>8.1</v>
      </c>
      <c r="M477" s="41"/>
      <c r="N477" s="41"/>
      <c r="O477" s="41"/>
      <c r="P477" s="41"/>
      <c r="Q477" s="41">
        <v>16</v>
      </c>
      <c r="R477" s="41">
        <v>76</v>
      </c>
      <c r="S477" s="41">
        <v>60</v>
      </c>
      <c r="T477" s="41">
        <v>3</v>
      </c>
      <c r="U477" s="41"/>
      <c r="V477" s="41"/>
      <c r="W477" s="41" t="s">
        <v>73</v>
      </c>
      <c r="X477" s="41">
        <v>2058</v>
      </c>
      <c r="Y477" s="41">
        <v>405</v>
      </c>
      <c r="Z477" s="41">
        <v>270</v>
      </c>
      <c r="AA477" s="41"/>
      <c r="AB477" s="41"/>
      <c r="AC477" s="41" t="s">
        <v>711</v>
      </c>
      <c r="AD477" s="40" t="s">
        <v>216</v>
      </c>
      <c r="AE477" s="40" t="s">
        <v>713</v>
      </c>
      <c r="AF477" s="40"/>
    </row>
    <row r="478" spans="1:32" s="91" customFormat="1">
      <c r="A478" s="40" t="s">
        <v>1772</v>
      </c>
      <c r="B478" s="88">
        <v>41842</v>
      </c>
      <c r="C478" s="40" t="s">
        <v>608</v>
      </c>
      <c r="D478" s="40" t="s">
        <v>31</v>
      </c>
      <c r="E478" s="40" t="s">
        <v>25</v>
      </c>
      <c r="F478" s="47" t="s">
        <v>2333</v>
      </c>
      <c r="G478" s="40" t="s">
        <v>26</v>
      </c>
      <c r="H478" s="40" t="s">
        <v>33</v>
      </c>
      <c r="I478" s="40" t="s">
        <v>703</v>
      </c>
      <c r="J478" s="40">
        <v>39.1</v>
      </c>
      <c r="K478" s="40">
        <v>21.75</v>
      </c>
      <c r="L478" s="40">
        <v>16.600000000000001</v>
      </c>
      <c r="M478" s="40"/>
      <c r="N478" s="40"/>
      <c r="O478" s="40"/>
      <c r="P478" s="40"/>
      <c r="Q478" s="40">
        <v>16</v>
      </c>
      <c r="R478" s="40">
        <v>231</v>
      </c>
      <c r="S478" s="40">
        <v>215</v>
      </c>
      <c r="T478" s="40">
        <v>8</v>
      </c>
      <c r="U478" s="40"/>
      <c r="V478" s="40"/>
      <c r="W478" s="40"/>
      <c r="X478" s="40">
        <v>2055</v>
      </c>
      <c r="Y478" s="40">
        <v>402</v>
      </c>
      <c r="Z478" s="40"/>
      <c r="AA478" s="40"/>
      <c r="AB478" s="40"/>
      <c r="AC478" s="40" t="s">
        <v>711</v>
      </c>
      <c r="AD478" s="40" t="s">
        <v>216</v>
      </c>
      <c r="AE478" s="40"/>
      <c r="AF478" s="40"/>
    </row>
    <row r="479" spans="1:32">
      <c r="A479" s="40" t="s">
        <v>1772</v>
      </c>
      <c r="B479" s="88">
        <v>41842</v>
      </c>
      <c r="C479" s="40" t="s">
        <v>605</v>
      </c>
      <c r="D479" s="40" t="s">
        <v>31</v>
      </c>
      <c r="E479" s="40" t="s">
        <v>25</v>
      </c>
      <c r="F479" s="47" t="s">
        <v>2334</v>
      </c>
      <c r="G479" s="40" t="s">
        <v>26</v>
      </c>
      <c r="H479" s="40" t="s">
        <v>27</v>
      </c>
      <c r="I479" s="40" t="s">
        <v>710</v>
      </c>
      <c r="J479" s="40">
        <v>39.1</v>
      </c>
      <c r="K479" s="40">
        <v>20.079999999999998</v>
      </c>
      <c r="L479" s="40">
        <v>31.5</v>
      </c>
      <c r="M479" s="40"/>
      <c r="N479" s="40"/>
      <c r="O479" s="40"/>
      <c r="P479" s="40"/>
      <c r="Q479" s="40">
        <v>16</v>
      </c>
      <c r="R479" s="40">
        <v>257</v>
      </c>
      <c r="S479" s="40">
        <v>241</v>
      </c>
      <c r="T479" s="40">
        <v>28</v>
      </c>
      <c r="U479" s="40"/>
      <c r="V479" s="40"/>
      <c r="W479" s="40"/>
      <c r="X479" s="40">
        <v>2056</v>
      </c>
      <c r="Y479" s="40">
        <v>403</v>
      </c>
      <c r="Z479" s="40">
        <v>268</v>
      </c>
      <c r="AA479" s="40"/>
      <c r="AB479" s="40"/>
      <c r="AC479" s="40" t="s">
        <v>711</v>
      </c>
      <c r="AD479" s="40" t="s">
        <v>71</v>
      </c>
      <c r="AE479" s="40"/>
      <c r="AF479" s="40"/>
    </row>
    <row r="480" spans="1:32">
      <c r="A480" s="40" t="s">
        <v>1772</v>
      </c>
      <c r="B480" s="88">
        <v>41842</v>
      </c>
      <c r="C480" s="40" t="s">
        <v>627</v>
      </c>
      <c r="D480" s="40" t="s">
        <v>30</v>
      </c>
      <c r="E480" s="40" t="s">
        <v>25</v>
      </c>
      <c r="F480" s="47" t="s">
        <v>2335</v>
      </c>
      <c r="G480" s="40" t="s">
        <v>26</v>
      </c>
      <c r="H480" s="40" t="s">
        <v>27</v>
      </c>
      <c r="I480" s="40" t="s">
        <v>693</v>
      </c>
      <c r="J480" s="40">
        <v>26.3</v>
      </c>
      <c r="K480" s="40">
        <v>19.8</v>
      </c>
      <c r="L480" s="40">
        <v>19.399999999999999</v>
      </c>
      <c r="M480" s="40"/>
      <c r="N480" s="40"/>
      <c r="O480" s="40"/>
      <c r="P480" s="40"/>
      <c r="Q480" s="40">
        <v>16</v>
      </c>
      <c r="R480" s="40">
        <v>68</v>
      </c>
      <c r="S480" s="40">
        <v>52</v>
      </c>
      <c r="T480" s="40">
        <v>17</v>
      </c>
      <c r="U480" s="40"/>
      <c r="V480" s="40" t="s">
        <v>716</v>
      </c>
      <c r="W480" s="40"/>
      <c r="X480" s="40">
        <v>2057</v>
      </c>
      <c r="Y480" s="40">
        <v>404</v>
      </c>
      <c r="Z480" s="40">
        <v>269</v>
      </c>
      <c r="AA480" s="40"/>
      <c r="AB480" s="40"/>
      <c r="AC480" s="40" t="s">
        <v>711</v>
      </c>
      <c r="AD480" s="40" t="s">
        <v>216</v>
      </c>
      <c r="AE480" s="40" t="s">
        <v>728</v>
      </c>
      <c r="AF480" s="40"/>
    </row>
    <row r="481" spans="1:32">
      <c r="A481" s="40" t="s">
        <v>1773</v>
      </c>
      <c r="B481" s="88">
        <v>41843</v>
      </c>
      <c r="C481" s="40" t="s">
        <v>643</v>
      </c>
      <c r="D481" s="40" t="s">
        <v>121</v>
      </c>
      <c r="E481" s="40" t="s">
        <v>25</v>
      </c>
      <c r="F481" s="47" t="s">
        <v>2336</v>
      </c>
      <c r="G481" s="40" t="s">
        <v>26</v>
      </c>
      <c r="H481" s="40" t="s">
        <v>27</v>
      </c>
      <c r="I481" s="40" t="s">
        <v>725</v>
      </c>
      <c r="J481" s="40">
        <v>46.9</v>
      </c>
      <c r="K481" s="40"/>
      <c r="L481" s="40"/>
      <c r="M481" s="40">
        <v>191.45</v>
      </c>
      <c r="N481" s="40">
        <v>183.18</v>
      </c>
      <c r="O481" s="40"/>
      <c r="P481" s="40">
        <v>37.75</v>
      </c>
      <c r="Q481" s="40">
        <v>16</v>
      </c>
      <c r="R481" s="40">
        <v>179</v>
      </c>
      <c r="S481" s="40">
        <v>163</v>
      </c>
      <c r="T481" s="40">
        <v>0</v>
      </c>
      <c r="U481" s="40"/>
      <c r="V481" s="40" t="s">
        <v>726</v>
      </c>
      <c r="W481" s="40"/>
      <c r="X481" s="40"/>
      <c r="Y481" s="40"/>
      <c r="Z481" s="40">
        <v>271</v>
      </c>
      <c r="AA481" s="40"/>
      <c r="AB481" s="40"/>
      <c r="AC481" s="40" t="s">
        <v>525</v>
      </c>
      <c r="AD481" s="40" t="s">
        <v>216</v>
      </c>
      <c r="AE481" s="40" t="s">
        <v>723</v>
      </c>
      <c r="AF481" s="40"/>
    </row>
    <row r="482" spans="1:32">
      <c r="A482" s="40" t="s">
        <v>1773</v>
      </c>
      <c r="B482" s="88">
        <v>41843</v>
      </c>
      <c r="C482" s="40" t="s">
        <v>620</v>
      </c>
      <c r="D482" s="40" t="s">
        <v>32</v>
      </c>
      <c r="E482" s="40" t="s">
        <v>25</v>
      </c>
      <c r="F482" s="47" t="s">
        <v>2337</v>
      </c>
      <c r="G482" s="40" t="s">
        <v>26</v>
      </c>
      <c r="H482" s="40" t="s">
        <v>33</v>
      </c>
      <c r="I482" s="40" t="s">
        <v>690</v>
      </c>
      <c r="J482" s="40">
        <v>26</v>
      </c>
      <c r="K482" s="40">
        <v>18.350000000000001</v>
      </c>
      <c r="L482" s="40">
        <v>11.05</v>
      </c>
      <c r="M482" s="40"/>
      <c r="N482" s="40"/>
      <c r="O482" s="40"/>
      <c r="P482" s="40"/>
      <c r="Q482" s="40">
        <v>16</v>
      </c>
      <c r="R482" s="40">
        <v>85</v>
      </c>
      <c r="S482" s="40">
        <v>69</v>
      </c>
      <c r="T482" s="40">
        <v>65</v>
      </c>
      <c r="U482" s="40"/>
      <c r="V482" s="40"/>
      <c r="W482" s="40"/>
      <c r="X482" s="40">
        <v>2060</v>
      </c>
      <c r="Y482" s="40">
        <v>407</v>
      </c>
      <c r="Z482" s="40"/>
      <c r="AA482" s="40"/>
      <c r="AB482" s="40"/>
      <c r="AC482" s="40" t="s">
        <v>525</v>
      </c>
      <c r="AD482" s="40" t="s">
        <v>216</v>
      </c>
      <c r="AE482" s="40"/>
      <c r="AF482" s="40"/>
    </row>
    <row r="483" spans="1:32">
      <c r="A483" s="40" t="s">
        <v>1773</v>
      </c>
      <c r="B483" s="88">
        <v>41843</v>
      </c>
      <c r="C483" s="40" t="s">
        <v>648</v>
      </c>
      <c r="D483" s="40" t="s">
        <v>30</v>
      </c>
      <c r="E483" s="40" t="s">
        <v>25</v>
      </c>
      <c r="F483" s="47" t="s">
        <v>2338</v>
      </c>
      <c r="G483" s="40" t="s">
        <v>26</v>
      </c>
      <c r="H483" s="40" t="s">
        <v>27</v>
      </c>
      <c r="I483" s="40" t="s">
        <v>693</v>
      </c>
      <c r="J483" s="40">
        <v>25.9</v>
      </c>
      <c r="K483" s="40">
        <v>18.2</v>
      </c>
      <c r="L483" s="40">
        <v>18.2</v>
      </c>
      <c r="M483" s="40"/>
      <c r="N483" s="40"/>
      <c r="O483" s="40"/>
      <c r="P483" s="40"/>
      <c r="Q483" s="40">
        <v>16</v>
      </c>
      <c r="R483" s="40">
        <v>76</v>
      </c>
      <c r="S483" s="40">
        <v>60</v>
      </c>
      <c r="T483" s="40">
        <v>41</v>
      </c>
      <c r="U483" s="40"/>
      <c r="V483" s="40"/>
      <c r="W483" s="40"/>
      <c r="X483" s="40">
        <v>2059</v>
      </c>
      <c r="Y483" s="40">
        <v>406</v>
      </c>
      <c r="Z483" s="40">
        <v>272</v>
      </c>
      <c r="AA483" s="40"/>
      <c r="AB483" s="40"/>
      <c r="AC483" s="40" t="s">
        <v>525</v>
      </c>
      <c r="AD483" s="40" t="s">
        <v>216</v>
      </c>
      <c r="AE483" s="40"/>
      <c r="AF483" s="40"/>
    </row>
    <row r="484" spans="1:32">
      <c r="A484" s="40" t="s">
        <v>1774</v>
      </c>
      <c r="B484" s="88">
        <v>41844</v>
      </c>
      <c r="C484" s="40" t="s">
        <v>626</v>
      </c>
      <c r="D484" s="40" t="s">
        <v>29</v>
      </c>
      <c r="E484" s="40" t="s">
        <v>25</v>
      </c>
      <c r="F484" s="47" t="s">
        <v>2339</v>
      </c>
      <c r="G484" s="40" t="s">
        <v>125</v>
      </c>
      <c r="H484" s="40" t="s">
        <v>33</v>
      </c>
      <c r="I484" s="40" t="s">
        <v>732</v>
      </c>
      <c r="J484" s="40">
        <v>31.75</v>
      </c>
      <c r="K484" s="40">
        <v>22.5</v>
      </c>
      <c r="L484" s="40">
        <v>5.95</v>
      </c>
      <c r="M484" s="40"/>
      <c r="N484" s="40"/>
      <c r="O484" s="40"/>
      <c r="P484" s="40"/>
      <c r="Q484" s="40">
        <v>16</v>
      </c>
      <c r="R484" s="40">
        <v>58</v>
      </c>
      <c r="S484" s="40">
        <v>42</v>
      </c>
      <c r="T484" s="40">
        <v>25</v>
      </c>
      <c r="U484" s="40"/>
      <c r="V484" s="40"/>
      <c r="W484" s="40"/>
      <c r="X484" s="40">
        <v>2064</v>
      </c>
      <c r="Y484" s="40">
        <v>411</v>
      </c>
      <c r="Z484" s="40"/>
      <c r="AA484" s="40"/>
      <c r="AB484" s="40"/>
      <c r="AC484" s="40" t="s">
        <v>525</v>
      </c>
      <c r="AD484" s="40" t="s">
        <v>730</v>
      </c>
      <c r="AE484" s="40" t="s">
        <v>735</v>
      </c>
      <c r="AF484" s="40"/>
    </row>
    <row r="485" spans="1:32">
      <c r="A485" s="40" t="s">
        <v>1774</v>
      </c>
      <c r="B485" s="88">
        <v>41844</v>
      </c>
      <c r="C485" s="40" t="s">
        <v>623</v>
      </c>
      <c r="D485" s="40" t="s">
        <v>32</v>
      </c>
      <c r="E485" s="40" t="s">
        <v>25</v>
      </c>
      <c r="F485" s="47" t="s">
        <v>2340</v>
      </c>
      <c r="G485" s="40" t="s">
        <v>224</v>
      </c>
      <c r="H485" s="40" t="s">
        <v>27</v>
      </c>
      <c r="I485" s="40" t="s">
        <v>614</v>
      </c>
      <c r="J485" s="40">
        <v>26.2</v>
      </c>
      <c r="K485" s="40">
        <v>20</v>
      </c>
      <c r="L485" s="40">
        <v>14.2</v>
      </c>
      <c r="M485" s="40"/>
      <c r="N485" s="40"/>
      <c r="O485" s="40"/>
      <c r="P485" s="40"/>
      <c r="Q485" s="40">
        <v>16</v>
      </c>
      <c r="R485" s="40">
        <v>79</v>
      </c>
      <c r="S485" s="40">
        <v>63</v>
      </c>
      <c r="T485" s="40">
        <v>25</v>
      </c>
      <c r="U485" s="40"/>
      <c r="V485" s="40"/>
      <c r="W485" s="40"/>
      <c r="X485" s="40">
        <v>2062</v>
      </c>
      <c r="Y485" s="40">
        <v>409</v>
      </c>
      <c r="Z485" s="40">
        <v>274</v>
      </c>
      <c r="AA485" s="40"/>
      <c r="AB485" s="40"/>
      <c r="AC485" s="40" t="s">
        <v>525</v>
      </c>
      <c r="AD485" s="40" t="s">
        <v>730</v>
      </c>
      <c r="AE485" s="40" t="s">
        <v>731</v>
      </c>
      <c r="AF485" s="40"/>
    </row>
    <row r="486" spans="1:32">
      <c r="A486" s="40" t="s">
        <v>1774</v>
      </c>
      <c r="B486" s="88">
        <v>41844</v>
      </c>
      <c r="C486" s="40" t="s">
        <v>645</v>
      </c>
      <c r="D486" s="40" t="s">
        <v>32</v>
      </c>
      <c r="E486" s="40" t="s">
        <v>25</v>
      </c>
      <c r="F486" s="47" t="s">
        <v>2341</v>
      </c>
      <c r="G486" s="40" t="s">
        <v>26</v>
      </c>
      <c r="H486" s="40" t="s">
        <v>33</v>
      </c>
      <c r="I486" s="40" t="s">
        <v>690</v>
      </c>
      <c r="J486" s="40">
        <v>25.15</v>
      </c>
      <c r="K486" s="40">
        <v>19.2</v>
      </c>
      <c r="L486" s="40">
        <v>12.25</v>
      </c>
      <c r="M486" s="40"/>
      <c r="N486" s="40"/>
      <c r="O486" s="40"/>
      <c r="P486" s="40"/>
      <c r="Q486" s="40">
        <v>16</v>
      </c>
      <c r="R486" s="40">
        <v>87</v>
      </c>
      <c r="S486" s="40">
        <v>71</v>
      </c>
      <c r="T486" s="40">
        <v>35</v>
      </c>
      <c r="U486" s="40"/>
      <c r="V486" s="40"/>
      <c r="W486" s="40"/>
      <c r="X486" s="40">
        <v>2061</v>
      </c>
      <c r="Y486" s="40">
        <v>408</v>
      </c>
      <c r="Z486" s="40">
        <v>273</v>
      </c>
      <c r="AA486" s="40"/>
      <c r="AB486" s="40"/>
      <c r="AC486" s="40" t="s">
        <v>525</v>
      </c>
      <c r="AD486" s="40" t="s">
        <v>525</v>
      </c>
      <c r="AE486" s="40"/>
      <c r="AF486" s="40"/>
    </row>
    <row r="487" spans="1:32">
      <c r="A487" s="40" t="s">
        <v>1774</v>
      </c>
      <c r="B487" s="88">
        <v>41844</v>
      </c>
      <c r="C487" s="40" t="s">
        <v>667</v>
      </c>
      <c r="D487" s="40" t="s">
        <v>30</v>
      </c>
      <c r="E487" s="40" t="s">
        <v>25</v>
      </c>
      <c r="F487" s="47" t="s">
        <v>2342</v>
      </c>
      <c r="G487" s="40" t="s">
        <v>26</v>
      </c>
      <c r="H487" s="40" t="s">
        <v>27</v>
      </c>
      <c r="I487" s="40" t="s">
        <v>693</v>
      </c>
      <c r="J487" s="40">
        <v>26.25</v>
      </c>
      <c r="K487" s="40">
        <v>20</v>
      </c>
      <c r="L487" s="40">
        <v>19</v>
      </c>
      <c r="M487" s="40"/>
      <c r="N487" s="40"/>
      <c r="O487" s="40"/>
      <c r="P487" s="40"/>
      <c r="Q487" s="40">
        <v>16</v>
      </c>
      <c r="R487" s="40">
        <v>73</v>
      </c>
      <c r="S487" s="40">
        <v>57</v>
      </c>
      <c r="T487" s="40">
        <v>30</v>
      </c>
      <c r="U487" s="40"/>
      <c r="V487" s="40" t="s">
        <v>716</v>
      </c>
      <c r="W487" s="40"/>
      <c r="X487" s="40">
        <v>2063</v>
      </c>
      <c r="Y487" s="40">
        <v>410</v>
      </c>
      <c r="Z487" s="40">
        <v>275</v>
      </c>
      <c r="AA487" s="40"/>
      <c r="AB487" s="40"/>
      <c r="AC487" s="40" t="s">
        <v>525</v>
      </c>
      <c r="AD487" s="40" t="s">
        <v>525</v>
      </c>
      <c r="AE487" s="40"/>
      <c r="AF487" s="40"/>
    </row>
    <row r="488" spans="1:32">
      <c r="A488" s="40" t="s">
        <v>1775</v>
      </c>
      <c r="B488" s="88">
        <v>41845</v>
      </c>
      <c r="C488" s="40" t="s">
        <v>680</v>
      </c>
      <c r="D488" s="40" t="s">
        <v>29</v>
      </c>
      <c r="E488" s="40" t="s">
        <v>25</v>
      </c>
      <c r="F488" s="47" t="s">
        <v>2343</v>
      </c>
      <c r="G488" s="40" t="s">
        <v>26</v>
      </c>
      <c r="H488" s="40" t="s">
        <v>27</v>
      </c>
      <c r="I488" s="40" t="s">
        <v>693</v>
      </c>
      <c r="J488" s="40">
        <v>38.1</v>
      </c>
      <c r="K488" s="40">
        <v>25.5</v>
      </c>
      <c r="L488" s="40">
        <v>23.1</v>
      </c>
      <c r="M488" s="40"/>
      <c r="N488" s="40"/>
      <c r="O488" s="40"/>
      <c r="P488" s="40"/>
      <c r="Q488" s="40">
        <v>16</v>
      </c>
      <c r="R488" s="40">
        <v>138</v>
      </c>
      <c r="S488" s="40">
        <v>122</v>
      </c>
      <c r="T488" s="40">
        <v>54</v>
      </c>
      <c r="U488" s="40"/>
      <c r="V488" s="40"/>
      <c r="W488" s="40"/>
      <c r="X488" s="40">
        <v>2065</v>
      </c>
      <c r="Y488" s="40">
        <v>412</v>
      </c>
      <c r="Z488" s="40">
        <v>276</v>
      </c>
      <c r="AA488" s="40"/>
      <c r="AB488" s="40"/>
      <c r="AC488" s="40" t="s">
        <v>525</v>
      </c>
      <c r="AD488" s="40" t="s">
        <v>730</v>
      </c>
      <c r="AE488" s="40"/>
      <c r="AF488" s="40"/>
    </row>
    <row r="489" spans="1:32">
      <c r="A489" s="40" t="s">
        <v>1775</v>
      </c>
      <c r="B489" s="88">
        <v>41845</v>
      </c>
      <c r="C489" s="40" t="s">
        <v>592</v>
      </c>
      <c r="D489" s="40" t="s">
        <v>29</v>
      </c>
      <c r="E489" s="40" t="s">
        <v>25</v>
      </c>
      <c r="F489" s="47" t="s">
        <v>2344</v>
      </c>
      <c r="G489" s="40" t="s">
        <v>26</v>
      </c>
      <c r="H489" s="40" t="s">
        <v>27</v>
      </c>
      <c r="I489" s="40" t="s">
        <v>693</v>
      </c>
      <c r="J489" s="40">
        <v>43.45</v>
      </c>
      <c r="K489" s="40">
        <v>24.7</v>
      </c>
      <c r="L489" s="40">
        <v>25.65</v>
      </c>
      <c r="M489" s="40"/>
      <c r="N489" s="40"/>
      <c r="O489" s="40"/>
      <c r="P489" s="40"/>
      <c r="Q489" s="40">
        <v>16</v>
      </c>
      <c r="R489" s="40">
        <v>183</v>
      </c>
      <c r="S489" s="40">
        <v>167</v>
      </c>
      <c r="T489" s="40">
        <v>101</v>
      </c>
      <c r="U489" s="40"/>
      <c r="V489" s="40"/>
      <c r="W489" s="40"/>
      <c r="X489" s="40">
        <v>2066</v>
      </c>
      <c r="Y489" s="40">
        <v>413</v>
      </c>
      <c r="Z489" s="40">
        <v>277</v>
      </c>
      <c r="AA489" s="40"/>
      <c r="AB489" s="40"/>
      <c r="AC489" s="40" t="s">
        <v>525</v>
      </c>
      <c r="AD489" s="40" t="s">
        <v>216</v>
      </c>
      <c r="AE489" s="40" t="s">
        <v>738</v>
      </c>
      <c r="AF489" s="40"/>
    </row>
    <row r="490" spans="1:32">
      <c r="A490" s="41" t="s">
        <v>1775</v>
      </c>
      <c r="B490" s="90">
        <v>41845</v>
      </c>
      <c r="C490" s="41" t="s">
        <v>647</v>
      </c>
      <c r="D490" s="41" t="s">
        <v>30</v>
      </c>
      <c r="E490" s="41" t="s">
        <v>25</v>
      </c>
      <c r="F490" s="71" t="s">
        <v>2345</v>
      </c>
      <c r="G490" s="41" t="s">
        <v>125</v>
      </c>
      <c r="H490" s="41"/>
      <c r="I490" s="41"/>
      <c r="J490" s="41">
        <v>20.04</v>
      </c>
      <c r="K490" s="41">
        <v>14.3</v>
      </c>
      <c r="L490" s="41">
        <v>3.85</v>
      </c>
      <c r="M490" s="41"/>
      <c r="N490" s="41"/>
      <c r="O490" s="41"/>
      <c r="P490" s="41"/>
      <c r="Q490" s="41">
        <v>16</v>
      </c>
      <c r="R490" s="41">
        <v>31</v>
      </c>
      <c r="S490" s="41">
        <v>15</v>
      </c>
      <c r="T490" s="41">
        <v>14</v>
      </c>
      <c r="U490" s="41"/>
      <c r="V490" s="41"/>
      <c r="W490" s="41" t="s">
        <v>73</v>
      </c>
      <c r="X490" s="41">
        <v>2067</v>
      </c>
      <c r="Y490" s="41">
        <v>414</v>
      </c>
      <c r="Z490" s="41"/>
      <c r="AA490" s="41"/>
      <c r="AB490" s="41"/>
      <c r="AC490" s="41" t="s">
        <v>525</v>
      </c>
      <c r="AD490" s="40" t="s">
        <v>525</v>
      </c>
      <c r="AE490" s="40"/>
      <c r="AF490" s="40"/>
    </row>
    <row r="491" spans="1:32">
      <c r="A491" s="40" t="s">
        <v>1776</v>
      </c>
      <c r="B491" s="88">
        <v>42143</v>
      </c>
      <c r="C491" s="40" t="s">
        <v>1822</v>
      </c>
      <c r="D491" s="40" t="s">
        <v>121</v>
      </c>
      <c r="E491" s="40" t="s">
        <v>53</v>
      </c>
      <c r="F491" s="47" t="s">
        <v>2204</v>
      </c>
      <c r="G491" s="40" t="s">
        <v>224</v>
      </c>
      <c r="H491" s="40" t="s">
        <v>33</v>
      </c>
      <c r="I491" s="40"/>
      <c r="J491" s="40"/>
      <c r="K491" s="40"/>
      <c r="L491" s="40"/>
      <c r="M491" s="40"/>
      <c r="N491" s="40"/>
      <c r="O491" s="40"/>
      <c r="P491" s="40"/>
      <c r="Q491" s="40"/>
      <c r="R491" s="40"/>
      <c r="S491" s="40"/>
      <c r="T491" s="40"/>
      <c r="U491" s="40"/>
      <c r="V491" s="40"/>
      <c r="W491" s="40"/>
      <c r="X491" s="40"/>
      <c r="Y491" s="40"/>
      <c r="Z491" s="40"/>
      <c r="AA491" s="40"/>
      <c r="AB491" s="40"/>
      <c r="AC491" s="40" t="s">
        <v>750</v>
      </c>
      <c r="AD491" s="40" t="s">
        <v>746</v>
      </c>
      <c r="AE491" s="40"/>
      <c r="AF491" s="40"/>
    </row>
    <row r="492" spans="1:32">
      <c r="A492" s="40" t="s">
        <v>1776</v>
      </c>
      <c r="B492" s="88">
        <v>42143</v>
      </c>
      <c r="C492" s="40" t="s">
        <v>1819</v>
      </c>
      <c r="D492" s="40" t="s">
        <v>239</v>
      </c>
      <c r="E492" s="40" t="s">
        <v>25</v>
      </c>
      <c r="F492" s="47" t="s">
        <v>2205</v>
      </c>
      <c r="G492" s="40" t="s">
        <v>227</v>
      </c>
      <c r="H492" s="40" t="s">
        <v>90</v>
      </c>
      <c r="I492" s="40" t="s">
        <v>773</v>
      </c>
      <c r="J492" s="40">
        <v>43.2</v>
      </c>
      <c r="K492" s="40"/>
      <c r="L492" s="40"/>
      <c r="M492" s="40">
        <v>195.15</v>
      </c>
      <c r="N492" s="40">
        <v>190.7</v>
      </c>
      <c r="O492" s="40">
        <f>(N492/M492)*100</f>
        <v>97.719702792723538</v>
      </c>
      <c r="P492" s="40">
        <v>40.5</v>
      </c>
      <c r="Q492" s="40">
        <v>20</v>
      </c>
      <c r="R492" s="40">
        <v>207</v>
      </c>
      <c r="S492" s="40">
        <v>187</v>
      </c>
      <c r="T492" s="40">
        <v>4</v>
      </c>
      <c r="U492" s="40"/>
      <c r="V492" s="40" t="s">
        <v>774</v>
      </c>
      <c r="W492" s="40"/>
      <c r="X492" s="40"/>
      <c r="Y492" s="40" t="s">
        <v>775</v>
      </c>
      <c r="Z492" s="40"/>
      <c r="AA492" s="40"/>
      <c r="AB492" s="40"/>
      <c r="AC492" s="40" t="s">
        <v>750</v>
      </c>
      <c r="AD492" s="40" t="s">
        <v>746</v>
      </c>
      <c r="AE492" s="40"/>
      <c r="AF492" s="40"/>
    </row>
    <row r="493" spans="1:32">
      <c r="A493" s="40" t="s">
        <v>1776</v>
      </c>
      <c r="B493" s="88">
        <v>42143</v>
      </c>
      <c r="C493" s="40" t="s">
        <v>1807</v>
      </c>
      <c r="D493" s="40" t="s">
        <v>36</v>
      </c>
      <c r="E493" s="40" t="s">
        <v>25</v>
      </c>
      <c r="F493" s="47" t="s">
        <v>1255</v>
      </c>
      <c r="G493" s="40" t="s">
        <v>26</v>
      </c>
      <c r="H493" s="40" t="s">
        <v>27</v>
      </c>
      <c r="I493" s="40" t="s">
        <v>769</v>
      </c>
      <c r="J493" s="40">
        <v>34.65</v>
      </c>
      <c r="K493" s="40"/>
      <c r="L493" s="40"/>
      <c r="M493" s="40">
        <v>142.35</v>
      </c>
      <c r="N493" s="40">
        <v>101.65</v>
      </c>
      <c r="O493" s="40">
        <f>(N493/M493)*100</f>
        <v>71.408500175623473</v>
      </c>
      <c r="P493" s="40"/>
      <c r="Q493" s="40">
        <v>20</v>
      </c>
      <c r="R493" s="40">
        <v>124</v>
      </c>
      <c r="S493" s="40">
        <v>104</v>
      </c>
      <c r="T493" s="40">
        <v>0</v>
      </c>
      <c r="U493" s="40"/>
      <c r="V493" s="40"/>
      <c r="W493" s="40"/>
      <c r="X493" s="40"/>
      <c r="Y493" s="40"/>
      <c r="Z493" s="40" t="s">
        <v>770</v>
      </c>
      <c r="AA493" s="40" t="s">
        <v>771</v>
      </c>
      <c r="AB493" s="40" t="s">
        <v>772</v>
      </c>
      <c r="AC493" s="40" t="s">
        <v>750</v>
      </c>
      <c r="AD493" s="40" t="s">
        <v>746</v>
      </c>
      <c r="AE493" s="40" t="s">
        <v>768</v>
      </c>
      <c r="AF493" s="40"/>
    </row>
    <row r="494" spans="1:32">
      <c r="A494" s="40" t="s">
        <v>1776</v>
      </c>
      <c r="B494" s="88">
        <v>42143</v>
      </c>
      <c r="C494" s="40" t="s">
        <v>1810</v>
      </c>
      <c r="D494" s="40" t="s">
        <v>29</v>
      </c>
      <c r="E494" s="40" t="s">
        <v>53</v>
      </c>
      <c r="F494" s="47" t="s">
        <v>2190</v>
      </c>
      <c r="G494" s="40" t="s">
        <v>26</v>
      </c>
      <c r="H494" s="40" t="s">
        <v>33</v>
      </c>
      <c r="I494" s="40"/>
      <c r="J494" s="40"/>
      <c r="K494" s="40"/>
      <c r="L494" s="40"/>
      <c r="M494" s="40"/>
      <c r="N494" s="40"/>
      <c r="O494" s="40"/>
      <c r="P494" s="40"/>
      <c r="Q494" s="40"/>
      <c r="R494" s="40"/>
      <c r="S494" s="40"/>
      <c r="T494" s="40"/>
      <c r="U494" s="40"/>
      <c r="V494" s="40"/>
      <c r="W494" s="40"/>
      <c r="X494" s="40"/>
      <c r="Y494" s="40"/>
      <c r="Z494" s="40"/>
      <c r="AA494" s="40"/>
      <c r="AB494" s="40"/>
      <c r="AC494" s="40" t="s">
        <v>750</v>
      </c>
      <c r="AD494" s="40" t="s">
        <v>746</v>
      </c>
      <c r="AE494" s="40"/>
      <c r="AF494" s="40"/>
    </row>
    <row r="495" spans="1:32">
      <c r="A495" s="40" t="s">
        <v>1776</v>
      </c>
      <c r="B495" s="88">
        <v>42143</v>
      </c>
      <c r="C495" s="40" t="s">
        <v>1458</v>
      </c>
      <c r="D495" s="40" t="s">
        <v>29</v>
      </c>
      <c r="E495" s="40" t="s">
        <v>25</v>
      </c>
      <c r="F495" s="47" t="s">
        <v>2206</v>
      </c>
      <c r="G495" s="40" t="s">
        <v>26</v>
      </c>
      <c r="H495" s="40" t="s">
        <v>33</v>
      </c>
      <c r="I495" s="40" t="s">
        <v>783</v>
      </c>
      <c r="J495" s="40">
        <v>38.799999999999997</v>
      </c>
      <c r="K495" s="40">
        <v>22.8</v>
      </c>
      <c r="L495" s="40">
        <v>14.2</v>
      </c>
      <c r="M495" s="40"/>
      <c r="N495" s="40"/>
      <c r="O495" s="40"/>
      <c r="P495" s="40"/>
      <c r="Q495" s="40">
        <v>20</v>
      </c>
      <c r="R495" s="40">
        <v>128</v>
      </c>
      <c r="S495" s="40">
        <v>108</v>
      </c>
      <c r="T495" s="40">
        <v>27</v>
      </c>
      <c r="U495" s="40"/>
      <c r="V495" s="40" t="s">
        <v>784</v>
      </c>
      <c r="W495" s="40"/>
      <c r="X495" s="40" t="s">
        <v>785</v>
      </c>
      <c r="Y495" s="40"/>
      <c r="Z495" s="40"/>
      <c r="AA495" s="40" t="s">
        <v>786</v>
      </c>
      <c r="AB495" s="40" t="s">
        <v>787</v>
      </c>
      <c r="AC495" s="40" t="s">
        <v>750</v>
      </c>
      <c r="AD495" s="40" t="s">
        <v>117</v>
      </c>
      <c r="AE495" s="40"/>
      <c r="AF495" s="40"/>
    </row>
    <row r="496" spans="1:32">
      <c r="A496" s="40" t="s">
        <v>1776</v>
      </c>
      <c r="B496" s="88">
        <v>42143</v>
      </c>
      <c r="C496" s="40" t="s">
        <v>1507</v>
      </c>
      <c r="D496" s="40" t="s">
        <v>29</v>
      </c>
      <c r="E496" s="40" t="s">
        <v>25</v>
      </c>
      <c r="F496" s="47" t="s">
        <v>1294</v>
      </c>
      <c r="G496" s="40" t="s">
        <v>224</v>
      </c>
      <c r="H496" s="40" t="s">
        <v>66</v>
      </c>
      <c r="I496" s="40" t="s">
        <v>806</v>
      </c>
      <c r="J496" s="40">
        <v>40.25</v>
      </c>
      <c r="K496" s="40">
        <v>23.8</v>
      </c>
      <c r="L496" s="40">
        <v>23</v>
      </c>
      <c r="M496" s="40"/>
      <c r="N496" s="40"/>
      <c r="O496" s="40"/>
      <c r="P496" s="40"/>
      <c r="Q496" s="40">
        <v>20</v>
      </c>
      <c r="R496" s="40">
        <v>144</v>
      </c>
      <c r="S496" s="40">
        <v>124</v>
      </c>
      <c r="T496" s="40">
        <v>38</v>
      </c>
      <c r="U496" s="40"/>
      <c r="V496" s="40"/>
      <c r="W496" s="40"/>
      <c r="X496" s="40" t="s">
        <v>807</v>
      </c>
      <c r="Y496" s="40" t="s">
        <v>808</v>
      </c>
      <c r="Z496" s="40" t="s">
        <v>809</v>
      </c>
      <c r="AA496" s="40"/>
      <c r="AB496" s="40" t="s">
        <v>810</v>
      </c>
      <c r="AC496" s="40" t="s">
        <v>750</v>
      </c>
      <c r="AD496" s="40" t="s">
        <v>117</v>
      </c>
      <c r="AE496" s="40" t="s">
        <v>792</v>
      </c>
      <c r="AF496" s="40"/>
    </row>
    <row r="497" spans="1:32">
      <c r="A497" s="40" t="s">
        <v>1776</v>
      </c>
      <c r="B497" s="88">
        <v>42143</v>
      </c>
      <c r="C497" s="40" t="s">
        <v>1498</v>
      </c>
      <c r="D497" s="40" t="s">
        <v>29</v>
      </c>
      <c r="E497" s="40" t="s">
        <v>25</v>
      </c>
      <c r="F497" s="47" t="s">
        <v>2207</v>
      </c>
      <c r="G497" s="40" t="s">
        <v>794</v>
      </c>
      <c r="H497" s="40" t="s">
        <v>66</v>
      </c>
      <c r="I497" s="40" t="s">
        <v>795</v>
      </c>
      <c r="J497" s="40">
        <v>26</v>
      </c>
      <c r="K497" s="40">
        <v>15.5</v>
      </c>
      <c r="L497" s="40">
        <v>13.3</v>
      </c>
      <c r="M497" s="40"/>
      <c r="N497" s="40"/>
      <c r="O497" s="40"/>
      <c r="P497" s="40"/>
      <c r="Q497" s="40">
        <v>20</v>
      </c>
      <c r="R497" s="40">
        <v>63</v>
      </c>
      <c r="S497" s="40">
        <v>43</v>
      </c>
      <c r="T497" s="40">
        <v>28</v>
      </c>
      <c r="U497" s="40"/>
      <c r="V497" s="40"/>
      <c r="W497" s="40"/>
      <c r="X497" s="40" t="s">
        <v>796</v>
      </c>
      <c r="Y497" s="40" t="s">
        <v>797</v>
      </c>
      <c r="Z497" s="40" t="s">
        <v>798</v>
      </c>
      <c r="AA497" s="40"/>
      <c r="AB497" s="40" t="s">
        <v>799</v>
      </c>
      <c r="AC497" s="40" t="s">
        <v>750</v>
      </c>
      <c r="AD497" s="40" t="s">
        <v>746</v>
      </c>
      <c r="AE497" s="40" t="s">
        <v>751</v>
      </c>
      <c r="AF497" s="40"/>
    </row>
    <row r="498" spans="1:32">
      <c r="A498" s="40" t="s">
        <v>1776</v>
      </c>
      <c r="B498" s="88">
        <v>42143</v>
      </c>
      <c r="C498" s="40" t="s">
        <v>1834</v>
      </c>
      <c r="D498" s="40" t="s">
        <v>29</v>
      </c>
      <c r="E498" s="40" t="s">
        <v>25</v>
      </c>
      <c r="F498" s="47" t="s">
        <v>2208</v>
      </c>
      <c r="G498" s="40" t="s">
        <v>26</v>
      </c>
      <c r="H498" s="40" t="s">
        <v>33</v>
      </c>
      <c r="I498" s="40" t="s">
        <v>755</v>
      </c>
      <c r="J498" s="40">
        <v>38.200000000000003</v>
      </c>
      <c r="K498" s="40">
        <v>25.4</v>
      </c>
      <c r="L498" s="40">
        <v>9.35</v>
      </c>
      <c r="M498" s="40"/>
      <c r="N498" s="40"/>
      <c r="O498" s="40"/>
      <c r="P498" s="40"/>
      <c r="Q498" s="40">
        <v>20</v>
      </c>
      <c r="R498" s="40">
        <v>121</v>
      </c>
      <c r="S498" s="40">
        <v>101</v>
      </c>
      <c r="T498" s="40">
        <v>56</v>
      </c>
      <c r="U498" s="40"/>
      <c r="V498" s="40"/>
      <c r="W498" s="40"/>
      <c r="X498" s="40" t="s">
        <v>756</v>
      </c>
      <c r="Y498" s="40" t="s">
        <v>757</v>
      </c>
      <c r="Z498" s="40"/>
      <c r="AA498" s="40"/>
      <c r="AB498" s="40" t="s">
        <v>758</v>
      </c>
      <c r="AC498" s="40" t="s">
        <v>750</v>
      </c>
      <c r="AD498" s="40" t="s">
        <v>117</v>
      </c>
      <c r="AE498" s="40"/>
      <c r="AF498" s="40"/>
    </row>
    <row r="499" spans="1:32" s="89" customFormat="1">
      <c r="A499" s="40" t="s">
        <v>1776</v>
      </c>
      <c r="B499" s="88">
        <v>42143</v>
      </c>
      <c r="C499" s="40" t="s">
        <v>1830</v>
      </c>
      <c r="D499" s="40" t="s">
        <v>29</v>
      </c>
      <c r="E499" s="40" t="s">
        <v>25</v>
      </c>
      <c r="F499" s="47" t="s">
        <v>1253</v>
      </c>
      <c r="G499" s="40" t="s">
        <v>224</v>
      </c>
      <c r="H499" s="40" t="s">
        <v>33</v>
      </c>
      <c r="I499" s="40" t="s">
        <v>759</v>
      </c>
      <c r="J499" s="40">
        <v>36.9</v>
      </c>
      <c r="K499" s="40">
        <v>27</v>
      </c>
      <c r="L499" s="40">
        <v>11</v>
      </c>
      <c r="M499" s="40"/>
      <c r="N499" s="40"/>
      <c r="O499" s="40"/>
      <c r="P499" s="40"/>
      <c r="Q499" s="40">
        <v>20</v>
      </c>
      <c r="R499" s="40">
        <v>114</v>
      </c>
      <c r="S499" s="40">
        <v>94</v>
      </c>
      <c r="T499" s="40">
        <v>75</v>
      </c>
      <c r="U499" s="40"/>
      <c r="V499" s="40"/>
      <c r="W499" s="40"/>
      <c r="X499" s="40" t="s">
        <v>760</v>
      </c>
      <c r="Y499" s="40" t="s">
        <v>761</v>
      </c>
      <c r="Z499" s="40" t="s">
        <v>762</v>
      </c>
      <c r="AA499" s="40" t="s">
        <v>763</v>
      </c>
      <c r="AB499" s="40" t="s">
        <v>764</v>
      </c>
      <c r="AC499" s="40" t="s">
        <v>750</v>
      </c>
      <c r="AD499" s="40" t="s">
        <v>746</v>
      </c>
      <c r="AE499" s="40"/>
      <c r="AF499" s="40"/>
    </row>
    <row r="500" spans="1:32">
      <c r="A500" s="40" t="s">
        <v>1776</v>
      </c>
      <c r="B500" s="88">
        <v>42143</v>
      </c>
      <c r="C500" s="40" t="s">
        <v>1467</v>
      </c>
      <c r="D500" s="40" t="s">
        <v>29</v>
      </c>
      <c r="E500" s="40" t="s">
        <v>25</v>
      </c>
      <c r="F500" s="40" t="s">
        <v>2209</v>
      </c>
      <c r="G500" s="40" t="s">
        <v>224</v>
      </c>
      <c r="H500" s="40" t="s">
        <v>33</v>
      </c>
      <c r="I500" s="40" t="s">
        <v>777</v>
      </c>
      <c r="J500" s="40">
        <v>38.9</v>
      </c>
      <c r="K500" s="40">
        <v>23.6</v>
      </c>
      <c r="L500" s="40">
        <v>8.9</v>
      </c>
      <c r="M500" s="40"/>
      <c r="N500" s="40"/>
      <c r="O500" s="40"/>
      <c r="P500" s="40"/>
      <c r="Q500" s="40">
        <v>20</v>
      </c>
      <c r="R500" s="40">
        <v>119</v>
      </c>
      <c r="S500" s="40">
        <v>99</v>
      </c>
      <c r="T500" s="40">
        <v>45</v>
      </c>
      <c r="U500" s="40"/>
      <c r="V500" s="40"/>
      <c r="W500" s="40"/>
      <c r="X500" s="40" t="s">
        <v>789</v>
      </c>
      <c r="Y500" s="40"/>
      <c r="Z500" s="40"/>
      <c r="AA500" s="40" t="s">
        <v>790</v>
      </c>
      <c r="AB500" s="40" t="s">
        <v>791</v>
      </c>
      <c r="AC500" s="40" t="s">
        <v>750</v>
      </c>
      <c r="AD500" s="40" t="s">
        <v>216</v>
      </c>
      <c r="AE500" s="40" t="s">
        <v>839</v>
      </c>
      <c r="AF500" s="40"/>
    </row>
    <row r="501" spans="1:32">
      <c r="A501" s="40" t="s">
        <v>1776</v>
      </c>
      <c r="B501" s="88">
        <v>42143</v>
      </c>
      <c r="C501" s="40" t="s">
        <v>1833</v>
      </c>
      <c r="D501" s="40" t="s">
        <v>29</v>
      </c>
      <c r="E501" s="40" t="s">
        <v>25</v>
      </c>
      <c r="F501" s="47" t="s">
        <v>1251</v>
      </c>
      <c r="G501" s="40" t="s">
        <v>224</v>
      </c>
      <c r="H501" s="40" t="s">
        <v>90</v>
      </c>
      <c r="I501" s="40" t="s">
        <v>748</v>
      </c>
      <c r="J501" s="40">
        <v>35.6</v>
      </c>
      <c r="K501" s="40">
        <v>24.2</v>
      </c>
      <c r="L501" s="40">
        <v>10.1</v>
      </c>
      <c r="M501" s="40"/>
      <c r="N501" s="40"/>
      <c r="O501" s="40"/>
      <c r="P501" s="40"/>
      <c r="Q501" s="40">
        <v>20</v>
      </c>
      <c r="R501" s="40">
        <v>118</v>
      </c>
      <c r="S501" s="40">
        <v>98</v>
      </c>
      <c r="T501" s="40">
        <v>43</v>
      </c>
      <c r="U501" s="40"/>
      <c r="V501" s="40"/>
      <c r="W501" s="40"/>
      <c r="X501" s="40" t="s">
        <v>749</v>
      </c>
      <c r="Y501" s="40"/>
      <c r="Z501" s="40"/>
      <c r="AA501" s="40"/>
      <c r="AB501" s="40"/>
      <c r="AC501" s="40" t="s">
        <v>750</v>
      </c>
      <c r="AD501" s="40" t="s">
        <v>746</v>
      </c>
      <c r="AE501" s="40"/>
      <c r="AF501" s="40"/>
    </row>
    <row r="502" spans="1:32">
      <c r="A502" s="40" t="s">
        <v>1776</v>
      </c>
      <c r="B502" s="88">
        <v>42143</v>
      </c>
      <c r="C502" s="40" t="s">
        <v>1499</v>
      </c>
      <c r="D502" s="40" t="s">
        <v>29</v>
      </c>
      <c r="E502" s="40" t="s">
        <v>25</v>
      </c>
      <c r="F502" s="47" t="s">
        <v>2210</v>
      </c>
      <c r="G502" s="40" t="s">
        <v>224</v>
      </c>
      <c r="H502" s="40" t="s">
        <v>66</v>
      </c>
      <c r="I502" s="40" t="s">
        <v>800</v>
      </c>
      <c r="J502" s="40">
        <v>39.85</v>
      </c>
      <c r="K502" s="40">
        <v>24.5</v>
      </c>
      <c r="L502" s="40">
        <v>15.9</v>
      </c>
      <c r="M502" s="40"/>
      <c r="N502" s="40"/>
      <c r="O502" s="40"/>
      <c r="P502" s="40"/>
      <c r="Q502" s="40">
        <v>20</v>
      </c>
      <c r="R502" s="40">
        <v>136</v>
      </c>
      <c r="S502" s="40">
        <v>116</v>
      </c>
      <c r="T502" s="40">
        <v>52</v>
      </c>
      <c r="U502" s="40"/>
      <c r="V502" s="40" t="s">
        <v>801</v>
      </c>
      <c r="W502" s="40"/>
      <c r="X502" s="40" t="s">
        <v>802</v>
      </c>
      <c r="Y502" s="40" t="s">
        <v>803</v>
      </c>
      <c r="Z502" s="40"/>
      <c r="AA502" s="40" t="s">
        <v>804</v>
      </c>
      <c r="AB502" s="40" t="s">
        <v>805</v>
      </c>
      <c r="AC502" s="40" t="s">
        <v>750</v>
      </c>
      <c r="AD502" s="40" t="s">
        <v>746</v>
      </c>
      <c r="AE502" s="40"/>
      <c r="AF502" s="40"/>
    </row>
    <row r="503" spans="1:32">
      <c r="A503" s="40" t="s">
        <v>1776</v>
      </c>
      <c r="B503" s="88">
        <v>42143</v>
      </c>
      <c r="C503" s="40" t="s">
        <v>1812</v>
      </c>
      <c r="D503" s="40" t="s">
        <v>30</v>
      </c>
      <c r="E503" s="40" t="s">
        <v>25</v>
      </c>
      <c r="F503" s="47" t="s">
        <v>2211</v>
      </c>
      <c r="G503" s="40" t="s">
        <v>224</v>
      </c>
      <c r="H503" s="40" t="s">
        <v>33</v>
      </c>
      <c r="I503" s="40" t="s">
        <v>765</v>
      </c>
      <c r="J503" s="40">
        <v>27.55</v>
      </c>
      <c r="K503" s="40">
        <v>17.3</v>
      </c>
      <c r="L503" s="40">
        <v>8.35</v>
      </c>
      <c r="M503" s="40"/>
      <c r="N503" s="40"/>
      <c r="O503" s="40"/>
      <c r="P503" s="40"/>
      <c r="Q503" s="40">
        <v>20</v>
      </c>
      <c r="R503" s="40">
        <v>65</v>
      </c>
      <c r="S503" s="40">
        <v>45</v>
      </c>
      <c r="T503" s="40">
        <v>29</v>
      </c>
      <c r="U503" s="40"/>
      <c r="V503" s="40"/>
      <c r="W503" s="40"/>
      <c r="X503" s="40" t="s">
        <v>766</v>
      </c>
      <c r="Y503" s="40" t="s">
        <v>767</v>
      </c>
      <c r="Z503" s="40"/>
      <c r="AA503" s="40"/>
      <c r="AB503" s="40"/>
      <c r="AC503" s="40" t="s">
        <v>750</v>
      </c>
      <c r="AD503" s="40" t="s">
        <v>746</v>
      </c>
      <c r="AE503" s="40"/>
      <c r="AF503" s="40"/>
    </row>
    <row r="504" spans="1:32">
      <c r="A504" s="40" t="s">
        <v>1776</v>
      </c>
      <c r="B504" s="88">
        <v>42143</v>
      </c>
      <c r="C504" s="40" t="s">
        <v>1821</v>
      </c>
      <c r="D504" s="40" t="s">
        <v>30</v>
      </c>
      <c r="E504" s="40" t="s">
        <v>25</v>
      </c>
      <c r="F504" s="47" t="s">
        <v>2212</v>
      </c>
      <c r="G504" s="40" t="s">
        <v>224</v>
      </c>
      <c r="H504" s="40" t="s">
        <v>27</v>
      </c>
      <c r="I504" s="40"/>
      <c r="J504" s="40">
        <v>26.1</v>
      </c>
      <c r="K504" s="40">
        <v>16.399999999999999</v>
      </c>
      <c r="L504" s="40">
        <v>13.6</v>
      </c>
      <c r="M504" s="40"/>
      <c r="N504" s="40"/>
      <c r="O504" s="40"/>
      <c r="P504" s="40"/>
      <c r="Q504" s="40"/>
      <c r="R504" s="40"/>
      <c r="S504" s="40"/>
      <c r="T504" s="40"/>
      <c r="U504" s="40"/>
      <c r="V504" s="40"/>
      <c r="W504" s="40"/>
      <c r="X504" s="40"/>
      <c r="Y504" s="40"/>
      <c r="Z504" s="40"/>
      <c r="AA504" s="40"/>
      <c r="AB504" s="40" t="s">
        <v>752</v>
      </c>
      <c r="AC504" s="40" t="s">
        <v>750</v>
      </c>
      <c r="AD504" s="40" t="s">
        <v>746</v>
      </c>
      <c r="AE504" s="40"/>
      <c r="AF504" s="40"/>
    </row>
    <row r="505" spans="1:32">
      <c r="A505" s="40" t="s">
        <v>1776</v>
      </c>
      <c r="B505" s="88">
        <v>42143</v>
      </c>
      <c r="C505" s="40" t="s">
        <v>1806</v>
      </c>
      <c r="D505" s="40" t="s">
        <v>30</v>
      </c>
      <c r="E505" s="40" t="s">
        <v>25</v>
      </c>
      <c r="F505" s="47" t="s">
        <v>2213</v>
      </c>
      <c r="G505" s="40" t="s">
        <v>224</v>
      </c>
      <c r="H505" s="40" t="s">
        <v>33</v>
      </c>
      <c r="I505" s="40" t="s">
        <v>777</v>
      </c>
      <c r="J505" s="40">
        <v>26.85</v>
      </c>
      <c r="K505" s="40">
        <v>14.9</v>
      </c>
      <c r="L505" s="40">
        <v>8.6</v>
      </c>
      <c r="M505" s="40"/>
      <c r="N505" s="40"/>
      <c r="O505" s="40"/>
      <c r="P505" s="40"/>
      <c r="Q505" s="40">
        <v>20</v>
      </c>
      <c r="R505" s="40">
        <v>59</v>
      </c>
      <c r="S505" s="40">
        <v>39</v>
      </c>
      <c r="T505" s="40">
        <v>18</v>
      </c>
      <c r="U505" s="40"/>
      <c r="V505" s="40"/>
      <c r="W505" s="40"/>
      <c r="X505" s="40" t="s">
        <v>778</v>
      </c>
      <c r="Y505" s="40" t="s">
        <v>779</v>
      </c>
      <c r="Z505" s="40"/>
      <c r="AA505" s="40" t="s">
        <v>780</v>
      </c>
      <c r="AB505" s="40" t="s">
        <v>781</v>
      </c>
      <c r="AC505" s="40" t="s">
        <v>750</v>
      </c>
      <c r="AD505" s="40" t="s">
        <v>525</v>
      </c>
      <c r="AE505" s="40"/>
      <c r="AF505" s="40"/>
    </row>
    <row r="506" spans="1:32">
      <c r="A506" s="40" t="s">
        <v>1777</v>
      </c>
      <c r="B506" s="88">
        <v>42144</v>
      </c>
      <c r="C506" s="40" t="s">
        <v>1819</v>
      </c>
      <c r="D506" s="40" t="s">
        <v>35</v>
      </c>
      <c r="E506" s="40" t="s">
        <v>25</v>
      </c>
      <c r="F506" s="47" t="s">
        <v>2214</v>
      </c>
      <c r="G506" s="40" t="s">
        <v>26</v>
      </c>
      <c r="H506" s="40" t="s">
        <v>27</v>
      </c>
      <c r="I506" s="40" t="s">
        <v>769</v>
      </c>
      <c r="J506" s="40">
        <v>26.55</v>
      </c>
      <c r="K506" s="40">
        <v>17.5</v>
      </c>
      <c r="L506" s="40">
        <v>18.100000000000001</v>
      </c>
      <c r="M506" s="40"/>
      <c r="N506" s="40"/>
      <c r="O506" s="40"/>
      <c r="P506" s="40"/>
      <c r="Q506" s="40">
        <v>18</v>
      </c>
      <c r="R506" s="40">
        <v>77</v>
      </c>
      <c r="S506" s="40">
        <v>59</v>
      </c>
      <c r="T506" s="40">
        <v>5</v>
      </c>
      <c r="U506" s="40"/>
      <c r="V506" s="40"/>
      <c r="W506" s="40"/>
      <c r="X506" s="40" t="s">
        <v>832</v>
      </c>
      <c r="Y506" s="40"/>
      <c r="Z506" s="40" t="s">
        <v>833</v>
      </c>
      <c r="AA506" s="40" t="s">
        <v>834</v>
      </c>
      <c r="AB506" s="40" t="s">
        <v>835</v>
      </c>
      <c r="AC506" s="40" t="s">
        <v>525</v>
      </c>
      <c r="AD506" s="40" t="s">
        <v>525</v>
      </c>
      <c r="AE506" s="40" t="s">
        <v>48</v>
      </c>
      <c r="AF506" s="40"/>
    </row>
    <row r="507" spans="1:32">
      <c r="A507" s="40" t="s">
        <v>1777</v>
      </c>
      <c r="B507" s="88">
        <v>42144</v>
      </c>
      <c r="C507" s="40" t="s">
        <v>1504</v>
      </c>
      <c r="D507" s="40" t="s">
        <v>31</v>
      </c>
      <c r="E507" s="40" t="s">
        <v>25</v>
      </c>
      <c r="F507" s="47" t="s">
        <v>2215</v>
      </c>
      <c r="G507" s="40" t="s">
        <v>26</v>
      </c>
      <c r="H507" s="40" t="s">
        <v>33</v>
      </c>
      <c r="I507" s="40" t="s">
        <v>836</v>
      </c>
      <c r="J507" s="40">
        <v>38</v>
      </c>
      <c r="K507" s="40">
        <v>23.65</v>
      </c>
      <c r="L507" s="40">
        <v>13.2</v>
      </c>
      <c r="M507" s="40"/>
      <c r="N507" s="40"/>
      <c r="O507" s="40"/>
      <c r="P507" s="40"/>
      <c r="Q507" s="40">
        <v>20</v>
      </c>
      <c r="R507" s="40">
        <v>199</v>
      </c>
      <c r="S507" s="40">
        <v>179</v>
      </c>
      <c r="T507" s="40">
        <v>16</v>
      </c>
      <c r="U507" s="40"/>
      <c r="V507" s="40" t="s">
        <v>840</v>
      </c>
      <c r="W507" s="40"/>
      <c r="X507" s="40" t="s">
        <v>841</v>
      </c>
      <c r="Y507" s="40"/>
      <c r="Z507" s="40"/>
      <c r="AA507" s="40" t="s">
        <v>842</v>
      </c>
      <c r="AB507" s="40" t="s">
        <v>843</v>
      </c>
      <c r="AC507" s="40" t="s">
        <v>750</v>
      </c>
      <c r="AD507" s="40" t="s">
        <v>216</v>
      </c>
      <c r="AE507" s="40" t="s">
        <v>902</v>
      </c>
      <c r="AF507" s="40"/>
    </row>
    <row r="508" spans="1:32" s="91" customFormat="1">
      <c r="A508" s="40" t="s">
        <v>1777</v>
      </c>
      <c r="B508" s="88">
        <v>42144</v>
      </c>
      <c r="C508" s="40" t="s">
        <v>1820</v>
      </c>
      <c r="D508" s="40" t="s">
        <v>146</v>
      </c>
      <c r="E508" s="40" t="s">
        <v>25</v>
      </c>
      <c r="F508" s="47" t="s">
        <v>2216</v>
      </c>
      <c r="G508" s="40" t="s">
        <v>224</v>
      </c>
      <c r="H508" s="40" t="s">
        <v>33</v>
      </c>
      <c r="I508" s="40" t="s">
        <v>777</v>
      </c>
      <c r="J508" s="40">
        <v>21.1</v>
      </c>
      <c r="K508" s="40">
        <v>15.3</v>
      </c>
      <c r="L508" s="40">
        <v>7.1</v>
      </c>
      <c r="M508" s="40"/>
      <c r="N508" s="40"/>
      <c r="O508" s="40"/>
      <c r="P508" s="40"/>
      <c r="Q508" s="40">
        <v>18</v>
      </c>
      <c r="R508" s="40">
        <v>39</v>
      </c>
      <c r="S508" s="40">
        <v>21</v>
      </c>
      <c r="T508" s="40">
        <v>0</v>
      </c>
      <c r="U508" s="40"/>
      <c r="V508" s="40"/>
      <c r="W508" s="40"/>
      <c r="X508" s="40" t="s">
        <v>828</v>
      </c>
      <c r="Y508" s="40"/>
      <c r="Z508" s="40"/>
      <c r="AA508" s="40"/>
      <c r="AB508" s="40" t="s">
        <v>829</v>
      </c>
      <c r="AC508" s="40" t="s">
        <v>525</v>
      </c>
      <c r="AD508" s="40" t="s">
        <v>216</v>
      </c>
      <c r="AE508" s="40"/>
      <c r="AF508" s="40"/>
    </row>
    <row r="509" spans="1:32">
      <c r="A509" s="40" t="s">
        <v>1777</v>
      </c>
      <c r="B509" s="88">
        <v>42144</v>
      </c>
      <c r="C509" s="40" t="s">
        <v>1455</v>
      </c>
      <c r="D509" s="40" t="s">
        <v>29</v>
      </c>
      <c r="E509" s="40" t="s">
        <v>25</v>
      </c>
      <c r="F509" s="47" t="s">
        <v>2217</v>
      </c>
      <c r="G509" s="40" t="s">
        <v>26</v>
      </c>
      <c r="H509" s="40" t="s">
        <v>33</v>
      </c>
      <c r="I509" s="40" t="s">
        <v>836</v>
      </c>
      <c r="J509" s="40">
        <v>39.1</v>
      </c>
      <c r="K509" s="40">
        <v>25.85</v>
      </c>
      <c r="L509" s="40">
        <v>10.8</v>
      </c>
      <c r="M509" s="40"/>
      <c r="N509" s="40"/>
      <c r="O509" s="40"/>
      <c r="P509" s="40"/>
      <c r="Q509" s="40">
        <v>19</v>
      </c>
      <c r="R509" s="40">
        <v>119</v>
      </c>
      <c r="S509" s="40">
        <v>100</v>
      </c>
      <c r="T509" s="40">
        <v>20</v>
      </c>
      <c r="U509" s="40"/>
      <c r="V509" s="40"/>
      <c r="W509" s="40"/>
      <c r="X509" s="40" t="s">
        <v>837</v>
      </c>
      <c r="Y509" s="40" t="s">
        <v>838</v>
      </c>
      <c r="Z509" s="40"/>
      <c r="AA509" s="40"/>
      <c r="AB509" s="40"/>
      <c r="AC509" s="40" t="s">
        <v>525</v>
      </c>
      <c r="AD509" s="40" t="s">
        <v>79</v>
      </c>
      <c r="AE509" s="40"/>
      <c r="AF509" s="40"/>
    </row>
    <row r="510" spans="1:32">
      <c r="A510" s="40" t="s">
        <v>1777</v>
      </c>
      <c r="B510" s="88">
        <v>42144</v>
      </c>
      <c r="C510" s="40" t="s">
        <v>1833</v>
      </c>
      <c r="D510" s="40" t="s">
        <v>29</v>
      </c>
      <c r="E510" s="40" t="s">
        <v>25</v>
      </c>
      <c r="F510" s="47" t="s">
        <v>2218</v>
      </c>
      <c r="G510" s="40" t="s">
        <v>224</v>
      </c>
      <c r="H510" s="40" t="s">
        <v>27</v>
      </c>
      <c r="I510" s="40"/>
      <c r="J510" s="40">
        <v>40.299999999999997</v>
      </c>
      <c r="K510" s="40">
        <v>25.6</v>
      </c>
      <c r="L510" s="40">
        <v>18</v>
      </c>
      <c r="M510" s="40"/>
      <c r="N510" s="40"/>
      <c r="O510" s="40"/>
      <c r="P510" s="40"/>
      <c r="Q510" s="40">
        <v>18</v>
      </c>
      <c r="R510" s="40">
        <v>124</v>
      </c>
      <c r="S510" s="40">
        <v>106</v>
      </c>
      <c r="T510" s="40">
        <v>36</v>
      </c>
      <c r="U510" s="40"/>
      <c r="V510" s="40"/>
      <c r="W510" s="40"/>
      <c r="X510" s="40" t="s">
        <v>817</v>
      </c>
      <c r="Y510" s="40" t="s">
        <v>818</v>
      </c>
      <c r="Z510" s="40"/>
      <c r="AA510" s="40"/>
      <c r="AB510" s="40" t="s">
        <v>819</v>
      </c>
      <c r="AC510" s="40" t="s">
        <v>525</v>
      </c>
      <c r="AD510" s="40" t="s">
        <v>746</v>
      </c>
      <c r="AE510" s="40"/>
      <c r="AF510" s="40"/>
    </row>
    <row r="511" spans="1:32">
      <c r="A511" s="40" t="s">
        <v>1777</v>
      </c>
      <c r="B511" s="88">
        <v>42144</v>
      </c>
      <c r="C511" s="40" t="s">
        <v>1832</v>
      </c>
      <c r="D511" s="40" t="s">
        <v>30</v>
      </c>
      <c r="E511" s="40" t="s">
        <v>25</v>
      </c>
      <c r="F511" s="47" t="s">
        <v>1313</v>
      </c>
      <c r="G511" s="40" t="s">
        <v>224</v>
      </c>
      <c r="H511" s="40" t="s">
        <v>27</v>
      </c>
      <c r="I511" s="40" t="s">
        <v>822</v>
      </c>
      <c r="J511" s="40">
        <v>27.15</v>
      </c>
      <c r="K511" s="40">
        <v>8.65</v>
      </c>
      <c r="L511" s="40">
        <v>15.8</v>
      </c>
      <c r="M511" s="40"/>
      <c r="N511" s="40"/>
      <c r="O511" s="40"/>
      <c r="P511" s="40"/>
      <c r="Q511" s="40">
        <v>18</v>
      </c>
      <c r="R511" s="40">
        <v>76</v>
      </c>
      <c r="S511" s="40">
        <v>58</v>
      </c>
      <c r="T511" s="40">
        <v>29</v>
      </c>
      <c r="U511" s="40"/>
      <c r="V511" s="40"/>
      <c r="W511" s="40"/>
      <c r="X511" s="40" t="s">
        <v>823</v>
      </c>
      <c r="Y511" s="40" t="s">
        <v>824</v>
      </c>
      <c r="Z511" s="40"/>
      <c r="AA511" s="40" t="s">
        <v>825</v>
      </c>
      <c r="AB511" s="40" t="s">
        <v>826</v>
      </c>
      <c r="AC511" s="40" t="s">
        <v>525</v>
      </c>
      <c r="AD511" s="40" t="s">
        <v>746</v>
      </c>
      <c r="AE511" s="40" t="s">
        <v>865</v>
      </c>
      <c r="AF511" s="40"/>
    </row>
    <row r="512" spans="1:32">
      <c r="A512" s="40" t="s">
        <v>1777</v>
      </c>
      <c r="B512" s="88">
        <v>42144</v>
      </c>
      <c r="C512" s="40" t="s">
        <v>1509</v>
      </c>
      <c r="D512" s="40" t="s">
        <v>30</v>
      </c>
      <c r="E512" s="40" t="s">
        <v>25</v>
      </c>
      <c r="F512" s="47" t="s">
        <v>2219</v>
      </c>
      <c r="G512" s="40" t="s">
        <v>26</v>
      </c>
      <c r="H512" s="40" t="s">
        <v>33</v>
      </c>
      <c r="I512" s="40" t="s">
        <v>836</v>
      </c>
      <c r="J512" s="40">
        <v>26.5</v>
      </c>
      <c r="K512" s="40">
        <v>18.850000000000001</v>
      </c>
      <c r="L512" s="40">
        <v>10.3</v>
      </c>
      <c r="M512" s="40"/>
      <c r="N512" s="40"/>
      <c r="O512" s="40"/>
      <c r="P512" s="40"/>
      <c r="Q512" s="40">
        <v>19</v>
      </c>
      <c r="R512" s="40">
        <v>70</v>
      </c>
      <c r="S512" s="40">
        <v>51</v>
      </c>
      <c r="T512" s="40">
        <v>16</v>
      </c>
      <c r="U512" s="40"/>
      <c r="V512" s="40" t="s">
        <v>844</v>
      </c>
      <c r="W512" s="40"/>
      <c r="X512" s="40" t="s">
        <v>845</v>
      </c>
      <c r="Y512" s="40" t="s">
        <v>846</v>
      </c>
      <c r="Z512" s="40" t="s">
        <v>847</v>
      </c>
      <c r="AA512" s="40" t="s">
        <v>848</v>
      </c>
      <c r="AB512" s="40" t="s">
        <v>849</v>
      </c>
      <c r="AC512" s="40" t="s">
        <v>525</v>
      </c>
      <c r="AD512" s="40" t="s">
        <v>746</v>
      </c>
      <c r="AE512" s="40"/>
      <c r="AF512" s="40"/>
    </row>
    <row r="513" spans="1:32">
      <c r="A513" s="40" t="s">
        <v>1777</v>
      </c>
      <c r="B513" s="88">
        <v>42144</v>
      </c>
      <c r="C513" s="40" t="s">
        <v>1823</v>
      </c>
      <c r="D513" s="40" t="s">
        <v>30</v>
      </c>
      <c r="E513" s="40" t="s">
        <v>25</v>
      </c>
      <c r="F513" s="47" t="s">
        <v>2220</v>
      </c>
      <c r="G513" s="40" t="s">
        <v>224</v>
      </c>
      <c r="H513" s="40" t="s">
        <v>66</v>
      </c>
      <c r="I513" s="40" t="s">
        <v>812</v>
      </c>
      <c r="J513" s="40">
        <v>27.4</v>
      </c>
      <c r="K513" s="40">
        <v>18.3</v>
      </c>
      <c r="L513" s="40">
        <v>8.8000000000000007</v>
      </c>
      <c r="M513" s="40"/>
      <c r="N513" s="40"/>
      <c r="O513" s="40"/>
      <c r="P513" s="40"/>
      <c r="Q513" s="40">
        <v>18</v>
      </c>
      <c r="R513" s="40">
        <v>59</v>
      </c>
      <c r="S513" s="40">
        <v>41</v>
      </c>
      <c r="T513" s="40">
        <v>15</v>
      </c>
      <c r="U513" s="40"/>
      <c r="V513" s="40"/>
      <c r="W513" s="40"/>
      <c r="X513" s="40" t="s">
        <v>813</v>
      </c>
      <c r="Y513" s="40" t="s">
        <v>814</v>
      </c>
      <c r="Z513" s="40"/>
      <c r="AA513" s="40" t="s">
        <v>815</v>
      </c>
      <c r="AB513" s="40" t="s">
        <v>816</v>
      </c>
      <c r="AC513" s="40" t="s">
        <v>525</v>
      </c>
      <c r="AD513" s="40" t="s">
        <v>216</v>
      </c>
      <c r="AE513" s="40"/>
      <c r="AF513" s="40"/>
    </row>
    <row r="514" spans="1:32">
      <c r="A514" s="40" t="s">
        <v>1778</v>
      </c>
      <c r="B514" s="88">
        <v>42145</v>
      </c>
      <c r="C514" s="40" t="s">
        <v>1496</v>
      </c>
      <c r="D514" s="40" t="s">
        <v>121</v>
      </c>
      <c r="E514" s="40" t="s">
        <v>25</v>
      </c>
      <c r="F514" s="47" t="s">
        <v>2221</v>
      </c>
      <c r="G514" s="40" t="s">
        <v>26</v>
      </c>
      <c r="H514" s="40" t="s">
        <v>27</v>
      </c>
      <c r="I514" s="40" t="s">
        <v>769</v>
      </c>
      <c r="J514" s="40">
        <v>49.4</v>
      </c>
      <c r="K514" s="40"/>
      <c r="L514" s="40"/>
      <c r="M514" s="40">
        <v>195.8</v>
      </c>
      <c r="N514" s="40">
        <v>197</v>
      </c>
      <c r="O514" s="40">
        <f>(N514/M514)*100</f>
        <v>100.61287027579162</v>
      </c>
      <c r="P514" s="40"/>
      <c r="Q514" s="40">
        <v>17</v>
      </c>
      <c r="R514" s="40">
        <v>184</v>
      </c>
      <c r="S514" s="40">
        <v>167</v>
      </c>
      <c r="T514" s="40">
        <v>0</v>
      </c>
      <c r="U514" s="40"/>
      <c r="V514" s="40" t="s">
        <v>898</v>
      </c>
      <c r="W514" s="40"/>
      <c r="X514" s="40"/>
      <c r="Y514" s="40"/>
      <c r="Z514" s="40"/>
      <c r="AA514" s="40" t="s">
        <v>899</v>
      </c>
      <c r="AB514" s="40" t="s">
        <v>900</v>
      </c>
      <c r="AC514" s="40" t="s">
        <v>525</v>
      </c>
      <c r="AD514" s="40" t="s">
        <v>79</v>
      </c>
      <c r="AE514" s="40" t="s">
        <v>936</v>
      </c>
      <c r="AF514" s="40"/>
    </row>
    <row r="515" spans="1:32">
      <c r="A515" s="40" t="s">
        <v>1778</v>
      </c>
      <c r="B515" s="88">
        <v>42145</v>
      </c>
      <c r="C515" s="40" t="s">
        <v>1806</v>
      </c>
      <c r="D515" s="40" t="s">
        <v>35</v>
      </c>
      <c r="E515" s="40" t="s">
        <v>25</v>
      </c>
      <c r="F515" s="47" t="s">
        <v>2222</v>
      </c>
      <c r="G515" s="40" t="s">
        <v>26</v>
      </c>
      <c r="H515" s="40" t="s">
        <v>27</v>
      </c>
      <c r="I515" s="40"/>
      <c r="J515" s="40">
        <v>27.8</v>
      </c>
      <c r="K515" s="40">
        <v>19.149999999999999</v>
      </c>
      <c r="L515" s="40">
        <v>18</v>
      </c>
      <c r="M515" s="40"/>
      <c r="N515" s="40"/>
      <c r="O515" s="40"/>
      <c r="P515" s="40"/>
      <c r="Q515" s="40">
        <v>17</v>
      </c>
      <c r="R515" s="40">
        <v>87</v>
      </c>
      <c r="S515" s="40">
        <v>70</v>
      </c>
      <c r="T515" s="40">
        <v>35</v>
      </c>
      <c r="U515" s="40"/>
      <c r="V515" s="40"/>
      <c r="W515" s="40"/>
      <c r="X515" s="40" t="s">
        <v>866</v>
      </c>
      <c r="Y515" s="40" t="s">
        <v>867</v>
      </c>
      <c r="Z515" s="40" t="s">
        <v>868</v>
      </c>
      <c r="AA515" s="40" t="s">
        <v>869</v>
      </c>
      <c r="AB515" s="40" t="s">
        <v>870</v>
      </c>
      <c r="AC515" s="40" t="s">
        <v>525</v>
      </c>
      <c r="AD515" s="40" t="s">
        <v>919</v>
      </c>
      <c r="AE515" s="40"/>
      <c r="AF515" s="40"/>
    </row>
    <row r="516" spans="1:32">
      <c r="A516" s="40" t="s">
        <v>1778</v>
      </c>
      <c r="B516" s="88">
        <v>42145</v>
      </c>
      <c r="C516" s="40" t="s">
        <v>1836</v>
      </c>
      <c r="D516" s="40" t="s">
        <v>36</v>
      </c>
      <c r="E516" s="40" t="s">
        <v>25</v>
      </c>
      <c r="F516" s="47" t="s">
        <v>2223</v>
      </c>
      <c r="G516" s="40" t="s">
        <v>26</v>
      </c>
      <c r="H516" s="40" t="s">
        <v>27</v>
      </c>
      <c r="I516" s="40" t="s">
        <v>871</v>
      </c>
      <c r="J516" s="40">
        <v>32.200000000000003</v>
      </c>
      <c r="K516" s="40"/>
      <c r="L516" s="40"/>
      <c r="M516" s="40">
        <v>134</v>
      </c>
      <c r="N516" s="40">
        <v>61</v>
      </c>
      <c r="O516" s="40">
        <f>(N516/M516)*100</f>
        <v>45.522388059701491</v>
      </c>
      <c r="P516" s="40"/>
      <c r="Q516" s="40">
        <v>16</v>
      </c>
      <c r="R516" s="40">
        <v>113</v>
      </c>
      <c r="S516" s="40">
        <v>97</v>
      </c>
      <c r="T516" s="40">
        <v>0</v>
      </c>
      <c r="U516" s="40"/>
      <c r="V516" s="40" t="s">
        <v>872</v>
      </c>
      <c r="W516" s="40"/>
      <c r="X516" s="40"/>
      <c r="Y516" s="40"/>
      <c r="Z516" s="40" t="s">
        <v>873</v>
      </c>
      <c r="AA516" s="40"/>
      <c r="AB516" s="40" t="s">
        <v>874</v>
      </c>
      <c r="AC516" s="40" t="s">
        <v>525</v>
      </c>
      <c r="AD516" s="40" t="s">
        <v>750</v>
      </c>
      <c r="AE516" s="40"/>
      <c r="AF516" s="40"/>
    </row>
    <row r="517" spans="1:32">
      <c r="A517" s="40" t="s">
        <v>1778</v>
      </c>
      <c r="B517" s="88">
        <v>42145</v>
      </c>
      <c r="C517" s="40" t="s">
        <v>1451</v>
      </c>
      <c r="D517" s="40" t="s">
        <v>24</v>
      </c>
      <c r="E517" s="40" t="s">
        <v>25</v>
      </c>
      <c r="F517" s="47" t="s">
        <v>2224</v>
      </c>
      <c r="G517" s="40" t="s">
        <v>26</v>
      </c>
      <c r="H517" s="40" t="s">
        <v>27</v>
      </c>
      <c r="I517" s="40" t="s">
        <v>871</v>
      </c>
      <c r="J517" s="40">
        <v>46.95</v>
      </c>
      <c r="K517" s="40">
        <v>30.75</v>
      </c>
      <c r="L517" s="40">
        <v>35.700000000000003</v>
      </c>
      <c r="M517" s="40"/>
      <c r="N517" s="40"/>
      <c r="O517" s="40"/>
      <c r="P517" s="40"/>
      <c r="Q517" s="40">
        <v>16</v>
      </c>
      <c r="R517" s="40">
        <v>309</v>
      </c>
      <c r="S517" s="40">
        <v>293</v>
      </c>
      <c r="T517" s="40">
        <v>0</v>
      </c>
      <c r="U517" s="40"/>
      <c r="V517" s="40"/>
      <c r="W517" s="40"/>
      <c r="X517" s="40" t="s">
        <v>876</v>
      </c>
      <c r="Y517" s="40"/>
      <c r="Z517" s="40"/>
      <c r="AA517" s="40" t="s">
        <v>877</v>
      </c>
      <c r="AB517" s="40" t="s">
        <v>878</v>
      </c>
      <c r="AC517" s="40" t="s">
        <v>525</v>
      </c>
      <c r="AD517" s="40" t="s">
        <v>216</v>
      </c>
      <c r="AE517" s="40"/>
      <c r="AF517" s="40"/>
    </row>
    <row r="518" spans="1:32">
      <c r="A518" s="40" t="s">
        <v>1778</v>
      </c>
      <c r="B518" s="88">
        <v>42145</v>
      </c>
      <c r="C518" s="40" t="s">
        <v>1504</v>
      </c>
      <c r="D518" s="40" t="s">
        <v>34</v>
      </c>
      <c r="E518" s="40" t="s">
        <v>25</v>
      </c>
      <c r="F518" s="47" t="s">
        <v>2225</v>
      </c>
      <c r="G518" s="40" t="s">
        <v>26</v>
      </c>
      <c r="H518" s="40" t="s">
        <v>33</v>
      </c>
      <c r="I518" s="40" t="s">
        <v>903</v>
      </c>
      <c r="J518" s="40">
        <v>30</v>
      </c>
      <c r="K518" s="40">
        <v>18.5</v>
      </c>
      <c r="L518" s="40">
        <v>7.05</v>
      </c>
      <c r="M518" s="40">
        <v>118.8</v>
      </c>
      <c r="N518" s="40">
        <v>140.69999999999999</v>
      </c>
      <c r="O518" s="40">
        <f>(N518/M518)*100</f>
        <v>118.43434343434342</v>
      </c>
      <c r="P518" s="40"/>
      <c r="Q518" s="40">
        <v>16</v>
      </c>
      <c r="R518" s="40">
        <v>60</v>
      </c>
      <c r="S518" s="40">
        <v>44</v>
      </c>
      <c r="T518" s="40">
        <v>12</v>
      </c>
      <c r="U518" s="40"/>
      <c r="V518" s="40"/>
      <c r="W518" s="40"/>
      <c r="X518" s="40" t="s">
        <v>904</v>
      </c>
      <c r="Y518" s="40" t="s">
        <v>905</v>
      </c>
      <c r="Z518" s="40"/>
      <c r="AA518" s="40" t="s">
        <v>906</v>
      </c>
      <c r="AB518" s="40" t="s">
        <v>907</v>
      </c>
      <c r="AC518" s="40" t="s">
        <v>525</v>
      </c>
      <c r="AD518" s="40" t="s">
        <v>750</v>
      </c>
      <c r="AE518" s="40"/>
      <c r="AF518" s="40"/>
    </row>
    <row r="519" spans="1:32">
      <c r="A519" s="40" t="s">
        <v>1778</v>
      </c>
      <c r="B519" s="88">
        <v>42145</v>
      </c>
      <c r="C519" s="40" t="s">
        <v>1495</v>
      </c>
      <c r="D519" s="40" t="s">
        <v>31</v>
      </c>
      <c r="E519" s="40" t="s">
        <v>25</v>
      </c>
      <c r="F519" s="47" t="s">
        <v>1270</v>
      </c>
      <c r="G519" s="40" t="s">
        <v>26</v>
      </c>
      <c r="H519" s="40" t="s">
        <v>27</v>
      </c>
      <c r="I519" s="40" t="s">
        <v>769</v>
      </c>
      <c r="J519" s="40">
        <v>40.25</v>
      </c>
      <c r="K519" s="40">
        <v>21</v>
      </c>
      <c r="L519" s="40">
        <v>28.9</v>
      </c>
      <c r="M519" s="40"/>
      <c r="N519" s="40"/>
      <c r="O519" s="40"/>
      <c r="P519" s="40"/>
      <c r="Q519" s="40">
        <v>17</v>
      </c>
      <c r="R519" s="40">
        <v>207</v>
      </c>
      <c r="S519" s="40">
        <v>190</v>
      </c>
      <c r="T519" s="40">
        <v>70</v>
      </c>
      <c r="U519" s="40"/>
      <c r="V519" s="40"/>
      <c r="W519" s="40"/>
      <c r="X519" s="40" t="s">
        <v>893</v>
      </c>
      <c r="Y519" s="40" t="s">
        <v>894</v>
      </c>
      <c r="Z519" s="40" t="s">
        <v>895</v>
      </c>
      <c r="AA519" s="40" t="s">
        <v>896</v>
      </c>
      <c r="AB519" s="40" t="s">
        <v>897</v>
      </c>
      <c r="AC519" s="40" t="s">
        <v>525</v>
      </c>
      <c r="AD519" s="40" t="s">
        <v>919</v>
      </c>
      <c r="AE519" s="40"/>
      <c r="AF519" s="40"/>
    </row>
    <row r="520" spans="1:32">
      <c r="A520" s="40" t="s">
        <v>1778</v>
      </c>
      <c r="B520" s="88">
        <v>42145</v>
      </c>
      <c r="C520" s="40" t="s">
        <v>1464</v>
      </c>
      <c r="D520" s="40" t="s">
        <v>29</v>
      </c>
      <c r="E520" s="40" t="s">
        <v>53</v>
      </c>
      <c r="F520" s="47" t="s">
        <v>2192</v>
      </c>
      <c r="G520" s="40" t="s">
        <v>26</v>
      </c>
      <c r="H520" s="40" t="s">
        <v>27</v>
      </c>
      <c r="I520" s="40"/>
      <c r="J520" s="40"/>
      <c r="K520" s="40"/>
      <c r="L520" s="40"/>
      <c r="M520" s="40"/>
      <c r="N520" s="40"/>
      <c r="O520" s="40"/>
      <c r="P520" s="40"/>
      <c r="Q520" s="40"/>
      <c r="R520" s="40"/>
      <c r="S520" s="40"/>
      <c r="T520" s="40"/>
      <c r="U520" s="40"/>
      <c r="V520" s="40"/>
      <c r="W520" s="40"/>
      <c r="X520" s="40"/>
      <c r="Y520" s="40"/>
      <c r="Z520" s="40"/>
      <c r="AA520" s="40"/>
      <c r="AB520" s="40"/>
      <c r="AC520" s="40" t="s">
        <v>216</v>
      </c>
      <c r="AD520" s="40" t="s">
        <v>79</v>
      </c>
      <c r="AE520" s="40"/>
      <c r="AF520" s="40"/>
    </row>
    <row r="521" spans="1:32">
      <c r="A521" s="40" t="s">
        <v>1778</v>
      </c>
      <c r="B521" s="88">
        <v>42145</v>
      </c>
      <c r="C521" s="40" t="s">
        <v>1481</v>
      </c>
      <c r="D521" s="40" t="s">
        <v>29</v>
      </c>
      <c r="E521" s="40" t="s">
        <v>25</v>
      </c>
      <c r="F521" s="47" t="s">
        <v>1281</v>
      </c>
      <c r="G521" s="40" t="s">
        <v>224</v>
      </c>
      <c r="H521" s="40" t="s">
        <v>27</v>
      </c>
      <c r="I521" s="40"/>
      <c r="J521" s="40">
        <v>38.9</v>
      </c>
      <c r="K521" s="40">
        <v>25.05</v>
      </c>
      <c r="L521" s="40">
        <v>16</v>
      </c>
      <c r="M521" s="40"/>
      <c r="N521" s="40"/>
      <c r="O521" s="40"/>
      <c r="P521" s="40"/>
      <c r="Q521" s="40">
        <v>16</v>
      </c>
      <c r="R521" s="40">
        <v>118</v>
      </c>
      <c r="S521" s="40">
        <v>102</v>
      </c>
      <c r="T521" s="40">
        <v>33</v>
      </c>
      <c r="U521" s="40"/>
      <c r="V521" s="40"/>
      <c r="W521" s="40"/>
      <c r="X521" s="40" t="s">
        <v>889</v>
      </c>
      <c r="Y521" s="40" t="s">
        <v>890</v>
      </c>
      <c r="Z521" s="40"/>
      <c r="AA521" s="40"/>
      <c r="AB521" s="40" t="s">
        <v>891</v>
      </c>
      <c r="AC521" s="40" t="s">
        <v>525</v>
      </c>
      <c r="AD521" s="40" t="s">
        <v>79</v>
      </c>
      <c r="AE521" s="40"/>
      <c r="AF521" s="40"/>
    </row>
    <row r="522" spans="1:32">
      <c r="A522" s="40" t="s">
        <v>1778</v>
      </c>
      <c r="B522" s="88">
        <v>42145</v>
      </c>
      <c r="C522" s="40" t="s">
        <v>1818</v>
      </c>
      <c r="D522" s="40" t="s">
        <v>29</v>
      </c>
      <c r="E522" s="40" t="s">
        <v>25</v>
      </c>
      <c r="F522" s="47" t="s">
        <v>2226</v>
      </c>
      <c r="G522" s="40" t="s">
        <v>224</v>
      </c>
      <c r="H522" s="40" t="s">
        <v>27</v>
      </c>
      <c r="I522" s="40" t="s">
        <v>857</v>
      </c>
      <c r="J522" s="40">
        <v>42.05</v>
      </c>
      <c r="K522" s="40">
        <v>27.4</v>
      </c>
      <c r="L522" s="40">
        <v>21</v>
      </c>
      <c r="M522" s="40"/>
      <c r="N522" s="40"/>
      <c r="O522" s="40"/>
      <c r="P522" s="40"/>
      <c r="Q522" s="40">
        <v>17</v>
      </c>
      <c r="R522" s="40">
        <v>135</v>
      </c>
      <c r="S522" s="40">
        <v>118</v>
      </c>
      <c r="T522" s="40">
        <v>50</v>
      </c>
      <c r="U522" s="40"/>
      <c r="V522" s="40"/>
      <c r="W522" s="40"/>
      <c r="X522" s="40" t="s">
        <v>858</v>
      </c>
      <c r="Y522" s="40" t="s">
        <v>859</v>
      </c>
      <c r="Z522" s="40"/>
      <c r="AA522" s="40" t="s">
        <v>860</v>
      </c>
      <c r="AB522" s="40" t="s">
        <v>861</v>
      </c>
      <c r="AC522" s="40" t="s">
        <v>525</v>
      </c>
      <c r="AD522" s="40" t="s">
        <v>216</v>
      </c>
      <c r="AE522" s="40"/>
      <c r="AF522" s="40"/>
    </row>
    <row r="523" spans="1:32">
      <c r="A523" s="40" t="s">
        <v>1778</v>
      </c>
      <c r="B523" s="88">
        <v>42145</v>
      </c>
      <c r="C523" s="40" t="s">
        <v>534</v>
      </c>
      <c r="D523" s="40" t="s">
        <v>29</v>
      </c>
      <c r="E523" s="40" t="s">
        <v>25</v>
      </c>
      <c r="F523" s="47" t="s">
        <v>2227</v>
      </c>
      <c r="G523" s="40" t="s">
        <v>224</v>
      </c>
      <c r="H523" s="40" t="s">
        <v>33</v>
      </c>
      <c r="I523" s="40" t="s">
        <v>777</v>
      </c>
      <c r="J523" s="40">
        <v>39.1</v>
      </c>
      <c r="K523" s="40">
        <v>21.5</v>
      </c>
      <c r="L523" s="40">
        <v>10</v>
      </c>
      <c r="M523" s="40"/>
      <c r="N523" s="40"/>
      <c r="O523" s="40"/>
      <c r="P523" s="40"/>
      <c r="Q523" s="40">
        <v>16</v>
      </c>
      <c r="R523" s="40">
        <v>114</v>
      </c>
      <c r="S523" s="40">
        <v>98</v>
      </c>
      <c r="T523" s="40">
        <v>11</v>
      </c>
      <c r="U523" s="40"/>
      <c r="V523" s="40"/>
      <c r="W523" s="40"/>
      <c r="X523" s="40" t="s">
        <v>901</v>
      </c>
      <c r="Y523" s="40"/>
      <c r="Z523" s="40"/>
      <c r="AA523" s="40"/>
      <c r="AB523" s="40"/>
      <c r="AC523" s="40" t="s">
        <v>525</v>
      </c>
      <c r="AD523" s="40" t="s">
        <v>919</v>
      </c>
      <c r="AE523" s="40"/>
      <c r="AF523" s="40"/>
    </row>
    <row r="524" spans="1:32">
      <c r="A524" s="40" t="s">
        <v>1778</v>
      </c>
      <c r="B524" s="88">
        <v>42145</v>
      </c>
      <c r="C524" s="40" t="s">
        <v>1480</v>
      </c>
      <c r="D524" s="40" t="s">
        <v>29</v>
      </c>
      <c r="E524" s="40" t="s">
        <v>25</v>
      </c>
      <c r="F524" s="47" t="s">
        <v>1265</v>
      </c>
      <c r="G524" s="40" t="s">
        <v>224</v>
      </c>
      <c r="H524" s="40" t="s">
        <v>66</v>
      </c>
      <c r="I524" s="40" t="s">
        <v>883</v>
      </c>
      <c r="J524" s="40">
        <v>40.450000000000003</v>
      </c>
      <c r="K524" s="40">
        <v>26.25</v>
      </c>
      <c r="L524" s="40">
        <v>16.399999999999999</v>
      </c>
      <c r="M524" s="40"/>
      <c r="N524" s="40"/>
      <c r="O524" s="40"/>
      <c r="P524" s="40"/>
      <c r="Q524" s="40">
        <v>16</v>
      </c>
      <c r="R524" s="40">
        <v>127</v>
      </c>
      <c r="S524" s="40">
        <v>111</v>
      </c>
      <c r="T524" s="40">
        <v>35</v>
      </c>
      <c r="U524" s="40"/>
      <c r="V524" s="40" t="s">
        <v>884</v>
      </c>
      <c r="W524" s="40"/>
      <c r="X524" s="40" t="s">
        <v>885</v>
      </c>
      <c r="Y524" s="40" t="s">
        <v>886</v>
      </c>
      <c r="Z524" s="40"/>
      <c r="AA524" s="40" t="s">
        <v>887</v>
      </c>
      <c r="AB524" s="40" t="s">
        <v>888</v>
      </c>
      <c r="AC524" s="40" t="s">
        <v>525</v>
      </c>
      <c r="AD524" s="40" t="s">
        <v>750</v>
      </c>
      <c r="AE524" s="40"/>
      <c r="AF524" s="40"/>
    </row>
    <row r="525" spans="1:32">
      <c r="A525" s="40" t="s">
        <v>1778</v>
      </c>
      <c r="B525" s="88">
        <v>42145</v>
      </c>
      <c r="C525" s="40" t="s">
        <v>1826</v>
      </c>
      <c r="D525" s="40" t="s">
        <v>32</v>
      </c>
      <c r="E525" s="40" t="s">
        <v>25</v>
      </c>
      <c r="F525" s="40" t="s">
        <v>2228</v>
      </c>
      <c r="G525" s="40" t="s">
        <v>224</v>
      </c>
      <c r="H525" s="40" t="s">
        <v>33</v>
      </c>
      <c r="I525" s="40" t="s">
        <v>851</v>
      </c>
      <c r="J525" s="40">
        <v>25.6</v>
      </c>
      <c r="K525" s="40">
        <v>17.5</v>
      </c>
      <c r="L525" s="40">
        <v>9.25</v>
      </c>
      <c r="M525" s="40"/>
      <c r="N525" s="40"/>
      <c r="O525" s="40"/>
      <c r="P525" s="40"/>
      <c r="Q525" s="40">
        <v>17</v>
      </c>
      <c r="R525" s="40">
        <v>64</v>
      </c>
      <c r="S525" s="40">
        <v>47</v>
      </c>
      <c r="T525" s="40">
        <v>0</v>
      </c>
      <c r="U525" s="40"/>
      <c r="V525" s="40"/>
      <c r="W525" s="40"/>
      <c r="X525" s="40" t="s">
        <v>852</v>
      </c>
      <c r="Y525" s="40"/>
      <c r="Z525" s="40" t="s">
        <v>853</v>
      </c>
      <c r="AA525" s="40" t="s">
        <v>854</v>
      </c>
      <c r="AB525" s="40" t="s">
        <v>855</v>
      </c>
      <c r="AC525" s="40" t="s">
        <v>525</v>
      </c>
      <c r="AD525" s="40" t="s">
        <v>79</v>
      </c>
      <c r="AE525" s="40"/>
      <c r="AF525" s="40"/>
    </row>
    <row r="526" spans="1:32">
      <c r="A526" s="40" t="s">
        <v>1778</v>
      </c>
      <c r="B526" s="88">
        <v>42145</v>
      </c>
      <c r="C526" s="40" t="s">
        <v>1468</v>
      </c>
      <c r="D526" s="40" t="s">
        <v>30</v>
      </c>
      <c r="E526" s="40" t="s">
        <v>25</v>
      </c>
      <c r="F526" s="47" t="s">
        <v>2229</v>
      </c>
      <c r="G526" s="40" t="s">
        <v>224</v>
      </c>
      <c r="H526" s="40" t="s">
        <v>33</v>
      </c>
      <c r="I526" s="40"/>
      <c r="J526" s="40">
        <v>26.1</v>
      </c>
      <c r="K526" s="40">
        <v>20.350000000000001</v>
      </c>
      <c r="L526" s="40">
        <v>9.3000000000000007</v>
      </c>
      <c r="M526" s="40"/>
      <c r="N526" s="40"/>
      <c r="O526" s="40"/>
      <c r="P526" s="40"/>
      <c r="Q526" s="40">
        <v>16</v>
      </c>
      <c r="R526" s="40">
        <v>56</v>
      </c>
      <c r="S526" s="40">
        <v>40</v>
      </c>
      <c r="T526" s="40">
        <v>22</v>
      </c>
      <c r="U526" s="40"/>
      <c r="V526" s="40"/>
      <c r="W526" s="40"/>
      <c r="X526" s="40" t="s">
        <v>879</v>
      </c>
      <c r="Y526" s="40" t="s">
        <v>880</v>
      </c>
      <c r="Z526" s="40"/>
      <c r="AA526" s="40" t="s">
        <v>881</v>
      </c>
      <c r="AB526" s="40" t="s">
        <v>882</v>
      </c>
      <c r="AC526" s="40" t="s">
        <v>525</v>
      </c>
      <c r="AD526" s="40" t="s">
        <v>79</v>
      </c>
      <c r="AE526" s="40"/>
      <c r="AF526" s="40"/>
    </row>
    <row r="527" spans="1:32">
      <c r="A527" s="40" t="s">
        <v>1778</v>
      </c>
      <c r="B527" s="88">
        <v>42145</v>
      </c>
      <c r="C527" s="40" t="s">
        <v>1819</v>
      </c>
      <c r="D527" s="40" t="s">
        <v>30</v>
      </c>
      <c r="E527" s="40" t="s">
        <v>53</v>
      </c>
      <c r="F527" s="47" t="s">
        <v>1331</v>
      </c>
      <c r="G527" s="40" t="s">
        <v>224</v>
      </c>
      <c r="H527" s="40" t="s">
        <v>33</v>
      </c>
      <c r="I527" s="40" t="s">
        <v>759</v>
      </c>
      <c r="J527" s="40">
        <v>26.1</v>
      </c>
      <c r="K527" s="40">
        <v>16.2</v>
      </c>
      <c r="L527" s="40">
        <v>7.55</v>
      </c>
      <c r="M527" s="40"/>
      <c r="N527" s="40"/>
      <c r="O527" s="40"/>
      <c r="P527" s="40"/>
      <c r="Q527" s="40">
        <v>16</v>
      </c>
      <c r="R527" s="40">
        <v>56</v>
      </c>
      <c r="S527" s="40">
        <v>40</v>
      </c>
      <c r="T527" s="40">
        <v>7</v>
      </c>
      <c r="U527" s="40"/>
      <c r="V527" s="40"/>
      <c r="W527" s="40"/>
      <c r="X527" s="40"/>
      <c r="Y527" s="40"/>
      <c r="Z527" s="40" t="s">
        <v>862</v>
      </c>
      <c r="AA527" s="40" t="s">
        <v>863</v>
      </c>
      <c r="AB527" s="40" t="s">
        <v>864</v>
      </c>
      <c r="AC527" s="40" t="s">
        <v>525</v>
      </c>
      <c r="AD527" s="40" t="s">
        <v>750</v>
      </c>
      <c r="AE527" s="40"/>
      <c r="AF527" s="40"/>
    </row>
    <row r="528" spans="1:32">
      <c r="A528" s="40" t="s">
        <v>1779</v>
      </c>
      <c r="B528" s="88">
        <v>42146</v>
      </c>
      <c r="C528" s="40" t="s">
        <v>1834</v>
      </c>
      <c r="D528" s="40" t="s">
        <v>121</v>
      </c>
      <c r="E528" s="40" t="s">
        <v>25</v>
      </c>
      <c r="F528" s="47" t="s">
        <v>2230</v>
      </c>
      <c r="G528" s="40" t="s">
        <v>26</v>
      </c>
      <c r="H528" s="40" t="s">
        <v>27</v>
      </c>
      <c r="I528" s="40" t="s">
        <v>917</v>
      </c>
      <c r="J528" s="40">
        <v>46.7</v>
      </c>
      <c r="K528" s="40"/>
      <c r="L528" s="40"/>
      <c r="M528" s="40">
        <v>182.15</v>
      </c>
      <c r="N528" s="40">
        <v>180.3</v>
      </c>
      <c r="O528" s="40">
        <f>(N528/M528)*100</f>
        <v>98.984353554762563</v>
      </c>
      <c r="P528" s="40">
        <v>35.450000000000003</v>
      </c>
      <c r="Q528" s="40">
        <v>18</v>
      </c>
      <c r="R528" s="40">
        <v>190</v>
      </c>
      <c r="S528" s="40">
        <v>172</v>
      </c>
      <c r="T528" s="40">
        <v>0</v>
      </c>
      <c r="U528" s="40"/>
      <c r="V528" s="40"/>
      <c r="W528" s="40"/>
      <c r="X528" s="40"/>
      <c r="Y528" s="40"/>
      <c r="Z528" s="40" t="s">
        <v>918</v>
      </c>
      <c r="AA528" s="40"/>
      <c r="AB528" s="40"/>
      <c r="AC528" s="40" t="s">
        <v>525</v>
      </c>
      <c r="AD528" s="40" t="s">
        <v>919</v>
      </c>
      <c r="AE528" s="40"/>
      <c r="AF528" s="40"/>
    </row>
    <row r="529" spans="1:32">
      <c r="A529" s="40" t="s">
        <v>1779</v>
      </c>
      <c r="B529" s="88">
        <v>42146</v>
      </c>
      <c r="C529" s="40" t="s">
        <v>1824</v>
      </c>
      <c r="D529" s="40" t="s">
        <v>35</v>
      </c>
      <c r="E529" s="40" t="s">
        <v>25</v>
      </c>
      <c r="F529" s="47" t="s">
        <v>2231</v>
      </c>
      <c r="G529" s="40" t="s">
        <v>26</v>
      </c>
      <c r="H529" s="40" t="s">
        <v>33</v>
      </c>
      <c r="I529" s="40" t="s">
        <v>836</v>
      </c>
      <c r="J529" s="40">
        <v>26</v>
      </c>
      <c r="K529" s="40">
        <v>18.45</v>
      </c>
      <c r="L529" s="40">
        <v>8.6</v>
      </c>
      <c r="M529" s="40"/>
      <c r="N529" s="40"/>
      <c r="O529" s="40"/>
      <c r="P529" s="40"/>
      <c r="Q529" s="40">
        <v>17</v>
      </c>
      <c r="R529" s="40">
        <v>84</v>
      </c>
      <c r="S529" s="40">
        <v>67</v>
      </c>
      <c r="T529" s="40">
        <v>4</v>
      </c>
      <c r="U529" s="40"/>
      <c r="V529" s="40"/>
      <c r="W529" s="40"/>
      <c r="X529" s="40" t="s">
        <v>909</v>
      </c>
      <c r="Y529" s="40"/>
      <c r="Z529" s="40"/>
      <c r="AA529" s="40" t="s">
        <v>910</v>
      </c>
      <c r="AB529" s="40" t="s">
        <v>911</v>
      </c>
      <c r="AC529" s="40" t="s">
        <v>525</v>
      </c>
      <c r="AD529" s="40" t="s">
        <v>919</v>
      </c>
      <c r="AE529" s="40"/>
      <c r="AF529" s="40"/>
    </row>
    <row r="530" spans="1:32">
      <c r="A530" s="40" t="s">
        <v>1779</v>
      </c>
      <c r="B530" s="88">
        <v>42146</v>
      </c>
      <c r="C530" s="40" t="s">
        <v>1487</v>
      </c>
      <c r="D530" s="40" t="s">
        <v>36</v>
      </c>
      <c r="E530" s="40" t="s">
        <v>25</v>
      </c>
      <c r="F530" s="47" t="s">
        <v>2232</v>
      </c>
      <c r="G530" s="40" t="s">
        <v>227</v>
      </c>
      <c r="H530" s="40" t="s">
        <v>27</v>
      </c>
      <c r="I530" s="40" t="s">
        <v>921</v>
      </c>
      <c r="J530" s="40">
        <v>33.1</v>
      </c>
      <c r="K530" s="40"/>
      <c r="L530" s="40"/>
      <c r="M530" s="40">
        <v>121.35</v>
      </c>
      <c r="N530" s="40">
        <v>99.45</v>
      </c>
      <c r="O530" s="40">
        <f>(N530/M530)*100</f>
        <v>81.9530284301607</v>
      </c>
      <c r="P530" s="40"/>
      <c r="Q530" s="40">
        <v>105</v>
      </c>
      <c r="R530" s="40">
        <v>87</v>
      </c>
      <c r="S530" s="40"/>
      <c r="T530" s="40">
        <v>18</v>
      </c>
      <c r="U530" s="40"/>
      <c r="V530" s="40"/>
      <c r="W530" s="40"/>
      <c r="X530" s="40"/>
      <c r="Y530" s="40"/>
      <c r="Z530" s="40"/>
      <c r="AA530" s="40" t="s">
        <v>922</v>
      </c>
      <c r="AB530" s="40" t="s">
        <v>923</v>
      </c>
      <c r="AC530" s="40" t="s">
        <v>525</v>
      </c>
      <c r="AD530" s="40" t="s">
        <v>750</v>
      </c>
      <c r="AE530" s="40"/>
      <c r="AF530" s="40"/>
    </row>
    <row r="531" spans="1:32">
      <c r="A531" s="40" t="s">
        <v>1779</v>
      </c>
      <c r="B531" s="88">
        <v>42146</v>
      </c>
      <c r="C531" s="40" t="s">
        <v>1499</v>
      </c>
      <c r="D531" s="40" t="s">
        <v>29</v>
      </c>
      <c r="E531" s="40" t="s">
        <v>25</v>
      </c>
      <c r="F531" s="47" t="s">
        <v>2233</v>
      </c>
      <c r="G531" s="40" t="s">
        <v>227</v>
      </c>
      <c r="H531" s="40" t="s">
        <v>33</v>
      </c>
      <c r="I531" s="40" t="s">
        <v>931</v>
      </c>
      <c r="J531" s="40">
        <v>37.299999999999997</v>
      </c>
      <c r="K531" s="40">
        <v>27.15</v>
      </c>
      <c r="L531" s="40">
        <v>9.4499999999999993</v>
      </c>
      <c r="M531" s="40"/>
      <c r="N531" s="40"/>
      <c r="O531" s="40"/>
      <c r="P531" s="40"/>
      <c r="Q531" s="40">
        <v>18</v>
      </c>
      <c r="R531" s="40">
        <v>101</v>
      </c>
      <c r="S531" s="40">
        <v>83</v>
      </c>
      <c r="T531" s="40">
        <v>21</v>
      </c>
      <c r="U531" s="40"/>
      <c r="V531" s="40"/>
      <c r="W531" s="40"/>
      <c r="X531" s="40" t="s">
        <v>932</v>
      </c>
      <c r="Y531" s="40" t="s">
        <v>933</v>
      </c>
      <c r="Z531" s="40"/>
      <c r="AA531" s="40" t="s">
        <v>934</v>
      </c>
      <c r="AB531" s="40" t="s">
        <v>935</v>
      </c>
      <c r="AC531" s="40" t="s">
        <v>525</v>
      </c>
      <c r="AD531" s="40" t="s">
        <v>71</v>
      </c>
      <c r="AE531" s="40"/>
      <c r="AF531" s="40"/>
    </row>
    <row r="532" spans="1:32">
      <c r="A532" s="40" t="s">
        <v>1779</v>
      </c>
      <c r="B532" s="88">
        <v>42146</v>
      </c>
      <c r="C532" s="40" t="s">
        <v>1498</v>
      </c>
      <c r="D532" s="40" t="s">
        <v>29</v>
      </c>
      <c r="E532" s="40" t="s">
        <v>25</v>
      </c>
      <c r="F532" s="47" t="s">
        <v>2234</v>
      </c>
      <c r="G532" s="40" t="s">
        <v>26</v>
      </c>
      <c r="H532" s="40" t="s">
        <v>33</v>
      </c>
      <c r="I532" s="40" t="s">
        <v>925</v>
      </c>
      <c r="J532" s="40">
        <v>39.5</v>
      </c>
      <c r="K532" s="40">
        <v>24.2</v>
      </c>
      <c r="L532" s="40">
        <v>11</v>
      </c>
      <c r="M532" s="40"/>
      <c r="N532" s="40"/>
      <c r="O532" s="40"/>
      <c r="P532" s="40"/>
      <c r="Q532" s="40">
        <v>18</v>
      </c>
      <c r="R532" s="40">
        <v>120</v>
      </c>
      <c r="S532" s="40">
        <v>102</v>
      </c>
      <c r="T532" s="40">
        <v>60</v>
      </c>
      <c r="U532" s="40"/>
      <c r="V532" s="40"/>
      <c r="W532" s="40"/>
      <c r="X532" s="40" t="s">
        <v>926</v>
      </c>
      <c r="Y532" s="40" t="s">
        <v>927</v>
      </c>
      <c r="Z532" s="40"/>
      <c r="AA532" s="40" t="s">
        <v>928</v>
      </c>
      <c r="AB532" s="40" t="s">
        <v>929</v>
      </c>
      <c r="AC532" s="40" t="s">
        <v>525</v>
      </c>
      <c r="AD532" s="40" t="s">
        <v>525</v>
      </c>
      <c r="AE532" s="40"/>
      <c r="AF532" s="40"/>
    </row>
    <row r="533" spans="1:32">
      <c r="A533" s="40" t="s">
        <v>1779</v>
      </c>
      <c r="B533" s="88">
        <v>42146</v>
      </c>
      <c r="C533" s="40" t="s">
        <v>1517</v>
      </c>
      <c r="D533" s="40" t="s">
        <v>30</v>
      </c>
      <c r="E533" s="40" t="s">
        <v>25</v>
      </c>
      <c r="F533" s="47" t="s">
        <v>2235</v>
      </c>
      <c r="G533" s="40" t="s">
        <v>224</v>
      </c>
      <c r="H533" s="40" t="s">
        <v>33</v>
      </c>
      <c r="I533" s="40" t="s">
        <v>851</v>
      </c>
      <c r="J533" s="40">
        <v>27.5</v>
      </c>
      <c r="K533" s="40">
        <v>18.25</v>
      </c>
      <c r="L533" s="40">
        <v>12.45</v>
      </c>
      <c r="M533" s="40"/>
      <c r="N533" s="40"/>
      <c r="O533" s="40"/>
      <c r="P533" s="40"/>
      <c r="Q533" s="40">
        <v>18</v>
      </c>
      <c r="R533" s="40">
        <v>57</v>
      </c>
      <c r="S533" s="40">
        <v>39</v>
      </c>
      <c r="T533" s="40">
        <v>37</v>
      </c>
      <c r="U533" s="40"/>
      <c r="V533" s="40"/>
      <c r="W533" s="40"/>
      <c r="X533" s="40" t="s">
        <v>939</v>
      </c>
      <c r="Y533" s="40" t="s">
        <v>940</v>
      </c>
      <c r="Z533" s="40"/>
      <c r="AA533" s="40" t="s">
        <v>941</v>
      </c>
      <c r="AB533" s="40" t="s">
        <v>942</v>
      </c>
      <c r="AC533" s="40" t="s">
        <v>525</v>
      </c>
      <c r="AD533" s="40" t="s">
        <v>525</v>
      </c>
      <c r="AE533" s="40"/>
      <c r="AF533" s="40"/>
    </row>
    <row r="534" spans="1:32">
      <c r="A534" s="40" t="s">
        <v>1780</v>
      </c>
      <c r="B534" s="88">
        <v>42147</v>
      </c>
      <c r="C534" s="40" t="s">
        <v>1490</v>
      </c>
      <c r="D534" s="40" t="s">
        <v>35</v>
      </c>
      <c r="E534" s="40" t="s">
        <v>25</v>
      </c>
      <c r="F534" s="47" t="s">
        <v>2236</v>
      </c>
      <c r="G534" s="40" t="s">
        <v>26</v>
      </c>
      <c r="H534" s="40" t="s">
        <v>27</v>
      </c>
      <c r="I534" s="40"/>
      <c r="J534" s="40">
        <v>25.65</v>
      </c>
      <c r="K534" s="40">
        <v>16.899999999999999</v>
      </c>
      <c r="L534" s="40">
        <v>18.75</v>
      </c>
      <c r="M534" s="40"/>
      <c r="N534" s="40"/>
      <c r="O534" s="40"/>
      <c r="P534" s="40"/>
      <c r="Q534" s="40">
        <v>18</v>
      </c>
      <c r="R534" s="40">
        <v>84</v>
      </c>
      <c r="S534" s="40">
        <v>66</v>
      </c>
      <c r="T534" s="40">
        <v>1</v>
      </c>
      <c r="U534" s="40"/>
      <c r="V534" s="40"/>
      <c r="W534" s="40"/>
      <c r="X534" s="40" t="s">
        <v>956</v>
      </c>
      <c r="Y534" s="40"/>
      <c r="Z534" s="40"/>
      <c r="AA534" s="40" t="s">
        <v>957</v>
      </c>
      <c r="AB534" s="40" t="s">
        <v>958</v>
      </c>
      <c r="AC534" s="40" t="s">
        <v>525</v>
      </c>
      <c r="AD534" s="40" t="s">
        <v>71</v>
      </c>
      <c r="AE534" s="40"/>
      <c r="AF534" s="40"/>
    </row>
    <row r="535" spans="1:32">
      <c r="A535" s="40" t="s">
        <v>1780</v>
      </c>
      <c r="B535" s="88">
        <v>42147</v>
      </c>
      <c r="C535" s="40" t="s">
        <v>1518</v>
      </c>
      <c r="D535" s="40" t="s">
        <v>239</v>
      </c>
      <c r="E535" s="40" t="s">
        <v>25</v>
      </c>
      <c r="F535" s="47" t="s">
        <v>1531</v>
      </c>
      <c r="G535" s="40" t="s">
        <v>26</v>
      </c>
      <c r="H535" s="40" t="s">
        <v>27</v>
      </c>
      <c r="I535" s="40"/>
      <c r="J535" s="40">
        <v>46.35</v>
      </c>
      <c r="K535" s="40"/>
      <c r="L535" s="40"/>
      <c r="M535" s="40">
        <v>199.05</v>
      </c>
      <c r="N535" s="40">
        <v>172.05</v>
      </c>
      <c r="O535" s="40">
        <f>(N535/M535)*100</f>
        <v>86.435568952524491</v>
      </c>
      <c r="P535" s="40">
        <v>43.25</v>
      </c>
      <c r="Q535" s="40">
        <v>17</v>
      </c>
      <c r="R535" s="40">
        <v>229</v>
      </c>
      <c r="S535" s="40">
        <v>212</v>
      </c>
      <c r="T535" s="40">
        <v>0</v>
      </c>
      <c r="U535" s="40"/>
      <c r="V535" s="40"/>
      <c r="W535" s="40"/>
      <c r="X535" s="40"/>
      <c r="Y535" s="40"/>
      <c r="Z535" s="40" t="s">
        <v>969</v>
      </c>
      <c r="AA535" s="40"/>
      <c r="AB535" s="40"/>
      <c r="AC535" s="40" t="s">
        <v>525</v>
      </c>
      <c r="AD535" s="40" t="s">
        <v>79</v>
      </c>
      <c r="AE535" s="40"/>
      <c r="AF535" s="40"/>
    </row>
    <row r="536" spans="1:32">
      <c r="A536" s="40" t="s">
        <v>1780</v>
      </c>
      <c r="B536" s="88">
        <v>42147</v>
      </c>
      <c r="C536" s="40" t="s">
        <v>1474</v>
      </c>
      <c r="D536" s="40" t="s">
        <v>146</v>
      </c>
      <c r="E536" s="40" t="s">
        <v>25</v>
      </c>
      <c r="F536" s="47" t="s">
        <v>2237</v>
      </c>
      <c r="G536" s="40" t="s">
        <v>26</v>
      </c>
      <c r="H536" s="40" t="s">
        <v>33</v>
      </c>
      <c r="I536" s="40" t="s">
        <v>945</v>
      </c>
      <c r="J536" s="40">
        <v>23</v>
      </c>
      <c r="K536" s="40">
        <v>14.55</v>
      </c>
      <c r="L536" s="40">
        <v>7.9</v>
      </c>
      <c r="M536" s="40"/>
      <c r="N536" s="40"/>
      <c r="O536" s="40"/>
      <c r="P536" s="40"/>
      <c r="Q536" s="40">
        <v>19</v>
      </c>
      <c r="R536" s="40">
        <v>41</v>
      </c>
      <c r="S536" s="40">
        <v>22</v>
      </c>
      <c r="T536" s="40">
        <v>0</v>
      </c>
      <c r="U536" s="40"/>
      <c r="V536" s="40"/>
      <c r="W536" s="40"/>
      <c r="X536" s="40" t="s">
        <v>946</v>
      </c>
      <c r="Y536" s="40"/>
      <c r="Z536" s="40"/>
      <c r="AA536" s="40" t="s">
        <v>947</v>
      </c>
      <c r="AB536" s="40" t="s">
        <v>948</v>
      </c>
      <c r="AC536" s="40" t="s">
        <v>525</v>
      </c>
      <c r="AD536" s="40" t="s">
        <v>71</v>
      </c>
      <c r="AE536" s="40"/>
      <c r="AF536" s="40"/>
    </row>
    <row r="537" spans="1:32">
      <c r="A537" s="40" t="s">
        <v>1780</v>
      </c>
      <c r="B537" s="88">
        <v>42147</v>
      </c>
      <c r="C537" s="40" t="s">
        <v>1517</v>
      </c>
      <c r="D537" s="40" t="s">
        <v>29</v>
      </c>
      <c r="E537" s="40" t="s">
        <v>25</v>
      </c>
      <c r="F537" s="47" t="s">
        <v>2255</v>
      </c>
      <c r="G537" s="40" t="s">
        <v>224</v>
      </c>
      <c r="H537" s="40" t="s">
        <v>33</v>
      </c>
      <c r="I537" s="40" t="s">
        <v>963</v>
      </c>
      <c r="J537" s="40">
        <v>41.15</v>
      </c>
      <c r="K537" s="40">
        <v>28.35</v>
      </c>
      <c r="L537" s="40">
        <v>10.6</v>
      </c>
      <c r="M537" s="40"/>
      <c r="N537" s="40"/>
      <c r="O537" s="40"/>
      <c r="P537" s="40"/>
      <c r="Q537" s="40">
        <v>18</v>
      </c>
      <c r="R537" s="40">
        <v>157</v>
      </c>
      <c r="S537" s="40">
        <v>139</v>
      </c>
      <c r="T537" s="40">
        <v>50</v>
      </c>
      <c r="U537" s="40"/>
      <c r="V537" s="40"/>
      <c r="W537" s="40"/>
      <c r="X537" s="40" t="s">
        <v>964</v>
      </c>
      <c r="Y537" s="40" t="s">
        <v>965</v>
      </c>
      <c r="Z537" s="40"/>
      <c r="AA537" s="40" t="s">
        <v>966</v>
      </c>
      <c r="AB537" s="40" t="s">
        <v>967</v>
      </c>
      <c r="AC537" s="40" t="s">
        <v>525</v>
      </c>
      <c r="AD537" s="40" t="s">
        <v>79</v>
      </c>
      <c r="AE537" s="40"/>
      <c r="AF537" s="40"/>
    </row>
    <row r="538" spans="1:32">
      <c r="A538" s="40" t="s">
        <v>1780</v>
      </c>
      <c r="B538" s="88">
        <v>42147</v>
      </c>
      <c r="C538" s="40" t="s">
        <v>1513</v>
      </c>
      <c r="D538" s="40" t="s">
        <v>265</v>
      </c>
      <c r="E538" s="40" t="s">
        <v>25</v>
      </c>
      <c r="F538" s="47" t="s">
        <v>2238</v>
      </c>
      <c r="G538" s="40" t="s">
        <v>26</v>
      </c>
      <c r="H538" s="40" t="s">
        <v>33</v>
      </c>
      <c r="I538" s="40"/>
      <c r="J538" s="40">
        <v>37.200000000000003</v>
      </c>
      <c r="K538" s="40"/>
      <c r="L538" s="40"/>
      <c r="M538" s="40">
        <v>132.30000000000001</v>
      </c>
      <c r="N538" s="40">
        <v>168.1</v>
      </c>
      <c r="O538" s="40">
        <f>(N538/M538)*100</f>
        <v>127.05971277399848</v>
      </c>
      <c r="P538" s="40">
        <v>26.2</v>
      </c>
      <c r="Q538" s="40">
        <v>18</v>
      </c>
      <c r="R538" s="40">
        <v>86</v>
      </c>
      <c r="S538" s="40">
        <v>68</v>
      </c>
      <c r="T538" s="40">
        <v>0</v>
      </c>
      <c r="U538" s="40"/>
      <c r="V538" s="40"/>
      <c r="W538" s="40"/>
      <c r="X538" s="40"/>
      <c r="Y538" s="40"/>
      <c r="Z538" s="40" t="s">
        <v>960</v>
      </c>
      <c r="AA538" s="40" t="s">
        <v>961</v>
      </c>
      <c r="AB538" s="40" t="s">
        <v>962</v>
      </c>
      <c r="AC538" s="40" t="s">
        <v>525</v>
      </c>
      <c r="AD538" s="40" t="s">
        <v>525</v>
      </c>
      <c r="AE538" s="40"/>
      <c r="AF538" s="40"/>
    </row>
    <row r="539" spans="1:32">
      <c r="A539" s="40" t="s">
        <v>1780</v>
      </c>
      <c r="B539" s="88">
        <v>42147</v>
      </c>
      <c r="C539" s="40" t="s">
        <v>1475</v>
      </c>
      <c r="D539" s="40" t="s">
        <v>32</v>
      </c>
      <c r="E539" s="40" t="s">
        <v>25</v>
      </c>
      <c r="F539" s="47" t="s">
        <v>2239</v>
      </c>
      <c r="G539" s="40" t="s">
        <v>224</v>
      </c>
      <c r="H539" s="40" t="s">
        <v>27</v>
      </c>
      <c r="I539" s="40" t="s">
        <v>950</v>
      </c>
      <c r="J539" s="40">
        <v>26.4</v>
      </c>
      <c r="K539" s="40">
        <v>18.05</v>
      </c>
      <c r="L539" s="40">
        <v>13.2</v>
      </c>
      <c r="M539" s="40"/>
      <c r="N539" s="40"/>
      <c r="O539" s="40"/>
      <c r="P539" s="40"/>
      <c r="Q539" s="40">
        <v>18</v>
      </c>
      <c r="R539" s="40">
        <v>67</v>
      </c>
      <c r="S539" s="40">
        <v>49</v>
      </c>
      <c r="T539" s="40">
        <v>16</v>
      </c>
      <c r="U539" s="40"/>
      <c r="V539" s="40"/>
      <c r="W539" s="40"/>
      <c r="X539" s="40" t="s">
        <v>951</v>
      </c>
      <c r="Y539" s="40" t="s">
        <v>952</v>
      </c>
      <c r="Z539" s="40" t="s">
        <v>953</v>
      </c>
      <c r="AA539" s="40" t="s">
        <v>954</v>
      </c>
      <c r="AB539" s="40" t="s">
        <v>953</v>
      </c>
      <c r="AC539" s="40" t="s">
        <v>525</v>
      </c>
      <c r="AD539" s="40" t="s">
        <v>525</v>
      </c>
      <c r="AE539" s="40"/>
      <c r="AF539" s="40"/>
    </row>
    <row r="540" spans="1:32">
      <c r="A540" s="40" t="s">
        <v>1781</v>
      </c>
      <c r="B540" s="88">
        <v>42148</v>
      </c>
      <c r="C540" s="40" t="s">
        <v>1814</v>
      </c>
      <c r="D540" s="40" t="s">
        <v>35</v>
      </c>
      <c r="E540" s="40" t="s">
        <v>25</v>
      </c>
      <c r="F540" s="47" t="s">
        <v>2240</v>
      </c>
      <c r="G540" s="40" t="s">
        <v>26</v>
      </c>
      <c r="H540" s="40" t="s">
        <v>27</v>
      </c>
      <c r="I540" s="40"/>
      <c r="J540" s="40">
        <v>26.5</v>
      </c>
      <c r="K540" s="40">
        <v>18.5</v>
      </c>
      <c r="L540" s="40">
        <v>16.7</v>
      </c>
      <c r="M540" s="40"/>
      <c r="N540" s="40"/>
      <c r="O540" s="40"/>
      <c r="P540" s="40"/>
      <c r="Q540" s="40">
        <v>18</v>
      </c>
      <c r="R540" s="40">
        <v>72</v>
      </c>
      <c r="S540" s="40">
        <v>54</v>
      </c>
      <c r="T540" s="40">
        <v>8</v>
      </c>
      <c r="U540" s="40"/>
      <c r="V540" s="40"/>
      <c r="W540" s="40"/>
      <c r="X540" s="40" t="s">
        <v>983</v>
      </c>
      <c r="Y540" s="40"/>
      <c r="Z540" s="40"/>
      <c r="AA540" s="40" t="s">
        <v>984</v>
      </c>
      <c r="AB540" s="40" t="s">
        <v>985</v>
      </c>
      <c r="AC540" s="40" t="s">
        <v>525</v>
      </c>
      <c r="AD540" s="40" t="s">
        <v>71</v>
      </c>
      <c r="AE540" s="40"/>
      <c r="AF540" s="40"/>
    </row>
    <row r="541" spans="1:32">
      <c r="A541" s="40" t="s">
        <v>1781</v>
      </c>
      <c r="B541" s="88">
        <v>42148</v>
      </c>
      <c r="C541" s="40" t="s">
        <v>1831</v>
      </c>
      <c r="D541" s="40" t="s">
        <v>35</v>
      </c>
      <c r="E541" s="40" t="s">
        <v>25</v>
      </c>
      <c r="F541" s="47" t="s">
        <v>1257</v>
      </c>
      <c r="G541" s="40" t="s">
        <v>26</v>
      </c>
      <c r="H541" s="40" t="s">
        <v>27</v>
      </c>
      <c r="I541" s="40"/>
      <c r="J541" s="40">
        <v>27.5</v>
      </c>
      <c r="K541" s="40">
        <v>18.2</v>
      </c>
      <c r="L541" s="40">
        <v>16.850000000000001</v>
      </c>
      <c r="M541" s="40"/>
      <c r="N541" s="40"/>
      <c r="O541" s="40"/>
      <c r="P541" s="40"/>
      <c r="Q541" s="40">
        <v>18</v>
      </c>
      <c r="R541" s="40">
        <v>82</v>
      </c>
      <c r="S541" s="40">
        <v>64</v>
      </c>
      <c r="T541" s="40">
        <v>0</v>
      </c>
      <c r="U541" s="40"/>
      <c r="V541" s="40"/>
      <c r="W541" s="40"/>
      <c r="X541" s="40" t="s">
        <v>986</v>
      </c>
      <c r="Y541" s="40"/>
      <c r="Z541" s="40"/>
      <c r="AA541" s="40" t="s">
        <v>987</v>
      </c>
      <c r="AB541" s="40" t="s">
        <v>988</v>
      </c>
      <c r="AC541" s="40" t="s">
        <v>525</v>
      </c>
      <c r="AD541" s="40" t="s">
        <v>71</v>
      </c>
      <c r="AE541" s="40"/>
      <c r="AF541" s="40"/>
    </row>
    <row r="542" spans="1:32">
      <c r="A542" s="40" t="s">
        <v>1781</v>
      </c>
      <c r="B542" s="88">
        <v>42148</v>
      </c>
      <c r="C542" s="40" t="s">
        <v>1820</v>
      </c>
      <c r="D542" s="40" t="s">
        <v>35</v>
      </c>
      <c r="E542" s="40" t="s">
        <v>25</v>
      </c>
      <c r="F542" s="47" t="s">
        <v>2241</v>
      </c>
      <c r="G542" s="40" t="s">
        <v>26</v>
      </c>
      <c r="H542" s="40" t="s">
        <v>33</v>
      </c>
      <c r="I542" s="40"/>
      <c r="J542" s="40">
        <v>25.9</v>
      </c>
      <c r="K542" s="40">
        <v>18.25</v>
      </c>
      <c r="L542" s="40">
        <v>11.9</v>
      </c>
      <c r="M542" s="40"/>
      <c r="N542" s="40"/>
      <c r="O542" s="40"/>
      <c r="P542" s="40"/>
      <c r="Q542" s="40">
        <v>18</v>
      </c>
      <c r="R542" s="40">
        <v>80</v>
      </c>
      <c r="S542" s="40">
        <v>62</v>
      </c>
      <c r="T542" s="40">
        <v>1</v>
      </c>
      <c r="U542" s="40"/>
      <c r="V542" s="40"/>
      <c r="W542" s="40"/>
      <c r="X542" s="40" t="s">
        <v>970</v>
      </c>
      <c r="Y542" s="40" t="s">
        <v>971</v>
      </c>
      <c r="Z542" s="40"/>
      <c r="AA542" s="40"/>
      <c r="AB542" s="40" t="s">
        <v>972</v>
      </c>
      <c r="AC542" s="40" t="s">
        <v>525</v>
      </c>
      <c r="AD542" s="40" t="s">
        <v>71</v>
      </c>
      <c r="AE542" s="40"/>
      <c r="AF542" s="40"/>
    </row>
    <row r="543" spans="1:32">
      <c r="A543" s="40" t="s">
        <v>1781</v>
      </c>
      <c r="B543" s="88">
        <v>42148</v>
      </c>
      <c r="C543" s="40" t="s">
        <v>1480</v>
      </c>
      <c r="D543" s="40" t="s">
        <v>35</v>
      </c>
      <c r="E543" s="40" t="s">
        <v>25</v>
      </c>
      <c r="F543" s="47" t="s">
        <v>2242</v>
      </c>
      <c r="G543" s="40" t="s">
        <v>26</v>
      </c>
      <c r="H543" s="40" t="s">
        <v>27</v>
      </c>
      <c r="I543" s="40"/>
      <c r="J543" s="40">
        <v>26.3</v>
      </c>
      <c r="K543" s="40">
        <v>15.9</v>
      </c>
      <c r="L543" s="40">
        <v>15.55</v>
      </c>
      <c r="M543" s="40"/>
      <c r="N543" s="40"/>
      <c r="O543" s="40"/>
      <c r="P543" s="40"/>
      <c r="Q543" s="40">
        <v>18</v>
      </c>
      <c r="R543" s="40">
        <v>77</v>
      </c>
      <c r="S543" s="40">
        <v>59</v>
      </c>
      <c r="T543" s="40">
        <v>0</v>
      </c>
      <c r="U543" s="40"/>
      <c r="V543" s="40"/>
      <c r="W543" s="40"/>
      <c r="X543" s="40" t="s">
        <v>1002</v>
      </c>
      <c r="Y543" s="40"/>
      <c r="Z543" s="40"/>
      <c r="AA543" s="40" t="s">
        <v>1003</v>
      </c>
      <c r="AB543" s="40" t="s">
        <v>1004</v>
      </c>
      <c r="AC543" s="40" t="s">
        <v>525</v>
      </c>
      <c r="AD543" s="40" t="s">
        <v>71</v>
      </c>
      <c r="AE543" s="40"/>
      <c r="AF543" s="40"/>
    </row>
    <row r="544" spans="1:32">
      <c r="A544" s="40" t="s">
        <v>1781</v>
      </c>
      <c r="B544" s="88">
        <v>42148</v>
      </c>
      <c r="C544" s="40" t="s">
        <v>1833</v>
      </c>
      <c r="D544" s="40" t="s">
        <v>239</v>
      </c>
      <c r="E544" s="40" t="s">
        <v>25</v>
      </c>
      <c r="F544" s="47" t="s">
        <v>2243</v>
      </c>
      <c r="G544" s="40" t="s">
        <v>26</v>
      </c>
      <c r="H544" s="40" t="s">
        <v>33</v>
      </c>
      <c r="I544" s="40"/>
      <c r="J544" s="40">
        <v>44.85</v>
      </c>
      <c r="K544" s="40"/>
      <c r="L544" s="40"/>
      <c r="M544" s="40">
        <v>180.7</v>
      </c>
      <c r="N544" s="40">
        <v>181.5</v>
      </c>
      <c r="O544" s="40">
        <f>(N544/M544)*100</f>
        <v>100.44272274488102</v>
      </c>
      <c r="P544" s="40">
        <v>42.55</v>
      </c>
      <c r="Q544" s="40">
        <v>18</v>
      </c>
      <c r="R544" s="40">
        <v>175</v>
      </c>
      <c r="S544" s="40">
        <v>157</v>
      </c>
      <c r="T544" s="40">
        <v>0</v>
      </c>
      <c r="U544" s="40"/>
      <c r="V544" s="40"/>
      <c r="W544" s="40"/>
      <c r="X544" s="40"/>
      <c r="Y544" s="40"/>
      <c r="Z544" s="40"/>
      <c r="AA544" s="40"/>
      <c r="AB544" s="40"/>
      <c r="AC544" s="40"/>
      <c r="AD544" s="40" t="s">
        <v>525</v>
      </c>
      <c r="AE544" s="40" t="s">
        <v>1010</v>
      </c>
      <c r="AF544" s="40"/>
    </row>
    <row r="545" spans="1:32">
      <c r="A545" s="40" t="s">
        <v>1781</v>
      </c>
      <c r="B545" s="88">
        <v>42148</v>
      </c>
      <c r="C545" s="40" t="s">
        <v>1458</v>
      </c>
      <c r="D545" s="40" t="s">
        <v>24</v>
      </c>
      <c r="E545" s="40" t="s">
        <v>25</v>
      </c>
      <c r="F545" s="47" t="s">
        <v>1470</v>
      </c>
      <c r="G545" s="40" t="s">
        <v>26</v>
      </c>
      <c r="H545" s="40" t="s">
        <v>27</v>
      </c>
      <c r="I545" s="40" t="s">
        <v>871</v>
      </c>
      <c r="J545" s="40">
        <v>46.1</v>
      </c>
      <c r="K545" s="40">
        <v>27.85</v>
      </c>
      <c r="L545" s="40">
        <v>35.15</v>
      </c>
      <c r="M545" s="40"/>
      <c r="N545" s="40"/>
      <c r="O545" s="40"/>
      <c r="P545" s="40"/>
      <c r="Q545" s="40">
        <v>18</v>
      </c>
      <c r="R545" s="40">
        <v>351</v>
      </c>
      <c r="S545" s="40">
        <v>333</v>
      </c>
      <c r="T545" s="40">
        <v>0</v>
      </c>
      <c r="U545" s="40"/>
      <c r="V545" s="40"/>
      <c r="W545" s="40"/>
      <c r="X545" s="40" t="s">
        <v>989</v>
      </c>
      <c r="Y545" s="40"/>
      <c r="Z545" s="40" t="s">
        <v>990</v>
      </c>
      <c r="AA545" s="40" t="s">
        <v>991</v>
      </c>
      <c r="AB545" s="40" t="s">
        <v>992</v>
      </c>
      <c r="AC545" s="40" t="s">
        <v>525</v>
      </c>
      <c r="AD545" s="40" t="s">
        <v>750</v>
      </c>
      <c r="AE545" s="40" t="s">
        <v>1041</v>
      </c>
      <c r="AF545" s="40"/>
    </row>
    <row r="546" spans="1:32">
      <c r="A546" s="40" t="s">
        <v>1781</v>
      </c>
      <c r="B546" s="88">
        <v>42148</v>
      </c>
      <c r="C546" s="40" t="s">
        <v>1463</v>
      </c>
      <c r="D546" s="40" t="s">
        <v>29</v>
      </c>
      <c r="E546" s="40" t="s">
        <v>25</v>
      </c>
      <c r="F546" s="47" t="s">
        <v>2245</v>
      </c>
      <c r="G546" s="40" t="s">
        <v>224</v>
      </c>
      <c r="H546" s="40" t="s">
        <v>27</v>
      </c>
      <c r="I546" s="40"/>
      <c r="J546" s="40">
        <v>40.75</v>
      </c>
      <c r="K546" s="40">
        <v>26</v>
      </c>
      <c r="L546" s="40">
        <v>19.2</v>
      </c>
      <c r="M546" s="40"/>
      <c r="N546" s="40"/>
      <c r="O546" s="40"/>
      <c r="P546" s="40"/>
      <c r="Q546" s="40">
        <v>18</v>
      </c>
      <c r="R546" s="40">
        <v>128</v>
      </c>
      <c r="S546" s="40">
        <v>110</v>
      </c>
      <c r="T546" s="40">
        <v>56</v>
      </c>
      <c r="U546" s="40"/>
      <c r="V546" s="40"/>
      <c r="W546" s="40"/>
      <c r="X546" s="40" t="s">
        <v>993</v>
      </c>
      <c r="Y546" s="40" t="s">
        <v>994</v>
      </c>
      <c r="Z546" s="40" t="s">
        <v>995</v>
      </c>
      <c r="AA546" s="40" t="s">
        <v>996</v>
      </c>
      <c r="AB546" s="40" t="s">
        <v>997</v>
      </c>
      <c r="AC546" s="40" t="s">
        <v>525</v>
      </c>
      <c r="AD546" s="40" t="s">
        <v>750</v>
      </c>
      <c r="AE546" s="40"/>
      <c r="AF546" s="40"/>
    </row>
    <row r="547" spans="1:32">
      <c r="A547" s="40" t="s">
        <v>1781</v>
      </c>
      <c r="B547" s="88">
        <v>42148</v>
      </c>
      <c r="C547" s="40" t="s">
        <v>1807</v>
      </c>
      <c r="D547" s="40" t="s">
        <v>29</v>
      </c>
      <c r="E547" s="40" t="s">
        <v>25</v>
      </c>
      <c r="F547" s="47" t="s">
        <v>2244</v>
      </c>
      <c r="G547" s="40" t="s">
        <v>224</v>
      </c>
      <c r="H547" s="40" t="s">
        <v>27</v>
      </c>
      <c r="I547" s="40"/>
      <c r="J547" s="40">
        <v>40.200000000000003</v>
      </c>
      <c r="K547" s="40">
        <v>23.15</v>
      </c>
      <c r="L547" s="40">
        <v>16.649999999999999</v>
      </c>
      <c r="M547" s="40"/>
      <c r="N547" s="40"/>
      <c r="O547" s="40"/>
      <c r="P547" s="40"/>
      <c r="Q547" s="40">
        <v>18</v>
      </c>
      <c r="R547" s="40">
        <v>116</v>
      </c>
      <c r="S547" s="40">
        <v>98</v>
      </c>
      <c r="T547" s="40">
        <v>60</v>
      </c>
      <c r="U547" s="40"/>
      <c r="V547" s="40"/>
      <c r="W547" s="40"/>
      <c r="X547" s="40" t="s">
        <v>974</v>
      </c>
      <c r="Y547" s="40" t="s">
        <v>975</v>
      </c>
      <c r="Z547" s="40"/>
      <c r="AA547" s="40" t="s">
        <v>976</v>
      </c>
      <c r="AB547" s="40" t="s">
        <v>977</v>
      </c>
      <c r="AC547" s="40" t="s">
        <v>525</v>
      </c>
      <c r="AD547" s="40" t="s">
        <v>525</v>
      </c>
      <c r="AE547" s="40"/>
      <c r="AF547" s="40"/>
    </row>
    <row r="548" spans="1:32">
      <c r="A548" s="40" t="s">
        <v>1781</v>
      </c>
      <c r="B548" s="88">
        <v>42148</v>
      </c>
      <c r="C548" s="40" t="s">
        <v>1477</v>
      </c>
      <c r="D548" s="40" t="s">
        <v>265</v>
      </c>
      <c r="E548" s="40" t="s">
        <v>25</v>
      </c>
      <c r="F548" s="47" t="s">
        <v>2246</v>
      </c>
      <c r="G548" s="40" t="s">
        <v>26</v>
      </c>
      <c r="H548" s="40" t="s">
        <v>27</v>
      </c>
      <c r="I548" s="40"/>
      <c r="J548" s="40">
        <v>41.9</v>
      </c>
      <c r="K548" s="40"/>
      <c r="L548" s="40"/>
      <c r="M548" s="40">
        <v>141.19999999999999</v>
      </c>
      <c r="N548" s="40">
        <v>169.05</v>
      </c>
      <c r="O548" s="40">
        <f>(N548/M548)*100</f>
        <v>119.72379603399435</v>
      </c>
      <c r="P548" s="40">
        <v>25.6</v>
      </c>
      <c r="Q548" s="40">
        <v>18</v>
      </c>
      <c r="R548" s="40">
        <v>93</v>
      </c>
      <c r="S548" s="40">
        <v>75</v>
      </c>
      <c r="T548" s="40">
        <v>0</v>
      </c>
      <c r="U548" s="40"/>
      <c r="V548" s="40"/>
      <c r="W548" s="40"/>
      <c r="X548" s="40"/>
      <c r="Y548" s="40"/>
      <c r="Z548" s="40" t="s">
        <v>999</v>
      </c>
      <c r="AA548" s="40" t="s">
        <v>1000</v>
      </c>
      <c r="AB548" s="40" t="s">
        <v>1001</v>
      </c>
      <c r="AC548" s="40" t="s">
        <v>525</v>
      </c>
      <c r="AD548" s="40" t="s">
        <v>750</v>
      </c>
      <c r="AE548" s="40"/>
      <c r="AF548" s="40"/>
    </row>
    <row r="549" spans="1:32">
      <c r="A549" s="40" t="s">
        <v>1781</v>
      </c>
      <c r="B549" s="88">
        <v>42148</v>
      </c>
      <c r="C549" s="40" t="s">
        <v>1508</v>
      </c>
      <c r="D549" s="40" t="s">
        <v>30</v>
      </c>
      <c r="E549" s="40" t="s">
        <v>25</v>
      </c>
      <c r="F549" s="47" t="s">
        <v>2247</v>
      </c>
      <c r="G549" s="40" t="s">
        <v>26</v>
      </c>
      <c r="H549" s="40" t="s">
        <v>27</v>
      </c>
      <c r="I549" s="40" t="s">
        <v>1005</v>
      </c>
      <c r="J549" s="40">
        <v>27.2</v>
      </c>
      <c r="K549" s="40">
        <v>20.8</v>
      </c>
      <c r="L549" s="40">
        <v>18</v>
      </c>
      <c r="M549" s="40"/>
      <c r="N549" s="40"/>
      <c r="O549" s="40"/>
      <c r="P549" s="40"/>
      <c r="Q549" s="40">
        <v>18</v>
      </c>
      <c r="R549" s="40">
        <v>76</v>
      </c>
      <c r="S549" s="40">
        <v>58</v>
      </c>
      <c r="T549" s="40">
        <v>29</v>
      </c>
      <c r="U549" s="40"/>
      <c r="V549" s="40"/>
      <c r="W549" s="40"/>
      <c r="X549" s="40" t="s">
        <v>1006</v>
      </c>
      <c r="Y549" s="40" t="s">
        <v>1007</v>
      </c>
      <c r="Z549" s="40"/>
      <c r="AA549" s="40" t="s">
        <v>1008</v>
      </c>
      <c r="AB549" s="40" t="s">
        <v>1009</v>
      </c>
      <c r="AC549" s="40" t="s">
        <v>525</v>
      </c>
      <c r="AD549" s="40" t="s">
        <v>750</v>
      </c>
      <c r="AE549" s="40"/>
      <c r="AF549" s="40"/>
    </row>
    <row r="550" spans="1:32">
      <c r="A550" s="40" t="s">
        <v>1782</v>
      </c>
      <c r="B550" s="88">
        <v>42149</v>
      </c>
      <c r="C550" s="40" t="s">
        <v>1807</v>
      </c>
      <c r="D550" s="40" t="s">
        <v>35</v>
      </c>
      <c r="E550" s="40" t="s">
        <v>25</v>
      </c>
      <c r="F550" s="47" t="s">
        <v>2248</v>
      </c>
      <c r="G550" s="40" t="s">
        <v>224</v>
      </c>
      <c r="H550" s="40" t="s">
        <v>33</v>
      </c>
      <c r="I550" s="40" t="s">
        <v>851</v>
      </c>
      <c r="J550" s="40">
        <v>24.75</v>
      </c>
      <c r="K550" s="40">
        <v>16.8</v>
      </c>
      <c r="L550" s="40">
        <v>9</v>
      </c>
      <c r="M550" s="40"/>
      <c r="N550" s="40"/>
      <c r="O550" s="40"/>
      <c r="P550" s="40"/>
      <c r="Q550" s="40">
        <v>21</v>
      </c>
      <c r="R550" s="40">
        <v>70</v>
      </c>
      <c r="S550" s="40">
        <v>49</v>
      </c>
      <c r="T550" s="40">
        <v>2</v>
      </c>
      <c r="U550" s="40"/>
      <c r="V550" s="40"/>
      <c r="W550" s="40"/>
      <c r="X550" s="40" t="s">
        <v>1033</v>
      </c>
      <c r="Y550" s="40"/>
      <c r="Z550" s="40"/>
      <c r="AA550" s="40"/>
      <c r="AB550" s="40" t="s">
        <v>1034</v>
      </c>
      <c r="AC550" s="40" t="s">
        <v>750</v>
      </c>
      <c r="AD550" s="40" t="s">
        <v>750</v>
      </c>
      <c r="AE550" s="40"/>
      <c r="AF550" s="40"/>
    </row>
    <row r="551" spans="1:32">
      <c r="A551" s="40" t="s">
        <v>1782</v>
      </c>
      <c r="B551" s="88">
        <v>42149</v>
      </c>
      <c r="C551" s="40" t="s">
        <v>1494</v>
      </c>
      <c r="D551" s="40" t="s">
        <v>35</v>
      </c>
      <c r="E551" s="40" t="s">
        <v>25</v>
      </c>
      <c r="F551" s="47" t="s">
        <v>2249</v>
      </c>
      <c r="G551" s="40" t="s">
        <v>224</v>
      </c>
      <c r="H551" s="40" t="s">
        <v>33</v>
      </c>
      <c r="I551" s="40" t="s">
        <v>1050</v>
      </c>
      <c r="J551" s="40">
        <v>25.9</v>
      </c>
      <c r="K551" s="40">
        <v>17.75</v>
      </c>
      <c r="L551" s="40">
        <v>9.9</v>
      </c>
      <c r="M551" s="40"/>
      <c r="N551" s="40"/>
      <c r="O551" s="40"/>
      <c r="P551" s="40"/>
      <c r="Q551" s="40">
        <v>22</v>
      </c>
      <c r="R551" s="40">
        <v>68</v>
      </c>
      <c r="S551" s="40">
        <v>46</v>
      </c>
      <c r="T551" s="40">
        <v>0</v>
      </c>
      <c r="U551" s="40"/>
      <c r="V551" s="40"/>
      <c r="W551" s="40"/>
      <c r="X551" s="40" t="s">
        <v>1051</v>
      </c>
      <c r="Y551" s="40"/>
      <c r="Z551" s="40" t="s">
        <v>1052</v>
      </c>
      <c r="AA551" s="40"/>
      <c r="AB551" s="40" t="s">
        <v>1053</v>
      </c>
      <c r="AC551" s="40" t="s">
        <v>525</v>
      </c>
      <c r="AD551" s="40" t="s">
        <v>79</v>
      </c>
      <c r="AE551" s="40"/>
      <c r="AF551" s="40"/>
    </row>
    <row r="552" spans="1:32">
      <c r="A552" s="40" t="s">
        <v>1782</v>
      </c>
      <c r="B552" s="88">
        <v>42149</v>
      </c>
      <c r="C552" s="40" t="s">
        <v>1828</v>
      </c>
      <c r="D552" s="40" t="s">
        <v>239</v>
      </c>
      <c r="E552" s="40" t="s">
        <v>25</v>
      </c>
      <c r="F552" s="47" t="s">
        <v>2250</v>
      </c>
      <c r="G552" s="40" t="s">
        <v>224</v>
      </c>
      <c r="H552" s="40" t="s">
        <v>27</v>
      </c>
      <c r="I552" s="40" t="s">
        <v>1017</v>
      </c>
      <c r="J552" s="40">
        <v>43</v>
      </c>
      <c r="K552" s="40"/>
      <c r="L552" s="40"/>
      <c r="M552" s="40">
        <v>179.7</v>
      </c>
      <c r="N552" s="40">
        <v>167.15</v>
      </c>
      <c r="O552" s="40">
        <f>(N552/M552)*100</f>
        <v>93.016138007790772</v>
      </c>
      <c r="P552" s="40">
        <v>43.4</v>
      </c>
      <c r="Q552" s="40">
        <v>22</v>
      </c>
      <c r="R552" s="40">
        <v>181</v>
      </c>
      <c r="S552" s="40">
        <v>159</v>
      </c>
      <c r="T552" s="40">
        <v>0</v>
      </c>
      <c r="U552" s="40"/>
      <c r="V552" s="40" t="s">
        <v>1018</v>
      </c>
      <c r="W552" s="40"/>
      <c r="X552" s="40"/>
      <c r="Y552" s="40"/>
      <c r="Z552" s="40" t="s">
        <v>1019</v>
      </c>
      <c r="AA552" s="40"/>
      <c r="AB552" s="40" t="s">
        <v>1020</v>
      </c>
      <c r="AC552" s="40" t="s">
        <v>525</v>
      </c>
      <c r="AD552" s="40" t="s">
        <v>525</v>
      </c>
      <c r="AE552" s="40" t="s">
        <v>1032</v>
      </c>
      <c r="AF552" s="40"/>
    </row>
    <row r="553" spans="1:32">
      <c r="A553" s="40" t="s">
        <v>1782</v>
      </c>
      <c r="B553" s="88">
        <v>42149</v>
      </c>
      <c r="C553" s="40" t="s">
        <v>1463</v>
      </c>
      <c r="D553" s="40" t="s">
        <v>146</v>
      </c>
      <c r="E553" s="40" t="s">
        <v>25</v>
      </c>
      <c r="F553" s="47" t="s">
        <v>2251</v>
      </c>
      <c r="G553" s="40" t="s">
        <v>26</v>
      </c>
      <c r="H553" s="40" t="s">
        <v>33</v>
      </c>
      <c r="I553" s="40" t="s">
        <v>836</v>
      </c>
      <c r="J553" s="40">
        <v>25.2</v>
      </c>
      <c r="K553" s="40">
        <v>17</v>
      </c>
      <c r="L553" s="40">
        <v>14.15</v>
      </c>
      <c r="M553" s="40"/>
      <c r="N553" s="40"/>
      <c r="O553" s="40"/>
      <c r="P553" s="40"/>
      <c r="Q553" s="40">
        <v>22</v>
      </c>
      <c r="R553" s="40">
        <v>76</v>
      </c>
      <c r="S553" s="40">
        <v>54</v>
      </c>
      <c r="T553" s="40">
        <v>0</v>
      </c>
      <c r="U553" s="40"/>
      <c r="V553" s="40"/>
      <c r="W553" s="40"/>
      <c r="X553" s="40" t="s">
        <v>1040</v>
      </c>
      <c r="Y553" s="40"/>
      <c r="Z553" s="40"/>
      <c r="AA553" s="40"/>
      <c r="AB553" s="40"/>
      <c r="AC553" s="40" t="s">
        <v>525</v>
      </c>
      <c r="AD553" s="40" t="s">
        <v>79</v>
      </c>
      <c r="AE553" s="40"/>
      <c r="AF553" s="40"/>
    </row>
    <row r="554" spans="1:32">
      <c r="A554" s="40" t="s">
        <v>1782</v>
      </c>
      <c r="B554" s="88">
        <v>42149</v>
      </c>
      <c r="C554" s="40" t="s">
        <v>1820</v>
      </c>
      <c r="D554" s="40" t="s">
        <v>146</v>
      </c>
      <c r="E554" s="40" t="s">
        <v>25</v>
      </c>
      <c r="F554" s="47" t="s">
        <v>2252</v>
      </c>
      <c r="G554" s="40" t="s">
        <v>26</v>
      </c>
      <c r="H554" s="40" t="s">
        <v>27</v>
      </c>
      <c r="I554" s="40" t="s">
        <v>871</v>
      </c>
      <c r="J554" s="40">
        <v>25.7</v>
      </c>
      <c r="K554" s="40">
        <v>16.600000000000001</v>
      </c>
      <c r="L554" s="40">
        <v>13.9</v>
      </c>
      <c r="M554" s="40">
        <v>102.3</v>
      </c>
      <c r="N554" s="40">
        <v>121.3</v>
      </c>
      <c r="O554" s="40">
        <f>(N554/M554)*100</f>
        <v>118.57282502443793</v>
      </c>
      <c r="P554" s="40"/>
      <c r="Q554" s="40">
        <v>22</v>
      </c>
      <c r="R554" s="40">
        <v>55</v>
      </c>
      <c r="S554" s="40">
        <v>33</v>
      </c>
      <c r="T554" s="40">
        <v>0</v>
      </c>
      <c r="U554" s="40"/>
      <c r="V554" s="40"/>
      <c r="W554" s="40"/>
      <c r="X554" s="40" t="s">
        <v>1031</v>
      </c>
      <c r="Y554" s="40"/>
      <c r="Z554" s="40"/>
      <c r="AA554" s="40"/>
      <c r="AB554" s="40"/>
      <c r="AC554" s="40" t="s">
        <v>525</v>
      </c>
      <c r="AD554" s="40" t="s">
        <v>79</v>
      </c>
      <c r="AE554" s="40"/>
      <c r="AF554" s="40"/>
    </row>
    <row r="555" spans="1:32">
      <c r="A555" s="40" t="s">
        <v>1782</v>
      </c>
      <c r="B555" s="88">
        <v>42149</v>
      </c>
      <c r="C555" s="40" t="s">
        <v>1469</v>
      </c>
      <c r="D555" s="40" t="s">
        <v>29</v>
      </c>
      <c r="E555" s="40" t="s">
        <v>25</v>
      </c>
      <c r="F555" s="47" t="s">
        <v>2253</v>
      </c>
      <c r="G555" s="40" t="s">
        <v>224</v>
      </c>
      <c r="H555" s="40" t="s">
        <v>33</v>
      </c>
      <c r="I555" s="40" t="s">
        <v>1043</v>
      </c>
      <c r="J555" s="40">
        <v>41.7</v>
      </c>
      <c r="K555" s="40">
        <v>27.5</v>
      </c>
      <c r="L555" s="40">
        <v>10.5</v>
      </c>
      <c r="M555" s="40"/>
      <c r="N555" s="40"/>
      <c r="O555" s="40"/>
      <c r="P555" s="40"/>
      <c r="Q555" s="40">
        <v>22</v>
      </c>
      <c r="R555" s="40">
        <v>136</v>
      </c>
      <c r="S555" s="40">
        <v>114</v>
      </c>
      <c r="T555" s="40">
        <v>29</v>
      </c>
      <c r="U555" s="40"/>
      <c r="V555" s="40"/>
      <c r="W555" s="40"/>
      <c r="X555" s="40" t="s">
        <v>1044</v>
      </c>
      <c r="Y555" s="40" t="s">
        <v>1045</v>
      </c>
      <c r="Z555" s="40"/>
      <c r="AA555" s="40" t="s">
        <v>1046</v>
      </c>
      <c r="AB555" s="40" t="s">
        <v>1047</v>
      </c>
      <c r="AC555" s="40" t="s">
        <v>525</v>
      </c>
      <c r="AD555" s="40" t="s">
        <v>79</v>
      </c>
      <c r="AE555" s="40"/>
      <c r="AF555" s="40"/>
    </row>
    <row r="556" spans="1:32">
      <c r="A556" s="40" t="s">
        <v>1782</v>
      </c>
      <c r="B556" s="88">
        <v>42149</v>
      </c>
      <c r="C556" s="40" t="s">
        <v>1831</v>
      </c>
      <c r="D556" s="40" t="s">
        <v>29</v>
      </c>
      <c r="E556" s="40" t="s">
        <v>25</v>
      </c>
      <c r="F556" s="47" t="s">
        <v>2254</v>
      </c>
      <c r="G556" s="40" t="s">
        <v>224</v>
      </c>
      <c r="H556" s="40" t="s">
        <v>27</v>
      </c>
      <c r="I556" s="40" t="s">
        <v>1013</v>
      </c>
      <c r="J556" s="40">
        <v>40.200000000000003</v>
      </c>
      <c r="K556" s="40">
        <v>26.15</v>
      </c>
      <c r="L556" s="40">
        <v>17.8</v>
      </c>
      <c r="M556" s="40"/>
      <c r="N556" s="40"/>
      <c r="O556" s="40"/>
      <c r="P556" s="40"/>
      <c r="Q556" s="40">
        <v>22</v>
      </c>
      <c r="R556" s="40">
        <v>150</v>
      </c>
      <c r="S556" s="40">
        <v>128</v>
      </c>
      <c r="T556" s="40">
        <v>53</v>
      </c>
      <c r="U556" s="40"/>
      <c r="V556" s="40"/>
      <c r="W556" s="40"/>
      <c r="X556" s="40" t="s">
        <v>1035</v>
      </c>
      <c r="Y556" s="40" t="s">
        <v>1036</v>
      </c>
      <c r="Z556" s="40"/>
      <c r="AA556" s="40" t="s">
        <v>1037</v>
      </c>
      <c r="AB556" s="40" t="s">
        <v>1038</v>
      </c>
      <c r="AC556" s="40" t="s">
        <v>525</v>
      </c>
      <c r="AD556" s="40" t="s">
        <v>750</v>
      </c>
      <c r="AE556" s="40"/>
      <c r="AF556" s="40"/>
    </row>
    <row r="557" spans="1:32">
      <c r="A557" s="40" t="s">
        <v>1782</v>
      </c>
      <c r="B557" s="88">
        <v>42149</v>
      </c>
      <c r="C557" s="40" t="s">
        <v>1834</v>
      </c>
      <c r="D557" s="40" t="s">
        <v>30</v>
      </c>
      <c r="E557" s="40" t="s">
        <v>25</v>
      </c>
      <c r="F557" s="47" t="s">
        <v>2256</v>
      </c>
      <c r="G557" s="40" t="s">
        <v>26</v>
      </c>
      <c r="H557" s="40" t="s">
        <v>27</v>
      </c>
      <c r="I557" s="40" t="s">
        <v>769</v>
      </c>
      <c r="J557" s="40">
        <v>28.15</v>
      </c>
      <c r="K557" s="40">
        <v>17.350000000000001</v>
      </c>
      <c r="L557" s="40">
        <v>14.45</v>
      </c>
      <c r="M557" s="40"/>
      <c r="N557" s="40"/>
      <c r="O557" s="40"/>
      <c r="P557" s="40"/>
      <c r="Q557" s="40">
        <v>21</v>
      </c>
      <c r="R557" s="40">
        <v>57</v>
      </c>
      <c r="S557" s="40">
        <v>36</v>
      </c>
      <c r="T557" s="40">
        <v>18</v>
      </c>
      <c r="U557" s="40"/>
      <c r="V557" s="40"/>
      <c r="W557" s="40"/>
      <c r="X557" s="40" t="s">
        <v>1022</v>
      </c>
      <c r="Y557" s="40" t="s">
        <v>1023</v>
      </c>
      <c r="Z557" s="40"/>
      <c r="AA557" s="40" t="s">
        <v>1024</v>
      </c>
      <c r="AB557" s="40" t="s">
        <v>1025</v>
      </c>
      <c r="AC557" s="40" t="s">
        <v>525</v>
      </c>
      <c r="AD557" s="40" t="s">
        <v>525</v>
      </c>
      <c r="AE557" s="40"/>
      <c r="AF557" s="40"/>
    </row>
    <row r="558" spans="1:32">
      <c r="A558" s="40" t="s">
        <v>1782</v>
      </c>
      <c r="B558" s="88">
        <v>42149</v>
      </c>
      <c r="C558" s="40" t="s">
        <v>1824</v>
      </c>
      <c r="D558" s="40" t="s">
        <v>30</v>
      </c>
      <c r="E558" s="40" t="s">
        <v>25</v>
      </c>
      <c r="F558" s="47" t="s">
        <v>2257</v>
      </c>
      <c r="G558" s="40" t="s">
        <v>224</v>
      </c>
      <c r="H558" s="40" t="s">
        <v>27</v>
      </c>
      <c r="I558" s="40" t="s">
        <v>1013</v>
      </c>
      <c r="J558" s="40">
        <v>28.45</v>
      </c>
      <c r="K558" s="40">
        <v>19.899999999999999</v>
      </c>
      <c r="L558" s="40">
        <v>11.6</v>
      </c>
      <c r="M558" s="40"/>
      <c r="N558" s="40"/>
      <c r="O558" s="40"/>
      <c r="P558" s="40"/>
      <c r="Q558" s="40">
        <v>21</v>
      </c>
      <c r="R558" s="40">
        <v>64</v>
      </c>
      <c r="S558" s="40">
        <v>43</v>
      </c>
      <c r="T558" s="40">
        <v>16</v>
      </c>
      <c r="U558" s="40"/>
      <c r="V558" s="40"/>
      <c r="W558" s="40"/>
      <c r="X558" s="40" t="s">
        <v>1014</v>
      </c>
      <c r="Y558" s="40" t="s">
        <v>1015</v>
      </c>
      <c r="Z558" s="40"/>
      <c r="AA558" s="40"/>
      <c r="AB558" s="40" t="s">
        <v>1016</v>
      </c>
      <c r="AC558" s="40" t="s">
        <v>525</v>
      </c>
      <c r="AD558" s="40" t="s">
        <v>79</v>
      </c>
      <c r="AE558" s="40"/>
      <c r="AF558" s="40"/>
    </row>
    <row r="559" spans="1:32">
      <c r="A559" s="40" t="s">
        <v>1782</v>
      </c>
      <c r="B559" s="88">
        <v>42149</v>
      </c>
      <c r="C559" s="40" t="s">
        <v>1808</v>
      </c>
      <c r="D559" s="40" t="s">
        <v>30</v>
      </c>
      <c r="E559" s="40" t="s">
        <v>25</v>
      </c>
      <c r="F559" s="47" t="s">
        <v>1372</v>
      </c>
      <c r="G559" s="40" t="s">
        <v>224</v>
      </c>
      <c r="H559" s="40" t="s">
        <v>27</v>
      </c>
      <c r="I559" s="40" t="s">
        <v>1013</v>
      </c>
      <c r="J559" s="40">
        <v>27.5</v>
      </c>
      <c r="K559" s="40">
        <v>16.55</v>
      </c>
      <c r="L559" s="40">
        <v>14.4</v>
      </c>
      <c r="M559" s="40"/>
      <c r="N559" s="40"/>
      <c r="O559" s="40"/>
      <c r="P559" s="40"/>
      <c r="Q559" s="40">
        <v>21</v>
      </c>
      <c r="R559" s="40">
        <v>64</v>
      </c>
      <c r="S559" s="40">
        <v>43</v>
      </c>
      <c r="T559" s="40">
        <v>44</v>
      </c>
      <c r="U559" s="40"/>
      <c r="V559" s="40"/>
      <c r="W559" s="40"/>
      <c r="X559" s="40" t="s">
        <v>1026</v>
      </c>
      <c r="Y559" s="40" t="s">
        <v>1027</v>
      </c>
      <c r="Z559" s="40"/>
      <c r="AA559" s="40" t="s">
        <v>1028</v>
      </c>
      <c r="AB559" s="40" t="s">
        <v>1029</v>
      </c>
      <c r="AC559" s="40" t="s">
        <v>525</v>
      </c>
      <c r="AD559" s="40" t="s">
        <v>79</v>
      </c>
      <c r="AE559" s="40"/>
      <c r="AF559" s="40"/>
    </row>
    <row r="560" spans="1:32">
      <c r="A560" s="40" t="s">
        <v>1783</v>
      </c>
      <c r="B560" s="88">
        <v>42151</v>
      </c>
      <c r="C560" s="40" t="s">
        <v>601</v>
      </c>
      <c r="D560" s="40" t="s">
        <v>31</v>
      </c>
      <c r="E560" s="40" t="s">
        <v>25</v>
      </c>
      <c r="F560" s="47" t="s">
        <v>2346</v>
      </c>
      <c r="G560" s="40" t="s">
        <v>26</v>
      </c>
      <c r="H560" s="40" t="s">
        <v>33</v>
      </c>
      <c r="I560" s="40" t="s">
        <v>1059</v>
      </c>
      <c r="J560" s="40">
        <v>39.299999999999997</v>
      </c>
      <c r="K560" s="40">
        <v>23</v>
      </c>
      <c r="L560" s="40">
        <v>17.75</v>
      </c>
      <c r="M560" s="40"/>
      <c r="N560" s="40"/>
      <c r="O560" s="40"/>
      <c r="P560" s="40"/>
      <c r="Q560" s="40">
        <v>18</v>
      </c>
      <c r="R560" s="40">
        <v>230</v>
      </c>
      <c r="S560" s="40">
        <v>212</v>
      </c>
      <c r="T560" s="40">
        <v>3</v>
      </c>
      <c r="U560" s="40"/>
      <c r="V560" s="40"/>
      <c r="W560" s="40"/>
      <c r="X560" s="40" t="s">
        <v>1060</v>
      </c>
      <c r="Y560" s="40" t="s">
        <v>1061</v>
      </c>
      <c r="Z560" s="40"/>
      <c r="AA560" s="40"/>
      <c r="AB560" s="40" t="s">
        <v>1062</v>
      </c>
      <c r="AC560" s="40" t="s">
        <v>525</v>
      </c>
      <c r="AD560" s="40" t="s">
        <v>525</v>
      </c>
      <c r="AE560" s="40" t="s">
        <v>1083</v>
      </c>
      <c r="AF560" s="40"/>
    </row>
    <row r="561" spans="1:32">
      <c r="A561" s="40" t="s">
        <v>1783</v>
      </c>
      <c r="B561" s="88">
        <v>42151</v>
      </c>
      <c r="C561" s="40" t="s">
        <v>599</v>
      </c>
      <c r="D561" s="40" t="s">
        <v>31</v>
      </c>
      <c r="E561" s="40" t="s">
        <v>25</v>
      </c>
      <c r="F561" s="47" t="s">
        <v>2347</v>
      </c>
      <c r="G561" s="40" t="s">
        <v>26</v>
      </c>
      <c r="H561" s="40" t="s">
        <v>27</v>
      </c>
      <c r="I561" s="40" t="s">
        <v>769</v>
      </c>
      <c r="J561" s="40">
        <v>43</v>
      </c>
      <c r="K561" s="40">
        <v>22.3</v>
      </c>
      <c r="L561" s="40">
        <v>27.85</v>
      </c>
      <c r="M561" s="40"/>
      <c r="N561" s="40"/>
      <c r="O561" s="40"/>
      <c r="P561" s="40"/>
      <c r="Q561" s="40">
        <v>18</v>
      </c>
      <c r="R561" s="40">
        <v>203</v>
      </c>
      <c r="S561" s="40">
        <v>185</v>
      </c>
      <c r="T561" s="40">
        <v>4</v>
      </c>
      <c r="U561" s="40"/>
      <c r="V561" s="40" t="s">
        <v>1054</v>
      </c>
      <c r="W561" s="40"/>
      <c r="X561" s="40" t="s">
        <v>1055</v>
      </c>
      <c r="Y561" s="40" t="s">
        <v>1056</v>
      </c>
      <c r="Z561" s="40"/>
      <c r="AA561" s="40"/>
      <c r="AB561" s="40" t="s">
        <v>1057</v>
      </c>
      <c r="AC561" s="40" t="s">
        <v>525</v>
      </c>
      <c r="AD561" s="40" t="s">
        <v>117</v>
      </c>
      <c r="AE561" s="40"/>
      <c r="AF561" s="40"/>
    </row>
    <row r="562" spans="1:32">
      <c r="A562" s="40" t="s">
        <v>1783</v>
      </c>
      <c r="B562" s="88">
        <v>42151</v>
      </c>
      <c r="C562" s="40" t="s">
        <v>680</v>
      </c>
      <c r="D562" s="40" t="s">
        <v>29</v>
      </c>
      <c r="E562" s="40" t="s">
        <v>25</v>
      </c>
      <c r="F562" s="47" t="s">
        <v>2348</v>
      </c>
      <c r="G562" s="40" t="s">
        <v>26</v>
      </c>
      <c r="H562" s="40" t="s">
        <v>27</v>
      </c>
      <c r="I562" s="40" t="s">
        <v>769</v>
      </c>
      <c r="J562" s="40">
        <v>40.799999999999997</v>
      </c>
      <c r="K562" s="40">
        <v>27.1</v>
      </c>
      <c r="L562" s="40">
        <v>22.6</v>
      </c>
      <c r="M562" s="40"/>
      <c r="N562" s="40"/>
      <c r="O562" s="40"/>
      <c r="P562" s="40"/>
      <c r="Q562" s="40">
        <v>18</v>
      </c>
      <c r="R562" s="40">
        <v>155</v>
      </c>
      <c r="S562" s="40">
        <v>137</v>
      </c>
      <c r="T562" s="40">
        <v>28</v>
      </c>
      <c r="U562" s="40"/>
      <c r="V562" s="40"/>
      <c r="W562" s="40"/>
      <c r="X562" s="40" t="s">
        <v>1079</v>
      </c>
      <c r="Y562" s="40" t="s">
        <v>1080</v>
      </c>
      <c r="Z562" s="40"/>
      <c r="AA562" s="40" t="s">
        <v>1081</v>
      </c>
      <c r="AB562" s="40" t="s">
        <v>1082</v>
      </c>
      <c r="AC562" s="40" t="s">
        <v>525</v>
      </c>
      <c r="AD562" s="40" t="s">
        <v>750</v>
      </c>
      <c r="AE562" s="40" t="s">
        <v>1063</v>
      </c>
      <c r="AF562" s="40"/>
    </row>
    <row r="563" spans="1:32">
      <c r="A563" s="40" t="s">
        <v>1783</v>
      </c>
      <c r="B563" s="88">
        <v>42151</v>
      </c>
      <c r="C563" s="40" t="s">
        <v>616</v>
      </c>
      <c r="D563" s="40" t="s">
        <v>29</v>
      </c>
      <c r="E563" s="40" t="s">
        <v>25</v>
      </c>
      <c r="F563" s="47" t="s">
        <v>2349</v>
      </c>
      <c r="G563" s="40" t="s">
        <v>224</v>
      </c>
      <c r="H563" s="40" t="s">
        <v>27</v>
      </c>
      <c r="I563" s="40" t="s">
        <v>1064</v>
      </c>
      <c r="J563" s="40">
        <v>40.700000000000003</v>
      </c>
      <c r="K563" s="40">
        <v>25.3</v>
      </c>
      <c r="L563" s="40">
        <v>18.8</v>
      </c>
      <c r="M563" s="40"/>
      <c r="N563" s="40"/>
      <c r="O563" s="40"/>
      <c r="P563" s="40"/>
      <c r="Q563" s="40">
        <v>17</v>
      </c>
      <c r="R563" s="40">
        <v>131</v>
      </c>
      <c r="S563" s="40">
        <v>114</v>
      </c>
      <c r="T563" s="40">
        <v>55</v>
      </c>
      <c r="U563" s="40"/>
      <c r="V563" s="40"/>
      <c r="W563" s="40"/>
      <c r="X563" s="40" t="s">
        <v>1065</v>
      </c>
      <c r="Y563" s="40" t="s">
        <v>1066</v>
      </c>
      <c r="Z563" s="40"/>
      <c r="AA563" s="40" t="s">
        <v>1067</v>
      </c>
      <c r="AB563" s="40" t="s">
        <v>1068</v>
      </c>
      <c r="AC563" s="40" t="s">
        <v>525</v>
      </c>
      <c r="AD563" s="40" t="s">
        <v>750</v>
      </c>
      <c r="AE563" s="40" t="s">
        <v>1058</v>
      </c>
      <c r="AF563" s="40"/>
    </row>
    <row r="564" spans="1:32">
      <c r="A564" s="40" t="s">
        <v>1783</v>
      </c>
      <c r="B564" s="88">
        <v>42151</v>
      </c>
      <c r="C564" s="40" t="s">
        <v>617</v>
      </c>
      <c r="D564" s="40" t="s">
        <v>29</v>
      </c>
      <c r="E564" s="40" t="s">
        <v>25</v>
      </c>
      <c r="F564" s="47" t="s">
        <v>1586</v>
      </c>
      <c r="G564" s="40" t="s">
        <v>224</v>
      </c>
      <c r="H564" s="40" t="s">
        <v>33</v>
      </c>
      <c r="I564" s="40"/>
      <c r="J564" s="40">
        <v>36.700000000000003</v>
      </c>
      <c r="K564" s="40">
        <v>26.7</v>
      </c>
      <c r="L564" s="40">
        <v>8.9</v>
      </c>
      <c r="M564" s="40"/>
      <c r="N564" s="40"/>
      <c r="O564" s="40"/>
      <c r="P564" s="40"/>
      <c r="Q564" s="40">
        <v>18</v>
      </c>
      <c r="R564" s="40">
        <v>95</v>
      </c>
      <c r="S564" s="40">
        <v>77</v>
      </c>
      <c r="T564" s="40">
        <v>30</v>
      </c>
      <c r="U564" s="40"/>
      <c r="V564" s="40"/>
      <c r="W564" s="40"/>
      <c r="X564" s="40" t="s">
        <v>1070</v>
      </c>
      <c r="Y564" s="40" t="s">
        <v>1071</v>
      </c>
      <c r="Z564" s="40"/>
      <c r="AA564" s="40" t="s">
        <v>1072</v>
      </c>
      <c r="AB564" s="40" t="s">
        <v>1073</v>
      </c>
      <c r="AC564" s="40" t="s">
        <v>525</v>
      </c>
      <c r="AD564" s="40" t="s">
        <v>117</v>
      </c>
      <c r="AE564" s="40" t="s">
        <v>1069</v>
      </c>
      <c r="AF564" s="40"/>
    </row>
    <row r="565" spans="1:32">
      <c r="A565" s="40" t="s">
        <v>1783</v>
      </c>
      <c r="B565" s="88">
        <v>42151</v>
      </c>
      <c r="C565" s="40" t="s">
        <v>630</v>
      </c>
      <c r="D565" s="40" t="s">
        <v>265</v>
      </c>
      <c r="E565" s="40" t="s">
        <v>53</v>
      </c>
      <c r="F565" s="47" t="s">
        <v>2325</v>
      </c>
      <c r="G565" s="40" t="s">
        <v>26</v>
      </c>
      <c r="H565" s="40" t="s">
        <v>33</v>
      </c>
      <c r="I565" s="40"/>
      <c r="J565" s="40"/>
      <c r="K565" s="40"/>
      <c r="L565" s="40"/>
      <c r="M565" s="40"/>
      <c r="N565" s="40"/>
      <c r="O565" s="40"/>
      <c r="P565" s="40"/>
      <c r="Q565" s="40"/>
      <c r="R565" s="40"/>
      <c r="S565" s="40"/>
      <c r="T565" s="40"/>
      <c r="U565" s="40"/>
      <c r="V565" s="40"/>
      <c r="W565" s="40"/>
      <c r="X565" s="40"/>
      <c r="Y565" s="40"/>
      <c r="Z565" s="40"/>
      <c r="AA565" s="40"/>
      <c r="AB565" s="40"/>
      <c r="AC565" s="40"/>
      <c r="AD565" s="40" t="s">
        <v>79</v>
      </c>
      <c r="AE565" s="40"/>
      <c r="AF565" s="40"/>
    </row>
    <row r="566" spans="1:32">
      <c r="A566" s="40" t="s">
        <v>1783</v>
      </c>
      <c r="B566" s="88">
        <v>42151</v>
      </c>
      <c r="C566" s="40" t="s">
        <v>661</v>
      </c>
      <c r="D566" s="40" t="s">
        <v>265</v>
      </c>
      <c r="E566" s="40" t="s">
        <v>25</v>
      </c>
      <c r="F566" s="47" t="s">
        <v>2350</v>
      </c>
      <c r="G566" s="40" t="s">
        <v>26</v>
      </c>
      <c r="H566" s="40" t="s">
        <v>27</v>
      </c>
      <c r="I566" s="40"/>
      <c r="J566" s="40">
        <v>38.799999999999997</v>
      </c>
      <c r="K566" s="40"/>
      <c r="L566" s="40"/>
      <c r="M566" s="40">
        <v>139.5</v>
      </c>
      <c r="N566" s="40">
        <v>178.75</v>
      </c>
      <c r="O566" s="40">
        <f>(N566/M566)*100</f>
        <v>128.13620071684588</v>
      </c>
      <c r="P566" s="40">
        <v>25.7</v>
      </c>
      <c r="Q566" s="40">
        <v>18</v>
      </c>
      <c r="R566" s="40">
        <v>89</v>
      </c>
      <c r="S566" s="40">
        <v>71</v>
      </c>
      <c r="T566" s="40">
        <v>0</v>
      </c>
      <c r="U566" s="40"/>
      <c r="V566" s="40"/>
      <c r="W566" s="40"/>
      <c r="X566" s="40"/>
      <c r="Y566" s="40"/>
      <c r="Z566" s="40"/>
      <c r="AA566" s="40"/>
      <c r="AB566" s="40"/>
      <c r="AC566" s="40" t="s">
        <v>525</v>
      </c>
      <c r="AD566" s="40" t="s">
        <v>117</v>
      </c>
      <c r="AE566" s="40" t="s">
        <v>1074</v>
      </c>
      <c r="AF566" s="40"/>
    </row>
    <row r="567" spans="1:32">
      <c r="A567" s="40" t="s">
        <v>1783</v>
      </c>
      <c r="B567" s="88">
        <v>42151</v>
      </c>
      <c r="C567" s="40" t="s">
        <v>650</v>
      </c>
      <c r="D567" s="40" t="s">
        <v>30</v>
      </c>
      <c r="E567" s="40" t="s">
        <v>25</v>
      </c>
      <c r="F567" s="47" t="s">
        <v>2351</v>
      </c>
      <c r="G567" s="40" t="s">
        <v>224</v>
      </c>
      <c r="H567" s="40" t="s">
        <v>33</v>
      </c>
      <c r="I567" s="40"/>
      <c r="J567" s="40">
        <v>25.85</v>
      </c>
      <c r="K567" s="40">
        <v>18.75</v>
      </c>
      <c r="L567" s="40">
        <v>7.65</v>
      </c>
      <c r="M567" s="40"/>
      <c r="N567" s="40"/>
      <c r="O567" s="40"/>
      <c r="P567" s="40"/>
      <c r="Q567" s="40">
        <v>18</v>
      </c>
      <c r="R567" s="40">
        <v>52</v>
      </c>
      <c r="S567" s="40">
        <v>34</v>
      </c>
      <c r="T567" s="40">
        <v>18</v>
      </c>
      <c r="U567" s="40"/>
      <c r="V567" s="40"/>
      <c r="W567" s="40"/>
      <c r="X567" s="40" t="s">
        <v>1075</v>
      </c>
      <c r="Y567" s="40" t="s">
        <v>1076</v>
      </c>
      <c r="Z567" s="40"/>
      <c r="AA567" s="40" t="s">
        <v>1077</v>
      </c>
      <c r="AB567" s="40" t="s">
        <v>1078</v>
      </c>
      <c r="AC567" s="40" t="s">
        <v>525</v>
      </c>
      <c r="AD567" s="40" t="s">
        <v>750</v>
      </c>
      <c r="AE567" s="40" t="s">
        <v>1089</v>
      </c>
      <c r="AF567" s="40"/>
    </row>
    <row r="568" spans="1:32">
      <c r="A568" s="40" t="s">
        <v>1784</v>
      </c>
      <c r="B568" s="88">
        <v>42152</v>
      </c>
      <c r="C568" s="40" t="s">
        <v>592</v>
      </c>
      <c r="D568" s="40" t="s">
        <v>29</v>
      </c>
      <c r="E568" s="40" t="s">
        <v>25</v>
      </c>
      <c r="F568" s="47" t="s">
        <v>2352</v>
      </c>
      <c r="G568" s="40" t="s">
        <v>224</v>
      </c>
      <c r="H568" s="40" t="s">
        <v>33</v>
      </c>
      <c r="I568" s="40" t="s">
        <v>1050</v>
      </c>
      <c r="J568" s="40">
        <v>39.9</v>
      </c>
      <c r="K568" s="40">
        <v>28.95</v>
      </c>
      <c r="L568" s="40">
        <v>12.2</v>
      </c>
      <c r="M568" s="40"/>
      <c r="N568" s="40"/>
      <c r="O568" s="40"/>
      <c r="P568" s="40"/>
      <c r="Q568" s="40">
        <v>18</v>
      </c>
      <c r="R568" s="40">
        <v>167</v>
      </c>
      <c r="S568" s="40">
        <v>149</v>
      </c>
      <c r="T568" s="40">
        <v>84</v>
      </c>
      <c r="U568" s="40"/>
      <c r="V568" s="40"/>
      <c r="W568" s="40"/>
      <c r="X568" s="40" t="s">
        <v>1084</v>
      </c>
      <c r="Y568" s="40" t="s">
        <v>1085</v>
      </c>
      <c r="Z568" s="40" t="s">
        <v>1086</v>
      </c>
      <c r="AA568" s="40" t="s">
        <v>1087</v>
      </c>
      <c r="AB568" s="40" t="s">
        <v>1088</v>
      </c>
      <c r="AC568" s="40" t="s">
        <v>525</v>
      </c>
      <c r="AD568" s="40" t="s">
        <v>1100</v>
      </c>
      <c r="AE568" s="40"/>
      <c r="AF568" s="40"/>
    </row>
    <row r="569" spans="1:32">
      <c r="A569" s="40" t="s">
        <v>1784</v>
      </c>
      <c r="B569" s="88">
        <v>42152</v>
      </c>
      <c r="C569" s="40" t="s">
        <v>610</v>
      </c>
      <c r="D569" s="40" t="s">
        <v>32</v>
      </c>
      <c r="E569" s="40" t="s">
        <v>25</v>
      </c>
      <c r="F569" s="47" t="s">
        <v>2353</v>
      </c>
      <c r="G569" s="40" t="s">
        <v>224</v>
      </c>
      <c r="H569" s="40" t="s">
        <v>33</v>
      </c>
      <c r="I569" s="40" t="s">
        <v>1050</v>
      </c>
      <c r="J569" s="40">
        <v>27</v>
      </c>
      <c r="K569" s="40">
        <v>19.399999999999999</v>
      </c>
      <c r="L569" s="40">
        <v>11.55</v>
      </c>
      <c r="M569" s="40"/>
      <c r="N569" s="40"/>
      <c r="O569" s="40"/>
      <c r="P569" s="40"/>
      <c r="Q569" s="40">
        <v>18</v>
      </c>
      <c r="R569" s="40">
        <v>75</v>
      </c>
      <c r="S569" s="40">
        <v>57</v>
      </c>
      <c r="T569" s="40">
        <v>19</v>
      </c>
      <c r="U569" s="40"/>
      <c r="V569" s="40"/>
      <c r="W569" s="40"/>
      <c r="X569" s="40" t="s">
        <v>1090</v>
      </c>
      <c r="Y569" s="40" t="s">
        <v>1091</v>
      </c>
      <c r="Z569" s="40" t="s">
        <v>1092</v>
      </c>
      <c r="AA569" s="40"/>
      <c r="AB569" s="40" t="s">
        <v>1093</v>
      </c>
      <c r="AC569" s="40" t="s">
        <v>525</v>
      </c>
      <c r="AD569" s="40" t="s">
        <v>79</v>
      </c>
      <c r="AE569" s="40"/>
      <c r="AF569" s="40"/>
    </row>
    <row r="570" spans="1:32">
      <c r="A570" s="40" t="s">
        <v>1784</v>
      </c>
      <c r="B570" s="88">
        <v>42152</v>
      </c>
      <c r="C570" s="40" t="s">
        <v>660</v>
      </c>
      <c r="D570" s="40" t="s">
        <v>30</v>
      </c>
      <c r="E570" s="40" t="s">
        <v>25</v>
      </c>
      <c r="F570" s="40" t="s">
        <v>2354</v>
      </c>
      <c r="G570" s="40" t="s">
        <v>26</v>
      </c>
      <c r="H570" s="40" t="s">
        <v>33</v>
      </c>
      <c r="I570" s="40" t="s">
        <v>836</v>
      </c>
      <c r="J570" s="40">
        <v>25.4</v>
      </c>
      <c r="K570" s="40">
        <v>19</v>
      </c>
      <c r="L570" s="40">
        <v>7.1</v>
      </c>
      <c r="M570" s="40"/>
      <c r="N570" s="40"/>
      <c r="O570" s="40"/>
      <c r="P570" s="40"/>
      <c r="Q570" s="40">
        <v>18</v>
      </c>
      <c r="R570" s="40">
        <v>64</v>
      </c>
      <c r="S570" s="40">
        <v>46</v>
      </c>
      <c r="T570" s="40">
        <v>20</v>
      </c>
      <c r="U570" s="40"/>
      <c r="V570" s="40"/>
      <c r="W570" s="40"/>
      <c r="X570" s="40" t="s">
        <v>1111</v>
      </c>
      <c r="Y570" s="40" t="s">
        <v>1112</v>
      </c>
      <c r="Z570" s="40" t="s">
        <v>1113</v>
      </c>
      <c r="AA570" s="40" t="s">
        <v>1114</v>
      </c>
      <c r="AB570" s="40" t="s">
        <v>1115</v>
      </c>
      <c r="AC570" s="40" t="s">
        <v>525</v>
      </c>
      <c r="AD570" s="40" t="s">
        <v>525</v>
      </c>
      <c r="AE570" s="40"/>
      <c r="AF570" s="40"/>
    </row>
    <row r="571" spans="1:32">
      <c r="A571" s="40" t="s">
        <v>1784</v>
      </c>
      <c r="B571" s="88">
        <v>42152</v>
      </c>
      <c r="C571" s="40" t="s">
        <v>671</v>
      </c>
      <c r="D571" s="40" t="s">
        <v>30</v>
      </c>
      <c r="E571" s="40" t="s">
        <v>25</v>
      </c>
      <c r="F571" s="47" t="s">
        <v>1552</v>
      </c>
      <c r="G571" s="40" t="s">
        <v>224</v>
      </c>
      <c r="H571" s="40" t="s">
        <v>27</v>
      </c>
      <c r="I571" s="40" t="s">
        <v>1013</v>
      </c>
      <c r="J571" s="40">
        <v>27.1</v>
      </c>
      <c r="K571" s="40">
        <v>19</v>
      </c>
      <c r="L571" s="40">
        <v>12</v>
      </c>
      <c r="M571" s="40"/>
      <c r="N571" s="40"/>
      <c r="O571" s="40"/>
      <c r="P571" s="40"/>
      <c r="Q571" s="40">
        <v>18</v>
      </c>
      <c r="R571" s="40">
        <v>56</v>
      </c>
      <c r="S571" s="40">
        <v>38</v>
      </c>
      <c r="T571" s="40">
        <v>12</v>
      </c>
      <c r="U571" s="40"/>
      <c r="V571" s="40"/>
      <c r="W571" s="40"/>
      <c r="X571" s="40" t="s">
        <v>1117</v>
      </c>
      <c r="Y571" s="40" t="s">
        <v>1118</v>
      </c>
      <c r="Z571" s="40" t="s">
        <v>1119</v>
      </c>
      <c r="AA571" s="40" t="s">
        <v>1120</v>
      </c>
      <c r="AB571" s="40" t="s">
        <v>1121</v>
      </c>
      <c r="AC571" s="40" t="s">
        <v>525</v>
      </c>
      <c r="AD571" s="40" t="s">
        <v>1129</v>
      </c>
      <c r="AE571" s="40"/>
      <c r="AF571" s="40"/>
    </row>
    <row r="572" spans="1:32">
      <c r="A572" s="40" t="s">
        <v>1784</v>
      </c>
      <c r="B572" s="88">
        <v>42152</v>
      </c>
      <c r="C572" s="40" t="s">
        <v>624</v>
      </c>
      <c r="D572" s="40" t="s">
        <v>30</v>
      </c>
      <c r="E572" s="40" t="s">
        <v>25</v>
      </c>
      <c r="F572" s="47" t="s">
        <v>1541</v>
      </c>
      <c r="G572" s="40" t="s">
        <v>224</v>
      </c>
      <c r="H572" s="40" t="s">
        <v>33</v>
      </c>
      <c r="I572" s="40" t="s">
        <v>1050</v>
      </c>
      <c r="J572" s="40">
        <v>25.85</v>
      </c>
      <c r="K572" s="40">
        <v>20.100000000000001</v>
      </c>
      <c r="L572" s="40">
        <v>10.3</v>
      </c>
      <c r="M572" s="40"/>
      <c r="N572" s="40"/>
      <c r="O572" s="40"/>
      <c r="P572" s="40"/>
      <c r="Q572" s="40">
        <v>18</v>
      </c>
      <c r="R572" s="40">
        <v>60</v>
      </c>
      <c r="S572" s="40">
        <v>42</v>
      </c>
      <c r="T572" s="40">
        <v>19</v>
      </c>
      <c r="U572" s="40"/>
      <c r="V572" s="40"/>
      <c r="W572" s="40"/>
      <c r="X572" s="40" t="s">
        <v>1101</v>
      </c>
      <c r="Y572" s="40" t="s">
        <v>1102</v>
      </c>
      <c r="Z572" s="40" t="s">
        <v>1103</v>
      </c>
      <c r="AA572" s="40" t="s">
        <v>1104</v>
      </c>
      <c r="AB572" s="40" t="s">
        <v>1105</v>
      </c>
      <c r="AC572" s="40" t="s">
        <v>525</v>
      </c>
      <c r="AD572" s="40" t="s">
        <v>525</v>
      </c>
      <c r="AE572" s="40"/>
      <c r="AF572" s="40"/>
    </row>
    <row r="573" spans="1:32">
      <c r="A573" s="40" t="s">
        <v>1784</v>
      </c>
      <c r="B573" s="88">
        <v>42152</v>
      </c>
      <c r="C573" s="40" t="s">
        <v>625</v>
      </c>
      <c r="D573" s="40" t="s">
        <v>30</v>
      </c>
      <c r="E573" s="40" t="s">
        <v>25</v>
      </c>
      <c r="F573" s="47" t="s">
        <v>2355</v>
      </c>
      <c r="G573" s="40" t="s">
        <v>224</v>
      </c>
      <c r="H573" s="40" t="s">
        <v>27</v>
      </c>
      <c r="I573" s="40" t="s">
        <v>1013</v>
      </c>
      <c r="J573" s="40">
        <v>26.3</v>
      </c>
      <c r="K573" s="40">
        <v>18.8</v>
      </c>
      <c r="L573" s="40">
        <v>14.6</v>
      </c>
      <c r="M573" s="40"/>
      <c r="N573" s="40"/>
      <c r="O573" s="40"/>
      <c r="P573" s="40"/>
      <c r="Q573" s="40">
        <v>18</v>
      </c>
      <c r="R573" s="40">
        <v>59</v>
      </c>
      <c r="S573" s="40">
        <v>41</v>
      </c>
      <c r="T573" s="40">
        <v>29</v>
      </c>
      <c r="U573" s="40"/>
      <c r="V573" s="40"/>
      <c r="W573" s="40"/>
      <c r="X573" s="40" t="s">
        <v>1106</v>
      </c>
      <c r="Y573" s="40" t="s">
        <v>1107</v>
      </c>
      <c r="Z573" s="40" t="s">
        <v>1108</v>
      </c>
      <c r="AA573" s="40" t="s">
        <v>1109</v>
      </c>
      <c r="AB573" s="40" t="s">
        <v>1110</v>
      </c>
      <c r="AC573" s="40" t="s">
        <v>525</v>
      </c>
      <c r="AD573" s="45" t="s">
        <v>79</v>
      </c>
      <c r="AE573" s="45" t="s">
        <v>2596</v>
      </c>
      <c r="AF573" s="45"/>
    </row>
    <row r="574" spans="1:32">
      <c r="A574" s="40" t="s">
        <v>1784</v>
      </c>
      <c r="B574" s="88">
        <v>42152</v>
      </c>
      <c r="C574" s="40" t="s">
        <v>616</v>
      </c>
      <c r="D574" s="40" t="s">
        <v>30</v>
      </c>
      <c r="E574" s="40" t="s">
        <v>25</v>
      </c>
      <c r="F574" s="47" t="s">
        <v>2356</v>
      </c>
      <c r="G574" s="40" t="s">
        <v>26</v>
      </c>
      <c r="H574" s="40" t="s">
        <v>33</v>
      </c>
      <c r="I574" s="40" t="s">
        <v>836</v>
      </c>
      <c r="J574" s="40">
        <v>25.65</v>
      </c>
      <c r="K574" s="40">
        <v>18.899999999999999</v>
      </c>
      <c r="L574" s="40">
        <v>9</v>
      </c>
      <c r="M574" s="40"/>
      <c r="N574" s="40"/>
      <c r="O574" s="40"/>
      <c r="P574" s="40"/>
      <c r="Q574" s="40">
        <v>18</v>
      </c>
      <c r="R574" s="40">
        <v>60</v>
      </c>
      <c r="S574" s="40">
        <v>42</v>
      </c>
      <c r="T574" s="40">
        <v>28</v>
      </c>
      <c r="U574" s="40"/>
      <c r="V574" s="40"/>
      <c r="W574" s="40"/>
      <c r="X574" s="40" t="s">
        <v>1095</v>
      </c>
      <c r="Y574" s="40" t="s">
        <v>1096</v>
      </c>
      <c r="Z574" s="40" t="s">
        <v>1097</v>
      </c>
      <c r="AA574" s="40" t="s">
        <v>1098</v>
      </c>
      <c r="AB574" s="40" t="s">
        <v>1099</v>
      </c>
      <c r="AC574" s="40" t="s">
        <v>525</v>
      </c>
      <c r="AD574" s="40" t="s">
        <v>79</v>
      </c>
      <c r="AE574" s="40" t="s">
        <v>959</v>
      </c>
      <c r="AF574" s="40"/>
    </row>
    <row r="575" spans="1:32">
      <c r="A575" s="40" t="s">
        <v>1785</v>
      </c>
      <c r="B575" s="88">
        <v>42153</v>
      </c>
      <c r="C575" s="40" t="s">
        <v>591</v>
      </c>
      <c r="D575" s="40" t="s">
        <v>36</v>
      </c>
      <c r="E575" s="40" t="s">
        <v>25</v>
      </c>
      <c r="F575" s="47" t="s">
        <v>2357</v>
      </c>
      <c r="G575" s="40" t="s">
        <v>224</v>
      </c>
      <c r="H575" s="40" t="s">
        <v>33</v>
      </c>
      <c r="I575" s="40" t="s">
        <v>963</v>
      </c>
      <c r="J575" s="40">
        <v>34.65</v>
      </c>
      <c r="K575" s="40"/>
      <c r="L575" s="40"/>
      <c r="M575" s="40">
        <v>139</v>
      </c>
      <c r="N575" s="40">
        <v>103.2</v>
      </c>
      <c r="O575" s="40">
        <f>(N575/M575)*100</f>
        <v>74.24460431654677</v>
      </c>
      <c r="P575" s="40"/>
      <c r="Q575" s="40">
        <v>18</v>
      </c>
      <c r="R575" s="40">
        <v>116</v>
      </c>
      <c r="S575" s="40">
        <v>98</v>
      </c>
      <c r="T575" s="40">
        <v>0</v>
      </c>
      <c r="U575" s="40"/>
      <c r="V575" s="40" t="s">
        <v>1122</v>
      </c>
      <c r="W575" s="40"/>
      <c r="X575" s="40"/>
      <c r="Y575" s="40"/>
      <c r="Z575" s="40"/>
      <c r="AA575" s="40"/>
      <c r="AB575" s="40"/>
      <c r="AC575" s="40"/>
      <c r="AD575" s="40" t="s">
        <v>750</v>
      </c>
      <c r="AE575" s="40" t="s">
        <v>1179</v>
      </c>
      <c r="AF575" s="40"/>
    </row>
    <row r="576" spans="1:32">
      <c r="A576" s="40" t="s">
        <v>1785</v>
      </c>
      <c r="B576" s="88">
        <v>42153</v>
      </c>
      <c r="C576" s="40" t="s">
        <v>656</v>
      </c>
      <c r="D576" s="40" t="s">
        <v>146</v>
      </c>
      <c r="E576" s="40" t="s">
        <v>25</v>
      </c>
      <c r="F576" s="47" t="s">
        <v>1576</v>
      </c>
      <c r="G576" s="40" t="s">
        <v>26</v>
      </c>
      <c r="H576" s="40" t="s">
        <v>27</v>
      </c>
      <c r="I576" s="40" t="s">
        <v>769</v>
      </c>
      <c r="J576" s="40">
        <v>19.600000000000001</v>
      </c>
      <c r="K576" s="40">
        <v>18.3</v>
      </c>
      <c r="L576" s="40">
        <v>19.600000000000001</v>
      </c>
      <c r="M576" s="40"/>
      <c r="N576" s="40"/>
      <c r="O576" s="40"/>
      <c r="P576" s="40"/>
      <c r="Q576" s="40">
        <v>18</v>
      </c>
      <c r="R576" s="40">
        <v>65</v>
      </c>
      <c r="S576" s="40">
        <v>47</v>
      </c>
      <c r="T576" s="40">
        <v>0</v>
      </c>
      <c r="U576" s="40"/>
      <c r="V576" s="40"/>
      <c r="W576" s="40"/>
      <c r="X576" s="40" t="s">
        <v>1130</v>
      </c>
      <c r="Y576" s="40"/>
      <c r="Z576" s="40"/>
      <c r="AA576" s="40" t="s">
        <v>1131</v>
      </c>
      <c r="AB576" s="40" t="s">
        <v>1132</v>
      </c>
      <c r="AC576" s="40" t="s">
        <v>525</v>
      </c>
      <c r="AD576" s="40" t="s">
        <v>79</v>
      </c>
      <c r="AE576" s="40"/>
      <c r="AF576" s="40"/>
    </row>
    <row r="577" spans="1:32">
      <c r="A577" s="40" t="s">
        <v>1785</v>
      </c>
      <c r="B577" s="88">
        <v>42153</v>
      </c>
      <c r="C577" s="40" t="s">
        <v>680</v>
      </c>
      <c r="D577" s="40" t="s">
        <v>29</v>
      </c>
      <c r="E577" s="40" t="s">
        <v>25</v>
      </c>
      <c r="F577" s="47" t="s">
        <v>1551</v>
      </c>
      <c r="G577" s="40" t="s">
        <v>224</v>
      </c>
      <c r="H577" s="40" t="s">
        <v>33</v>
      </c>
      <c r="I577" s="40" t="s">
        <v>1050</v>
      </c>
      <c r="J577" s="40">
        <v>38.75</v>
      </c>
      <c r="K577" s="40">
        <v>25.8</v>
      </c>
      <c r="L577" s="40">
        <v>9.6</v>
      </c>
      <c r="M577" s="40"/>
      <c r="N577" s="40"/>
      <c r="O577" s="40"/>
      <c r="P577" s="40"/>
      <c r="Q577" s="40">
        <v>18</v>
      </c>
      <c r="R577" s="40">
        <v>120</v>
      </c>
      <c r="S577" s="40">
        <v>102</v>
      </c>
      <c r="T577" s="40">
        <v>35</v>
      </c>
      <c r="U577" s="40"/>
      <c r="V577" s="40"/>
      <c r="W577" s="40"/>
      <c r="X577" s="40" t="s">
        <v>1135</v>
      </c>
      <c r="Y577" s="40" t="s">
        <v>1136</v>
      </c>
      <c r="Z577" s="40"/>
      <c r="AA577" s="40" t="s">
        <v>1137</v>
      </c>
      <c r="AB577" s="40" t="s">
        <v>1138</v>
      </c>
      <c r="AC577" s="40" t="s">
        <v>525</v>
      </c>
      <c r="AD577" s="40" t="s">
        <v>306</v>
      </c>
      <c r="AE577" s="40" t="s">
        <v>1161</v>
      </c>
      <c r="AF577" s="40"/>
    </row>
    <row r="578" spans="1:32">
      <c r="A578" s="40" t="s">
        <v>1785</v>
      </c>
      <c r="B578" s="88">
        <v>42153</v>
      </c>
      <c r="C578" s="40" t="s">
        <v>617</v>
      </c>
      <c r="D578" s="40" t="s">
        <v>32</v>
      </c>
      <c r="E578" s="40" t="s">
        <v>25</v>
      </c>
      <c r="F578" s="47" t="s">
        <v>2609</v>
      </c>
      <c r="G578" s="40" t="s">
        <v>224</v>
      </c>
      <c r="H578" s="40" t="s">
        <v>33</v>
      </c>
      <c r="I578" s="40" t="s">
        <v>1123</v>
      </c>
      <c r="J578" s="40">
        <v>26.6</v>
      </c>
      <c r="K578" s="40">
        <v>19.8</v>
      </c>
      <c r="L578" s="40">
        <v>11</v>
      </c>
      <c r="M578" s="40"/>
      <c r="N578" s="40"/>
      <c r="O578" s="40"/>
      <c r="P578" s="40"/>
      <c r="Q578" s="40">
        <v>18</v>
      </c>
      <c r="R578" s="40">
        <v>79</v>
      </c>
      <c r="S578" s="40">
        <v>61</v>
      </c>
      <c r="T578" s="40">
        <v>7</v>
      </c>
      <c r="U578" s="40"/>
      <c r="V578" s="40"/>
      <c r="W578" s="40"/>
      <c r="X578" s="40" t="s">
        <v>1124</v>
      </c>
      <c r="Y578" s="40" t="s">
        <v>1125</v>
      </c>
      <c r="Z578" s="40" t="s">
        <v>1126</v>
      </c>
      <c r="AA578" s="40" t="s">
        <v>1127</v>
      </c>
      <c r="AB578" s="40" t="s">
        <v>1128</v>
      </c>
      <c r="AC578" s="40" t="s">
        <v>525</v>
      </c>
      <c r="AD578" s="40" t="s">
        <v>306</v>
      </c>
      <c r="AE578" s="40"/>
      <c r="AF578" s="40"/>
    </row>
    <row r="579" spans="1:32">
      <c r="A579" s="40" t="s">
        <v>1786</v>
      </c>
      <c r="B579" s="88">
        <v>42154</v>
      </c>
      <c r="C579" s="40" t="s">
        <v>600</v>
      </c>
      <c r="D579" s="40" t="s">
        <v>239</v>
      </c>
      <c r="E579" s="40" t="s">
        <v>25</v>
      </c>
      <c r="F579" s="47" t="s">
        <v>1585</v>
      </c>
      <c r="G579" s="40" t="s">
        <v>26</v>
      </c>
      <c r="H579" s="40" t="s">
        <v>27</v>
      </c>
      <c r="I579" s="40"/>
      <c r="J579" s="40">
        <v>45.65</v>
      </c>
      <c r="K579" s="40"/>
      <c r="L579" s="40"/>
      <c r="M579" s="40">
        <v>186.05</v>
      </c>
      <c r="N579" s="40">
        <v>174.2</v>
      </c>
      <c r="O579" s="40">
        <f>(N579/M579)*100</f>
        <v>93.630744423542041</v>
      </c>
      <c r="P579" s="40"/>
      <c r="Q579" s="40">
        <v>19</v>
      </c>
      <c r="R579" s="40">
        <v>175</v>
      </c>
      <c r="S579" s="40">
        <v>156</v>
      </c>
      <c r="T579" s="40">
        <v>0</v>
      </c>
      <c r="U579" s="40"/>
      <c r="V579" s="40"/>
      <c r="W579" s="40"/>
      <c r="X579" s="40"/>
      <c r="Y579" s="40"/>
      <c r="Z579" s="40" t="s">
        <v>1150</v>
      </c>
      <c r="AA579" s="40" t="s">
        <v>1151</v>
      </c>
      <c r="AB579" s="40" t="s">
        <v>1152</v>
      </c>
      <c r="AC579" s="40" t="s">
        <v>525</v>
      </c>
      <c r="AD579" s="40" t="s">
        <v>79</v>
      </c>
      <c r="AE579" s="40"/>
      <c r="AF579" s="40"/>
    </row>
    <row r="580" spans="1:32">
      <c r="A580" s="40" t="s">
        <v>1786</v>
      </c>
      <c r="B580" s="88">
        <v>42154</v>
      </c>
      <c r="C580" s="40" t="s">
        <v>656</v>
      </c>
      <c r="D580" s="40" t="s">
        <v>29</v>
      </c>
      <c r="E580" s="40" t="s">
        <v>25</v>
      </c>
      <c r="F580" s="47" t="s">
        <v>1546</v>
      </c>
      <c r="G580" s="40" t="s">
        <v>224</v>
      </c>
      <c r="H580" s="40" t="s">
        <v>27</v>
      </c>
      <c r="I580" s="40" t="s">
        <v>1174</v>
      </c>
      <c r="J580" s="40">
        <v>37.4</v>
      </c>
      <c r="K580" s="40">
        <v>26.3</v>
      </c>
      <c r="L580" s="40">
        <v>17.05</v>
      </c>
      <c r="M580" s="40"/>
      <c r="N580" s="40"/>
      <c r="O580" s="40"/>
      <c r="P580" s="40"/>
      <c r="Q580" s="40">
        <v>18</v>
      </c>
      <c r="R580" s="40">
        <v>120</v>
      </c>
      <c r="S580" s="40">
        <v>102</v>
      </c>
      <c r="T580" s="40">
        <v>85</v>
      </c>
      <c r="U580" s="40"/>
      <c r="V580" s="40"/>
      <c r="W580" s="40"/>
      <c r="X580" s="40" t="s">
        <v>1175</v>
      </c>
      <c r="Y580" s="40" t="s">
        <v>1176</v>
      </c>
      <c r="Z580" s="40"/>
      <c r="AA580" s="40" t="s">
        <v>1177</v>
      </c>
      <c r="AB580" s="40" t="s">
        <v>1178</v>
      </c>
      <c r="AC580" s="40" t="s">
        <v>750</v>
      </c>
      <c r="AD580" s="40" t="s">
        <v>750</v>
      </c>
      <c r="AE580" s="40"/>
      <c r="AF580" s="40"/>
    </row>
    <row r="581" spans="1:32">
      <c r="A581" s="40" t="s">
        <v>1786</v>
      </c>
      <c r="B581" s="88">
        <v>42154</v>
      </c>
      <c r="C581" s="40" t="s">
        <v>661</v>
      </c>
      <c r="D581" s="40" t="s">
        <v>29</v>
      </c>
      <c r="E581" s="40" t="s">
        <v>25</v>
      </c>
      <c r="F581" s="40" t="s">
        <v>1534</v>
      </c>
      <c r="G581" s="40" t="s">
        <v>224</v>
      </c>
      <c r="H581" s="40" t="s">
        <v>33</v>
      </c>
      <c r="I581" s="40" t="s">
        <v>851</v>
      </c>
      <c r="J581" s="40">
        <v>39.4</v>
      </c>
      <c r="K581" s="40">
        <v>26.5</v>
      </c>
      <c r="L581" s="40">
        <v>12.4</v>
      </c>
      <c r="M581" s="40"/>
      <c r="N581" s="40"/>
      <c r="O581" s="40"/>
      <c r="P581" s="40"/>
      <c r="Q581" s="40">
        <v>18</v>
      </c>
      <c r="R581" s="40">
        <v>154</v>
      </c>
      <c r="S581" s="40">
        <v>136</v>
      </c>
      <c r="T581" s="40">
        <v>30</v>
      </c>
      <c r="U581" s="40"/>
      <c r="V581" s="40"/>
      <c r="W581" s="40"/>
      <c r="X581" s="40" t="s">
        <v>1180</v>
      </c>
      <c r="Y581" s="40" t="s">
        <v>1181</v>
      </c>
      <c r="Z581" s="40" t="s">
        <v>1182</v>
      </c>
      <c r="AA581" s="40" t="s">
        <v>1183</v>
      </c>
      <c r="AB581" s="40" t="s">
        <v>1184</v>
      </c>
      <c r="AC581" s="40" t="s">
        <v>750</v>
      </c>
      <c r="AD581" s="40" t="s">
        <v>750</v>
      </c>
      <c r="AE581" s="40" t="s">
        <v>1074</v>
      </c>
      <c r="AF581" s="40"/>
    </row>
    <row r="582" spans="1:32">
      <c r="A582" s="40" t="s">
        <v>1786</v>
      </c>
      <c r="B582" s="88">
        <v>42154</v>
      </c>
      <c r="C582" s="40" t="s">
        <v>622</v>
      </c>
      <c r="D582" s="40" t="s">
        <v>32</v>
      </c>
      <c r="E582" s="40" t="s">
        <v>25</v>
      </c>
      <c r="F582" s="47" t="s">
        <v>2358</v>
      </c>
      <c r="G582" s="40" t="s">
        <v>224</v>
      </c>
      <c r="H582" s="40" t="s">
        <v>27</v>
      </c>
      <c r="I582" s="40" t="s">
        <v>1013</v>
      </c>
      <c r="J582" s="40">
        <v>26.55</v>
      </c>
      <c r="K582" s="40">
        <v>19.5</v>
      </c>
      <c r="L582" s="40">
        <v>15</v>
      </c>
      <c r="M582" s="40"/>
      <c r="N582" s="40"/>
      <c r="O582" s="40"/>
      <c r="P582" s="40"/>
      <c r="Q582" s="40">
        <v>18</v>
      </c>
      <c r="R582" s="40">
        <v>75</v>
      </c>
      <c r="S582" s="40">
        <v>57</v>
      </c>
      <c r="T582" s="40">
        <v>23</v>
      </c>
      <c r="U582" s="40"/>
      <c r="V582" s="40"/>
      <c r="W582" s="40"/>
      <c r="X582" s="40" t="s">
        <v>1158</v>
      </c>
      <c r="Y582" s="40" t="s">
        <v>1159</v>
      </c>
      <c r="Z582" s="40"/>
      <c r="AA582" s="40"/>
      <c r="AB582" s="40" t="s">
        <v>1160</v>
      </c>
      <c r="AC582" s="40" t="s">
        <v>525</v>
      </c>
      <c r="AD582" s="40" t="s">
        <v>79</v>
      </c>
      <c r="AE582" s="40" t="s">
        <v>1145</v>
      </c>
      <c r="AF582" s="40"/>
    </row>
    <row r="583" spans="1:32">
      <c r="A583" s="40" t="s">
        <v>1786</v>
      </c>
      <c r="B583" s="88">
        <v>42154</v>
      </c>
      <c r="C583" s="40" t="s">
        <v>586</v>
      </c>
      <c r="D583" s="40" t="s">
        <v>32</v>
      </c>
      <c r="E583" s="40" t="s">
        <v>25</v>
      </c>
      <c r="F583" s="47" t="s">
        <v>2359</v>
      </c>
      <c r="G583" s="40" t="s">
        <v>224</v>
      </c>
      <c r="H583" s="40" t="s">
        <v>27</v>
      </c>
      <c r="I583" s="40" t="s">
        <v>1013</v>
      </c>
      <c r="J583" s="40">
        <v>25.8</v>
      </c>
      <c r="K583" s="40">
        <v>18.7</v>
      </c>
      <c r="L583" s="40">
        <v>12</v>
      </c>
      <c r="M583" s="40"/>
      <c r="N583" s="40"/>
      <c r="O583" s="40"/>
      <c r="P583" s="40"/>
      <c r="Q583" s="40">
        <v>18</v>
      </c>
      <c r="R583" s="40">
        <v>59</v>
      </c>
      <c r="S583" s="40">
        <v>41</v>
      </c>
      <c r="T583" s="40">
        <v>30</v>
      </c>
      <c r="U583" s="40"/>
      <c r="V583" s="40"/>
      <c r="W583" s="40"/>
      <c r="X583" s="40" t="s">
        <v>1141</v>
      </c>
      <c r="Y583" s="40" t="s">
        <v>1142</v>
      </c>
      <c r="Z583" s="40"/>
      <c r="AA583" s="40" t="s">
        <v>1143</v>
      </c>
      <c r="AB583" s="40" t="s">
        <v>1144</v>
      </c>
      <c r="AC583" s="40" t="s">
        <v>525</v>
      </c>
      <c r="AD583" s="40" t="s">
        <v>750</v>
      </c>
      <c r="AE583" s="40"/>
      <c r="AF583" s="40"/>
    </row>
    <row r="584" spans="1:32">
      <c r="A584" s="40" t="s">
        <v>1786</v>
      </c>
      <c r="B584" s="88">
        <v>42154</v>
      </c>
      <c r="C584" s="40" t="s">
        <v>642</v>
      </c>
      <c r="D584" s="40" t="s">
        <v>32</v>
      </c>
      <c r="E584" s="40" t="s">
        <v>25</v>
      </c>
      <c r="F584" s="47" t="s">
        <v>2360</v>
      </c>
      <c r="G584" s="40" t="s">
        <v>224</v>
      </c>
      <c r="H584" s="40" t="s">
        <v>66</v>
      </c>
      <c r="I584" s="40" t="s">
        <v>1162</v>
      </c>
      <c r="J584" s="40">
        <v>25</v>
      </c>
      <c r="K584" s="40">
        <v>18.100000000000001</v>
      </c>
      <c r="L584" s="40">
        <v>9.9</v>
      </c>
      <c r="M584" s="40"/>
      <c r="N584" s="40"/>
      <c r="O584" s="40"/>
      <c r="P584" s="40"/>
      <c r="Q584" s="40">
        <v>18</v>
      </c>
      <c r="R584" s="40">
        <v>64</v>
      </c>
      <c r="S584" s="40">
        <v>46</v>
      </c>
      <c r="T584" s="40">
        <v>15</v>
      </c>
      <c r="U584" s="40"/>
      <c r="V584" s="40"/>
      <c r="W584" s="40"/>
      <c r="X584" s="40" t="s">
        <v>1163</v>
      </c>
      <c r="Y584" s="40" t="s">
        <v>1164</v>
      </c>
      <c r="Z584" s="40"/>
      <c r="AA584" s="40" t="s">
        <v>1165</v>
      </c>
      <c r="AB584" s="40" t="s">
        <v>1166</v>
      </c>
      <c r="AC584" s="40" t="s">
        <v>750</v>
      </c>
      <c r="AD584" s="40" t="s">
        <v>525</v>
      </c>
      <c r="AE584" s="40" t="s">
        <v>1200</v>
      </c>
      <c r="AF584" s="40"/>
    </row>
    <row r="585" spans="1:32">
      <c r="A585" s="40" t="s">
        <v>1786</v>
      </c>
      <c r="B585" s="88">
        <v>42154</v>
      </c>
      <c r="C585" s="40" t="s">
        <v>644</v>
      </c>
      <c r="D585" s="40" t="s">
        <v>30</v>
      </c>
      <c r="E585" s="40" t="s">
        <v>25</v>
      </c>
      <c r="F585" s="47" t="s">
        <v>2361</v>
      </c>
      <c r="G585" s="40" t="s">
        <v>26</v>
      </c>
      <c r="H585" s="40" t="s">
        <v>33</v>
      </c>
      <c r="I585" s="40" t="s">
        <v>903</v>
      </c>
      <c r="J585" s="40">
        <v>25</v>
      </c>
      <c r="K585" s="40">
        <v>17</v>
      </c>
      <c r="L585" s="40">
        <v>8.3000000000000007</v>
      </c>
      <c r="M585" s="40"/>
      <c r="N585" s="40"/>
      <c r="O585" s="40"/>
      <c r="P585" s="40"/>
      <c r="Q585" s="40">
        <v>18</v>
      </c>
      <c r="R585" s="40">
        <v>54</v>
      </c>
      <c r="S585" s="40">
        <v>36</v>
      </c>
      <c r="T585" s="40">
        <v>36</v>
      </c>
      <c r="U585" s="40"/>
      <c r="V585" s="40"/>
      <c r="W585" s="40"/>
      <c r="X585" s="40" t="s">
        <v>1168</v>
      </c>
      <c r="Y585" s="40" t="s">
        <v>1169</v>
      </c>
      <c r="Z585" s="40"/>
      <c r="AA585" s="40"/>
      <c r="AB585" s="40"/>
      <c r="AC585" s="40" t="s">
        <v>750</v>
      </c>
      <c r="AD585" s="40" t="s">
        <v>750</v>
      </c>
      <c r="AE585" s="40"/>
      <c r="AF585" s="40"/>
    </row>
    <row r="586" spans="1:32">
      <c r="A586" s="40" t="s">
        <v>1786</v>
      </c>
      <c r="B586" s="88">
        <v>42154</v>
      </c>
      <c r="C586" s="40" t="s">
        <v>684</v>
      </c>
      <c r="D586" s="40" t="s">
        <v>30</v>
      </c>
      <c r="E586" s="40" t="s">
        <v>25</v>
      </c>
      <c r="F586" s="47" t="s">
        <v>2362</v>
      </c>
      <c r="G586" s="40" t="s">
        <v>224</v>
      </c>
      <c r="H586" s="40" t="s">
        <v>27</v>
      </c>
      <c r="I586" s="40" t="s">
        <v>1013</v>
      </c>
      <c r="J586" s="40">
        <v>25.7</v>
      </c>
      <c r="K586" s="40">
        <v>17.399999999999999</v>
      </c>
      <c r="L586" s="40">
        <v>13.9</v>
      </c>
      <c r="M586" s="40"/>
      <c r="N586" s="40"/>
      <c r="O586" s="40"/>
      <c r="P586" s="40"/>
      <c r="Q586" s="40">
        <v>18</v>
      </c>
      <c r="R586" s="40">
        <v>55</v>
      </c>
      <c r="S586" s="40">
        <v>37</v>
      </c>
      <c r="T586" s="40">
        <v>44</v>
      </c>
      <c r="U586" s="40"/>
      <c r="V586" s="40"/>
      <c r="W586" s="40"/>
      <c r="X586" s="40" t="s">
        <v>1185</v>
      </c>
      <c r="Y586" s="40" t="s">
        <v>1186</v>
      </c>
      <c r="Z586" s="40"/>
      <c r="AA586" s="40" t="s">
        <v>1187</v>
      </c>
      <c r="AB586" s="40" t="s">
        <v>1188</v>
      </c>
      <c r="AC586" s="40" t="s">
        <v>750</v>
      </c>
      <c r="AD586" s="40" t="s">
        <v>750</v>
      </c>
      <c r="AE586" s="40"/>
      <c r="AF586" s="40"/>
    </row>
    <row r="587" spans="1:32">
      <c r="A587" s="40" t="s">
        <v>1786</v>
      </c>
      <c r="B587" s="88">
        <v>42154</v>
      </c>
      <c r="C587" s="40" t="s">
        <v>650</v>
      </c>
      <c r="D587" s="40" t="s">
        <v>30</v>
      </c>
      <c r="E587" s="40" t="s">
        <v>25</v>
      </c>
      <c r="F587" s="47" t="s">
        <v>2363</v>
      </c>
      <c r="G587" s="40" t="s">
        <v>26</v>
      </c>
      <c r="H587" s="40" t="s">
        <v>27</v>
      </c>
      <c r="I587" s="40"/>
      <c r="J587" s="40">
        <v>26.3</v>
      </c>
      <c r="K587" s="40">
        <v>18.149999999999999</v>
      </c>
      <c r="L587" s="40">
        <v>14.8</v>
      </c>
      <c r="M587" s="40"/>
      <c r="N587" s="40"/>
      <c r="O587" s="40"/>
      <c r="P587" s="40"/>
      <c r="Q587" s="40">
        <v>18</v>
      </c>
      <c r="R587" s="40">
        <v>63</v>
      </c>
      <c r="S587" s="40">
        <v>45</v>
      </c>
      <c r="T587" s="40">
        <v>20</v>
      </c>
      <c r="U587" s="40"/>
      <c r="V587" s="40"/>
      <c r="W587" s="40"/>
      <c r="X587" s="40" t="s">
        <v>1170</v>
      </c>
      <c r="Y587" s="40" t="s">
        <v>1171</v>
      </c>
      <c r="Z587" s="40"/>
      <c r="AA587" s="40" t="s">
        <v>1172</v>
      </c>
      <c r="AB587" s="40" t="s">
        <v>1173</v>
      </c>
      <c r="AC587" s="40" t="s">
        <v>750</v>
      </c>
      <c r="AD587" s="40" t="s">
        <v>1213</v>
      </c>
      <c r="AE587" s="40"/>
      <c r="AF587" s="40"/>
    </row>
    <row r="588" spans="1:32">
      <c r="A588" s="40" t="s">
        <v>1787</v>
      </c>
      <c r="B588" s="88">
        <v>42155</v>
      </c>
      <c r="C588" s="40" t="s">
        <v>663</v>
      </c>
      <c r="D588" s="40" t="s">
        <v>121</v>
      </c>
      <c r="E588" s="40" t="s">
        <v>25</v>
      </c>
      <c r="F588" s="47" t="s">
        <v>2598</v>
      </c>
      <c r="G588" s="40" t="s">
        <v>26</v>
      </c>
      <c r="H588" s="40" t="s">
        <v>33</v>
      </c>
      <c r="I588" s="40" t="s">
        <v>903</v>
      </c>
      <c r="J588" s="40">
        <v>51.35</v>
      </c>
      <c r="K588" s="40"/>
      <c r="L588" s="40"/>
      <c r="M588" s="40">
        <v>192.05</v>
      </c>
      <c r="N588" s="40">
        <v>198.8</v>
      </c>
      <c r="O588" s="40">
        <f>(N588/M588)*100</f>
        <v>103.51470971101276</v>
      </c>
      <c r="P588" s="40">
        <v>37</v>
      </c>
      <c r="Q588" s="40">
        <v>18</v>
      </c>
      <c r="R588" s="40">
        <v>206</v>
      </c>
      <c r="S588" s="40">
        <v>188</v>
      </c>
      <c r="T588" s="40">
        <v>0</v>
      </c>
      <c r="U588" s="40"/>
      <c r="V588" s="40"/>
      <c r="W588" s="40"/>
      <c r="X588" s="40"/>
      <c r="Y588" s="40"/>
      <c r="Z588" s="40"/>
      <c r="AA588" s="40" t="s">
        <v>1220</v>
      </c>
      <c r="AB588" s="40" t="s">
        <v>1221</v>
      </c>
      <c r="AC588" s="40" t="s">
        <v>525</v>
      </c>
      <c r="AD588" s="40" t="s">
        <v>525</v>
      </c>
      <c r="AE588" s="40"/>
      <c r="AF588" s="40"/>
    </row>
    <row r="589" spans="1:32">
      <c r="A589" s="40" t="s">
        <v>1787</v>
      </c>
      <c r="B589" s="88">
        <v>42155</v>
      </c>
      <c r="C589" s="40" t="s">
        <v>655</v>
      </c>
      <c r="D589" s="40" t="s">
        <v>35</v>
      </c>
      <c r="E589" s="40" t="s">
        <v>25</v>
      </c>
      <c r="F589" s="47" t="s">
        <v>2364</v>
      </c>
      <c r="G589" s="40" t="s">
        <v>224</v>
      </c>
      <c r="H589" s="40" t="s">
        <v>33</v>
      </c>
      <c r="I589" s="40" t="s">
        <v>1215</v>
      </c>
      <c r="J589" s="40">
        <v>24.8</v>
      </c>
      <c r="K589" s="40">
        <v>17.5</v>
      </c>
      <c r="L589" s="40">
        <v>9.4</v>
      </c>
      <c r="M589" s="40"/>
      <c r="N589" s="40"/>
      <c r="O589" s="40"/>
      <c r="P589" s="40"/>
      <c r="Q589" s="40">
        <v>18</v>
      </c>
      <c r="R589" s="40">
        <v>58</v>
      </c>
      <c r="S589" s="40">
        <v>40</v>
      </c>
      <c r="T589" s="40">
        <v>0</v>
      </c>
      <c r="U589" s="40"/>
      <c r="V589" s="40"/>
      <c r="W589" s="40"/>
      <c r="X589" s="40" t="s">
        <v>1216</v>
      </c>
      <c r="Y589" s="40"/>
      <c r="Z589" s="40" t="s">
        <v>1217</v>
      </c>
      <c r="AA589" s="40"/>
      <c r="AB589" s="40" t="s">
        <v>1218</v>
      </c>
      <c r="AC589" s="40" t="s">
        <v>525</v>
      </c>
      <c r="AD589" s="40" t="s">
        <v>750</v>
      </c>
      <c r="AE589" s="40" t="s">
        <v>821</v>
      </c>
      <c r="AF589" s="40"/>
    </row>
    <row r="590" spans="1:32">
      <c r="A590" s="40" t="s">
        <v>1787</v>
      </c>
      <c r="B590" s="88">
        <v>42155</v>
      </c>
      <c r="C590" s="40" t="s">
        <v>633</v>
      </c>
      <c r="D590" s="40" t="s">
        <v>239</v>
      </c>
      <c r="E590" s="40" t="s">
        <v>53</v>
      </c>
      <c r="F590" s="47" t="s">
        <v>2316</v>
      </c>
      <c r="G590" s="40" t="s">
        <v>26</v>
      </c>
      <c r="H590" s="40" t="s">
        <v>33</v>
      </c>
      <c r="I590" s="40"/>
      <c r="J590" s="40"/>
      <c r="K590" s="40"/>
      <c r="L590" s="40"/>
      <c r="M590" s="40"/>
      <c r="N590" s="40"/>
      <c r="O590" s="40"/>
      <c r="P590" s="40"/>
      <c r="Q590" s="40"/>
      <c r="R590" s="40"/>
      <c r="S590" s="40"/>
      <c r="T590" s="40"/>
      <c r="U590" s="40"/>
      <c r="V590" s="40"/>
      <c r="W590" s="40"/>
      <c r="X590" s="40"/>
      <c r="Y590" s="40"/>
      <c r="Z590" s="40"/>
      <c r="AA590" s="40"/>
      <c r="AB590" s="40"/>
      <c r="AC590" s="40" t="s">
        <v>750</v>
      </c>
      <c r="AD590" s="40" t="s">
        <v>750</v>
      </c>
      <c r="AE590" s="40" t="s">
        <v>1225</v>
      </c>
      <c r="AF590" s="40"/>
    </row>
    <row r="591" spans="1:32">
      <c r="A591" s="40" t="s">
        <v>1787</v>
      </c>
      <c r="B591" s="88">
        <v>42155</v>
      </c>
      <c r="C591" s="40" t="s">
        <v>623</v>
      </c>
      <c r="D591" s="40" t="s">
        <v>239</v>
      </c>
      <c r="E591" s="40" t="s">
        <v>25</v>
      </c>
      <c r="F591" s="47" t="s">
        <v>1425</v>
      </c>
      <c r="G591" s="40" t="s">
        <v>26</v>
      </c>
      <c r="H591" s="40" t="s">
        <v>27</v>
      </c>
      <c r="I591" s="40" t="s">
        <v>769</v>
      </c>
      <c r="J591" s="40">
        <v>44.35</v>
      </c>
      <c r="K591" s="40"/>
      <c r="L591" s="40"/>
      <c r="M591" s="40">
        <v>189.15</v>
      </c>
      <c r="N591" s="40">
        <v>182.4</v>
      </c>
      <c r="O591" s="40">
        <f>(N591/M591)*100</f>
        <v>96.431403647898492</v>
      </c>
      <c r="P591" s="40">
        <v>42.4</v>
      </c>
      <c r="Q591" s="40">
        <v>18</v>
      </c>
      <c r="R591" s="40">
        <v>199</v>
      </c>
      <c r="S591" s="40">
        <v>181</v>
      </c>
      <c r="T591" s="40">
        <v>0</v>
      </c>
      <c r="U591" s="40"/>
      <c r="V591" s="40" t="s">
        <v>1018</v>
      </c>
      <c r="W591" s="40"/>
      <c r="X591" s="40"/>
      <c r="Y591" s="40"/>
      <c r="Z591" s="40"/>
      <c r="AA591" s="40"/>
      <c r="AB591" s="40"/>
      <c r="AC591" s="40" t="s">
        <v>525</v>
      </c>
      <c r="AD591" s="40" t="s">
        <v>750</v>
      </c>
      <c r="AE591" s="40"/>
      <c r="AF591" s="40"/>
    </row>
    <row r="592" spans="1:32" s="91" customFormat="1">
      <c r="A592" s="41" t="s">
        <v>1787</v>
      </c>
      <c r="B592" s="90">
        <v>42155</v>
      </c>
      <c r="C592" s="41" t="s">
        <v>590</v>
      </c>
      <c r="D592" s="41" t="s">
        <v>265</v>
      </c>
      <c r="E592" s="41" t="s">
        <v>53</v>
      </c>
      <c r="F592" s="71" t="s">
        <v>2238</v>
      </c>
      <c r="G592" s="40" t="s">
        <v>26</v>
      </c>
      <c r="H592" s="40" t="s">
        <v>33</v>
      </c>
      <c r="I592" s="41"/>
      <c r="J592" s="41"/>
      <c r="K592" s="41"/>
      <c r="L592" s="41"/>
      <c r="M592" s="41"/>
      <c r="N592" s="41"/>
      <c r="O592" s="41"/>
      <c r="P592" s="41"/>
      <c r="Q592" s="41"/>
      <c r="R592" s="41"/>
      <c r="S592" s="41"/>
      <c r="T592" s="41"/>
      <c r="U592" s="41"/>
      <c r="V592" s="41" t="s">
        <v>1189</v>
      </c>
      <c r="W592" s="41" t="s">
        <v>1190</v>
      </c>
      <c r="X592" s="41"/>
      <c r="Y592" s="41"/>
      <c r="Z592" s="41"/>
      <c r="AA592" s="41"/>
      <c r="AB592" s="41"/>
      <c r="AC592" s="41" t="s">
        <v>750</v>
      </c>
      <c r="AD592" s="40" t="s">
        <v>750</v>
      </c>
      <c r="AE592" s="40"/>
      <c r="AF592" s="40"/>
    </row>
    <row r="593" spans="1:32">
      <c r="A593" s="40" t="s">
        <v>1787</v>
      </c>
      <c r="B593" s="88">
        <v>42155</v>
      </c>
      <c r="C593" s="40" t="s">
        <v>597</v>
      </c>
      <c r="D593" s="40" t="s">
        <v>32</v>
      </c>
      <c r="E593" s="40" t="s">
        <v>25</v>
      </c>
      <c r="F593" s="47" t="s">
        <v>2365</v>
      </c>
      <c r="G593" s="40" t="s">
        <v>224</v>
      </c>
      <c r="H593" s="40" t="s">
        <v>90</v>
      </c>
      <c r="I593" s="40" t="s">
        <v>1197</v>
      </c>
      <c r="J593" s="40">
        <v>27.15</v>
      </c>
      <c r="K593" s="40">
        <v>16.600000000000001</v>
      </c>
      <c r="L593" s="40">
        <v>10</v>
      </c>
      <c r="M593" s="40"/>
      <c r="N593" s="40"/>
      <c r="O593" s="40"/>
      <c r="P593" s="40"/>
      <c r="Q593" s="40">
        <v>19</v>
      </c>
      <c r="R593" s="40">
        <v>66</v>
      </c>
      <c r="S593" s="40">
        <v>47</v>
      </c>
      <c r="T593" s="40">
        <v>12</v>
      </c>
      <c r="U593" s="40"/>
      <c r="V593" s="40"/>
      <c r="W593" s="40"/>
      <c r="X593" s="40" t="s">
        <v>1198</v>
      </c>
      <c r="Y593" s="40" t="s">
        <v>1199</v>
      </c>
      <c r="Z593" s="40"/>
      <c r="AA593" s="40"/>
      <c r="AB593" s="40"/>
      <c r="AC593" s="40" t="s">
        <v>750</v>
      </c>
      <c r="AD593" s="40" t="s">
        <v>525</v>
      </c>
      <c r="AE593" s="40"/>
      <c r="AF593" s="40"/>
    </row>
    <row r="594" spans="1:32">
      <c r="A594" s="40" t="s">
        <v>1787</v>
      </c>
      <c r="B594" s="88">
        <v>42155</v>
      </c>
      <c r="C594" s="40" t="s">
        <v>608</v>
      </c>
      <c r="D594" s="40" t="s">
        <v>32</v>
      </c>
      <c r="E594" s="40" t="s">
        <v>25</v>
      </c>
      <c r="F594" s="47" t="s">
        <v>2366</v>
      </c>
      <c r="G594" s="40" t="s">
        <v>227</v>
      </c>
      <c r="H594" s="40" t="s">
        <v>33</v>
      </c>
      <c r="I594" s="40" t="s">
        <v>1050</v>
      </c>
      <c r="J594" s="40">
        <v>25.6</v>
      </c>
      <c r="K594" s="40">
        <v>17.2</v>
      </c>
      <c r="L594" s="40">
        <v>7.2</v>
      </c>
      <c r="M594" s="40"/>
      <c r="N594" s="40"/>
      <c r="O594" s="40"/>
      <c r="P594" s="40"/>
      <c r="Q594" s="40">
        <v>19</v>
      </c>
      <c r="R594" s="40">
        <v>61</v>
      </c>
      <c r="S594" s="40">
        <v>42</v>
      </c>
      <c r="T594" s="40">
        <v>21</v>
      </c>
      <c r="U594" s="40"/>
      <c r="V594" s="40"/>
      <c r="W594" s="40"/>
      <c r="X594" s="40" t="s">
        <v>1205</v>
      </c>
      <c r="Y594" s="40" t="s">
        <v>1206</v>
      </c>
      <c r="Z594" s="40" t="s">
        <v>1207</v>
      </c>
      <c r="AA594" s="40" t="s">
        <v>1208</v>
      </c>
      <c r="AB594" s="40" t="s">
        <v>1209</v>
      </c>
      <c r="AC594" s="40" t="s">
        <v>750</v>
      </c>
      <c r="AD594" s="40" t="s">
        <v>525</v>
      </c>
      <c r="AE594" s="40"/>
      <c r="AF594" s="40"/>
    </row>
    <row r="595" spans="1:32">
      <c r="A595" s="40" t="s">
        <v>1787</v>
      </c>
      <c r="B595" s="88">
        <v>42155</v>
      </c>
      <c r="C595" s="40" t="s">
        <v>625</v>
      </c>
      <c r="D595" s="40" t="s">
        <v>32</v>
      </c>
      <c r="E595" s="40" t="s">
        <v>53</v>
      </c>
      <c r="F595" s="47" t="s">
        <v>2367</v>
      </c>
      <c r="G595" s="40"/>
      <c r="H595" s="40"/>
      <c r="I595" s="40"/>
      <c r="J595" s="40"/>
      <c r="K595" s="40"/>
      <c r="L595" s="40"/>
      <c r="M595" s="40"/>
      <c r="N595" s="40"/>
      <c r="O595" s="40"/>
      <c r="P595" s="40"/>
      <c r="Q595" s="40"/>
      <c r="R595" s="40"/>
      <c r="S595" s="40"/>
      <c r="T595" s="40"/>
      <c r="U595" s="40"/>
      <c r="V595" s="40"/>
      <c r="W595" s="40"/>
      <c r="X595" s="40"/>
      <c r="Y595" s="40"/>
      <c r="Z595" s="40"/>
      <c r="AA595" s="40"/>
      <c r="AB595" s="40"/>
      <c r="AC595" s="40" t="s">
        <v>750</v>
      </c>
      <c r="AD595" s="40" t="s">
        <v>750</v>
      </c>
      <c r="AE595" s="40"/>
      <c r="AF595" s="40"/>
    </row>
    <row r="596" spans="1:32">
      <c r="A596" s="40" t="s">
        <v>1787</v>
      </c>
      <c r="B596" s="88">
        <v>42155</v>
      </c>
      <c r="C596" s="40" t="s">
        <v>675</v>
      </c>
      <c r="D596" s="40" t="s">
        <v>32</v>
      </c>
      <c r="E596" s="40" t="s">
        <v>25</v>
      </c>
      <c r="F596" s="47" t="s">
        <v>2368</v>
      </c>
      <c r="G596" s="40" t="s">
        <v>224</v>
      </c>
      <c r="H596" s="40" t="s">
        <v>66</v>
      </c>
      <c r="I596" s="40" t="s">
        <v>1226</v>
      </c>
      <c r="J596" s="40">
        <v>27.05</v>
      </c>
      <c r="K596" s="40">
        <v>20.5</v>
      </c>
      <c r="L596" s="40">
        <v>13.7</v>
      </c>
      <c r="M596" s="40"/>
      <c r="N596" s="40"/>
      <c r="O596" s="40"/>
      <c r="P596" s="40"/>
      <c r="Q596" s="40">
        <v>18</v>
      </c>
      <c r="R596" s="40">
        <v>61</v>
      </c>
      <c r="S596" s="40">
        <v>43</v>
      </c>
      <c r="T596" s="40">
        <v>17</v>
      </c>
      <c r="U596" s="40"/>
      <c r="V596" s="40"/>
      <c r="W596" s="40"/>
      <c r="X596" s="40" t="s">
        <v>1227</v>
      </c>
      <c r="Y596" s="40" t="s">
        <v>1228</v>
      </c>
      <c r="Z596" s="40"/>
      <c r="AA596" s="40" t="s">
        <v>1229</v>
      </c>
      <c r="AB596" s="40" t="s">
        <v>1230</v>
      </c>
      <c r="AC596" s="40" t="s">
        <v>525</v>
      </c>
      <c r="AD596" s="40" t="s">
        <v>750</v>
      </c>
      <c r="AE596" s="40"/>
      <c r="AF596" s="40"/>
    </row>
    <row r="597" spans="1:32">
      <c r="A597" s="40" t="s">
        <v>1787</v>
      </c>
      <c r="B597" s="88">
        <v>42155</v>
      </c>
      <c r="C597" s="40" t="s">
        <v>672</v>
      </c>
      <c r="D597" s="40" t="s">
        <v>32</v>
      </c>
      <c r="E597" s="40" t="s">
        <v>25</v>
      </c>
      <c r="F597" s="47" t="s">
        <v>2369</v>
      </c>
      <c r="G597" s="40" t="s">
        <v>224</v>
      </c>
      <c r="H597" s="40" t="s">
        <v>33</v>
      </c>
      <c r="I597" s="40" t="s">
        <v>1215</v>
      </c>
      <c r="J597" s="40">
        <v>27.5</v>
      </c>
      <c r="K597" s="40">
        <v>20.7</v>
      </c>
      <c r="L597" s="40">
        <v>11.6</v>
      </c>
      <c r="M597" s="40"/>
      <c r="N597" s="40"/>
      <c r="O597" s="40"/>
      <c r="P597" s="40"/>
      <c r="Q597" s="40">
        <v>74</v>
      </c>
      <c r="R597" s="40">
        <v>18</v>
      </c>
      <c r="S597" s="40">
        <v>56</v>
      </c>
      <c r="T597" s="40">
        <v>24</v>
      </c>
      <c r="U597" s="40"/>
      <c r="V597" s="40" t="s">
        <v>1222</v>
      </c>
      <c r="W597" s="40"/>
      <c r="X597" s="40" t="s">
        <v>1223</v>
      </c>
      <c r="Y597" s="40" t="s">
        <v>1224</v>
      </c>
      <c r="Z597" s="40"/>
      <c r="AA597" s="40"/>
      <c r="AB597" s="40"/>
      <c r="AC597" s="40" t="s">
        <v>525</v>
      </c>
      <c r="AD597" s="40" t="s">
        <v>750</v>
      </c>
      <c r="AE597" s="40"/>
      <c r="AF597" s="40"/>
    </row>
    <row r="598" spans="1:32">
      <c r="A598" s="40" t="s">
        <v>1787</v>
      </c>
      <c r="B598" s="88">
        <v>42155</v>
      </c>
      <c r="C598" s="40" t="s">
        <v>591</v>
      </c>
      <c r="D598" s="40" t="s">
        <v>30</v>
      </c>
      <c r="E598" s="40" t="s">
        <v>25</v>
      </c>
      <c r="F598" s="47" t="s">
        <v>2370</v>
      </c>
      <c r="G598" s="40" t="s">
        <v>26</v>
      </c>
      <c r="H598" s="40" t="s">
        <v>27</v>
      </c>
      <c r="I598" s="40" t="s">
        <v>769</v>
      </c>
      <c r="J598" s="40">
        <v>27.75</v>
      </c>
      <c r="K598" s="40">
        <v>18.7</v>
      </c>
      <c r="L598" s="40">
        <v>14.05</v>
      </c>
      <c r="M598" s="40"/>
      <c r="N598" s="40"/>
      <c r="O598" s="40"/>
      <c r="P598" s="40"/>
      <c r="Q598" s="40">
        <v>17</v>
      </c>
      <c r="R598" s="40">
        <v>65</v>
      </c>
      <c r="S598" s="40">
        <v>48</v>
      </c>
      <c r="T598" s="40">
        <v>95</v>
      </c>
      <c r="U598" s="40"/>
      <c r="V598" s="40"/>
      <c r="W598" s="40"/>
      <c r="X598" s="40" t="s">
        <v>1191</v>
      </c>
      <c r="Y598" s="40" t="s">
        <v>1192</v>
      </c>
      <c r="Z598" s="40" t="s">
        <v>1193</v>
      </c>
      <c r="AA598" s="40"/>
      <c r="AB598" s="40" t="s">
        <v>1194</v>
      </c>
      <c r="AC598" s="40" t="s">
        <v>525</v>
      </c>
      <c r="AD598" s="40" t="s">
        <v>750</v>
      </c>
      <c r="AE598" s="40"/>
      <c r="AF598" s="40"/>
    </row>
    <row r="599" spans="1:32">
      <c r="A599" s="40" t="s">
        <v>1787</v>
      </c>
      <c r="B599" s="88">
        <v>42155</v>
      </c>
      <c r="C599" s="40" t="s">
        <v>602</v>
      </c>
      <c r="D599" s="40" t="s">
        <v>30</v>
      </c>
      <c r="E599" s="40" t="s">
        <v>25</v>
      </c>
      <c r="F599" s="47" t="s">
        <v>1573</v>
      </c>
      <c r="G599" s="40" t="s">
        <v>224</v>
      </c>
      <c r="H599" s="40" t="s">
        <v>27</v>
      </c>
      <c r="I599" s="40" t="s">
        <v>1013</v>
      </c>
      <c r="J599" s="40">
        <v>26.9</v>
      </c>
      <c r="K599" s="40">
        <v>18.600000000000001</v>
      </c>
      <c r="L599" s="40">
        <v>12.8</v>
      </c>
      <c r="M599" s="40"/>
      <c r="N599" s="40"/>
      <c r="O599" s="40"/>
      <c r="P599" s="40"/>
      <c r="Q599" s="40">
        <v>18</v>
      </c>
      <c r="R599" s="40">
        <v>57</v>
      </c>
      <c r="S599" s="40">
        <v>39</v>
      </c>
      <c r="T599" s="40">
        <v>34</v>
      </c>
      <c r="U599" s="40"/>
      <c r="V599" s="40"/>
      <c r="W599" s="40"/>
      <c r="X599" s="40" t="s">
        <v>1201</v>
      </c>
      <c r="Y599" s="40" t="s">
        <v>1202</v>
      </c>
      <c r="Z599" s="40" t="s">
        <v>1203</v>
      </c>
      <c r="AA599" s="40"/>
      <c r="AB599" s="40"/>
      <c r="AC599" s="40" t="s">
        <v>750</v>
      </c>
      <c r="AD599" s="40" t="s">
        <v>525</v>
      </c>
      <c r="AE599" s="40"/>
      <c r="AF599" s="40"/>
    </row>
    <row r="600" spans="1:32" s="91" customFormat="1">
      <c r="A600" s="40" t="s">
        <v>1788</v>
      </c>
      <c r="B600" s="88">
        <v>42156</v>
      </c>
      <c r="C600" s="40" t="s">
        <v>655</v>
      </c>
      <c r="D600" s="40" t="s">
        <v>35</v>
      </c>
      <c r="E600" s="40" t="s">
        <v>25</v>
      </c>
      <c r="F600" s="47" t="s">
        <v>2371</v>
      </c>
      <c r="G600" s="40" t="s">
        <v>26</v>
      </c>
      <c r="H600" s="40" t="s">
        <v>27</v>
      </c>
      <c r="I600" s="40"/>
      <c r="J600" s="40">
        <v>26.4</v>
      </c>
      <c r="K600" s="40">
        <v>19.5</v>
      </c>
      <c r="L600" s="40">
        <v>18.8</v>
      </c>
      <c r="M600" s="40"/>
      <c r="N600" s="40"/>
      <c r="O600" s="40"/>
      <c r="P600" s="40"/>
      <c r="Q600" s="40">
        <v>86</v>
      </c>
      <c r="R600" s="40">
        <v>14</v>
      </c>
      <c r="S600" s="40"/>
      <c r="T600" s="40">
        <v>0</v>
      </c>
      <c r="U600" s="40"/>
      <c r="V600" s="40"/>
      <c r="W600" s="40"/>
      <c r="X600" s="40" t="s">
        <v>1244</v>
      </c>
      <c r="Y600" s="40"/>
      <c r="Z600" s="40"/>
      <c r="AA600" s="40" t="s">
        <v>1245</v>
      </c>
      <c r="AB600" s="40" t="s">
        <v>1246</v>
      </c>
      <c r="AC600" s="40" t="s">
        <v>525</v>
      </c>
      <c r="AD600" s="40"/>
      <c r="AE600" s="40"/>
      <c r="AF600" s="40"/>
    </row>
    <row r="601" spans="1:32">
      <c r="A601" s="40" t="s">
        <v>1788</v>
      </c>
      <c r="B601" s="88">
        <v>42156</v>
      </c>
      <c r="C601" s="40" t="s">
        <v>591</v>
      </c>
      <c r="D601" s="40" t="s">
        <v>239</v>
      </c>
      <c r="E601" s="40" t="s">
        <v>25</v>
      </c>
      <c r="F601" s="47" t="s">
        <v>2372</v>
      </c>
      <c r="G601" s="40" t="s">
        <v>227</v>
      </c>
      <c r="H601" s="40" t="s">
        <v>27</v>
      </c>
      <c r="I601" s="40" t="s">
        <v>1233</v>
      </c>
      <c r="J601" s="40">
        <v>44.1</v>
      </c>
      <c r="K601" s="40"/>
      <c r="L601" s="40"/>
      <c r="M601" s="40">
        <v>178.8</v>
      </c>
      <c r="N601" s="40">
        <v>180</v>
      </c>
      <c r="O601" s="40">
        <f>(N601/M601)*100</f>
        <v>100.67114093959731</v>
      </c>
      <c r="P601" s="40">
        <v>43.65</v>
      </c>
      <c r="Q601" s="40">
        <v>14</v>
      </c>
      <c r="R601" s="40">
        <v>199</v>
      </c>
      <c r="S601" s="40">
        <v>185</v>
      </c>
      <c r="T601" s="40">
        <v>0</v>
      </c>
      <c r="U601" s="40"/>
      <c r="V601" s="40"/>
      <c r="W601" s="40"/>
      <c r="X601" s="40"/>
      <c r="Y601" s="40"/>
      <c r="Z601" s="40"/>
      <c r="AA601" s="40"/>
      <c r="AB601" s="40"/>
      <c r="AC601" s="40" t="s">
        <v>525</v>
      </c>
      <c r="AD601" s="40"/>
      <c r="AE601" s="40" t="s">
        <v>1250</v>
      </c>
      <c r="AF601" s="40"/>
    </row>
    <row r="602" spans="1:32">
      <c r="A602" s="40" t="s">
        <v>1788</v>
      </c>
      <c r="B602" s="88">
        <v>42156</v>
      </c>
      <c r="C602" s="40" t="s">
        <v>740</v>
      </c>
      <c r="D602" s="40" t="s">
        <v>29</v>
      </c>
      <c r="E602" s="40" t="s">
        <v>25</v>
      </c>
      <c r="F602" s="47" t="s">
        <v>2373</v>
      </c>
      <c r="G602" s="40" t="s">
        <v>224</v>
      </c>
      <c r="H602" s="40" t="s">
        <v>33</v>
      </c>
      <c r="I602" s="40" t="s">
        <v>1238</v>
      </c>
      <c r="J602" s="40">
        <v>38.5</v>
      </c>
      <c r="K602" s="40">
        <v>24.15</v>
      </c>
      <c r="L602" s="40">
        <v>11.25</v>
      </c>
      <c r="M602" s="40"/>
      <c r="N602" s="40"/>
      <c r="O602" s="40"/>
      <c r="P602" s="40"/>
      <c r="Q602" s="40">
        <v>147</v>
      </c>
      <c r="R602" s="40">
        <v>18</v>
      </c>
      <c r="S602" s="40">
        <v>129</v>
      </c>
      <c r="T602" s="40">
        <v>30</v>
      </c>
      <c r="U602" s="40"/>
      <c r="V602" s="40"/>
      <c r="W602" s="40"/>
      <c r="X602" s="40" t="s">
        <v>1239</v>
      </c>
      <c r="Y602" s="40" t="s">
        <v>1240</v>
      </c>
      <c r="Z602" s="40" t="s">
        <v>1241</v>
      </c>
      <c r="AA602" s="40" t="s">
        <v>1242</v>
      </c>
      <c r="AB602" s="40" t="s">
        <v>1243</v>
      </c>
      <c r="AC602" s="40" t="s">
        <v>750</v>
      </c>
      <c r="AD602" s="40"/>
      <c r="AE602" s="40"/>
      <c r="AF602" s="40"/>
    </row>
    <row r="603" spans="1:32">
      <c r="A603" s="41" t="s">
        <v>1788</v>
      </c>
      <c r="B603" s="90">
        <v>42156</v>
      </c>
      <c r="C603" s="41" t="s">
        <v>661</v>
      </c>
      <c r="D603" s="41" t="s">
        <v>265</v>
      </c>
      <c r="E603" s="41" t="s">
        <v>25</v>
      </c>
      <c r="F603" s="71" t="s">
        <v>2610</v>
      </c>
      <c r="G603" s="41"/>
      <c r="H603" s="41"/>
      <c r="I603" s="41"/>
      <c r="J603" s="41">
        <v>39.799999999999997</v>
      </c>
      <c r="K603" s="41"/>
      <c r="L603" s="41"/>
      <c r="M603" s="41">
        <v>140.75</v>
      </c>
      <c r="N603" s="41">
        <v>172.2</v>
      </c>
      <c r="O603" s="41">
        <v>26.3</v>
      </c>
      <c r="P603" s="41"/>
      <c r="Q603" s="41"/>
      <c r="R603" s="41"/>
      <c r="S603" s="41"/>
      <c r="T603" s="41">
        <v>0</v>
      </c>
      <c r="U603" s="41"/>
      <c r="V603" s="41" t="s">
        <v>1247</v>
      </c>
      <c r="W603" s="41" t="s">
        <v>1248</v>
      </c>
      <c r="X603" s="41"/>
      <c r="Y603" s="41"/>
      <c r="Z603" s="41"/>
      <c r="AA603" s="41"/>
      <c r="AB603" s="41"/>
      <c r="AC603" s="41" t="s">
        <v>525</v>
      </c>
      <c r="AD603" s="40"/>
      <c r="AE603" s="40"/>
      <c r="AF603" s="40"/>
    </row>
    <row r="604" spans="1:32">
      <c r="A604" s="40" t="s">
        <v>1789</v>
      </c>
      <c r="B604" s="88">
        <v>42157</v>
      </c>
      <c r="C604" s="40" t="s">
        <v>591</v>
      </c>
      <c r="D604" s="40" t="s">
        <v>121</v>
      </c>
      <c r="E604" s="40" t="s">
        <v>53</v>
      </c>
      <c r="F604" s="47" t="s">
        <v>2221</v>
      </c>
      <c r="G604" s="40" t="s">
        <v>26</v>
      </c>
      <c r="H604" s="40" t="s">
        <v>27</v>
      </c>
      <c r="I604" s="40"/>
      <c r="J604" s="40"/>
      <c r="K604" s="40"/>
      <c r="L604" s="40"/>
      <c r="M604" s="40"/>
      <c r="N604" s="40"/>
      <c r="O604" s="40"/>
      <c r="P604" s="40"/>
      <c r="Q604" s="40"/>
      <c r="R604" s="40"/>
      <c r="S604" s="40"/>
      <c r="T604" s="40"/>
      <c r="U604" s="40"/>
      <c r="V604" s="40"/>
      <c r="W604" s="40"/>
      <c r="X604" s="40"/>
      <c r="Y604" s="40"/>
      <c r="Z604" s="40"/>
      <c r="AA604" s="40"/>
      <c r="AB604" s="40"/>
      <c r="AC604" s="40"/>
      <c r="AD604" s="40"/>
      <c r="AE604" s="40"/>
      <c r="AF604" s="40"/>
    </row>
    <row r="605" spans="1:32">
      <c r="A605" s="40" t="s">
        <v>1789</v>
      </c>
      <c r="B605" s="88">
        <v>42157</v>
      </c>
      <c r="C605" s="40" t="s">
        <v>605</v>
      </c>
      <c r="D605" s="40" t="s">
        <v>36</v>
      </c>
      <c r="E605" s="40" t="s">
        <v>53</v>
      </c>
      <c r="F605" s="47" t="s">
        <v>2279</v>
      </c>
      <c r="G605" s="40" t="s">
        <v>26</v>
      </c>
      <c r="H605" s="40" t="s">
        <v>33</v>
      </c>
      <c r="I605" s="40"/>
      <c r="J605" s="40"/>
      <c r="K605" s="40"/>
      <c r="L605" s="40"/>
      <c r="M605" s="40"/>
      <c r="N605" s="40"/>
      <c r="O605" s="40"/>
      <c r="P605" s="40"/>
      <c r="Q605" s="40"/>
      <c r="R605" s="40"/>
      <c r="S605" s="40"/>
      <c r="T605" s="40"/>
      <c r="U605" s="40"/>
      <c r="V605" s="40"/>
      <c r="W605" s="40"/>
      <c r="X605" s="40"/>
      <c r="Y605" s="40"/>
      <c r="Z605" s="40"/>
      <c r="AA605" s="40"/>
      <c r="AB605" s="40"/>
      <c r="AC605" s="40"/>
      <c r="AD605" s="40"/>
      <c r="AE605" s="40"/>
      <c r="AF605" s="40"/>
    </row>
    <row r="606" spans="1:32">
      <c r="A606" s="40" t="s">
        <v>1790</v>
      </c>
      <c r="B606" s="88">
        <v>42417</v>
      </c>
      <c r="C606" s="40" t="s">
        <v>1451</v>
      </c>
      <c r="D606" s="40" t="s">
        <v>35</v>
      </c>
      <c r="E606" s="40" t="s">
        <v>53</v>
      </c>
      <c r="F606" s="47" t="s">
        <v>1257</v>
      </c>
      <c r="G606" s="40" t="s">
        <v>26</v>
      </c>
      <c r="H606" s="40" t="s">
        <v>27</v>
      </c>
      <c r="I606" s="40"/>
      <c r="J606" s="40"/>
      <c r="K606" s="40"/>
      <c r="L606" s="40"/>
      <c r="M606" s="40"/>
      <c r="N606" s="40"/>
      <c r="O606" s="40"/>
      <c r="P606" s="40"/>
      <c r="Q606" s="40"/>
      <c r="R606" s="40"/>
      <c r="S606" s="40"/>
      <c r="T606" s="40"/>
      <c r="U606" s="40"/>
      <c r="V606" s="40"/>
      <c r="W606" s="40"/>
      <c r="X606" s="40"/>
      <c r="Y606" s="40"/>
      <c r="Z606" s="40"/>
      <c r="AA606" s="40"/>
      <c r="AB606" s="40"/>
      <c r="AC606" s="40"/>
      <c r="AD606" s="40" t="s">
        <v>216</v>
      </c>
      <c r="AE606" s="75" t="s">
        <v>1258</v>
      </c>
      <c r="AF606" s="40"/>
    </row>
    <row r="607" spans="1:32">
      <c r="A607" s="40" t="s">
        <v>1790</v>
      </c>
      <c r="B607" s="88">
        <v>42417</v>
      </c>
      <c r="C607" s="40" t="s">
        <v>1483</v>
      </c>
      <c r="D607" s="40" t="s">
        <v>239</v>
      </c>
      <c r="E607" s="40" t="s">
        <v>25</v>
      </c>
      <c r="F607" s="40" t="s">
        <v>1276</v>
      </c>
      <c r="G607" s="40" t="s">
        <v>26</v>
      </c>
      <c r="H607" s="40" t="s">
        <v>33</v>
      </c>
      <c r="I607" s="40" t="s">
        <v>1277</v>
      </c>
      <c r="J607" s="40">
        <v>44.7</v>
      </c>
      <c r="K607" s="40"/>
      <c r="L607" s="40"/>
      <c r="M607" s="40">
        <v>183.45</v>
      </c>
      <c r="N607" s="40">
        <v>177.9</v>
      </c>
      <c r="O607" s="40">
        <v>96.974652493867552</v>
      </c>
      <c r="P607" s="40">
        <v>37.6</v>
      </c>
      <c r="Q607" s="40">
        <v>18</v>
      </c>
      <c r="R607" s="40">
        <v>192</v>
      </c>
      <c r="S607" s="40">
        <v>174</v>
      </c>
      <c r="T607" s="40">
        <v>0</v>
      </c>
      <c r="U607" s="40"/>
      <c r="V607" s="40" t="s">
        <v>1278</v>
      </c>
      <c r="W607" s="40"/>
      <c r="X607" s="40"/>
      <c r="Y607" s="40"/>
      <c r="Z607" s="40"/>
      <c r="AA607" s="40"/>
      <c r="AB607" s="40"/>
      <c r="AC607" s="40" t="s">
        <v>750</v>
      </c>
      <c r="AD607" s="40" t="s">
        <v>216</v>
      </c>
      <c r="AE607" s="40" t="s">
        <v>1279</v>
      </c>
      <c r="AF607" s="40"/>
    </row>
    <row r="608" spans="1:32">
      <c r="A608" s="40" t="s">
        <v>1790</v>
      </c>
      <c r="B608" s="88">
        <v>42417</v>
      </c>
      <c r="C608" s="40" t="s">
        <v>1812</v>
      </c>
      <c r="D608" s="40" t="s">
        <v>36</v>
      </c>
      <c r="E608" s="40" t="s">
        <v>53</v>
      </c>
      <c r="F608" s="47" t="s">
        <v>1255</v>
      </c>
      <c r="G608" s="40" t="s">
        <v>26</v>
      </c>
      <c r="H608" s="40" t="s">
        <v>27</v>
      </c>
      <c r="I608" s="40"/>
      <c r="J608" s="40"/>
      <c r="K608" s="40"/>
      <c r="L608" s="40"/>
      <c r="M608" s="40"/>
      <c r="N608" s="40"/>
      <c r="O608" s="40"/>
      <c r="P608" s="40"/>
      <c r="Q608" s="40"/>
      <c r="R608" s="40"/>
      <c r="S608" s="40"/>
      <c r="T608" s="40"/>
      <c r="U608" s="40"/>
      <c r="V608" s="40"/>
      <c r="W608" s="40"/>
      <c r="X608" s="40"/>
      <c r="Y608" s="40"/>
      <c r="Z608" s="40"/>
      <c r="AA608" s="40"/>
      <c r="AB608" s="40"/>
      <c r="AC608" s="40"/>
      <c r="AD608" s="40" t="s">
        <v>79</v>
      </c>
      <c r="AE608" s="75" t="s">
        <v>1256</v>
      </c>
      <c r="AF608" s="40"/>
    </row>
    <row r="609" spans="1:32">
      <c r="A609" s="40" t="s">
        <v>1790</v>
      </c>
      <c r="B609" s="88">
        <v>42417</v>
      </c>
      <c r="C609" s="40" t="s">
        <v>1481</v>
      </c>
      <c r="D609" s="40" t="s">
        <v>36</v>
      </c>
      <c r="E609" s="40" t="s">
        <v>25</v>
      </c>
      <c r="F609" s="47" t="s">
        <v>1272</v>
      </c>
      <c r="G609" s="40" t="s">
        <v>224</v>
      </c>
      <c r="H609" s="40" t="s">
        <v>33</v>
      </c>
      <c r="I609" s="40" t="s">
        <v>1273</v>
      </c>
      <c r="J609" s="40">
        <v>34.799999999999997</v>
      </c>
      <c r="K609" s="40"/>
      <c r="L609" s="40"/>
      <c r="M609" s="40">
        <v>139</v>
      </c>
      <c r="N609" s="40">
        <v>101.7</v>
      </c>
      <c r="O609" s="40">
        <v>73.165467625899282</v>
      </c>
      <c r="P609" s="40"/>
      <c r="Q609" s="40">
        <v>18</v>
      </c>
      <c r="R609" s="40">
        <v>120</v>
      </c>
      <c r="S609" s="40">
        <v>102</v>
      </c>
      <c r="T609" s="40">
        <v>0</v>
      </c>
      <c r="U609" s="40"/>
      <c r="V609" s="40" t="s">
        <v>1274</v>
      </c>
      <c r="W609" s="40"/>
      <c r="X609" s="40"/>
      <c r="Y609" s="40"/>
      <c r="Z609" s="40"/>
      <c r="AA609" s="40"/>
      <c r="AB609" s="40"/>
      <c r="AC609" s="40" t="s">
        <v>750</v>
      </c>
      <c r="AD609" s="40" t="s">
        <v>216</v>
      </c>
      <c r="AE609" s="40" t="s">
        <v>1275</v>
      </c>
      <c r="AF609" s="40"/>
    </row>
    <row r="610" spans="1:32">
      <c r="A610" s="40" t="s">
        <v>1790</v>
      </c>
      <c r="B610" s="88">
        <v>42417</v>
      </c>
      <c r="C610" s="40" t="s">
        <v>1474</v>
      </c>
      <c r="D610" s="40" t="s">
        <v>24</v>
      </c>
      <c r="E610" s="40" t="s">
        <v>25</v>
      </c>
      <c r="F610" s="47" t="s">
        <v>1267</v>
      </c>
      <c r="G610" s="40" t="s">
        <v>224</v>
      </c>
      <c r="H610" s="40" t="s">
        <v>33</v>
      </c>
      <c r="I610" s="40" t="s">
        <v>1268</v>
      </c>
      <c r="J610" s="40">
        <v>43.1</v>
      </c>
      <c r="K610" s="40">
        <v>24.8</v>
      </c>
      <c r="L610" s="40">
        <v>19.75</v>
      </c>
      <c r="M610" s="40"/>
      <c r="N610" s="40"/>
      <c r="O610" s="40"/>
      <c r="P610" s="40"/>
      <c r="Q610" s="40">
        <v>18</v>
      </c>
      <c r="R610" s="40">
        <v>241</v>
      </c>
      <c r="S610" s="40">
        <v>223</v>
      </c>
      <c r="T610" s="40">
        <v>0</v>
      </c>
      <c r="U610" s="40"/>
      <c r="V610" s="40"/>
      <c r="W610" s="40"/>
      <c r="X610" s="40" t="s">
        <v>1269</v>
      </c>
      <c r="Y610" s="40"/>
      <c r="Z610" s="40"/>
      <c r="AA610" s="40"/>
      <c r="AB610" s="40"/>
      <c r="AC610" s="40" t="s">
        <v>750</v>
      </c>
      <c r="AD610" s="40" t="s">
        <v>216</v>
      </c>
      <c r="AE610" s="40"/>
      <c r="AF610" s="40"/>
    </row>
    <row r="611" spans="1:32">
      <c r="A611" s="40" t="s">
        <v>1790</v>
      </c>
      <c r="B611" s="88">
        <v>42417</v>
      </c>
      <c r="C611" s="40" t="s">
        <v>1476</v>
      </c>
      <c r="D611" s="40" t="s">
        <v>31</v>
      </c>
      <c r="E611" s="40" t="s">
        <v>53</v>
      </c>
      <c r="F611" s="47" t="s">
        <v>1270</v>
      </c>
      <c r="G611" s="40" t="s">
        <v>26</v>
      </c>
      <c r="H611" s="40" t="s">
        <v>27</v>
      </c>
      <c r="I611" s="40"/>
      <c r="J611" s="40"/>
      <c r="K611" s="40"/>
      <c r="L611" s="40"/>
      <c r="M611" s="40"/>
      <c r="N611" s="40"/>
      <c r="O611" s="40"/>
      <c r="P611" s="40"/>
      <c r="Q611" s="40"/>
      <c r="R611" s="40"/>
      <c r="S611" s="40"/>
      <c r="T611" s="40"/>
      <c r="U611" s="40"/>
      <c r="V611" s="40"/>
      <c r="W611" s="40"/>
      <c r="X611" s="40"/>
      <c r="Y611" s="40"/>
      <c r="Z611" s="40"/>
      <c r="AA611" s="40"/>
      <c r="AB611" s="40"/>
      <c r="AC611" s="40"/>
      <c r="AD611" s="40" t="s">
        <v>216</v>
      </c>
      <c r="AE611" s="75" t="s">
        <v>1271</v>
      </c>
      <c r="AF611" s="40"/>
    </row>
    <row r="612" spans="1:32">
      <c r="A612" s="40" t="s">
        <v>1790</v>
      </c>
      <c r="B612" s="88">
        <v>42417</v>
      </c>
      <c r="C612" s="40" t="s">
        <v>1495</v>
      </c>
      <c r="D612" s="40" t="s">
        <v>29</v>
      </c>
      <c r="E612" s="40" t="s">
        <v>53</v>
      </c>
      <c r="F612" s="47" t="s">
        <v>1281</v>
      </c>
      <c r="G612" s="40" t="s">
        <v>26</v>
      </c>
      <c r="H612" s="40" t="s">
        <v>27</v>
      </c>
      <c r="I612" s="40"/>
      <c r="J612" s="40"/>
      <c r="K612" s="40"/>
      <c r="L612" s="40"/>
      <c r="M612" s="40"/>
      <c r="N612" s="40"/>
      <c r="O612" s="40"/>
      <c r="P612" s="40"/>
      <c r="Q612" s="40"/>
      <c r="R612" s="40"/>
      <c r="S612" s="40"/>
      <c r="T612" s="40"/>
      <c r="U612" s="40"/>
      <c r="V612" s="40"/>
      <c r="W612" s="40"/>
      <c r="X612" s="40"/>
      <c r="Y612" s="40"/>
      <c r="Z612" s="40"/>
      <c r="AA612" s="40"/>
      <c r="AB612" s="40"/>
      <c r="AC612" s="40"/>
      <c r="AD612" s="40" t="s">
        <v>216</v>
      </c>
      <c r="AE612" s="75" t="s">
        <v>1282</v>
      </c>
      <c r="AF612" s="40"/>
    </row>
    <row r="613" spans="1:32">
      <c r="A613" s="40" t="s">
        <v>1790</v>
      </c>
      <c r="B613" s="88">
        <v>42417</v>
      </c>
      <c r="C613" s="40" t="s">
        <v>1507</v>
      </c>
      <c r="D613" s="40" t="s">
        <v>29</v>
      </c>
      <c r="E613" s="40" t="s">
        <v>53</v>
      </c>
      <c r="F613" s="40" t="s">
        <v>1294</v>
      </c>
      <c r="G613" s="40" t="s">
        <v>26</v>
      </c>
      <c r="H613" s="40" t="s">
        <v>66</v>
      </c>
      <c r="I613" s="40"/>
      <c r="J613" s="40"/>
      <c r="K613" s="40"/>
      <c r="L613" s="40"/>
      <c r="M613" s="40"/>
      <c r="N613" s="40"/>
      <c r="O613" s="40"/>
      <c r="P613" s="40"/>
      <c r="Q613" s="40"/>
      <c r="R613" s="40"/>
      <c r="S613" s="40"/>
      <c r="T613" s="40"/>
      <c r="U613" s="40"/>
      <c r="V613" s="40"/>
      <c r="W613" s="40"/>
      <c r="X613" s="40"/>
      <c r="Y613" s="40"/>
      <c r="Z613" s="40"/>
      <c r="AA613" s="40"/>
      <c r="AB613" s="40"/>
      <c r="AC613" s="40"/>
      <c r="AD613" s="40" t="s">
        <v>1283</v>
      </c>
      <c r="AE613" s="75" t="s">
        <v>1295</v>
      </c>
      <c r="AF613" s="40"/>
    </row>
    <row r="614" spans="1:32">
      <c r="A614" s="40" t="s">
        <v>1790</v>
      </c>
      <c r="B614" s="88">
        <v>42417</v>
      </c>
      <c r="C614" s="40" t="s">
        <v>1466</v>
      </c>
      <c r="D614" s="40" t="s">
        <v>29</v>
      </c>
      <c r="E614" s="40" t="s">
        <v>53</v>
      </c>
      <c r="F614" s="47" t="s">
        <v>1265</v>
      </c>
      <c r="G614" s="40" t="s">
        <v>26</v>
      </c>
      <c r="H614" s="40" t="s">
        <v>66</v>
      </c>
      <c r="I614" s="40"/>
      <c r="J614" s="40"/>
      <c r="K614" s="40"/>
      <c r="L614" s="40"/>
      <c r="M614" s="40"/>
      <c r="N614" s="40"/>
      <c r="O614" s="40"/>
      <c r="P614" s="40"/>
      <c r="Q614" s="40"/>
      <c r="R614" s="40"/>
      <c r="S614" s="40"/>
      <c r="T614" s="40"/>
      <c r="U614" s="40"/>
      <c r="V614" s="40"/>
      <c r="W614" s="40"/>
      <c r="X614" s="40"/>
      <c r="Y614" s="40"/>
      <c r="Z614" s="40"/>
      <c r="AA614" s="40"/>
      <c r="AB614" s="40"/>
      <c r="AC614" s="40"/>
      <c r="AD614" s="40" t="s">
        <v>216</v>
      </c>
      <c r="AE614" s="75" t="s">
        <v>1266</v>
      </c>
      <c r="AF614" s="40"/>
    </row>
    <row r="615" spans="1:32">
      <c r="A615" s="40" t="s">
        <v>1790</v>
      </c>
      <c r="B615" s="88">
        <v>42417</v>
      </c>
      <c r="C615" s="40" t="s">
        <v>1808</v>
      </c>
      <c r="D615" s="40" t="s">
        <v>29</v>
      </c>
      <c r="E615" s="40" t="s">
        <v>53</v>
      </c>
      <c r="F615" s="47" t="s">
        <v>1253</v>
      </c>
      <c r="G615" s="40" t="s">
        <v>26</v>
      </c>
      <c r="H615" s="40" t="s">
        <v>33</v>
      </c>
      <c r="I615" s="40"/>
      <c r="J615" s="40"/>
      <c r="K615" s="40"/>
      <c r="L615" s="40"/>
      <c r="M615" s="40"/>
      <c r="N615" s="40"/>
      <c r="O615" s="40"/>
      <c r="P615" s="40"/>
      <c r="Q615" s="40"/>
      <c r="R615" s="40"/>
      <c r="S615" s="40"/>
      <c r="T615" s="40"/>
      <c r="U615" s="40"/>
      <c r="V615" s="40"/>
      <c r="W615" s="40"/>
      <c r="X615" s="40"/>
      <c r="Y615" s="40"/>
      <c r="Z615" s="40"/>
      <c r="AA615" s="40"/>
      <c r="AB615" s="40"/>
      <c r="AC615" s="40"/>
      <c r="AD615" s="40" t="s">
        <v>79</v>
      </c>
      <c r="AE615" s="75" t="s">
        <v>1254</v>
      </c>
      <c r="AF615" s="40"/>
    </row>
    <row r="616" spans="1:32">
      <c r="A616" s="40" t="s">
        <v>1790</v>
      </c>
      <c r="B616" s="88">
        <v>42417</v>
      </c>
      <c r="C616" s="40" t="s">
        <v>1823</v>
      </c>
      <c r="D616" s="40" t="s">
        <v>29</v>
      </c>
      <c r="E616" s="40" t="s">
        <v>53</v>
      </c>
      <c r="F616" s="47" t="s">
        <v>1251</v>
      </c>
      <c r="G616" s="40" t="s">
        <v>26</v>
      </c>
      <c r="H616" s="40" t="s">
        <v>90</v>
      </c>
      <c r="I616" s="40"/>
      <c r="J616" s="40"/>
      <c r="K616" s="40"/>
      <c r="L616" s="40"/>
      <c r="M616" s="40"/>
      <c r="N616" s="40"/>
      <c r="O616" s="40"/>
      <c r="P616" s="40"/>
      <c r="Q616" s="40"/>
      <c r="R616" s="40"/>
      <c r="S616" s="40"/>
      <c r="T616" s="40"/>
      <c r="U616" s="40"/>
      <c r="V616" s="40"/>
      <c r="W616" s="40"/>
      <c r="X616" s="40"/>
      <c r="Y616" s="40"/>
      <c r="Z616" s="40"/>
      <c r="AA616" s="40"/>
      <c r="AB616" s="40"/>
      <c r="AC616" s="40"/>
      <c r="AD616" s="40" t="s">
        <v>79</v>
      </c>
      <c r="AE616" s="75" t="s">
        <v>1252</v>
      </c>
      <c r="AF616" s="40"/>
    </row>
    <row r="617" spans="1:32" s="89" customFormat="1">
      <c r="A617" s="40" t="s">
        <v>1790</v>
      </c>
      <c r="B617" s="88">
        <v>42417</v>
      </c>
      <c r="C617" s="40" t="s">
        <v>1465</v>
      </c>
      <c r="D617" s="40" t="s">
        <v>29</v>
      </c>
      <c r="E617" s="40" t="s">
        <v>25</v>
      </c>
      <c r="F617" s="47" t="s">
        <v>1260</v>
      </c>
      <c r="G617" s="40" t="s">
        <v>794</v>
      </c>
      <c r="H617" s="40" t="s">
        <v>33</v>
      </c>
      <c r="I617" s="40" t="s">
        <v>1261</v>
      </c>
      <c r="J617" s="40">
        <v>36.9</v>
      </c>
      <c r="K617" s="40">
        <v>23.4</v>
      </c>
      <c r="L617" s="40">
        <v>11.6</v>
      </c>
      <c r="M617" s="40"/>
      <c r="N617" s="40"/>
      <c r="O617" s="40"/>
      <c r="P617" s="40"/>
      <c r="Q617" s="40">
        <v>18</v>
      </c>
      <c r="R617" s="40">
        <v>105</v>
      </c>
      <c r="S617" s="40">
        <v>87</v>
      </c>
      <c r="T617" s="40">
        <v>25</v>
      </c>
      <c r="U617" s="40"/>
      <c r="V617" s="40"/>
      <c r="W617" s="40"/>
      <c r="X617" s="40" t="s">
        <v>1262</v>
      </c>
      <c r="Y617" s="40" t="s">
        <v>1263</v>
      </c>
      <c r="Z617" s="40"/>
      <c r="AA617" s="40"/>
      <c r="AB617" s="40"/>
      <c r="AC617" s="40" t="s">
        <v>750</v>
      </c>
      <c r="AD617" s="40" t="s">
        <v>216</v>
      </c>
      <c r="AE617" s="40" t="s">
        <v>1264</v>
      </c>
      <c r="AF617" s="40"/>
    </row>
    <row r="618" spans="1:32">
      <c r="A618" s="40" t="s">
        <v>1790</v>
      </c>
      <c r="B618" s="88">
        <v>42417</v>
      </c>
      <c r="C618" s="40" t="s">
        <v>1516</v>
      </c>
      <c r="D618" s="40" t="s">
        <v>29</v>
      </c>
      <c r="E618" s="40" t="s">
        <v>25</v>
      </c>
      <c r="F618" s="47" t="s">
        <v>1296</v>
      </c>
      <c r="G618" s="40" t="s">
        <v>224</v>
      </c>
      <c r="H618" s="40" t="s">
        <v>27</v>
      </c>
      <c r="I618" s="40" t="s">
        <v>1064</v>
      </c>
      <c r="J618" s="40">
        <v>39.200000000000003</v>
      </c>
      <c r="K618" s="40">
        <v>24.2</v>
      </c>
      <c r="L618" s="40">
        <v>20.47</v>
      </c>
      <c r="M618" s="40"/>
      <c r="N618" s="40"/>
      <c r="O618" s="40"/>
      <c r="P618" s="40"/>
      <c r="Q618" s="40">
        <v>18</v>
      </c>
      <c r="R618" s="40">
        <v>108</v>
      </c>
      <c r="S618" s="40">
        <v>90</v>
      </c>
      <c r="T618" s="40">
        <v>29</v>
      </c>
      <c r="U618" s="40"/>
      <c r="V618" s="40"/>
      <c r="W618" s="40"/>
      <c r="X618" s="40" t="s">
        <v>1297</v>
      </c>
      <c r="Y618" s="40" t="s">
        <v>1298</v>
      </c>
      <c r="Z618" s="40"/>
      <c r="AA618" s="40"/>
      <c r="AB618" s="40"/>
      <c r="AC618" s="40" t="s">
        <v>750</v>
      </c>
      <c r="AD618" s="40" t="s">
        <v>1283</v>
      </c>
      <c r="AE618" s="40" t="s">
        <v>1299</v>
      </c>
      <c r="AF618" s="40"/>
    </row>
    <row r="619" spans="1:32">
      <c r="A619" s="40" t="s">
        <v>1790</v>
      </c>
      <c r="B619" s="88">
        <v>42417</v>
      </c>
      <c r="C619" s="40" t="s">
        <v>1504</v>
      </c>
      <c r="D619" s="40" t="s">
        <v>29</v>
      </c>
      <c r="E619" s="40" t="s">
        <v>25</v>
      </c>
      <c r="F619" s="47" t="s">
        <v>1289</v>
      </c>
      <c r="G619" s="40" t="s">
        <v>224</v>
      </c>
      <c r="H619" s="40" t="s">
        <v>27</v>
      </c>
      <c r="I619" s="40" t="s">
        <v>1290</v>
      </c>
      <c r="J619" s="40">
        <v>42.3</v>
      </c>
      <c r="K619" s="40">
        <v>27.5</v>
      </c>
      <c r="L619" s="40">
        <v>25.1</v>
      </c>
      <c r="M619" s="40"/>
      <c r="N619" s="40"/>
      <c r="O619" s="40"/>
      <c r="P619" s="40"/>
      <c r="Q619" s="40">
        <v>18</v>
      </c>
      <c r="R619" s="40">
        <v>199</v>
      </c>
      <c r="S619" s="40">
        <v>181</v>
      </c>
      <c r="T619" s="40">
        <v>43</v>
      </c>
      <c r="U619" s="40"/>
      <c r="V619" s="40"/>
      <c r="W619" s="40"/>
      <c r="X619" s="40" t="s">
        <v>1291</v>
      </c>
      <c r="Y619" s="40" t="s">
        <v>1292</v>
      </c>
      <c r="Z619" s="40"/>
      <c r="AA619" s="40"/>
      <c r="AB619" s="40"/>
      <c r="AC619" s="40" t="s">
        <v>750</v>
      </c>
      <c r="AD619" s="40" t="s">
        <v>1283</v>
      </c>
      <c r="AE619" s="40" t="s">
        <v>1293</v>
      </c>
      <c r="AF619" s="40"/>
    </row>
    <row r="620" spans="1:32">
      <c r="A620" s="40" t="s">
        <v>1790</v>
      </c>
      <c r="B620" s="88">
        <v>42417</v>
      </c>
      <c r="C620" s="40" t="s">
        <v>1523</v>
      </c>
      <c r="D620" s="40" t="s">
        <v>265</v>
      </c>
      <c r="E620" s="40" t="s">
        <v>25</v>
      </c>
      <c r="F620" s="47" t="s">
        <v>1305</v>
      </c>
      <c r="G620" s="40" t="s">
        <v>26</v>
      </c>
      <c r="H620" s="40" t="s">
        <v>33</v>
      </c>
      <c r="I620" s="40" t="s">
        <v>1277</v>
      </c>
      <c r="J620" s="40">
        <v>41.4</v>
      </c>
      <c r="K620" s="40"/>
      <c r="L620" s="40"/>
      <c r="M620" s="40">
        <v>131.9</v>
      </c>
      <c r="N620" s="40">
        <v>190.53</v>
      </c>
      <c r="O620" s="40">
        <f>(N620/M620)*100</f>
        <v>144.45034116755119</v>
      </c>
      <c r="P620" s="40">
        <v>24.7</v>
      </c>
      <c r="Q620" s="40">
        <v>18</v>
      </c>
      <c r="R620" s="40">
        <v>90</v>
      </c>
      <c r="S620" s="40">
        <v>72</v>
      </c>
      <c r="T620" s="40">
        <v>0</v>
      </c>
      <c r="U620" s="40"/>
      <c r="V620" s="40"/>
      <c r="W620" s="40"/>
      <c r="X620" s="40"/>
      <c r="Y620" s="40"/>
      <c r="Z620" s="40"/>
      <c r="AA620" s="40"/>
      <c r="AB620" s="40"/>
      <c r="AC620" s="40" t="s">
        <v>750</v>
      </c>
      <c r="AD620" s="40" t="s">
        <v>1283</v>
      </c>
      <c r="AE620" s="40"/>
      <c r="AF620" s="40"/>
    </row>
    <row r="621" spans="1:32">
      <c r="A621" s="40" t="s">
        <v>1790</v>
      </c>
      <c r="B621" s="88">
        <v>42417</v>
      </c>
      <c r="C621" s="40" t="s">
        <v>1517</v>
      </c>
      <c r="D621" s="40" t="s">
        <v>30</v>
      </c>
      <c r="E621" s="40" t="s">
        <v>25</v>
      </c>
      <c r="F621" s="47" t="s">
        <v>1300</v>
      </c>
      <c r="G621" s="40" t="s">
        <v>224</v>
      </c>
      <c r="H621" s="40" t="s">
        <v>66</v>
      </c>
      <c r="I621" s="40" t="s">
        <v>1301</v>
      </c>
      <c r="J621" s="40">
        <v>26.1</v>
      </c>
      <c r="K621" s="40">
        <v>16.100000000000001</v>
      </c>
      <c r="L621" s="40">
        <v>15.9</v>
      </c>
      <c r="M621" s="40"/>
      <c r="N621" s="40"/>
      <c r="O621" s="40"/>
      <c r="P621" s="40"/>
      <c r="Q621" s="40"/>
      <c r="R621" s="40"/>
      <c r="S621" s="40"/>
      <c r="T621" s="40">
        <v>18</v>
      </c>
      <c r="U621" s="40"/>
      <c r="V621" s="40"/>
      <c r="W621" s="40"/>
      <c r="X621" s="40" t="s">
        <v>1302</v>
      </c>
      <c r="Y621" s="40" t="s">
        <v>1303</v>
      </c>
      <c r="Z621" s="40"/>
      <c r="AA621" s="40"/>
      <c r="AB621" s="40"/>
      <c r="AC621" s="40" t="s">
        <v>750</v>
      </c>
      <c r="AD621" s="40" t="s">
        <v>1283</v>
      </c>
      <c r="AE621" s="40" t="s">
        <v>1304</v>
      </c>
      <c r="AF621" s="40"/>
    </row>
    <row r="622" spans="1:32">
      <c r="A622" s="40" t="s">
        <v>1790</v>
      </c>
      <c r="B622" s="88">
        <v>42417</v>
      </c>
      <c r="C622" s="40" t="s">
        <v>1500</v>
      </c>
      <c r="D622" s="40" t="s">
        <v>30</v>
      </c>
      <c r="E622" s="40" t="s">
        <v>25</v>
      </c>
      <c r="F622" s="47" t="s">
        <v>1284</v>
      </c>
      <c r="G622" s="40" t="s">
        <v>224</v>
      </c>
      <c r="H622" s="40" t="s">
        <v>66</v>
      </c>
      <c r="I622" s="40" t="s">
        <v>1285</v>
      </c>
      <c r="J622" s="40">
        <v>25.3</v>
      </c>
      <c r="K622" s="40">
        <v>15.3</v>
      </c>
      <c r="L622" s="40">
        <v>6.6</v>
      </c>
      <c r="M622" s="40"/>
      <c r="N622" s="40"/>
      <c r="O622" s="40"/>
      <c r="P622" s="40"/>
      <c r="Q622" s="40">
        <v>18</v>
      </c>
      <c r="R622" s="40">
        <v>50</v>
      </c>
      <c r="S622" s="40">
        <v>32</v>
      </c>
      <c r="T622" s="40">
        <v>5</v>
      </c>
      <c r="U622" s="40"/>
      <c r="V622" s="40"/>
      <c r="W622" s="40"/>
      <c r="X622" s="40" t="s">
        <v>1286</v>
      </c>
      <c r="Y622" s="40" t="s">
        <v>1287</v>
      </c>
      <c r="Z622" s="40"/>
      <c r="AA622" s="40"/>
      <c r="AB622" s="40"/>
      <c r="AC622" s="40" t="s">
        <v>750</v>
      </c>
      <c r="AD622" s="40" t="s">
        <v>1283</v>
      </c>
      <c r="AE622" s="40" t="s">
        <v>1288</v>
      </c>
      <c r="AF622" s="40"/>
    </row>
    <row r="623" spans="1:32">
      <c r="A623" s="40" t="s">
        <v>1791</v>
      </c>
      <c r="B623" s="88">
        <v>42418</v>
      </c>
      <c r="C623" s="40" t="s">
        <v>1812</v>
      </c>
      <c r="D623" s="40" t="s">
        <v>35</v>
      </c>
      <c r="E623" s="40" t="s">
        <v>25</v>
      </c>
      <c r="F623" s="47" t="s">
        <v>1325</v>
      </c>
      <c r="G623" s="40" t="s">
        <v>224</v>
      </c>
      <c r="H623" s="40" t="s">
        <v>33</v>
      </c>
      <c r="I623" s="40" t="s">
        <v>1326</v>
      </c>
      <c r="J623" s="40">
        <v>24.14</v>
      </c>
      <c r="K623" s="40">
        <v>17.3</v>
      </c>
      <c r="L623" s="40">
        <v>6.7</v>
      </c>
      <c r="M623" s="40"/>
      <c r="N623" s="40"/>
      <c r="O623" s="40"/>
      <c r="P623" s="40"/>
      <c r="Q623" s="40">
        <v>18</v>
      </c>
      <c r="R623" s="40">
        <v>54</v>
      </c>
      <c r="S623" s="40">
        <f>SUM(R623-Q623)</f>
        <v>36</v>
      </c>
      <c r="T623" s="40">
        <v>0</v>
      </c>
      <c r="U623" s="40"/>
      <c r="V623" s="40"/>
      <c r="W623" s="40"/>
      <c r="X623" s="40" t="s">
        <v>1327</v>
      </c>
      <c r="Y623" s="40"/>
      <c r="Z623" s="40"/>
      <c r="AA623" s="40"/>
      <c r="AB623" s="40"/>
      <c r="AC623" s="40" t="s">
        <v>1328</v>
      </c>
      <c r="AD623" s="40" t="s">
        <v>79</v>
      </c>
      <c r="AE623" s="40" t="s">
        <v>1329</v>
      </c>
      <c r="AF623" s="40"/>
    </row>
    <row r="624" spans="1:32">
      <c r="A624" s="40" t="s">
        <v>1791</v>
      </c>
      <c r="B624" s="88">
        <v>42418</v>
      </c>
      <c r="C624" s="40" t="s">
        <v>1512</v>
      </c>
      <c r="D624" s="40" t="s">
        <v>518</v>
      </c>
      <c r="E624" s="40" t="s">
        <v>25</v>
      </c>
      <c r="F624" s="47" t="s">
        <v>1361</v>
      </c>
      <c r="G624" s="40" t="s">
        <v>26</v>
      </c>
      <c r="H624" s="40" t="s">
        <v>27</v>
      </c>
      <c r="I624" s="40"/>
      <c r="J624" s="40">
        <v>38.799999999999997</v>
      </c>
      <c r="K624" s="40"/>
      <c r="L624" s="40"/>
      <c r="M624" s="40">
        <v>143.22999999999999</v>
      </c>
      <c r="N624" s="40">
        <f>SUM(157.24+3)</f>
        <v>160.24</v>
      </c>
      <c r="O624" s="40">
        <f>(N624/M624)*100</f>
        <v>111.87600363052435</v>
      </c>
      <c r="P624" s="40"/>
      <c r="Q624" s="40">
        <v>18</v>
      </c>
      <c r="R624" s="40">
        <v>157</v>
      </c>
      <c r="S624" s="40">
        <f>SUM(R624-Q624)</f>
        <v>139</v>
      </c>
      <c r="T624" s="40"/>
      <c r="U624" s="40"/>
      <c r="V624" s="40"/>
      <c r="W624" s="40"/>
      <c r="X624" s="40"/>
      <c r="Y624" s="40"/>
      <c r="Z624" s="40"/>
      <c r="AA624" s="40"/>
      <c r="AB624" s="40"/>
      <c r="AC624" s="40" t="s">
        <v>750</v>
      </c>
      <c r="AD624" s="40" t="s">
        <v>1350</v>
      </c>
      <c r="AE624" s="40" t="s">
        <v>1362</v>
      </c>
      <c r="AF624" s="40"/>
    </row>
    <row r="625" spans="1:32">
      <c r="A625" s="40" t="s">
        <v>1791</v>
      </c>
      <c r="B625" s="88">
        <v>42418</v>
      </c>
      <c r="C625" s="40" t="s">
        <v>1458</v>
      </c>
      <c r="D625" s="40" t="s">
        <v>518</v>
      </c>
      <c r="E625" s="40" t="s">
        <v>25</v>
      </c>
      <c r="F625" s="47" t="s">
        <v>1343</v>
      </c>
      <c r="G625" s="40" t="s">
        <v>227</v>
      </c>
      <c r="H625" s="40" t="s">
        <v>33</v>
      </c>
      <c r="I625" s="40"/>
      <c r="J625" s="40">
        <v>38.07</v>
      </c>
      <c r="K625" s="40"/>
      <c r="L625" s="40"/>
      <c r="M625" s="40">
        <v>152.83000000000001</v>
      </c>
      <c r="N625" s="40">
        <f>SUM(157.24+12)</f>
        <v>169.24</v>
      </c>
      <c r="O625" s="40">
        <f>(N625/M625)*100</f>
        <v>110.73742066348228</v>
      </c>
      <c r="P625" s="40"/>
      <c r="Q625" s="40">
        <v>18</v>
      </c>
      <c r="R625" s="40">
        <v>152</v>
      </c>
      <c r="S625" s="40">
        <f>SUM(R625-Q625)</f>
        <v>134</v>
      </c>
      <c r="T625" s="40"/>
      <c r="U625" s="40"/>
      <c r="V625" s="40"/>
      <c r="W625" s="40"/>
      <c r="X625" s="40"/>
      <c r="Y625" s="40"/>
      <c r="Z625" s="40"/>
      <c r="AA625" s="40"/>
      <c r="AB625" s="40"/>
      <c r="AC625" s="40" t="s">
        <v>750</v>
      </c>
      <c r="AD625" s="40" t="s">
        <v>750</v>
      </c>
      <c r="AE625" s="40" t="s">
        <v>1344</v>
      </c>
      <c r="AF625" s="40"/>
    </row>
    <row r="626" spans="1:32">
      <c r="A626" s="40" t="s">
        <v>1791</v>
      </c>
      <c r="B626" s="88">
        <v>42418</v>
      </c>
      <c r="C626" s="40" t="s">
        <v>1480</v>
      </c>
      <c r="D626" s="40" t="s">
        <v>36</v>
      </c>
      <c r="E626" s="40" t="s">
        <v>25</v>
      </c>
      <c r="F626" s="47" t="s">
        <v>1348</v>
      </c>
      <c r="G626" s="40"/>
      <c r="H626" s="40"/>
      <c r="I626" s="40"/>
      <c r="J626" s="40"/>
      <c r="K626" s="40"/>
      <c r="L626" s="40"/>
      <c r="M626" s="40"/>
      <c r="N626" s="40"/>
      <c r="O626" s="40"/>
      <c r="P626" s="40"/>
      <c r="Q626" s="40"/>
      <c r="R626" s="40"/>
      <c r="S626" s="40"/>
      <c r="T626" s="40"/>
      <c r="U626" s="40"/>
      <c r="V626" s="40" t="s">
        <v>1346</v>
      </c>
      <c r="W626" s="40"/>
      <c r="X626" s="40"/>
      <c r="Y626" s="40"/>
      <c r="Z626" s="40"/>
      <c r="AA626" s="40"/>
      <c r="AB626" s="40"/>
      <c r="AC626" s="40"/>
      <c r="AD626" s="40" t="s">
        <v>750</v>
      </c>
      <c r="AE626" s="40" t="s">
        <v>1349</v>
      </c>
      <c r="AF626" s="40"/>
    </row>
    <row r="627" spans="1:32">
      <c r="A627" s="40" t="s">
        <v>1791</v>
      </c>
      <c r="B627" s="88">
        <v>42418</v>
      </c>
      <c r="C627" s="40" t="s">
        <v>1451</v>
      </c>
      <c r="D627" s="40" t="s">
        <v>36</v>
      </c>
      <c r="E627" s="40" t="s">
        <v>25</v>
      </c>
      <c r="F627" s="47" t="s">
        <v>1334</v>
      </c>
      <c r="G627" s="40" t="s">
        <v>224</v>
      </c>
      <c r="H627" s="40" t="s">
        <v>33</v>
      </c>
      <c r="I627" s="40" t="s">
        <v>1335</v>
      </c>
      <c r="J627" s="40">
        <v>34.4</v>
      </c>
      <c r="K627" s="40"/>
      <c r="L627" s="40"/>
      <c r="M627" s="40">
        <v>130.49</v>
      </c>
      <c r="N627" s="40">
        <v>93.1</v>
      </c>
      <c r="O627" s="40">
        <f>(N627/M627)*100</f>
        <v>71.346463330523406</v>
      </c>
      <c r="P627" s="40"/>
      <c r="Q627" s="40">
        <v>18</v>
      </c>
      <c r="R627" s="40">
        <v>109</v>
      </c>
      <c r="S627" s="40">
        <f>SUM(R627-Q627)</f>
        <v>91</v>
      </c>
      <c r="T627" s="40"/>
      <c r="U627" s="40"/>
      <c r="V627" s="40" t="s">
        <v>1336</v>
      </c>
      <c r="W627" s="40"/>
      <c r="X627" s="40"/>
      <c r="Y627" s="40"/>
      <c r="Z627" s="40"/>
      <c r="AA627" s="40"/>
      <c r="AB627" s="40"/>
      <c r="AC627" s="40" t="s">
        <v>750</v>
      </c>
      <c r="AD627" s="40" t="s">
        <v>750</v>
      </c>
      <c r="AE627" s="40" t="s">
        <v>1337</v>
      </c>
      <c r="AF627" s="40"/>
    </row>
    <row r="628" spans="1:32">
      <c r="A628" s="40" t="s">
        <v>1791</v>
      </c>
      <c r="B628" s="88">
        <v>42418</v>
      </c>
      <c r="C628" s="40" t="s">
        <v>1822</v>
      </c>
      <c r="D628" s="40" t="s">
        <v>24</v>
      </c>
      <c r="E628" s="40" t="s">
        <v>25</v>
      </c>
      <c r="F628" s="47" t="s">
        <v>1314</v>
      </c>
      <c r="G628" s="40" t="s">
        <v>227</v>
      </c>
      <c r="H628" s="40" t="s">
        <v>27</v>
      </c>
      <c r="I628" s="40" t="s">
        <v>1315</v>
      </c>
      <c r="J628" s="40">
        <v>47.5</v>
      </c>
      <c r="K628" s="40">
        <v>26.39</v>
      </c>
      <c r="L628" s="40">
        <v>31.98</v>
      </c>
      <c r="M628" s="40"/>
      <c r="N628" s="40"/>
      <c r="O628" s="40"/>
      <c r="P628" s="40"/>
      <c r="Q628" s="40">
        <v>18</v>
      </c>
      <c r="R628" s="40">
        <v>320</v>
      </c>
      <c r="S628" s="40">
        <f>SUM(R628-Q628)</f>
        <v>302</v>
      </c>
      <c r="T628" s="40">
        <v>0</v>
      </c>
      <c r="U628" s="40"/>
      <c r="V628" s="40"/>
      <c r="W628" s="40"/>
      <c r="X628" s="40" t="s">
        <v>1316</v>
      </c>
      <c r="Y628" s="40"/>
      <c r="Z628" s="40"/>
      <c r="AA628" s="40"/>
      <c r="AB628" s="40"/>
      <c r="AC628" s="40" t="s">
        <v>1317</v>
      </c>
      <c r="AD628" s="40" t="s">
        <v>79</v>
      </c>
      <c r="AE628" s="40"/>
      <c r="AF628" s="40"/>
    </row>
    <row r="629" spans="1:32">
      <c r="A629" s="40" t="s">
        <v>1791</v>
      </c>
      <c r="B629" s="88">
        <v>42418</v>
      </c>
      <c r="C629" s="40" t="s">
        <v>1452</v>
      </c>
      <c r="D629" s="40" t="s">
        <v>29</v>
      </c>
      <c r="E629" s="40" t="s">
        <v>25</v>
      </c>
      <c r="F629" s="47" t="s">
        <v>1338</v>
      </c>
      <c r="G629" s="40" t="s">
        <v>224</v>
      </c>
      <c r="H629" s="40" t="s">
        <v>33</v>
      </c>
      <c r="I629" s="40" t="s">
        <v>1339</v>
      </c>
      <c r="J629" s="40">
        <v>38.369999999999997</v>
      </c>
      <c r="K629" s="40">
        <v>24.04</v>
      </c>
      <c r="L629" s="40">
        <v>9.93</v>
      </c>
      <c r="M629" s="40"/>
      <c r="N629" s="40"/>
      <c r="O629" s="40"/>
      <c r="P629" s="40"/>
      <c r="Q629" s="40">
        <v>18</v>
      </c>
      <c r="R629" s="40">
        <v>105</v>
      </c>
      <c r="S629" s="40">
        <f>SUM(R629-Q629)</f>
        <v>87</v>
      </c>
      <c r="T629" s="40">
        <v>23</v>
      </c>
      <c r="U629" s="40"/>
      <c r="V629" s="40"/>
      <c r="W629" s="40"/>
      <c r="X629" s="40" t="s">
        <v>1340</v>
      </c>
      <c r="Y629" s="40" t="s">
        <v>1341</v>
      </c>
      <c r="Z629" s="40"/>
      <c r="AA629" s="40"/>
      <c r="AB629" s="40"/>
      <c r="AC629" s="40" t="s">
        <v>1322</v>
      </c>
      <c r="AD629" s="40" t="s">
        <v>750</v>
      </c>
      <c r="AE629" s="40" t="s">
        <v>1342</v>
      </c>
      <c r="AF629" s="40"/>
    </row>
    <row r="630" spans="1:32">
      <c r="A630" s="40" t="s">
        <v>1791</v>
      </c>
      <c r="B630" s="88">
        <v>42418</v>
      </c>
      <c r="C630" s="40" t="s">
        <v>1464</v>
      </c>
      <c r="D630" s="40" t="s">
        <v>265</v>
      </c>
      <c r="E630" s="40" t="s">
        <v>25</v>
      </c>
      <c r="F630" s="47" t="s">
        <v>1345</v>
      </c>
      <c r="G630" s="40" t="s">
        <v>26</v>
      </c>
      <c r="H630" s="40" t="s">
        <v>27</v>
      </c>
      <c r="I630" s="40"/>
      <c r="J630" s="40">
        <v>36.5</v>
      </c>
      <c r="K630" s="40"/>
      <c r="L630" s="40"/>
      <c r="M630" s="40">
        <v>137.41</v>
      </c>
      <c r="N630" s="40">
        <v>157.22999999999999</v>
      </c>
      <c r="O630" s="40">
        <f>(N630/M630)*100</f>
        <v>114.42398660941706</v>
      </c>
      <c r="P630" s="40">
        <v>22.98</v>
      </c>
      <c r="Q630" s="40">
        <v>18</v>
      </c>
      <c r="R630" s="40">
        <v>81</v>
      </c>
      <c r="S630" s="40">
        <f>SUM(R630-Q630)</f>
        <v>63</v>
      </c>
      <c r="T630" s="40"/>
      <c r="U630" s="40"/>
      <c r="V630" s="40" t="s">
        <v>1346</v>
      </c>
      <c r="W630" s="40"/>
      <c r="X630" s="40"/>
      <c r="Y630" s="40"/>
      <c r="Z630" s="40"/>
      <c r="AA630" s="40"/>
      <c r="AB630" s="40"/>
      <c r="AC630" s="40" t="s">
        <v>750</v>
      </c>
      <c r="AD630" s="40" t="s">
        <v>750</v>
      </c>
      <c r="AE630" s="40"/>
      <c r="AF630" s="40"/>
    </row>
    <row r="631" spans="1:32">
      <c r="A631" s="40" t="s">
        <v>1791</v>
      </c>
      <c r="B631" s="88">
        <v>42418</v>
      </c>
      <c r="C631" s="40" t="s">
        <v>1832</v>
      </c>
      <c r="D631" s="40" t="s">
        <v>30</v>
      </c>
      <c r="E631" s="40" t="s">
        <v>53</v>
      </c>
      <c r="F631" s="47" t="s">
        <v>1313</v>
      </c>
      <c r="G631" s="40" t="s">
        <v>26</v>
      </c>
      <c r="H631" s="40" t="s">
        <v>27</v>
      </c>
      <c r="I631" s="40"/>
      <c r="J631" s="40"/>
      <c r="K631" s="40"/>
      <c r="L631" s="40"/>
      <c r="M631" s="40"/>
      <c r="N631" s="40"/>
      <c r="O631" s="40"/>
      <c r="P631" s="40"/>
      <c r="Q631" s="40"/>
      <c r="R631" s="40"/>
      <c r="S631" s="40"/>
      <c r="T631" s="40"/>
      <c r="U631" s="40"/>
      <c r="V631" s="40"/>
      <c r="W631" s="40"/>
      <c r="X631" s="40"/>
      <c r="Y631" s="40"/>
      <c r="Z631" s="40"/>
      <c r="AA631" s="40"/>
      <c r="AB631" s="40"/>
      <c r="AC631" s="40"/>
      <c r="AD631" s="40" t="s">
        <v>79</v>
      </c>
      <c r="AE631" s="40"/>
      <c r="AF631" s="40"/>
    </row>
    <row r="632" spans="1:32">
      <c r="A632" s="40" t="s">
        <v>1791</v>
      </c>
      <c r="B632" s="88">
        <v>42418</v>
      </c>
      <c r="C632" s="40" t="s">
        <v>1827</v>
      </c>
      <c r="D632" s="40" t="s">
        <v>30</v>
      </c>
      <c r="E632" s="40" t="s">
        <v>53</v>
      </c>
      <c r="F632" s="47" t="s">
        <v>1331</v>
      </c>
      <c r="G632" s="40" t="s">
        <v>224</v>
      </c>
      <c r="H632" s="40" t="s">
        <v>33</v>
      </c>
      <c r="I632" s="40"/>
      <c r="J632" s="40"/>
      <c r="K632" s="40"/>
      <c r="L632" s="40"/>
      <c r="M632" s="40"/>
      <c r="N632" s="40"/>
      <c r="O632" s="40"/>
      <c r="P632" s="40"/>
      <c r="Q632" s="40"/>
      <c r="R632" s="40"/>
      <c r="S632" s="40"/>
      <c r="T632" s="40"/>
      <c r="U632" s="40"/>
      <c r="V632" s="40"/>
      <c r="W632" s="40"/>
      <c r="X632" s="40"/>
      <c r="Y632" s="40"/>
      <c r="Z632" s="40"/>
      <c r="AA632" s="40"/>
      <c r="AB632" s="40"/>
      <c r="AC632" s="40"/>
      <c r="AD632" s="40" t="s">
        <v>79</v>
      </c>
      <c r="AE632" s="40"/>
      <c r="AF632" s="40"/>
    </row>
    <row r="633" spans="1:32">
      <c r="A633" s="40" t="s">
        <v>1791</v>
      </c>
      <c r="B633" s="88">
        <v>42418</v>
      </c>
      <c r="C633" s="40" t="s">
        <v>1517</v>
      </c>
      <c r="D633" s="40" t="s">
        <v>30</v>
      </c>
      <c r="E633" s="40" t="s">
        <v>25</v>
      </c>
      <c r="F633" s="47" t="s">
        <v>1363</v>
      </c>
      <c r="G633" s="40" t="s">
        <v>224</v>
      </c>
      <c r="H633" s="40" t="s">
        <v>90</v>
      </c>
      <c r="I633" s="40" t="s">
        <v>1364</v>
      </c>
      <c r="J633" s="40">
        <v>28.05</v>
      </c>
      <c r="K633" s="40">
        <v>14.54</v>
      </c>
      <c r="L633" s="40">
        <v>10.029999999999999</v>
      </c>
      <c r="M633" s="40"/>
      <c r="N633" s="40"/>
      <c r="O633" s="40"/>
      <c r="P633" s="40"/>
      <c r="Q633" s="40">
        <v>18</v>
      </c>
      <c r="R633" s="40">
        <v>59</v>
      </c>
      <c r="S633" s="40">
        <f>SUM(R633-Q633)</f>
        <v>41</v>
      </c>
      <c r="T633" s="40">
        <v>22</v>
      </c>
      <c r="U633" s="40"/>
      <c r="V633" s="40"/>
      <c r="W633" s="40"/>
      <c r="X633" s="40" t="s">
        <v>1365</v>
      </c>
      <c r="Y633" s="40" t="s">
        <v>1366</v>
      </c>
      <c r="Z633" s="40"/>
      <c r="AA633" s="40"/>
      <c r="AB633" s="40"/>
      <c r="AC633" s="40" t="s">
        <v>1317</v>
      </c>
      <c r="AD633" s="40" t="s">
        <v>1350</v>
      </c>
      <c r="AE633" s="40" t="s">
        <v>1367</v>
      </c>
      <c r="AF633" s="40"/>
    </row>
    <row r="634" spans="1:32">
      <c r="A634" s="40" t="s">
        <v>1791</v>
      </c>
      <c r="B634" s="88">
        <v>42418</v>
      </c>
      <c r="C634" s="40" t="s">
        <v>1498</v>
      </c>
      <c r="D634" s="40" t="s">
        <v>30</v>
      </c>
      <c r="E634" s="40" t="s">
        <v>25</v>
      </c>
      <c r="F634" s="47" t="s">
        <v>1353</v>
      </c>
      <c r="G634" s="40" t="s">
        <v>26</v>
      </c>
      <c r="H634" s="40" t="s">
        <v>33</v>
      </c>
      <c r="I634" s="40" t="s">
        <v>1354</v>
      </c>
      <c r="J634" s="40">
        <v>25.7</v>
      </c>
      <c r="K634" s="40">
        <v>17.7</v>
      </c>
      <c r="L634" s="40">
        <v>6.4</v>
      </c>
      <c r="M634" s="40"/>
      <c r="N634" s="40"/>
      <c r="O634" s="40"/>
      <c r="P634" s="40"/>
      <c r="Q634" s="40">
        <v>18</v>
      </c>
      <c r="R634" s="40">
        <v>53</v>
      </c>
      <c r="S634" s="40">
        <f>SUM(R634-Q634)</f>
        <v>35</v>
      </c>
      <c r="T634" s="40">
        <v>27</v>
      </c>
      <c r="U634" s="40"/>
      <c r="V634" s="40"/>
      <c r="W634" s="40"/>
      <c r="X634" s="40" t="s">
        <v>1355</v>
      </c>
      <c r="Y634" s="40" t="s">
        <v>1356</v>
      </c>
      <c r="Z634" s="40"/>
      <c r="AA634" s="40"/>
      <c r="AB634" s="40"/>
      <c r="AC634" s="40" t="s">
        <v>1328</v>
      </c>
      <c r="AD634" s="40" t="s">
        <v>1350</v>
      </c>
      <c r="AE634" s="40" t="s">
        <v>1357</v>
      </c>
      <c r="AF634" s="40"/>
    </row>
    <row r="635" spans="1:32">
      <c r="A635" s="40" t="s">
        <v>1791</v>
      </c>
      <c r="B635" s="88">
        <v>42418</v>
      </c>
      <c r="C635" s="40" t="s">
        <v>1824</v>
      </c>
      <c r="D635" s="40" t="s">
        <v>30</v>
      </c>
      <c r="E635" s="40" t="s">
        <v>25</v>
      </c>
      <c r="F635" s="47" t="s">
        <v>1306</v>
      </c>
      <c r="G635" s="40" t="s">
        <v>224</v>
      </c>
      <c r="H635" s="40" t="s">
        <v>33</v>
      </c>
      <c r="I635" s="40"/>
      <c r="J635" s="40">
        <v>26.23</v>
      </c>
      <c r="K635" s="40">
        <v>15.06</v>
      </c>
      <c r="L635" s="40">
        <v>10.210000000000001</v>
      </c>
      <c r="M635" s="40"/>
      <c r="N635" s="40"/>
      <c r="O635" s="40"/>
      <c r="P635" s="40"/>
      <c r="Q635" s="40">
        <v>18</v>
      </c>
      <c r="R635" s="40">
        <v>53</v>
      </c>
      <c r="S635" s="40">
        <f>SUM(R635-Q635)</f>
        <v>35</v>
      </c>
      <c r="T635" s="40">
        <v>24</v>
      </c>
      <c r="U635" s="40"/>
      <c r="V635" s="40"/>
      <c r="W635" s="40"/>
      <c r="X635" s="40" t="s">
        <v>1307</v>
      </c>
      <c r="Y635" s="40" t="s">
        <v>1308</v>
      </c>
      <c r="Z635" s="40"/>
      <c r="AA635" s="40"/>
      <c r="AB635" s="40"/>
      <c r="AC635" s="40" t="s">
        <v>750</v>
      </c>
      <c r="AD635" s="40" t="s">
        <v>79</v>
      </c>
      <c r="AE635" s="40"/>
      <c r="AF635" s="40"/>
    </row>
    <row r="636" spans="1:32">
      <c r="A636" s="40" t="s">
        <v>1791</v>
      </c>
      <c r="B636" s="88">
        <v>42418</v>
      </c>
      <c r="C636" s="40" t="s">
        <v>1821</v>
      </c>
      <c r="D636" s="40" t="s">
        <v>30</v>
      </c>
      <c r="E636" s="40" t="s">
        <v>25</v>
      </c>
      <c r="F636" s="47" t="s">
        <v>1309</v>
      </c>
      <c r="G636" s="40" t="s">
        <v>224</v>
      </c>
      <c r="H636" s="40" t="s">
        <v>33</v>
      </c>
      <c r="I636" s="40"/>
      <c r="J636" s="40">
        <v>24.9</v>
      </c>
      <c r="K636" s="40">
        <v>18.100000000000001</v>
      </c>
      <c r="L636" s="40">
        <v>10.5</v>
      </c>
      <c r="M636" s="40"/>
      <c r="N636" s="40"/>
      <c r="O636" s="40"/>
      <c r="P636" s="40"/>
      <c r="Q636" s="40">
        <v>18</v>
      </c>
      <c r="R636" s="40">
        <v>60</v>
      </c>
      <c r="S636" s="40">
        <f>SUM(R636-Q636)</f>
        <v>42</v>
      </c>
      <c r="T636" s="40">
        <v>23</v>
      </c>
      <c r="U636" s="40"/>
      <c r="V636" s="40"/>
      <c r="W636" s="40"/>
      <c r="X636" s="40" t="s">
        <v>1310</v>
      </c>
      <c r="Y636" s="40" t="s">
        <v>1311</v>
      </c>
      <c r="Z636" s="40"/>
      <c r="AA636" s="40"/>
      <c r="AB636" s="40"/>
      <c r="AC636" s="40" t="s">
        <v>750</v>
      </c>
      <c r="AD636" s="40" t="s">
        <v>79</v>
      </c>
      <c r="AE636" s="40" t="s">
        <v>1312</v>
      </c>
      <c r="AF636" s="40"/>
    </row>
    <row r="637" spans="1:32">
      <c r="A637" s="40" t="s">
        <v>1791</v>
      </c>
      <c r="B637" s="88">
        <v>42418</v>
      </c>
      <c r="C637" s="40" t="s">
        <v>1808</v>
      </c>
      <c r="D637" s="40" t="s">
        <v>30</v>
      </c>
      <c r="E637" s="40" t="s">
        <v>25</v>
      </c>
      <c r="F637" s="47" t="s">
        <v>1318</v>
      </c>
      <c r="G637" s="40" t="s">
        <v>224</v>
      </c>
      <c r="H637" s="40" t="s">
        <v>33</v>
      </c>
      <c r="I637" s="40" t="s">
        <v>1319</v>
      </c>
      <c r="J637" s="40">
        <v>28.3</v>
      </c>
      <c r="K637" s="40">
        <v>17.04</v>
      </c>
      <c r="L637" s="40">
        <v>8.7100000000000009</v>
      </c>
      <c r="M637" s="40"/>
      <c r="N637" s="40"/>
      <c r="O637" s="40"/>
      <c r="P637" s="40"/>
      <c r="Q637" s="40">
        <v>18</v>
      </c>
      <c r="R637" s="40">
        <v>54</v>
      </c>
      <c r="S637" s="40">
        <f>SUM(R637-Q637)</f>
        <v>36</v>
      </c>
      <c r="T637" s="40">
        <v>45</v>
      </c>
      <c r="U637" s="40"/>
      <c r="V637" s="40"/>
      <c r="W637" s="40"/>
      <c r="X637" s="40" t="s">
        <v>1320</v>
      </c>
      <c r="Y637" s="40" t="s">
        <v>1321</v>
      </c>
      <c r="Z637" s="40"/>
      <c r="AA637" s="40"/>
      <c r="AB637" s="40"/>
      <c r="AC637" s="40" t="s">
        <v>1322</v>
      </c>
      <c r="AD637" s="40" t="s">
        <v>79</v>
      </c>
      <c r="AE637" s="40"/>
      <c r="AF637" s="40"/>
    </row>
    <row r="638" spans="1:32">
      <c r="A638" s="40" t="s">
        <v>1792</v>
      </c>
      <c r="B638" s="88">
        <v>42419</v>
      </c>
      <c r="C638" s="40" t="s">
        <v>1812</v>
      </c>
      <c r="D638" s="40" t="s">
        <v>121</v>
      </c>
      <c r="E638" s="40" t="s">
        <v>25</v>
      </c>
      <c r="F638" s="47" t="s">
        <v>1373</v>
      </c>
      <c r="G638" s="40" t="s">
        <v>26</v>
      </c>
      <c r="H638" s="40" t="s">
        <v>33</v>
      </c>
      <c r="I638" s="40" t="s">
        <v>903</v>
      </c>
      <c r="J638" s="40">
        <v>48.4</v>
      </c>
      <c r="K638" s="40"/>
      <c r="L638" s="40"/>
      <c r="M638" s="40">
        <v>179.48</v>
      </c>
      <c r="N638" s="40">
        <v>196.64</v>
      </c>
      <c r="O638" s="40">
        <v>109.56095386672608</v>
      </c>
      <c r="P638" s="40">
        <v>35.22</v>
      </c>
      <c r="Q638" s="40"/>
      <c r="R638" s="40"/>
      <c r="S638" s="40"/>
      <c r="T638" s="40"/>
      <c r="U638" s="40"/>
      <c r="V638" s="40" t="s">
        <v>1374</v>
      </c>
      <c r="W638" s="40"/>
      <c r="X638" s="40"/>
      <c r="Y638" s="40"/>
      <c r="Z638" s="40"/>
      <c r="AA638" s="40"/>
      <c r="AB638" s="40"/>
      <c r="AC638" s="40" t="s">
        <v>750</v>
      </c>
      <c r="AD638" s="40" t="s">
        <v>1350</v>
      </c>
      <c r="AE638" s="40" t="s">
        <v>1375</v>
      </c>
      <c r="AF638" s="40"/>
    </row>
    <row r="639" spans="1:32">
      <c r="A639" s="40" t="s">
        <v>1792</v>
      </c>
      <c r="B639" s="88">
        <v>42419</v>
      </c>
      <c r="C639" s="40" t="s">
        <v>1811</v>
      </c>
      <c r="D639" s="40" t="s">
        <v>36</v>
      </c>
      <c r="E639" s="40" t="s">
        <v>25</v>
      </c>
      <c r="F639" s="47" t="s">
        <v>1376</v>
      </c>
      <c r="G639" s="40" t="s">
        <v>224</v>
      </c>
      <c r="H639" s="40" t="s">
        <v>33</v>
      </c>
      <c r="I639" s="40" t="s">
        <v>1377</v>
      </c>
      <c r="J639" s="40">
        <v>35.5</v>
      </c>
      <c r="K639" s="40"/>
      <c r="L639" s="40"/>
      <c r="M639" s="40">
        <v>134.01</v>
      </c>
      <c r="N639" s="40">
        <v>106.9</v>
      </c>
      <c r="O639" s="40">
        <v>79.770166405492134</v>
      </c>
      <c r="P639" s="40"/>
      <c r="Q639" s="40"/>
      <c r="R639" s="40"/>
      <c r="S639" s="40"/>
      <c r="T639" s="40">
        <v>0</v>
      </c>
      <c r="U639" s="40"/>
      <c r="V639" s="40"/>
      <c r="W639" s="40"/>
      <c r="X639" s="40"/>
      <c r="Y639" s="40"/>
      <c r="Z639" s="40"/>
      <c r="AA639" s="40"/>
      <c r="AB639" s="40"/>
      <c r="AC639" s="40" t="s">
        <v>750</v>
      </c>
      <c r="AD639" s="40" t="s">
        <v>1350</v>
      </c>
      <c r="AE639" s="40" t="s">
        <v>1378</v>
      </c>
      <c r="AF639" s="40"/>
    </row>
    <row r="640" spans="1:32">
      <c r="A640" s="40" t="s">
        <v>1792</v>
      </c>
      <c r="B640" s="88">
        <v>42419</v>
      </c>
      <c r="C640" s="40" t="s">
        <v>1480</v>
      </c>
      <c r="D640" s="40" t="s">
        <v>24</v>
      </c>
      <c r="E640" s="40" t="s">
        <v>25</v>
      </c>
      <c r="F640" s="47" t="s">
        <v>1384</v>
      </c>
      <c r="G640" s="40" t="s">
        <v>224</v>
      </c>
      <c r="H640" s="40" t="s">
        <v>33</v>
      </c>
      <c r="I640" s="40" t="s">
        <v>1385</v>
      </c>
      <c r="J640" s="40">
        <v>43.3</v>
      </c>
      <c r="K640" s="40">
        <v>22.49</v>
      </c>
      <c r="L640" s="40">
        <v>14.37</v>
      </c>
      <c r="M640" s="40"/>
      <c r="N640" s="40"/>
      <c r="O640" s="40"/>
      <c r="P640" s="40"/>
      <c r="Q640" s="40">
        <v>19</v>
      </c>
      <c r="R640" s="40">
        <v>235</v>
      </c>
      <c r="S640" s="40">
        <v>216</v>
      </c>
      <c r="T640" s="40" t="s">
        <v>1386</v>
      </c>
      <c r="U640" s="40"/>
      <c r="V640" s="40" t="s">
        <v>1387</v>
      </c>
      <c r="W640" s="40"/>
      <c r="X640" s="40" t="s">
        <v>1388</v>
      </c>
      <c r="Y640" s="40"/>
      <c r="Z640" s="40"/>
      <c r="AA640" s="40"/>
      <c r="AB640" s="40"/>
      <c r="AC640" s="40" t="s">
        <v>1317</v>
      </c>
      <c r="AD640" s="40" t="s">
        <v>216</v>
      </c>
      <c r="AE640" s="40"/>
      <c r="AF640" s="40"/>
    </row>
    <row r="641" spans="1:32">
      <c r="A641" s="40" t="s">
        <v>1792</v>
      </c>
      <c r="B641" s="88">
        <v>42419</v>
      </c>
      <c r="C641" s="40" t="s">
        <v>1832</v>
      </c>
      <c r="D641" s="40" t="s">
        <v>146</v>
      </c>
      <c r="E641" s="40" t="s">
        <v>25</v>
      </c>
      <c r="F641" s="47" t="s">
        <v>1370</v>
      </c>
      <c r="G641" s="40" t="s">
        <v>26</v>
      </c>
      <c r="H641" s="40" t="s">
        <v>27</v>
      </c>
      <c r="I641" s="40"/>
      <c r="J641" s="40">
        <v>23.6</v>
      </c>
      <c r="K641" s="40">
        <v>14.7</v>
      </c>
      <c r="L641" s="40">
        <v>18.7</v>
      </c>
      <c r="M641" s="40"/>
      <c r="N641" s="40"/>
      <c r="O641" s="40"/>
      <c r="P641" s="40"/>
      <c r="Q641" s="40">
        <v>19</v>
      </c>
      <c r="R641" s="40">
        <v>54</v>
      </c>
      <c r="S641" s="40">
        <v>35</v>
      </c>
      <c r="T641" s="40">
        <v>0</v>
      </c>
      <c r="U641" s="40"/>
      <c r="V641" s="40"/>
      <c r="W641" s="40"/>
      <c r="X641" s="40"/>
      <c r="Y641" s="40"/>
      <c r="Z641" s="40"/>
      <c r="AA641" s="40"/>
      <c r="AB641" s="40"/>
      <c r="AC641" s="40" t="s">
        <v>750</v>
      </c>
      <c r="AD641" s="40" t="s">
        <v>1350</v>
      </c>
      <c r="AE641" s="40" t="s">
        <v>1371</v>
      </c>
      <c r="AF641" s="40"/>
    </row>
    <row r="642" spans="1:32">
      <c r="A642" s="40" t="s">
        <v>1792</v>
      </c>
      <c r="B642" s="88">
        <v>42419</v>
      </c>
      <c r="C642" s="40" t="s">
        <v>1819</v>
      </c>
      <c r="D642" s="40" t="s">
        <v>29</v>
      </c>
      <c r="E642" s="40" t="s">
        <v>25</v>
      </c>
      <c r="F642" s="47" t="s">
        <v>1379</v>
      </c>
      <c r="G642" s="40" t="s">
        <v>26</v>
      </c>
      <c r="H642" s="40" t="s">
        <v>33</v>
      </c>
      <c r="I642" s="40" t="s">
        <v>903</v>
      </c>
      <c r="J642" s="40">
        <v>37.9</v>
      </c>
      <c r="K642" s="40">
        <v>21.9</v>
      </c>
      <c r="L642" s="40">
        <v>8.8000000000000007</v>
      </c>
      <c r="M642" s="40"/>
      <c r="N642" s="40"/>
      <c r="O642" s="40"/>
      <c r="P642" s="40"/>
      <c r="Q642" s="40">
        <v>19</v>
      </c>
      <c r="R642" s="40">
        <v>124</v>
      </c>
      <c r="S642" s="40">
        <v>105</v>
      </c>
      <c r="T642" s="40">
        <v>61</v>
      </c>
      <c r="U642" s="40"/>
      <c r="V642" s="40" t="s">
        <v>1380</v>
      </c>
      <c r="W642" s="40"/>
      <c r="X642" s="40" t="s">
        <v>1381</v>
      </c>
      <c r="Y642" s="40" t="s">
        <v>1382</v>
      </c>
      <c r="Z642" s="40"/>
      <c r="AA642" s="40"/>
      <c r="AB642" s="40"/>
      <c r="AC642" s="40" t="s">
        <v>1322</v>
      </c>
      <c r="AD642" s="40" t="s">
        <v>1350</v>
      </c>
      <c r="AE642" s="40" t="s">
        <v>1383</v>
      </c>
      <c r="AF642" s="40"/>
    </row>
    <row r="643" spans="1:32">
      <c r="A643" s="40" t="s">
        <v>1792</v>
      </c>
      <c r="B643" s="88">
        <v>42419</v>
      </c>
      <c r="C643" s="40" t="s">
        <v>1494</v>
      </c>
      <c r="D643" s="40" t="s">
        <v>265</v>
      </c>
      <c r="E643" s="40" t="s">
        <v>25</v>
      </c>
      <c r="F643" s="47" t="s">
        <v>1394</v>
      </c>
      <c r="G643" s="40" t="s">
        <v>26</v>
      </c>
      <c r="H643" s="40" t="s">
        <v>33</v>
      </c>
      <c r="I643" s="40" t="s">
        <v>903</v>
      </c>
      <c r="J643" s="40">
        <v>38.67</v>
      </c>
      <c r="K643" s="40"/>
      <c r="L643" s="40"/>
      <c r="M643" s="40">
        <v>127.2</v>
      </c>
      <c r="N643" s="40">
        <v>175.96</v>
      </c>
      <c r="O643" s="40">
        <v>138.33333333333334</v>
      </c>
      <c r="P643" s="40">
        <v>23.09</v>
      </c>
      <c r="Q643" s="40">
        <v>19</v>
      </c>
      <c r="R643" s="40">
        <v>75</v>
      </c>
      <c r="S643" s="40">
        <v>56</v>
      </c>
      <c r="T643" s="40">
        <v>0</v>
      </c>
      <c r="U643" s="40"/>
      <c r="V643" s="40"/>
      <c r="W643" s="40"/>
      <c r="X643" s="40"/>
      <c r="Y643" s="40"/>
      <c r="Z643" s="40"/>
      <c r="AA643" s="40"/>
      <c r="AB643" s="40"/>
      <c r="AC643" s="40" t="s">
        <v>750</v>
      </c>
      <c r="AD643" s="40" t="s">
        <v>750</v>
      </c>
      <c r="AE643" s="40"/>
      <c r="AF643" s="40"/>
    </row>
    <row r="644" spans="1:32">
      <c r="A644" s="40" t="s">
        <v>1792</v>
      </c>
      <c r="B644" s="88">
        <v>42419</v>
      </c>
      <c r="C644" s="40" t="s">
        <v>1820</v>
      </c>
      <c r="D644" s="40" t="s">
        <v>30</v>
      </c>
      <c r="E644" s="40" t="s">
        <v>53</v>
      </c>
      <c r="F644" s="47" t="s">
        <v>1372</v>
      </c>
      <c r="G644" s="40" t="s">
        <v>26</v>
      </c>
      <c r="H644" s="40" t="s">
        <v>27</v>
      </c>
      <c r="I644" s="40"/>
      <c r="J644" s="40"/>
      <c r="K644" s="40"/>
      <c r="L644" s="40"/>
      <c r="M644" s="40"/>
      <c r="N644" s="40"/>
      <c r="O644" s="40"/>
      <c r="P644" s="40"/>
      <c r="Q644" s="40"/>
      <c r="R644" s="40"/>
      <c r="S644" s="40"/>
      <c r="T644" s="40"/>
      <c r="U644" s="40"/>
      <c r="V644" s="40"/>
      <c r="W644" s="40"/>
      <c r="X644" s="40"/>
      <c r="Y644" s="40"/>
      <c r="Z644" s="40"/>
      <c r="AA644" s="40"/>
      <c r="AB644" s="40"/>
      <c r="AC644" s="40"/>
      <c r="AD644" s="40" t="s">
        <v>1350</v>
      </c>
      <c r="AE644" s="40"/>
      <c r="AF644" s="40"/>
    </row>
    <row r="645" spans="1:32">
      <c r="A645" s="40" t="s">
        <v>1792</v>
      </c>
      <c r="B645" s="88">
        <v>42419</v>
      </c>
      <c r="C645" s="40" t="s">
        <v>1491</v>
      </c>
      <c r="D645" s="40" t="s">
        <v>30</v>
      </c>
      <c r="E645" s="40" t="s">
        <v>25</v>
      </c>
      <c r="F645" s="47" t="s">
        <v>1389</v>
      </c>
      <c r="G645" s="40" t="s">
        <v>224</v>
      </c>
      <c r="H645" s="40" t="s">
        <v>66</v>
      </c>
      <c r="I645" s="40" t="s">
        <v>1390</v>
      </c>
      <c r="J645" s="40">
        <v>25.86</v>
      </c>
      <c r="K645" s="40">
        <v>16.559999999999999</v>
      </c>
      <c r="L645" s="40">
        <v>13.02</v>
      </c>
      <c r="M645" s="40"/>
      <c r="N645" s="40"/>
      <c r="O645" s="40"/>
      <c r="P645" s="40"/>
      <c r="Q645" s="40">
        <v>19</v>
      </c>
      <c r="R645" s="40">
        <v>51</v>
      </c>
      <c r="S645" s="40">
        <v>32</v>
      </c>
      <c r="T645" s="40">
        <v>0</v>
      </c>
      <c r="U645" s="40"/>
      <c r="V645" s="40"/>
      <c r="W645" s="40"/>
      <c r="X645" s="40" t="s">
        <v>1391</v>
      </c>
      <c r="Y645" s="40"/>
      <c r="Z645" s="40"/>
      <c r="AA645" s="40"/>
      <c r="AB645" s="40"/>
      <c r="AC645" s="40" t="s">
        <v>1328</v>
      </c>
      <c r="AD645" s="40" t="s">
        <v>750</v>
      </c>
      <c r="AE645" s="40" t="s">
        <v>1392</v>
      </c>
      <c r="AF645" s="40"/>
    </row>
    <row r="646" spans="1:32" s="91" customFormat="1">
      <c r="A646" s="40" t="s">
        <v>1793</v>
      </c>
      <c r="B646" s="88">
        <v>42420</v>
      </c>
      <c r="C646" s="40" t="s">
        <v>1495</v>
      </c>
      <c r="D646" s="40" t="s">
        <v>35</v>
      </c>
      <c r="E646" s="40" t="s">
        <v>25</v>
      </c>
      <c r="F646" s="47" t="s">
        <v>1411</v>
      </c>
      <c r="G646" s="40" t="s">
        <v>224</v>
      </c>
      <c r="H646" s="40" t="s">
        <v>33</v>
      </c>
      <c r="I646" s="40"/>
      <c r="J646" s="40">
        <v>23</v>
      </c>
      <c r="K646" s="40">
        <v>15.4</v>
      </c>
      <c r="L646" s="40">
        <v>7.6</v>
      </c>
      <c r="M646" s="40"/>
      <c r="N646" s="40"/>
      <c r="O646" s="40"/>
      <c r="P646" s="40"/>
      <c r="Q646" s="40">
        <v>19</v>
      </c>
      <c r="R646" s="40">
        <v>53</v>
      </c>
      <c r="S646" s="40">
        <f>SUM(R646-Q646)</f>
        <v>34</v>
      </c>
      <c r="T646" s="40">
        <v>0</v>
      </c>
      <c r="U646" s="40"/>
      <c r="V646" s="40"/>
      <c r="W646" s="40"/>
      <c r="X646" s="40" t="s">
        <v>1412</v>
      </c>
      <c r="Y646" s="40"/>
      <c r="Z646" s="40"/>
      <c r="AA646" s="40"/>
      <c r="AB646" s="40"/>
      <c r="AC646" s="40"/>
      <c r="AD646" s="40" t="s">
        <v>79</v>
      </c>
      <c r="AE646" s="40"/>
      <c r="AF646" s="40"/>
    </row>
    <row r="647" spans="1:32">
      <c r="A647" s="40" t="s">
        <v>1793</v>
      </c>
      <c r="B647" s="88">
        <v>42420</v>
      </c>
      <c r="C647" s="40" t="s">
        <v>1494</v>
      </c>
      <c r="D647" s="40" t="s">
        <v>518</v>
      </c>
      <c r="E647" s="40" t="s">
        <v>25</v>
      </c>
      <c r="F647" s="47" t="s">
        <v>1409</v>
      </c>
      <c r="G647" s="40" t="s">
        <v>227</v>
      </c>
      <c r="H647" s="40" t="s">
        <v>33</v>
      </c>
      <c r="I647" s="40" t="s">
        <v>1410</v>
      </c>
      <c r="J647" s="40">
        <v>39.4</v>
      </c>
      <c r="K647" s="40"/>
      <c r="L647" s="40"/>
      <c r="M647" s="40">
        <v>153.5</v>
      </c>
      <c r="N647" s="40">
        <v>116.1</v>
      </c>
      <c r="O647" s="40">
        <f>(N647/M647)*100</f>
        <v>75.635179153094455</v>
      </c>
      <c r="P647" s="40"/>
      <c r="Q647" s="40">
        <v>19</v>
      </c>
      <c r="R647" s="40">
        <v>171</v>
      </c>
      <c r="S647" s="40">
        <f>SUM(R647-Q647)</f>
        <v>152</v>
      </c>
      <c r="T647" s="40"/>
      <c r="U647" s="40"/>
      <c r="V647" s="40"/>
      <c r="W647" s="40"/>
      <c r="X647" s="40"/>
      <c r="Y647" s="40"/>
      <c r="Z647" s="40"/>
      <c r="AA647" s="40"/>
      <c r="AB647" s="40"/>
      <c r="AC647" s="40" t="s">
        <v>1322</v>
      </c>
      <c r="AD647" s="40" t="s">
        <v>79</v>
      </c>
      <c r="AE647" s="40"/>
      <c r="AF647" s="40"/>
    </row>
    <row r="648" spans="1:32">
      <c r="A648" s="40" t="s">
        <v>1793</v>
      </c>
      <c r="B648" s="88">
        <v>42420</v>
      </c>
      <c r="C648" s="40" t="s">
        <v>1488</v>
      </c>
      <c r="D648" s="40" t="s">
        <v>239</v>
      </c>
      <c r="E648" s="40" t="s">
        <v>25</v>
      </c>
      <c r="F648" s="47" t="s">
        <v>1404</v>
      </c>
      <c r="G648" s="40" t="s">
        <v>26</v>
      </c>
      <c r="H648" s="40" t="s">
        <v>33</v>
      </c>
      <c r="I648" s="40" t="s">
        <v>903</v>
      </c>
      <c r="J648" s="40">
        <v>43</v>
      </c>
      <c r="K648" s="40"/>
      <c r="L648" s="40"/>
      <c r="M648" s="40">
        <v>158.9</v>
      </c>
      <c r="N648" s="40">
        <v>177</v>
      </c>
      <c r="O648" s="40">
        <f>(N648/M648)*100</f>
        <v>111.39081183134046</v>
      </c>
      <c r="P648" s="40">
        <v>38.700000000000003</v>
      </c>
      <c r="Q648" s="40">
        <v>19</v>
      </c>
      <c r="R648" s="40">
        <v>151</v>
      </c>
      <c r="S648" s="40">
        <f>SUM(R648-Q648)</f>
        <v>132</v>
      </c>
      <c r="T648" s="40"/>
      <c r="U648" s="40"/>
      <c r="V648" s="40"/>
      <c r="W648" s="40"/>
      <c r="X648" s="40"/>
      <c r="Y648" s="40"/>
      <c r="Z648" s="40"/>
      <c r="AA648" s="40"/>
      <c r="AB648" s="40"/>
      <c r="AC648" s="40" t="s">
        <v>1328</v>
      </c>
      <c r="AD648" s="40" t="s">
        <v>1398</v>
      </c>
      <c r="AE648" s="40"/>
      <c r="AF648" s="40"/>
    </row>
    <row r="649" spans="1:32">
      <c r="A649" s="40" t="s">
        <v>1793</v>
      </c>
      <c r="B649" s="88">
        <v>42420</v>
      </c>
      <c r="C649" s="40" t="s">
        <v>1811</v>
      </c>
      <c r="D649" s="40" t="s">
        <v>36</v>
      </c>
      <c r="E649" s="40" t="s">
        <v>25</v>
      </c>
      <c r="F649" s="47" t="s">
        <v>1395</v>
      </c>
      <c r="G649" s="40" t="s">
        <v>224</v>
      </c>
      <c r="H649" s="40" t="s">
        <v>90</v>
      </c>
      <c r="I649" s="40" t="s">
        <v>1396</v>
      </c>
      <c r="J649" s="40">
        <v>33.299999999999997</v>
      </c>
      <c r="K649" s="40"/>
      <c r="L649" s="40"/>
      <c r="M649" s="40">
        <v>112.8</v>
      </c>
      <c r="N649" s="40">
        <v>94.2</v>
      </c>
      <c r="O649" s="40">
        <f>(N649/M649)*100</f>
        <v>83.510638297872347</v>
      </c>
      <c r="P649" s="40"/>
      <c r="Q649" s="40">
        <v>19</v>
      </c>
      <c r="R649" s="40">
        <v>83</v>
      </c>
      <c r="S649" s="40"/>
      <c r="T649" s="40"/>
      <c r="U649" s="40"/>
      <c r="V649" s="40"/>
      <c r="W649" s="40"/>
      <c r="X649" s="40"/>
      <c r="Y649" s="40"/>
      <c r="Z649" s="40"/>
      <c r="AA649" s="40"/>
      <c r="AB649" s="40"/>
      <c r="AC649" s="40" t="s">
        <v>1317</v>
      </c>
      <c r="AD649" s="40" t="s">
        <v>750</v>
      </c>
      <c r="AE649" s="40" t="s">
        <v>1397</v>
      </c>
      <c r="AF649" s="40"/>
    </row>
    <row r="650" spans="1:32">
      <c r="A650" s="40" t="s">
        <v>1793</v>
      </c>
      <c r="B650" s="88">
        <v>42420</v>
      </c>
      <c r="C650" s="40" t="s">
        <v>1509</v>
      </c>
      <c r="D650" s="40" t="s">
        <v>30</v>
      </c>
      <c r="E650" s="40" t="s">
        <v>25</v>
      </c>
      <c r="F650" s="47" t="s">
        <v>1414</v>
      </c>
      <c r="G650" s="40" t="s">
        <v>224</v>
      </c>
      <c r="H650" s="40" t="s">
        <v>166</v>
      </c>
      <c r="I650" s="40" t="s">
        <v>1415</v>
      </c>
      <c r="J650" s="40">
        <v>26.8</v>
      </c>
      <c r="K650" s="40">
        <v>15.85</v>
      </c>
      <c r="L650" s="40">
        <v>9.6</v>
      </c>
      <c r="M650" s="40"/>
      <c r="N650" s="40"/>
      <c r="O650" s="40"/>
      <c r="P650" s="40"/>
      <c r="Q650" s="40">
        <v>19</v>
      </c>
      <c r="R650" s="40">
        <v>54</v>
      </c>
      <c r="S650" s="40">
        <f>SUM(R650-Q650)</f>
        <v>35</v>
      </c>
      <c r="T650" s="40">
        <v>24</v>
      </c>
      <c r="U650" s="40"/>
      <c r="V650" s="40"/>
      <c r="W650" s="40"/>
      <c r="X650" s="40" t="s">
        <v>1416</v>
      </c>
      <c r="Y650" s="40" t="s">
        <v>1417</v>
      </c>
      <c r="Z650" s="40"/>
      <c r="AA650" s="40"/>
      <c r="AB650" s="40"/>
      <c r="AC650" s="40" t="s">
        <v>1418</v>
      </c>
      <c r="AD650" s="40" t="s">
        <v>79</v>
      </c>
      <c r="AE650" s="40"/>
      <c r="AF650" s="40"/>
    </row>
    <row r="651" spans="1:32">
      <c r="A651" s="40" t="s">
        <v>1793</v>
      </c>
      <c r="B651" s="88">
        <v>42420</v>
      </c>
      <c r="C651" s="40" t="s">
        <v>1489</v>
      </c>
      <c r="D651" s="40" t="s">
        <v>30</v>
      </c>
      <c r="E651" s="40" t="s">
        <v>25</v>
      </c>
      <c r="F651" s="40" t="s">
        <v>1405</v>
      </c>
      <c r="G651" s="40" t="s">
        <v>224</v>
      </c>
      <c r="H651" s="40" t="s">
        <v>66</v>
      </c>
      <c r="I651" s="40" t="s">
        <v>1406</v>
      </c>
      <c r="J651" s="40">
        <v>26.5</v>
      </c>
      <c r="K651" s="40">
        <v>18.5</v>
      </c>
      <c r="L651" s="40">
        <v>11.6</v>
      </c>
      <c r="M651" s="40"/>
      <c r="N651" s="40"/>
      <c r="O651" s="40"/>
      <c r="P651" s="40"/>
      <c r="Q651" s="40">
        <v>19</v>
      </c>
      <c r="R651" s="40">
        <v>60</v>
      </c>
      <c r="S651" s="40">
        <f>SUM(R651-Q651)</f>
        <v>41</v>
      </c>
      <c r="T651" s="40">
        <v>18</v>
      </c>
      <c r="U651" s="40"/>
      <c r="V651" s="40"/>
      <c r="W651" s="40"/>
      <c r="X651" s="40" t="s">
        <v>1407</v>
      </c>
      <c r="Y651" s="40" t="s">
        <v>1408</v>
      </c>
      <c r="Z651" s="40"/>
      <c r="AA651" s="40"/>
      <c r="AB651" s="40"/>
      <c r="AC651" s="40" t="s">
        <v>1322</v>
      </c>
      <c r="AD651" s="40" t="s">
        <v>1398</v>
      </c>
      <c r="AE651" s="40"/>
      <c r="AF651" s="40"/>
    </row>
    <row r="652" spans="1:32">
      <c r="A652" s="40" t="s">
        <v>1794</v>
      </c>
      <c r="B652" s="88">
        <v>42421</v>
      </c>
      <c r="C652" s="40" t="s">
        <v>1522</v>
      </c>
      <c r="D652" s="40" t="s">
        <v>121</v>
      </c>
      <c r="E652" s="40" t="s">
        <v>25</v>
      </c>
      <c r="F652" s="47" t="s">
        <v>1438</v>
      </c>
      <c r="G652" s="40" t="s">
        <v>26</v>
      </c>
      <c r="H652" s="40" t="s">
        <v>27</v>
      </c>
      <c r="I652" s="40" t="s">
        <v>40</v>
      </c>
      <c r="J652" s="40">
        <v>49.2</v>
      </c>
      <c r="K652" s="40"/>
      <c r="L652" s="40"/>
      <c r="M652" s="40">
        <v>185.7</v>
      </c>
      <c r="N652" s="40">
        <v>180.5</v>
      </c>
      <c r="O652" s="40">
        <v>97.199784598815299</v>
      </c>
      <c r="P652" s="40">
        <v>34.6</v>
      </c>
      <c r="Q652" s="40">
        <v>19</v>
      </c>
      <c r="R652" s="40">
        <v>172</v>
      </c>
      <c r="S652" s="40">
        <v>153</v>
      </c>
      <c r="T652" s="40">
        <v>0</v>
      </c>
      <c r="U652" s="40"/>
      <c r="V652" s="40" t="s">
        <v>1018</v>
      </c>
      <c r="W652" s="40"/>
      <c r="X652" s="40"/>
      <c r="Y652" s="40"/>
      <c r="Z652" s="40"/>
      <c r="AA652" s="40"/>
      <c r="AB652" s="40"/>
      <c r="AC652" s="40" t="s">
        <v>750</v>
      </c>
      <c r="AD652" s="40" t="s">
        <v>1435</v>
      </c>
      <c r="AE652" s="40"/>
      <c r="AF652" s="40"/>
    </row>
    <row r="653" spans="1:32">
      <c r="A653" s="40" t="s">
        <v>1794</v>
      </c>
      <c r="B653" s="88">
        <v>42421</v>
      </c>
      <c r="C653" s="40" t="s">
        <v>1805</v>
      </c>
      <c r="D653" s="40" t="s">
        <v>239</v>
      </c>
      <c r="E653" s="40" t="s">
        <v>53</v>
      </c>
      <c r="F653" s="47" t="s">
        <v>1425</v>
      </c>
      <c r="G653" s="40" t="s">
        <v>26</v>
      </c>
      <c r="H653" s="40" t="s">
        <v>27</v>
      </c>
      <c r="I653" s="40"/>
      <c r="J653" s="40"/>
      <c r="K653" s="40"/>
      <c r="L653" s="40"/>
      <c r="M653" s="40"/>
      <c r="N653" s="40"/>
      <c r="O653" s="40"/>
      <c r="P653" s="40"/>
      <c r="Q653" s="40"/>
      <c r="R653" s="40"/>
      <c r="S653" s="40"/>
      <c r="T653" s="40"/>
      <c r="U653" s="40"/>
      <c r="V653" s="40"/>
      <c r="W653" s="40"/>
      <c r="X653" s="40"/>
      <c r="Y653" s="40"/>
      <c r="Z653" s="40"/>
      <c r="AA653" s="40"/>
      <c r="AB653" s="40"/>
      <c r="AC653" s="40" t="s">
        <v>1328</v>
      </c>
      <c r="AD653" s="40" t="s">
        <v>79</v>
      </c>
      <c r="AE653" s="40" t="s">
        <v>1426</v>
      </c>
      <c r="AF653" s="40"/>
    </row>
    <row r="654" spans="1:32">
      <c r="A654" s="40" t="s">
        <v>1794</v>
      </c>
      <c r="B654" s="88">
        <v>42421</v>
      </c>
      <c r="C654" s="40" t="s">
        <v>1474</v>
      </c>
      <c r="D654" s="40" t="s">
        <v>239</v>
      </c>
      <c r="E654" s="40" t="s">
        <v>25</v>
      </c>
      <c r="F654" s="47" t="s">
        <v>1430</v>
      </c>
      <c r="G654" s="40" t="s">
        <v>224</v>
      </c>
      <c r="H654" s="40" t="s">
        <v>166</v>
      </c>
      <c r="I654" s="40" t="s">
        <v>1431</v>
      </c>
      <c r="J654" s="40">
        <v>44.9</v>
      </c>
      <c r="K654" s="40"/>
      <c r="L654" s="40"/>
      <c r="M654" s="40">
        <v>175.6</v>
      </c>
      <c r="N654" s="40">
        <v>174.4</v>
      </c>
      <c r="O654" s="40">
        <v>99.316628701594539</v>
      </c>
      <c r="P654" s="40">
        <v>38.9</v>
      </c>
      <c r="Q654" s="40">
        <v>19</v>
      </c>
      <c r="R654" s="40">
        <v>154</v>
      </c>
      <c r="S654" s="40">
        <v>135</v>
      </c>
      <c r="T654" s="40">
        <v>0</v>
      </c>
      <c r="U654" s="40"/>
      <c r="V654" s="40"/>
      <c r="W654" s="40"/>
      <c r="X654" s="40"/>
      <c r="Y654" s="40"/>
      <c r="Z654" s="40"/>
      <c r="AA654" s="40"/>
      <c r="AB654" s="40"/>
      <c r="AC654" s="40" t="s">
        <v>1322</v>
      </c>
      <c r="AD654" s="40" t="s">
        <v>750</v>
      </c>
      <c r="AE654" s="40" t="s">
        <v>1432</v>
      </c>
      <c r="AF654" s="40"/>
    </row>
    <row r="655" spans="1:32">
      <c r="A655" s="40" t="s">
        <v>1794</v>
      </c>
      <c r="B655" s="88">
        <v>42421</v>
      </c>
      <c r="C655" s="40" t="s">
        <v>1831</v>
      </c>
      <c r="D655" s="40" t="s">
        <v>36</v>
      </c>
      <c r="E655" s="40" t="s">
        <v>25</v>
      </c>
      <c r="F655" s="47" t="s">
        <v>1427</v>
      </c>
      <c r="G655" s="40" t="s">
        <v>794</v>
      </c>
      <c r="H655" s="40" t="s">
        <v>27</v>
      </c>
      <c r="I655" s="40" t="s">
        <v>1428</v>
      </c>
      <c r="J655" s="40">
        <v>34</v>
      </c>
      <c r="K655" s="40"/>
      <c r="L655" s="40"/>
      <c r="M655" s="40">
        <v>120.6</v>
      </c>
      <c r="N655" s="40">
        <v>98.1</v>
      </c>
      <c r="O655" s="40"/>
      <c r="P655" s="40"/>
      <c r="Q655" s="40">
        <v>19</v>
      </c>
      <c r="R655" s="40">
        <v>89</v>
      </c>
      <c r="S655" s="40">
        <v>70</v>
      </c>
      <c r="T655" s="40">
        <v>0</v>
      </c>
      <c r="U655" s="40"/>
      <c r="V655" s="40"/>
      <c r="W655" s="40"/>
      <c r="X655" s="40"/>
      <c r="Y655" s="40"/>
      <c r="Z655" s="40"/>
      <c r="AA655" s="40"/>
      <c r="AB655" s="40"/>
      <c r="AC655" s="40" t="s">
        <v>1322</v>
      </c>
      <c r="AD655" s="40" t="s">
        <v>79</v>
      </c>
      <c r="AE655" s="40"/>
      <c r="AF655" s="40"/>
    </row>
    <row r="656" spans="1:32" s="91" customFormat="1">
      <c r="A656" s="40" t="s">
        <v>1794</v>
      </c>
      <c r="B656" s="88">
        <v>42421</v>
      </c>
      <c r="C656" s="40" t="s">
        <v>1832</v>
      </c>
      <c r="D656" s="40" t="s">
        <v>146</v>
      </c>
      <c r="E656" s="40" t="s">
        <v>25</v>
      </c>
      <c r="F656" s="47" t="s">
        <v>1421</v>
      </c>
      <c r="G656" s="40" t="s">
        <v>224</v>
      </c>
      <c r="H656" s="40" t="s">
        <v>27</v>
      </c>
      <c r="I656" s="40" t="s">
        <v>1422</v>
      </c>
      <c r="J656" s="40">
        <v>22.7</v>
      </c>
      <c r="K656" s="40">
        <v>13.3</v>
      </c>
      <c r="L656" s="40">
        <v>15.4</v>
      </c>
      <c r="M656" s="40"/>
      <c r="N656" s="40"/>
      <c r="O656" s="40"/>
      <c r="P656" s="40"/>
      <c r="Q656" s="40">
        <v>19</v>
      </c>
      <c r="R656" s="40">
        <v>43</v>
      </c>
      <c r="S656" s="40">
        <v>24</v>
      </c>
      <c r="T656" s="40">
        <v>0</v>
      </c>
      <c r="U656" s="40"/>
      <c r="V656" s="40"/>
      <c r="W656" s="40"/>
      <c r="X656" s="40" t="s">
        <v>1423</v>
      </c>
      <c r="Y656" s="40"/>
      <c r="Z656" s="40"/>
      <c r="AA656" s="40"/>
      <c r="AB656" s="40"/>
      <c r="AC656" s="40" t="s">
        <v>1317</v>
      </c>
      <c r="AD656" s="40" t="s">
        <v>79</v>
      </c>
      <c r="AE656" s="40" t="s">
        <v>1424</v>
      </c>
      <c r="AF656" s="40"/>
    </row>
    <row r="657" spans="1:32">
      <c r="A657" s="40" t="s">
        <v>1794</v>
      </c>
      <c r="B657" s="88">
        <v>42421</v>
      </c>
      <c r="C657" s="40" t="s">
        <v>1523</v>
      </c>
      <c r="D657" s="40" t="s">
        <v>265</v>
      </c>
      <c r="E657" s="40" t="s">
        <v>25</v>
      </c>
      <c r="F657" s="47" t="s">
        <v>1439</v>
      </c>
      <c r="G657" s="40" t="s">
        <v>26</v>
      </c>
      <c r="H657" s="40" t="s">
        <v>33</v>
      </c>
      <c r="I657" s="40" t="s">
        <v>903</v>
      </c>
      <c r="J657" s="40">
        <v>39.1</v>
      </c>
      <c r="K657" s="40"/>
      <c r="L657" s="40"/>
      <c r="M657" s="40">
        <v>132.9</v>
      </c>
      <c r="N657" s="40">
        <v>168</v>
      </c>
      <c r="O657" s="40">
        <v>126.41083521444693</v>
      </c>
      <c r="P657" s="40">
        <v>22.9</v>
      </c>
      <c r="Q657" s="40">
        <v>19</v>
      </c>
      <c r="R657" s="40">
        <v>80</v>
      </c>
      <c r="S657" s="40">
        <v>61</v>
      </c>
      <c r="T657" s="40">
        <v>0</v>
      </c>
      <c r="U657" s="40"/>
      <c r="V657" s="40" t="s">
        <v>1018</v>
      </c>
      <c r="W657" s="40" t="s">
        <v>1440</v>
      </c>
      <c r="X657" s="40"/>
      <c r="Y657" s="40"/>
      <c r="Z657" s="40"/>
      <c r="AA657" s="40"/>
      <c r="AB657" s="40"/>
      <c r="AC657" s="40" t="s">
        <v>1317</v>
      </c>
      <c r="AD657" s="40" t="s">
        <v>1435</v>
      </c>
      <c r="AE657" s="40" t="s">
        <v>1441</v>
      </c>
      <c r="AF657" s="40"/>
    </row>
    <row r="658" spans="1:32">
      <c r="A658" s="40" t="s">
        <v>1795</v>
      </c>
      <c r="B658" s="88">
        <v>42422</v>
      </c>
      <c r="C658" s="40" t="s">
        <v>1811</v>
      </c>
      <c r="D658" s="40" t="s">
        <v>121</v>
      </c>
      <c r="E658" s="40" t="s">
        <v>25</v>
      </c>
      <c r="F658" s="47" t="s">
        <v>1446</v>
      </c>
      <c r="G658" s="40" t="s">
        <v>26</v>
      </c>
      <c r="H658" s="40" t="s">
        <v>33</v>
      </c>
      <c r="I658" s="40" t="s">
        <v>903</v>
      </c>
      <c r="J658" s="40">
        <v>50.06</v>
      </c>
      <c r="K658" s="40"/>
      <c r="L658" s="40"/>
      <c r="M658" s="40">
        <v>204.02</v>
      </c>
      <c r="N658" s="40">
        <v>202.78</v>
      </c>
      <c r="O658" s="40">
        <v>99.392216449367709</v>
      </c>
      <c r="P658" s="40">
        <v>36.47</v>
      </c>
      <c r="Q658" s="40">
        <v>19</v>
      </c>
      <c r="R658" s="40">
        <v>198</v>
      </c>
      <c r="S658" s="40">
        <v>179</v>
      </c>
      <c r="T658" s="40">
        <v>0</v>
      </c>
      <c r="U658" s="40"/>
      <c r="V658" s="40"/>
      <c r="W658" s="40"/>
      <c r="X658" s="40"/>
      <c r="Y658" s="40"/>
      <c r="Z658" s="40"/>
      <c r="AA658" s="40"/>
      <c r="AB658" s="40"/>
      <c r="AC658" s="40" t="s">
        <v>1322</v>
      </c>
      <c r="AD658" s="40" t="s">
        <v>1435</v>
      </c>
      <c r="AE658" s="40"/>
      <c r="AF658" s="40"/>
    </row>
    <row r="659" spans="1:32">
      <c r="A659" s="40" t="s">
        <v>1795</v>
      </c>
      <c r="B659" s="88">
        <v>42422</v>
      </c>
      <c r="C659" s="43" t="s">
        <v>1458</v>
      </c>
      <c r="D659" s="43" t="s">
        <v>121</v>
      </c>
      <c r="E659" s="43" t="s">
        <v>25</v>
      </c>
      <c r="F659" s="76" t="s">
        <v>1460</v>
      </c>
      <c r="G659" s="43" t="s">
        <v>1461</v>
      </c>
      <c r="H659" s="43" t="s">
        <v>33</v>
      </c>
      <c r="I659" s="43"/>
      <c r="J659" s="43">
        <v>47.2</v>
      </c>
      <c r="K659" s="40"/>
      <c r="L659" s="43"/>
      <c r="M659" s="43">
        <v>136.9</v>
      </c>
      <c r="N659" s="43">
        <v>150.1</v>
      </c>
      <c r="O659" s="43">
        <v>109.64207450693937</v>
      </c>
      <c r="P659" s="43">
        <v>26.3</v>
      </c>
      <c r="Q659" s="43">
        <v>19</v>
      </c>
      <c r="R659" s="43">
        <v>108</v>
      </c>
      <c r="S659" s="43">
        <v>89</v>
      </c>
      <c r="T659" s="43">
        <v>0</v>
      </c>
      <c r="U659" s="43"/>
      <c r="V659" s="40"/>
      <c r="W659" s="43"/>
      <c r="X659" s="43"/>
      <c r="Y659" s="43"/>
      <c r="Z659" s="43"/>
      <c r="AA659" s="43"/>
      <c r="AB659" s="43"/>
      <c r="AC659" s="43" t="s">
        <v>750</v>
      </c>
      <c r="AD659" s="43" t="s">
        <v>79</v>
      </c>
      <c r="AE659" s="40" t="s">
        <v>1462</v>
      </c>
      <c r="AF659" s="40"/>
    </row>
    <row r="660" spans="1:32">
      <c r="A660" s="40" t="s">
        <v>1795</v>
      </c>
      <c r="B660" s="88">
        <v>42422</v>
      </c>
      <c r="C660" s="40" t="s">
        <v>1812</v>
      </c>
      <c r="D660" s="40" t="s">
        <v>35</v>
      </c>
      <c r="E660" s="40" t="s">
        <v>53</v>
      </c>
      <c r="F660" s="47" t="s">
        <v>2248</v>
      </c>
      <c r="G660" s="40" t="s">
        <v>26</v>
      </c>
      <c r="H660" s="40" t="s">
        <v>33</v>
      </c>
      <c r="I660" s="40"/>
      <c r="J660" s="40"/>
      <c r="K660" s="40"/>
      <c r="L660" s="40"/>
      <c r="M660" s="40"/>
      <c r="N660" s="40"/>
      <c r="O660" s="40"/>
      <c r="P660" s="40"/>
      <c r="Q660" s="40"/>
      <c r="R660" s="40"/>
      <c r="S660" s="40"/>
      <c r="T660" s="40"/>
      <c r="U660" s="40"/>
      <c r="V660" s="40" t="s">
        <v>1445</v>
      </c>
      <c r="W660" s="40"/>
      <c r="X660" s="40"/>
      <c r="Y660" s="40"/>
      <c r="Z660" s="40"/>
      <c r="AA660" s="40"/>
      <c r="AB660" s="40"/>
      <c r="AC660" s="40" t="s">
        <v>750</v>
      </c>
      <c r="AD660" s="40" t="s">
        <v>1435</v>
      </c>
      <c r="AE660" s="40"/>
      <c r="AF660" s="40"/>
    </row>
    <row r="661" spans="1:32">
      <c r="A661" s="40" t="s">
        <v>1795</v>
      </c>
      <c r="B661" s="88">
        <v>42422</v>
      </c>
      <c r="C661" s="40" t="s">
        <v>1806</v>
      </c>
      <c r="D661" s="40" t="s">
        <v>35</v>
      </c>
      <c r="E661" s="40" t="s">
        <v>25</v>
      </c>
      <c r="F661" s="47" t="s">
        <v>2258</v>
      </c>
      <c r="G661" s="40" t="s">
        <v>26</v>
      </c>
      <c r="H661" s="40" t="s">
        <v>33</v>
      </c>
      <c r="I661" s="40" t="s">
        <v>903</v>
      </c>
      <c r="J661" s="40">
        <v>23.97</v>
      </c>
      <c r="K661" s="40">
        <v>17.61</v>
      </c>
      <c r="L661" s="40">
        <v>9.51</v>
      </c>
      <c r="M661" s="40"/>
      <c r="N661" s="40"/>
      <c r="O661" s="40"/>
      <c r="P661" s="40"/>
      <c r="Q661" s="40">
        <v>19</v>
      </c>
      <c r="R661" s="40">
        <v>67</v>
      </c>
      <c r="S661" s="40">
        <v>48</v>
      </c>
      <c r="T661" s="40">
        <v>0</v>
      </c>
      <c r="U661" s="40"/>
      <c r="V661" s="40"/>
      <c r="W661" s="40"/>
      <c r="X661" s="40"/>
      <c r="Y661" s="40"/>
      <c r="Z661" s="40"/>
      <c r="AA661" s="40"/>
      <c r="AB661" s="40"/>
      <c r="AC661" s="40" t="s">
        <v>1328</v>
      </c>
      <c r="AD661" s="40" t="s">
        <v>1435</v>
      </c>
      <c r="AE661" s="40" t="s">
        <v>1450</v>
      </c>
      <c r="AF661" s="40"/>
    </row>
    <row r="662" spans="1:32">
      <c r="A662" s="40" t="s">
        <v>1795</v>
      </c>
      <c r="B662" s="88">
        <v>42422</v>
      </c>
      <c r="C662" s="43" t="s">
        <v>1496</v>
      </c>
      <c r="D662" s="43" t="s">
        <v>239</v>
      </c>
      <c r="E662" s="43" t="s">
        <v>25</v>
      </c>
      <c r="F662" s="76" t="s">
        <v>1497</v>
      </c>
      <c r="G662" s="43" t="s">
        <v>26</v>
      </c>
      <c r="H662" s="43" t="s">
        <v>33</v>
      </c>
      <c r="I662" s="43" t="s">
        <v>903</v>
      </c>
      <c r="J662" s="43">
        <v>44.2</v>
      </c>
      <c r="K662" s="43"/>
      <c r="L662" s="43"/>
      <c r="M662" s="43">
        <v>182.25</v>
      </c>
      <c r="N662" s="43">
        <v>164.47</v>
      </c>
      <c r="O662" s="43">
        <v>90.244170096021946</v>
      </c>
      <c r="P662" s="43">
        <v>44.48</v>
      </c>
      <c r="Q662" s="43">
        <v>19</v>
      </c>
      <c r="R662" s="43">
        <v>205</v>
      </c>
      <c r="S662" s="43">
        <v>186</v>
      </c>
      <c r="T662" s="43">
        <v>0</v>
      </c>
      <c r="U662" s="43"/>
      <c r="V662" s="43"/>
      <c r="W662" s="43"/>
      <c r="X662" s="43"/>
      <c r="Y662" s="43"/>
      <c r="Z662" s="43"/>
      <c r="AA662" s="43"/>
      <c r="AB662" s="43"/>
      <c r="AC662" s="43" t="s">
        <v>1317</v>
      </c>
      <c r="AD662" s="43" t="s">
        <v>750</v>
      </c>
      <c r="AE662" s="40"/>
      <c r="AF662" s="40"/>
    </row>
    <row r="663" spans="1:32">
      <c r="A663" s="40" t="s">
        <v>1795</v>
      </c>
      <c r="B663" s="88">
        <v>42422</v>
      </c>
      <c r="C663" s="43" t="s">
        <v>1469</v>
      </c>
      <c r="D663" s="43" t="s">
        <v>24</v>
      </c>
      <c r="E663" s="43" t="s">
        <v>53</v>
      </c>
      <c r="F663" s="76" t="s">
        <v>1470</v>
      </c>
      <c r="G663" s="43" t="s">
        <v>26</v>
      </c>
      <c r="H663" s="43" t="s">
        <v>27</v>
      </c>
      <c r="I663" s="43"/>
      <c r="J663" s="43"/>
      <c r="K663" s="43"/>
      <c r="L663" s="43"/>
      <c r="M663" s="43"/>
      <c r="N663" s="43"/>
      <c r="O663" s="43"/>
      <c r="P663" s="43"/>
      <c r="Q663" s="43"/>
      <c r="R663" s="43"/>
      <c r="S663" s="43"/>
      <c r="T663" s="43"/>
      <c r="U663" s="43"/>
      <c r="V663" s="43"/>
      <c r="W663" s="43"/>
      <c r="X663" s="43"/>
      <c r="Y663" s="43"/>
      <c r="Z663" s="43"/>
      <c r="AA663" s="43"/>
      <c r="AB663" s="43"/>
      <c r="AC663" s="43"/>
      <c r="AD663" s="43" t="s">
        <v>79</v>
      </c>
      <c r="AE663" s="40" t="s">
        <v>1471</v>
      </c>
      <c r="AF663" s="40"/>
    </row>
    <row r="664" spans="1:32">
      <c r="A664" s="40" t="s">
        <v>1795</v>
      </c>
      <c r="B664" s="88">
        <v>42422</v>
      </c>
      <c r="C664" s="43" t="s">
        <v>1504</v>
      </c>
      <c r="D664" s="43" t="s">
        <v>265</v>
      </c>
      <c r="E664" s="43" t="s">
        <v>25</v>
      </c>
      <c r="F664" s="76" t="s">
        <v>2601</v>
      </c>
      <c r="G664" s="43"/>
      <c r="H664" s="43"/>
      <c r="I664" s="43"/>
      <c r="J664" s="43"/>
      <c r="K664" s="43"/>
      <c r="L664" s="43"/>
      <c r="M664" s="43"/>
      <c r="N664" s="43"/>
      <c r="O664" s="43"/>
      <c r="P664" s="43"/>
      <c r="Q664" s="43"/>
      <c r="R664" s="43"/>
      <c r="S664" s="43"/>
      <c r="T664" s="43"/>
      <c r="U664" s="43"/>
      <c r="V664" s="43" t="s">
        <v>1505</v>
      </c>
      <c r="W664" s="43"/>
      <c r="X664" s="43"/>
      <c r="Y664" s="43"/>
      <c r="Z664" s="43"/>
      <c r="AA664" s="43"/>
      <c r="AB664" s="43"/>
      <c r="AC664" s="43"/>
      <c r="AD664" s="43" t="s">
        <v>750</v>
      </c>
      <c r="AE664" s="40" t="s">
        <v>1506</v>
      </c>
      <c r="AF664" s="45"/>
    </row>
    <row r="665" spans="1:32">
      <c r="A665" s="40" t="s">
        <v>1795</v>
      </c>
      <c r="B665" s="88">
        <v>42422</v>
      </c>
      <c r="C665" s="40" t="s">
        <v>1815</v>
      </c>
      <c r="D665" s="40" t="s">
        <v>30</v>
      </c>
      <c r="E665" s="40" t="s">
        <v>25</v>
      </c>
      <c r="F665" s="47" t="s">
        <v>1447</v>
      </c>
      <c r="G665" s="40" t="s">
        <v>224</v>
      </c>
      <c r="H665" s="40" t="s">
        <v>27</v>
      </c>
      <c r="I665" s="40" t="s">
        <v>1448</v>
      </c>
      <c r="J665" s="40">
        <v>26.89</v>
      </c>
      <c r="K665" s="40">
        <v>16.649999999999999</v>
      </c>
      <c r="L665" s="40">
        <v>6.58</v>
      </c>
      <c r="M665" s="40"/>
      <c r="N665" s="40"/>
      <c r="O665" s="40"/>
      <c r="P665" s="40"/>
      <c r="Q665" s="40">
        <v>19</v>
      </c>
      <c r="R665" s="40">
        <v>60</v>
      </c>
      <c r="S665" s="40">
        <v>41</v>
      </c>
      <c r="T665" s="40">
        <v>6</v>
      </c>
      <c r="U665" s="40"/>
      <c r="V665" s="40"/>
      <c r="W665" s="40"/>
      <c r="X665" s="40" t="s">
        <v>1449</v>
      </c>
      <c r="Y665" s="40"/>
      <c r="Z665" s="40"/>
      <c r="AA665" s="40"/>
      <c r="AB665" s="40"/>
      <c r="AC665" s="40"/>
      <c r="AD665" s="40" t="s">
        <v>1435</v>
      </c>
      <c r="AE665" s="40"/>
      <c r="AF665" s="40"/>
    </row>
    <row r="666" spans="1:32">
      <c r="A666" s="40" t="s">
        <v>1796</v>
      </c>
      <c r="B666" s="88">
        <v>42423</v>
      </c>
      <c r="C666" s="40" t="s">
        <v>1834</v>
      </c>
      <c r="D666" s="40" t="s">
        <v>121</v>
      </c>
      <c r="E666" s="40" t="s">
        <v>25</v>
      </c>
      <c r="F666" s="47" t="s">
        <v>1524</v>
      </c>
      <c r="G666" s="40" t="s">
        <v>26</v>
      </c>
      <c r="H666" s="40" t="s">
        <v>33</v>
      </c>
      <c r="I666" s="40" t="s">
        <v>836</v>
      </c>
      <c r="J666" s="40">
        <v>46.95</v>
      </c>
      <c r="K666" s="40"/>
      <c r="L666" s="40"/>
      <c r="M666" s="40">
        <v>172.61</v>
      </c>
      <c r="N666" s="40">
        <v>202.53</v>
      </c>
      <c r="O666" s="40">
        <v>117.33387405132957</v>
      </c>
      <c r="P666" s="40">
        <v>36.58</v>
      </c>
      <c r="Q666" s="40">
        <v>19</v>
      </c>
      <c r="R666" s="40">
        <v>183</v>
      </c>
      <c r="S666" s="40">
        <v>164</v>
      </c>
      <c r="T666" s="40"/>
      <c r="U666" s="40"/>
      <c r="V666" s="40" t="s">
        <v>1018</v>
      </c>
      <c r="W666" s="40"/>
      <c r="X666" s="40"/>
      <c r="Y666" s="40"/>
      <c r="Z666" s="40"/>
      <c r="AA666" s="40"/>
      <c r="AB666" s="40"/>
      <c r="AC666" s="40" t="s">
        <v>1525</v>
      </c>
      <c r="AD666" s="40"/>
      <c r="AE666" s="40" t="s">
        <v>1526</v>
      </c>
      <c r="AF666" s="40"/>
    </row>
    <row r="667" spans="1:32">
      <c r="A667" s="40" t="s">
        <v>1796</v>
      </c>
      <c r="B667" s="88">
        <v>42423</v>
      </c>
      <c r="C667" s="40" t="s">
        <v>1516</v>
      </c>
      <c r="D667" s="40" t="s">
        <v>239</v>
      </c>
      <c r="E667" s="40" t="s">
        <v>53</v>
      </c>
      <c r="F667" s="47" t="s">
        <v>1531</v>
      </c>
      <c r="G667" s="40" t="s">
        <v>26</v>
      </c>
      <c r="H667" s="40" t="s">
        <v>27</v>
      </c>
      <c r="I667" s="40"/>
      <c r="J667" s="40"/>
      <c r="K667" s="40"/>
      <c r="L667" s="40"/>
      <c r="M667" s="40"/>
      <c r="N667" s="40"/>
      <c r="O667" s="40"/>
      <c r="P667" s="40"/>
      <c r="Q667" s="40"/>
      <c r="R667" s="40"/>
      <c r="S667" s="40"/>
      <c r="T667" s="40"/>
      <c r="U667" s="40"/>
      <c r="V667" s="40"/>
      <c r="W667" s="40"/>
      <c r="X667" s="40"/>
      <c r="Y667" s="40"/>
      <c r="Z667" s="40"/>
      <c r="AA667" s="40"/>
      <c r="AB667" s="40"/>
      <c r="AC667" s="40"/>
      <c r="AD667" s="40"/>
      <c r="AE667" s="40"/>
      <c r="AF667" s="40"/>
    </row>
    <row r="668" spans="1:32">
      <c r="A668" s="40" t="s">
        <v>1796</v>
      </c>
      <c r="B668" s="88">
        <v>42423</v>
      </c>
      <c r="C668" s="40" t="s">
        <v>1515</v>
      </c>
      <c r="D668" s="40" t="s">
        <v>239</v>
      </c>
      <c r="E668" s="40" t="s">
        <v>25</v>
      </c>
      <c r="F668" s="47" t="s">
        <v>1529</v>
      </c>
      <c r="G668" s="40" t="s">
        <v>26</v>
      </c>
      <c r="H668" s="40" t="s">
        <v>33</v>
      </c>
      <c r="I668" s="40" t="s">
        <v>903</v>
      </c>
      <c r="J668" s="40">
        <v>41.81</v>
      </c>
      <c r="K668" s="40"/>
      <c r="L668" s="40"/>
      <c r="M668" s="40">
        <v>157.26</v>
      </c>
      <c r="N668" s="40">
        <v>170.16</v>
      </c>
      <c r="O668" s="40">
        <f>(N668/M668)*100</f>
        <v>108.20297596337277</v>
      </c>
      <c r="P668" s="40">
        <v>41.4</v>
      </c>
      <c r="Q668" s="40">
        <v>19</v>
      </c>
      <c r="R668" s="40">
        <v>158</v>
      </c>
      <c r="S668" s="40">
        <v>139</v>
      </c>
      <c r="T668" s="40"/>
      <c r="U668" s="40"/>
      <c r="V668" s="40" t="s">
        <v>1018</v>
      </c>
      <c r="W668" s="40"/>
      <c r="X668" s="40"/>
      <c r="Y668" s="40"/>
      <c r="Z668" s="40"/>
      <c r="AA668" s="40"/>
      <c r="AB668" s="40"/>
      <c r="AC668" s="40" t="s">
        <v>1530</v>
      </c>
      <c r="AD668" s="40"/>
      <c r="AE668" s="40"/>
      <c r="AF668" s="40"/>
    </row>
    <row r="669" spans="1:32">
      <c r="A669" s="40" t="s">
        <v>1798</v>
      </c>
      <c r="B669" s="88">
        <v>42426</v>
      </c>
      <c r="C669" s="40" t="s">
        <v>609</v>
      </c>
      <c r="D669" s="40" t="s">
        <v>121</v>
      </c>
      <c r="E669" s="40" t="s">
        <v>53</v>
      </c>
      <c r="F669" s="40" t="s">
        <v>1524</v>
      </c>
      <c r="G669" s="40" t="s">
        <v>26</v>
      </c>
      <c r="H669" s="40" t="s">
        <v>33</v>
      </c>
      <c r="I669" s="40"/>
      <c r="J669" s="40"/>
      <c r="K669" s="40"/>
      <c r="L669" s="40"/>
      <c r="M669" s="40"/>
      <c r="N669" s="40"/>
      <c r="O669" s="40"/>
      <c r="P669" s="40"/>
      <c r="Q669" s="40"/>
      <c r="R669" s="40"/>
      <c r="S669" s="40"/>
      <c r="T669" s="40"/>
      <c r="U669" s="40"/>
      <c r="V669" s="40"/>
      <c r="W669" s="40"/>
      <c r="X669" s="40"/>
      <c r="Y669" s="40"/>
      <c r="Z669" s="40"/>
      <c r="AA669" s="40"/>
      <c r="AB669" s="40"/>
      <c r="AC669" s="40"/>
      <c r="AD669" s="40"/>
      <c r="AE669" s="40"/>
      <c r="AF669" s="40"/>
    </row>
    <row r="670" spans="1:32">
      <c r="A670" s="40" t="s">
        <v>1798</v>
      </c>
      <c r="B670" s="88">
        <v>42426</v>
      </c>
      <c r="C670" s="40" t="s">
        <v>606</v>
      </c>
      <c r="D670" s="40" t="s">
        <v>121</v>
      </c>
      <c r="E670" s="40" t="s">
        <v>25</v>
      </c>
      <c r="F670" s="40" t="s">
        <v>1555</v>
      </c>
      <c r="G670" s="40" t="s">
        <v>26</v>
      </c>
      <c r="H670" s="40" t="s">
        <v>27</v>
      </c>
      <c r="I670" s="40" t="s">
        <v>1600</v>
      </c>
      <c r="J670" s="40">
        <v>49.57</v>
      </c>
      <c r="K670" s="40"/>
      <c r="L670" s="40"/>
      <c r="M670" s="40">
        <v>187.29</v>
      </c>
      <c r="N670" s="40">
        <v>173.01</v>
      </c>
      <c r="O670" s="40">
        <v>92.375460515777675</v>
      </c>
      <c r="P670" s="40">
        <v>35.75</v>
      </c>
      <c r="Q670" s="40">
        <v>19</v>
      </c>
      <c r="R670" s="40">
        <v>155</v>
      </c>
      <c r="S670" s="40">
        <v>136</v>
      </c>
      <c r="T670" s="40"/>
      <c r="U670" s="40"/>
      <c r="V670" s="40" t="s">
        <v>1615</v>
      </c>
      <c r="W670" s="40"/>
      <c r="X670" s="40"/>
      <c r="Y670" s="40"/>
      <c r="Z670" s="40"/>
      <c r="AA670" s="40"/>
      <c r="AB670" s="40"/>
      <c r="AC670" s="40" t="s">
        <v>1317</v>
      </c>
      <c r="AD670" s="40"/>
      <c r="AE670" s="40"/>
      <c r="AF670" s="40"/>
    </row>
    <row r="671" spans="1:32">
      <c r="A671" s="40" t="s">
        <v>1800</v>
      </c>
      <c r="B671" s="88">
        <v>42428</v>
      </c>
      <c r="C671" s="40" t="s">
        <v>660</v>
      </c>
      <c r="D671" s="40" t="s">
        <v>35</v>
      </c>
      <c r="E671" s="40" t="s">
        <v>25</v>
      </c>
      <c r="F671" s="40" t="s">
        <v>1572</v>
      </c>
      <c r="G671" s="40" t="s">
        <v>224</v>
      </c>
      <c r="H671" s="40" t="s">
        <v>33</v>
      </c>
      <c r="I671" s="40" t="s">
        <v>1319</v>
      </c>
      <c r="J671" s="40">
        <v>24.82</v>
      </c>
      <c r="K671" s="40">
        <v>15.17</v>
      </c>
      <c r="L671" s="40">
        <v>7.93</v>
      </c>
      <c r="M671" s="40"/>
      <c r="N671" s="40"/>
      <c r="O671" s="40"/>
      <c r="P671" s="40"/>
      <c r="Q671" s="40">
        <v>19</v>
      </c>
      <c r="R671" s="40">
        <v>50</v>
      </c>
      <c r="S671" s="40">
        <v>31</v>
      </c>
      <c r="T671" s="40">
        <v>0</v>
      </c>
      <c r="U671" s="40"/>
      <c r="V671" s="40"/>
      <c r="W671" s="40"/>
      <c r="X671" s="40"/>
      <c r="Y671" s="40"/>
      <c r="Z671" s="40"/>
      <c r="AA671" s="40"/>
      <c r="AB671" s="40"/>
      <c r="AC671" s="40" t="s">
        <v>1328</v>
      </c>
      <c r="AD671" s="40" t="s">
        <v>1667</v>
      </c>
      <c r="AE671" s="40" t="s">
        <v>1694</v>
      </c>
      <c r="AF671" s="40"/>
    </row>
    <row r="672" spans="1:32">
      <c r="A672" s="40" t="s">
        <v>1799</v>
      </c>
      <c r="B672" s="93">
        <v>42427</v>
      </c>
      <c r="C672" s="43" t="s">
        <v>653</v>
      </c>
      <c r="D672" s="43" t="s">
        <v>35</v>
      </c>
      <c r="E672" s="43" t="s">
        <v>25</v>
      </c>
      <c r="F672" s="43" t="s">
        <v>1565</v>
      </c>
      <c r="G672" s="43" t="s">
        <v>224</v>
      </c>
      <c r="H672" s="43" t="s">
        <v>27</v>
      </c>
      <c r="I672" s="43"/>
      <c r="J672" s="43">
        <v>27.72</v>
      </c>
      <c r="K672" s="43">
        <v>17.170000000000002</v>
      </c>
      <c r="L672" s="43">
        <v>21.88</v>
      </c>
      <c r="M672" s="43"/>
      <c r="N672" s="43"/>
      <c r="O672" s="43"/>
      <c r="P672" s="43"/>
      <c r="Q672" s="43">
        <v>19</v>
      </c>
      <c r="R672" s="43">
        <v>72</v>
      </c>
      <c r="S672" s="43">
        <v>53</v>
      </c>
      <c r="T672" s="43"/>
      <c r="U672" s="43"/>
      <c r="V672" s="43"/>
      <c r="W672" s="43"/>
      <c r="X672" s="43"/>
      <c r="Y672" s="43"/>
      <c r="Z672" s="43"/>
      <c r="AA672" s="43"/>
      <c r="AB672" s="43"/>
      <c r="AC672" s="43" t="s">
        <v>1322</v>
      </c>
      <c r="AD672" s="43" t="s">
        <v>1525</v>
      </c>
      <c r="AE672" s="43" t="s">
        <v>1682</v>
      </c>
      <c r="AF672" s="40"/>
    </row>
    <row r="673" spans="1:32">
      <c r="A673" s="40" t="s">
        <v>1802</v>
      </c>
      <c r="B673" s="88">
        <v>42430</v>
      </c>
      <c r="C673" s="40" t="s">
        <v>674</v>
      </c>
      <c r="D673" s="40" t="s">
        <v>35</v>
      </c>
      <c r="E673" s="40" t="s">
        <v>25</v>
      </c>
      <c r="F673" s="40" t="s">
        <v>1583</v>
      </c>
      <c r="G673" s="40" t="s">
        <v>26</v>
      </c>
      <c r="H673" s="40" t="s">
        <v>27</v>
      </c>
      <c r="I673" s="40" t="s">
        <v>40</v>
      </c>
      <c r="J673" s="40">
        <v>24.68</v>
      </c>
      <c r="K673" s="40">
        <v>18.510000000000002</v>
      </c>
      <c r="L673" s="40">
        <v>14.5</v>
      </c>
      <c r="M673" s="40"/>
      <c r="N673" s="40"/>
      <c r="O673" s="40"/>
      <c r="P673" s="40"/>
      <c r="Q673" s="40">
        <v>19</v>
      </c>
      <c r="R673" s="40">
        <v>68</v>
      </c>
      <c r="S673" s="40">
        <v>49</v>
      </c>
      <c r="T673" s="40">
        <v>0</v>
      </c>
      <c r="U673" s="40"/>
      <c r="V673" s="40"/>
      <c r="W673" s="40"/>
      <c r="X673" s="40" t="s">
        <v>1653</v>
      </c>
      <c r="Y673" s="40"/>
      <c r="Z673" s="40" t="s">
        <v>1655</v>
      </c>
      <c r="AA673" s="40"/>
      <c r="AB673" s="40"/>
      <c r="AC673" s="40"/>
      <c r="AD673" s="40" t="s">
        <v>1702</v>
      </c>
      <c r="AE673" s="40"/>
      <c r="AF673" s="40"/>
    </row>
    <row r="674" spans="1:32">
      <c r="A674" s="40" t="s">
        <v>1797</v>
      </c>
      <c r="B674" s="88">
        <v>42425</v>
      </c>
      <c r="C674" s="40" t="s">
        <v>649</v>
      </c>
      <c r="D674" s="40" t="s">
        <v>35</v>
      </c>
      <c r="E674" s="40" t="s">
        <v>25</v>
      </c>
      <c r="F674" s="59" t="s">
        <v>1540</v>
      </c>
      <c r="G674" s="40" t="s">
        <v>224</v>
      </c>
      <c r="H674" s="40" t="s">
        <v>33</v>
      </c>
      <c r="I674" s="40" t="s">
        <v>1596</v>
      </c>
      <c r="J674" s="40">
        <v>23.4</v>
      </c>
      <c r="K674" s="40">
        <v>16.239999999999998</v>
      </c>
      <c r="L674" s="40">
        <v>10.93</v>
      </c>
      <c r="M674" s="40"/>
      <c r="N674" s="40"/>
      <c r="O674" s="40"/>
      <c r="P674" s="40"/>
      <c r="Q674" s="40">
        <v>19</v>
      </c>
      <c r="R674" s="40">
        <v>58</v>
      </c>
      <c r="S674" s="40">
        <f>SUM(R674-Q674)</f>
        <v>39</v>
      </c>
      <c r="T674" s="40"/>
      <c r="U674" s="40"/>
      <c r="V674" s="40"/>
      <c r="W674" s="40"/>
      <c r="X674" s="40" t="s">
        <v>1626</v>
      </c>
      <c r="Y674" s="40"/>
      <c r="Z674" s="40"/>
      <c r="AA674" s="40"/>
      <c r="AB674" s="40"/>
      <c r="AC674" s="40" t="s">
        <v>1322</v>
      </c>
      <c r="AD674" s="40" t="s">
        <v>1525</v>
      </c>
      <c r="AE674" s="40" t="s">
        <v>1664</v>
      </c>
      <c r="AF674" s="40"/>
    </row>
    <row r="675" spans="1:32">
      <c r="A675" s="40" t="s">
        <v>1802</v>
      </c>
      <c r="B675" s="88">
        <v>42430</v>
      </c>
      <c r="C675" s="40" t="s">
        <v>671</v>
      </c>
      <c r="D675" s="40" t="s">
        <v>35</v>
      </c>
      <c r="E675" s="40" t="s">
        <v>25</v>
      </c>
      <c r="F675" s="40" t="s">
        <v>1582</v>
      </c>
      <c r="G675" s="40" t="s">
        <v>224</v>
      </c>
      <c r="H675" s="40" t="s">
        <v>33</v>
      </c>
      <c r="I675" s="40" t="s">
        <v>1319</v>
      </c>
      <c r="J675" s="40">
        <v>24.9</v>
      </c>
      <c r="K675" s="40">
        <v>14.2</v>
      </c>
      <c r="L675" s="40">
        <v>7.57</v>
      </c>
      <c r="M675" s="40"/>
      <c r="N675" s="40"/>
      <c r="O675" s="40"/>
      <c r="P675" s="40"/>
      <c r="Q675" s="40">
        <v>19</v>
      </c>
      <c r="R675" s="40">
        <v>54</v>
      </c>
      <c r="S675" s="40">
        <v>35</v>
      </c>
      <c r="T675" s="40">
        <v>0</v>
      </c>
      <c r="U675" s="40"/>
      <c r="V675" s="40"/>
      <c r="W675" s="40"/>
      <c r="X675" s="40" t="s">
        <v>1653</v>
      </c>
      <c r="Y675" s="40"/>
      <c r="Z675" s="40" t="s">
        <v>1654</v>
      </c>
      <c r="AA675" s="40"/>
      <c r="AB675" s="40"/>
      <c r="AC675" s="40"/>
      <c r="AD675" s="40" t="s">
        <v>1702</v>
      </c>
      <c r="AE675" s="40"/>
      <c r="AF675" s="40"/>
    </row>
    <row r="676" spans="1:32">
      <c r="A676" s="40" t="s">
        <v>1798</v>
      </c>
      <c r="B676" s="88">
        <v>42426</v>
      </c>
      <c r="C676" s="40" t="s">
        <v>632</v>
      </c>
      <c r="D676" s="40" t="s">
        <v>35</v>
      </c>
      <c r="E676" s="40" t="s">
        <v>25</v>
      </c>
      <c r="F676" s="40" t="s">
        <v>1556</v>
      </c>
      <c r="G676" s="40" t="s">
        <v>224</v>
      </c>
      <c r="H676" s="40" t="s">
        <v>33</v>
      </c>
      <c r="I676" s="40" t="s">
        <v>1601</v>
      </c>
      <c r="J676" s="40">
        <v>24.55</v>
      </c>
      <c r="K676" s="40">
        <v>16.05</v>
      </c>
      <c r="L676" s="40">
        <v>9.66</v>
      </c>
      <c r="M676" s="40"/>
      <c r="N676" s="40"/>
      <c r="O676" s="40"/>
      <c r="P676" s="40"/>
      <c r="Q676" s="40">
        <v>19</v>
      </c>
      <c r="R676" s="40">
        <v>65</v>
      </c>
      <c r="S676" s="40">
        <v>46</v>
      </c>
      <c r="T676" s="40">
        <v>0</v>
      </c>
      <c r="U676" s="40"/>
      <c r="V676" s="40"/>
      <c r="W676" s="40"/>
      <c r="X676" s="40" t="s">
        <v>1631</v>
      </c>
      <c r="Y676" s="40"/>
      <c r="Z676" s="40"/>
      <c r="AA676" s="40"/>
      <c r="AB676" s="40"/>
      <c r="AC676" s="40"/>
      <c r="AD676" s="40"/>
      <c r="AE676" s="40" t="s">
        <v>1672</v>
      </c>
      <c r="AF676" s="40"/>
    </row>
    <row r="677" spans="1:32">
      <c r="A677" s="40" t="s">
        <v>1800</v>
      </c>
      <c r="B677" s="88">
        <v>42428</v>
      </c>
      <c r="C677" s="40" t="s">
        <v>609</v>
      </c>
      <c r="D677" s="40" t="s">
        <v>518</v>
      </c>
      <c r="E677" s="40" t="s">
        <v>25</v>
      </c>
      <c r="F677" s="40" t="s">
        <v>1569</v>
      </c>
      <c r="G677" s="40" t="s">
        <v>224</v>
      </c>
      <c r="H677" s="40" t="s">
        <v>90</v>
      </c>
      <c r="I677" s="40" t="s">
        <v>1605</v>
      </c>
      <c r="J677" s="40">
        <v>37.229999999999997</v>
      </c>
      <c r="K677" s="40"/>
      <c r="L677" s="40"/>
      <c r="M677" s="40">
        <v>159.6</v>
      </c>
      <c r="N677" s="40">
        <v>146.1</v>
      </c>
      <c r="O677" s="40">
        <v>91.541353383458642</v>
      </c>
      <c r="P677" s="40"/>
      <c r="Q677" s="40">
        <v>19</v>
      </c>
      <c r="R677" s="40">
        <v>154</v>
      </c>
      <c r="S677" s="40">
        <v>135</v>
      </c>
      <c r="T677" s="40"/>
      <c r="U677" s="40"/>
      <c r="V677" s="40"/>
      <c r="W677" s="40"/>
      <c r="X677" s="40"/>
      <c r="Y677" s="40"/>
      <c r="Z677" s="40"/>
      <c r="AA677" s="40"/>
      <c r="AB677" s="40"/>
      <c r="AC677" s="40" t="s">
        <v>750</v>
      </c>
      <c r="AD677" s="40" t="s">
        <v>750</v>
      </c>
      <c r="AE677" s="40" t="s">
        <v>1689</v>
      </c>
      <c r="AF677" s="40"/>
    </row>
    <row r="678" spans="1:32">
      <c r="A678" s="40" t="s">
        <v>1797</v>
      </c>
      <c r="B678" s="88">
        <v>42425</v>
      </c>
      <c r="C678" s="40" t="s">
        <v>596</v>
      </c>
      <c r="D678" s="40" t="s">
        <v>518</v>
      </c>
      <c r="E678" s="40" t="s">
        <v>25</v>
      </c>
      <c r="F678" s="40" t="s">
        <v>1532</v>
      </c>
      <c r="G678" s="40" t="s">
        <v>26</v>
      </c>
      <c r="H678" s="40" t="s">
        <v>27</v>
      </c>
      <c r="I678" s="40" t="s">
        <v>1591</v>
      </c>
      <c r="J678" s="40">
        <v>38.93</v>
      </c>
      <c r="K678" s="40"/>
      <c r="L678" s="40"/>
      <c r="M678" s="40">
        <v>144.62</v>
      </c>
      <c r="N678" s="40">
        <v>151.30000000000001</v>
      </c>
      <c r="O678" s="40">
        <f>(N678/M678)*100</f>
        <v>104.61900152122806</v>
      </c>
      <c r="P678" s="40"/>
      <c r="Q678" s="40">
        <v>19</v>
      </c>
      <c r="R678" s="40">
        <v>164</v>
      </c>
      <c r="S678" s="40">
        <f>SUM(R678-Q678)</f>
        <v>145</v>
      </c>
      <c r="T678" s="40"/>
      <c r="U678" s="40"/>
      <c r="V678" s="40"/>
      <c r="W678" s="40"/>
      <c r="X678" s="40"/>
      <c r="Y678" s="40"/>
      <c r="Z678" s="40"/>
      <c r="AA678" s="40"/>
      <c r="AB678" s="40"/>
      <c r="AC678" s="40" t="s">
        <v>750</v>
      </c>
      <c r="AD678" s="40" t="s">
        <v>79</v>
      </c>
      <c r="AE678" s="40" t="s">
        <v>1658</v>
      </c>
      <c r="AF678" s="40"/>
    </row>
    <row r="679" spans="1:32">
      <c r="A679" s="40" t="s">
        <v>1799</v>
      </c>
      <c r="B679" s="93">
        <v>42427</v>
      </c>
      <c r="C679" s="43" t="s">
        <v>590</v>
      </c>
      <c r="D679" s="43" t="s">
        <v>239</v>
      </c>
      <c r="E679" s="43" t="s">
        <v>25</v>
      </c>
      <c r="F679" s="43" t="s">
        <v>1561</v>
      </c>
      <c r="G679" s="43" t="s">
        <v>224</v>
      </c>
      <c r="H679" s="43" t="s">
        <v>66</v>
      </c>
      <c r="I679" s="43" t="s">
        <v>1602</v>
      </c>
      <c r="J679" s="43">
        <v>44.58</v>
      </c>
      <c r="K679" s="43"/>
      <c r="L679" s="43"/>
      <c r="M679" s="43">
        <v>182.08</v>
      </c>
      <c r="N679" s="43">
        <v>187.81</v>
      </c>
      <c r="O679" s="43">
        <v>103.14696840000001</v>
      </c>
      <c r="P679" s="43">
        <v>40.22</v>
      </c>
      <c r="Q679" s="43">
        <v>19</v>
      </c>
      <c r="R679" s="43">
        <v>202</v>
      </c>
      <c r="S679" s="43">
        <v>183</v>
      </c>
      <c r="T679" s="43"/>
      <c r="U679" s="43"/>
      <c r="V679" s="43"/>
      <c r="W679" s="43"/>
      <c r="X679" s="43"/>
      <c r="Y679" s="43"/>
      <c r="Z679" s="43"/>
      <c r="AA679" s="43"/>
      <c r="AB679" s="43"/>
      <c r="AC679" s="43" t="s">
        <v>1322</v>
      </c>
      <c r="AD679" s="43" t="s">
        <v>1667</v>
      </c>
      <c r="AE679" s="43"/>
      <c r="AF679" s="40"/>
    </row>
    <row r="680" spans="1:32">
      <c r="A680" s="40" t="s">
        <v>1801</v>
      </c>
      <c r="B680" s="93">
        <v>42429</v>
      </c>
      <c r="C680" s="43" t="s">
        <v>686</v>
      </c>
      <c r="D680" s="43" t="s">
        <v>239</v>
      </c>
      <c r="E680" s="43" t="s">
        <v>25</v>
      </c>
      <c r="F680" s="43" t="s">
        <v>1579</v>
      </c>
      <c r="G680" s="43" t="s">
        <v>26</v>
      </c>
      <c r="H680" s="43" t="s">
        <v>33</v>
      </c>
      <c r="I680" s="43" t="s">
        <v>1611</v>
      </c>
      <c r="J680" s="43">
        <v>44.07</v>
      </c>
      <c r="K680" s="43"/>
      <c r="L680" s="43"/>
      <c r="M680" s="43">
        <v>188.88</v>
      </c>
      <c r="N680" s="43">
        <v>173.28</v>
      </c>
      <c r="O680" s="43">
        <v>91.740787800000007</v>
      </c>
      <c r="P680" s="43">
        <v>41.33</v>
      </c>
      <c r="Q680" s="43">
        <v>19</v>
      </c>
      <c r="R680" s="43">
        <v>194</v>
      </c>
      <c r="S680" s="43">
        <v>175</v>
      </c>
      <c r="T680" s="43"/>
      <c r="U680" s="43"/>
      <c r="V680" s="43"/>
      <c r="W680" s="43"/>
      <c r="X680" s="43"/>
      <c r="Y680" s="43"/>
      <c r="Z680" s="43"/>
      <c r="AA680" s="43"/>
      <c r="AB680" s="43"/>
      <c r="AC680" s="43" t="s">
        <v>1322</v>
      </c>
      <c r="AD680" s="43" t="s">
        <v>1322</v>
      </c>
      <c r="AE680" s="43"/>
      <c r="AF680" s="40"/>
    </row>
    <row r="681" spans="1:32">
      <c r="A681" s="40" t="s">
        <v>1798</v>
      </c>
      <c r="B681" s="88">
        <v>42426</v>
      </c>
      <c r="C681" s="40" t="s">
        <v>686</v>
      </c>
      <c r="D681" s="40" t="s">
        <v>239</v>
      </c>
      <c r="E681" s="40" t="s">
        <v>25</v>
      </c>
      <c r="F681" s="40" t="s">
        <v>1560</v>
      </c>
      <c r="G681" s="40" t="s">
        <v>26</v>
      </c>
      <c r="H681" s="40" t="s">
        <v>27</v>
      </c>
      <c r="I681" s="40" t="s">
        <v>40</v>
      </c>
      <c r="J681" s="40">
        <v>46.8</v>
      </c>
      <c r="K681" s="40"/>
      <c r="L681" s="40"/>
      <c r="M681" s="40">
        <v>185.58</v>
      </c>
      <c r="N681" s="40">
        <v>178.34</v>
      </c>
      <c r="O681" s="40">
        <v>96.098717534217045</v>
      </c>
      <c r="P681" s="40">
        <v>42.31</v>
      </c>
      <c r="Q681" s="40">
        <v>19</v>
      </c>
      <c r="R681" s="40">
        <v>222</v>
      </c>
      <c r="S681" s="40">
        <v>203</v>
      </c>
      <c r="T681" s="40"/>
      <c r="U681" s="40"/>
      <c r="V681" s="40"/>
      <c r="W681" s="40"/>
      <c r="X681" s="40"/>
      <c r="Y681" s="40"/>
      <c r="Z681" s="40"/>
      <c r="AA681" s="40"/>
      <c r="AB681" s="40"/>
      <c r="AC681" s="40" t="s">
        <v>1322</v>
      </c>
      <c r="AD681" s="40"/>
      <c r="AE681" s="40" t="s">
        <v>1675</v>
      </c>
      <c r="AF681" s="40"/>
    </row>
    <row r="682" spans="1:32">
      <c r="A682" s="40" t="s">
        <v>1803</v>
      </c>
      <c r="B682" s="93">
        <v>42431</v>
      </c>
      <c r="C682" s="43" t="s">
        <v>584</v>
      </c>
      <c r="D682" s="43" t="s">
        <v>239</v>
      </c>
      <c r="E682" s="43" t="s">
        <v>53</v>
      </c>
      <c r="F682" s="43" t="s">
        <v>1585</v>
      </c>
      <c r="G682" s="40" t="s">
        <v>26</v>
      </c>
      <c r="H682" s="40" t="s">
        <v>27</v>
      </c>
      <c r="I682" s="43"/>
      <c r="J682" s="43"/>
      <c r="K682" s="43"/>
      <c r="L682" s="43"/>
      <c r="M682" s="43"/>
      <c r="N682" s="43"/>
      <c r="O682" s="43"/>
      <c r="P682" s="43"/>
      <c r="Q682" s="43"/>
      <c r="R682" s="43"/>
      <c r="S682" s="43"/>
      <c r="T682" s="43"/>
      <c r="U682" s="43"/>
      <c r="V682" s="43"/>
      <c r="W682" s="43"/>
      <c r="X682" s="43"/>
      <c r="Y682" s="43"/>
      <c r="Z682" s="43"/>
      <c r="AA682" s="43"/>
      <c r="AB682" s="43"/>
      <c r="AC682" s="43"/>
      <c r="AD682" s="43" t="s">
        <v>117</v>
      </c>
      <c r="AE682" s="43"/>
      <c r="AF682" s="40"/>
    </row>
    <row r="683" spans="1:32">
      <c r="A683" s="40" t="s">
        <v>1799</v>
      </c>
      <c r="B683" s="93">
        <v>42427</v>
      </c>
      <c r="C683" s="43" t="s">
        <v>642</v>
      </c>
      <c r="D683" s="43" t="s">
        <v>36</v>
      </c>
      <c r="E683" s="43" t="s">
        <v>25</v>
      </c>
      <c r="F683" s="43" t="s">
        <v>1564</v>
      </c>
      <c r="G683" s="43" t="s">
        <v>26</v>
      </c>
      <c r="H683" s="43" t="s">
        <v>27</v>
      </c>
      <c r="I683" s="43"/>
      <c r="J683" s="43">
        <v>31.35</v>
      </c>
      <c r="K683" s="43"/>
      <c r="L683" s="43"/>
      <c r="M683" s="43">
        <v>148.27000000000001</v>
      </c>
      <c r="N683" s="43">
        <v>97.96</v>
      </c>
      <c r="O683" s="43">
        <v>66.068658529999993</v>
      </c>
      <c r="P683" s="43"/>
      <c r="Q683" s="43">
        <v>19</v>
      </c>
      <c r="R683" s="43">
        <v>120</v>
      </c>
      <c r="S683" s="43">
        <v>101</v>
      </c>
      <c r="T683" s="43"/>
      <c r="U683" s="43"/>
      <c r="V683" s="43"/>
      <c r="W683" s="43"/>
      <c r="X683" s="43"/>
      <c r="Y683" s="43"/>
      <c r="Z683" s="43"/>
      <c r="AA683" s="43"/>
      <c r="AB683" s="43"/>
      <c r="AC683" s="43" t="s">
        <v>1328</v>
      </c>
      <c r="AD683" s="43" t="s">
        <v>1678</v>
      </c>
      <c r="AE683" s="43"/>
      <c r="AF683" s="40"/>
    </row>
    <row r="684" spans="1:32">
      <c r="A684" s="40" t="s">
        <v>1802</v>
      </c>
      <c r="B684" s="88">
        <v>42430</v>
      </c>
      <c r="C684" s="40" t="s">
        <v>644</v>
      </c>
      <c r="D684" s="40" t="s">
        <v>31</v>
      </c>
      <c r="E684" s="40" t="s">
        <v>25</v>
      </c>
      <c r="F684" s="40" t="s">
        <v>1580</v>
      </c>
      <c r="G684" s="40" t="s">
        <v>227</v>
      </c>
      <c r="H684" s="40" t="s">
        <v>27</v>
      </c>
      <c r="I684" s="40" t="s">
        <v>1612</v>
      </c>
      <c r="J684" s="40">
        <v>42.89</v>
      </c>
      <c r="K684" s="40">
        <v>23.15</v>
      </c>
      <c r="L684" s="40">
        <v>35.94</v>
      </c>
      <c r="M684" s="40">
        <v>216.71</v>
      </c>
      <c r="N684" s="40">
        <v>278.02</v>
      </c>
      <c r="O684" s="40">
        <f>(N684/M684)*100</f>
        <v>128.29126482395827</v>
      </c>
      <c r="P684" s="40"/>
      <c r="Q684" s="40">
        <v>19</v>
      </c>
      <c r="R684" s="40">
        <v>259</v>
      </c>
      <c r="S684" s="40">
        <v>240</v>
      </c>
      <c r="T684" s="40">
        <v>5</v>
      </c>
      <c r="U684" s="40"/>
      <c r="V684" s="40"/>
      <c r="W684" s="40"/>
      <c r="X684" s="40" t="s">
        <v>1651</v>
      </c>
      <c r="Y684" s="40"/>
      <c r="Z684" s="40"/>
      <c r="AA684" s="40"/>
      <c r="AB684" s="40"/>
      <c r="AC684" s="40" t="s">
        <v>750</v>
      </c>
      <c r="AD684" s="40" t="s">
        <v>1699</v>
      </c>
      <c r="AE684" s="40" t="s">
        <v>1700</v>
      </c>
      <c r="AF684" s="40"/>
    </row>
    <row r="685" spans="1:32">
      <c r="A685" s="40" t="s">
        <v>1797</v>
      </c>
      <c r="B685" s="88">
        <v>42425</v>
      </c>
      <c r="C685" s="44" t="s">
        <v>645</v>
      </c>
      <c r="D685" s="44" t="s">
        <v>31</v>
      </c>
      <c r="E685" s="44" t="s">
        <v>25</v>
      </c>
      <c r="F685" s="44" t="s">
        <v>1539</v>
      </c>
      <c r="G685" s="44" t="s">
        <v>26</v>
      </c>
      <c r="H685" s="44" t="s">
        <v>33</v>
      </c>
      <c r="I685" s="44" t="s">
        <v>1595</v>
      </c>
      <c r="J685" s="44">
        <v>41.6</v>
      </c>
      <c r="K685" s="44">
        <v>19.309999999999999</v>
      </c>
      <c r="L685" s="44">
        <v>16.91</v>
      </c>
      <c r="M685" s="44"/>
      <c r="N685" s="44"/>
      <c r="O685" s="44"/>
      <c r="P685" s="44"/>
      <c r="Q685" s="44">
        <v>19</v>
      </c>
      <c r="R685" s="44">
        <v>188</v>
      </c>
      <c r="S685" s="44">
        <f>SUM(R685-Q685)</f>
        <v>169</v>
      </c>
      <c r="T685" s="44">
        <v>21</v>
      </c>
      <c r="U685" s="44"/>
      <c r="V685" s="44"/>
      <c r="W685" s="44"/>
      <c r="X685" s="44" t="s">
        <v>1624</v>
      </c>
      <c r="Y685" s="44" t="s">
        <v>1625</v>
      </c>
      <c r="Z685" s="44"/>
      <c r="AA685" s="44"/>
      <c r="AB685" s="44"/>
      <c r="AC685" s="44" t="s">
        <v>1317</v>
      </c>
      <c r="AD685" s="44" t="s">
        <v>1525</v>
      </c>
      <c r="AE685" s="44" t="s">
        <v>1663</v>
      </c>
      <c r="AF685" s="40"/>
    </row>
    <row r="686" spans="1:32">
      <c r="A686" s="40" t="s">
        <v>1797</v>
      </c>
      <c r="B686" s="88">
        <v>42425</v>
      </c>
      <c r="C686" s="44" t="s">
        <v>645</v>
      </c>
      <c r="D686" s="44" t="s">
        <v>31</v>
      </c>
      <c r="E686" s="44" t="s">
        <v>25</v>
      </c>
      <c r="F686" s="44" t="s">
        <v>1538</v>
      </c>
      <c r="G686" s="44" t="s">
        <v>1461</v>
      </c>
      <c r="H686" s="44" t="s">
        <v>27</v>
      </c>
      <c r="I686" s="44" t="s">
        <v>1594</v>
      </c>
      <c r="J686" s="44">
        <v>38.5</v>
      </c>
      <c r="K686" s="44">
        <v>21.67</v>
      </c>
      <c r="L686" s="44">
        <v>20.67</v>
      </c>
      <c r="M686" s="44"/>
      <c r="N686" s="44"/>
      <c r="O686" s="44"/>
      <c r="P686" s="44"/>
      <c r="Q686" s="44">
        <v>19</v>
      </c>
      <c r="R686" s="44">
        <v>120</v>
      </c>
      <c r="S686" s="44">
        <f>SUM(R686-Q686)</f>
        <v>101</v>
      </c>
      <c r="T686" s="44">
        <v>17</v>
      </c>
      <c r="U686" s="44"/>
      <c r="V686" s="44"/>
      <c r="W686" s="44"/>
      <c r="X686" s="44" t="s">
        <v>1622</v>
      </c>
      <c r="Y686" s="44" t="s">
        <v>1623</v>
      </c>
      <c r="Z686" s="44"/>
      <c r="AA686" s="44"/>
      <c r="AB686" s="44"/>
      <c r="AC686" s="44" t="s">
        <v>1322</v>
      </c>
      <c r="AD686" s="44" t="s">
        <v>1525</v>
      </c>
      <c r="AE686" s="44" t="s">
        <v>1662</v>
      </c>
      <c r="AF686" s="40"/>
    </row>
    <row r="687" spans="1:32">
      <c r="A687" s="40" t="s">
        <v>1801</v>
      </c>
      <c r="B687" s="93">
        <v>42429</v>
      </c>
      <c r="C687" s="43" t="s">
        <v>660</v>
      </c>
      <c r="D687" s="43" t="s">
        <v>146</v>
      </c>
      <c r="E687" s="43" t="s">
        <v>53</v>
      </c>
      <c r="F687" s="43" t="s">
        <v>1576</v>
      </c>
      <c r="G687" s="40" t="s">
        <v>26</v>
      </c>
      <c r="H687" s="40" t="s">
        <v>27</v>
      </c>
      <c r="I687" s="43"/>
      <c r="J687" s="43"/>
      <c r="K687" s="43"/>
      <c r="L687" s="43"/>
      <c r="M687" s="43"/>
      <c r="N687" s="43"/>
      <c r="O687" s="43"/>
      <c r="P687" s="43"/>
      <c r="Q687" s="43"/>
      <c r="R687" s="43"/>
      <c r="S687" s="43"/>
      <c r="T687" s="43"/>
      <c r="U687" s="43"/>
      <c r="V687" s="43"/>
      <c r="W687" s="43"/>
      <c r="X687" s="43"/>
      <c r="Y687" s="43"/>
      <c r="Z687" s="43"/>
      <c r="AA687" s="43"/>
      <c r="AB687" s="43"/>
      <c r="AC687" s="43"/>
      <c r="AD687" s="43" t="s">
        <v>1317</v>
      </c>
      <c r="AE687" s="43"/>
      <c r="AF687" s="40"/>
    </row>
    <row r="688" spans="1:32">
      <c r="A688" s="40" t="s">
        <v>1799</v>
      </c>
      <c r="B688" s="93">
        <v>42427</v>
      </c>
      <c r="C688" s="43" t="s">
        <v>634</v>
      </c>
      <c r="D688" s="43" t="s">
        <v>146</v>
      </c>
      <c r="E688" s="43" t="s">
        <v>25</v>
      </c>
      <c r="F688" s="43" t="s">
        <v>1563</v>
      </c>
      <c r="G688" s="43" t="s">
        <v>26</v>
      </c>
      <c r="H688" s="43" t="s">
        <v>27</v>
      </c>
      <c r="I688" s="43"/>
      <c r="J688" s="43">
        <v>22.74</v>
      </c>
      <c r="K688" s="43">
        <v>14.73</v>
      </c>
      <c r="L688" s="43">
        <v>19.02</v>
      </c>
      <c r="M688" s="43"/>
      <c r="N688" s="43"/>
      <c r="O688" s="43"/>
      <c r="P688" s="43"/>
      <c r="Q688" s="43">
        <v>19</v>
      </c>
      <c r="R688" s="43">
        <v>50</v>
      </c>
      <c r="S688" s="43">
        <v>31</v>
      </c>
      <c r="T688" s="43"/>
      <c r="U688" s="43"/>
      <c r="V688" s="43"/>
      <c r="W688" s="43"/>
      <c r="X688" s="43" t="s">
        <v>1636</v>
      </c>
      <c r="Y688" s="43"/>
      <c r="Z688" s="43"/>
      <c r="AA688" s="43"/>
      <c r="AB688" s="43"/>
      <c r="AC688" s="43" t="s">
        <v>750</v>
      </c>
      <c r="AD688" s="43" t="s">
        <v>1678</v>
      </c>
      <c r="AE688" s="43" t="s">
        <v>1681</v>
      </c>
      <c r="AF688" s="40"/>
    </row>
    <row r="689" spans="1:32">
      <c r="A689" s="40" t="s">
        <v>1803</v>
      </c>
      <c r="B689" s="93">
        <v>42431</v>
      </c>
      <c r="C689" s="43" t="s">
        <v>636</v>
      </c>
      <c r="D689" s="43" t="s">
        <v>146</v>
      </c>
      <c r="E689" s="43" t="s">
        <v>25</v>
      </c>
      <c r="F689" s="43" t="s">
        <v>1587</v>
      </c>
      <c r="G689" s="43" t="s">
        <v>26</v>
      </c>
      <c r="H689" s="43" t="s">
        <v>27</v>
      </c>
      <c r="I689" s="43"/>
      <c r="J689" s="43">
        <v>22.9</v>
      </c>
      <c r="K689" s="43">
        <v>16.64</v>
      </c>
      <c r="L689" s="43">
        <v>21.97</v>
      </c>
      <c r="M689" s="43"/>
      <c r="N689" s="43"/>
      <c r="O689" s="43"/>
      <c r="P689" s="43"/>
      <c r="Q689" s="43">
        <v>19</v>
      </c>
      <c r="R689" s="43">
        <v>50</v>
      </c>
      <c r="S689" s="43">
        <v>31</v>
      </c>
      <c r="T689" s="43">
        <v>0</v>
      </c>
      <c r="U689" s="43"/>
      <c r="V689" s="43"/>
      <c r="W689" s="43"/>
      <c r="X689" s="43" t="s">
        <v>1656</v>
      </c>
      <c r="Y689" s="43"/>
      <c r="Z689" s="43" t="s">
        <v>1657</v>
      </c>
      <c r="AA689" s="43"/>
      <c r="AB689" s="43"/>
      <c r="AC689" s="43" t="s">
        <v>1328</v>
      </c>
      <c r="AD689" s="43" t="s">
        <v>1702</v>
      </c>
      <c r="AE689" s="43"/>
      <c r="AF689" s="40"/>
    </row>
    <row r="690" spans="1:32">
      <c r="A690" s="40" t="s">
        <v>1802</v>
      </c>
      <c r="B690" s="88">
        <v>42430</v>
      </c>
      <c r="C690" s="40" t="s">
        <v>647</v>
      </c>
      <c r="D690" s="40" t="s">
        <v>146</v>
      </c>
      <c r="E690" s="40" t="s">
        <v>25</v>
      </c>
      <c r="F690" s="40" t="s">
        <v>1581</v>
      </c>
      <c r="G690" s="40" t="s">
        <v>26</v>
      </c>
      <c r="H690" s="40" t="s">
        <v>27</v>
      </c>
      <c r="I690" s="40" t="s">
        <v>1613</v>
      </c>
      <c r="J690" s="40">
        <v>22.23</v>
      </c>
      <c r="K690" s="40">
        <v>16.399999999999999</v>
      </c>
      <c r="L690" s="40">
        <v>22.44</v>
      </c>
      <c r="M690" s="40"/>
      <c r="N690" s="40"/>
      <c r="O690" s="40"/>
      <c r="P690" s="40"/>
      <c r="Q690" s="40">
        <v>19</v>
      </c>
      <c r="R690" s="40">
        <v>58</v>
      </c>
      <c r="S690" s="40">
        <v>39</v>
      </c>
      <c r="T690" s="40">
        <v>0</v>
      </c>
      <c r="U690" s="40"/>
      <c r="V690" s="40"/>
      <c r="W690" s="40"/>
      <c r="X690" s="40" t="s">
        <v>1652</v>
      </c>
      <c r="Y690" s="40"/>
      <c r="Z690" s="40"/>
      <c r="AA690" s="40"/>
      <c r="AB690" s="40"/>
      <c r="AC690" s="40" t="s">
        <v>1317</v>
      </c>
      <c r="AD690" s="40" t="s">
        <v>1699</v>
      </c>
      <c r="AE690" s="40" t="s">
        <v>1701</v>
      </c>
      <c r="AF690" s="40"/>
    </row>
    <row r="691" spans="1:32">
      <c r="A691" s="40" t="s">
        <v>1799</v>
      </c>
      <c r="B691" s="93">
        <v>42427</v>
      </c>
      <c r="C691" s="43" t="s">
        <v>673</v>
      </c>
      <c r="D691" s="43" t="s">
        <v>146</v>
      </c>
      <c r="E691" s="43" t="s">
        <v>25</v>
      </c>
      <c r="F691" s="43" t="s">
        <v>1567</v>
      </c>
      <c r="G691" s="43" t="s">
        <v>26</v>
      </c>
      <c r="H691" s="43" t="s">
        <v>27</v>
      </c>
      <c r="I691" s="43"/>
      <c r="J691" s="43">
        <v>22.67</v>
      </c>
      <c r="K691" s="43">
        <v>17.37</v>
      </c>
      <c r="L691" s="43">
        <v>18.95</v>
      </c>
      <c r="M691" s="43"/>
      <c r="N691" s="43"/>
      <c r="O691" s="43"/>
      <c r="P691" s="43"/>
      <c r="Q691" s="43">
        <v>19</v>
      </c>
      <c r="R691" s="43">
        <v>54</v>
      </c>
      <c r="S691" s="43">
        <v>35</v>
      </c>
      <c r="T691" s="43">
        <v>0</v>
      </c>
      <c r="U691" s="43"/>
      <c r="V691" s="43"/>
      <c r="W691" s="43"/>
      <c r="X691" s="43" t="s">
        <v>1638</v>
      </c>
      <c r="Y691" s="43"/>
      <c r="Z691" s="43"/>
      <c r="AA691" s="43"/>
      <c r="AB691" s="43"/>
      <c r="AC691" s="43"/>
      <c r="AD691" s="43" t="s">
        <v>1525</v>
      </c>
      <c r="AE691" s="43"/>
      <c r="AF691" s="40"/>
    </row>
    <row r="692" spans="1:32">
      <c r="A692" s="40" t="s">
        <v>1797</v>
      </c>
      <c r="B692" s="88">
        <v>42425</v>
      </c>
      <c r="C692" s="40" t="s">
        <v>637</v>
      </c>
      <c r="D692" s="40" t="s">
        <v>146</v>
      </c>
      <c r="E692" s="40" t="s">
        <v>25</v>
      </c>
      <c r="F692" s="40" t="s">
        <v>1535</v>
      </c>
      <c r="G692" s="40" t="s">
        <v>224</v>
      </c>
      <c r="H692" s="40" t="s">
        <v>27</v>
      </c>
      <c r="I692" s="40" t="s">
        <v>1592</v>
      </c>
      <c r="J692" s="40">
        <v>27.92</v>
      </c>
      <c r="K692" s="40">
        <v>15.5</v>
      </c>
      <c r="L692" s="40">
        <v>14.4</v>
      </c>
      <c r="M692" s="40"/>
      <c r="N692" s="40"/>
      <c r="O692" s="40"/>
      <c r="P692" s="40"/>
      <c r="Q692" s="40">
        <v>19</v>
      </c>
      <c r="R692" s="40">
        <v>49</v>
      </c>
      <c r="S692" s="40">
        <f>R692-Q692</f>
        <v>30</v>
      </c>
      <c r="T692" s="40">
        <v>0</v>
      </c>
      <c r="U692" s="40"/>
      <c r="V692" s="40"/>
      <c r="W692" s="40"/>
      <c r="X692" s="40"/>
      <c r="Y692" s="40"/>
      <c r="Z692" s="40"/>
      <c r="AA692" s="40"/>
      <c r="AB692" s="40"/>
      <c r="AC692" s="40" t="s">
        <v>1317</v>
      </c>
      <c r="AD692" s="40" t="s">
        <v>1525</v>
      </c>
      <c r="AE692" s="40"/>
      <c r="AF692" s="40"/>
    </row>
    <row r="693" spans="1:32">
      <c r="A693" s="40" t="s">
        <v>1803</v>
      </c>
      <c r="B693" s="93">
        <v>42431</v>
      </c>
      <c r="C693" s="43" t="s">
        <v>658</v>
      </c>
      <c r="D693" s="43" t="s">
        <v>146</v>
      </c>
      <c r="E693" s="43" t="s">
        <v>53</v>
      </c>
      <c r="F693" s="43" t="s">
        <v>1588</v>
      </c>
      <c r="G693" s="43" t="s">
        <v>227</v>
      </c>
      <c r="H693" s="43" t="s">
        <v>33</v>
      </c>
      <c r="I693" s="43"/>
      <c r="J693" s="43"/>
      <c r="K693" s="43"/>
      <c r="L693" s="43"/>
      <c r="M693" s="43"/>
      <c r="N693" s="43"/>
      <c r="O693" s="43"/>
      <c r="P693" s="43"/>
      <c r="Q693" s="43"/>
      <c r="R693" s="43"/>
      <c r="S693" s="43"/>
      <c r="T693" s="43"/>
      <c r="U693" s="43"/>
      <c r="V693" s="43"/>
      <c r="W693" s="43"/>
      <c r="X693" s="43"/>
      <c r="Y693" s="43"/>
      <c r="Z693" s="43"/>
      <c r="AA693" s="43"/>
      <c r="AB693" s="43"/>
      <c r="AC693" s="43"/>
      <c r="AD693" s="43" t="s">
        <v>1699</v>
      </c>
      <c r="AE693" s="43"/>
      <c r="AF693" s="40"/>
    </row>
    <row r="694" spans="1:32">
      <c r="A694" s="40" t="s">
        <v>1799</v>
      </c>
      <c r="B694" s="93">
        <v>42427</v>
      </c>
      <c r="C694" s="43" t="s">
        <v>658</v>
      </c>
      <c r="D694" s="43" t="s">
        <v>146</v>
      </c>
      <c r="E694" s="43" t="s">
        <v>25</v>
      </c>
      <c r="F694" s="43" t="s">
        <v>1566</v>
      </c>
      <c r="G694" s="43" t="s">
        <v>227</v>
      </c>
      <c r="H694" s="43" t="s">
        <v>33</v>
      </c>
      <c r="I694" s="43" t="s">
        <v>1603</v>
      </c>
      <c r="J694" s="43">
        <v>20.96</v>
      </c>
      <c r="K694" s="43">
        <v>16.39</v>
      </c>
      <c r="L694" s="43">
        <v>8.9499999999999993</v>
      </c>
      <c r="M694" s="43"/>
      <c r="N694" s="43"/>
      <c r="O694" s="43"/>
      <c r="P694" s="43"/>
      <c r="Q694" s="43">
        <v>19</v>
      </c>
      <c r="R694" s="43">
        <v>42</v>
      </c>
      <c r="S694" s="43">
        <v>23</v>
      </c>
      <c r="T694" s="43"/>
      <c r="U694" s="43"/>
      <c r="V694" s="43"/>
      <c r="W694" s="43"/>
      <c r="X694" s="43" t="s">
        <v>1637</v>
      </c>
      <c r="Y694" s="43"/>
      <c r="Z694" s="43"/>
      <c r="AA694" s="43"/>
      <c r="AB694" s="43"/>
      <c r="AC694" s="43" t="s">
        <v>1328</v>
      </c>
      <c r="AD694" s="43" t="s">
        <v>1525</v>
      </c>
      <c r="AE694" s="43" t="s">
        <v>1683</v>
      </c>
      <c r="AF694" s="40"/>
    </row>
    <row r="695" spans="1:32">
      <c r="A695" s="40" t="s">
        <v>1797</v>
      </c>
      <c r="B695" s="88">
        <v>42425</v>
      </c>
      <c r="C695" s="40" t="s">
        <v>661</v>
      </c>
      <c r="D695" s="40" t="s">
        <v>29</v>
      </c>
      <c r="E695" s="40" t="s">
        <v>53</v>
      </c>
      <c r="F695" s="40" t="s">
        <v>1546</v>
      </c>
      <c r="G695" s="40" t="s">
        <v>26</v>
      </c>
      <c r="H695" s="40" t="s">
        <v>27</v>
      </c>
      <c r="I695" s="40"/>
      <c r="J695" s="40"/>
      <c r="K695" s="40"/>
      <c r="L695" s="40"/>
      <c r="M695" s="40"/>
      <c r="N695" s="40"/>
      <c r="O695" s="40"/>
      <c r="P695" s="40"/>
      <c r="Q695" s="40"/>
      <c r="R695" s="40"/>
      <c r="S695" s="40"/>
      <c r="T695" s="40"/>
      <c r="U695" s="40"/>
      <c r="V695" s="40"/>
      <c r="W695" s="40"/>
      <c r="X695" s="40"/>
      <c r="Y695" s="40"/>
      <c r="Z695" s="40"/>
      <c r="AA695" s="40"/>
      <c r="AB695" s="40"/>
      <c r="AC695" s="40"/>
      <c r="AD695" s="40" t="s">
        <v>1667</v>
      </c>
      <c r="AE695" s="40"/>
      <c r="AF695" s="40"/>
    </row>
    <row r="696" spans="1:32">
      <c r="A696" s="40" t="s">
        <v>1801</v>
      </c>
      <c r="B696" s="93">
        <v>42429</v>
      </c>
      <c r="C696" s="43" t="s">
        <v>676</v>
      </c>
      <c r="D696" s="43" t="s">
        <v>29</v>
      </c>
      <c r="E696" s="43" t="s">
        <v>25</v>
      </c>
      <c r="F696" s="43" t="s">
        <v>1577</v>
      </c>
      <c r="G696" s="43" t="s">
        <v>26</v>
      </c>
      <c r="H696" s="43" t="s">
        <v>33</v>
      </c>
      <c r="I696" s="43" t="s">
        <v>1610</v>
      </c>
      <c r="J696" s="43">
        <v>36.89</v>
      </c>
      <c r="K696" s="43">
        <v>24.48</v>
      </c>
      <c r="L696" s="43">
        <v>12.65</v>
      </c>
      <c r="M696" s="43"/>
      <c r="N696" s="43"/>
      <c r="O696" s="43"/>
      <c r="P696" s="43"/>
      <c r="Q696" s="43">
        <v>19</v>
      </c>
      <c r="R696" s="43">
        <v>100</v>
      </c>
      <c r="S696" s="43">
        <v>81</v>
      </c>
      <c r="T696" s="43">
        <v>24</v>
      </c>
      <c r="U696" s="43"/>
      <c r="V696" s="43"/>
      <c r="W696" s="43"/>
      <c r="X696" s="43" t="s">
        <v>1649</v>
      </c>
      <c r="Y696" s="43" t="s">
        <v>1650</v>
      </c>
      <c r="Z696" s="43"/>
      <c r="AA696" s="43"/>
      <c r="AB696" s="43"/>
      <c r="AC696" s="43" t="s">
        <v>1322</v>
      </c>
      <c r="AD696" s="43" t="s">
        <v>1322</v>
      </c>
      <c r="AE696" s="43"/>
      <c r="AF696" s="40"/>
    </row>
    <row r="697" spans="1:32">
      <c r="A697" s="40" t="s">
        <v>1797</v>
      </c>
      <c r="B697" s="88">
        <v>42425</v>
      </c>
      <c r="C697" s="40" t="s">
        <v>679</v>
      </c>
      <c r="D697" s="40" t="s">
        <v>29</v>
      </c>
      <c r="E697" s="40" t="s">
        <v>53</v>
      </c>
      <c r="F697" s="40" t="s">
        <v>1551</v>
      </c>
      <c r="G697" s="40" t="s">
        <v>26</v>
      </c>
      <c r="H697" s="40" t="s">
        <v>33</v>
      </c>
      <c r="I697" s="40"/>
      <c r="J697" s="40"/>
      <c r="K697" s="40"/>
      <c r="L697" s="40"/>
      <c r="M697" s="40"/>
      <c r="N697" s="40"/>
      <c r="O697" s="40"/>
      <c r="P697" s="40"/>
      <c r="Q697" s="40"/>
      <c r="R697" s="40"/>
      <c r="S697" s="40"/>
      <c r="T697" s="40"/>
      <c r="U697" s="40"/>
      <c r="V697" s="40"/>
      <c r="W697" s="40"/>
      <c r="X697" s="40"/>
      <c r="Y697" s="40"/>
      <c r="Z697" s="40"/>
      <c r="AA697" s="40"/>
      <c r="AB697" s="40"/>
      <c r="AC697" s="40"/>
      <c r="AD697" s="40" t="s">
        <v>1667</v>
      </c>
      <c r="AE697" s="40"/>
      <c r="AF697" s="40"/>
    </row>
    <row r="698" spans="1:32">
      <c r="A698" s="40" t="s">
        <v>1802</v>
      </c>
      <c r="B698" s="88">
        <v>42430</v>
      </c>
      <c r="C698" s="40" t="s">
        <v>616</v>
      </c>
      <c r="D698" s="40" t="s">
        <v>29</v>
      </c>
      <c r="E698" s="40" t="s">
        <v>53</v>
      </c>
      <c r="F698" s="40" t="s">
        <v>1586</v>
      </c>
      <c r="G698" s="40" t="s">
        <v>26</v>
      </c>
      <c r="H698" s="40" t="s">
        <v>33</v>
      </c>
      <c r="I698" s="40"/>
      <c r="J698" s="40"/>
      <c r="K698" s="40"/>
      <c r="L698" s="40"/>
      <c r="M698" s="40"/>
      <c r="N698" s="40"/>
      <c r="O698" s="40"/>
      <c r="P698" s="40"/>
      <c r="Q698" s="40"/>
      <c r="R698" s="40"/>
      <c r="S698" s="40"/>
      <c r="T698" s="40"/>
      <c r="U698" s="40"/>
      <c r="V698" s="40"/>
      <c r="W698" s="40"/>
      <c r="X698" s="40"/>
      <c r="Y698" s="40"/>
      <c r="Z698" s="40"/>
      <c r="AA698" s="40"/>
      <c r="AB698" s="40"/>
      <c r="AC698" s="40"/>
      <c r="AD698" s="40" t="s">
        <v>79</v>
      </c>
      <c r="AE698" s="40"/>
      <c r="AF698" s="40"/>
    </row>
    <row r="699" spans="1:32">
      <c r="A699" s="40" t="s">
        <v>1797</v>
      </c>
      <c r="B699" s="88">
        <v>42425</v>
      </c>
      <c r="C699" s="40" t="s">
        <v>629</v>
      </c>
      <c r="D699" s="40" t="s">
        <v>29</v>
      </c>
      <c r="E699" s="40" t="s">
        <v>53</v>
      </c>
      <c r="F699" s="40" t="s">
        <v>1534</v>
      </c>
      <c r="G699" s="40" t="s">
        <v>26</v>
      </c>
      <c r="H699" s="40" t="s">
        <v>33</v>
      </c>
      <c r="I699" s="40"/>
      <c r="J699" s="40"/>
      <c r="K699" s="40"/>
      <c r="L699" s="40"/>
      <c r="M699" s="40"/>
      <c r="N699" s="40"/>
      <c r="O699" s="40"/>
      <c r="P699" s="40"/>
      <c r="Q699" s="40"/>
      <c r="R699" s="40"/>
      <c r="S699" s="40"/>
      <c r="T699" s="40"/>
      <c r="U699" s="40"/>
      <c r="V699" s="40"/>
      <c r="W699" s="40"/>
      <c r="X699" s="40"/>
      <c r="Y699" s="40"/>
      <c r="Z699" s="40"/>
      <c r="AA699" s="40"/>
      <c r="AB699" s="40"/>
      <c r="AC699" s="40"/>
      <c r="AD699" s="40" t="s">
        <v>216</v>
      </c>
      <c r="AE699" s="40"/>
      <c r="AF699" s="40"/>
    </row>
    <row r="700" spans="1:32">
      <c r="A700" s="40" t="s">
        <v>1798</v>
      </c>
      <c r="B700" s="88">
        <v>42426</v>
      </c>
      <c r="C700" s="40" t="s">
        <v>682</v>
      </c>
      <c r="D700" s="40" t="s">
        <v>29</v>
      </c>
      <c r="E700" s="40" t="s">
        <v>25</v>
      </c>
      <c r="F700" s="40" t="s">
        <v>1559</v>
      </c>
      <c r="G700" s="40" t="s">
        <v>26</v>
      </c>
      <c r="H700" s="40" t="s">
        <v>33</v>
      </c>
      <c r="I700" s="40" t="s">
        <v>903</v>
      </c>
      <c r="J700" s="40">
        <v>36.46</v>
      </c>
      <c r="K700" s="40">
        <v>22.64</v>
      </c>
      <c r="L700" s="40">
        <v>12.49</v>
      </c>
      <c r="M700" s="40"/>
      <c r="N700" s="40"/>
      <c r="O700" s="40"/>
      <c r="P700" s="40"/>
      <c r="Q700" s="40"/>
      <c r="R700" s="40"/>
      <c r="S700" s="40"/>
      <c r="T700" s="40">
        <v>8</v>
      </c>
      <c r="U700" s="40"/>
      <c r="V700" s="40" t="s">
        <v>1616</v>
      </c>
      <c r="W700" s="40"/>
      <c r="X700" s="40" t="s">
        <v>1632</v>
      </c>
      <c r="Y700" s="40" t="s">
        <v>1633</v>
      </c>
      <c r="Z700" s="40"/>
      <c r="AA700" s="40"/>
      <c r="AB700" s="40"/>
      <c r="AC700" s="40" t="s">
        <v>1328</v>
      </c>
      <c r="AD700" s="40"/>
      <c r="AE700" s="40" t="s">
        <v>1674</v>
      </c>
      <c r="AF700" s="40"/>
    </row>
    <row r="701" spans="1:32">
      <c r="A701" s="40" t="s">
        <v>1797</v>
      </c>
      <c r="B701" s="88">
        <v>42425</v>
      </c>
      <c r="C701" s="40" t="s">
        <v>642</v>
      </c>
      <c r="D701" s="40" t="s">
        <v>29</v>
      </c>
      <c r="E701" s="40" t="s">
        <v>25</v>
      </c>
      <c r="F701" s="40" t="s">
        <v>1536</v>
      </c>
      <c r="G701" s="40" t="s">
        <v>224</v>
      </c>
      <c r="H701" s="40" t="s">
        <v>27</v>
      </c>
      <c r="I701" s="40" t="s">
        <v>1593</v>
      </c>
      <c r="J701" s="40">
        <v>39.6</v>
      </c>
      <c r="K701" s="40">
        <v>23.76</v>
      </c>
      <c r="L701" s="40">
        <v>18.59</v>
      </c>
      <c r="M701" s="40"/>
      <c r="N701" s="40"/>
      <c r="O701" s="40"/>
      <c r="P701" s="40"/>
      <c r="Q701" s="40">
        <v>19</v>
      </c>
      <c r="R701" s="40">
        <v>128</v>
      </c>
      <c r="S701" s="40">
        <f>SUM(R701-Q701)</f>
        <v>109</v>
      </c>
      <c r="T701" s="40">
        <v>49</v>
      </c>
      <c r="U701" s="40"/>
      <c r="V701" s="40"/>
      <c r="W701" s="40"/>
      <c r="X701" s="40" t="s">
        <v>1620</v>
      </c>
      <c r="Y701" s="40" t="s">
        <v>1621</v>
      </c>
      <c r="Z701" s="40"/>
      <c r="AA701" s="40"/>
      <c r="AB701" s="40"/>
      <c r="AC701" s="40" t="s">
        <v>1322</v>
      </c>
      <c r="AD701" s="40" t="s">
        <v>1525</v>
      </c>
      <c r="AE701" s="40"/>
      <c r="AF701" s="40"/>
    </row>
    <row r="702" spans="1:32">
      <c r="A702" s="40" t="s">
        <v>1798</v>
      </c>
      <c r="B702" s="88">
        <v>42426</v>
      </c>
      <c r="C702" s="40" t="s">
        <v>600</v>
      </c>
      <c r="D702" s="40" t="s">
        <v>29</v>
      </c>
      <c r="E702" s="40" t="s">
        <v>25</v>
      </c>
      <c r="F702" s="40" t="s">
        <v>1554</v>
      </c>
      <c r="G702" s="40" t="s">
        <v>224</v>
      </c>
      <c r="H702" s="40" t="s">
        <v>33</v>
      </c>
      <c r="I702" s="40" t="s">
        <v>1319</v>
      </c>
      <c r="J702" s="40">
        <v>37.5</v>
      </c>
      <c r="K702" s="40">
        <v>24.19</v>
      </c>
      <c r="L702" s="40">
        <v>12.78</v>
      </c>
      <c r="M702" s="40"/>
      <c r="N702" s="40"/>
      <c r="O702" s="40"/>
      <c r="P702" s="40"/>
      <c r="Q702" s="40">
        <v>19</v>
      </c>
      <c r="R702" s="40">
        <v>120</v>
      </c>
      <c r="S702" s="40">
        <v>101</v>
      </c>
      <c r="T702" s="40">
        <v>29</v>
      </c>
      <c r="U702" s="40"/>
      <c r="V702" s="40"/>
      <c r="W702" s="40"/>
      <c r="X702" s="40" t="s">
        <v>1629</v>
      </c>
      <c r="Y702" s="40" t="s">
        <v>1630</v>
      </c>
      <c r="Z702" s="40"/>
      <c r="AA702" s="40"/>
      <c r="AB702" s="40"/>
      <c r="AC702" s="40" t="s">
        <v>1317</v>
      </c>
      <c r="AD702" s="40"/>
      <c r="AE702" s="40"/>
      <c r="AF702" s="40"/>
    </row>
    <row r="703" spans="1:32">
      <c r="A703" s="40" t="s">
        <v>1797</v>
      </c>
      <c r="B703" s="88">
        <v>42425</v>
      </c>
      <c r="C703" s="40" t="s">
        <v>651</v>
      </c>
      <c r="D703" s="40" t="s">
        <v>29</v>
      </c>
      <c r="E703" s="40" t="s">
        <v>25</v>
      </c>
      <c r="F703" s="40" t="s">
        <v>1543</v>
      </c>
      <c r="G703" s="40" t="s">
        <v>224</v>
      </c>
      <c r="H703" s="40" t="s">
        <v>27</v>
      </c>
      <c r="I703" s="40"/>
      <c r="J703" s="40">
        <v>36.1</v>
      </c>
      <c r="K703" s="40">
        <v>21.63</v>
      </c>
      <c r="L703" s="40">
        <v>19.28</v>
      </c>
      <c r="M703" s="40"/>
      <c r="N703" s="40"/>
      <c r="O703" s="40"/>
      <c r="P703" s="40"/>
      <c r="Q703" s="40">
        <v>19</v>
      </c>
      <c r="R703" s="40">
        <v>112</v>
      </c>
      <c r="S703" s="40">
        <f>SUM(R703-Q703)</f>
        <v>93</v>
      </c>
      <c r="T703" s="40">
        <v>55</v>
      </c>
      <c r="U703" s="40"/>
      <c r="V703" s="40"/>
      <c r="W703" s="40"/>
      <c r="X703" s="40" t="s">
        <v>1620</v>
      </c>
      <c r="Y703" s="40" t="s">
        <v>1621</v>
      </c>
      <c r="Z703" s="40"/>
      <c r="AA703" s="40"/>
      <c r="AB703" s="40"/>
      <c r="AC703" s="40" t="s">
        <v>1317</v>
      </c>
      <c r="AD703" s="40" t="s">
        <v>1525</v>
      </c>
      <c r="AE703" s="40" t="s">
        <v>1666</v>
      </c>
      <c r="AF703" s="40"/>
    </row>
    <row r="704" spans="1:32">
      <c r="A704" s="40" t="s">
        <v>1803</v>
      </c>
      <c r="B704" s="93">
        <v>42431</v>
      </c>
      <c r="C704" s="43" t="s">
        <v>662</v>
      </c>
      <c r="D704" s="43" t="s">
        <v>265</v>
      </c>
      <c r="E704" s="43" t="s">
        <v>53</v>
      </c>
      <c r="F704" s="43" t="s">
        <v>2246</v>
      </c>
      <c r="G704" s="43" t="s">
        <v>26</v>
      </c>
      <c r="H704" s="43" t="s">
        <v>27</v>
      </c>
      <c r="I704" s="43"/>
      <c r="J704" s="43"/>
      <c r="K704" s="43"/>
      <c r="L704" s="43"/>
      <c r="M704" s="43"/>
      <c r="N704" s="43"/>
      <c r="O704" s="43"/>
      <c r="P704" s="43"/>
      <c r="Q704" s="43"/>
      <c r="R704" s="43"/>
      <c r="S704" s="43"/>
      <c r="T704" s="43"/>
      <c r="U704" s="43"/>
      <c r="V704" s="43"/>
      <c r="W704" s="43"/>
      <c r="X704" s="43"/>
      <c r="Y704" s="43"/>
      <c r="Z704" s="43"/>
      <c r="AA704" s="43"/>
      <c r="AB704" s="43"/>
      <c r="AC704" s="43"/>
      <c r="AD704" s="43" t="s">
        <v>1699</v>
      </c>
      <c r="AE704" s="43"/>
      <c r="AF704" s="40"/>
    </row>
    <row r="705" spans="1:32">
      <c r="A705" s="40" t="s">
        <v>1797</v>
      </c>
      <c r="B705" s="88">
        <v>42425</v>
      </c>
      <c r="C705" s="40" t="s">
        <v>644</v>
      </c>
      <c r="D705" s="40" t="s">
        <v>265</v>
      </c>
      <c r="E705" s="40" t="s">
        <v>25</v>
      </c>
      <c r="F705" s="40" t="s">
        <v>1537</v>
      </c>
      <c r="G705" s="40" t="s">
        <v>26</v>
      </c>
      <c r="H705" s="40" t="s">
        <v>33</v>
      </c>
      <c r="I705" s="40"/>
      <c r="J705" s="40">
        <v>38.9</v>
      </c>
      <c r="K705" s="40"/>
      <c r="L705" s="40"/>
      <c r="M705" s="40">
        <v>137.72</v>
      </c>
      <c r="N705" s="40">
        <f>SUM(157.24+31.9)</f>
        <v>189.14000000000001</v>
      </c>
      <c r="O705" s="40">
        <f>(N705/M705)*100</f>
        <v>137.33662503630555</v>
      </c>
      <c r="P705" s="40">
        <v>22.17</v>
      </c>
      <c r="Q705" s="40">
        <v>19</v>
      </c>
      <c r="R705" s="40">
        <v>81</v>
      </c>
      <c r="S705" s="40">
        <f>SUM(R705-Q705)</f>
        <v>62</v>
      </c>
      <c r="T705" s="40"/>
      <c r="U705" s="40"/>
      <c r="V705" s="40"/>
      <c r="W705" s="40"/>
      <c r="X705" s="40"/>
      <c r="Y705" s="40"/>
      <c r="Z705" s="40"/>
      <c r="AA705" s="40"/>
      <c r="AB705" s="40"/>
      <c r="AC705" s="40" t="s">
        <v>750</v>
      </c>
      <c r="AD705" s="40" t="s">
        <v>1525</v>
      </c>
      <c r="AE705" s="40" t="s">
        <v>1661</v>
      </c>
      <c r="AF705" s="40"/>
    </row>
    <row r="706" spans="1:32">
      <c r="A706" s="41" t="s">
        <v>1800</v>
      </c>
      <c r="B706" s="90">
        <v>42428</v>
      </c>
      <c r="C706" s="41" t="s">
        <v>594</v>
      </c>
      <c r="D706" s="41" t="s">
        <v>265</v>
      </c>
      <c r="E706" s="41" t="s">
        <v>53</v>
      </c>
      <c r="F706" s="41" t="s">
        <v>1305</v>
      </c>
      <c r="G706" s="41" t="s">
        <v>26</v>
      </c>
      <c r="H706" s="41" t="s">
        <v>33</v>
      </c>
      <c r="I706" s="41"/>
      <c r="J706" s="41"/>
      <c r="K706" s="41"/>
      <c r="L706" s="41"/>
      <c r="M706" s="41"/>
      <c r="N706" s="41"/>
      <c r="O706" s="41"/>
      <c r="P706" s="41"/>
      <c r="Q706" s="41"/>
      <c r="R706" s="41"/>
      <c r="S706" s="41"/>
      <c r="T706" s="41"/>
      <c r="U706" s="41"/>
      <c r="V706" s="41"/>
      <c r="W706" s="41" t="s">
        <v>1617</v>
      </c>
      <c r="X706" s="41"/>
      <c r="Y706" s="41"/>
      <c r="Z706" s="41"/>
      <c r="AA706" s="41"/>
      <c r="AB706" s="41"/>
      <c r="AC706" s="41"/>
      <c r="AD706" s="41" t="s">
        <v>750</v>
      </c>
      <c r="AE706" s="41" t="s">
        <v>1685</v>
      </c>
      <c r="AF706" s="41"/>
    </row>
    <row r="707" spans="1:32">
      <c r="A707" s="40" t="s">
        <v>1799</v>
      </c>
      <c r="B707" s="93">
        <v>42427</v>
      </c>
      <c r="C707" s="43" t="s">
        <v>595</v>
      </c>
      <c r="D707" s="43" t="s">
        <v>32</v>
      </c>
      <c r="E707" s="43" t="s">
        <v>25</v>
      </c>
      <c r="F707" s="43" t="s">
        <v>1562</v>
      </c>
      <c r="G707" s="43" t="s">
        <v>224</v>
      </c>
      <c r="H707" s="43" t="s">
        <v>33</v>
      </c>
      <c r="I707" s="43"/>
      <c r="J707" s="43">
        <v>26.42</v>
      </c>
      <c r="K707" s="43">
        <v>19.04</v>
      </c>
      <c r="L707" s="43">
        <v>9.85</v>
      </c>
      <c r="M707" s="43"/>
      <c r="N707" s="43"/>
      <c r="O707" s="43"/>
      <c r="P707" s="43"/>
      <c r="Q707" s="43">
        <v>19</v>
      </c>
      <c r="R707" s="43">
        <v>65</v>
      </c>
      <c r="S707" s="43">
        <v>46</v>
      </c>
      <c r="T707" s="43">
        <v>10</v>
      </c>
      <c r="U707" s="43"/>
      <c r="V707" s="43"/>
      <c r="W707" s="43"/>
      <c r="X707" s="43" t="s">
        <v>1634</v>
      </c>
      <c r="Y707" s="43" t="s">
        <v>1635</v>
      </c>
      <c r="Z707" s="43"/>
      <c r="AA707" s="43"/>
      <c r="AB707" s="43"/>
      <c r="AC707" s="43" t="s">
        <v>1328</v>
      </c>
      <c r="AD707" s="43" t="s">
        <v>1667</v>
      </c>
      <c r="AE707" s="43"/>
      <c r="AF707" s="40"/>
    </row>
    <row r="708" spans="1:32">
      <c r="A708" s="40" t="s">
        <v>1797</v>
      </c>
      <c r="B708" s="88">
        <v>42425</v>
      </c>
      <c r="C708" s="40" t="s">
        <v>687</v>
      </c>
      <c r="D708" s="40" t="s">
        <v>30</v>
      </c>
      <c r="E708" s="40" t="s">
        <v>53</v>
      </c>
      <c r="F708" s="40" t="s">
        <v>1552</v>
      </c>
      <c r="G708" s="40" t="s">
        <v>26</v>
      </c>
      <c r="H708" s="40" t="s">
        <v>27</v>
      </c>
      <c r="I708" s="40"/>
      <c r="J708" s="40"/>
      <c r="K708" s="40"/>
      <c r="L708" s="40"/>
      <c r="M708" s="40"/>
      <c r="N708" s="40"/>
      <c r="O708" s="40"/>
      <c r="P708" s="40"/>
      <c r="Q708" s="40"/>
      <c r="R708" s="40"/>
      <c r="S708" s="40"/>
      <c r="T708" s="40"/>
      <c r="U708" s="40"/>
      <c r="V708" s="40"/>
      <c r="W708" s="40"/>
      <c r="X708" s="40"/>
      <c r="Y708" s="40"/>
      <c r="Z708" s="40"/>
      <c r="AA708" s="40"/>
      <c r="AB708" s="40"/>
      <c r="AC708" s="40"/>
      <c r="AD708" s="40" t="s">
        <v>1667</v>
      </c>
      <c r="AE708" s="40"/>
      <c r="AF708" s="40"/>
    </row>
    <row r="709" spans="1:32" s="89" customFormat="1">
      <c r="A709" s="40" t="s">
        <v>1801</v>
      </c>
      <c r="B709" s="93">
        <v>42429</v>
      </c>
      <c r="C709" s="43" t="s">
        <v>648</v>
      </c>
      <c r="D709" s="43" t="s">
        <v>30</v>
      </c>
      <c r="E709" s="43" t="s">
        <v>25</v>
      </c>
      <c r="F709" s="43" t="s">
        <v>1574</v>
      </c>
      <c r="G709" s="43" t="s">
        <v>224</v>
      </c>
      <c r="H709" s="43" t="s">
        <v>27</v>
      </c>
      <c r="I709" s="43" t="s">
        <v>1608</v>
      </c>
      <c r="J709" s="43">
        <v>26.85</v>
      </c>
      <c r="K709" s="43">
        <v>20.11</v>
      </c>
      <c r="L709" s="43">
        <v>16.73</v>
      </c>
      <c r="M709" s="43"/>
      <c r="N709" s="43"/>
      <c r="O709" s="43"/>
      <c r="P709" s="43"/>
      <c r="Q709" s="43">
        <v>19</v>
      </c>
      <c r="R709" s="43">
        <v>66</v>
      </c>
      <c r="S709" s="43">
        <v>47</v>
      </c>
      <c r="T709" s="43">
        <v>26</v>
      </c>
      <c r="U709" s="43"/>
      <c r="V709" s="43"/>
      <c r="W709" s="43"/>
      <c r="X709" s="43" t="s">
        <v>1645</v>
      </c>
      <c r="Y709" s="43" t="s">
        <v>1646</v>
      </c>
      <c r="Z709" s="43"/>
      <c r="AA709" s="43"/>
      <c r="AB709" s="43"/>
      <c r="AC709" s="43" t="s">
        <v>1328</v>
      </c>
      <c r="AD709" s="43" t="s">
        <v>1317</v>
      </c>
      <c r="AE709" s="43"/>
      <c r="AF709" s="40"/>
    </row>
    <row r="710" spans="1:32">
      <c r="A710" s="40" t="s">
        <v>1800</v>
      </c>
      <c r="B710" s="88">
        <v>42428</v>
      </c>
      <c r="C710" s="40" t="s">
        <v>633</v>
      </c>
      <c r="D710" s="40" t="s">
        <v>30</v>
      </c>
      <c r="E710" s="40" t="s">
        <v>25</v>
      </c>
      <c r="F710" s="40" t="s">
        <v>1571</v>
      </c>
      <c r="G710" s="40" t="s">
        <v>224</v>
      </c>
      <c r="H710" s="40" t="s">
        <v>27</v>
      </c>
      <c r="I710" s="40" t="s">
        <v>1607</v>
      </c>
      <c r="J710" s="40">
        <v>26.74</v>
      </c>
      <c r="K710" s="40">
        <v>17</v>
      </c>
      <c r="L710" s="40">
        <v>12.99</v>
      </c>
      <c r="M710" s="40"/>
      <c r="N710" s="40"/>
      <c r="O710" s="40"/>
      <c r="P710" s="40"/>
      <c r="Q710" s="40">
        <v>19</v>
      </c>
      <c r="R710" s="40">
        <v>60</v>
      </c>
      <c r="S710" s="40">
        <v>42</v>
      </c>
      <c r="T710" s="40">
        <v>8</v>
      </c>
      <c r="U710" s="40"/>
      <c r="V710" s="40"/>
      <c r="W710" s="40"/>
      <c r="X710" s="40" t="s">
        <v>1643</v>
      </c>
      <c r="Y710" s="40" t="s">
        <v>1644</v>
      </c>
      <c r="Z710" s="40"/>
      <c r="AA710" s="40"/>
      <c r="AB710" s="40"/>
      <c r="AC710" s="40" t="s">
        <v>1317</v>
      </c>
      <c r="AD710" s="40" t="s">
        <v>1667</v>
      </c>
      <c r="AE710" s="40"/>
      <c r="AF710" s="40"/>
    </row>
    <row r="711" spans="1:32">
      <c r="A711" s="40" t="s">
        <v>1797</v>
      </c>
      <c r="B711" s="88">
        <v>42425</v>
      </c>
      <c r="C711" s="40" t="s">
        <v>650</v>
      </c>
      <c r="D711" s="40" t="s">
        <v>30</v>
      </c>
      <c r="E711" s="40" t="s">
        <v>53</v>
      </c>
      <c r="F711" s="40" t="s">
        <v>1541</v>
      </c>
      <c r="G711" s="40" t="s">
        <v>26</v>
      </c>
      <c r="H711" s="40" t="s">
        <v>33</v>
      </c>
      <c r="I711" s="40"/>
      <c r="J711" s="40"/>
      <c r="K711" s="40"/>
      <c r="L711" s="40"/>
      <c r="M711" s="40"/>
      <c r="N711" s="40"/>
      <c r="O711" s="40"/>
      <c r="P711" s="40"/>
      <c r="Q711" s="40"/>
      <c r="R711" s="40"/>
      <c r="S711" s="40"/>
      <c r="T711" s="40"/>
      <c r="U711" s="40"/>
      <c r="V711" s="40" t="s">
        <v>1436</v>
      </c>
      <c r="W711" s="40"/>
      <c r="X711" s="40"/>
      <c r="Y711" s="40"/>
      <c r="Z711" s="40"/>
      <c r="AA711" s="40"/>
      <c r="AB711" s="40"/>
      <c r="AC711" s="40"/>
      <c r="AD711" s="40" t="s">
        <v>1525</v>
      </c>
      <c r="AE711" s="40" t="s">
        <v>1665</v>
      </c>
      <c r="AF711" s="40"/>
    </row>
    <row r="712" spans="1:32">
      <c r="A712" s="40" t="s">
        <v>1801</v>
      </c>
      <c r="B712" s="93">
        <v>42429</v>
      </c>
      <c r="C712" s="43" t="s">
        <v>650</v>
      </c>
      <c r="D712" s="43" t="s">
        <v>30</v>
      </c>
      <c r="E712" s="43" t="s">
        <v>25</v>
      </c>
      <c r="F712" s="43" t="s">
        <v>1575</v>
      </c>
      <c r="G712" s="43" t="s">
        <v>26</v>
      </c>
      <c r="H712" s="43" t="s">
        <v>33</v>
      </c>
      <c r="I712" s="43" t="s">
        <v>1609</v>
      </c>
      <c r="J712" s="43">
        <v>24.94</v>
      </c>
      <c r="K712" s="43">
        <v>14.33</v>
      </c>
      <c r="L712" s="43">
        <v>8.9600000000000009</v>
      </c>
      <c r="M712" s="43"/>
      <c r="N712" s="43"/>
      <c r="O712" s="43"/>
      <c r="P712" s="43"/>
      <c r="Q712" s="43">
        <v>19</v>
      </c>
      <c r="R712" s="43">
        <v>49</v>
      </c>
      <c r="S712" s="43">
        <v>30</v>
      </c>
      <c r="T712" s="43">
        <v>10</v>
      </c>
      <c r="U712" s="43"/>
      <c r="V712" s="43"/>
      <c r="W712" s="43"/>
      <c r="X712" s="43" t="s">
        <v>1647</v>
      </c>
      <c r="Y712" s="43" t="s">
        <v>1648</v>
      </c>
      <c r="Z712" s="43"/>
      <c r="AA712" s="43"/>
      <c r="AB712" s="43"/>
      <c r="AC712" s="43"/>
      <c r="AD712" s="43" t="s">
        <v>1317</v>
      </c>
      <c r="AE712" s="43"/>
      <c r="AF712" s="40"/>
    </row>
    <row r="713" spans="1:32">
      <c r="A713" s="40" t="s">
        <v>1800</v>
      </c>
      <c r="B713" s="88">
        <v>42428</v>
      </c>
      <c r="C713" s="40" t="s">
        <v>604</v>
      </c>
      <c r="D713" s="40" t="s">
        <v>30</v>
      </c>
      <c r="E713" s="40" t="s">
        <v>25</v>
      </c>
      <c r="F713" s="40" t="s">
        <v>1568</v>
      </c>
      <c r="G713" s="40" t="s">
        <v>224</v>
      </c>
      <c r="H713" s="40" t="s">
        <v>27</v>
      </c>
      <c r="I713" s="40" t="s">
        <v>1604</v>
      </c>
      <c r="J713" s="40">
        <v>25.15</v>
      </c>
      <c r="K713" s="40">
        <v>16.45</v>
      </c>
      <c r="L713" s="40">
        <v>13.81</v>
      </c>
      <c r="M713" s="40"/>
      <c r="N713" s="40"/>
      <c r="O713" s="40"/>
      <c r="P713" s="40"/>
      <c r="Q713" s="40">
        <v>19</v>
      </c>
      <c r="R713" s="40">
        <v>58</v>
      </c>
      <c r="S713" s="40">
        <v>39</v>
      </c>
      <c r="T713" s="40">
        <v>25</v>
      </c>
      <c r="U713" s="40"/>
      <c r="V713" s="40"/>
      <c r="W713" s="40"/>
      <c r="X713" s="40" t="s">
        <v>1639</v>
      </c>
      <c r="Y713" s="40" t="s">
        <v>1640</v>
      </c>
      <c r="Z713" s="40"/>
      <c r="AA713" s="40"/>
      <c r="AB713" s="40"/>
      <c r="AC713" s="40" t="s">
        <v>1322</v>
      </c>
      <c r="AD713" s="40" t="s">
        <v>750</v>
      </c>
      <c r="AE713" s="40" t="s">
        <v>1688</v>
      </c>
      <c r="AF713" s="40"/>
    </row>
    <row r="714" spans="1:32">
      <c r="A714" s="40" t="s">
        <v>1801</v>
      </c>
      <c r="B714" s="93">
        <v>42429</v>
      </c>
      <c r="C714" s="43" t="s">
        <v>639</v>
      </c>
      <c r="D714" s="43" t="s">
        <v>30</v>
      </c>
      <c r="E714" s="43" t="s">
        <v>53</v>
      </c>
      <c r="F714" s="43" t="s">
        <v>1573</v>
      </c>
      <c r="G714" s="43" t="s">
        <v>26</v>
      </c>
      <c r="H714" s="43" t="s">
        <v>27</v>
      </c>
      <c r="I714" s="43"/>
      <c r="J714" s="43"/>
      <c r="K714" s="43"/>
      <c r="L714" s="43"/>
      <c r="M714" s="43"/>
      <c r="N714" s="43"/>
      <c r="O714" s="43"/>
      <c r="P714" s="43"/>
      <c r="Q714" s="43"/>
      <c r="R714" s="43"/>
      <c r="S714" s="43"/>
      <c r="T714" s="43"/>
      <c r="U714" s="43"/>
      <c r="V714" s="43"/>
      <c r="W714" s="43"/>
      <c r="X714" s="43"/>
      <c r="Y714" s="43"/>
      <c r="Z714" s="43"/>
      <c r="AA714" s="43"/>
      <c r="AB714" s="43"/>
      <c r="AC714" s="43"/>
      <c r="AD714" s="43" t="s">
        <v>1317</v>
      </c>
      <c r="AE714" s="43"/>
      <c r="AF714" s="40"/>
    </row>
    <row r="715" spans="1:32">
      <c r="A715" s="40" t="s">
        <v>1800</v>
      </c>
      <c r="B715" s="88">
        <v>42428</v>
      </c>
      <c r="C715" s="40" t="s">
        <v>623</v>
      </c>
      <c r="D715" s="40" t="s">
        <v>30</v>
      </c>
      <c r="E715" s="40" t="s">
        <v>25</v>
      </c>
      <c r="F715" s="40" t="s">
        <v>1570</v>
      </c>
      <c r="G715" s="40" t="s">
        <v>224</v>
      </c>
      <c r="H715" s="40" t="s">
        <v>90</v>
      </c>
      <c r="I715" s="40" t="s">
        <v>1606</v>
      </c>
      <c r="J715" s="40">
        <v>24.57</v>
      </c>
      <c r="K715" s="40">
        <v>15.93</v>
      </c>
      <c r="L715" s="40">
        <v>8.49</v>
      </c>
      <c r="M715" s="40"/>
      <c r="N715" s="40"/>
      <c r="O715" s="40"/>
      <c r="P715" s="40"/>
      <c r="Q715" s="40">
        <v>19</v>
      </c>
      <c r="R715" s="40">
        <v>49</v>
      </c>
      <c r="S715" s="40">
        <v>30</v>
      </c>
      <c r="T715" s="40">
        <v>35</v>
      </c>
      <c r="U715" s="40"/>
      <c r="V715" s="40" t="s">
        <v>1618</v>
      </c>
      <c r="W715" s="40"/>
      <c r="X715" s="40" t="s">
        <v>1641</v>
      </c>
      <c r="Y715" s="40" t="s">
        <v>1642</v>
      </c>
      <c r="Z715" s="40"/>
      <c r="AA715" s="40"/>
      <c r="AB715" s="40"/>
      <c r="AC715" s="40" t="s">
        <v>750</v>
      </c>
      <c r="AD715" s="40" t="s">
        <v>1667</v>
      </c>
      <c r="AE715" s="40"/>
      <c r="AF715" s="40"/>
    </row>
    <row r="716" spans="1:32">
      <c r="A716" s="40" t="s">
        <v>1797</v>
      </c>
      <c r="B716" s="88">
        <v>42425</v>
      </c>
      <c r="C716" s="40" t="s">
        <v>660</v>
      </c>
      <c r="D716" s="40" t="s">
        <v>30</v>
      </c>
      <c r="E716" s="40" t="s">
        <v>25</v>
      </c>
      <c r="F716" s="40" t="s">
        <v>1545</v>
      </c>
      <c r="G716" s="40" t="s">
        <v>224</v>
      </c>
      <c r="H716" s="40" t="s">
        <v>27</v>
      </c>
      <c r="I716" s="40" t="s">
        <v>1597</v>
      </c>
      <c r="J716" s="40">
        <v>26.13</v>
      </c>
      <c r="K716" s="40">
        <v>17.25</v>
      </c>
      <c r="L716" s="40">
        <v>12.55</v>
      </c>
      <c r="M716" s="40"/>
      <c r="N716" s="40"/>
      <c r="O716" s="40"/>
      <c r="P716" s="40"/>
      <c r="Q716" s="40">
        <v>19</v>
      </c>
      <c r="R716" s="40">
        <v>50</v>
      </c>
      <c r="S716" s="40">
        <v>31</v>
      </c>
      <c r="T716" s="40">
        <v>28</v>
      </c>
      <c r="U716" s="40"/>
      <c r="V716" s="40"/>
      <c r="W716" s="40"/>
      <c r="X716" s="40"/>
      <c r="Y716" s="40"/>
      <c r="Z716" s="40"/>
      <c r="AA716" s="40"/>
      <c r="AB716" s="40"/>
      <c r="AC716" s="40" t="s">
        <v>1322</v>
      </c>
      <c r="AD716" s="40" t="s">
        <v>1525</v>
      </c>
      <c r="AE716" s="40"/>
      <c r="AF716" s="40"/>
    </row>
    <row r="717" spans="1:32">
      <c r="A717" s="40" t="s">
        <v>1797</v>
      </c>
      <c r="B717" s="88">
        <v>42425</v>
      </c>
      <c r="C717" s="40" t="s">
        <v>740</v>
      </c>
      <c r="D717" s="40" t="s">
        <v>30</v>
      </c>
      <c r="E717" s="40" t="s">
        <v>25</v>
      </c>
      <c r="F717" s="40" t="s">
        <v>1544</v>
      </c>
      <c r="G717" s="40" t="s">
        <v>26</v>
      </c>
      <c r="H717" s="40" t="s">
        <v>27</v>
      </c>
      <c r="I717" s="40"/>
      <c r="J717" s="40">
        <v>27.31</v>
      </c>
      <c r="K717" s="40">
        <v>15.69</v>
      </c>
      <c r="L717" s="40">
        <v>15.05</v>
      </c>
      <c r="M717" s="40"/>
      <c r="N717" s="40"/>
      <c r="O717" s="40"/>
      <c r="P717" s="40"/>
      <c r="Q717" s="40">
        <v>19</v>
      </c>
      <c r="R717" s="40">
        <v>62</v>
      </c>
      <c r="S717" s="40">
        <f>R717-Q717</f>
        <v>43</v>
      </c>
      <c r="T717" s="40">
        <v>32</v>
      </c>
      <c r="U717" s="40"/>
      <c r="V717" s="40"/>
      <c r="W717" s="40"/>
      <c r="X717" s="40"/>
      <c r="Y717" s="40"/>
      <c r="Z717" s="40"/>
      <c r="AA717" s="40"/>
      <c r="AB717" s="40"/>
      <c r="AC717" s="40" t="s">
        <v>1317</v>
      </c>
      <c r="AD717" s="40" t="s">
        <v>1525</v>
      </c>
      <c r="AE717" s="40"/>
      <c r="AF717" s="40"/>
    </row>
    <row r="718" spans="1:32" s="91" customFormat="1">
      <c r="A718" s="40" t="s">
        <v>1797</v>
      </c>
      <c r="B718" s="88">
        <v>42425</v>
      </c>
      <c r="C718" s="40" t="s">
        <v>674</v>
      </c>
      <c r="D718" s="40" t="s">
        <v>30</v>
      </c>
      <c r="E718" s="40" t="s">
        <v>25</v>
      </c>
      <c r="F718" s="40" t="s">
        <v>1550</v>
      </c>
      <c r="G718" s="40" t="s">
        <v>224</v>
      </c>
      <c r="H718" s="40" t="s">
        <v>27</v>
      </c>
      <c r="I718" s="40" t="s">
        <v>1448</v>
      </c>
      <c r="J718" s="40">
        <v>27.5</v>
      </c>
      <c r="K718" s="40">
        <v>18.66</v>
      </c>
      <c r="L718" s="40">
        <v>15.55</v>
      </c>
      <c r="M718" s="40"/>
      <c r="N718" s="40"/>
      <c r="O718" s="40"/>
      <c r="P718" s="40"/>
      <c r="Q718" s="40">
        <v>19</v>
      </c>
      <c r="R718" s="40">
        <v>59</v>
      </c>
      <c r="S718" s="40">
        <f>SUM(R718-Q718)</f>
        <v>40</v>
      </c>
      <c r="T718" s="40">
        <v>28</v>
      </c>
      <c r="U718" s="40"/>
      <c r="V718" s="40"/>
      <c r="W718" s="40"/>
      <c r="X718" s="40"/>
      <c r="Y718" s="40" t="s">
        <v>1628</v>
      </c>
      <c r="Z718" s="40"/>
      <c r="AA718" s="40"/>
      <c r="AB718" s="40"/>
      <c r="AC718" s="40" t="s">
        <v>1317</v>
      </c>
      <c r="AD718" s="40" t="s">
        <v>1667</v>
      </c>
      <c r="AE718" s="40" t="s">
        <v>1670</v>
      </c>
      <c r="AF718" s="40"/>
    </row>
    <row r="719" spans="1:32">
      <c r="A719" s="40" t="s">
        <v>1797</v>
      </c>
      <c r="B719" s="88">
        <v>42425</v>
      </c>
      <c r="C719" s="40" t="s">
        <v>611</v>
      </c>
      <c r="D719" s="40" t="s">
        <v>30</v>
      </c>
      <c r="E719" s="40" t="s">
        <v>25</v>
      </c>
      <c r="F719" s="40" t="s">
        <v>1533</v>
      </c>
      <c r="G719" s="40" t="s">
        <v>224</v>
      </c>
      <c r="H719" s="40" t="s">
        <v>33</v>
      </c>
      <c r="I719" s="40" t="s">
        <v>1319</v>
      </c>
      <c r="J719" s="40">
        <v>26.36</v>
      </c>
      <c r="K719" s="40">
        <v>19.8</v>
      </c>
      <c r="L719" s="40">
        <v>8.18</v>
      </c>
      <c r="M719" s="40"/>
      <c r="N719" s="40"/>
      <c r="O719" s="40"/>
      <c r="P719" s="40"/>
      <c r="Q719" s="40">
        <v>19</v>
      </c>
      <c r="R719" s="40">
        <v>53</v>
      </c>
      <c r="S719" s="40">
        <f>R719-Q719</f>
        <v>34</v>
      </c>
      <c r="T719" s="40">
        <v>36</v>
      </c>
      <c r="U719" s="40"/>
      <c r="V719" s="40"/>
      <c r="W719" s="40"/>
      <c r="X719" s="40"/>
      <c r="Y719" s="40"/>
      <c r="Z719" s="40"/>
      <c r="AA719" s="40"/>
      <c r="AB719" s="40"/>
      <c r="AC719" s="40" t="s">
        <v>1322</v>
      </c>
      <c r="AD719" s="40" t="s">
        <v>216</v>
      </c>
      <c r="AE719" s="40" t="s">
        <v>1659</v>
      </c>
      <c r="AF719" s="40"/>
    </row>
    <row r="720" spans="1:32">
      <c r="A720" s="40" t="s">
        <v>1797</v>
      </c>
      <c r="B720" s="88">
        <v>42425</v>
      </c>
      <c r="C720" s="40" t="s">
        <v>668</v>
      </c>
      <c r="D720" s="40" t="s">
        <v>30</v>
      </c>
      <c r="E720" s="40" t="s">
        <v>25</v>
      </c>
      <c r="F720" s="40" t="s">
        <v>1548</v>
      </c>
      <c r="G720" s="40" t="s">
        <v>227</v>
      </c>
      <c r="H720" s="40" t="s">
        <v>27</v>
      </c>
      <c r="I720" s="40" t="s">
        <v>1599</v>
      </c>
      <c r="J720" s="40">
        <v>27.25</v>
      </c>
      <c r="K720" s="40">
        <v>16.11</v>
      </c>
      <c r="L720" s="40">
        <v>20.89</v>
      </c>
      <c r="M720" s="40"/>
      <c r="N720" s="40"/>
      <c r="O720" s="40"/>
      <c r="P720" s="40"/>
      <c r="Q720" s="40">
        <v>19</v>
      </c>
      <c r="R720" s="40">
        <v>69</v>
      </c>
      <c r="S720" s="40">
        <f>SUM(R720-Q720)</f>
        <v>50</v>
      </c>
      <c r="T720" s="40">
        <v>16</v>
      </c>
      <c r="U720" s="40"/>
      <c r="V720" s="40" t="s">
        <v>1614</v>
      </c>
      <c r="W720" s="40"/>
      <c r="X720" s="40"/>
      <c r="Y720" s="40"/>
      <c r="Z720" s="40"/>
      <c r="AA720" s="40"/>
      <c r="AB720" s="40"/>
      <c r="AC720" s="40" t="s">
        <v>1317</v>
      </c>
      <c r="AD720" s="40" t="s">
        <v>1667</v>
      </c>
      <c r="AE720" s="40" t="s">
        <v>1668</v>
      </c>
      <c r="AF720" s="40"/>
    </row>
    <row r="721" spans="1:32">
      <c r="A721" s="40" t="s">
        <v>1797</v>
      </c>
      <c r="B721" s="88">
        <v>42425</v>
      </c>
      <c r="C721" s="40" t="s">
        <v>671</v>
      </c>
      <c r="D721" s="40" t="s">
        <v>30</v>
      </c>
      <c r="E721" s="40" t="s">
        <v>25</v>
      </c>
      <c r="F721" s="40" t="s">
        <v>1549</v>
      </c>
      <c r="G721" s="40" t="s">
        <v>224</v>
      </c>
      <c r="H721" s="40" t="s">
        <v>33</v>
      </c>
      <c r="I721" s="40"/>
      <c r="J721" s="40">
        <v>24.62</v>
      </c>
      <c r="K721" s="40">
        <v>19.8</v>
      </c>
      <c r="L721" s="40">
        <v>9.31</v>
      </c>
      <c r="M721" s="40"/>
      <c r="N721" s="40"/>
      <c r="O721" s="40"/>
      <c r="P721" s="40"/>
      <c r="Q721" s="40">
        <v>19</v>
      </c>
      <c r="R721" s="40">
        <v>52</v>
      </c>
      <c r="S721" s="40">
        <f>SUM(R721-Q721)</f>
        <v>33</v>
      </c>
      <c r="T721" s="40">
        <v>24</v>
      </c>
      <c r="U721" s="40"/>
      <c r="V721" s="40"/>
      <c r="W721" s="40"/>
      <c r="X721" s="40" t="s">
        <v>1627</v>
      </c>
      <c r="Y721" s="40"/>
      <c r="Z721" s="40"/>
      <c r="AA721" s="40"/>
      <c r="AB721" s="40"/>
      <c r="AC721" s="40" t="s">
        <v>1322</v>
      </c>
      <c r="AD721" s="40" t="s">
        <v>1667</v>
      </c>
      <c r="AE721" s="40" t="s">
        <v>1669</v>
      </c>
      <c r="AF721" s="40"/>
    </row>
    <row r="722" spans="1:32">
      <c r="A722" s="40" t="s">
        <v>1797</v>
      </c>
      <c r="B722" s="88">
        <v>42425</v>
      </c>
      <c r="C722" s="40" t="s">
        <v>662</v>
      </c>
      <c r="D722" s="40" t="s">
        <v>30</v>
      </c>
      <c r="E722" s="40" t="s">
        <v>25</v>
      </c>
      <c r="F722" s="40" t="s">
        <v>1547</v>
      </c>
      <c r="G722" s="40" t="s">
        <v>227</v>
      </c>
      <c r="H722" s="40" t="s">
        <v>33</v>
      </c>
      <c r="I722" s="40" t="s">
        <v>1598</v>
      </c>
      <c r="J722" s="40">
        <v>26.4</v>
      </c>
      <c r="K722" s="40">
        <v>13.73</v>
      </c>
      <c r="L722" s="40">
        <v>7.98</v>
      </c>
      <c r="M722" s="40"/>
      <c r="N722" s="40"/>
      <c r="O722" s="40"/>
      <c r="P722" s="40"/>
      <c r="Q722" s="40">
        <v>19</v>
      </c>
      <c r="R722" s="40">
        <v>50</v>
      </c>
      <c r="S722" s="40">
        <f>R722-Q722</f>
        <v>31</v>
      </c>
      <c r="T722" s="40">
        <v>17</v>
      </c>
      <c r="U722" s="40"/>
      <c r="V722" s="40"/>
      <c r="W722" s="40"/>
      <c r="X722" s="40"/>
      <c r="Y722" s="40"/>
      <c r="Z722" s="40"/>
      <c r="AA722" s="40"/>
      <c r="AB722" s="40"/>
      <c r="AC722" s="40" t="s">
        <v>1317</v>
      </c>
      <c r="AD722" s="40" t="s">
        <v>1667</v>
      </c>
      <c r="AE722" s="40"/>
      <c r="AF722" s="40"/>
    </row>
    <row r="723" spans="1:32" s="77" customFormat="1">
      <c r="A723" s="31" t="s">
        <v>2925</v>
      </c>
      <c r="B723" s="37">
        <v>42826</v>
      </c>
      <c r="C723" s="4" t="s">
        <v>1509</v>
      </c>
      <c r="D723" s="41" t="s">
        <v>30</v>
      </c>
      <c r="E723" s="41" t="s">
        <v>25</v>
      </c>
      <c r="F723" s="41" t="s">
        <v>3011</v>
      </c>
      <c r="G723" s="41"/>
      <c r="H723" s="41"/>
      <c r="I723" s="41"/>
      <c r="J723" s="41"/>
      <c r="K723" s="41"/>
      <c r="L723" s="41"/>
      <c r="M723" s="66"/>
      <c r="N723" s="66"/>
      <c r="O723" s="66"/>
      <c r="P723" s="66"/>
      <c r="Q723" s="41"/>
      <c r="R723" s="41"/>
      <c r="S723" s="41"/>
      <c r="T723" s="41"/>
      <c r="U723" s="41"/>
      <c r="V723" s="41"/>
      <c r="W723" s="41" t="s">
        <v>3035</v>
      </c>
      <c r="X723" s="41"/>
      <c r="Y723" s="41"/>
      <c r="Z723" s="41"/>
      <c r="AA723" s="41"/>
      <c r="AB723" s="41"/>
      <c r="AC723" s="41" t="s">
        <v>2638</v>
      </c>
      <c r="AD723" s="41" t="s">
        <v>3008</v>
      </c>
      <c r="AE723" s="41" t="s">
        <v>2938</v>
      </c>
    </row>
    <row r="724" spans="1:32" s="77" customFormat="1">
      <c r="A724" s="1" t="s">
        <v>2946</v>
      </c>
      <c r="B724" s="28">
        <v>42827</v>
      </c>
      <c r="C724" s="4" t="s">
        <v>1482</v>
      </c>
      <c r="D724" s="40" t="s">
        <v>29</v>
      </c>
      <c r="E724" s="40" t="s">
        <v>53</v>
      </c>
      <c r="F724" s="40" t="s">
        <v>1281</v>
      </c>
      <c r="G724" s="40" t="s">
        <v>26</v>
      </c>
      <c r="H724" s="40" t="s">
        <v>27</v>
      </c>
      <c r="I724" s="40"/>
      <c r="J724" s="40"/>
      <c r="K724" s="40"/>
      <c r="L724" s="40"/>
      <c r="M724" s="65"/>
      <c r="N724" s="65"/>
      <c r="O724" s="65"/>
      <c r="P724" s="65"/>
      <c r="Q724" s="40">
        <v>13</v>
      </c>
      <c r="R724" s="40">
        <v>180</v>
      </c>
      <c r="S724" s="40">
        <v>167</v>
      </c>
      <c r="T724" s="40"/>
      <c r="U724" s="40"/>
      <c r="V724" s="40"/>
      <c r="W724" s="40"/>
      <c r="X724" s="40"/>
      <c r="Y724" s="40"/>
      <c r="Z724" s="40"/>
      <c r="AA724" s="40"/>
      <c r="AB724" s="40"/>
      <c r="AC724" s="40" t="s">
        <v>2638</v>
      </c>
      <c r="AD724" s="40" t="s">
        <v>3012</v>
      </c>
      <c r="AE724" s="40"/>
    </row>
    <row r="725" spans="1:32" s="77" customFormat="1">
      <c r="A725" s="1" t="s">
        <v>2981</v>
      </c>
      <c r="B725" s="28">
        <v>42829</v>
      </c>
      <c r="C725" s="4" t="s">
        <v>1468</v>
      </c>
      <c r="D725" s="40" t="s">
        <v>121</v>
      </c>
      <c r="E725" s="40" t="s">
        <v>53</v>
      </c>
      <c r="F725" s="40" t="s">
        <v>1438</v>
      </c>
      <c r="G725" s="40" t="s">
        <v>26</v>
      </c>
      <c r="H725" s="40" t="s">
        <v>27</v>
      </c>
      <c r="I725" s="40"/>
      <c r="J725" s="40"/>
      <c r="K725" s="40"/>
      <c r="L725" s="40"/>
      <c r="M725" s="65"/>
      <c r="N725" s="65"/>
      <c r="O725" s="65"/>
      <c r="P725" s="65"/>
      <c r="Q725" s="40">
        <v>13</v>
      </c>
      <c r="R725" s="40">
        <v>206</v>
      </c>
      <c r="S725" s="40">
        <v>193</v>
      </c>
      <c r="T725" s="40"/>
      <c r="U725" s="40"/>
      <c r="V725" s="40"/>
      <c r="W725" s="40"/>
      <c r="X725" s="40"/>
      <c r="Y725" s="40"/>
      <c r="Z725" s="40"/>
      <c r="AA725" s="40"/>
      <c r="AB725" s="40"/>
      <c r="AC725" s="40" t="s">
        <v>2638</v>
      </c>
      <c r="AD725" s="40" t="s">
        <v>3012</v>
      </c>
      <c r="AE725" s="40"/>
    </row>
    <row r="726" spans="1:32" s="77" customFormat="1">
      <c r="A726" s="1" t="s">
        <v>2925</v>
      </c>
      <c r="B726" s="28">
        <v>42826</v>
      </c>
      <c r="C726" s="4" t="s">
        <v>1508</v>
      </c>
      <c r="D726" s="40" t="s">
        <v>121</v>
      </c>
      <c r="E726" s="40" t="s">
        <v>53</v>
      </c>
      <c r="F726" s="40" t="s">
        <v>1373</v>
      </c>
      <c r="G726" s="40" t="s">
        <v>26</v>
      </c>
      <c r="H726" s="40" t="s">
        <v>33</v>
      </c>
      <c r="I726" s="40"/>
      <c r="J726" s="40"/>
      <c r="K726" s="40"/>
      <c r="L726" s="40"/>
      <c r="M726" s="65"/>
      <c r="N726" s="65"/>
      <c r="O726" s="65"/>
      <c r="P726" s="65"/>
      <c r="Q726" s="40">
        <v>13</v>
      </c>
      <c r="R726" s="40">
        <v>130</v>
      </c>
      <c r="S726" s="40">
        <v>117</v>
      </c>
      <c r="T726" s="40"/>
      <c r="U726" s="40"/>
      <c r="V726" s="40"/>
      <c r="W726" s="40"/>
      <c r="X726" s="40"/>
      <c r="Y726" s="40"/>
      <c r="Z726" s="40"/>
      <c r="AA726" s="40"/>
      <c r="AB726" s="40"/>
      <c r="AC726" s="40" t="s">
        <v>2638</v>
      </c>
      <c r="AD726" s="40" t="s">
        <v>3008</v>
      </c>
      <c r="AE726" s="40"/>
      <c r="AF726" s="35"/>
    </row>
    <row r="727" spans="1:32" s="77" customFormat="1">
      <c r="A727" s="1" t="s">
        <v>2925</v>
      </c>
      <c r="B727" s="28">
        <v>42826</v>
      </c>
      <c r="C727" s="4" t="s">
        <v>1495</v>
      </c>
      <c r="D727" s="40" t="s">
        <v>239</v>
      </c>
      <c r="E727" s="40" t="s">
        <v>25</v>
      </c>
      <c r="F727" s="40" t="s">
        <v>1276</v>
      </c>
      <c r="G727" s="40" t="s">
        <v>26</v>
      </c>
      <c r="H727" s="40" t="s">
        <v>33</v>
      </c>
      <c r="I727" s="40"/>
      <c r="J727" s="40">
        <v>40.299999999999997</v>
      </c>
      <c r="K727" s="40"/>
      <c r="L727" s="40"/>
      <c r="M727" s="65">
        <v>152</v>
      </c>
      <c r="N727" s="65">
        <v>155.9</v>
      </c>
      <c r="O727" s="65">
        <v>37</v>
      </c>
      <c r="P727" s="65">
        <v>36.299999999999997</v>
      </c>
      <c r="Q727" s="40">
        <v>13</v>
      </c>
      <c r="R727" s="40">
        <v>190</v>
      </c>
      <c r="S727" s="40">
        <v>177</v>
      </c>
      <c r="T727" s="40"/>
      <c r="U727" s="40"/>
      <c r="V727" s="40"/>
      <c r="W727" s="40"/>
      <c r="X727" s="40"/>
      <c r="Y727" s="40"/>
      <c r="Z727" s="40"/>
      <c r="AA727" s="40"/>
      <c r="AB727" s="40"/>
      <c r="AC727" s="40" t="s">
        <v>2638</v>
      </c>
      <c r="AD727" s="40" t="s">
        <v>3008</v>
      </c>
      <c r="AE727" s="40"/>
    </row>
    <row r="728" spans="1:32" s="55" customFormat="1">
      <c r="A728" s="1" t="s">
        <v>2946</v>
      </c>
      <c r="B728" s="28">
        <v>42827</v>
      </c>
      <c r="C728" s="4" t="s">
        <v>1831</v>
      </c>
      <c r="D728" s="40" t="s">
        <v>30</v>
      </c>
      <c r="E728" s="40" t="s">
        <v>53</v>
      </c>
      <c r="F728" s="40" t="s">
        <v>1318</v>
      </c>
      <c r="G728" s="40" t="s">
        <v>26</v>
      </c>
      <c r="H728" s="40" t="s">
        <v>33</v>
      </c>
      <c r="I728" s="40"/>
      <c r="J728" s="40"/>
      <c r="K728" s="40"/>
      <c r="L728" s="40"/>
      <c r="M728" s="65"/>
      <c r="N728" s="65"/>
      <c r="O728" s="65"/>
      <c r="P728" s="65"/>
      <c r="Q728" s="40">
        <v>13</v>
      </c>
      <c r="R728" s="40">
        <v>70</v>
      </c>
      <c r="S728" s="40">
        <v>57</v>
      </c>
      <c r="T728" s="40"/>
      <c r="U728" s="40"/>
      <c r="V728" s="40"/>
      <c r="W728" s="40"/>
      <c r="X728" s="40"/>
      <c r="Y728" s="40"/>
      <c r="Z728" s="40"/>
      <c r="AA728" s="40"/>
      <c r="AB728" s="40"/>
      <c r="AC728" s="40" t="s">
        <v>2638</v>
      </c>
      <c r="AD728" s="40" t="s">
        <v>3009</v>
      </c>
      <c r="AE728" s="40"/>
      <c r="AF728" s="77"/>
    </row>
    <row r="729" spans="1:32" s="77" customFormat="1">
      <c r="A729" s="1" t="s">
        <v>3004</v>
      </c>
      <c r="B729" s="28">
        <v>42832</v>
      </c>
      <c r="C729" s="4" t="s">
        <v>1483</v>
      </c>
      <c r="D729" s="40" t="s">
        <v>36</v>
      </c>
      <c r="E729" s="40" t="s">
        <v>53</v>
      </c>
      <c r="F729" s="40" t="s">
        <v>1272</v>
      </c>
      <c r="G729" s="40" t="s">
        <v>26</v>
      </c>
      <c r="H729" s="40" t="s">
        <v>33</v>
      </c>
      <c r="I729" s="40"/>
      <c r="J729" s="40"/>
      <c r="K729" s="40"/>
      <c r="L729" s="40"/>
      <c r="M729" s="65"/>
      <c r="N729" s="65"/>
      <c r="O729" s="65"/>
      <c r="P729" s="65"/>
      <c r="Q729" s="40">
        <v>13</v>
      </c>
      <c r="R729" s="40">
        <v>135</v>
      </c>
      <c r="S729" s="40">
        <v>122</v>
      </c>
      <c r="T729" s="40"/>
      <c r="U729" s="40"/>
      <c r="V729" s="40"/>
      <c r="W729" s="40"/>
      <c r="X729" s="40"/>
      <c r="Y729" s="40"/>
      <c r="Z729" s="40"/>
      <c r="AA729" s="40"/>
      <c r="AB729" s="40"/>
      <c r="AC729" s="40" t="s">
        <v>2638</v>
      </c>
      <c r="AD729" s="40" t="s">
        <v>3018</v>
      </c>
      <c r="AE729" s="40"/>
    </row>
    <row r="730" spans="1:32" s="78" customFormat="1">
      <c r="A730" s="31" t="s">
        <v>2981</v>
      </c>
      <c r="B730" s="37">
        <v>42829</v>
      </c>
      <c r="C730" s="38" t="s">
        <v>1807</v>
      </c>
      <c r="D730" s="41" t="s">
        <v>30</v>
      </c>
      <c r="E730" s="41" t="s">
        <v>25</v>
      </c>
      <c r="F730" s="87" t="s">
        <v>2985</v>
      </c>
      <c r="G730" s="41" t="s">
        <v>26</v>
      </c>
      <c r="H730" s="41" t="s">
        <v>33</v>
      </c>
      <c r="I730" s="41"/>
      <c r="J730" s="41">
        <v>20.3</v>
      </c>
      <c r="K730" s="41">
        <v>16.600000000000001</v>
      </c>
      <c r="L730" s="41">
        <v>9.1999999999999993</v>
      </c>
      <c r="M730" s="66"/>
      <c r="N730" s="66"/>
      <c r="O730" s="66"/>
      <c r="P730" s="66"/>
      <c r="Q730" s="41"/>
      <c r="R730" s="41"/>
      <c r="S730" s="41"/>
      <c r="T730" s="41"/>
      <c r="U730" s="41"/>
      <c r="V730" s="41"/>
      <c r="W730" s="41" t="s">
        <v>2986</v>
      </c>
      <c r="X730" s="41"/>
      <c r="Y730" s="41"/>
      <c r="Z730" s="41"/>
      <c r="AA730" s="41"/>
      <c r="AB730" s="41"/>
      <c r="AC730" s="41" t="s">
        <v>2638</v>
      </c>
      <c r="AD730" s="41" t="s">
        <v>2638</v>
      </c>
      <c r="AE730" s="41" t="s">
        <v>2986</v>
      </c>
      <c r="AF730" s="98"/>
    </row>
    <row r="731" spans="1:32" s="77" customFormat="1">
      <c r="A731" s="1" t="s">
        <v>2966</v>
      </c>
      <c r="B731" s="28">
        <v>42828</v>
      </c>
      <c r="C731" s="4" t="s">
        <v>1493</v>
      </c>
      <c r="D731" s="40" t="s">
        <v>239</v>
      </c>
      <c r="E731" s="40" t="s">
        <v>25</v>
      </c>
      <c r="F731" s="59" t="s">
        <v>2978</v>
      </c>
      <c r="G731" s="40" t="s">
        <v>224</v>
      </c>
      <c r="H731" s="40" t="s">
        <v>27</v>
      </c>
      <c r="I731" s="40"/>
      <c r="J731" s="40"/>
      <c r="K731" s="40"/>
      <c r="L731" s="40"/>
      <c r="M731" s="65"/>
      <c r="N731" s="65"/>
      <c r="O731" s="65"/>
      <c r="P731" s="65"/>
      <c r="Q731" s="40"/>
      <c r="R731" s="40"/>
      <c r="S731" s="40"/>
      <c r="T731" s="40"/>
      <c r="U731" s="40"/>
      <c r="V731" s="40"/>
      <c r="W731" s="40"/>
      <c r="X731" s="40"/>
      <c r="Y731" s="40"/>
      <c r="Z731" s="40"/>
      <c r="AA731" s="40"/>
      <c r="AB731" s="40"/>
      <c r="AC731" s="40" t="s">
        <v>2638</v>
      </c>
      <c r="AD731" s="40" t="s">
        <v>3008</v>
      </c>
      <c r="AE731" s="40" t="s">
        <v>2686</v>
      </c>
    </row>
    <row r="732" spans="1:32" s="77" customFormat="1">
      <c r="A732" s="1" t="s">
        <v>2966</v>
      </c>
      <c r="B732" s="28">
        <v>42828</v>
      </c>
      <c r="C732" s="4" t="s">
        <v>1465</v>
      </c>
      <c r="D732" s="40" t="s">
        <v>36</v>
      </c>
      <c r="E732" s="40" t="s">
        <v>25</v>
      </c>
      <c r="F732" s="40" t="s">
        <v>2970</v>
      </c>
      <c r="G732" s="40" t="s">
        <v>26</v>
      </c>
      <c r="H732" s="40" t="s">
        <v>27</v>
      </c>
      <c r="I732" s="40"/>
      <c r="J732" s="40">
        <v>31.7</v>
      </c>
      <c r="K732" s="40"/>
      <c r="L732" s="40"/>
      <c r="M732" s="65">
        <v>135.9</v>
      </c>
      <c r="N732" s="65">
        <v>97.7</v>
      </c>
      <c r="O732" s="65">
        <v>72</v>
      </c>
      <c r="P732" s="65"/>
      <c r="Q732" s="40">
        <v>13</v>
      </c>
      <c r="R732" s="40">
        <v>107</v>
      </c>
      <c r="S732" s="40">
        <v>94</v>
      </c>
      <c r="T732" s="40"/>
      <c r="U732" s="40"/>
      <c r="V732" s="40"/>
      <c r="W732" s="40"/>
      <c r="X732" s="40"/>
      <c r="Y732" s="40"/>
      <c r="Z732" s="40"/>
      <c r="AA732" s="40"/>
      <c r="AB732" s="40"/>
      <c r="AC732" s="40" t="s">
        <v>2638</v>
      </c>
      <c r="AD732" s="40" t="s">
        <v>3013</v>
      </c>
      <c r="AE732" s="40"/>
    </row>
    <row r="733" spans="1:32" s="77" customFormat="1">
      <c r="A733" s="1" t="s">
        <v>2966</v>
      </c>
      <c r="B733" s="28">
        <v>42828</v>
      </c>
      <c r="C733" s="4" t="s">
        <v>1482</v>
      </c>
      <c r="D733" s="40" t="s">
        <v>29</v>
      </c>
      <c r="E733" s="40" t="s">
        <v>25</v>
      </c>
      <c r="F733" s="40" t="s">
        <v>2975</v>
      </c>
      <c r="G733" s="40" t="s">
        <v>26</v>
      </c>
      <c r="H733" s="40" t="s">
        <v>33</v>
      </c>
      <c r="I733" s="40"/>
      <c r="J733" s="40">
        <v>35.299999999999997</v>
      </c>
      <c r="K733" s="40">
        <v>29.8</v>
      </c>
      <c r="L733" s="40">
        <v>12.1</v>
      </c>
      <c r="M733" s="65"/>
      <c r="N733" s="65"/>
      <c r="O733" s="65"/>
      <c r="P733" s="65"/>
      <c r="Q733" s="40">
        <v>13</v>
      </c>
      <c r="R733" s="40">
        <v>104</v>
      </c>
      <c r="S733" s="40">
        <v>91</v>
      </c>
      <c r="T733" s="40"/>
      <c r="U733" s="40"/>
      <c r="V733" s="40"/>
      <c r="W733" s="40"/>
      <c r="X733" s="40">
        <v>644</v>
      </c>
      <c r="Y733" s="40"/>
      <c r="Z733" s="40"/>
      <c r="AA733" s="40"/>
      <c r="AB733" s="40"/>
      <c r="AC733" s="40" t="s">
        <v>2638</v>
      </c>
      <c r="AD733" s="40" t="s">
        <v>3013</v>
      </c>
      <c r="AE733" s="40"/>
    </row>
    <row r="734" spans="1:32" s="77" customFormat="1">
      <c r="A734" s="1" t="s">
        <v>2946</v>
      </c>
      <c r="B734" s="28">
        <v>42827</v>
      </c>
      <c r="C734" s="4" t="s">
        <v>1510</v>
      </c>
      <c r="D734" s="40" t="s">
        <v>29</v>
      </c>
      <c r="E734" s="40" t="s">
        <v>25</v>
      </c>
      <c r="F734" s="59" t="s">
        <v>2962</v>
      </c>
      <c r="G734" s="40" t="s">
        <v>26</v>
      </c>
      <c r="H734" s="40" t="s">
        <v>27</v>
      </c>
      <c r="I734" s="40"/>
      <c r="J734" s="40">
        <v>40.799999999999997</v>
      </c>
      <c r="K734" s="40">
        <v>22.7</v>
      </c>
      <c r="L734" s="40">
        <v>19.600000000000001</v>
      </c>
      <c r="M734" s="65"/>
      <c r="N734" s="65"/>
      <c r="O734" s="65"/>
      <c r="P734" s="65"/>
      <c r="Q734" s="40">
        <v>13</v>
      </c>
      <c r="R734" s="40">
        <v>163</v>
      </c>
      <c r="S734" s="40">
        <v>150</v>
      </c>
      <c r="T734" s="40"/>
      <c r="U734" s="40"/>
      <c r="V734" s="40"/>
      <c r="W734" s="40"/>
      <c r="X734" s="40">
        <v>631</v>
      </c>
      <c r="Y734" s="40"/>
      <c r="Z734" s="40"/>
      <c r="AA734" s="40"/>
      <c r="AB734" s="40"/>
      <c r="AC734" s="40" t="s">
        <v>2638</v>
      </c>
      <c r="AD734" s="40" t="s">
        <v>3008</v>
      </c>
      <c r="AE734" s="40"/>
    </row>
    <row r="735" spans="1:32" s="77" customFormat="1">
      <c r="A735" s="1" t="s">
        <v>2946</v>
      </c>
      <c r="B735" s="28">
        <v>42827</v>
      </c>
      <c r="C735" s="4" t="s">
        <v>1469</v>
      </c>
      <c r="D735" s="40" t="s">
        <v>30</v>
      </c>
      <c r="E735" s="40" t="s">
        <v>25</v>
      </c>
      <c r="F735" s="59" t="s">
        <v>2952</v>
      </c>
      <c r="G735" s="40" t="s">
        <v>224</v>
      </c>
      <c r="H735" s="40" t="s">
        <v>27</v>
      </c>
      <c r="I735" s="40"/>
      <c r="J735" s="40">
        <v>21.4</v>
      </c>
      <c r="K735" s="40">
        <v>14.2</v>
      </c>
      <c r="L735" s="40">
        <v>15.2</v>
      </c>
      <c r="M735" s="65"/>
      <c r="N735" s="65"/>
      <c r="O735" s="65"/>
      <c r="P735" s="65"/>
      <c r="Q735" s="40">
        <v>13</v>
      </c>
      <c r="R735" s="40">
        <v>51</v>
      </c>
      <c r="S735" s="40">
        <v>38</v>
      </c>
      <c r="T735" s="40"/>
      <c r="U735" s="40"/>
      <c r="V735" s="40"/>
      <c r="W735" s="40"/>
      <c r="X735" s="40">
        <v>634</v>
      </c>
      <c r="Y735" s="40"/>
      <c r="Z735" s="40"/>
      <c r="AA735" s="40"/>
      <c r="AB735" s="40"/>
      <c r="AC735" s="40" t="s">
        <v>2638</v>
      </c>
      <c r="AD735" s="40" t="s">
        <v>3009</v>
      </c>
      <c r="AE735" s="40" t="s">
        <v>2953</v>
      </c>
    </row>
    <row r="736" spans="1:32" s="77" customFormat="1">
      <c r="A736" s="1" t="s">
        <v>2925</v>
      </c>
      <c r="B736" s="28">
        <v>42826</v>
      </c>
      <c r="C736" s="4" t="s">
        <v>1472</v>
      </c>
      <c r="D736" s="40" t="s">
        <v>32</v>
      </c>
      <c r="E736" s="40" t="s">
        <v>25</v>
      </c>
      <c r="F736" s="59" t="s">
        <v>2934</v>
      </c>
      <c r="G736" s="40" t="s">
        <v>26</v>
      </c>
      <c r="H736" s="40" t="s">
        <v>33</v>
      </c>
      <c r="I736" s="40"/>
      <c r="J736" s="40">
        <v>23.4</v>
      </c>
      <c r="K736" s="40">
        <v>16.600000000000001</v>
      </c>
      <c r="L736" s="40">
        <v>21.8</v>
      </c>
      <c r="M736" s="65"/>
      <c r="N736" s="65"/>
      <c r="O736" s="65"/>
      <c r="P736" s="65"/>
      <c r="Q736" s="40">
        <v>13</v>
      </c>
      <c r="R736" s="40">
        <v>74</v>
      </c>
      <c r="S736" s="40">
        <v>61</v>
      </c>
      <c r="T736" s="40"/>
      <c r="U736" s="40"/>
      <c r="V736" s="40"/>
      <c r="W736" s="40"/>
      <c r="X736" s="40">
        <v>618</v>
      </c>
      <c r="Y736" s="40"/>
      <c r="Z736" s="40"/>
      <c r="AA736" s="40"/>
      <c r="AB736" s="40"/>
      <c r="AC736" s="40" t="s">
        <v>2638</v>
      </c>
      <c r="AD736" s="40" t="s">
        <v>3009</v>
      </c>
      <c r="AE736" s="40"/>
    </row>
    <row r="737" spans="1:31" s="77" customFormat="1">
      <c r="A737" s="1" t="s">
        <v>2946</v>
      </c>
      <c r="B737" s="28">
        <v>42827</v>
      </c>
      <c r="C737" s="4" t="s">
        <v>1489</v>
      </c>
      <c r="D737" s="40" t="s">
        <v>31</v>
      </c>
      <c r="E737" s="40" t="s">
        <v>25</v>
      </c>
      <c r="F737" s="59" t="s">
        <v>2955</v>
      </c>
      <c r="G737" s="40" t="s">
        <v>26</v>
      </c>
      <c r="H737" s="40" t="s">
        <v>27</v>
      </c>
      <c r="I737" s="40"/>
      <c r="J737" s="40">
        <v>29.5</v>
      </c>
      <c r="K737" s="40">
        <v>21.9</v>
      </c>
      <c r="L737" s="40">
        <v>39</v>
      </c>
      <c r="M737" s="65"/>
      <c r="N737" s="65"/>
      <c r="O737" s="65"/>
      <c r="P737" s="65"/>
      <c r="Q737" s="40">
        <v>13</v>
      </c>
      <c r="R737" s="40">
        <v>144</v>
      </c>
      <c r="S737" s="40">
        <v>131</v>
      </c>
      <c r="T737" s="40"/>
      <c r="U737" s="40"/>
      <c r="V737" s="40"/>
      <c r="W737" s="40"/>
      <c r="X737" s="40">
        <v>634</v>
      </c>
      <c r="Y737" s="40"/>
      <c r="Z737" s="40"/>
      <c r="AA737" s="40"/>
      <c r="AB737" s="40"/>
      <c r="AC737" s="40" t="s">
        <v>2638</v>
      </c>
      <c r="AD737" s="40" t="s">
        <v>3012</v>
      </c>
      <c r="AE737" s="40" t="s">
        <v>2956</v>
      </c>
    </row>
    <row r="738" spans="1:31" s="77" customFormat="1">
      <c r="A738" s="1" t="s">
        <v>2981</v>
      </c>
      <c r="B738" s="28">
        <v>42829</v>
      </c>
      <c r="C738" s="4" t="s">
        <v>1482</v>
      </c>
      <c r="D738" s="40" t="s">
        <v>35</v>
      </c>
      <c r="E738" s="40" t="s">
        <v>25</v>
      </c>
      <c r="F738" s="40" t="s">
        <v>2987</v>
      </c>
      <c r="G738" s="40" t="s">
        <v>26</v>
      </c>
      <c r="H738" s="40" t="s">
        <v>33</v>
      </c>
      <c r="I738" s="40"/>
      <c r="J738" s="40">
        <v>23.5</v>
      </c>
      <c r="K738" s="40">
        <v>16.5</v>
      </c>
      <c r="L738" s="40">
        <v>11.1</v>
      </c>
      <c r="M738" s="65"/>
      <c r="N738" s="65"/>
      <c r="O738" s="65"/>
      <c r="P738" s="65"/>
      <c r="Q738" s="40">
        <v>13</v>
      </c>
      <c r="R738" s="40">
        <v>82</v>
      </c>
      <c r="S738" s="40">
        <v>69</v>
      </c>
      <c r="T738" s="40"/>
      <c r="U738" s="40"/>
      <c r="V738" s="40"/>
      <c r="W738" s="40"/>
      <c r="X738" s="40">
        <v>646</v>
      </c>
      <c r="Y738" s="40"/>
      <c r="Z738" s="40"/>
      <c r="AA738" s="40"/>
      <c r="AB738" s="40"/>
      <c r="AC738" s="40" t="s">
        <v>2638</v>
      </c>
      <c r="AD738" s="40" t="s">
        <v>3016</v>
      </c>
      <c r="AE738" s="40"/>
    </row>
    <row r="739" spans="1:31" s="77" customFormat="1">
      <c r="A739" s="1" t="s">
        <v>2925</v>
      </c>
      <c r="B739" s="28">
        <v>42826</v>
      </c>
      <c r="C739" s="4" t="s">
        <v>1521</v>
      </c>
      <c r="D739" s="40" t="s">
        <v>29</v>
      </c>
      <c r="E739" s="40" t="s">
        <v>25</v>
      </c>
      <c r="F739" s="40" t="s">
        <v>2944</v>
      </c>
      <c r="G739" s="40" t="s">
        <v>224</v>
      </c>
      <c r="H739" s="40" t="s">
        <v>33</v>
      </c>
      <c r="I739" s="40"/>
      <c r="J739" s="40">
        <v>34.5</v>
      </c>
      <c r="K739" s="40">
        <v>21.2</v>
      </c>
      <c r="L739" s="40">
        <v>14.6</v>
      </c>
      <c r="M739" s="65"/>
      <c r="N739" s="65"/>
      <c r="O739" s="65"/>
      <c r="P739" s="65"/>
      <c r="Q739" s="40">
        <v>13</v>
      </c>
      <c r="R739" s="40">
        <v>111</v>
      </c>
      <c r="S739" s="40">
        <v>98</v>
      </c>
      <c r="T739" s="40"/>
      <c r="U739" s="40"/>
      <c r="V739" s="40"/>
      <c r="W739" s="40"/>
      <c r="X739" s="40">
        <v>613</v>
      </c>
      <c r="Y739" s="40"/>
      <c r="Z739" s="40"/>
      <c r="AA739" s="40"/>
      <c r="AB739" s="40"/>
      <c r="AC739" s="40" t="s">
        <v>2638</v>
      </c>
      <c r="AD739" s="40" t="s">
        <v>3008</v>
      </c>
      <c r="AE739" s="40"/>
    </row>
    <row r="740" spans="1:31" s="77" customFormat="1">
      <c r="A740" s="1" t="s">
        <v>2946</v>
      </c>
      <c r="B740" s="28">
        <v>42827</v>
      </c>
      <c r="C740" s="4" t="s">
        <v>1499</v>
      </c>
      <c r="D740" s="40" t="s">
        <v>30</v>
      </c>
      <c r="E740" s="40" t="s">
        <v>25</v>
      </c>
      <c r="F740" s="59" t="s">
        <v>2957</v>
      </c>
      <c r="G740" s="40" t="s">
        <v>26</v>
      </c>
      <c r="H740" s="40" t="s">
        <v>27</v>
      </c>
      <c r="I740" s="40"/>
      <c r="J740" s="40">
        <v>26.4</v>
      </c>
      <c r="K740" s="40">
        <v>16.600000000000001</v>
      </c>
      <c r="L740" s="40">
        <v>16.7</v>
      </c>
      <c r="M740" s="65"/>
      <c r="N740" s="65"/>
      <c r="O740" s="65"/>
      <c r="P740" s="65"/>
      <c r="Q740" s="40">
        <v>13</v>
      </c>
      <c r="R740" s="40">
        <v>64</v>
      </c>
      <c r="S740" s="40">
        <v>51</v>
      </c>
      <c r="T740" s="40"/>
      <c r="U740" s="40"/>
      <c r="V740" s="40"/>
      <c r="W740" s="40"/>
      <c r="X740" s="40">
        <v>628</v>
      </c>
      <c r="Y740" s="40"/>
      <c r="Z740" s="40"/>
      <c r="AA740" s="40"/>
      <c r="AB740" s="40"/>
      <c r="AC740" s="40" t="s">
        <v>2638</v>
      </c>
      <c r="AD740" s="40" t="s">
        <v>3008</v>
      </c>
      <c r="AE740" s="40" t="s">
        <v>2958</v>
      </c>
    </row>
    <row r="741" spans="1:31" s="77" customFormat="1">
      <c r="A741" s="1" t="s">
        <v>2966</v>
      </c>
      <c r="B741" s="28">
        <v>42828</v>
      </c>
      <c r="C741" s="4" t="s">
        <v>1826</v>
      </c>
      <c r="D741" s="40" t="s">
        <v>31</v>
      </c>
      <c r="E741" s="40" t="s">
        <v>25</v>
      </c>
      <c r="F741" s="40" t="s">
        <v>2967</v>
      </c>
      <c r="G741" s="40" t="s">
        <v>26</v>
      </c>
      <c r="H741" s="40" t="s">
        <v>27</v>
      </c>
      <c r="I741" s="40"/>
      <c r="J741" s="40">
        <v>34.9</v>
      </c>
      <c r="K741" s="40">
        <v>19.2</v>
      </c>
      <c r="L741" s="40">
        <v>29.8</v>
      </c>
      <c r="M741" s="65"/>
      <c r="N741" s="65"/>
      <c r="O741" s="65"/>
      <c r="P741" s="65"/>
      <c r="Q741" s="40">
        <v>13</v>
      </c>
      <c r="R741" s="40">
        <v>142</v>
      </c>
      <c r="S741" s="40">
        <v>129</v>
      </c>
      <c r="T741" s="40"/>
      <c r="U741" s="40"/>
      <c r="V741" s="40"/>
      <c r="W741" s="40"/>
      <c r="X741" s="40">
        <v>638</v>
      </c>
      <c r="Y741" s="40"/>
      <c r="Z741" s="40"/>
      <c r="AA741" s="40"/>
      <c r="AB741" s="40"/>
      <c r="AC741" s="40" t="s">
        <v>2638</v>
      </c>
      <c r="AD741" s="40" t="s">
        <v>2638</v>
      </c>
      <c r="AE741" s="40"/>
    </row>
    <row r="742" spans="1:31" s="77" customFormat="1">
      <c r="A742" s="1" t="s">
        <v>2925</v>
      </c>
      <c r="B742" s="28">
        <v>42826</v>
      </c>
      <c r="C742" s="4" t="s">
        <v>1467</v>
      </c>
      <c r="D742" s="40" t="s">
        <v>30</v>
      </c>
      <c r="E742" s="40" t="s">
        <v>25</v>
      </c>
      <c r="F742" s="40" t="s">
        <v>2933</v>
      </c>
      <c r="G742" s="40" t="s">
        <v>224</v>
      </c>
      <c r="H742" s="40" t="s">
        <v>33</v>
      </c>
      <c r="I742" s="40"/>
      <c r="J742" s="40">
        <v>21.9</v>
      </c>
      <c r="K742" s="40">
        <v>16</v>
      </c>
      <c r="L742" s="40">
        <v>15.8</v>
      </c>
      <c r="M742" s="65"/>
      <c r="N742" s="65"/>
      <c r="O742" s="65"/>
      <c r="P742" s="65"/>
      <c r="Q742" s="40">
        <v>13</v>
      </c>
      <c r="R742" s="40">
        <v>60</v>
      </c>
      <c r="S742" s="40">
        <v>47</v>
      </c>
      <c r="T742" s="40"/>
      <c r="U742" s="40"/>
      <c r="V742" s="40"/>
      <c r="W742" s="40"/>
      <c r="X742" s="40">
        <v>619</v>
      </c>
      <c r="Y742" s="40"/>
      <c r="Z742" s="40"/>
      <c r="AA742" s="40"/>
      <c r="AB742" s="40"/>
      <c r="AC742" s="40" t="s">
        <v>2638</v>
      </c>
      <c r="AD742" s="40" t="s">
        <v>3009</v>
      </c>
      <c r="AE742" s="40"/>
    </row>
    <row r="743" spans="1:31" s="77" customFormat="1">
      <c r="A743" s="1" t="s">
        <v>2925</v>
      </c>
      <c r="B743" s="28">
        <v>42826</v>
      </c>
      <c r="C743" s="4" t="s">
        <v>1821</v>
      </c>
      <c r="D743" s="40" t="s">
        <v>30</v>
      </c>
      <c r="E743" s="40" t="s">
        <v>25</v>
      </c>
      <c r="F743" s="59" t="s">
        <v>2928</v>
      </c>
      <c r="G743" s="40" t="s">
        <v>26</v>
      </c>
      <c r="H743" s="40" t="s">
        <v>27</v>
      </c>
      <c r="I743" s="40"/>
      <c r="J743" s="40">
        <v>24.6</v>
      </c>
      <c r="K743" s="40">
        <v>20.7</v>
      </c>
      <c r="L743" s="40">
        <v>23.8</v>
      </c>
      <c r="M743" s="65"/>
      <c r="N743" s="65"/>
      <c r="O743" s="65"/>
      <c r="P743" s="65"/>
      <c r="Q743" s="40">
        <v>13</v>
      </c>
      <c r="R743" s="40">
        <v>72</v>
      </c>
      <c r="S743" s="40">
        <v>59</v>
      </c>
      <c r="T743" s="40"/>
      <c r="U743" s="40"/>
      <c r="V743" s="40"/>
      <c r="W743" s="40"/>
      <c r="X743" s="40">
        <v>623</v>
      </c>
      <c r="Y743" s="40"/>
      <c r="Z743" s="40"/>
      <c r="AA743" s="40"/>
      <c r="AB743" s="40"/>
      <c r="AC743" s="40" t="s">
        <v>2638</v>
      </c>
      <c r="AD743" s="40" t="s">
        <v>2638</v>
      </c>
      <c r="AE743" s="40"/>
    </row>
    <row r="744" spans="1:31" s="77" customFormat="1">
      <c r="A744" s="1" t="s">
        <v>2946</v>
      </c>
      <c r="B744" s="28">
        <v>42827</v>
      </c>
      <c r="C744" s="4" t="s">
        <v>1508</v>
      </c>
      <c r="D744" s="40" t="s">
        <v>30</v>
      </c>
      <c r="E744" s="40" t="s">
        <v>25</v>
      </c>
      <c r="F744" s="59" t="s">
        <v>2961</v>
      </c>
      <c r="G744" s="40" t="s">
        <v>26</v>
      </c>
      <c r="H744" s="40" t="s">
        <v>27</v>
      </c>
      <c r="I744" s="40"/>
      <c r="J744" s="40">
        <v>25.3</v>
      </c>
      <c r="K744" s="40">
        <v>16</v>
      </c>
      <c r="L744" s="40">
        <v>16.600000000000001</v>
      </c>
      <c r="M744" s="65"/>
      <c r="N744" s="65"/>
      <c r="O744" s="65"/>
      <c r="P744" s="65"/>
      <c r="Q744" s="40">
        <v>13</v>
      </c>
      <c r="R744" s="40">
        <v>60</v>
      </c>
      <c r="S744" s="40">
        <v>47</v>
      </c>
      <c r="T744" s="40"/>
      <c r="U744" s="40"/>
      <c r="V744" s="40"/>
      <c r="W744" s="40"/>
      <c r="X744" s="40">
        <v>630</v>
      </c>
      <c r="Y744" s="40"/>
      <c r="Z744" s="40"/>
      <c r="AA744" s="40"/>
      <c r="AB744" s="40"/>
      <c r="AC744" s="40" t="s">
        <v>2638</v>
      </c>
      <c r="AD744" s="40" t="s">
        <v>3008</v>
      </c>
      <c r="AE744" s="40"/>
    </row>
    <row r="745" spans="1:31" s="105" customFormat="1">
      <c r="A745" s="99" t="s">
        <v>2946</v>
      </c>
      <c r="B745" s="100">
        <v>42827</v>
      </c>
      <c r="C745" s="101" t="s">
        <v>1522</v>
      </c>
      <c r="D745" s="102" t="s">
        <v>32</v>
      </c>
      <c r="E745" s="102" t="s">
        <v>25</v>
      </c>
      <c r="F745" s="103" t="s">
        <v>2947</v>
      </c>
      <c r="G745" s="102" t="s">
        <v>224</v>
      </c>
      <c r="H745" s="102" t="s">
        <v>27</v>
      </c>
      <c r="I745" s="102"/>
      <c r="J745" s="102">
        <v>30.5</v>
      </c>
      <c r="K745" s="102">
        <v>15.5</v>
      </c>
      <c r="L745" s="102">
        <v>12.7</v>
      </c>
      <c r="M745" s="104"/>
      <c r="N745" s="104"/>
      <c r="O745" s="104"/>
      <c r="P745" s="104"/>
      <c r="Q745" s="102">
        <v>13</v>
      </c>
      <c r="R745" s="102">
        <v>68</v>
      </c>
      <c r="S745" s="102">
        <f t="shared" ref="S745" si="17">R745-Q745</f>
        <v>55</v>
      </c>
      <c r="T745" s="102"/>
      <c r="U745" s="102"/>
      <c r="V745" s="102"/>
      <c r="W745" s="102"/>
      <c r="X745" s="102">
        <v>627</v>
      </c>
      <c r="Y745" s="102"/>
      <c r="Z745" s="102"/>
      <c r="AA745" s="102"/>
      <c r="AB745" s="102"/>
      <c r="AC745" s="102" t="s">
        <v>2638</v>
      </c>
      <c r="AD745" s="102" t="s">
        <v>3008</v>
      </c>
      <c r="AE745" s="102"/>
    </row>
    <row r="746" spans="1:31" s="77" customFormat="1">
      <c r="A746" s="1" t="s">
        <v>2925</v>
      </c>
      <c r="B746" s="28">
        <v>42826</v>
      </c>
      <c r="C746" s="4" t="s">
        <v>1523</v>
      </c>
      <c r="D746" s="40" t="s">
        <v>35</v>
      </c>
      <c r="E746" s="40" t="s">
        <v>25</v>
      </c>
      <c r="F746" s="40" t="s">
        <v>2945</v>
      </c>
      <c r="G746" s="40" t="s">
        <v>26</v>
      </c>
      <c r="H746" s="40" t="s">
        <v>33</v>
      </c>
      <c r="I746" s="40"/>
      <c r="J746" s="40">
        <v>22.5</v>
      </c>
      <c r="K746" s="40">
        <v>15.5</v>
      </c>
      <c r="L746" s="40">
        <v>16.5</v>
      </c>
      <c r="M746" s="65"/>
      <c r="N746" s="65"/>
      <c r="O746" s="65"/>
      <c r="P746" s="65"/>
      <c r="Q746" s="40">
        <v>13</v>
      </c>
      <c r="R746" s="40">
        <v>78</v>
      </c>
      <c r="S746" s="40">
        <v>65</v>
      </c>
      <c r="T746" s="40"/>
      <c r="U746" s="40"/>
      <c r="V746" s="40"/>
      <c r="W746" s="40"/>
      <c r="X746" s="40">
        <v>610</v>
      </c>
      <c r="Y746" s="40"/>
      <c r="Z746" s="40"/>
      <c r="AA746" s="40"/>
      <c r="AB746" s="40"/>
      <c r="AC746" s="40" t="s">
        <v>2638</v>
      </c>
      <c r="AD746" s="40" t="s">
        <v>3008</v>
      </c>
      <c r="AE746" s="40"/>
    </row>
    <row r="747" spans="1:31" s="77" customFormat="1">
      <c r="A747" s="1" t="s">
        <v>2925</v>
      </c>
      <c r="B747" s="28">
        <v>42826</v>
      </c>
      <c r="C747" s="4" t="s">
        <v>1486</v>
      </c>
      <c r="D747" s="40" t="s">
        <v>30</v>
      </c>
      <c r="E747" s="40" t="s">
        <v>25</v>
      </c>
      <c r="F747" s="40" t="s">
        <v>2935</v>
      </c>
      <c r="G747" s="40" t="s">
        <v>26</v>
      </c>
      <c r="H747" s="40" t="s">
        <v>27</v>
      </c>
      <c r="I747" s="40"/>
      <c r="J747" s="40">
        <v>26.8</v>
      </c>
      <c r="K747" s="40">
        <v>19</v>
      </c>
      <c r="L747" s="40">
        <v>24</v>
      </c>
      <c r="M747" s="65"/>
      <c r="N747" s="65"/>
      <c r="O747" s="65"/>
      <c r="P747" s="65"/>
      <c r="Q747" s="40">
        <v>13</v>
      </c>
      <c r="R747" s="40">
        <v>60</v>
      </c>
      <c r="S747" s="40">
        <v>47</v>
      </c>
      <c r="T747" s="40"/>
      <c r="U747" s="40"/>
      <c r="V747" s="40"/>
      <c r="W747" s="40"/>
      <c r="X747" s="40">
        <v>614</v>
      </c>
      <c r="Y747" s="40" t="s">
        <v>2652</v>
      </c>
      <c r="Z747" s="40" t="s">
        <v>2652</v>
      </c>
      <c r="AA747" s="40" t="s">
        <v>2652</v>
      </c>
      <c r="AB747" s="40"/>
      <c r="AC747" s="40" t="s">
        <v>2638</v>
      </c>
      <c r="AD747" s="40" t="s">
        <v>3010</v>
      </c>
      <c r="AE747" s="40"/>
    </row>
    <row r="748" spans="1:31" s="77" customFormat="1">
      <c r="A748" s="1" t="s">
        <v>2946</v>
      </c>
      <c r="B748" s="28">
        <v>42827</v>
      </c>
      <c r="C748" s="4" t="s">
        <v>1466</v>
      </c>
      <c r="D748" s="40" t="s">
        <v>239</v>
      </c>
      <c r="E748" s="40" t="s">
        <v>25</v>
      </c>
      <c r="F748" s="40" t="s">
        <v>2950</v>
      </c>
      <c r="G748" s="40" t="s">
        <v>26</v>
      </c>
      <c r="H748" s="40" t="s">
        <v>27</v>
      </c>
      <c r="I748" s="40"/>
      <c r="J748" s="40">
        <v>37.6</v>
      </c>
      <c r="K748" s="40"/>
      <c r="L748" s="40"/>
      <c r="M748" s="65">
        <v>202</v>
      </c>
      <c r="N748" s="65">
        <v>161</v>
      </c>
      <c r="O748" s="65">
        <v>80</v>
      </c>
      <c r="P748" s="65">
        <v>29.6</v>
      </c>
      <c r="Q748" s="40">
        <v>13</v>
      </c>
      <c r="R748" s="40">
        <v>160</v>
      </c>
      <c r="S748" s="40">
        <v>147</v>
      </c>
      <c r="T748" s="40"/>
      <c r="U748" s="40"/>
      <c r="V748" s="40"/>
      <c r="W748" s="40"/>
      <c r="X748" s="40"/>
      <c r="Y748" s="40"/>
      <c r="Z748" s="40"/>
      <c r="AA748" s="40"/>
      <c r="AB748" s="40"/>
      <c r="AC748" s="40" t="s">
        <v>2638</v>
      </c>
      <c r="AD748" s="40" t="s">
        <v>3009</v>
      </c>
      <c r="AE748" s="40"/>
    </row>
    <row r="749" spans="1:31" s="77" customFormat="1">
      <c r="A749" s="1" t="s">
        <v>2999</v>
      </c>
      <c r="B749" s="28">
        <v>42831</v>
      </c>
      <c r="C749" s="4" t="s">
        <v>1821</v>
      </c>
      <c r="D749" s="40" t="s">
        <v>35</v>
      </c>
      <c r="E749" s="40" t="s">
        <v>25</v>
      </c>
      <c r="F749" s="59" t="s">
        <v>3001</v>
      </c>
      <c r="G749" s="40" t="s">
        <v>26</v>
      </c>
      <c r="H749" s="40" t="s">
        <v>27</v>
      </c>
      <c r="I749" s="40"/>
      <c r="J749" s="40">
        <v>24.2</v>
      </c>
      <c r="K749" s="40">
        <v>15.7</v>
      </c>
      <c r="L749" s="40">
        <v>30.4</v>
      </c>
      <c r="M749" s="65"/>
      <c r="N749" s="65"/>
      <c r="O749" s="65"/>
      <c r="P749" s="65"/>
      <c r="Q749" s="40">
        <v>13</v>
      </c>
      <c r="R749" s="40">
        <v>138</v>
      </c>
      <c r="S749" s="40">
        <v>125</v>
      </c>
      <c r="T749" s="40"/>
      <c r="U749" s="40"/>
      <c r="V749" s="40"/>
      <c r="W749" s="40"/>
      <c r="X749" s="40">
        <v>646</v>
      </c>
      <c r="Y749" s="40"/>
      <c r="Z749" s="40"/>
      <c r="AA749" s="40"/>
      <c r="AB749" s="40"/>
      <c r="AC749" s="40" t="s">
        <v>2638</v>
      </c>
      <c r="AD749" s="40" t="s">
        <v>2638</v>
      </c>
      <c r="AE749" s="40" t="s">
        <v>3002</v>
      </c>
    </row>
    <row r="750" spans="1:31" s="77" customFormat="1">
      <c r="A750" s="1" t="s">
        <v>2988</v>
      </c>
      <c r="B750" s="28">
        <v>42830</v>
      </c>
      <c r="C750" s="4" t="s">
        <v>1451</v>
      </c>
      <c r="D750" s="40" t="s">
        <v>35</v>
      </c>
      <c r="E750" s="40" t="s">
        <v>25</v>
      </c>
      <c r="F750" s="59" t="s">
        <v>2989</v>
      </c>
      <c r="G750" s="40" t="s">
        <v>26</v>
      </c>
      <c r="H750" s="40" t="s">
        <v>33</v>
      </c>
      <c r="I750" s="40"/>
      <c r="J750" s="40">
        <v>24</v>
      </c>
      <c r="K750" s="40">
        <v>15.5</v>
      </c>
      <c r="L750" s="40">
        <v>13.1</v>
      </c>
      <c r="M750" s="65"/>
      <c r="N750" s="65"/>
      <c r="O750" s="65"/>
      <c r="P750" s="65"/>
      <c r="Q750" s="40">
        <v>13</v>
      </c>
      <c r="R750" s="40">
        <v>88</v>
      </c>
      <c r="S750" s="40">
        <v>75</v>
      </c>
      <c r="T750" s="40"/>
      <c r="U750" s="40"/>
      <c r="V750" s="40"/>
      <c r="W750" s="40"/>
      <c r="X750" s="40">
        <v>646</v>
      </c>
      <c r="Y750" s="40"/>
      <c r="Z750" s="40"/>
      <c r="AA750" s="40"/>
      <c r="AB750" s="40"/>
      <c r="AC750" s="40" t="s">
        <v>2638</v>
      </c>
      <c r="AD750" s="40" t="s">
        <v>3018</v>
      </c>
      <c r="AE750" s="40"/>
    </row>
    <row r="751" spans="1:31" s="77" customFormat="1">
      <c r="A751" s="1" t="s">
        <v>2988</v>
      </c>
      <c r="B751" s="28">
        <v>42830</v>
      </c>
      <c r="C751" s="4" t="s">
        <v>1481</v>
      </c>
      <c r="D751" s="40" t="s">
        <v>31</v>
      </c>
      <c r="E751" s="40" t="s">
        <v>25</v>
      </c>
      <c r="F751" s="40" t="s">
        <v>2993</v>
      </c>
      <c r="G751" s="40" t="s">
        <v>26</v>
      </c>
      <c r="H751" s="40" t="s">
        <v>27</v>
      </c>
      <c r="I751" s="40"/>
      <c r="J751" s="40">
        <v>37.6</v>
      </c>
      <c r="K751" s="40">
        <v>13.3</v>
      </c>
      <c r="L751" s="40">
        <v>25.8</v>
      </c>
      <c r="M751" s="65">
        <v>150.1</v>
      </c>
      <c r="N751" s="65">
        <v>210.5</v>
      </c>
      <c r="O751" s="65"/>
      <c r="P751" s="65"/>
      <c r="Q751" s="40">
        <v>13</v>
      </c>
      <c r="R751" s="40">
        <v>185</v>
      </c>
      <c r="S751" s="40">
        <v>172</v>
      </c>
      <c r="T751" s="40"/>
      <c r="U751" s="40"/>
      <c r="V751" s="40"/>
      <c r="W751" s="40"/>
      <c r="X751" s="40">
        <v>645</v>
      </c>
      <c r="Y751" s="40"/>
      <c r="Z751" s="40"/>
      <c r="AA751" s="40"/>
      <c r="AB751" s="40"/>
      <c r="AC751" s="40" t="s">
        <v>2638</v>
      </c>
      <c r="AD751" s="40" t="s">
        <v>3019</v>
      </c>
      <c r="AE751" s="40"/>
    </row>
    <row r="752" spans="1:31" s="77" customFormat="1">
      <c r="A752" s="1" t="s">
        <v>2988</v>
      </c>
      <c r="B752" s="28">
        <v>42830</v>
      </c>
      <c r="C752" s="4" t="s">
        <v>1519</v>
      </c>
      <c r="D752" s="40" t="s">
        <v>30</v>
      </c>
      <c r="E752" s="40" t="s">
        <v>25</v>
      </c>
      <c r="F752" s="40" t="s">
        <v>2998</v>
      </c>
      <c r="G752" s="40" t="s">
        <v>26</v>
      </c>
      <c r="H752" s="40" t="s">
        <v>27</v>
      </c>
      <c r="I752" s="40"/>
      <c r="J752" s="40">
        <v>22.3</v>
      </c>
      <c r="K752" s="40">
        <v>15.3</v>
      </c>
      <c r="L752" s="40">
        <v>15</v>
      </c>
      <c r="M752" s="65"/>
      <c r="N752" s="65"/>
      <c r="O752" s="65"/>
      <c r="P752" s="65"/>
      <c r="Q752" s="40">
        <v>13</v>
      </c>
      <c r="R752" s="40">
        <v>55</v>
      </c>
      <c r="S752" s="40">
        <v>42</v>
      </c>
      <c r="T752" s="40"/>
      <c r="U752" s="40"/>
      <c r="V752" s="40"/>
      <c r="W752" s="40"/>
      <c r="X752" s="40">
        <v>643</v>
      </c>
      <c r="Y752" s="40"/>
      <c r="Z752" s="40"/>
      <c r="AA752" s="40"/>
      <c r="AB752" s="40"/>
      <c r="AC752" s="40" t="s">
        <v>2638</v>
      </c>
      <c r="AD752" s="40" t="s">
        <v>3008</v>
      </c>
      <c r="AE752" s="40"/>
    </row>
    <row r="753" spans="1:32" s="77" customFormat="1">
      <c r="A753" s="1" t="s">
        <v>2988</v>
      </c>
      <c r="B753" s="28">
        <v>42830</v>
      </c>
      <c r="C753" s="4" t="s">
        <v>1474</v>
      </c>
      <c r="D753" s="40" t="s">
        <v>30</v>
      </c>
      <c r="E753" s="40" t="s">
        <v>25</v>
      </c>
      <c r="F753" s="40" t="s">
        <v>2992</v>
      </c>
      <c r="G753" s="40" t="s">
        <v>224</v>
      </c>
      <c r="H753" s="40" t="s">
        <v>27</v>
      </c>
      <c r="I753" s="40"/>
      <c r="J753" s="40">
        <v>24.9</v>
      </c>
      <c r="K753" s="40">
        <v>16.3</v>
      </c>
      <c r="L753" s="40">
        <v>16.3</v>
      </c>
      <c r="M753" s="65"/>
      <c r="N753" s="65"/>
      <c r="O753" s="65"/>
      <c r="P753" s="65"/>
      <c r="Q753" s="40">
        <v>13</v>
      </c>
      <c r="R753" s="40">
        <v>64</v>
      </c>
      <c r="S753" s="40">
        <v>51</v>
      </c>
      <c r="T753" s="40"/>
      <c r="U753" s="40"/>
      <c r="V753" s="40"/>
      <c r="W753" s="40"/>
      <c r="X753" s="40">
        <v>647</v>
      </c>
      <c r="Y753" s="40"/>
      <c r="Z753" s="40"/>
      <c r="AA753" s="40"/>
      <c r="AB753" s="40"/>
      <c r="AC753" s="40" t="s">
        <v>2638</v>
      </c>
      <c r="AD753" s="40" t="s">
        <v>3019</v>
      </c>
      <c r="AE753" s="40"/>
    </row>
    <row r="754" spans="1:32" s="77" customFormat="1">
      <c r="A754" s="1" t="s">
        <v>2925</v>
      </c>
      <c r="B754" s="28">
        <v>42826</v>
      </c>
      <c r="C754" s="4" t="s">
        <v>1494</v>
      </c>
      <c r="D754" s="40" t="s">
        <v>36</v>
      </c>
      <c r="E754" s="40" t="s">
        <v>25</v>
      </c>
      <c r="F754" s="40" t="s">
        <v>2936</v>
      </c>
      <c r="G754" s="40" t="s">
        <v>26</v>
      </c>
      <c r="H754" s="40" t="s">
        <v>27</v>
      </c>
      <c r="I754" s="40"/>
      <c r="J754" s="40">
        <v>30.4</v>
      </c>
      <c r="K754" s="40"/>
      <c r="L754" s="40"/>
      <c r="M754" s="65">
        <v>119.2</v>
      </c>
      <c r="N754" s="65">
        <v>94.3</v>
      </c>
      <c r="O754" s="65">
        <v>79</v>
      </c>
      <c r="P754" s="65"/>
      <c r="Q754" s="40">
        <v>13</v>
      </c>
      <c r="R754" s="40">
        <v>105</v>
      </c>
      <c r="S754" s="40">
        <v>92</v>
      </c>
      <c r="T754" s="40"/>
      <c r="U754" s="40"/>
      <c r="V754" s="40"/>
      <c r="W754" s="40"/>
      <c r="X754" s="40"/>
      <c r="Y754" s="40"/>
      <c r="Z754" s="40"/>
      <c r="AA754" s="40"/>
      <c r="AB754" s="40"/>
      <c r="AC754" s="40" t="s">
        <v>2638</v>
      </c>
      <c r="AD754" s="40" t="s">
        <v>3008</v>
      </c>
      <c r="AE754" s="40"/>
      <c r="AF754" s="55"/>
    </row>
    <row r="755" spans="1:32" s="77" customFormat="1">
      <c r="A755" s="1" t="s">
        <v>2966</v>
      </c>
      <c r="B755" s="28">
        <v>42828</v>
      </c>
      <c r="C755" s="4" t="s">
        <v>1481</v>
      </c>
      <c r="D755" s="40" t="s">
        <v>30</v>
      </c>
      <c r="E755" s="40" t="s">
        <v>25</v>
      </c>
      <c r="F755" s="40" t="s">
        <v>2974</v>
      </c>
      <c r="G755" s="40" t="s">
        <v>224</v>
      </c>
      <c r="H755" s="40" t="s">
        <v>33</v>
      </c>
      <c r="I755" s="40"/>
      <c r="J755" s="40">
        <v>24.8</v>
      </c>
      <c r="K755" s="40">
        <v>15.8</v>
      </c>
      <c r="L755" s="40">
        <v>8.3000000000000007</v>
      </c>
      <c r="M755" s="65"/>
      <c r="N755" s="65"/>
      <c r="O755" s="65"/>
      <c r="P755" s="65"/>
      <c r="Q755" s="40">
        <v>13</v>
      </c>
      <c r="R755" s="40">
        <v>52</v>
      </c>
      <c r="S755" s="40">
        <v>39</v>
      </c>
      <c r="T755" s="40"/>
      <c r="U755" s="40"/>
      <c r="V755" s="40"/>
      <c r="W755" s="40"/>
      <c r="X755" s="40">
        <v>639</v>
      </c>
      <c r="Y755" s="40"/>
      <c r="Z755" s="40"/>
      <c r="AA755" s="40"/>
      <c r="AB755" s="40"/>
      <c r="AC755" s="40" t="s">
        <v>2638</v>
      </c>
      <c r="AD755" s="40" t="s">
        <v>3013</v>
      </c>
      <c r="AE755" s="40"/>
    </row>
    <row r="756" spans="1:32" s="77" customFormat="1">
      <c r="A756" s="1" t="s">
        <v>2946</v>
      </c>
      <c r="B756" s="28">
        <v>42827</v>
      </c>
      <c r="C756" s="4" t="s">
        <v>1523</v>
      </c>
      <c r="D756" s="40" t="s">
        <v>30</v>
      </c>
      <c r="E756" s="40" t="s">
        <v>25</v>
      </c>
      <c r="F756" s="59" t="s">
        <v>2965</v>
      </c>
      <c r="G756" s="40" t="s">
        <v>26</v>
      </c>
      <c r="H756" s="40" t="s">
        <v>27</v>
      </c>
      <c r="I756" s="40"/>
      <c r="J756" s="40">
        <v>26.3</v>
      </c>
      <c r="K756" s="40">
        <v>14.2</v>
      </c>
      <c r="L756" s="40">
        <v>11.3</v>
      </c>
      <c r="M756" s="65"/>
      <c r="N756" s="65"/>
      <c r="O756" s="65"/>
      <c r="P756" s="65"/>
      <c r="Q756" s="40">
        <v>13</v>
      </c>
      <c r="R756" s="40">
        <v>56</v>
      </c>
      <c r="S756" s="40">
        <v>43</v>
      </c>
      <c r="T756" s="40"/>
      <c r="U756" s="40"/>
      <c r="V756" s="40"/>
      <c r="W756" s="40"/>
      <c r="X756" s="40">
        <v>632</v>
      </c>
      <c r="Y756" s="40"/>
      <c r="Z756" s="40"/>
      <c r="AA756" s="40"/>
      <c r="AB756" s="40"/>
      <c r="AC756" s="40" t="s">
        <v>2638</v>
      </c>
      <c r="AD756" s="40" t="s">
        <v>3008</v>
      </c>
      <c r="AE756" s="40"/>
    </row>
    <row r="757" spans="1:32" s="77" customFormat="1">
      <c r="A757" s="1" t="s">
        <v>2981</v>
      </c>
      <c r="B757" s="28">
        <v>42829</v>
      </c>
      <c r="C757" s="4" t="s">
        <v>1816</v>
      </c>
      <c r="D757" s="40" t="s">
        <v>36</v>
      </c>
      <c r="E757" s="40" t="s">
        <v>25</v>
      </c>
      <c r="F757" s="59" t="s">
        <v>2984</v>
      </c>
      <c r="G757" s="40" t="s">
        <v>26</v>
      </c>
      <c r="H757" s="40" t="s">
        <v>27</v>
      </c>
      <c r="I757" s="40"/>
      <c r="J757" s="40">
        <v>31.3</v>
      </c>
      <c r="K757" s="40"/>
      <c r="L757" s="40"/>
      <c r="M757" s="65">
        <v>136.30000000000001</v>
      </c>
      <c r="N757" s="65">
        <v>79.7</v>
      </c>
      <c r="O757" s="65">
        <v>58</v>
      </c>
      <c r="P757" s="65"/>
      <c r="Q757" s="40">
        <v>13</v>
      </c>
      <c r="R757" s="40">
        <v>121</v>
      </c>
      <c r="S757" s="40">
        <v>108</v>
      </c>
      <c r="T757" s="40"/>
      <c r="U757" s="40"/>
      <c r="V757" s="40"/>
      <c r="W757" s="40"/>
      <c r="X757" s="40">
        <v>647</v>
      </c>
      <c r="Y757" s="40"/>
      <c r="Z757" s="40"/>
      <c r="AA757" s="40"/>
      <c r="AB757" s="40"/>
      <c r="AC757" s="40" t="s">
        <v>2638</v>
      </c>
      <c r="AD757" s="40" t="s">
        <v>2638</v>
      </c>
      <c r="AE757" s="40"/>
    </row>
    <row r="758" spans="1:32" s="77" customFormat="1">
      <c r="A758" s="1" t="s">
        <v>2925</v>
      </c>
      <c r="B758" s="28">
        <v>42826</v>
      </c>
      <c r="C758" s="4" t="s">
        <v>1513</v>
      </c>
      <c r="D758" s="40" t="s">
        <v>146</v>
      </c>
      <c r="E758" s="40" t="s">
        <v>25</v>
      </c>
      <c r="F758" s="40" t="s">
        <v>2940</v>
      </c>
      <c r="G758" s="40" t="s">
        <v>224</v>
      </c>
      <c r="H758" s="40" t="s">
        <v>33</v>
      </c>
      <c r="I758" s="40"/>
      <c r="J758" s="40">
        <v>30.2</v>
      </c>
      <c r="K758" s="40">
        <v>20</v>
      </c>
      <c r="L758" s="40">
        <v>12</v>
      </c>
      <c r="M758" s="65"/>
      <c r="N758" s="65"/>
      <c r="O758" s="65"/>
      <c r="P758" s="65"/>
      <c r="Q758" s="40">
        <v>13</v>
      </c>
      <c r="R758" s="40">
        <v>79</v>
      </c>
      <c r="S758" s="40">
        <v>66</v>
      </c>
      <c r="T758" s="40"/>
      <c r="U758" s="40"/>
      <c r="V758" s="40"/>
      <c r="W758" s="40"/>
      <c r="X758" s="40">
        <v>615</v>
      </c>
      <c r="Y758" s="40"/>
      <c r="Z758" s="40"/>
      <c r="AA758" s="40"/>
      <c r="AB758" s="40"/>
      <c r="AC758" s="40" t="s">
        <v>2638</v>
      </c>
      <c r="AD758" s="40" t="s">
        <v>3008</v>
      </c>
      <c r="AE758" s="40"/>
    </row>
    <row r="759" spans="1:32" s="77" customFormat="1">
      <c r="A759" s="1" t="s">
        <v>2946</v>
      </c>
      <c r="B759" s="28">
        <v>42827</v>
      </c>
      <c r="C759" s="4" t="s">
        <v>1507</v>
      </c>
      <c r="D759" s="40" t="s">
        <v>30</v>
      </c>
      <c r="E759" s="40" t="s">
        <v>25</v>
      </c>
      <c r="F759" s="40" t="s">
        <v>2959</v>
      </c>
      <c r="G759" s="40" t="s">
        <v>224</v>
      </c>
      <c r="H759" s="40" t="s">
        <v>33</v>
      </c>
      <c r="I759" s="40"/>
      <c r="J759" s="40">
        <v>26.2</v>
      </c>
      <c r="K759" s="40">
        <v>12.4</v>
      </c>
      <c r="L759" s="40">
        <v>8.3000000000000007</v>
      </c>
      <c r="M759" s="65"/>
      <c r="N759" s="65"/>
      <c r="O759" s="65"/>
      <c r="P759" s="65"/>
      <c r="Q759" s="40">
        <v>13</v>
      </c>
      <c r="R759" s="40">
        <v>52</v>
      </c>
      <c r="S759" s="40">
        <v>39</v>
      </c>
      <c r="T759" s="40"/>
      <c r="U759" s="40"/>
      <c r="V759" s="40"/>
      <c r="W759" s="40"/>
      <c r="X759" s="40">
        <v>628</v>
      </c>
      <c r="Y759" s="40"/>
      <c r="Z759" s="40"/>
      <c r="AA759" s="40"/>
      <c r="AB759" s="40"/>
      <c r="AC759" s="40" t="s">
        <v>2638</v>
      </c>
      <c r="AD759" s="40" t="s">
        <v>3008</v>
      </c>
      <c r="AE759" s="40" t="s">
        <v>2960</v>
      </c>
    </row>
    <row r="760" spans="1:32" s="77" customFormat="1">
      <c r="A760" s="1" t="s">
        <v>3004</v>
      </c>
      <c r="B760" s="28">
        <v>42832</v>
      </c>
      <c r="C760" s="4" t="s">
        <v>1490</v>
      </c>
      <c r="D760" s="40" t="s">
        <v>146</v>
      </c>
      <c r="E760" s="40" t="s">
        <v>25</v>
      </c>
      <c r="F760" s="40" t="s">
        <v>3006</v>
      </c>
      <c r="G760" s="40" t="s">
        <v>26</v>
      </c>
      <c r="H760" s="40" t="s">
        <v>27</v>
      </c>
      <c r="I760" s="40"/>
      <c r="J760" s="40">
        <v>29.1</v>
      </c>
      <c r="K760" s="40">
        <v>16.7</v>
      </c>
      <c r="L760" s="40">
        <v>26</v>
      </c>
      <c r="M760" s="65"/>
      <c r="N760" s="65"/>
      <c r="O760" s="65"/>
      <c r="P760" s="65"/>
      <c r="Q760" s="40">
        <v>13</v>
      </c>
      <c r="R760" s="40">
        <v>86</v>
      </c>
      <c r="S760" s="40">
        <v>73</v>
      </c>
      <c r="T760" s="40"/>
      <c r="U760" s="40"/>
      <c r="V760" s="40"/>
      <c r="W760" s="40"/>
      <c r="X760" s="40">
        <v>649</v>
      </c>
      <c r="Y760" s="40"/>
      <c r="Z760" s="40"/>
      <c r="AA760" s="40"/>
      <c r="AB760" s="40"/>
      <c r="AC760" s="40" t="s">
        <v>2638</v>
      </c>
      <c r="AD760" s="40" t="s">
        <v>3008</v>
      </c>
      <c r="AE760" s="40"/>
    </row>
    <row r="761" spans="1:32" s="77" customFormat="1">
      <c r="A761" s="1" t="s">
        <v>2988</v>
      </c>
      <c r="B761" s="28">
        <v>42830</v>
      </c>
      <c r="C761" s="4" t="s">
        <v>1488</v>
      </c>
      <c r="D761" s="40" t="s">
        <v>36</v>
      </c>
      <c r="E761" s="40" t="s">
        <v>25</v>
      </c>
      <c r="F761" s="40" t="s">
        <v>2994</v>
      </c>
      <c r="G761" s="40"/>
      <c r="H761" s="40"/>
      <c r="I761" s="40"/>
      <c r="J761" s="40">
        <v>27.4</v>
      </c>
      <c r="K761" s="40"/>
      <c r="L761" s="40"/>
      <c r="M761" s="65">
        <v>141.19999999999999</v>
      </c>
      <c r="N761" s="65">
        <v>70.5</v>
      </c>
      <c r="O761" s="65">
        <v>50</v>
      </c>
      <c r="P761" s="65">
        <v>24.5</v>
      </c>
      <c r="Q761" s="40">
        <v>13</v>
      </c>
      <c r="R761" s="40"/>
      <c r="S761" s="40"/>
      <c r="T761" s="40"/>
      <c r="U761" s="40"/>
      <c r="V761" s="40"/>
      <c r="W761" s="40"/>
      <c r="X761" s="40"/>
      <c r="Y761" s="40"/>
      <c r="Z761" s="40"/>
      <c r="AA761" s="40"/>
      <c r="AB761" s="40"/>
      <c r="AC761" s="40" t="s">
        <v>2638</v>
      </c>
      <c r="AD761" s="40" t="s">
        <v>3019</v>
      </c>
      <c r="AE761" s="40" t="s">
        <v>2686</v>
      </c>
    </row>
    <row r="762" spans="1:32" s="77" customFormat="1">
      <c r="A762" s="1" t="s">
        <v>2946</v>
      </c>
      <c r="B762" s="28">
        <v>42827</v>
      </c>
      <c r="C762" s="4" t="s">
        <v>1521</v>
      </c>
      <c r="D762" s="40" t="s">
        <v>32</v>
      </c>
      <c r="E762" s="40" t="s">
        <v>25</v>
      </c>
      <c r="F762" s="40" t="s">
        <v>2963</v>
      </c>
      <c r="G762" s="40" t="s">
        <v>224</v>
      </c>
      <c r="H762" s="40" t="s">
        <v>33</v>
      </c>
      <c r="I762" s="40"/>
      <c r="J762" s="40">
        <v>27</v>
      </c>
      <c r="K762" s="40">
        <v>14.6</v>
      </c>
      <c r="L762" s="40">
        <v>11</v>
      </c>
      <c r="M762" s="65"/>
      <c r="N762" s="65"/>
      <c r="O762" s="65"/>
      <c r="P762" s="65"/>
      <c r="Q762" s="40">
        <v>13</v>
      </c>
      <c r="R762" s="40">
        <v>62</v>
      </c>
      <c r="S762" s="40">
        <v>49</v>
      </c>
      <c r="T762" s="40"/>
      <c r="U762" s="40"/>
      <c r="V762" s="40"/>
      <c r="W762" s="40"/>
      <c r="X762" s="40">
        <v>629</v>
      </c>
      <c r="Y762" s="40"/>
      <c r="Z762" s="40"/>
      <c r="AA762" s="40"/>
      <c r="AB762" s="40"/>
      <c r="AC762" s="40" t="s">
        <v>2638</v>
      </c>
      <c r="AD762" s="40" t="s">
        <v>3008</v>
      </c>
      <c r="AE762" s="40"/>
    </row>
    <row r="763" spans="1:32" s="77" customFormat="1">
      <c r="A763" s="1" t="s">
        <v>2925</v>
      </c>
      <c r="B763" s="28">
        <v>42826</v>
      </c>
      <c r="C763" s="4" t="s">
        <v>1827</v>
      </c>
      <c r="D763" s="40" t="s">
        <v>29</v>
      </c>
      <c r="E763" s="40" t="s">
        <v>25</v>
      </c>
      <c r="F763" s="40" t="s">
        <v>2932</v>
      </c>
      <c r="G763" s="40" t="s">
        <v>26</v>
      </c>
      <c r="H763" s="40" t="s">
        <v>33</v>
      </c>
      <c r="I763" s="40"/>
      <c r="J763" s="40">
        <v>34.6</v>
      </c>
      <c r="K763" s="40">
        <v>24.4</v>
      </c>
      <c r="L763" s="40">
        <v>11.6</v>
      </c>
      <c r="M763" s="65"/>
      <c r="N763" s="65"/>
      <c r="O763" s="65"/>
      <c r="P763" s="65"/>
      <c r="Q763" s="40">
        <v>13</v>
      </c>
      <c r="R763" s="40">
        <v>159</v>
      </c>
      <c r="S763" s="40">
        <v>146</v>
      </c>
      <c r="T763" s="40"/>
      <c r="U763" s="40"/>
      <c r="V763" s="40"/>
      <c r="W763" s="40"/>
      <c r="X763" s="40">
        <v>620</v>
      </c>
      <c r="Y763" s="40"/>
      <c r="Z763" s="40"/>
      <c r="AA763" s="40"/>
      <c r="AB763" s="40"/>
      <c r="AC763" s="40" t="s">
        <v>2638</v>
      </c>
      <c r="AD763" s="40" t="s">
        <v>2638</v>
      </c>
      <c r="AE763" s="40"/>
    </row>
    <row r="764" spans="1:32" s="77" customFormat="1">
      <c r="A764" s="1" t="s">
        <v>2946</v>
      </c>
      <c r="B764" s="28">
        <v>42827</v>
      </c>
      <c r="C764" s="4" t="s">
        <v>1475</v>
      </c>
      <c r="D764" s="40" t="s">
        <v>146</v>
      </c>
      <c r="E764" s="40" t="s">
        <v>25</v>
      </c>
      <c r="F764" s="40" t="s">
        <v>2954</v>
      </c>
      <c r="G764" s="40" t="s">
        <v>26</v>
      </c>
      <c r="H764" s="40" t="s">
        <v>33</v>
      </c>
      <c r="I764" s="40"/>
      <c r="J764" s="40">
        <v>32.6</v>
      </c>
      <c r="K764" s="40">
        <v>20.7</v>
      </c>
      <c r="L764" s="40">
        <v>16.600000000000001</v>
      </c>
      <c r="M764" s="65"/>
      <c r="N764" s="65"/>
      <c r="O764" s="65"/>
      <c r="P764" s="65"/>
      <c r="Q764" s="40">
        <v>13</v>
      </c>
      <c r="R764" s="40">
        <v>126</v>
      </c>
      <c r="S764" s="40">
        <v>113</v>
      </c>
      <c r="T764" s="40"/>
      <c r="U764" s="40"/>
      <c r="V764" s="40"/>
      <c r="W764" s="40"/>
      <c r="X764" s="40">
        <v>636</v>
      </c>
      <c r="Y764" s="40"/>
      <c r="Z764" s="40"/>
      <c r="AA764" s="40"/>
      <c r="AB764" s="40"/>
      <c r="AC764" s="40" t="s">
        <v>2638</v>
      </c>
      <c r="AD764" s="40" t="s">
        <v>3012</v>
      </c>
      <c r="AE764" s="40"/>
    </row>
    <row r="765" spans="1:32" s="77" customFormat="1">
      <c r="A765" s="1" t="s">
        <v>2966</v>
      </c>
      <c r="B765" s="28">
        <v>42828</v>
      </c>
      <c r="C765" s="4" t="s">
        <v>1806</v>
      </c>
      <c r="D765" s="40" t="s">
        <v>146</v>
      </c>
      <c r="E765" s="40" t="s">
        <v>25</v>
      </c>
      <c r="F765" s="40" t="s">
        <v>2968</v>
      </c>
      <c r="G765" s="40" t="s">
        <v>26</v>
      </c>
      <c r="H765" s="40" t="s">
        <v>33</v>
      </c>
      <c r="I765" s="40"/>
      <c r="J765" s="40">
        <v>30.5</v>
      </c>
      <c r="K765" s="40">
        <v>20.6</v>
      </c>
      <c r="L765" s="40">
        <v>18.8</v>
      </c>
      <c r="M765" s="65"/>
      <c r="N765" s="65"/>
      <c r="O765" s="65"/>
      <c r="P765" s="65"/>
      <c r="Q765" s="40">
        <v>13</v>
      </c>
      <c r="R765" s="40">
        <v>120</v>
      </c>
      <c r="S765" s="40">
        <v>107</v>
      </c>
      <c r="T765" s="40"/>
      <c r="U765" s="40"/>
      <c r="V765" s="40"/>
      <c r="W765" s="40"/>
      <c r="X765" s="40">
        <v>642</v>
      </c>
      <c r="Y765" s="40"/>
      <c r="Z765" s="40"/>
      <c r="AA765" s="40"/>
      <c r="AB765" s="40"/>
      <c r="AC765" s="40" t="s">
        <v>2638</v>
      </c>
      <c r="AD765" s="40" t="s">
        <v>2638</v>
      </c>
      <c r="AE765" s="40"/>
    </row>
    <row r="766" spans="1:32" s="55" customFormat="1">
      <c r="A766" s="1" t="s">
        <v>2966</v>
      </c>
      <c r="B766" s="28">
        <v>42828</v>
      </c>
      <c r="C766" s="4" t="s">
        <v>1477</v>
      </c>
      <c r="D766" s="40" t="s">
        <v>146</v>
      </c>
      <c r="E766" s="40" t="s">
        <v>25</v>
      </c>
      <c r="F766" s="40" t="s">
        <v>2973</v>
      </c>
      <c r="G766" s="40" t="s">
        <v>26</v>
      </c>
      <c r="H766" s="40" t="s">
        <v>33</v>
      </c>
      <c r="I766" s="40"/>
      <c r="J766" s="40">
        <v>24.3</v>
      </c>
      <c r="K766" s="40">
        <v>19.8</v>
      </c>
      <c r="L766" s="40">
        <v>13.2</v>
      </c>
      <c r="M766" s="65"/>
      <c r="N766" s="65"/>
      <c r="O766" s="65"/>
      <c r="P766" s="65"/>
      <c r="Q766" s="40">
        <v>13</v>
      </c>
      <c r="R766" s="40">
        <v>76</v>
      </c>
      <c r="S766" s="40">
        <v>63</v>
      </c>
      <c r="T766" s="40"/>
      <c r="U766" s="40"/>
      <c r="V766" s="40"/>
      <c r="W766" s="40"/>
      <c r="X766" s="40">
        <v>642</v>
      </c>
      <c r="Y766" s="40"/>
      <c r="Z766" s="40"/>
      <c r="AA766" s="40"/>
      <c r="AB766" s="40"/>
      <c r="AC766" s="40" t="s">
        <v>2638</v>
      </c>
      <c r="AD766" s="40" t="s">
        <v>3013</v>
      </c>
      <c r="AE766" s="40"/>
      <c r="AF766" s="77"/>
    </row>
    <row r="767" spans="1:32" s="77" customFormat="1">
      <c r="A767" s="1" t="s">
        <v>2966</v>
      </c>
      <c r="B767" s="28">
        <v>42828</v>
      </c>
      <c r="C767" s="4" t="s">
        <v>1519</v>
      </c>
      <c r="D767" s="40" t="s">
        <v>239</v>
      </c>
      <c r="E767" s="40" t="s">
        <v>25</v>
      </c>
      <c r="F767" s="59" t="s">
        <v>2980</v>
      </c>
      <c r="G767" s="40" t="s">
        <v>26</v>
      </c>
      <c r="H767" s="40" t="s">
        <v>27</v>
      </c>
      <c r="I767" s="40"/>
      <c r="J767" s="40">
        <v>37.700000000000003</v>
      </c>
      <c r="K767" s="40"/>
      <c r="L767" s="40"/>
      <c r="M767" s="65">
        <v>179.9</v>
      </c>
      <c r="N767" s="65">
        <v>155.30000000000001</v>
      </c>
      <c r="O767" s="65">
        <v>86</v>
      </c>
      <c r="P767" s="65">
        <v>31.2</v>
      </c>
      <c r="Q767" s="40">
        <v>13</v>
      </c>
      <c r="R767" s="40">
        <v>158</v>
      </c>
      <c r="S767" s="40">
        <v>145</v>
      </c>
      <c r="T767" s="40"/>
      <c r="U767" s="40"/>
      <c r="V767" s="40"/>
      <c r="W767" s="40"/>
      <c r="X767" s="40"/>
      <c r="Y767" s="40"/>
      <c r="Z767" s="40"/>
      <c r="AA767" s="40"/>
      <c r="AB767" s="40"/>
      <c r="AC767" s="40" t="s">
        <v>2638</v>
      </c>
      <c r="AD767" s="40" t="s">
        <v>3008</v>
      </c>
      <c r="AE767" s="40"/>
    </row>
    <row r="768" spans="1:32" s="77" customFormat="1">
      <c r="A768" s="1" t="s">
        <v>2925</v>
      </c>
      <c r="B768" s="28">
        <v>42826</v>
      </c>
      <c r="C768" s="4" t="s">
        <v>1825</v>
      </c>
      <c r="D768" s="40" t="s">
        <v>29</v>
      </c>
      <c r="E768" s="40" t="s">
        <v>25</v>
      </c>
      <c r="F768" s="59" t="s">
        <v>2927</v>
      </c>
      <c r="G768" s="40" t="s">
        <v>26</v>
      </c>
      <c r="H768" s="40" t="s">
        <v>33</v>
      </c>
      <c r="I768" s="40"/>
      <c r="J768" s="40">
        <v>35.1</v>
      </c>
      <c r="K768" s="40">
        <v>27.8</v>
      </c>
      <c r="L768" s="40">
        <v>14.8</v>
      </c>
      <c r="M768" s="65"/>
      <c r="N768" s="65"/>
      <c r="O768" s="65"/>
      <c r="P768" s="65"/>
      <c r="Q768" s="40">
        <v>13</v>
      </c>
      <c r="R768" s="40">
        <v>162</v>
      </c>
      <c r="S768" s="40">
        <v>149</v>
      </c>
      <c r="T768" s="40"/>
      <c r="U768" s="40"/>
      <c r="V768" s="40"/>
      <c r="W768" s="40"/>
      <c r="X768" s="40">
        <v>622</v>
      </c>
      <c r="Y768" s="40"/>
      <c r="Z768" s="40"/>
      <c r="AA768" s="40"/>
      <c r="AB768" s="40"/>
      <c r="AC768" s="40" t="s">
        <v>2638</v>
      </c>
      <c r="AD768" s="40" t="s">
        <v>2638</v>
      </c>
      <c r="AE768" s="40"/>
    </row>
    <row r="769" spans="1:31" s="77" customFormat="1">
      <c r="A769" s="1" t="s">
        <v>2925</v>
      </c>
      <c r="B769" s="28">
        <v>42826</v>
      </c>
      <c r="C769" s="4" t="s">
        <v>1516</v>
      </c>
      <c r="D769" s="40" t="s">
        <v>30</v>
      </c>
      <c r="E769" s="40" t="s">
        <v>25</v>
      </c>
      <c r="F769" s="40" t="s">
        <v>2942</v>
      </c>
      <c r="G769" s="40" t="s">
        <v>224</v>
      </c>
      <c r="H769" s="40" t="s">
        <v>27</v>
      </c>
      <c r="I769" s="40"/>
      <c r="J769" s="40">
        <v>23.7</v>
      </c>
      <c r="K769" s="40">
        <v>16.399999999999999</v>
      </c>
      <c r="L769" s="40">
        <v>15.8</v>
      </c>
      <c r="M769" s="65"/>
      <c r="N769" s="65"/>
      <c r="O769" s="65"/>
      <c r="P769" s="65"/>
      <c r="Q769" s="40">
        <v>13</v>
      </c>
      <c r="R769" s="40">
        <v>51</v>
      </c>
      <c r="S769" s="40">
        <v>38</v>
      </c>
      <c r="T769" s="40"/>
      <c r="U769" s="40"/>
      <c r="V769" s="40"/>
      <c r="W769" s="40"/>
      <c r="X769" s="40">
        <v>616</v>
      </c>
      <c r="Y769" s="40"/>
      <c r="Z769" s="40"/>
      <c r="AA769" s="40"/>
      <c r="AB769" s="40"/>
      <c r="AC769" s="40" t="s">
        <v>2638</v>
      </c>
      <c r="AD769" s="40" t="s">
        <v>3008</v>
      </c>
      <c r="AE769" s="40"/>
    </row>
    <row r="770" spans="1:31" s="77" customFormat="1">
      <c r="A770" s="1" t="s">
        <v>2988</v>
      </c>
      <c r="B770" s="28">
        <v>42830</v>
      </c>
      <c r="C770" s="4" t="s">
        <v>1469</v>
      </c>
      <c r="D770" s="40" t="s">
        <v>265</v>
      </c>
      <c r="E770" s="40" t="s">
        <v>25</v>
      </c>
      <c r="F770" s="59" t="s">
        <v>2991</v>
      </c>
      <c r="G770" s="40" t="s">
        <v>224</v>
      </c>
      <c r="H770" s="40" t="s">
        <v>27</v>
      </c>
      <c r="I770" s="40"/>
      <c r="J770" s="40">
        <v>34.6</v>
      </c>
      <c r="K770" s="40"/>
      <c r="L770" s="40"/>
      <c r="M770" s="65">
        <v>129.1</v>
      </c>
      <c r="N770" s="65">
        <v>140.5</v>
      </c>
      <c r="O770" s="65">
        <v>109</v>
      </c>
      <c r="P770" s="65">
        <v>21.5</v>
      </c>
      <c r="Q770" s="40">
        <v>13</v>
      </c>
      <c r="R770" s="40">
        <v>86</v>
      </c>
      <c r="S770" s="40">
        <v>73</v>
      </c>
      <c r="T770" s="40"/>
      <c r="U770" s="40"/>
      <c r="V770" s="40"/>
      <c r="W770" s="40"/>
      <c r="X770" s="40"/>
      <c r="Y770" s="40"/>
      <c r="Z770" s="40"/>
      <c r="AA770" s="40"/>
      <c r="AB770" s="40"/>
      <c r="AC770" s="40" t="s">
        <v>2638</v>
      </c>
      <c r="AD770" s="40" t="s">
        <v>3018</v>
      </c>
      <c r="AE770" s="40"/>
    </row>
    <row r="771" spans="1:31" s="77" customFormat="1">
      <c r="A771" s="1" t="s">
        <v>2966</v>
      </c>
      <c r="B771" s="28">
        <v>42828</v>
      </c>
      <c r="C771" s="4" t="s">
        <v>1518</v>
      </c>
      <c r="D771" s="40" t="s">
        <v>36</v>
      </c>
      <c r="E771" s="40" t="s">
        <v>25</v>
      </c>
      <c r="F771" s="40" t="s">
        <v>2979</v>
      </c>
      <c r="G771" s="40" t="s">
        <v>224</v>
      </c>
      <c r="H771" s="40" t="s">
        <v>33</v>
      </c>
      <c r="I771" s="40"/>
      <c r="J771" s="40">
        <v>26.1</v>
      </c>
      <c r="K771" s="40"/>
      <c r="L771" s="40"/>
      <c r="M771" s="65">
        <v>139.80000000000001</v>
      </c>
      <c r="N771" s="65">
        <v>80.8</v>
      </c>
      <c r="O771" s="65">
        <v>58</v>
      </c>
      <c r="P771" s="65"/>
      <c r="Q771" s="40">
        <v>13</v>
      </c>
      <c r="R771" s="40">
        <v>109</v>
      </c>
      <c r="S771" s="40">
        <v>96</v>
      </c>
      <c r="T771" s="40"/>
      <c r="U771" s="40"/>
      <c r="V771" s="40"/>
      <c r="W771" s="40"/>
      <c r="X771" s="40"/>
      <c r="Y771" s="40"/>
      <c r="Z771" s="40"/>
      <c r="AA771" s="40"/>
      <c r="AB771" s="40"/>
      <c r="AC771" s="40" t="s">
        <v>2638</v>
      </c>
      <c r="AD771" s="40" t="s">
        <v>3008</v>
      </c>
      <c r="AE771" s="40"/>
    </row>
    <row r="772" spans="1:31" s="77" customFormat="1">
      <c r="A772" s="1" t="s">
        <v>2925</v>
      </c>
      <c r="B772" s="28">
        <v>42826</v>
      </c>
      <c r="C772" s="4" t="s">
        <v>1816</v>
      </c>
      <c r="D772" s="40" t="s">
        <v>30</v>
      </c>
      <c r="E772" s="40" t="s">
        <v>25</v>
      </c>
      <c r="F772" s="59" t="s">
        <v>2931</v>
      </c>
      <c r="G772" s="40" t="s">
        <v>224</v>
      </c>
      <c r="H772" s="40" t="s">
        <v>33</v>
      </c>
      <c r="I772" s="40"/>
      <c r="J772" s="40">
        <v>22.7</v>
      </c>
      <c r="K772" s="40">
        <v>16.399999999999999</v>
      </c>
      <c r="L772" s="40">
        <v>12.8</v>
      </c>
      <c r="M772" s="65"/>
      <c r="N772" s="65"/>
      <c r="O772" s="65"/>
      <c r="P772" s="65"/>
      <c r="Q772" s="40">
        <v>13</v>
      </c>
      <c r="R772" s="40">
        <v>56</v>
      </c>
      <c r="S772" s="40">
        <v>43</v>
      </c>
      <c r="T772" s="40"/>
      <c r="U772" s="40"/>
      <c r="V772" s="40"/>
      <c r="W772" s="40"/>
      <c r="X772" s="40">
        <v>625</v>
      </c>
      <c r="Y772" s="40"/>
      <c r="Z772" s="40"/>
      <c r="AA772" s="40"/>
      <c r="AB772" s="40"/>
      <c r="AC772" s="40" t="s">
        <v>2638</v>
      </c>
      <c r="AD772" s="40" t="s">
        <v>2638</v>
      </c>
      <c r="AE772" s="40"/>
    </row>
    <row r="773" spans="1:31" s="77" customFormat="1">
      <c r="A773" s="1" t="s">
        <v>2925</v>
      </c>
      <c r="B773" s="28">
        <v>42826</v>
      </c>
      <c r="C773" s="4" t="s">
        <v>1517</v>
      </c>
      <c r="D773" s="40" t="s">
        <v>29</v>
      </c>
      <c r="E773" s="40" t="s">
        <v>25</v>
      </c>
      <c r="F773" s="59" t="s">
        <v>2943</v>
      </c>
      <c r="G773" s="40" t="s">
        <v>26</v>
      </c>
      <c r="H773" s="40" t="s">
        <v>33</v>
      </c>
      <c r="I773" s="40"/>
      <c r="J773" s="40">
        <v>34.6</v>
      </c>
      <c r="K773" s="40">
        <v>24.6</v>
      </c>
      <c r="L773" s="40">
        <v>17.2</v>
      </c>
      <c r="M773" s="65"/>
      <c r="N773" s="65"/>
      <c r="O773" s="65"/>
      <c r="P773" s="65"/>
      <c r="Q773" s="40">
        <v>13</v>
      </c>
      <c r="R773" s="40">
        <v>111</v>
      </c>
      <c r="S773" s="40">
        <v>98</v>
      </c>
      <c r="T773" s="40"/>
      <c r="U773" s="40"/>
      <c r="V773" s="40"/>
      <c r="W773" s="40"/>
      <c r="X773" s="40">
        <v>609</v>
      </c>
      <c r="Y773" s="40"/>
      <c r="Z773" s="40"/>
      <c r="AA773" s="40"/>
      <c r="AB773" s="40"/>
      <c r="AC773" s="40" t="s">
        <v>2638</v>
      </c>
      <c r="AD773" s="40" t="s">
        <v>3008</v>
      </c>
      <c r="AE773" s="40"/>
    </row>
    <row r="774" spans="1:31" s="77" customFormat="1">
      <c r="A774" s="1" t="s">
        <v>2925</v>
      </c>
      <c r="B774" s="28">
        <v>42826</v>
      </c>
      <c r="C774" s="4" t="s">
        <v>1828</v>
      </c>
      <c r="D774" s="40" t="s">
        <v>146</v>
      </c>
      <c r="E774" s="40" t="s">
        <v>25</v>
      </c>
      <c r="F774" s="59" t="s">
        <v>2930</v>
      </c>
      <c r="G774" s="40" t="s">
        <v>26</v>
      </c>
      <c r="H774" s="40" t="s">
        <v>27</v>
      </c>
      <c r="I774" s="40"/>
      <c r="J774" s="40">
        <v>20.6</v>
      </c>
      <c r="K774" s="40">
        <v>19.899999999999999</v>
      </c>
      <c r="L774" s="40">
        <v>30.8</v>
      </c>
      <c r="M774" s="65"/>
      <c r="N774" s="65"/>
      <c r="O774" s="65"/>
      <c r="P774" s="65"/>
      <c r="Q774" s="40">
        <v>13</v>
      </c>
      <c r="R774" s="40">
        <v>61</v>
      </c>
      <c r="S774" s="40">
        <v>48</v>
      </c>
      <c r="T774" s="40"/>
      <c r="U774" s="40"/>
      <c r="V774" s="40"/>
      <c r="W774" s="40"/>
      <c r="X774" s="40">
        <v>621</v>
      </c>
      <c r="Y774" s="40"/>
      <c r="Z774" s="40"/>
      <c r="AA774" s="40"/>
      <c r="AB774" s="40"/>
      <c r="AC774" s="40" t="s">
        <v>2638</v>
      </c>
      <c r="AD774" s="40" t="s">
        <v>2638</v>
      </c>
      <c r="AE774" s="40"/>
    </row>
    <row r="775" spans="1:31" s="77" customFormat="1">
      <c r="A775" s="1" t="s">
        <v>2925</v>
      </c>
      <c r="B775" s="28">
        <v>42826</v>
      </c>
      <c r="C775" s="4" t="s">
        <v>1515</v>
      </c>
      <c r="D775" s="40" t="s">
        <v>31</v>
      </c>
      <c r="E775" s="40" t="s">
        <v>25</v>
      </c>
      <c r="F775" s="40" t="s">
        <v>2941</v>
      </c>
      <c r="G775" s="40" t="s">
        <v>26</v>
      </c>
      <c r="H775" s="40" t="s">
        <v>33</v>
      </c>
      <c r="I775" s="40"/>
      <c r="J775" s="40">
        <v>40.299999999999997</v>
      </c>
      <c r="K775" s="40">
        <v>20.5</v>
      </c>
      <c r="L775" s="40">
        <v>16</v>
      </c>
      <c r="M775" s="65"/>
      <c r="N775" s="65"/>
      <c r="O775" s="65"/>
      <c r="P775" s="65"/>
      <c r="Q775" s="40">
        <v>13</v>
      </c>
      <c r="R775" s="40">
        <v>118</v>
      </c>
      <c r="S775" s="40">
        <v>105</v>
      </c>
      <c r="T775" s="40"/>
      <c r="U775" s="40"/>
      <c r="V775" s="40"/>
      <c r="W775" s="40"/>
      <c r="X775" s="40">
        <v>611</v>
      </c>
      <c r="Y775" s="40"/>
      <c r="Z775" s="40"/>
      <c r="AA775" s="40"/>
      <c r="AB775" s="40"/>
      <c r="AC775" s="40" t="s">
        <v>2638</v>
      </c>
      <c r="AD775" s="40" t="s">
        <v>3008</v>
      </c>
      <c r="AE775" s="40"/>
    </row>
    <row r="776" spans="1:31" s="77" customFormat="1">
      <c r="A776" s="1" t="s">
        <v>2946</v>
      </c>
      <c r="B776" s="28">
        <v>42827</v>
      </c>
      <c r="C776" s="4" t="s">
        <v>1810</v>
      </c>
      <c r="D776" s="40" t="s">
        <v>30</v>
      </c>
      <c r="E776" s="40" t="s">
        <v>25</v>
      </c>
      <c r="F776" s="40" t="s">
        <v>2948</v>
      </c>
      <c r="G776" s="40" t="s">
        <v>224</v>
      </c>
      <c r="H776" s="40" t="s">
        <v>27</v>
      </c>
      <c r="I776" s="40"/>
      <c r="J776" s="40">
        <v>24.9</v>
      </c>
      <c r="K776" s="40">
        <v>19.399999999999999</v>
      </c>
      <c r="L776" s="40">
        <v>17.3</v>
      </c>
      <c r="M776" s="65"/>
      <c r="N776" s="65"/>
      <c r="O776" s="65"/>
      <c r="P776" s="65"/>
      <c r="Q776" s="40">
        <v>13</v>
      </c>
      <c r="R776" s="40">
        <v>58</v>
      </c>
      <c r="S776" s="40">
        <v>45</v>
      </c>
      <c r="T776" s="40"/>
      <c r="U776" s="40"/>
      <c r="V776" s="40"/>
      <c r="W776" s="40"/>
      <c r="X776" s="40">
        <v>637</v>
      </c>
      <c r="Y776" s="40"/>
      <c r="Z776" s="40"/>
      <c r="AA776" s="40"/>
      <c r="AB776" s="40"/>
      <c r="AC776" s="40" t="s">
        <v>2638</v>
      </c>
      <c r="AD776" s="40" t="s">
        <v>2638</v>
      </c>
      <c r="AE776" s="40"/>
    </row>
    <row r="777" spans="1:31" s="77" customFormat="1">
      <c r="A777" s="1" t="s">
        <v>2946</v>
      </c>
      <c r="B777" s="28">
        <v>42827</v>
      </c>
      <c r="C777" s="4" t="s">
        <v>1468</v>
      </c>
      <c r="D777" s="40" t="s">
        <v>146</v>
      </c>
      <c r="E777" s="40" t="s">
        <v>25</v>
      </c>
      <c r="F777" s="40" t="s">
        <v>2951</v>
      </c>
      <c r="G777" s="40" t="s">
        <v>224</v>
      </c>
      <c r="H777" s="40" t="s">
        <v>27</v>
      </c>
      <c r="I777" s="40"/>
      <c r="J777" s="40">
        <v>29</v>
      </c>
      <c r="K777" s="40">
        <v>15.2</v>
      </c>
      <c r="L777" s="40">
        <v>22</v>
      </c>
      <c r="M777" s="65"/>
      <c r="N777" s="65"/>
      <c r="O777" s="65"/>
      <c r="P777" s="65"/>
      <c r="Q777" s="40">
        <v>13</v>
      </c>
      <c r="R777" s="40">
        <v>85</v>
      </c>
      <c r="S777" s="40">
        <v>72</v>
      </c>
      <c r="T777" s="40"/>
      <c r="U777" s="40"/>
      <c r="V777" s="40"/>
      <c r="W777" s="40"/>
      <c r="X777" s="40">
        <v>635</v>
      </c>
      <c r="Y777" s="40"/>
      <c r="Z777" s="40"/>
      <c r="AA777" s="40"/>
      <c r="AB777" s="40"/>
      <c r="AC777" s="40" t="s">
        <v>2638</v>
      </c>
      <c r="AD777" s="40" t="s">
        <v>3009</v>
      </c>
      <c r="AE777" s="40"/>
    </row>
    <row r="778" spans="1:31" s="77" customFormat="1">
      <c r="A778" s="1" t="s">
        <v>2925</v>
      </c>
      <c r="B778" s="28">
        <v>42826</v>
      </c>
      <c r="C778" s="4" t="s">
        <v>1512</v>
      </c>
      <c r="D778" s="40" t="s">
        <v>30</v>
      </c>
      <c r="E778" s="40" t="s">
        <v>25</v>
      </c>
      <c r="F778" s="40" t="s">
        <v>2939</v>
      </c>
      <c r="G778" s="40" t="s">
        <v>224</v>
      </c>
      <c r="H778" s="40" t="s">
        <v>33</v>
      </c>
      <c r="I778" s="40"/>
      <c r="J778" s="40">
        <v>24.4</v>
      </c>
      <c r="K778" s="40">
        <v>13.7</v>
      </c>
      <c r="L778" s="40">
        <v>9.4</v>
      </c>
      <c r="M778" s="65"/>
      <c r="N778" s="65"/>
      <c r="O778" s="65"/>
      <c r="P778" s="65"/>
      <c r="Q778" s="40">
        <v>13</v>
      </c>
      <c r="R778" s="40">
        <v>41</v>
      </c>
      <c r="S778" s="40">
        <v>28</v>
      </c>
      <c r="T778" s="40"/>
      <c r="U778" s="40"/>
      <c r="V778" s="40"/>
      <c r="W778" s="40"/>
      <c r="X778" s="40">
        <v>617</v>
      </c>
      <c r="Y778" s="40"/>
      <c r="Z778" s="40"/>
      <c r="AA778" s="40"/>
      <c r="AB778" s="40"/>
      <c r="AC778" s="40" t="s">
        <v>2638</v>
      </c>
      <c r="AD778" s="40" t="s">
        <v>3008</v>
      </c>
      <c r="AE778" s="40"/>
    </row>
    <row r="779" spans="1:31" s="77" customFormat="1">
      <c r="A779" s="1" t="s">
        <v>2988</v>
      </c>
      <c r="B779" s="28">
        <v>42830</v>
      </c>
      <c r="C779" s="4" t="s">
        <v>1498</v>
      </c>
      <c r="D779" s="40" t="s">
        <v>31</v>
      </c>
      <c r="E779" s="40" t="s">
        <v>25</v>
      </c>
      <c r="F779" s="59" t="s">
        <v>2995</v>
      </c>
      <c r="G779" s="40" t="s">
        <v>26</v>
      </c>
      <c r="H779" s="40" t="s">
        <v>33</v>
      </c>
      <c r="I779" s="40"/>
      <c r="J779" s="40">
        <v>35.4</v>
      </c>
      <c r="K779" s="40">
        <v>17.7</v>
      </c>
      <c r="L779" s="40">
        <v>13</v>
      </c>
      <c r="M779" s="65"/>
      <c r="N779" s="65"/>
      <c r="O779" s="65"/>
      <c r="P779" s="65"/>
      <c r="Q779" s="40">
        <v>13</v>
      </c>
      <c r="R779" s="40">
        <v>120</v>
      </c>
      <c r="S779" s="40">
        <v>107</v>
      </c>
      <c r="T779" s="40"/>
      <c r="U779" s="40"/>
      <c r="V779" s="40"/>
      <c r="W779" s="40"/>
      <c r="X779" s="40">
        <v>644</v>
      </c>
      <c r="Y779" s="40"/>
      <c r="Z779" s="40"/>
      <c r="AA779" s="40"/>
      <c r="AB779" s="40"/>
      <c r="AC779" s="40" t="s">
        <v>2638</v>
      </c>
      <c r="AD779" s="40" t="s">
        <v>3008</v>
      </c>
      <c r="AE779" s="40" t="s">
        <v>2996</v>
      </c>
    </row>
    <row r="780" spans="1:31" s="77" customFormat="1">
      <c r="A780" s="1" t="s">
        <v>2999</v>
      </c>
      <c r="B780" s="28">
        <v>42831</v>
      </c>
      <c r="C780" s="4" t="s">
        <v>1833</v>
      </c>
      <c r="D780" s="40" t="s">
        <v>36</v>
      </c>
      <c r="E780" s="40" t="s">
        <v>25</v>
      </c>
      <c r="F780" s="40" t="s">
        <v>3000</v>
      </c>
      <c r="G780" s="40" t="s">
        <v>26</v>
      </c>
      <c r="H780" s="40" t="s">
        <v>33</v>
      </c>
      <c r="I780" s="40"/>
      <c r="J780" s="40">
        <v>31.7</v>
      </c>
      <c r="K780" s="40"/>
      <c r="L780" s="40"/>
      <c r="M780" s="65">
        <v>135.71</v>
      </c>
      <c r="N780" s="65">
        <v>96</v>
      </c>
      <c r="O780" s="65">
        <v>71</v>
      </c>
      <c r="P780" s="65"/>
      <c r="Q780" s="40">
        <v>13</v>
      </c>
      <c r="R780" s="40">
        <v>115</v>
      </c>
      <c r="S780" s="40">
        <v>102</v>
      </c>
      <c r="T780" s="40"/>
      <c r="U780" s="40"/>
      <c r="V780" s="40"/>
      <c r="W780" s="40"/>
      <c r="X780" s="40"/>
      <c r="Y780" s="40"/>
      <c r="Z780" s="40"/>
      <c r="AA780" s="40"/>
      <c r="AB780" s="40"/>
      <c r="AC780" s="40" t="s">
        <v>2638</v>
      </c>
      <c r="AD780" s="40" t="s">
        <v>2638</v>
      </c>
      <c r="AE780" s="40"/>
    </row>
    <row r="781" spans="1:31" s="77" customFormat="1">
      <c r="A781" s="1" t="s">
        <v>3004</v>
      </c>
      <c r="B781" s="28">
        <v>42832</v>
      </c>
      <c r="C781" s="4" t="s">
        <v>1466</v>
      </c>
      <c r="D781" s="40" t="s">
        <v>146</v>
      </c>
      <c r="E781" s="40" t="s">
        <v>25</v>
      </c>
      <c r="F781" s="40" t="s">
        <v>3005</v>
      </c>
      <c r="G781" s="40" t="s">
        <v>26</v>
      </c>
      <c r="H781" s="40" t="s">
        <v>33</v>
      </c>
      <c r="I781" s="40"/>
      <c r="J781" s="40">
        <v>30.4</v>
      </c>
      <c r="K781" s="40">
        <v>20</v>
      </c>
      <c r="L781" s="40">
        <v>16.7</v>
      </c>
      <c r="M781" s="65"/>
      <c r="N781" s="65"/>
      <c r="O781" s="65"/>
      <c r="P781" s="65"/>
      <c r="Q781" s="40">
        <v>13</v>
      </c>
      <c r="R781" s="40">
        <v>104</v>
      </c>
      <c r="S781" s="40">
        <v>91</v>
      </c>
      <c r="T781" s="40"/>
      <c r="U781" s="40"/>
      <c r="V781" s="40"/>
      <c r="W781" s="40"/>
      <c r="X781" s="40">
        <v>648</v>
      </c>
      <c r="Y781" s="40"/>
      <c r="Z781" s="40"/>
      <c r="AA781" s="40"/>
      <c r="AB781" s="40"/>
      <c r="AC781" s="40" t="s">
        <v>2638</v>
      </c>
      <c r="AD781" s="40" t="s">
        <v>3018</v>
      </c>
      <c r="AE781" s="40"/>
    </row>
    <row r="782" spans="1:31" s="77" customFormat="1">
      <c r="A782" s="1" t="s">
        <v>2925</v>
      </c>
      <c r="B782" s="28">
        <v>42826</v>
      </c>
      <c r="C782" s="4" t="s">
        <v>1832</v>
      </c>
      <c r="D782" s="40" t="s">
        <v>146</v>
      </c>
      <c r="E782" s="40" t="s">
        <v>25</v>
      </c>
      <c r="F782" s="40" t="s">
        <v>2929</v>
      </c>
      <c r="G782" s="40" t="s">
        <v>26</v>
      </c>
      <c r="H782" s="40" t="s">
        <v>27</v>
      </c>
      <c r="I782" s="40"/>
      <c r="J782" s="40">
        <v>30.9</v>
      </c>
      <c r="K782" s="40">
        <v>15.3</v>
      </c>
      <c r="L782" s="40">
        <v>20.5</v>
      </c>
      <c r="M782" s="65"/>
      <c r="N782" s="65"/>
      <c r="O782" s="65"/>
      <c r="P782" s="65"/>
      <c r="Q782" s="40">
        <v>13</v>
      </c>
      <c r="R782" s="40">
        <v>186</v>
      </c>
      <c r="S782" s="40">
        <v>173</v>
      </c>
      <c r="T782" s="40"/>
      <c r="U782" s="40"/>
      <c r="V782" s="40"/>
      <c r="W782" s="40"/>
      <c r="X782" s="40">
        <v>624</v>
      </c>
      <c r="Y782" s="40"/>
      <c r="Z782" s="40"/>
      <c r="AA782" s="40"/>
      <c r="AB782" s="40"/>
      <c r="AC782" s="40" t="s">
        <v>2638</v>
      </c>
      <c r="AD782" s="40" t="s">
        <v>2638</v>
      </c>
      <c r="AE782" s="40"/>
    </row>
    <row r="783" spans="1:31" s="77" customFormat="1">
      <c r="A783" s="1" t="s">
        <v>2925</v>
      </c>
      <c r="B783" s="28">
        <v>42826</v>
      </c>
      <c r="C783" s="4" t="s">
        <v>1503</v>
      </c>
      <c r="D783" s="40" t="s">
        <v>35</v>
      </c>
      <c r="E783" s="40" t="s">
        <v>25</v>
      </c>
      <c r="F783" s="40" t="s">
        <v>2937</v>
      </c>
      <c r="G783" s="40" t="s">
        <v>26</v>
      </c>
      <c r="H783" s="40" t="s">
        <v>27</v>
      </c>
      <c r="I783" s="40"/>
      <c r="J783" s="40">
        <v>22.1</v>
      </c>
      <c r="K783" s="40">
        <v>14.9</v>
      </c>
      <c r="L783" s="40">
        <v>24.3</v>
      </c>
      <c r="M783" s="65"/>
      <c r="N783" s="65"/>
      <c r="O783" s="65"/>
      <c r="P783" s="65"/>
      <c r="Q783" s="40">
        <v>13</v>
      </c>
      <c r="R783" s="40">
        <v>84</v>
      </c>
      <c r="S783" s="40">
        <v>71</v>
      </c>
      <c r="T783" s="40"/>
      <c r="U783" s="40"/>
      <c r="V783" s="40"/>
      <c r="W783" s="40"/>
      <c r="X783" s="40">
        <v>612</v>
      </c>
      <c r="Y783" s="40"/>
      <c r="Z783" s="40"/>
      <c r="AA783" s="40"/>
      <c r="AB783" s="40"/>
      <c r="AC783" s="40" t="s">
        <v>2638</v>
      </c>
      <c r="AD783" s="40" t="s">
        <v>3008</v>
      </c>
      <c r="AE783" s="40"/>
    </row>
    <row r="784" spans="1:31" s="77" customFormat="1">
      <c r="A784" s="1" t="s">
        <v>2925</v>
      </c>
      <c r="B784" s="28">
        <v>42826</v>
      </c>
      <c r="C784" s="4" t="s">
        <v>1823</v>
      </c>
      <c r="D784" s="40" t="s">
        <v>29</v>
      </c>
      <c r="E784" s="40" t="s">
        <v>25</v>
      </c>
      <c r="F784" s="59" t="s">
        <v>2926</v>
      </c>
      <c r="G784" s="40" t="s">
        <v>26</v>
      </c>
      <c r="H784" s="40" t="s">
        <v>27</v>
      </c>
      <c r="I784" s="40"/>
      <c r="J784" s="40">
        <v>33.5</v>
      </c>
      <c r="K784" s="40">
        <v>24</v>
      </c>
      <c r="L784" s="40">
        <v>12</v>
      </c>
      <c r="M784" s="65"/>
      <c r="N784" s="65"/>
      <c r="O784" s="65"/>
      <c r="P784" s="65"/>
      <c r="Q784" s="40">
        <v>13</v>
      </c>
      <c r="R784" s="40">
        <v>87</v>
      </c>
      <c r="S784" s="40">
        <v>74</v>
      </c>
      <c r="T784" s="40"/>
      <c r="U784" s="40"/>
      <c r="V784" s="40"/>
      <c r="W784" s="40"/>
      <c r="X784" s="40">
        <v>626</v>
      </c>
      <c r="Y784" s="40"/>
      <c r="Z784" s="40"/>
      <c r="AA784" s="40"/>
      <c r="AB784" s="40"/>
      <c r="AC784" s="40" t="s">
        <v>2638</v>
      </c>
      <c r="AD784" s="40" t="s">
        <v>2638</v>
      </c>
      <c r="AE784" s="40"/>
    </row>
    <row r="785" spans="1:32" s="77" customFormat="1">
      <c r="A785" s="1" t="s">
        <v>2981</v>
      </c>
      <c r="B785" s="28">
        <v>42829</v>
      </c>
      <c r="C785" s="4" t="s">
        <v>1833</v>
      </c>
      <c r="D785" s="40" t="s">
        <v>265</v>
      </c>
      <c r="E785" s="40" t="s">
        <v>25</v>
      </c>
      <c r="F785" s="40" t="s">
        <v>2982</v>
      </c>
      <c r="G785" s="40" t="s">
        <v>26</v>
      </c>
      <c r="H785" s="40" t="s">
        <v>27</v>
      </c>
      <c r="I785" s="40"/>
      <c r="J785" s="40">
        <v>33.4</v>
      </c>
      <c r="K785" s="40"/>
      <c r="L785" s="40"/>
      <c r="M785" s="65">
        <v>140.6</v>
      </c>
      <c r="N785" s="65">
        <v>144.1</v>
      </c>
      <c r="O785" s="65">
        <v>102</v>
      </c>
      <c r="P785" s="65">
        <v>21.2</v>
      </c>
      <c r="Q785" s="40">
        <v>13</v>
      </c>
      <c r="R785" s="40"/>
      <c r="S785" s="40"/>
      <c r="T785" s="40"/>
      <c r="U785" s="40"/>
      <c r="V785" s="40"/>
      <c r="W785" s="40"/>
      <c r="X785" s="40"/>
      <c r="Y785" s="40"/>
      <c r="Z785" s="40"/>
      <c r="AA785" s="40"/>
      <c r="AB785" s="40"/>
      <c r="AC785" s="40" t="s">
        <v>2638</v>
      </c>
      <c r="AD785" s="40" t="s">
        <v>2638</v>
      </c>
      <c r="AE785" s="40" t="s">
        <v>2686</v>
      </c>
    </row>
    <row r="786" spans="1:32" s="77" customFormat="1">
      <c r="A786" s="1" t="s">
        <v>2946</v>
      </c>
      <c r="B786" s="28">
        <v>42827</v>
      </c>
      <c r="C786" s="4" t="s">
        <v>1458</v>
      </c>
      <c r="D786" s="40" t="s">
        <v>265</v>
      </c>
      <c r="E786" s="40" t="s">
        <v>25</v>
      </c>
      <c r="F786" s="40" t="s">
        <v>2949</v>
      </c>
      <c r="G786" s="40" t="s">
        <v>26</v>
      </c>
      <c r="H786" s="40" t="s">
        <v>33</v>
      </c>
      <c r="I786" s="40"/>
      <c r="J786" s="40">
        <v>42.1</v>
      </c>
      <c r="K786" s="40"/>
      <c r="L786" s="40"/>
      <c r="M786" s="65">
        <v>139.5</v>
      </c>
      <c r="N786" s="65">
        <v>163</v>
      </c>
      <c r="O786" s="65">
        <v>117</v>
      </c>
      <c r="P786" s="65">
        <v>21</v>
      </c>
      <c r="Q786" s="40">
        <v>13</v>
      </c>
      <c r="R786" s="40">
        <v>92</v>
      </c>
      <c r="S786" s="40">
        <v>79</v>
      </c>
      <c r="T786" s="40"/>
      <c r="U786" s="40"/>
      <c r="V786" s="40"/>
      <c r="W786" s="40"/>
      <c r="X786" s="40"/>
      <c r="Y786" s="40"/>
      <c r="Z786" s="40"/>
      <c r="AA786" s="40"/>
      <c r="AB786" s="40"/>
      <c r="AC786" s="40" t="s">
        <v>2638</v>
      </c>
      <c r="AD786" s="40" t="s">
        <v>3009</v>
      </c>
      <c r="AE786" s="40"/>
    </row>
    <row r="787" spans="1:32" s="77" customFormat="1">
      <c r="A787" s="1" t="s">
        <v>2966</v>
      </c>
      <c r="B787" s="28">
        <v>42828</v>
      </c>
      <c r="C787" s="4" t="s">
        <v>1489</v>
      </c>
      <c r="D787" s="40" t="s">
        <v>29</v>
      </c>
      <c r="E787" s="40" t="s">
        <v>25</v>
      </c>
      <c r="F787" s="40" t="s">
        <v>2976</v>
      </c>
      <c r="G787" s="40" t="s">
        <v>26</v>
      </c>
      <c r="H787" s="40" t="s">
        <v>33</v>
      </c>
      <c r="I787" s="40" t="s">
        <v>903</v>
      </c>
      <c r="J787" s="40">
        <v>39.700000000000003</v>
      </c>
      <c r="K787" s="40">
        <v>21.5</v>
      </c>
      <c r="L787" s="40">
        <v>21.5</v>
      </c>
      <c r="M787" s="65"/>
      <c r="N787" s="65"/>
      <c r="O787" s="65"/>
      <c r="P787" s="65"/>
      <c r="Q787" s="40">
        <v>13</v>
      </c>
      <c r="R787" s="40">
        <v>119</v>
      </c>
      <c r="S787" s="40">
        <v>106</v>
      </c>
      <c r="T787" s="40"/>
      <c r="U787" s="40"/>
      <c r="V787" s="40"/>
      <c r="W787" s="40"/>
      <c r="X787" s="40">
        <v>640</v>
      </c>
      <c r="Y787" s="40"/>
      <c r="Z787" s="40"/>
      <c r="AA787" s="40"/>
      <c r="AB787" s="40"/>
      <c r="AC787" s="40" t="s">
        <v>2638</v>
      </c>
      <c r="AD787" s="40" t="s">
        <v>3008</v>
      </c>
      <c r="AE787" s="40"/>
    </row>
    <row r="788" spans="1:32" s="82" customFormat="1">
      <c r="A788" s="40" t="s">
        <v>2922</v>
      </c>
      <c r="B788" s="94">
        <v>42806</v>
      </c>
      <c r="C788" s="40" t="s">
        <v>600</v>
      </c>
      <c r="D788" s="40" t="s">
        <v>239</v>
      </c>
      <c r="E788" s="40" t="s">
        <v>53</v>
      </c>
      <c r="F788" s="40" t="s">
        <v>1531</v>
      </c>
      <c r="G788" s="40"/>
      <c r="H788" s="40"/>
      <c r="I788" s="40"/>
      <c r="J788" s="40"/>
      <c r="K788" s="40"/>
      <c r="L788" s="40"/>
      <c r="M788" s="40"/>
      <c r="N788" s="40"/>
      <c r="O788" s="40"/>
      <c r="P788" s="40"/>
      <c r="Q788" s="40">
        <v>13</v>
      </c>
      <c r="R788" s="40">
        <v>119</v>
      </c>
      <c r="S788" s="40">
        <f t="shared" ref="S788:S796" si="18">R788-Q788</f>
        <v>106</v>
      </c>
      <c r="T788" s="40"/>
      <c r="U788" s="40"/>
      <c r="V788" s="40"/>
      <c r="W788" s="40"/>
      <c r="X788" s="40"/>
      <c r="Y788" s="40"/>
      <c r="Z788" s="40"/>
      <c r="AA788" s="40"/>
      <c r="AB788" s="40"/>
      <c r="AC788" s="40" t="s">
        <v>2638</v>
      </c>
      <c r="AD788" s="40" t="s">
        <v>1328</v>
      </c>
      <c r="AE788" s="40"/>
    </row>
    <row r="789" spans="1:32" s="82" customFormat="1">
      <c r="A789" s="40" t="s">
        <v>2916</v>
      </c>
      <c r="B789" s="94">
        <v>42801</v>
      </c>
      <c r="C789" s="40" t="s">
        <v>623</v>
      </c>
      <c r="D789" s="40" t="s">
        <v>30</v>
      </c>
      <c r="E789" s="40" t="s">
        <v>53</v>
      </c>
      <c r="F789" s="40" t="s">
        <v>1568</v>
      </c>
      <c r="G789" s="40"/>
      <c r="H789" s="40"/>
      <c r="I789" s="40"/>
      <c r="J789" s="40"/>
      <c r="K789" s="40"/>
      <c r="L789" s="40"/>
      <c r="M789" s="40"/>
      <c r="N789" s="40"/>
      <c r="O789" s="40"/>
      <c r="P789" s="40"/>
      <c r="Q789" s="40">
        <v>11</v>
      </c>
      <c r="R789" s="40">
        <v>64</v>
      </c>
      <c r="S789" s="40">
        <f t="shared" si="18"/>
        <v>53</v>
      </c>
      <c r="T789" s="40"/>
      <c r="U789" s="40"/>
      <c r="V789" s="40"/>
      <c r="W789" s="40"/>
      <c r="X789" s="40"/>
      <c r="Y789" s="40"/>
      <c r="Z789" s="40"/>
      <c r="AA789" s="40"/>
      <c r="AB789" s="40"/>
      <c r="AC789" s="40" t="s">
        <v>2638</v>
      </c>
      <c r="AD789" s="40" t="s">
        <v>2638</v>
      </c>
      <c r="AE789" s="40"/>
    </row>
    <row r="790" spans="1:32" s="82" customFormat="1">
      <c r="A790" s="40" t="s">
        <v>2916</v>
      </c>
      <c r="B790" s="94">
        <v>42801</v>
      </c>
      <c r="C790" s="40" t="s">
        <v>668</v>
      </c>
      <c r="D790" s="40" t="s">
        <v>30</v>
      </c>
      <c r="E790" s="40" t="s">
        <v>53</v>
      </c>
      <c r="F790" s="40" t="s">
        <v>1544</v>
      </c>
      <c r="G790" s="40"/>
      <c r="H790" s="40"/>
      <c r="I790" s="40"/>
      <c r="J790" s="40"/>
      <c r="K790" s="40"/>
      <c r="L790" s="40"/>
      <c r="M790" s="40"/>
      <c r="N790" s="40"/>
      <c r="O790" s="40"/>
      <c r="P790" s="40"/>
      <c r="Q790" s="40">
        <v>11</v>
      </c>
      <c r="R790" s="40">
        <v>60</v>
      </c>
      <c r="S790" s="40">
        <f t="shared" si="18"/>
        <v>49</v>
      </c>
      <c r="T790" s="40"/>
      <c r="U790" s="40"/>
      <c r="V790" s="40"/>
      <c r="W790" s="40"/>
      <c r="X790" s="40"/>
      <c r="Y790" s="40"/>
      <c r="Z790" s="40"/>
      <c r="AA790" s="40"/>
      <c r="AB790" s="40"/>
      <c r="AC790" s="40" t="s">
        <v>2638</v>
      </c>
      <c r="AD790" s="40" t="s">
        <v>71</v>
      </c>
      <c r="AE790" s="40"/>
    </row>
    <row r="791" spans="1:32" s="82" customFormat="1">
      <c r="A791" s="40" t="s">
        <v>2916</v>
      </c>
      <c r="B791" s="94">
        <v>42801</v>
      </c>
      <c r="C791" s="40" t="s">
        <v>665</v>
      </c>
      <c r="D791" s="40" t="s">
        <v>30</v>
      </c>
      <c r="E791" s="40" t="s">
        <v>53</v>
      </c>
      <c r="F791" s="40" t="s">
        <v>1549</v>
      </c>
      <c r="G791" s="40"/>
      <c r="H791" s="40"/>
      <c r="I791" s="40"/>
      <c r="J791" s="40"/>
      <c r="K791" s="40"/>
      <c r="L791" s="40"/>
      <c r="M791" s="40"/>
      <c r="N791" s="40"/>
      <c r="O791" s="40"/>
      <c r="P791" s="40"/>
      <c r="Q791" s="40">
        <v>11</v>
      </c>
      <c r="R791" s="40">
        <v>62</v>
      </c>
      <c r="S791" s="40">
        <f t="shared" si="18"/>
        <v>51</v>
      </c>
      <c r="T791" s="40"/>
      <c r="U791" s="40"/>
      <c r="V791" s="40"/>
      <c r="W791" s="40"/>
      <c r="X791" s="40"/>
      <c r="Y791" s="40"/>
      <c r="Z791" s="40"/>
      <c r="AA791" s="40"/>
      <c r="AB791" s="40"/>
      <c r="AC791" s="40" t="s">
        <v>2638</v>
      </c>
      <c r="AD791" s="40" t="s">
        <v>71</v>
      </c>
      <c r="AE791" s="40"/>
    </row>
    <row r="792" spans="1:32" s="82" customFormat="1">
      <c r="A792" s="40" t="s">
        <v>2916</v>
      </c>
      <c r="B792" s="94">
        <v>42801</v>
      </c>
      <c r="C792" s="40" t="s">
        <v>594</v>
      </c>
      <c r="D792" s="40" t="s">
        <v>265</v>
      </c>
      <c r="E792" s="40" t="s">
        <v>53</v>
      </c>
      <c r="F792" s="40" t="s">
        <v>1537</v>
      </c>
      <c r="G792" s="40"/>
      <c r="H792" s="40"/>
      <c r="I792" s="40"/>
      <c r="J792" s="40"/>
      <c r="K792" s="40"/>
      <c r="L792" s="40"/>
      <c r="M792" s="40"/>
      <c r="N792" s="40"/>
      <c r="O792" s="40"/>
      <c r="P792" s="40"/>
      <c r="Q792" s="40">
        <v>11</v>
      </c>
      <c r="R792" s="40">
        <v>82</v>
      </c>
      <c r="S792" s="40">
        <f t="shared" si="18"/>
        <v>71</v>
      </c>
      <c r="T792" s="40"/>
      <c r="U792" s="40"/>
      <c r="V792" s="40"/>
      <c r="W792" s="40"/>
      <c r="X792" s="40"/>
      <c r="Y792" s="40"/>
      <c r="Z792" s="40"/>
      <c r="AA792" s="40"/>
      <c r="AB792" s="40"/>
      <c r="AC792" s="40" t="s">
        <v>2638</v>
      </c>
      <c r="AD792" s="40" t="s">
        <v>1328</v>
      </c>
      <c r="AE792" s="40"/>
    </row>
    <row r="793" spans="1:32" s="82" customFormat="1">
      <c r="A793" s="40" t="s">
        <v>2916</v>
      </c>
      <c r="B793" s="94">
        <v>42801</v>
      </c>
      <c r="C793" s="40" t="s">
        <v>586</v>
      </c>
      <c r="D793" s="40" t="s">
        <v>29</v>
      </c>
      <c r="E793" s="40" t="s">
        <v>53</v>
      </c>
      <c r="F793" s="40" t="s">
        <v>1554</v>
      </c>
      <c r="G793" s="40"/>
      <c r="H793" s="40"/>
      <c r="I793" s="40"/>
      <c r="J793" s="40"/>
      <c r="K793" s="40"/>
      <c r="L793" s="40"/>
      <c r="M793" s="40"/>
      <c r="N793" s="40"/>
      <c r="O793" s="40"/>
      <c r="P793" s="40"/>
      <c r="Q793" s="40">
        <v>11</v>
      </c>
      <c r="R793" s="40">
        <v>150</v>
      </c>
      <c r="S793" s="40">
        <f t="shared" si="18"/>
        <v>139</v>
      </c>
      <c r="T793" s="40"/>
      <c r="U793" s="40"/>
      <c r="V793" s="40"/>
      <c r="W793" s="40"/>
      <c r="X793" s="40"/>
      <c r="Y793" s="40"/>
      <c r="Z793" s="40"/>
      <c r="AA793" s="40"/>
      <c r="AB793" s="40"/>
      <c r="AC793" s="40" t="s">
        <v>216</v>
      </c>
      <c r="AD793" s="40" t="s">
        <v>1328</v>
      </c>
      <c r="AE793" s="40"/>
    </row>
    <row r="794" spans="1:32" s="95" customFormat="1">
      <c r="A794" s="40" t="s">
        <v>2919</v>
      </c>
      <c r="B794" s="94">
        <v>42803</v>
      </c>
      <c r="C794" s="40" t="s">
        <v>599</v>
      </c>
      <c r="D794" s="40" t="s">
        <v>32</v>
      </c>
      <c r="E794" s="40" t="s">
        <v>25</v>
      </c>
      <c r="F794" s="40" t="s">
        <v>2687</v>
      </c>
      <c r="G794" s="40" t="s">
        <v>26</v>
      </c>
      <c r="H794" s="40" t="s">
        <v>33</v>
      </c>
      <c r="I794" s="40" t="s">
        <v>63</v>
      </c>
      <c r="J794" s="40">
        <v>23</v>
      </c>
      <c r="K794" s="40">
        <v>16</v>
      </c>
      <c r="L794" s="40">
        <v>10.199999999999999</v>
      </c>
      <c r="M794" s="40"/>
      <c r="N794" s="40"/>
      <c r="O794" s="40"/>
      <c r="P794" s="40"/>
      <c r="Q794" s="40">
        <v>13</v>
      </c>
      <c r="R794" s="40">
        <v>60</v>
      </c>
      <c r="S794" s="40">
        <f t="shared" si="18"/>
        <v>47</v>
      </c>
      <c r="T794" s="40">
        <v>18</v>
      </c>
      <c r="U794" s="40"/>
      <c r="V794" s="40"/>
      <c r="W794" s="40"/>
      <c r="X794" s="40" t="s">
        <v>2688</v>
      </c>
      <c r="Y794" s="40" t="s">
        <v>2689</v>
      </c>
      <c r="Z794" s="40"/>
      <c r="AA794" s="40"/>
      <c r="AB794" s="40"/>
      <c r="AC794" s="40" t="s">
        <v>2638</v>
      </c>
      <c r="AD794" s="40" t="s">
        <v>1328</v>
      </c>
      <c r="AE794" s="40"/>
      <c r="AF794" s="82"/>
    </row>
    <row r="795" spans="1:32" s="82" customFormat="1">
      <c r="A795" s="40" t="s">
        <v>2916</v>
      </c>
      <c r="B795" s="94">
        <v>42801</v>
      </c>
      <c r="C795" s="40" t="s">
        <v>644</v>
      </c>
      <c r="D795" s="40" t="s">
        <v>30</v>
      </c>
      <c r="E795" s="40" t="s">
        <v>25</v>
      </c>
      <c r="F795" s="40" t="s">
        <v>2648</v>
      </c>
      <c r="G795" s="40" t="s">
        <v>224</v>
      </c>
      <c r="H795" s="40" t="s">
        <v>33</v>
      </c>
      <c r="I795" s="40" t="s">
        <v>2649</v>
      </c>
      <c r="J795" s="40">
        <v>24.1</v>
      </c>
      <c r="K795" s="40">
        <v>14</v>
      </c>
      <c r="L795" s="40">
        <v>6.2</v>
      </c>
      <c r="M795" s="40"/>
      <c r="N795" s="40"/>
      <c r="O795" s="40"/>
      <c r="P795" s="40"/>
      <c r="Q795" s="40">
        <v>13</v>
      </c>
      <c r="R795" s="40">
        <v>51</v>
      </c>
      <c r="S795" s="40">
        <f t="shared" si="18"/>
        <v>38</v>
      </c>
      <c r="T795" s="40">
        <v>4</v>
      </c>
      <c r="U795" s="40"/>
      <c r="V795" s="40"/>
      <c r="W795" s="40"/>
      <c r="X795" s="40" t="s">
        <v>2650</v>
      </c>
      <c r="Y795" s="40" t="s">
        <v>2651</v>
      </c>
      <c r="Z795" s="40"/>
      <c r="AA795" s="40"/>
      <c r="AB795" s="40"/>
      <c r="AC795" s="40" t="s">
        <v>1328</v>
      </c>
      <c r="AD795" s="40" t="s">
        <v>70</v>
      </c>
      <c r="AE795" s="40"/>
    </row>
    <row r="796" spans="1:32" s="82" customFormat="1">
      <c r="A796" s="40" t="s">
        <v>2921</v>
      </c>
      <c r="B796" s="94">
        <v>42805</v>
      </c>
      <c r="C796" s="40" t="s">
        <v>601</v>
      </c>
      <c r="D796" s="40" t="s">
        <v>239</v>
      </c>
      <c r="E796" s="40" t="s">
        <v>25</v>
      </c>
      <c r="F796" s="40" t="s">
        <v>2728</v>
      </c>
      <c r="G796" s="40" t="s">
        <v>224</v>
      </c>
      <c r="H796" s="40" t="s">
        <v>27</v>
      </c>
      <c r="I796" s="40"/>
      <c r="J796" s="40">
        <v>43</v>
      </c>
      <c r="K796" s="40"/>
      <c r="L796" s="40"/>
      <c r="M796" s="40">
        <f>151+30.5</f>
        <v>181.5</v>
      </c>
      <c r="N796" s="40">
        <f>141.9+36</f>
        <v>177.9</v>
      </c>
      <c r="O796" s="40">
        <f>(N796/M796)*100</f>
        <v>98.016528925619838</v>
      </c>
      <c r="P796" s="40">
        <v>37.6</v>
      </c>
      <c r="Q796" s="40">
        <v>14</v>
      </c>
      <c r="R796" s="40">
        <v>245</v>
      </c>
      <c r="S796" s="40">
        <f t="shared" si="18"/>
        <v>231</v>
      </c>
      <c r="T796" s="40"/>
      <c r="U796" s="40"/>
      <c r="V796" s="40"/>
      <c r="W796" s="40"/>
      <c r="X796" s="40"/>
      <c r="Y796" s="40"/>
      <c r="Z796" s="40"/>
      <c r="AA796" s="40"/>
      <c r="AB796" s="40"/>
      <c r="AC796" s="40" t="s">
        <v>2638</v>
      </c>
      <c r="AD796" s="40" t="s">
        <v>1328</v>
      </c>
      <c r="AE796" s="40"/>
    </row>
    <row r="797" spans="1:32" s="82" customFormat="1">
      <c r="A797" s="40" t="s">
        <v>2921</v>
      </c>
      <c r="B797" s="94">
        <v>42805</v>
      </c>
      <c r="C797" s="40" t="s">
        <v>591</v>
      </c>
      <c r="D797" s="40" t="s">
        <v>30</v>
      </c>
      <c r="E797" s="40" t="s">
        <v>25</v>
      </c>
      <c r="F797" s="59" t="s">
        <v>2724</v>
      </c>
      <c r="G797" s="40" t="s">
        <v>224</v>
      </c>
      <c r="H797" s="40" t="s">
        <v>33</v>
      </c>
      <c r="I797" s="40"/>
      <c r="J797" s="40">
        <v>26</v>
      </c>
      <c r="K797" s="40">
        <v>14.7</v>
      </c>
      <c r="L797" s="40">
        <v>8.5</v>
      </c>
      <c r="M797" s="40"/>
      <c r="N797" s="40"/>
      <c r="O797" s="40"/>
      <c r="P797" s="40"/>
      <c r="Q797" s="40">
        <v>13</v>
      </c>
      <c r="R797" s="40">
        <v>55</v>
      </c>
      <c r="S797" s="40">
        <f>55-13</f>
        <v>42</v>
      </c>
      <c r="T797" s="40">
        <v>8</v>
      </c>
      <c r="U797" s="40"/>
      <c r="V797" s="40"/>
      <c r="W797" s="40"/>
      <c r="X797" s="40" t="s">
        <v>2725</v>
      </c>
      <c r="Y797" s="40" t="s">
        <v>2726</v>
      </c>
      <c r="Z797" s="40"/>
      <c r="AA797" s="40"/>
      <c r="AB797" s="40"/>
      <c r="AC797" s="40" t="s">
        <v>1328</v>
      </c>
      <c r="AD797" s="40" t="s">
        <v>1328</v>
      </c>
      <c r="AE797" s="40" t="s">
        <v>2727</v>
      </c>
    </row>
    <row r="798" spans="1:32" s="82" customFormat="1">
      <c r="A798" s="40" t="s">
        <v>2918</v>
      </c>
      <c r="B798" s="94">
        <v>42802</v>
      </c>
      <c r="C798" s="40" t="s">
        <v>629</v>
      </c>
      <c r="D798" s="40" t="s">
        <v>29</v>
      </c>
      <c r="E798" s="40" t="s">
        <v>25</v>
      </c>
      <c r="F798" s="59" t="s">
        <v>2675</v>
      </c>
      <c r="G798" s="40" t="s">
        <v>26</v>
      </c>
      <c r="H798" s="40" t="s">
        <v>27</v>
      </c>
      <c r="I798" s="40"/>
      <c r="J798" s="40">
        <v>41.5</v>
      </c>
      <c r="K798" s="40">
        <v>20.7</v>
      </c>
      <c r="L798" s="40">
        <v>26.3</v>
      </c>
      <c r="M798" s="40"/>
      <c r="N798" s="40"/>
      <c r="O798" s="40"/>
      <c r="P798" s="40"/>
      <c r="Q798" s="40">
        <v>13</v>
      </c>
      <c r="R798" s="40">
        <v>52</v>
      </c>
      <c r="S798" s="40">
        <f>R798-Q798</f>
        <v>39</v>
      </c>
      <c r="T798" s="40">
        <v>13</v>
      </c>
      <c r="U798" s="40"/>
      <c r="V798" s="40"/>
      <c r="W798" s="40"/>
      <c r="X798" s="40"/>
      <c r="Y798" s="40" t="s">
        <v>2667</v>
      </c>
      <c r="Z798" s="40"/>
      <c r="AA798" s="40"/>
      <c r="AB798" s="40"/>
      <c r="AC798" s="40" t="s">
        <v>2638</v>
      </c>
      <c r="AD798" s="40" t="s">
        <v>2638</v>
      </c>
      <c r="AE798" s="40" t="s">
        <v>2676</v>
      </c>
    </row>
    <row r="799" spans="1:32" s="82" customFormat="1">
      <c r="A799" s="40" t="s">
        <v>2919</v>
      </c>
      <c r="B799" s="94">
        <v>42803</v>
      </c>
      <c r="C799" s="40" t="s">
        <v>650</v>
      </c>
      <c r="D799" s="40" t="s">
        <v>30</v>
      </c>
      <c r="E799" s="40" t="s">
        <v>25</v>
      </c>
      <c r="F799" s="59" t="s">
        <v>2703</v>
      </c>
      <c r="G799" s="40" t="s">
        <v>26</v>
      </c>
      <c r="H799" s="40" t="s">
        <v>27</v>
      </c>
      <c r="I799" s="40"/>
      <c r="J799" s="40">
        <v>28.2</v>
      </c>
      <c r="K799" s="40">
        <v>15.8</v>
      </c>
      <c r="L799" s="40">
        <v>17.2</v>
      </c>
      <c r="M799" s="40"/>
      <c r="N799" s="40"/>
      <c r="O799" s="40"/>
      <c r="P799" s="40"/>
      <c r="Q799" s="40">
        <v>13</v>
      </c>
      <c r="R799" s="40">
        <v>61</v>
      </c>
      <c r="S799" s="40">
        <f>R799-Q799</f>
        <v>48</v>
      </c>
      <c r="T799" s="40">
        <v>10</v>
      </c>
      <c r="U799" s="40"/>
      <c r="V799" s="40"/>
      <c r="W799" s="40"/>
      <c r="X799" s="40" t="s">
        <v>2704</v>
      </c>
      <c r="Y799" s="40" t="s">
        <v>2705</v>
      </c>
      <c r="Z799" s="40"/>
      <c r="AA799" s="40"/>
      <c r="AB799" s="40"/>
      <c r="AC799" s="40" t="s">
        <v>1328</v>
      </c>
      <c r="AD799" s="40" t="s">
        <v>70</v>
      </c>
      <c r="AE799" s="40"/>
    </row>
    <row r="800" spans="1:32" s="40" customFormat="1">
      <c r="A800" s="40" t="s">
        <v>2916</v>
      </c>
      <c r="B800" s="94">
        <v>42801</v>
      </c>
      <c r="C800" s="40" t="s">
        <v>664</v>
      </c>
      <c r="D800" s="40" t="s">
        <v>29</v>
      </c>
      <c r="E800" s="40" t="s">
        <v>25</v>
      </c>
      <c r="F800" s="59" t="s">
        <v>3043</v>
      </c>
      <c r="G800" s="40" t="s">
        <v>27</v>
      </c>
      <c r="H800" s="40" t="s">
        <v>224</v>
      </c>
      <c r="J800" s="40">
        <v>41.1</v>
      </c>
      <c r="K800" s="40">
        <v>21</v>
      </c>
      <c r="L800" s="40">
        <v>19.7</v>
      </c>
      <c r="Q800" s="40">
        <v>11</v>
      </c>
      <c r="R800" s="40">
        <v>155</v>
      </c>
      <c r="S800" s="40">
        <f>R800-Q800</f>
        <v>144</v>
      </c>
      <c r="T800" s="40">
        <v>45</v>
      </c>
      <c r="V800" s="40" t="s">
        <v>2665</v>
      </c>
      <c r="X800" s="40" t="s">
        <v>2666</v>
      </c>
      <c r="Y800" s="40" t="s">
        <v>2667</v>
      </c>
      <c r="AC800" s="40" t="s">
        <v>1328</v>
      </c>
      <c r="AD800" s="40" t="s">
        <v>71</v>
      </c>
    </row>
    <row r="801" spans="1:32" s="82" customFormat="1">
      <c r="A801" s="40" t="s">
        <v>2916</v>
      </c>
      <c r="B801" s="94">
        <v>42801</v>
      </c>
      <c r="C801" s="40" t="s">
        <v>625</v>
      </c>
      <c r="D801" s="40" t="s">
        <v>30</v>
      </c>
      <c r="E801" s="40" t="s">
        <v>25</v>
      </c>
      <c r="F801" s="59" t="s">
        <v>2639</v>
      </c>
      <c r="G801" s="40" t="s">
        <v>26</v>
      </c>
      <c r="H801" s="40" t="s">
        <v>27</v>
      </c>
      <c r="I801" s="40"/>
      <c r="J801" s="40">
        <v>24.5</v>
      </c>
      <c r="K801" s="40">
        <v>17.2</v>
      </c>
      <c r="L801" s="40">
        <v>13</v>
      </c>
      <c r="M801" s="40"/>
      <c r="N801" s="40"/>
      <c r="O801" s="40"/>
      <c r="P801" s="40"/>
      <c r="Q801" s="40">
        <v>11</v>
      </c>
      <c r="R801" s="40">
        <v>51</v>
      </c>
      <c r="S801" s="40">
        <f>R801-Q801</f>
        <v>40</v>
      </c>
      <c r="T801" s="40">
        <v>49</v>
      </c>
      <c r="U801" s="40"/>
      <c r="V801" s="40"/>
      <c r="W801" s="40"/>
      <c r="X801" s="40" t="s">
        <v>2640</v>
      </c>
      <c r="Y801" s="40" t="s">
        <v>2641</v>
      </c>
      <c r="Z801" s="40"/>
      <c r="AA801" s="40"/>
      <c r="AB801" s="40"/>
      <c r="AC801" s="40" t="s">
        <v>1328</v>
      </c>
      <c r="AD801" s="40" t="s">
        <v>77</v>
      </c>
      <c r="AE801" s="40"/>
    </row>
    <row r="802" spans="1:32" s="82" customFormat="1">
      <c r="A802" s="40" t="s">
        <v>2918</v>
      </c>
      <c r="B802" s="94">
        <v>42802</v>
      </c>
      <c r="C802" s="40" t="s">
        <v>591</v>
      </c>
      <c r="D802" s="40" t="s">
        <v>29</v>
      </c>
      <c r="E802" s="40" t="s">
        <v>25</v>
      </c>
      <c r="F802" s="59" t="s">
        <v>2670</v>
      </c>
      <c r="G802" s="40" t="s">
        <v>224</v>
      </c>
      <c r="H802" s="40" t="s">
        <v>27</v>
      </c>
      <c r="I802" s="40"/>
      <c r="J802" s="40">
        <v>37.799999999999997</v>
      </c>
      <c r="K802" s="40">
        <v>17.100000000000001</v>
      </c>
      <c r="L802" s="40">
        <v>13.6</v>
      </c>
      <c r="M802" s="40"/>
      <c r="N802" s="40"/>
      <c r="O802" s="40"/>
      <c r="P802" s="40"/>
      <c r="Q802" s="40">
        <v>13</v>
      </c>
      <c r="R802" s="40"/>
      <c r="S802" s="40"/>
      <c r="T802" s="40">
        <v>3</v>
      </c>
      <c r="U802" s="40"/>
      <c r="V802" s="40"/>
      <c r="W802" s="40"/>
      <c r="X802" s="40"/>
      <c r="Y802" s="40" t="s">
        <v>2671</v>
      </c>
      <c r="Z802" s="40"/>
      <c r="AA802" s="40"/>
      <c r="AB802" s="40"/>
      <c r="AC802" s="40" t="s">
        <v>2638</v>
      </c>
      <c r="AD802" s="40" t="s">
        <v>1328</v>
      </c>
      <c r="AE802" s="40" t="s">
        <v>2602</v>
      </c>
    </row>
    <row r="803" spans="1:32" s="82" customFormat="1">
      <c r="A803" s="40" t="s">
        <v>2919</v>
      </c>
      <c r="B803" s="94">
        <v>42803</v>
      </c>
      <c r="C803" s="40" t="s">
        <v>631</v>
      </c>
      <c r="D803" s="40" t="s">
        <v>35</v>
      </c>
      <c r="E803" s="40" t="s">
        <v>25</v>
      </c>
      <c r="F803" s="59" t="s">
        <v>2698</v>
      </c>
      <c r="G803" s="40" t="s">
        <v>26</v>
      </c>
      <c r="H803" s="40" t="s">
        <v>27</v>
      </c>
      <c r="I803" s="40"/>
      <c r="J803" s="40">
        <v>25.1</v>
      </c>
      <c r="K803" s="40">
        <v>14.1</v>
      </c>
      <c r="L803" s="40">
        <v>19.8</v>
      </c>
      <c r="M803" s="40"/>
      <c r="N803" s="40"/>
      <c r="O803" s="40"/>
      <c r="P803" s="40"/>
      <c r="Q803" s="40">
        <v>13</v>
      </c>
      <c r="R803" s="40">
        <v>70</v>
      </c>
      <c r="S803" s="40">
        <f>R803-Q803</f>
        <v>57</v>
      </c>
      <c r="T803" s="40">
        <v>0</v>
      </c>
      <c r="U803" s="40"/>
      <c r="V803" s="40"/>
      <c r="W803" s="40"/>
      <c r="X803" s="40"/>
      <c r="Y803" s="40"/>
      <c r="Z803" s="40"/>
      <c r="AA803" s="40"/>
      <c r="AB803" s="40"/>
      <c r="AC803" s="40" t="s">
        <v>1328</v>
      </c>
      <c r="AD803" s="40" t="s">
        <v>2638</v>
      </c>
      <c r="AE803" s="40" t="s">
        <v>2699</v>
      </c>
    </row>
    <row r="804" spans="1:32" s="82" customFormat="1">
      <c r="A804" s="40" t="s">
        <v>2921</v>
      </c>
      <c r="B804" s="94">
        <v>42805</v>
      </c>
      <c r="C804" s="40" t="s">
        <v>660</v>
      </c>
      <c r="D804" s="40" t="s">
        <v>2732</v>
      </c>
      <c r="E804" s="40" t="s">
        <v>25</v>
      </c>
      <c r="F804" s="40" t="s">
        <v>2733</v>
      </c>
      <c r="G804" s="40" t="s">
        <v>224</v>
      </c>
      <c r="H804" s="40" t="s">
        <v>90</v>
      </c>
      <c r="I804" s="40" t="s">
        <v>2734</v>
      </c>
      <c r="J804" s="40">
        <v>27</v>
      </c>
      <c r="K804" s="40">
        <v>19.3</v>
      </c>
      <c r="L804" s="40">
        <v>32.700000000000003</v>
      </c>
      <c r="M804" s="40">
        <f>147.4+70.1</f>
        <v>217.5</v>
      </c>
      <c r="N804" s="40">
        <f>151+84.9</f>
        <v>235.9</v>
      </c>
      <c r="O804" s="40">
        <f>(N804/M804)*100</f>
        <v>108.45977011494253</v>
      </c>
      <c r="P804" s="40"/>
      <c r="Q804" s="40">
        <v>13</v>
      </c>
      <c r="R804" s="40">
        <v>189</v>
      </c>
      <c r="S804" s="40">
        <f>189-13</f>
        <v>176</v>
      </c>
      <c r="T804" s="40"/>
      <c r="U804" s="40"/>
      <c r="V804" s="40"/>
      <c r="W804" s="40"/>
      <c r="X804" s="40"/>
      <c r="Y804" s="40"/>
      <c r="Z804" s="40"/>
      <c r="AA804" s="40"/>
      <c r="AB804" s="40"/>
      <c r="AC804" s="40" t="s">
        <v>1328</v>
      </c>
      <c r="AD804" s="40" t="s">
        <v>70</v>
      </c>
      <c r="AE804" s="40" t="s">
        <v>2735</v>
      </c>
    </row>
    <row r="805" spans="1:32" s="82" customFormat="1">
      <c r="A805" s="40" t="s">
        <v>2916</v>
      </c>
      <c r="B805" s="94">
        <v>42801</v>
      </c>
      <c r="C805" s="40" t="s">
        <v>656</v>
      </c>
      <c r="D805" s="40" t="s">
        <v>239</v>
      </c>
      <c r="E805" s="40" t="s">
        <v>25</v>
      </c>
      <c r="F805" s="40" t="s">
        <v>2657</v>
      </c>
      <c r="G805" s="40" t="s">
        <v>26</v>
      </c>
      <c r="H805" s="40" t="s">
        <v>33</v>
      </c>
      <c r="I805" s="40"/>
      <c r="J805" s="40">
        <v>47.2</v>
      </c>
      <c r="K805" s="40"/>
      <c r="L805" s="40"/>
      <c r="M805" s="40">
        <f>158+44.3</f>
        <v>202.3</v>
      </c>
      <c r="N805" s="40">
        <v>96.4</v>
      </c>
      <c r="O805" s="40">
        <f>N805/M805*100</f>
        <v>47.652001977261492</v>
      </c>
      <c r="P805" s="40">
        <v>25.3</v>
      </c>
      <c r="Q805" s="40">
        <v>11</v>
      </c>
      <c r="R805" s="40">
        <v>174</v>
      </c>
      <c r="S805" s="40">
        <f>R805-Q805</f>
        <v>163</v>
      </c>
      <c r="T805" s="40"/>
      <c r="U805" s="40"/>
      <c r="V805" s="40"/>
      <c r="W805" s="40"/>
      <c r="X805" s="40"/>
      <c r="Y805" s="40"/>
      <c r="Z805" s="40"/>
      <c r="AA805" s="40"/>
      <c r="AB805" s="40"/>
      <c r="AC805" s="40" t="s">
        <v>1328</v>
      </c>
      <c r="AD805" s="40" t="s">
        <v>70</v>
      </c>
      <c r="AE805" s="40" t="s">
        <v>2658</v>
      </c>
    </row>
    <row r="806" spans="1:32" s="82" customFormat="1">
      <c r="A806" s="40" t="s">
        <v>2918</v>
      </c>
      <c r="B806" s="94">
        <v>42802</v>
      </c>
      <c r="C806" s="40" t="s">
        <v>601</v>
      </c>
      <c r="D806" s="40" t="s">
        <v>239</v>
      </c>
      <c r="E806" s="40" t="s">
        <v>25</v>
      </c>
      <c r="F806" s="40" t="s">
        <v>2674</v>
      </c>
      <c r="G806" s="40" t="s">
        <v>26</v>
      </c>
      <c r="H806" s="40" t="s">
        <v>33</v>
      </c>
      <c r="I806" s="40"/>
      <c r="J806" s="40">
        <v>48.1</v>
      </c>
      <c r="K806" s="40"/>
      <c r="L806" s="40"/>
      <c r="M806" s="40">
        <f>151+26.4</f>
        <v>177.4</v>
      </c>
      <c r="N806" s="40">
        <f>150.1+17</f>
        <v>167.1</v>
      </c>
      <c r="O806" s="40">
        <f>N806/M806*100</f>
        <v>94.19391206313415</v>
      </c>
      <c r="P806" s="40">
        <v>32</v>
      </c>
      <c r="Q806" s="40">
        <v>13</v>
      </c>
      <c r="R806" s="40">
        <v>158</v>
      </c>
      <c r="S806" s="40">
        <f>158-Q806</f>
        <v>145</v>
      </c>
      <c r="T806" s="40"/>
      <c r="U806" s="40"/>
      <c r="V806" s="40"/>
      <c r="W806" s="40"/>
      <c r="X806" s="40"/>
      <c r="Y806" s="40"/>
      <c r="Z806" s="40"/>
      <c r="AA806" s="40"/>
      <c r="AB806" s="40"/>
      <c r="AC806" s="40" t="s">
        <v>2638</v>
      </c>
      <c r="AD806" s="40" t="s">
        <v>1328</v>
      </c>
      <c r="AE806" s="40"/>
    </row>
    <row r="807" spans="1:32" s="82" customFormat="1">
      <c r="A807" s="40" t="s">
        <v>2919</v>
      </c>
      <c r="B807" s="94">
        <v>42803</v>
      </c>
      <c r="C807" s="40" t="s">
        <v>617</v>
      </c>
      <c r="D807" s="40" t="s">
        <v>265</v>
      </c>
      <c r="E807" s="40" t="s">
        <v>25</v>
      </c>
      <c r="F807" s="40" t="s">
        <v>2690</v>
      </c>
      <c r="G807" s="40" t="s">
        <v>125</v>
      </c>
      <c r="H807" s="40" t="s">
        <v>90</v>
      </c>
      <c r="I807" s="40" t="s">
        <v>2691</v>
      </c>
      <c r="J807" s="40">
        <v>36.4</v>
      </c>
      <c r="K807" s="40"/>
      <c r="L807" s="40"/>
      <c r="M807" s="40">
        <v>131.4</v>
      </c>
      <c r="N807" s="40">
        <f>150.1+23</f>
        <v>173.1</v>
      </c>
      <c r="O807" s="40">
        <f>(N807/M807)*100</f>
        <v>131.73515981735159</v>
      </c>
      <c r="P807" s="40"/>
      <c r="Q807" s="40">
        <v>13</v>
      </c>
      <c r="R807" s="40">
        <v>70</v>
      </c>
      <c r="S807" s="40">
        <f>R807-Q807</f>
        <v>57</v>
      </c>
      <c r="T807" s="40"/>
      <c r="U807" s="40"/>
      <c r="V807" s="40" t="s">
        <v>2692</v>
      </c>
      <c r="W807" s="40"/>
      <c r="X807" s="40"/>
      <c r="Y807" s="40"/>
      <c r="Z807" s="40"/>
      <c r="AA807" s="40"/>
      <c r="AB807" s="40"/>
      <c r="AC807" s="40" t="s">
        <v>1328</v>
      </c>
      <c r="AD807" s="40" t="s">
        <v>2638</v>
      </c>
      <c r="AE807" s="40" t="s">
        <v>2693</v>
      </c>
    </row>
    <row r="808" spans="1:32" s="82" customFormat="1">
      <c r="A808" s="40" t="s">
        <v>2920</v>
      </c>
      <c r="B808" s="94">
        <v>42804</v>
      </c>
      <c r="C808" s="40" t="s">
        <v>634</v>
      </c>
      <c r="D808" s="40" t="s">
        <v>36</v>
      </c>
      <c r="E808" s="40" t="s">
        <v>25</v>
      </c>
      <c r="F808" s="59" t="s">
        <v>2720</v>
      </c>
      <c r="G808" s="40" t="s">
        <v>26</v>
      </c>
      <c r="H808" s="40" t="s">
        <v>33</v>
      </c>
      <c r="I808" s="40" t="s">
        <v>2721</v>
      </c>
      <c r="J808" s="40">
        <v>20.2</v>
      </c>
      <c r="K808" s="40"/>
      <c r="L808" s="40"/>
      <c r="M808" s="40">
        <v>113.5</v>
      </c>
      <c r="N808" s="40">
        <v>86.4</v>
      </c>
      <c r="O808" s="40">
        <f>N808/M808*100</f>
        <v>76.123348017621154</v>
      </c>
      <c r="P808" s="40"/>
      <c r="Q808" s="40">
        <v>13</v>
      </c>
      <c r="R808" s="40">
        <v>99</v>
      </c>
      <c r="S808" s="40">
        <f>99-13</f>
        <v>86</v>
      </c>
      <c r="T808" s="40"/>
      <c r="U808" s="40"/>
      <c r="V808" s="40"/>
      <c r="W808" s="40"/>
      <c r="X808" s="40"/>
      <c r="Y808" s="40"/>
      <c r="Z808" s="40"/>
      <c r="AA808" s="40"/>
      <c r="AB808" s="40"/>
      <c r="AC808" s="40" t="s">
        <v>2638</v>
      </c>
      <c r="AD808" s="40" t="s">
        <v>2638</v>
      </c>
      <c r="AE808" s="40"/>
    </row>
    <row r="809" spans="1:32" s="82" customFormat="1">
      <c r="A809" s="40" t="s">
        <v>2920</v>
      </c>
      <c r="B809" s="94">
        <v>42804</v>
      </c>
      <c r="C809" s="40" t="s">
        <v>658</v>
      </c>
      <c r="D809" s="40" t="s">
        <v>146</v>
      </c>
      <c r="E809" s="40" t="s">
        <v>25</v>
      </c>
      <c r="F809" s="59" t="s">
        <v>2722</v>
      </c>
      <c r="G809" s="40" t="s">
        <v>26</v>
      </c>
      <c r="H809" s="40" t="s">
        <v>27</v>
      </c>
      <c r="I809" s="40"/>
      <c r="J809" s="40">
        <v>21</v>
      </c>
      <c r="K809" s="40">
        <v>15.1</v>
      </c>
      <c r="L809" s="40">
        <v>27.9</v>
      </c>
      <c r="M809" s="40"/>
      <c r="N809" s="40"/>
      <c r="O809" s="40"/>
      <c r="P809" s="40"/>
      <c r="Q809" s="40">
        <v>13</v>
      </c>
      <c r="R809" s="40">
        <v>49</v>
      </c>
      <c r="S809" s="40">
        <f>49-13</f>
        <v>36</v>
      </c>
      <c r="T809" s="40"/>
      <c r="U809" s="40"/>
      <c r="V809" s="40"/>
      <c r="W809" s="40"/>
      <c r="X809" s="40" t="s">
        <v>2723</v>
      </c>
      <c r="Y809" s="40"/>
      <c r="Z809" s="40"/>
      <c r="AA809" s="40"/>
      <c r="AB809" s="40"/>
      <c r="AC809" s="40" t="s">
        <v>2638</v>
      </c>
      <c r="AD809" s="40" t="s">
        <v>216</v>
      </c>
      <c r="AE809" s="40"/>
    </row>
    <row r="810" spans="1:32" s="82" customFormat="1">
      <c r="A810" s="40" t="s">
        <v>2916</v>
      </c>
      <c r="B810" s="94">
        <v>42801</v>
      </c>
      <c r="C810" s="40" t="s">
        <v>663</v>
      </c>
      <c r="D810" s="40" t="s">
        <v>31</v>
      </c>
      <c r="E810" s="40" t="s">
        <v>25</v>
      </c>
      <c r="F810" s="59" t="s">
        <v>2661</v>
      </c>
      <c r="G810" s="40" t="s">
        <v>33</v>
      </c>
      <c r="H810" s="40" t="s">
        <v>26</v>
      </c>
      <c r="I810" s="40"/>
      <c r="J810" s="40">
        <v>33.200000000000003</v>
      </c>
      <c r="K810" s="40">
        <v>18.2</v>
      </c>
      <c r="L810" s="40">
        <v>12.9</v>
      </c>
      <c r="M810" s="40"/>
      <c r="N810" s="40"/>
      <c r="O810" s="40"/>
      <c r="P810" s="40"/>
      <c r="Q810" s="40">
        <v>11</v>
      </c>
      <c r="R810" s="40">
        <v>121</v>
      </c>
      <c r="S810" s="40">
        <f t="shared" ref="S810:S825" si="19">R810-Q810</f>
        <v>110</v>
      </c>
      <c r="T810" s="40">
        <v>4</v>
      </c>
      <c r="U810" s="40"/>
      <c r="V810" s="40"/>
      <c r="W810" s="40"/>
      <c r="X810" s="40" t="s">
        <v>2662</v>
      </c>
      <c r="Y810" s="40" t="s">
        <v>2663</v>
      </c>
      <c r="Z810" s="40"/>
      <c r="AA810" s="40"/>
      <c r="AB810" s="40"/>
      <c r="AC810" s="40" t="s">
        <v>1328</v>
      </c>
      <c r="AD810" s="40" t="s">
        <v>71</v>
      </c>
      <c r="AE810" s="40" t="s">
        <v>2664</v>
      </c>
    </row>
    <row r="811" spans="1:32" s="82" customFormat="1">
      <c r="A811" s="40" t="s">
        <v>2918</v>
      </c>
      <c r="B811" s="94">
        <v>42802</v>
      </c>
      <c r="C811" s="40" t="s">
        <v>594</v>
      </c>
      <c r="D811" s="40" t="s">
        <v>265</v>
      </c>
      <c r="E811" s="40" t="s">
        <v>25</v>
      </c>
      <c r="F811" s="59" t="s">
        <v>2672</v>
      </c>
      <c r="G811" s="40" t="s">
        <v>26</v>
      </c>
      <c r="H811" s="40" t="s">
        <v>33</v>
      </c>
      <c r="I811" s="40" t="s">
        <v>2673</v>
      </c>
      <c r="J811" s="40">
        <v>37</v>
      </c>
      <c r="K811" s="40"/>
      <c r="L811" s="40"/>
      <c r="M811" s="40">
        <v>139.80000000000001</v>
      </c>
      <c r="N811" s="40">
        <f>151+4.8</f>
        <v>155.80000000000001</v>
      </c>
      <c r="O811" s="40">
        <f>N811/M811*100</f>
        <v>111.44492131616595</v>
      </c>
      <c r="P811" s="40">
        <v>24</v>
      </c>
      <c r="Q811" s="40">
        <v>14</v>
      </c>
      <c r="R811" s="40">
        <v>80</v>
      </c>
      <c r="S811" s="40">
        <f t="shared" si="19"/>
        <v>66</v>
      </c>
      <c r="T811" s="40"/>
      <c r="U811" s="40"/>
      <c r="V811" s="40"/>
      <c r="W811" s="40"/>
      <c r="X811" s="40"/>
      <c r="Y811" s="40"/>
      <c r="Z811" s="40"/>
      <c r="AA811" s="40"/>
      <c r="AB811" s="40"/>
      <c r="AC811" s="40" t="s">
        <v>1328</v>
      </c>
      <c r="AD811" s="40" t="s">
        <v>1328</v>
      </c>
      <c r="AE811" s="40"/>
    </row>
    <row r="812" spans="1:32" s="82" customFormat="1">
      <c r="A812" s="40" t="s">
        <v>2919</v>
      </c>
      <c r="B812" s="94">
        <v>42803</v>
      </c>
      <c r="C812" s="40" t="s">
        <v>584</v>
      </c>
      <c r="D812" s="40" t="s">
        <v>30</v>
      </c>
      <c r="E812" s="40" t="s">
        <v>25</v>
      </c>
      <c r="F812" s="40" t="s">
        <v>2682</v>
      </c>
      <c r="G812" s="40" t="s">
        <v>125</v>
      </c>
      <c r="H812" s="40" t="s">
        <v>66</v>
      </c>
      <c r="I812" s="40" t="s">
        <v>2683</v>
      </c>
      <c r="J812" s="40">
        <v>26</v>
      </c>
      <c r="K812" s="40">
        <v>18.2</v>
      </c>
      <c r="L812" s="40" t="s">
        <v>2652</v>
      </c>
      <c r="M812" s="40"/>
      <c r="N812" s="40"/>
      <c r="O812" s="40"/>
      <c r="P812" s="40"/>
      <c r="Q812" s="40">
        <v>13</v>
      </c>
      <c r="R812" s="40">
        <v>48</v>
      </c>
      <c r="S812" s="40">
        <f t="shared" si="19"/>
        <v>35</v>
      </c>
      <c r="T812" s="40">
        <v>0</v>
      </c>
      <c r="U812" s="40"/>
      <c r="V812" s="40"/>
      <c r="W812" s="40"/>
      <c r="X812" s="40" t="s">
        <v>2684</v>
      </c>
      <c r="Y812" s="40"/>
      <c r="Z812" s="40"/>
      <c r="AA812" s="40"/>
      <c r="AB812" s="40"/>
      <c r="AC812" s="40" t="s">
        <v>1328</v>
      </c>
      <c r="AD812" s="40" t="s">
        <v>1328</v>
      </c>
      <c r="AE812" s="40" t="s">
        <v>2685</v>
      </c>
    </row>
    <row r="813" spans="1:32" s="82" customFormat="1">
      <c r="A813" s="40" t="s">
        <v>2919</v>
      </c>
      <c r="B813" s="94">
        <v>42803</v>
      </c>
      <c r="C813" s="40" t="s">
        <v>678</v>
      </c>
      <c r="D813" s="40" t="s">
        <v>29</v>
      </c>
      <c r="E813" s="40" t="s">
        <v>25</v>
      </c>
      <c r="F813" s="40" t="s">
        <v>2710</v>
      </c>
      <c r="G813" s="40" t="s">
        <v>224</v>
      </c>
      <c r="H813" s="40" t="s">
        <v>90</v>
      </c>
      <c r="I813" s="40" t="s">
        <v>2711</v>
      </c>
      <c r="J813" s="40">
        <v>35.799999999999997</v>
      </c>
      <c r="K813" s="40">
        <v>16.100000000000001</v>
      </c>
      <c r="L813" s="40">
        <v>19</v>
      </c>
      <c r="M813" s="40"/>
      <c r="N813" s="40"/>
      <c r="O813" s="40"/>
      <c r="P813" s="40"/>
      <c r="Q813" s="40">
        <v>13</v>
      </c>
      <c r="R813" s="40">
        <v>106</v>
      </c>
      <c r="S813" s="40">
        <f t="shared" si="19"/>
        <v>93</v>
      </c>
      <c r="T813" s="40">
        <v>28</v>
      </c>
      <c r="U813" s="40"/>
      <c r="V813" s="40"/>
      <c r="W813" s="40"/>
      <c r="X813" s="40" t="s">
        <v>2712</v>
      </c>
      <c r="Y813" s="40" t="s">
        <v>2713</v>
      </c>
      <c r="Z813" s="40"/>
      <c r="AA813" s="40"/>
      <c r="AB813" s="40"/>
      <c r="AC813" s="40" t="s">
        <v>2638</v>
      </c>
      <c r="AD813" s="40" t="s">
        <v>70</v>
      </c>
      <c r="AE813" s="40"/>
    </row>
    <row r="814" spans="1:32" s="82" customFormat="1">
      <c r="A814" s="40" t="s">
        <v>2916</v>
      </c>
      <c r="B814" s="94">
        <v>42801</v>
      </c>
      <c r="C814" s="40" t="s">
        <v>636</v>
      </c>
      <c r="D814" s="40" t="s">
        <v>35</v>
      </c>
      <c r="E814" s="40" t="s">
        <v>25</v>
      </c>
      <c r="F814" s="40" t="s">
        <v>2645</v>
      </c>
      <c r="G814" s="40" t="s">
        <v>224</v>
      </c>
      <c r="H814" s="40" t="s">
        <v>27</v>
      </c>
      <c r="I814" s="40"/>
      <c r="J814" s="40">
        <v>22.1</v>
      </c>
      <c r="K814" s="40">
        <v>17</v>
      </c>
      <c r="L814" s="40">
        <v>7</v>
      </c>
      <c r="M814" s="40"/>
      <c r="N814" s="40"/>
      <c r="O814" s="40"/>
      <c r="P814" s="40"/>
      <c r="Q814" s="40">
        <v>11</v>
      </c>
      <c r="R814" s="40">
        <v>50</v>
      </c>
      <c r="S814" s="40">
        <f t="shared" si="19"/>
        <v>39</v>
      </c>
      <c r="T814" s="40">
        <v>2</v>
      </c>
      <c r="U814" s="40"/>
      <c r="V814" s="40"/>
      <c r="W814" s="40"/>
      <c r="X814" s="40" t="s">
        <v>2646</v>
      </c>
      <c r="Y814" s="40" t="s">
        <v>2647</v>
      </c>
      <c r="Z814" s="40"/>
      <c r="AA814" s="40"/>
      <c r="AB814" s="40"/>
      <c r="AC814" s="40" t="s">
        <v>1328</v>
      </c>
      <c r="AD814" s="40" t="s">
        <v>70</v>
      </c>
      <c r="AE814" s="40"/>
    </row>
    <row r="815" spans="1:32" s="96" customFormat="1">
      <c r="A815" s="40" t="s">
        <v>2922</v>
      </c>
      <c r="B815" s="94">
        <v>42806</v>
      </c>
      <c r="C815" s="40" t="s">
        <v>636</v>
      </c>
      <c r="D815" s="40" t="s">
        <v>146</v>
      </c>
      <c r="E815" s="40" t="s">
        <v>25</v>
      </c>
      <c r="F815" s="40" t="s">
        <v>2737</v>
      </c>
      <c r="G815" s="40" t="s">
        <v>26</v>
      </c>
      <c r="H815" s="40" t="s">
        <v>27</v>
      </c>
      <c r="I815" s="40"/>
      <c r="J815" s="40">
        <v>20</v>
      </c>
      <c r="K815" s="40">
        <v>14.9</v>
      </c>
      <c r="L815" s="40">
        <v>24.7</v>
      </c>
      <c r="M815" s="40"/>
      <c r="N815" s="40"/>
      <c r="O815" s="40"/>
      <c r="P815" s="40"/>
      <c r="Q815" s="40">
        <v>13</v>
      </c>
      <c r="R815" s="40">
        <v>54</v>
      </c>
      <c r="S815" s="40">
        <f t="shared" si="19"/>
        <v>41</v>
      </c>
      <c r="T815" s="40">
        <v>0</v>
      </c>
      <c r="U815" s="40"/>
      <c r="V815" s="40"/>
      <c r="W815" s="40"/>
      <c r="X815" s="40" t="s">
        <v>2738</v>
      </c>
      <c r="Y815" s="40"/>
      <c r="Z815" s="40"/>
      <c r="AA815" s="40"/>
      <c r="AB815" s="40"/>
      <c r="AC815" s="40" t="s">
        <v>2638</v>
      </c>
      <c r="AD815" s="40" t="s">
        <v>216</v>
      </c>
      <c r="AE815" s="40" t="s">
        <v>2739</v>
      </c>
      <c r="AF815" s="82"/>
    </row>
    <row r="816" spans="1:32" s="82" customFormat="1">
      <c r="A816" s="40" t="s">
        <v>2923</v>
      </c>
      <c r="B816" s="94">
        <v>42807</v>
      </c>
      <c r="C816" s="40" t="s">
        <v>616</v>
      </c>
      <c r="D816" s="40" t="s">
        <v>2750</v>
      </c>
      <c r="E816" s="40" t="s">
        <v>25</v>
      </c>
      <c r="F816" s="40" t="s">
        <v>2751</v>
      </c>
      <c r="G816" s="40" t="s">
        <v>26</v>
      </c>
      <c r="H816" s="40" t="s">
        <v>27</v>
      </c>
      <c r="I816" s="40"/>
      <c r="J816" s="40">
        <v>30.7</v>
      </c>
      <c r="K816" s="40"/>
      <c r="L816" s="40"/>
      <c r="M816" s="40">
        <v>150.69999999999999</v>
      </c>
      <c r="N816" s="40">
        <v>186.4</v>
      </c>
      <c r="O816" s="40">
        <f>N816/M816*100</f>
        <v>123.68944923689452</v>
      </c>
      <c r="P816" s="40"/>
      <c r="Q816" s="40">
        <v>14</v>
      </c>
      <c r="R816" s="40">
        <v>127</v>
      </c>
      <c r="S816" s="40">
        <f t="shared" si="19"/>
        <v>113</v>
      </c>
      <c r="T816" s="40"/>
      <c r="U816" s="40"/>
      <c r="V816" s="40"/>
      <c r="W816" s="40"/>
      <c r="X816" s="40"/>
      <c r="Y816" s="40"/>
      <c r="Z816" s="40"/>
      <c r="AA816" s="40"/>
      <c r="AB816" s="40"/>
      <c r="AC816" s="40" t="s">
        <v>1328</v>
      </c>
      <c r="AD816" s="40" t="s">
        <v>2638</v>
      </c>
      <c r="AE816" s="40" t="s">
        <v>2752</v>
      </c>
    </row>
    <row r="817" spans="1:31" s="82" customFormat="1">
      <c r="A817" s="40" t="s">
        <v>2918</v>
      </c>
      <c r="B817" s="94">
        <v>42802</v>
      </c>
      <c r="C817" s="40" t="s">
        <v>635</v>
      </c>
      <c r="D817" s="40" t="s">
        <v>239</v>
      </c>
      <c r="E817" s="40" t="s">
        <v>25</v>
      </c>
      <c r="F817" s="40" t="s">
        <v>2677</v>
      </c>
      <c r="G817" s="40" t="s">
        <v>26</v>
      </c>
      <c r="H817" s="40" t="s">
        <v>33</v>
      </c>
      <c r="I817" s="40" t="s">
        <v>2678</v>
      </c>
      <c r="J817" s="40">
        <v>46.6</v>
      </c>
      <c r="K817" s="40"/>
      <c r="L817" s="40"/>
      <c r="M817" s="40">
        <v>150.19999999999999</v>
      </c>
      <c r="N817" s="40">
        <f>36.2+156.2</f>
        <v>192.39999999999998</v>
      </c>
      <c r="O817" s="40">
        <f>N817/M817</f>
        <v>1.2809587217043941</v>
      </c>
      <c r="P817" s="40">
        <v>33.6</v>
      </c>
      <c r="Q817" s="40">
        <v>13</v>
      </c>
      <c r="R817" s="40">
        <v>150</v>
      </c>
      <c r="S817" s="40">
        <f t="shared" si="19"/>
        <v>137</v>
      </c>
      <c r="T817" s="40"/>
      <c r="U817" s="40"/>
      <c r="V817" s="40"/>
      <c r="W817" s="40"/>
      <c r="X817" s="40"/>
      <c r="Y817" s="40"/>
      <c r="Z817" s="40"/>
      <c r="AA817" s="40"/>
      <c r="AB817" s="40"/>
      <c r="AC817" s="40" t="s">
        <v>1328</v>
      </c>
      <c r="AD817" s="40" t="s">
        <v>2638</v>
      </c>
      <c r="AE817" s="40"/>
    </row>
    <row r="818" spans="1:31" s="82" customFormat="1">
      <c r="A818" s="40" t="s">
        <v>2919</v>
      </c>
      <c r="B818" s="94">
        <v>42803</v>
      </c>
      <c r="C818" s="40" t="s">
        <v>628</v>
      </c>
      <c r="D818" s="40" t="s">
        <v>30</v>
      </c>
      <c r="E818" s="40" t="s">
        <v>25</v>
      </c>
      <c r="F818" s="40" t="s">
        <v>2694</v>
      </c>
      <c r="G818" s="40" t="s">
        <v>26</v>
      </c>
      <c r="H818" s="40" t="s">
        <v>27</v>
      </c>
      <c r="I818" s="40"/>
      <c r="J818" s="40">
        <v>25.8</v>
      </c>
      <c r="K818" s="40">
        <v>15.2</v>
      </c>
      <c r="L818" s="40">
        <v>14.7</v>
      </c>
      <c r="M818" s="40"/>
      <c r="N818" s="40"/>
      <c r="O818" s="40"/>
      <c r="P818" s="40"/>
      <c r="Q818" s="40">
        <v>13</v>
      </c>
      <c r="R818" s="40">
        <v>47</v>
      </c>
      <c r="S818" s="40">
        <f t="shared" si="19"/>
        <v>34</v>
      </c>
      <c r="T818" s="40">
        <v>5</v>
      </c>
      <c r="U818" s="40"/>
      <c r="V818" s="40" t="s">
        <v>2695</v>
      </c>
      <c r="W818" s="40"/>
      <c r="X818" s="40" t="s">
        <v>2696</v>
      </c>
      <c r="Y818" s="40" t="s">
        <v>2697</v>
      </c>
      <c r="Z818" s="40"/>
      <c r="AA818" s="40"/>
      <c r="AB818" s="40"/>
      <c r="AC818" s="40" t="s">
        <v>1328</v>
      </c>
      <c r="AD818" s="40" t="s">
        <v>2638</v>
      </c>
      <c r="AE818" s="40"/>
    </row>
    <row r="819" spans="1:31" s="82" customFormat="1">
      <c r="A819" s="40" t="s">
        <v>2916</v>
      </c>
      <c r="B819" s="94">
        <v>42801</v>
      </c>
      <c r="C819" s="40" t="s">
        <v>584</v>
      </c>
      <c r="D819" s="40" t="s">
        <v>32</v>
      </c>
      <c r="E819" s="40" t="s">
        <v>25</v>
      </c>
      <c r="F819" s="40" t="s">
        <v>2635</v>
      </c>
      <c r="G819" s="40" t="s">
        <v>26</v>
      </c>
      <c r="H819" s="40" t="s">
        <v>33</v>
      </c>
      <c r="I819" s="40"/>
      <c r="J819" s="40">
        <v>25.5</v>
      </c>
      <c r="K819" s="40">
        <v>14.5</v>
      </c>
      <c r="L819" s="40">
        <v>6.7</v>
      </c>
      <c r="M819" s="40"/>
      <c r="N819" s="40"/>
      <c r="O819" s="40"/>
      <c r="P819" s="40"/>
      <c r="Q819" s="40">
        <v>11</v>
      </c>
      <c r="R819" s="40">
        <v>67</v>
      </c>
      <c r="S819" s="40">
        <f t="shared" si="19"/>
        <v>56</v>
      </c>
      <c r="T819" s="40">
        <v>1</v>
      </c>
      <c r="U819" s="40"/>
      <c r="V819" s="40"/>
      <c r="W819" s="40"/>
      <c r="X819" s="40" t="s">
        <v>2636</v>
      </c>
      <c r="Y819" s="40" t="s">
        <v>2637</v>
      </c>
      <c r="Z819" s="40"/>
      <c r="AA819" s="40"/>
      <c r="AB819" s="40"/>
      <c r="AC819" s="40" t="s">
        <v>216</v>
      </c>
      <c r="AD819" s="40" t="s">
        <v>1328</v>
      </c>
      <c r="AE819" s="40"/>
    </row>
    <row r="820" spans="1:31" s="82" customFormat="1">
      <c r="A820" s="40" t="s">
        <v>2916</v>
      </c>
      <c r="B820" s="94">
        <v>42801</v>
      </c>
      <c r="C820" s="40" t="s">
        <v>635</v>
      </c>
      <c r="D820" s="40" t="s">
        <v>30</v>
      </c>
      <c r="E820" s="40" t="s">
        <v>25</v>
      </c>
      <c r="F820" s="59" t="s">
        <v>2642</v>
      </c>
      <c r="G820" s="40" t="s">
        <v>26</v>
      </c>
      <c r="H820" s="40" t="s">
        <v>33</v>
      </c>
      <c r="I820" s="40"/>
      <c r="J820" s="40">
        <v>24.5</v>
      </c>
      <c r="K820" s="40">
        <v>16</v>
      </c>
      <c r="L820" s="40">
        <v>7.7</v>
      </c>
      <c r="M820" s="40"/>
      <c r="N820" s="40"/>
      <c r="O820" s="40"/>
      <c r="P820" s="40"/>
      <c r="Q820" s="40">
        <v>11</v>
      </c>
      <c r="R820" s="40">
        <v>56</v>
      </c>
      <c r="S820" s="40">
        <f t="shared" si="19"/>
        <v>45</v>
      </c>
      <c r="T820" s="40">
        <v>17</v>
      </c>
      <c r="U820" s="40"/>
      <c r="V820" s="40"/>
      <c r="W820" s="40"/>
      <c r="X820" s="40" t="s">
        <v>2643</v>
      </c>
      <c r="Y820" s="40" t="s">
        <v>2644</v>
      </c>
      <c r="Z820" s="40"/>
      <c r="AA820" s="40"/>
      <c r="AB820" s="40"/>
      <c r="AC820" s="40" t="s">
        <v>1328</v>
      </c>
      <c r="AD820" s="40" t="s">
        <v>77</v>
      </c>
      <c r="AE820" s="40"/>
    </row>
    <row r="821" spans="1:31" s="40" customFormat="1">
      <c r="A821" s="40" t="s">
        <v>2921</v>
      </c>
      <c r="B821" s="94">
        <v>42805</v>
      </c>
      <c r="C821" s="40" t="s">
        <v>602</v>
      </c>
      <c r="D821" s="40" t="s">
        <v>239</v>
      </c>
      <c r="E821" s="40" t="s">
        <v>53</v>
      </c>
      <c r="F821" s="59" t="s">
        <v>3045</v>
      </c>
      <c r="Q821" s="40">
        <v>14</v>
      </c>
      <c r="R821" s="40">
        <v>180</v>
      </c>
      <c r="S821" s="40">
        <f t="shared" si="19"/>
        <v>166</v>
      </c>
      <c r="AC821" s="40" t="s">
        <v>2638</v>
      </c>
      <c r="AD821" s="40" t="s">
        <v>1328</v>
      </c>
      <c r="AE821" s="40" t="s">
        <v>3047</v>
      </c>
    </row>
    <row r="822" spans="1:31" s="82" customFormat="1">
      <c r="A822" s="40" t="s">
        <v>2923</v>
      </c>
      <c r="B822" s="94">
        <v>42807</v>
      </c>
      <c r="C822" s="40" t="s">
        <v>634</v>
      </c>
      <c r="D822" s="40" t="s">
        <v>30</v>
      </c>
      <c r="E822" s="40" t="s">
        <v>25</v>
      </c>
      <c r="F822" s="40" t="s">
        <v>2754</v>
      </c>
      <c r="G822" s="40" t="s">
        <v>26</v>
      </c>
      <c r="H822" s="40" t="s">
        <v>33</v>
      </c>
      <c r="I822" s="40"/>
      <c r="J822" s="40">
        <v>24.4</v>
      </c>
      <c r="K822" s="40">
        <v>16.2</v>
      </c>
      <c r="L822" s="40">
        <v>9.5</v>
      </c>
      <c r="M822" s="40"/>
      <c r="N822" s="40"/>
      <c r="O822" s="40"/>
      <c r="P822" s="40"/>
      <c r="Q822" s="40">
        <v>14</v>
      </c>
      <c r="R822" s="40">
        <v>53</v>
      </c>
      <c r="S822" s="40">
        <f t="shared" si="19"/>
        <v>39</v>
      </c>
      <c r="T822" s="40"/>
      <c r="U822" s="40"/>
      <c r="V822" s="40"/>
      <c r="W822" s="40"/>
      <c r="X822" s="40" t="s">
        <v>2755</v>
      </c>
      <c r="Y822" s="40"/>
      <c r="Z822" s="40"/>
      <c r="AA822" s="40"/>
      <c r="AB822" s="40"/>
      <c r="AC822" s="40" t="s">
        <v>2638</v>
      </c>
      <c r="AD822" s="40" t="s">
        <v>2638</v>
      </c>
      <c r="AE822" s="40" t="s">
        <v>2756</v>
      </c>
    </row>
    <row r="823" spans="1:31" s="82" customFormat="1">
      <c r="A823" s="40" t="s">
        <v>2922</v>
      </c>
      <c r="B823" s="94">
        <v>42806</v>
      </c>
      <c r="C823" s="40" t="s">
        <v>644</v>
      </c>
      <c r="D823" s="40" t="s">
        <v>146</v>
      </c>
      <c r="E823" s="40" t="s">
        <v>25</v>
      </c>
      <c r="F823" s="40" t="s">
        <v>2740</v>
      </c>
      <c r="G823" s="40" t="s">
        <v>26</v>
      </c>
      <c r="H823" s="40" t="s">
        <v>33</v>
      </c>
      <c r="I823" s="40"/>
      <c r="J823" s="40">
        <v>22.8</v>
      </c>
      <c r="K823" s="40">
        <v>14.4</v>
      </c>
      <c r="L823" s="40">
        <v>10.7</v>
      </c>
      <c r="M823" s="40"/>
      <c r="N823" s="40"/>
      <c r="O823" s="40"/>
      <c r="P823" s="40"/>
      <c r="Q823" s="40">
        <v>13</v>
      </c>
      <c r="R823" s="40">
        <v>49</v>
      </c>
      <c r="S823" s="40">
        <f t="shared" si="19"/>
        <v>36</v>
      </c>
      <c r="T823" s="40">
        <v>0</v>
      </c>
      <c r="U823" s="40"/>
      <c r="V823" s="40"/>
      <c r="W823" s="40"/>
      <c r="X823" s="40" t="s">
        <v>2741</v>
      </c>
      <c r="Y823" s="40"/>
      <c r="Z823" s="40"/>
      <c r="AA823" s="40"/>
      <c r="AB823" s="40"/>
      <c r="AC823" s="40" t="s">
        <v>2638</v>
      </c>
      <c r="AD823" s="40" t="s">
        <v>216</v>
      </c>
      <c r="AE823" s="40" t="s">
        <v>2742</v>
      </c>
    </row>
    <row r="824" spans="1:31" s="45" customFormat="1">
      <c r="A824" s="102" t="s">
        <v>2919</v>
      </c>
      <c r="B824" s="113">
        <v>42803</v>
      </c>
      <c r="C824" s="102" t="s">
        <v>658</v>
      </c>
      <c r="D824" s="102" t="s">
        <v>35</v>
      </c>
      <c r="E824" s="102" t="s">
        <v>25</v>
      </c>
      <c r="F824" s="111" t="s">
        <v>2700</v>
      </c>
      <c r="G824" s="111" t="s">
        <v>26</v>
      </c>
      <c r="H824" s="111" t="s">
        <v>27</v>
      </c>
      <c r="I824" s="111"/>
      <c r="J824" s="111">
        <v>24.6</v>
      </c>
      <c r="K824" s="111">
        <v>15.2</v>
      </c>
      <c r="L824" s="111">
        <v>24</v>
      </c>
      <c r="M824" s="111"/>
      <c r="N824" s="111"/>
      <c r="O824" s="111"/>
      <c r="P824" s="111"/>
      <c r="Q824" s="111">
        <v>13</v>
      </c>
      <c r="R824" s="111">
        <v>58</v>
      </c>
      <c r="S824" s="111">
        <f t="shared" si="19"/>
        <v>45</v>
      </c>
      <c r="T824" s="111">
        <v>0</v>
      </c>
      <c r="U824" s="102"/>
      <c r="V824" s="102"/>
      <c r="W824" s="102"/>
      <c r="X824" s="102" t="s">
        <v>2709</v>
      </c>
      <c r="Y824" s="102"/>
      <c r="Z824" s="102"/>
      <c r="AA824" s="102"/>
      <c r="AB824" s="102"/>
      <c r="AC824" s="102" t="s">
        <v>2638</v>
      </c>
      <c r="AD824" s="102" t="s">
        <v>70</v>
      </c>
      <c r="AE824" s="102"/>
    </row>
    <row r="825" spans="1:31" s="45" customFormat="1">
      <c r="A825" s="102" t="s">
        <v>2919</v>
      </c>
      <c r="B825" s="113">
        <v>42803</v>
      </c>
      <c r="C825" s="102" t="s">
        <v>639</v>
      </c>
      <c r="D825" s="102" t="s">
        <v>146</v>
      </c>
      <c r="E825" s="102" t="s">
        <v>25</v>
      </c>
      <c r="F825" s="111" t="s">
        <v>3046</v>
      </c>
      <c r="G825" s="111" t="s">
        <v>26</v>
      </c>
      <c r="H825" s="111" t="s">
        <v>27</v>
      </c>
      <c r="I825" s="111"/>
      <c r="J825" s="111">
        <v>31.3</v>
      </c>
      <c r="K825" s="111">
        <v>17.600000000000001</v>
      </c>
      <c r="L825" s="111">
        <v>10.199999999999999</v>
      </c>
      <c r="M825" s="111"/>
      <c r="N825" s="111"/>
      <c r="O825" s="111"/>
      <c r="P825" s="111"/>
      <c r="Q825" s="111">
        <v>13</v>
      </c>
      <c r="R825" s="111">
        <v>71</v>
      </c>
      <c r="S825" s="111">
        <f t="shared" si="19"/>
        <v>58</v>
      </c>
      <c r="T825" s="111">
        <v>0</v>
      </c>
      <c r="U825" s="102"/>
      <c r="V825" s="102"/>
      <c r="W825" s="102"/>
      <c r="X825" s="102" t="s">
        <v>2701</v>
      </c>
      <c r="Y825" s="102"/>
      <c r="Z825" s="102"/>
      <c r="AA825" s="102"/>
      <c r="AB825" s="102"/>
      <c r="AC825" s="102" t="s">
        <v>2638</v>
      </c>
      <c r="AD825" s="102" t="s">
        <v>70</v>
      </c>
      <c r="AE825" s="102" t="s">
        <v>2702</v>
      </c>
    </row>
    <row r="826" spans="1:31" s="82" customFormat="1">
      <c r="A826" s="40" t="s">
        <v>2918</v>
      </c>
      <c r="B826" s="94">
        <v>42802</v>
      </c>
      <c r="C826" s="40" t="s">
        <v>586</v>
      </c>
      <c r="D826" s="40" t="s">
        <v>32</v>
      </c>
      <c r="E826" s="40" t="s">
        <v>25</v>
      </c>
      <c r="F826" s="59" t="s">
        <v>2668</v>
      </c>
      <c r="G826" s="40" t="s">
        <v>224</v>
      </c>
      <c r="H826" s="40" t="s">
        <v>27</v>
      </c>
      <c r="I826" s="40"/>
      <c r="J826" s="40">
        <v>23.7</v>
      </c>
      <c r="K826" s="40">
        <v>14.7</v>
      </c>
      <c r="L826" s="40">
        <v>13.3</v>
      </c>
      <c r="M826" s="40"/>
      <c r="N826" s="40"/>
      <c r="O826" s="40"/>
      <c r="P826" s="40"/>
      <c r="Q826" s="40">
        <v>13</v>
      </c>
      <c r="R826" s="40">
        <v>61</v>
      </c>
      <c r="S826" s="40">
        <f>61-13</f>
        <v>48</v>
      </c>
      <c r="T826" s="40"/>
      <c r="U826" s="40"/>
      <c r="V826" s="40"/>
      <c r="W826" s="40"/>
      <c r="X826" s="40" t="s">
        <v>2669</v>
      </c>
      <c r="Y826" s="40">
        <v>0</v>
      </c>
      <c r="Z826" s="40"/>
      <c r="AA826" s="40"/>
      <c r="AB826" s="40"/>
      <c r="AC826" s="40" t="s">
        <v>2638</v>
      </c>
      <c r="AD826" s="40" t="s">
        <v>1328</v>
      </c>
      <c r="AE826" s="40"/>
    </row>
    <row r="827" spans="1:31" s="82" customFormat="1">
      <c r="A827" s="40" t="s">
        <v>2923</v>
      </c>
      <c r="B827" s="94">
        <v>42807</v>
      </c>
      <c r="C827" s="40" t="s">
        <v>591</v>
      </c>
      <c r="D827" s="40" t="s">
        <v>30</v>
      </c>
      <c r="E827" s="40" t="s">
        <v>25</v>
      </c>
      <c r="F827" s="40" t="s">
        <v>2746</v>
      </c>
      <c r="G827" s="40" t="s">
        <v>224</v>
      </c>
      <c r="H827" s="40" t="s">
        <v>27</v>
      </c>
      <c r="I827" s="40"/>
      <c r="J827" s="40">
        <v>22.6</v>
      </c>
      <c r="K827" s="40">
        <v>16.8</v>
      </c>
      <c r="L827" s="40">
        <v>17.3</v>
      </c>
      <c r="M827" s="40"/>
      <c r="N827" s="40"/>
      <c r="O827" s="40"/>
      <c r="P827" s="40"/>
      <c r="Q827" s="40">
        <v>14</v>
      </c>
      <c r="R827" s="40">
        <v>51</v>
      </c>
      <c r="S827" s="40">
        <f>51-14</f>
        <v>37</v>
      </c>
      <c r="T827" s="40"/>
      <c r="U827" s="40"/>
      <c r="V827" s="40"/>
      <c r="W827" s="40"/>
      <c r="X827" s="40" t="s">
        <v>2747</v>
      </c>
      <c r="Y827" s="40" t="s">
        <v>2748</v>
      </c>
      <c r="Z827" s="40"/>
      <c r="AA827" s="40"/>
      <c r="AB827" s="40"/>
      <c r="AC827" s="40" t="s">
        <v>1328</v>
      </c>
      <c r="AD827" s="40" t="s">
        <v>1328</v>
      </c>
      <c r="AE827" s="40" t="s">
        <v>2749</v>
      </c>
    </row>
    <row r="828" spans="1:31" s="82" customFormat="1">
      <c r="A828" s="40" t="s">
        <v>2916</v>
      </c>
      <c r="B828" s="94">
        <v>42801</v>
      </c>
      <c r="C828" s="40" t="s">
        <v>650</v>
      </c>
      <c r="D828" s="40" t="s">
        <v>30</v>
      </c>
      <c r="E828" s="40" t="s">
        <v>25</v>
      </c>
      <c r="F828" s="59" t="s">
        <v>2654</v>
      </c>
      <c r="G828" s="40" t="s">
        <v>26</v>
      </c>
      <c r="H828" s="40" t="s">
        <v>27</v>
      </c>
      <c r="I828" s="40"/>
      <c r="J828" s="40">
        <v>27</v>
      </c>
      <c r="K828" s="40">
        <v>14.6</v>
      </c>
      <c r="L828" s="40">
        <v>15.9</v>
      </c>
      <c r="M828" s="40"/>
      <c r="N828" s="40"/>
      <c r="O828" s="40"/>
      <c r="P828" s="40"/>
      <c r="Q828" s="40">
        <v>11</v>
      </c>
      <c r="R828" s="40">
        <v>62</v>
      </c>
      <c r="S828" s="40">
        <f>R828-Q828</f>
        <v>51</v>
      </c>
      <c r="T828" s="40">
        <v>9</v>
      </c>
      <c r="U828" s="40"/>
      <c r="V828" s="40"/>
      <c r="W828" s="40"/>
      <c r="X828" s="40" t="s">
        <v>2655</v>
      </c>
      <c r="Y828" s="40" t="s">
        <v>2656</v>
      </c>
      <c r="Z828" s="40"/>
      <c r="AA828" s="40"/>
      <c r="AB828" s="40"/>
      <c r="AC828" s="40" t="s">
        <v>2638</v>
      </c>
      <c r="AD828" s="40" t="s">
        <v>70</v>
      </c>
      <c r="AE828" s="40"/>
    </row>
    <row r="829" spans="1:31" s="82" customFormat="1">
      <c r="A829" s="40" t="s">
        <v>2919</v>
      </c>
      <c r="B829" s="94">
        <v>42803</v>
      </c>
      <c r="C829" s="40" t="s">
        <v>740</v>
      </c>
      <c r="D829" s="40" t="s">
        <v>30</v>
      </c>
      <c r="E829" s="40" t="s">
        <v>25</v>
      </c>
      <c r="F829" s="40" t="s">
        <v>2706</v>
      </c>
      <c r="G829" s="40" t="s">
        <v>224</v>
      </c>
      <c r="H829" s="40" t="s">
        <v>27</v>
      </c>
      <c r="I829" s="40"/>
      <c r="J829" s="40">
        <v>22.2</v>
      </c>
      <c r="K829" s="40">
        <v>16.2</v>
      </c>
      <c r="L829" s="40">
        <v>19</v>
      </c>
      <c r="M829" s="40"/>
      <c r="N829" s="40"/>
      <c r="O829" s="40"/>
      <c r="P829" s="40"/>
      <c r="Q829" s="40">
        <v>13</v>
      </c>
      <c r="R829" s="40">
        <v>54</v>
      </c>
      <c r="S829" s="40">
        <f>R829-Q829</f>
        <v>41</v>
      </c>
      <c r="T829" s="40">
        <v>10</v>
      </c>
      <c r="U829" s="40"/>
      <c r="V829" s="40"/>
      <c r="W829" s="40"/>
      <c r="X829" s="40" t="s">
        <v>2707</v>
      </c>
      <c r="Y829" s="40" t="s">
        <v>2708</v>
      </c>
      <c r="Z829" s="40"/>
      <c r="AA829" s="40"/>
      <c r="AB829" s="40"/>
      <c r="AC829" s="40" t="s">
        <v>2638</v>
      </c>
      <c r="AD829" s="40" t="s">
        <v>70</v>
      </c>
      <c r="AE829" s="40"/>
    </row>
    <row r="830" spans="1:31" s="82" customFormat="1">
      <c r="A830" s="40" t="s">
        <v>2920</v>
      </c>
      <c r="B830" s="94">
        <v>42804</v>
      </c>
      <c r="C830" s="40" t="s">
        <v>590</v>
      </c>
      <c r="D830" s="40" t="s">
        <v>30</v>
      </c>
      <c r="E830" s="40" t="s">
        <v>25</v>
      </c>
      <c r="F830" s="40" t="s">
        <v>2715</v>
      </c>
      <c r="G830" s="40" t="s">
        <v>224</v>
      </c>
      <c r="H830" s="40" t="s">
        <v>90</v>
      </c>
      <c r="I830" s="40" t="s">
        <v>2716</v>
      </c>
      <c r="J830" s="40">
        <v>21.1</v>
      </c>
      <c r="K830" s="40">
        <v>17.899999999999999</v>
      </c>
      <c r="L830" s="40">
        <v>12.4</v>
      </c>
      <c r="M830" s="40"/>
      <c r="N830" s="40"/>
      <c r="O830" s="40"/>
      <c r="P830" s="40"/>
      <c r="Q830" s="40">
        <v>13</v>
      </c>
      <c r="R830" s="40" t="s">
        <v>2652</v>
      </c>
      <c r="S830" s="40" t="s">
        <v>2652</v>
      </c>
      <c r="T830" s="40">
        <v>3</v>
      </c>
      <c r="U830" s="40"/>
      <c r="V830" s="40"/>
      <c r="W830" s="40"/>
      <c r="X830" s="40" t="s">
        <v>2717</v>
      </c>
      <c r="Y830" s="40" t="s">
        <v>2718</v>
      </c>
      <c r="Z830" s="40"/>
      <c r="AA830" s="40"/>
      <c r="AB830" s="40"/>
      <c r="AC830" s="40" t="s">
        <v>2638</v>
      </c>
      <c r="AD830" s="40" t="s">
        <v>1328</v>
      </c>
      <c r="AE830" s="40" t="s">
        <v>2719</v>
      </c>
    </row>
    <row r="831" spans="1:31" s="82" customFormat="1">
      <c r="A831" s="40" t="s">
        <v>2918</v>
      </c>
      <c r="B831" s="94">
        <v>42802</v>
      </c>
      <c r="C831" s="40" t="s">
        <v>658</v>
      </c>
      <c r="D831" s="40" t="s">
        <v>30</v>
      </c>
      <c r="E831" s="40" t="s">
        <v>25</v>
      </c>
      <c r="F831" s="40" t="s">
        <v>2680</v>
      </c>
      <c r="G831" s="40" t="s">
        <v>26</v>
      </c>
      <c r="H831" s="40" t="s">
        <v>27</v>
      </c>
      <c r="I831" s="40"/>
      <c r="J831" s="40">
        <v>25.5</v>
      </c>
      <c r="K831" s="40">
        <v>14.3</v>
      </c>
      <c r="L831" s="40">
        <v>16.2</v>
      </c>
      <c r="M831" s="40"/>
      <c r="N831" s="40"/>
      <c r="O831" s="40"/>
      <c r="P831" s="40"/>
      <c r="Q831" s="40">
        <v>13</v>
      </c>
      <c r="R831" s="40">
        <v>60</v>
      </c>
      <c r="S831" s="40">
        <v>47</v>
      </c>
      <c r="T831" s="40">
        <v>0</v>
      </c>
      <c r="U831" s="40"/>
      <c r="V831" s="40"/>
      <c r="W831" s="40"/>
      <c r="X831" s="40" t="s">
        <v>2681</v>
      </c>
      <c r="Y831" s="40"/>
      <c r="Z831" s="40"/>
      <c r="AA831" s="40"/>
      <c r="AB831" s="40"/>
      <c r="AC831" s="40" t="s">
        <v>2638</v>
      </c>
      <c r="AD831" s="40" t="s">
        <v>70</v>
      </c>
      <c r="AE831" s="40"/>
    </row>
    <row r="832" spans="1:31">
      <c r="A832" s="47"/>
      <c r="B832" s="40"/>
      <c r="C832" s="47"/>
      <c r="D832" s="40"/>
      <c r="E832" s="40"/>
      <c r="H832" s="40"/>
      <c r="I832" s="40"/>
      <c r="J832" s="47"/>
      <c r="K832" s="45"/>
      <c r="L832" s="45"/>
    </row>
    <row r="833" spans="1:12">
      <c r="A833" s="47"/>
      <c r="B833" s="40"/>
      <c r="C833" s="47"/>
      <c r="D833" s="40"/>
      <c r="E833" s="40"/>
      <c r="H833" s="40"/>
      <c r="I833" s="40"/>
      <c r="J833" s="47"/>
      <c r="K833" s="40"/>
      <c r="L833" s="40"/>
    </row>
    <row r="834" spans="1:12">
      <c r="A834" s="47"/>
      <c r="B834" s="40"/>
      <c r="C834" s="47"/>
      <c r="D834" s="40"/>
      <c r="E834" s="40"/>
      <c r="H834" s="40"/>
      <c r="I834" s="40"/>
      <c r="J834" s="47"/>
      <c r="K834" s="40"/>
      <c r="L834" s="40"/>
    </row>
    <row r="835" spans="1:12">
      <c r="A835" s="47"/>
      <c r="B835" s="40"/>
      <c r="C835" s="47"/>
      <c r="D835" s="40"/>
      <c r="E835" s="40"/>
      <c r="H835" s="40"/>
      <c r="I835" s="40"/>
      <c r="J835" s="47"/>
      <c r="K835" s="40"/>
      <c r="L835" s="40"/>
    </row>
    <row r="836" spans="1:12">
      <c r="A836" s="47"/>
      <c r="B836" s="40"/>
      <c r="C836" s="47"/>
      <c r="D836" s="40"/>
      <c r="E836" s="40"/>
      <c r="H836" s="43"/>
      <c r="I836" s="43"/>
      <c r="J836" s="43"/>
      <c r="K836" s="40"/>
      <c r="L836" s="40"/>
    </row>
    <row r="837" spans="1:12">
      <c r="A837" s="47"/>
      <c r="B837" s="40"/>
      <c r="C837" s="47"/>
      <c r="D837" s="40"/>
      <c r="E837" s="40"/>
      <c r="H837" s="43"/>
      <c r="I837" s="43"/>
      <c r="J837" s="43"/>
      <c r="K837" s="40"/>
      <c r="L837" s="40"/>
    </row>
    <row r="838" spans="1:12">
      <c r="A838" s="47"/>
      <c r="B838" s="40"/>
      <c r="C838" s="47"/>
      <c r="D838" s="40"/>
      <c r="E838" s="40"/>
      <c r="H838" s="40"/>
      <c r="I838" s="40"/>
      <c r="J838" s="47"/>
      <c r="K838" s="40"/>
      <c r="L838" s="40"/>
    </row>
    <row r="839" spans="1:12">
      <c r="A839" s="47"/>
      <c r="B839" s="40"/>
      <c r="C839" s="47"/>
      <c r="D839" s="40"/>
      <c r="E839" s="40"/>
      <c r="H839" s="40"/>
      <c r="I839" s="40"/>
      <c r="J839" s="47"/>
      <c r="K839" s="40"/>
      <c r="L839" s="40"/>
    </row>
    <row r="840" spans="1:12">
      <c r="A840" s="47"/>
      <c r="B840" s="40"/>
      <c r="C840" s="47"/>
      <c r="D840" s="40"/>
      <c r="E840" s="40"/>
      <c r="H840" s="40"/>
      <c r="I840" s="40"/>
      <c r="J840" s="47"/>
      <c r="K840" s="40"/>
      <c r="L840" s="40"/>
    </row>
    <row r="841" spans="1:12">
      <c r="A841" s="47"/>
      <c r="B841" s="40"/>
      <c r="C841" s="47"/>
      <c r="D841" s="40"/>
      <c r="E841" s="40"/>
      <c r="H841" s="40"/>
      <c r="I841" s="40"/>
      <c r="J841" s="47"/>
      <c r="K841" s="40"/>
      <c r="L841" s="40"/>
    </row>
    <row r="842" spans="1:12">
      <c r="A842" s="73"/>
      <c r="B842" s="40"/>
      <c r="C842" s="47"/>
      <c r="D842" s="40"/>
      <c r="E842" s="40"/>
      <c r="H842" s="40"/>
      <c r="I842" s="40"/>
      <c r="J842" s="40"/>
      <c r="K842" s="40"/>
      <c r="L842" s="40"/>
    </row>
    <row r="843" spans="1:12">
      <c r="A843" s="47"/>
      <c r="B843" s="42"/>
      <c r="C843" s="73"/>
      <c r="D843" s="40"/>
      <c r="E843" s="40"/>
      <c r="H843" s="40"/>
      <c r="I843" s="40"/>
      <c r="J843" s="40"/>
      <c r="K843" s="40"/>
      <c r="L843" s="40"/>
    </row>
    <row r="844" spans="1:12">
      <c r="A844" s="47"/>
      <c r="B844" s="40"/>
      <c r="C844" s="47"/>
      <c r="D844" s="40"/>
      <c r="E844" s="40"/>
      <c r="H844" s="40"/>
      <c r="I844" s="40"/>
      <c r="J844" s="47"/>
      <c r="K844" s="40"/>
      <c r="L844" s="40"/>
    </row>
    <row r="845" spans="1:12">
      <c r="A845" s="47"/>
      <c r="B845" s="40"/>
      <c r="C845" s="47"/>
      <c r="D845" s="40"/>
      <c r="E845" s="40"/>
      <c r="H845" s="40"/>
      <c r="I845" s="40"/>
      <c r="J845" s="47"/>
      <c r="K845" s="40"/>
      <c r="L845" s="40"/>
    </row>
    <row r="846" spans="1:12">
      <c r="A846" s="47"/>
      <c r="B846" s="40"/>
      <c r="C846" s="47"/>
      <c r="D846" s="40"/>
      <c r="E846" s="40"/>
      <c r="H846" s="40"/>
      <c r="I846" s="40"/>
      <c r="J846" s="47"/>
      <c r="K846" s="40"/>
      <c r="L846" s="40"/>
    </row>
    <row r="847" spans="1:12">
      <c r="A847" s="47"/>
      <c r="B847" s="40"/>
      <c r="C847" s="47"/>
      <c r="D847" s="40"/>
      <c r="E847" s="40"/>
      <c r="H847" s="40"/>
      <c r="I847" s="40"/>
      <c r="J847" s="47"/>
      <c r="K847" s="41"/>
      <c r="L847" s="41"/>
    </row>
    <row r="848" spans="1:12">
      <c r="A848" s="47"/>
      <c r="B848" s="40"/>
      <c r="C848" s="47"/>
      <c r="D848" s="40"/>
      <c r="E848" s="40"/>
      <c r="H848" s="40"/>
      <c r="I848" s="40"/>
      <c r="J848" s="47"/>
      <c r="K848" s="40"/>
      <c r="L848" s="40"/>
    </row>
    <row r="849" spans="1:12">
      <c r="A849" s="47"/>
      <c r="B849" s="40"/>
      <c r="C849" s="47"/>
      <c r="D849" s="40"/>
      <c r="E849" s="40"/>
      <c r="H849" s="40"/>
      <c r="I849" s="40"/>
      <c r="J849" s="47"/>
      <c r="K849" s="40"/>
      <c r="L849" s="40"/>
    </row>
    <row r="850" spans="1:12">
      <c r="A850" s="47"/>
      <c r="B850" s="40"/>
      <c r="C850" s="47"/>
      <c r="D850" s="40"/>
      <c r="E850" s="40"/>
      <c r="H850" s="40"/>
      <c r="I850" s="40"/>
      <c r="J850" s="47"/>
      <c r="K850" s="40"/>
      <c r="L850" s="40"/>
    </row>
    <row r="851" spans="1:12">
      <c r="A851" s="47"/>
      <c r="B851" s="40"/>
      <c r="C851" s="47"/>
      <c r="D851" s="40"/>
      <c r="E851" s="40"/>
      <c r="H851" s="40"/>
      <c r="I851" s="40"/>
      <c r="J851" s="47"/>
      <c r="K851" s="40"/>
      <c r="L851" s="40"/>
    </row>
    <row r="852" spans="1:12">
      <c r="A852" s="47"/>
      <c r="B852" s="40"/>
      <c r="C852" s="47"/>
      <c r="D852" s="40"/>
      <c r="E852" s="40"/>
      <c r="H852" s="40"/>
      <c r="I852" s="40"/>
      <c r="J852" s="47"/>
      <c r="K852" s="40"/>
      <c r="L852" s="40"/>
    </row>
    <row r="853" spans="1:12">
      <c r="A853" s="47"/>
      <c r="B853" s="40"/>
      <c r="C853" s="47"/>
      <c r="D853" s="40"/>
      <c r="E853" s="40"/>
      <c r="H853" s="43"/>
      <c r="I853" s="43"/>
      <c r="J853" s="43"/>
      <c r="K853" s="40"/>
      <c r="L853" s="40"/>
    </row>
    <row r="854" spans="1:12">
      <c r="A854" s="47"/>
      <c r="B854" s="40"/>
      <c r="C854" s="47"/>
      <c r="D854" s="40"/>
      <c r="E854" s="40"/>
      <c r="H854" s="40"/>
      <c r="I854" s="40"/>
      <c r="J854" s="47"/>
      <c r="K854" s="40"/>
      <c r="L854" s="40"/>
    </row>
    <row r="855" spans="1:12">
      <c r="A855" s="47"/>
      <c r="B855" s="40"/>
      <c r="C855" s="47"/>
      <c r="D855" s="40"/>
      <c r="E855" s="40"/>
      <c r="H855" s="40"/>
      <c r="I855" s="40"/>
      <c r="J855" s="47"/>
      <c r="K855" s="40"/>
      <c r="L855" s="40"/>
    </row>
    <row r="856" spans="1:12">
      <c r="A856" s="47"/>
      <c r="B856" s="40"/>
      <c r="C856" s="47"/>
      <c r="D856" s="40"/>
      <c r="E856" s="40"/>
      <c r="H856" s="40"/>
      <c r="I856" s="40"/>
      <c r="J856" s="40"/>
      <c r="K856" s="40"/>
      <c r="L856" s="40"/>
    </row>
    <row r="857" spans="1:12">
      <c r="A857" s="74"/>
      <c r="B857" s="40"/>
      <c r="C857" s="47"/>
      <c r="D857" s="40"/>
      <c r="E857" s="40"/>
      <c r="H857" s="40"/>
      <c r="I857" s="40"/>
      <c r="J857" s="47"/>
      <c r="K857" s="40"/>
      <c r="L857" s="40"/>
    </row>
    <row r="858" spans="1:12">
      <c r="A858" s="47"/>
      <c r="B858" s="40"/>
      <c r="C858" s="74"/>
      <c r="D858" s="40"/>
      <c r="E858" s="40"/>
      <c r="H858" s="40"/>
      <c r="I858" s="40"/>
      <c r="J858" s="47"/>
      <c r="K858" s="40"/>
      <c r="L858" s="40"/>
    </row>
    <row r="859" spans="1:12">
      <c r="A859" s="47"/>
      <c r="B859" s="40"/>
      <c r="C859" s="47"/>
      <c r="D859" s="40"/>
      <c r="E859" s="40"/>
      <c r="H859" s="40"/>
      <c r="I859" s="40"/>
      <c r="J859" s="47"/>
      <c r="K859" s="40"/>
      <c r="L859" s="40"/>
    </row>
    <row r="860" spans="1:12">
      <c r="A860" s="47"/>
      <c r="B860" s="40"/>
      <c r="C860" s="47"/>
      <c r="D860" s="40"/>
      <c r="E860" s="40"/>
      <c r="H860" s="40"/>
      <c r="I860" s="40"/>
      <c r="J860" s="47"/>
      <c r="K860" s="40"/>
      <c r="L860" s="40"/>
    </row>
    <row r="861" spans="1:12">
      <c r="A861" s="47"/>
      <c r="B861" s="40"/>
      <c r="C861" s="47"/>
      <c r="D861" s="40"/>
      <c r="E861" s="40"/>
      <c r="H861" s="40"/>
      <c r="I861" s="40"/>
      <c r="J861" s="40"/>
      <c r="K861" s="40"/>
      <c r="L861" s="40"/>
    </row>
    <row r="862" spans="1:12">
      <c r="A862" s="47"/>
      <c r="B862" s="40"/>
      <c r="C862" s="47"/>
      <c r="D862" s="40"/>
      <c r="E862" s="40"/>
      <c r="H862" s="40"/>
      <c r="I862" s="40"/>
      <c r="J862" s="40"/>
      <c r="K862" s="40"/>
      <c r="L862" s="40"/>
    </row>
    <row r="863" spans="1:12">
      <c r="A863" s="47"/>
      <c r="B863" s="40"/>
      <c r="C863" s="47"/>
      <c r="D863" s="40"/>
      <c r="E863" s="40"/>
      <c r="H863" s="40"/>
      <c r="I863" s="40"/>
      <c r="J863" s="40"/>
      <c r="K863" s="40"/>
      <c r="L863" s="40"/>
    </row>
    <row r="864" spans="1:12">
      <c r="A864" s="47"/>
      <c r="B864" s="40"/>
      <c r="C864" s="47"/>
      <c r="D864" s="40"/>
      <c r="E864" s="40"/>
      <c r="H864" s="40"/>
      <c r="I864" s="40"/>
      <c r="J864" s="47"/>
      <c r="K864" s="40"/>
      <c r="L864" s="40"/>
    </row>
    <row r="865" spans="1:12">
      <c r="A865" s="47"/>
      <c r="B865" s="40"/>
      <c r="C865" s="47"/>
      <c r="D865" s="40"/>
      <c r="E865" s="40"/>
      <c r="H865" s="40"/>
      <c r="I865" s="40"/>
      <c r="J865" s="40"/>
      <c r="K865" s="40"/>
      <c r="L865" s="40"/>
    </row>
    <row r="866" spans="1:12">
      <c r="A866" s="47"/>
      <c r="B866" s="40"/>
      <c r="C866" s="47"/>
      <c r="D866" s="40"/>
      <c r="E866" s="40"/>
      <c r="H866" s="40"/>
      <c r="I866" s="40"/>
      <c r="J866" s="47"/>
      <c r="K866" s="40"/>
      <c r="L866" s="40"/>
    </row>
    <row r="867" spans="1:12">
      <c r="A867" s="47"/>
      <c r="B867" s="40"/>
      <c r="C867" s="47"/>
      <c r="D867" s="40"/>
      <c r="E867" s="40"/>
      <c r="H867" s="40"/>
      <c r="I867" s="40"/>
      <c r="J867" s="47"/>
      <c r="K867" s="40"/>
      <c r="L867" s="40"/>
    </row>
    <row r="868" spans="1:12">
      <c r="A868" s="47"/>
      <c r="B868" s="40"/>
      <c r="C868" s="47"/>
      <c r="D868" s="40"/>
      <c r="E868" s="40"/>
      <c r="H868" s="40"/>
      <c r="I868" s="40"/>
      <c r="J868" s="47"/>
      <c r="K868" s="40"/>
      <c r="L868" s="40"/>
    </row>
    <row r="869" spans="1:12">
      <c r="A869" s="47"/>
      <c r="B869" s="40"/>
      <c r="C869" s="47"/>
      <c r="D869" s="40"/>
      <c r="E869" s="40"/>
      <c r="H869" s="40"/>
      <c r="I869" s="40"/>
      <c r="J869" s="47"/>
      <c r="K869" s="40"/>
      <c r="L869" s="40"/>
    </row>
    <row r="870" spans="1:12">
      <c r="A870" s="47"/>
      <c r="B870" s="40"/>
      <c r="C870" s="47"/>
      <c r="D870" s="40"/>
      <c r="E870" s="40"/>
      <c r="H870" s="40"/>
      <c r="I870" s="40"/>
      <c r="J870" s="47"/>
      <c r="K870" s="40"/>
      <c r="L870" s="40"/>
    </row>
    <row r="871" spans="1:12">
      <c r="A871" s="47"/>
      <c r="B871" s="40"/>
      <c r="C871" s="47"/>
      <c r="D871" s="40"/>
      <c r="E871" s="40"/>
      <c r="H871" s="40"/>
      <c r="I871" s="40"/>
      <c r="J871" s="47"/>
      <c r="K871" s="40"/>
      <c r="L871" s="40"/>
    </row>
    <row r="872" spans="1:12">
      <c r="A872" s="47"/>
      <c r="B872" s="40"/>
      <c r="C872" s="47"/>
      <c r="D872" s="40"/>
      <c r="E872" s="40"/>
      <c r="H872" s="40"/>
      <c r="I872" s="40"/>
      <c r="J872" s="47"/>
      <c r="K872" s="40"/>
      <c r="L872" s="40"/>
    </row>
    <row r="873" spans="1:12">
      <c r="A873" s="47"/>
      <c r="B873" s="40"/>
      <c r="C873" s="47"/>
      <c r="D873" s="40"/>
      <c r="E873" s="40"/>
      <c r="H873" s="40"/>
      <c r="I873" s="40"/>
      <c r="J873" s="47"/>
      <c r="K873" s="40"/>
      <c r="L873" s="40"/>
    </row>
    <row r="874" spans="1:12">
      <c r="A874" s="47"/>
      <c r="B874" s="40"/>
      <c r="C874" s="47"/>
      <c r="D874" s="40"/>
      <c r="E874" s="40"/>
      <c r="H874" s="40"/>
      <c r="I874" s="40"/>
      <c r="J874" s="47"/>
      <c r="K874" s="40"/>
      <c r="L874" s="40"/>
    </row>
    <row r="875" spans="1:12">
      <c r="A875" s="47"/>
      <c r="B875" s="40"/>
      <c r="C875" s="47"/>
      <c r="D875" s="40"/>
      <c r="E875" s="40"/>
      <c r="H875" s="40"/>
      <c r="I875" s="40"/>
      <c r="J875" s="47"/>
      <c r="K875" s="40"/>
      <c r="L875" s="40"/>
    </row>
    <row r="876" spans="1:12">
      <c r="A876" s="47"/>
      <c r="B876" s="40"/>
      <c r="C876" s="47"/>
      <c r="D876" s="40"/>
      <c r="E876" s="40"/>
      <c r="H876" s="40"/>
      <c r="I876" s="40"/>
      <c r="J876" s="47"/>
      <c r="K876" s="40"/>
      <c r="L876" s="40"/>
    </row>
    <row r="877" spans="1:12">
      <c r="A877" s="47"/>
      <c r="B877" s="40"/>
      <c r="C877" s="47"/>
      <c r="D877" s="40"/>
      <c r="E877" s="40"/>
      <c r="H877" s="40"/>
      <c r="I877" s="40"/>
      <c r="J877" s="47"/>
      <c r="K877" s="40"/>
      <c r="L877" s="40"/>
    </row>
    <row r="878" spans="1:12">
      <c r="A878" s="47"/>
      <c r="B878" s="40"/>
      <c r="C878" s="47"/>
      <c r="D878" s="40"/>
      <c r="E878" s="40"/>
      <c r="H878" s="40"/>
      <c r="I878" s="40"/>
      <c r="J878" s="47"/>
      <c r="K878" s="40"/>
      <c r="L878" s="40"/>
    </row>
    <row r="879" spans="1:12">
      <c r="A879" s="74"/>
      <c r="B879" s="40"/>
      <c r="C879" s="47"/>
      <c r="D879" s="40"/>
      <c r="E879" s="40"/>
      <c r="H879" s="40"/>
      <c r="I879" s="40"/>
      <c r="J879" s="47"/>
      <c r="K879" s="40"/>
      <c r="L879" s="40"/>
    </row>
    <row r="880" spans="1:12">
      <c r="A880" s="47"/>
      <c r="B880" s="40"/>
      <c r="C880" s="74"/>
      <c r="D880" s="40"/>
      <c r="E880" s="40"/>
      <c r="H880" s="40"/>
      <c r="I880" s="40"/>
      <c r="J880" s="47"/>
      <c r="K880" s="40"/>
      <c r="L880" s="40"/>
    </row>
    <row r="881" spans="1:12">
      <c r="A881" s="47"/>
      <c r="B881" s="40"/>
      <c r="C881" s="47"/>
      <c r="D881" s="40"/>
      <c r="E881" s="40"/>
      <c r="H881" s="40"/>
      <c r="I881" s="40"/>
      <c r="J881" s="47"/>
      <c r="K881" s="40"/>
      <c r="L881" s="40"/>
    </row>
    <row r="882" spans="1:12">
      <c r="A882" s="47"/>
      <c r="B882" s="40"/>
      <c r="C882" s="47"/>
      <c r="D882" s="41"/>
      <c r="E882" s="41"/>
      <c r="H882" s="40"/>
      <c r="I882" s="40"/>
      <c r="J882" s="47"/>
      <c r="K882" s="40"/>
      <c r="L882" s="40"/>
    </row>
    <row r="883" spans="1:12">
      <c r="A883" s="47"/>
      <c r="B883" s="40"/>
      <c r="C883" s="47"/>
      <c r="D883" s="45"/>
      <c r="E883" s="45"/>
      <c r="H883" s="40"/>
      <c r="I883" s="40"/>
      <c r="J883" s="47"/>
      <c r="K883" s="40"/>
      <c r="L883" s="40"/>
    </row>
    <row r="884" spans="1:12">
      <c r="A884" s="47"/>
      <c r="B884" s="40"/>
      <c r="C884" s="47"/>
      <c r="D884" s="42"/>
      <c r="E884" s="42"/>
      <c r="H884" s="40"/>
      <c r="I884" s="40"/>
      <c r="J884" s="47"/>
      <c r="K884" s="40"/>
      <c r="L884" s="40"/>
    </row>
    <row r="885" spans="1:12">
      <c r="A885" s="47"/>
      <c r="B885" s="40"/>
      <c r="C885" s="47"/>
      <c r="D885" s="40"/>
      <c r="E885" s="40"/>
      <c r="H885" s="40"/>
      <c r="I885" s="40"/>
      <c r="J885" s="47"/>
      <c r="K885" s="40"/>
      <c r="L885" s="40"/>
    </row>
    <row r="886" spans="1:12">
      <c r="A886" s="47"/>
      <c r="B886" s="40"/>
      <c r="C886" s="47"/>
      <c r="D886" s="40"/>
      <c r="E886" s="40"/>
      <c r="H886" s="40"/>
      <c r="I886" s="40"/>
      <c r="J886" s="47"/>
      <c r="K886" s="40"/>
      <c r="L886" s="40"/>
    </row>
    <row r="887" spans="1:12">
      <c r="A887" s="47"/>
      <c r="B887" s="40"/>
      <c r="C887" s="47"/>
      <c r="D887" s="42"/>
      <c r="E887" s="42"/>
      <c r="H887" s="40"/>
      <c r="I887" s="40"/>
      <c r="J887" s="47"/>
      <c r="K887" s="40"/>
      <c r="L887" s="40"/>
    </row>
    <row r="888" spans="1:12">
      <c r="A888" s="47"/>
      <c r="B888" s="40"/>
      <c r="C888" s="47"/>
      <c r="D888" s="40"/>
      <c r="E888" s="40"/>
      <c r="H888" s="40"/>
      <c r="I888" s="40"/>
      <c r="J888" s="40"/>
      <c r="K888" s="40"/>
      <c r="L888" s="40"/>
    </row>
    <row r="889" spans="1:12">
      <c r="A889" s="47"/>
      <c r="B889" s="40"/>
      <c r="C889" s="47"/>
      <c r="D889" s="40"/>
      <c r="E889" s="40"/>
      <c r="H889" s="40"/>
      <c r="I889" s="40"/>
      <c r="J889" s="40"/>
      <c r="K889" s="40"/>
      <c r="L889" s="40"/>
    </row>
    <row r="890" spans="1:12">
      <c r="A890" s="47"/>
      <c r="B890" s="40"/>
      <c r="C890" s="47"/>
      <c r="D890" s="40"/>
      <c r="E890" s="40"/>
      <c r="H890" s="40"/>
      <c r="I890" s="40"/>
      <c r="J890" s="40"/>
      <c r="K890" s="40"/>
      <c r="L890" s="40"/>
    </row>
    <row r="891" spans="1:12">
      <c r="A891" s="47"/>
      <c r="B891" s="40"/>
      <c r="C891" s="47"/>
      <c r="D891" s="40"/>
      <c r="E891" s="40"/>
      <c r="H891" s="40"/>
      <c r="I891" s="40"/>
      <c r="J891" s="40"/>
      <c r="K891" s="40"/>
      <c r="L891" s="40"/>
    </row>
    <row r="892" spans="1:12">
      <c r="A892" s="47"/>
      <c r="B892" s="40"/>
      <c r="C892" s="47"/>
      <c r="D892" s="40"/>
      <c r="E892" s="40"/>
      <c r="H892" s="43"/>
      <c r="I892" s="43"/>
      <c r="J892" s="43"/>
      <c r="K892" s="40"/>
      <c r="L892" s="40"/>
    </row>
    <row r="893" spans="1:12">
      <c r="A893" s="47"/>
      <c r="B893" s="40"/>
      <c r="C893" s="47"/>
      <c r="D893" s="40"/>
      <c r="E893" s="40"/>
      <c r="H893" s="40"/>
      <c r="I893" s="40"/>
      <c r="J893" s="47"/>
      <c r="K893" s="40"/>
      <c r="L893" s="40"/>
    </row>
    <row r="894" spans="1:12">
      <c r="A894" s="47"/>
      <c r="B894" s="40"/>
      <c r="C894" s="47"/>
      <c r="D894" s="40"/>
      <c r="E894" s="40"/>
      <c r="H894" s="40"/>
      <c r="I894" s="40"/>
      <c r="J894" s="47"/>
      <c r="K894" s="40"/>
      <c r="L894" s="40"/>
    </row>
    <row r="895" spans="1:12">
      <c r="A895" s="47"/>
      <c r="B895" s="40"/>
      <c r="C895" s="47"/>
      <c r="D895" s="40"/>
      <c r="E895" s="40"/>
      <c r="H895" s="40"/>
      <c r="I895" s="40"/>
      <c r="J895" s="47"/>
      <c r="K895" s="40"/>
      <c r="L895" s="40"/>
    </row>
    <row r="896" spans="1:12">
      <c r="A896" s="47"/>
      <c r="B896" s="40"/>
      <c r="C896" s="47"/>
      <c r="D896" s="40"/>
      <c r="E896" s="40"/>
      <c r="H896" s="40"/>
      <c r="I896" s="40"/>
      <c r="J896" s="47"/>
      <c r="K896" s="40"/>
      <c r="L896" s="40"/>
    </row>
    <row r="897" spans="1:12">
      <c r="A897" s="47"/>
      <c r="B897" s="40"/>
      <c r="C897" s="47"/>
      <c r="D897" s="40"/>
      <c r="E897" s="40"/>
      <c r="H897" s="40"/>
      <c r="I897" s="40"/>
      <c r="J897" s="47"/>
      <c r="K897" s="40"/>
      <c r="L897" s="40"/>
    </row>
    <row r="898" spans="1:12">
      <c r="A898" s="47"/>
      <c r="B898" s="40"/>
      <c r="C898" s="47"/>
      <c r="D898" s="40"/>
      <c r="E898" s="40"/>
      <c r="H898" s="44"/>
      <c r="I898" s="44"/>
      <c r="J898" s="44"/>
      <c r="K898" s="40"/>
      <c r="L898" s="40"/>
    </row>
    <row r="899" spans="1:12">
      <c r="A899" s="47"/>
      <c r="B899" s="40"/>
      <c r="C899" s="47"/>
      <c r="D899" s="40"/>
      <c r="E899" s="40"/>
      <c r="H899" s="40"/>
      <c r="I899" s="40"/>
      <c r="J899" s="40"/>
      <c r="K899" s="40"/>
      <c r="L899" s="40"/>
    </row>
    <row r="900" spans="1:12">
      <c r="A900" s="47"/>
      <c r="B900" s="40"/>
      <c r="C900" s="47"/>
      <c r="D900" s="40"/>
      <c r="E900" s="40"/>
      <c r="H900" s="43"/>
      <c r="I900" s="43"/>
      <c r="J900" s="43"/>
      <c r="K900" s="40"/>
      <c r="L900" s="40"/>
    </row>
    <row r="901" spans="1:12">
      <c r="A901" s="47"/>
      <c r="B901" s="40"/>
      <c r="C901" s="47"/>
      <c r="D901" s="40"/>
      <c r="E901" s="40"/>
      <c r="H901" s="40"/>
      <c r="I901" s="40"/>
      <c r="J901" s="40"/>
      <c r="K901" s="40"/>
      <c r="L901" s="40"/>
    </row>
    <row r="902" spans="1:12">
      <c r="A902" s="71"/>
      <c r="B902" s="40"/>
      <c r="C902" s="47"/>
      <c r="D902" s="42"/>
      <c r="E902" s="42"/>
      <c r="H902" s="40"/>
      <c r="I902" s="40"/>
      <c r="J902" s="47"/>
      <c r="K902" s="40"/>
      <c r="L902" s="40"/>
    </row>
    <row r="903" spans="1:12">
      <c r="A903" s="47"/>
      <c r="B903" s="41"/>
      <c r="C903" s="71"/>
      <c r="D903" s="40"/>
      <c r="E903" s="40"/>
      <c r="H903" s="40"/>
      <c r="I903" s="40"/>
      <c r="J903" s="47"/>
      <c r="K903" s="40"/>
      <c r="L903" s="40"/>
    </row>
    <row r="904" spans="1:12">
      <c r="A904" s="47"/>
      <c r="B904" s="40"/>
      <c r="C904" s="47"/>
      <c r="D904" s="40"/>
      <c r="E904" s="40"/>
      <c r="H904" s="40"/>
      <c r="I904" s="40"/>
      <c r="J904" s="47"/>
      <c r="K904" s="40"/>
      <c r="L904" s="40"/>
    </row>
    <row r="905" spans="1:12">
      <c r="A905" s="47"/>
      <c r="B905" s="40"/>
      <c r="C905" s="47"/>
      <c r="D905" s="41"/>
      <c r="E905" s="41"/>
      <c r="H905" s="40"/>
      <c r="I905" s="40"/>
      <c r="J905" s="47"/>
      <c r="K905" s="40"/>
      <c r="L905" s="40"/>
    </row>
    <row r="906" spans="1:12">
      <c r="A906" s="47"/>
      <c r="B906" s="40"/>
      <c r="C906" s="47"/>
      <c r="D906" s="40"/>
      <c r="E906" s="40"/>
      <c r="H906" s="40"/>
      <c r="I906" s="40"/>
      <c r="J906" s="47"/>
      <c r="K906" s="40"/>
      <c r="L906" s="40"/>
    </row>
    <row r="907" spans="1:12">
      <c r="A907" s="47"/>
      <c r="B907" s="40"/>
      <c r="C907" s="47"/>
      <c r="D907" s="40"/>
      <c r="E907" s="40"/>
      <c r="H907" s="40"/>
      <c r="I907" s="40"/>
      <c r="J907" s="47"/>
      <c r="K907" s="40"/>
      <c r="L907" s="40"/>
    </row>
    <row r="908" spans="1:12">
      <c r="A908" s="47"/>
      <c r="B908" s="40"/>
      <c r="C908" s="47"/>
      <c r="D908" s="40"/>
      <c r="E908" s="40"/>
      <c r="H908" s="40"/>
      <c r="I908" s="40"/>
      <c r="J908" s="47"/>
      <c r="K908" s="40"/>
      <c r="L908" s="40"/>
    </row>
    <row r="909" spans="1:12">
      <c r="A909" s="47"/>
      <c r="B909" s="40"/>
      <c r="C909" s="47"/>
      <c r="D909" s="40"/>
      <c r="E909" s="40"/>
      <c r="H909" s="40"/>
      <c r="I909" s="40"/>
      <c r="J909" s="40"/>
      <c r="K909" s="40"/>
      <c r="L909" s="40"/>
    </row>
    <row r="910" spans="1:12">
      <c r="A910" s="47"/>
      <c r="B910" s="40"/>
      <c r="C910" s="47"/>
      <c r="D910" s="40"/>
      <c r="E910" s="40"/>
      <c r="H910" s="40"/>
      <c r="I910" s="40"/>
      <c r="J910" s="47"/>
      <c r="K910" s="40"/>
      <c r="L910" s="40"/>
    </row>
    <row r="911" spans="1:12">
      <c r="A911" s="47"/>
      <c r="B911" s="40"/>
      <c r="C911" s="47"/>
      <c r="D911" s="42"/>
      <c r="E911" s="42"/>
      <c r="H911" s="40"/>
      <c r="I911" s="40"/>
      <c r="J911" s="59"/>
      <c r="K911" s="40"/>
      <c r="L911" s="40"/>
    </row>
    <row r="912" spans="1:12">
      <c r="A912" s="47"/>
      <c r="B912" s="40"/>
      <c r="C912" s="47"/>
      <c r="D912" s="40"/>
      <c r="E912" s="40"/>
      <c r="H912" s="40"/>
      <c r="I912" s="40"/>
      <c r="J912" s="40"/>
      <c r="K912" s="40"/>
      <c r="L912" s="40"/>
    </row>
    <row r="913" spans="1:12">
      <c r="A913" s="43"/>
      <c r="B913" s="40"/>
      <c r="C913" s="47"/>
      <c r="D913" s="40"/>
      <c r="E913" s="40"/>
      <c r="H913" s="40"/>
      <c r="I913" s="40"/>
      <c r="J913" s="40"/>
      <c r="K913" s="40"/>
      <c r="L913" s="40"/>
    </row>
    <row r="914" spans="1:12">
      <c r="A914" s="47"/>
      <c r="B914" s="43"/>
      <c r="C914" s="43"/>
      <c r="D914" s="40"/>
      <c r="E914" s="40"/>
      <c r="H914" s="43"/>
      <c r="I914" s="43"/>
      <c r="J914" s="43"/>
      <c r="K914" s="40"/>
      <c r="L914" s="40"/>
    </row>
    <row r="915" spans="1:12">
      <c r="A915" s="47"/>
      <c r="B915" s="40"/>
      <c r="C915" s="47"/>
      <c r="D915" s="40"/>
      <c r="E915" s="40"/>
      <c r="H915" s="40"/>
      <c r="I915" s="40"/>
      <c r="J915" s="47"/>
      <c r="K915" s="40"/>
      <c r="L915" s="40"/>
    </row>
    <row r="916" spans="1:12">
      <c r="A916" s="47"/>
      <c r="B916" s="40"/>
      <c r="C916" s="47"/>
      <c r="D916" s="40"/>
      <c r="E916" s="40"/>
      <c r="H916" s="40"/>
      <c r="I916" s="40"/>
      <c r="J916" s="47"/>
      <c r="K916" s="40"/>
      <c r="L916" s="40"/>
    </row>
    <row r="917" spans="1:12">
      <c r="A917" s="47"/>
      <c r="B917" s="40"/>
      <c r="C917" s="47"/>
      <c r="D917" s="40"/>
      <c r="E917" s="40"/>
      <c r="H917" s="40"/>
      <c r="I917" s="40"/>
      <c r="J917" s="40"/>
      <c r="K917" s="40"/>
      <c r="L917" s="40"/>
    </row>
    <row r="918" spans="1:12">
      <c r="A918" s="47"/>
      <c r="B918" s="40"/>
      <c r="C918" s="47"/>
      <c r="D918" s="40"/>
      <c r="E918" s="40"/>
      <c r="H918" s="43"/>
      <c r="I918" s="43"/>
      <c r="J918" s="43"/>
      <c r="K918" s="40"/>
      <c r="L918" s="40"/>
    </row>
    <row r="919" spans="1:12">
      <c r="A919" s="47"/>
      <c r="B919" s="40"/>
      <c r="C919" s="47"/>
      <c r="D919" s="40"/>
      <c r="E919" s="40"/>
      <c r="H919" s="40"/>
      <c r="I919" s="40"/>
      <c r="J919" s="47"/>
      <c r="K919" s="40"/>
      <c r="L919" s="40"/>
    </row>
    <row r="920" spans="1:12">
      <c r="A920" s="47"/>
      <c r="B920" s="40"/>
      <c r="C920" s="47"/>
      <c r="D920" s="40"/>
      <c r="E920" s="40"/>
      <c r="H920" s="40"/>
      <c r="I920" s="40"/>
      <c r="J920" s="47"/>
      <c r="K920" s="40"/>
      <c r="L920" s="40"/>
    </row>
    <row r="921" spans="1:12">
      <c r="A921" s="47"/>
      <c r="B921" s="40"/>
      <c r="C921" s="47"/>
      <c r="D921" s="40"/>
      <c r="E921" s="40"/>
      <c r="H921" s="40"/>
      <c r="I921" s="40"/>
      <c r="J921" s="40"/>
      <c r="K921" s="40"/>
      <c r="L921" s="40"/>
    </row>
    <row r="922" spans="1:12">
      <c r="A922" s="47"/>
      <c r="B922" s="40"/>
      <c r="C922" s="47"/>
      <c r="D922" s="40"/>
      <c r="E922" s="40"/>
      <c r="H922" s="40"/>
      <c r="I922" s="40"/>
      <c r="J922" s="40"/>
      <c r="K922" s="40"/>
      <c r="L922" s="40"/>
    </row>
    <row r="923" spans="1:12">
      <c r="A923" s="47"/>
      <c r="B923" s="40"/>
      <c r="C923" s="47"/>
      <c r="D923" s="40"/>
      <c r="E923" s="40"/>
      <c r="H923" s="40"/>
      <c r="I923" s="40"/>
      <c r="J923" s="47"/>
      <c r="K923" s="40"/>
      <c r="L923" s="40"/>
    </row>
    <row r="924" spans="1:12">
      <c r="A924" s="47"/>
      <c r="B924" s="40"/>
      <c r="C924" s="47"/>
      <c r="D924" s="40"/>
      <c r="E924" s="40"/>
      <c r="H924" s="40"/>
      <c r="I924" s="40"/>
      <c r="J924" s="47"/>
      <c r="K924" s="40"/>
      <c r="L924" s="40"/>
    </row>
    <row r="925" spans="1:12">
      <c r="A925" s="47"/>
      <c r="B925" s="40"/>
      <c r="C925" s="47"/>
      <c r="D925" s="40"/>
      <c r="E925" s="40"/>
      <c r="H925" s="44"/>
      <c r="I925" s="44"/>
      <c r="J925" s="44"/>
      <c r="K925" s="40"/>
      <c r="L925" s="40"/>
    </row>
    <row r="926" spans="1:12">
      <c r="A926" s="47"/>
      <c r="B926" s="40"/>
      <c r="C926" s="47"/>
      <c r="D926" s="40"/>
      <c r="E926" s="40"/>
      <c r="H926" s="43"/>
      <c r="I926" s="43"/>
      <c r="J926" s="43"/>
      <c r="K926" s="40"/>
      <c r="L926" s="40"/>
    </row>
    <row r="927" spans="1:12">
      <c r="A927" s="47"/>
      <c r="B927" s="40"/>
      <c r="C927" s="47"/>
      <c r="D927" s="42"/>
      <c r="E927" s="42"/>
      <c r="H927" s="43"/>
      <c r="I927" s="43"/>
      <c r="J927" s="76"/>
      <c r="K927" s="40"/>
      <c r="L927" s="40"/>
    </row>
    <row r="928" spans="1:12">
      <c r="A928" s="47"/>
      <c r="B928" s="40"/>
      <c r="C928" s="47"/>
      <c r="D928" s="40"/>
      <c r="E928" s="40"/>
      <c r="H928" s="40"/>
      <c r="I928" s="40"/>
      <c r="J928" s="47"/>
      <c r="K928" s="40"/>
      <c r="L928" s="40"/>
    </row>
    <row r="929" spans="1:12">
      <c r="A929" s="40"/>
      <c r="B929" s="40"/>
      <c r="C929" s="47"/>
      <c r="D929" s="40"/>
      <c r="E929" s="40"/>
      <c r="H929" s="40"/>
      <c r="I929" s="40"/>
      <c r="J929" s="47"/>
      <c r="K929" s="40"/>
      <c r="L929" s="40"/>
    </row>
    <row r="930" spans="1:12">
      <c r="A930" s="47"/>
      <c r="B930" s="40"/>
      <c r="C930" s="40"/>
      <c r="D930" s="40"/>
      <c r="E930" s="40"/>
      <c r="H930" s="40"/>
      <c r="I930" s="40"/>
      <c r="J930" s="47"/>
      <c r="K930" s="40"/>
      <c r="L930" s="40"/>
    </row>
    <row r="931" spans="1:12">
      <c r="A931" s="47"/>
      <c r="B931" s="40"/>
      <c r="C931" s="47"/>
      <c r="D931" s="40"/>
      <c r="E931" s="40"/>
      <c r="H931" s="40"/>
      <c r="I931" s="40"/>
      <c r="J931" s="47"/>
      <c r="K931" s="40"/>
      <c r="L931" s="40"/>
    </row>
    <row r="932" spans="1:12">
      <c r="A932" s="47"/>
      <c r="B932" s="40"/>
      <c r="C932" s="47"/>
      <c r="D932" s="40"/>
      <c r="E932" s="40"/>
      <c r="H932" s="40"/>
      <c r="I932" s="40"/>
      <c r="J932" s="40"/>
      <c r="K932" s="40"/>
      <c r="L932" s="40"/>
    </row>
    <row r="933" spans="1:12">
      <c r="A933" s="47"/>
      <c r="B933" s="40"/>
      <c r="C933" s="47"/>
      <c r="D933" s="40"/>
      <c r="E933" s="40"/>
      <c r="H933" s="40"/>
      <c r="I933" s="40"/>
      <c r="J933" s="47"/>
      <c r="K933" s="40"/>
      <c r="L933" s="40"/>
    </row>
    <row r="934" spans="1:12">
      <c r="A934" s="47"/>
      <c r="B934" s="40"/>
      <c r="C934" s="47"/>
      <c r="D934" s="42"/>
      <c r="E934" s="42"/>
      <c r="H934" s="40"/>
      <c r="I934" s="40"/>
      <c r="J934" s="40"/>
      <c r="K934" s="45"/>
      <c r="L934" s="45"/>
    </row>
    <row r="935" spans="1:12">
      <c r="A935" s="40"/>
      <c r="B935" s="40"/>
      <c r="C935" s="47"/>
      <c r="D935" s="40"/>
      <c r="E935" s="40"/>
      <c r="H935" s="40"/>
      <c r="I935" s="40"/>
      <c r="J935" s="40"/>
      <c r="K935" s="40"/>
      <c r="L935" s="40"/>
    </row>
    <row r="936" spans="1:12">
      <c r="A936" s="43"/>
      <c r="B936" s="40"/>
      <c r="C936" s="40"/>
      <c r="D936" s="40"/>
      <c r="E936" s="40"/>
      <c r="H936" s="43"/>
      <c r="I936" s="43"/>
      <c r="J936" s="76"/>
      <c r="K936" s="43"/>
      <c r="L936" s="43"/>
    </row>
    <row r="937" spans="1:12">
      <c r="A937" s="47"/>
      <c r="B937" s="43"/>
      <c r="C937" s="43"/>
      <c r="D937" s="40"/>
      <c r="E937" s="40"/>
      <c r="H937" s="40"/>
      <c r="I937" s="40"/>
      <c r="J937" s="47"/>
      <c r="K937" s="43"/>
      <c r="L937" s="43"/>
    </row>
    <row r="938" spans="1:12">
      <c r="A938" s="47"/>
      <c r="B938" s="40"/>
      <c r="C938" s="47"/>
      <c r="D938" s="40"/>
      <c r="E938" s="40"/>
      <c r="H938" s="40"/>
      <c r="I938" s="40"/>
      <c r="J938" s="47"/>
      <c r="K938" s="43"/>
      <c r="L938" s="43"/>
    </row>
    <row r="939" spans="1:12">
      <c r="A939" s="47"/>
      <c r="B939" s="40"/>
      <c r="C939" s="47"/>
      <c r="D939" s="40"/>
      <c r="E939" s="40"/>
      <c r="H939" s="40"/>
      <c r="I939" s="40"/>
      <c r="J939" s="47"/>
      <c r="K939" s="40"/>
      <c r="L939" s="40"/>
    </row>
    <row r="940" spans="1:12">
      <c r="A940" s="40"/>
      <c r="B940" s="40"/>
      <c r="C940" s="47"/>
      <c r="D940" s="40"/>
      <c r="E940" s="40"/>
      <c r="H940" s="40"/>
      <c r="I940" s="40"/>
      <c r="J940" s="47"/>
      <c r="K940" s="40"/>
      <c r="L940" s="40"/>
    </row>
    <row r="941" spans="1:12">
      <c r="A941" s="47"/>
      <c r="B941" s="40"/>
      <c r="C941" s="40"/>
      <c r="D941" s="40"/>
      <c r="E941" s="40"/>
      <c r="H941" s="40"/>
      <c r="I941" s="40"/>
      <c r="J941" s="47"/>
      <c r="K941" s="40"/>
      <c r="L941" s="40"/>
    </row>
    <row r="942" spans="1:12">
      <c r="A942" s="47"/>
      <c r="B942" s="40"/>
      <c r="C942" s="47"/>
      <c r="D942" s="40"/>
      <c r="E942" s="40"/>
      <c r="H942" s="40"/>
      <c r="I942" s="40"/>
      <c r="J942" s="40"/>
      <c r="K942" s="40"/>
      <c r="L942" s="40"/>
    </row>
    <row r="943" spans="1:12">
      <c r="A943" s="47"/>
      <c r="B943" s="40"/>
      <c r="C943" s="47"/>
      <c r="D943" s="40"/>
      <c r="E943" s="40"/>
      <c r="H943" s="40"/>
      <c r="I943" s="40"/>
      <c r="J943" s="47"/>
      <c r="K943" s="40"/>
      <c r="L943" s="40"/>
    </row>
    <row r="944" spans="1:12">
      <c r="A944" s="47"/>
      <c r="B944" s="40"/>
      <c r="C944" s="47"/>
      <c r="D944" s="42"/>
      <c r="E944" s="42"/>
      <c r="H944" s="40"/>
      <c r="I944" s="40"/>
      <c r="J944" s="40"/>
      <c r="K944" s="43"/>
      <c r="L944" s="43"/>
    </row>
    <row r="945" spans="1:12">
      <c r="A945" s="76"/>
      <c r="B945" s="40"/>
      <c r="C945" s="47"/>
      <c r="D945" s="40"/>
      <c r="E945" s="40"/>
      <c r="H945" s="40"/>
      <c r="I945" s="40"/>
      <c r="J945" s="47"/>
      <c r="K945" s="40"/>
      <c r="L945" s="40"/>
    </row>
    <row r="946" spans="1:12">
      <c r="A946" s="47"/>
      <c r="B946" s="43"/>
      <c r="C946" s="76"/>
      <c r="D946" s="40"/>
      <c r="E946" s="40"/>
      <c r="H946" s="40"/>
      <c r="I946" s="40"/>
      <c r="J946" s="47"/>
      <c r="K946" s="40"/>
      <c r="L946" s="40"/>
    </row>
    <row r="947" spans="1:12">
      <c r="A947" s="47"/>
      <c r="B947" s="40"/>
      <c r="C947" s="47"/>
      <c r="D947" s="40"/>
      <c r="E947" s="40"/>
      <c r="H947" s="40"/>
      <c r="I947" s="40"/>
      <c r="J947" s="47"/>
      <c r="K947" s="40"/>
      <c r="L947" s="40"/>
    </row>
    <row r="948" spans="1:12">
      <c r="A948" s="47"/>
      <c r="B948" s="40"/>
      <c r="C948" s="47"/>
      <c r="D948" s="40"/>
      <c r="E948" s="40"/>
      <c r="H948" s="40"/>
      <c r="I948" s="40"/>
      <c r="J948" s="47"/>
      <c r="K948" s="40"/>
      <c r="L948" s="40"/>
    </row>
    <row r="949" spans="1:12">
      <c r="A949" s="47"/>
      <c r="B949" s="40"/>
      <c r="C949" s="47"/>
      <c r="D949" s="40"/>
      <c r="E949" s="40"/>
      <c r="H949" s="40"/>
      <c r="I949" s="40"/>
      <c r="J949" s="47"/>
      <c r="K949" s="40"/>
      <c r="L949" s="40"/>
    </row>
    <row r="950" spans="1:12">
      <c r="A950" s="40"/>
      <c r="B950" s="40"/>
      <c r="C950" s="47"/>
      <c r="D950" s="40"/>
      <c r="E950" s="40"/>
      <c r="H950" s="40"/>
      <c r="I950" s="40"/>
      <c r="J950" s="47"/>
      <c r="K950" s="40"/>
      <c r="L950" s="40"/>
    </row>
    <row r="951" spans="1:12">
      <c r="A951" s="43"/>
      <c r="B951" s="40"/>
      <c r="C951" s="40"/>
      <c r="D951" s="40"/>
      <c r="E951" s="40"/>
      <c r="H951" s="40"/>
      <c r="I951" s="40"/>
      <c r="J951" s="47"/>
      <c r="K951" s="40"/>
      <c r="L951" s="40"/>
    </row>
    <row r="952" spans="1:12">
      <c r="A952" s="47"/>
      <c r="B952" s="43"/>
      <c r="C952" s="43"/>
      <c r="D952" s="40"/>
      <c r="E952" s="40"/>
      <c r="H952" s="40"/>
      <c r="I952" s="40"/>
      <c r="J952" s="47"/>
      <c r="K952" s="40"/>
      <c r="L952" s="40"/>
    </row>
    <row r="953" spans="1:12">
      <c r="A953" s="47"/>
      <c r="B953" s="40"/>
      <c r="C953" s="47"/>
      <c r="D953" s="41"/>
      <c r="E953" s="41"/>
      <c r="H953" s="40"/>
      <c r="I953" s="40"/>
      <c r="J953" s="47"/>
      <c r="K953" s="40"/>
      <c r="L953" s="40"/>
    </row>
    <row r="954" spans="1:12">
      <c r="A954" s="47"/>
      <c r="B954" s="40"/>
      <c r="C954" s="47"/>
      <c r="D954" s="40"/>
      <c r="E954" s="40"/>
      <c r="H954" s="40"/>
      <c r="I954" s="40"/>
      <c r="J954" s="47"/>
      <c r="K954" s="40"/>
      <c r="L954" s="40"/>
    </row>
    <row r="955" spans="1:12">
      <c r="A955" s="47"/>
      <c r="B955" s="40"/>
      <c r="C955" s="47"/>
      <c r="D955" s="40"/>
      <c r="E955" s="40"/>
      <c r="H955" s="40"/>
      <c r="I955" s="40"/>
      <c r="J955" s="40"/>
      <c r="K955" s="40"/>
      <c r="L955" s="40"/>
    </row>
    <row r="956" spans="1:12">
      <c r="A956" s="47"/>
      <c r="B956" s="40"/>
      <c r="C956" s="47"/>
      <c r="D956" s="40"/>
      <c r="E956" s="40"/>
      <c r="H956" s="43"/>
      <c r="I956" s="43"/>
      <c r="J956" s="76"/>
      <c r="K956" s="40"/>
      <c r="L956" s="40"/>
    </row>
    <row r="957" spans="1:12">
      <c r="A957" s="47"/>
      <c r="B957" s="40"/>
      <c r="C957" s="47"/>
      <c r="D957" s="40"/>
      <c r="E957" s="40"/>
      <c r="H957" s="40"/>
      <c r="I957" s="40"/>
      <c r="J957" s="47"/>
      <c r="K957" s="40"/>
      <c r="L957" s="40"/>
    </row>
    <row r="958" spans="1:12">
      <c r="A958" s="47"/>
      <c r="B958" s="40"/>
      <c r="C958" s="47"/>
      <c r="D958" s="40"/>
      <c r="E958" s="40"/>
      <c r="H958" s="40"/>
      <c r="I958" s="40"/>
      <c r="J958" s="47"/>
      <c r="K958" s="40"/>
      <c r="L958" s="40"/>
    </row>
    <row r="959" spans="1:12">
      <c r="A959" s="47"/>
      <c r="B959" s="40"/>
      <c r="C959" s="47"/>
      <c r="D959" s="40"/>
      <c r="E959" s="40"/>
      <c r="H959" s="40"/>
      <c r="I959" s="40"/>
      <c r="J959" s="47"/>
      <c r="K959" s="40"/>
      <c r="L959" s="40"/>
    </row>
    <row r="960" spans="1:12">
      <c r="A960" s="47"/>
      <c r="B960" s="40"/>
      <c r="C960" s="47"/>
      <c r="D960" s="41"/>
      <c r="E960" s="41"/>
      <c r="H960" s="40"/>
      <c r="I960" s="40"/>
      <c r="J960" s="47"/>
      <c r="K960" s="44"/>
      <c r="L960" s="44"/>
    </row>
    <row r="961" spans="1:12">
      <c r="A961" s="40"/>
      <c r="B961" s="40"/>
      <c r="C961" s="47"/>
      <c r="D961" s="40"/>
      <c r="E961" s="40"/>
      <c r="H961" s="40"/>
      <c r="I961" s="40"/>
      <c r="J961" s="47"/>
      <c r="K961" s="40"/>
      <c r="L961" s="40"/>
    </row>
    <row r="962" spans="1:12">
      <c r="A962" s="47"/>
      <c r="B962" s="40"/>
      <c r="C962" s="40"/>
      <c r="D962" s="40"/>
      <c r="E962" s="40"/>
      <c r="H962" s="40"/>
      <c r="I962" s="40"/>
      <c r="J962" s="47"/>
      <c r="K962" s="40"/>
      <c r="L962" s="40"/>
    </row>
    <row r="963" spans="1:12">
      <c r="A963" s="47"/>
      <c r="B963" s="40"/>
      <c r="C963" s="47"/>
      <c r="D963" s="40"/>
      <c r="E963" s="40"/>
      <c r="H963" s="40"/>
      <c r="I963" s="40"/>
      <c r="J963" s="47"/>
      <c r="K963" s="40"/>
      <c r="L963" s="40"/>
    </row>
    <row r="964" spans="1:12">
      <c r="A964" s="47"/>
      <c r="B964" s="40"/>
      <c r="C964" s="47"/>
      <c r="D964" s="40"/>
      <c r="E964" s="40"/>
      <c r="H964" s="40"/>
      <c r="I964" s="40"/>
      <c r="J964" s="40"/>
      <c r="K964" s="40"/>
      <c r="L964" s="40"/>
    </row>
    <row r="965" spans="1:12">
      <c r="A965" s="47"/>
      <c r="B965" s="40"/>
      <c r="C965" s="47"/>
      <c r="D965" s="40"/>
      <c r="E965" s="40"/>
      <c r="H965" s="43"/>
      <c r="I965" s="43"/>
      <c r="J965" s="43"/>
      <c r="K965" s="40"/>
      <c r="L965" s="40"/>
    </row>
    <row r="966" spans="1:12">
      <c r="A966" s="47"/>
      <c r="B966" s="40"/>
      <c r="C966" s="47"/>
      <c r="D966" s="40"/>
      <c r="E966" s="40"/>
      <c r="H966" s="40"/>
      <c r="I966" s="40"/>
      <c r="J966" s="40"/>
      <c r="K966" s="40"/>
      <c r="L966" s="40"/>
    </row>
    <row r="967" spans="1:12">
      <c r="A967" s="47"/>
      <c r="B967" s="40"/>
      <c r="C967" s="47"/>
      <c r="D967" s="40"/>
      <c r="E967" s="40"/>
      <c r="H967" s="40"/>
      <c r="I967" s="40"/>
      <c r="J967" s="40"/>
      <c r="K967" s="44"/>
      <c r="L967" s="44"/>
    </row>
    <row r="968" spans="1:12">
      <c r="A968" s="47"/>
      <c r="B968" s="40"/>
      <c r="C968" s="47"/>
      <c r="D968" s="40"/>
      <c r="E968" s="40"/>
      <c r="H968" s="40"/>
      <c r="I968" s="40"/>
      <c r="J968" s="40"/>
      <c r="K968" s="40"/>
      <c r="L968" s="40"/>
    </row>
    <row r="969" spans="1:12">
      <c r="A969" s="47"/>
      <c r="B969" s="40"/>
      <c r="C969" s="47"/>
      <c r="D969" s="40"/>
      <c r="E969" s="40"/>
      <c r="H969" s="43"/>
      <c r="I969" s="43"/>
      <c r="J969" s="43"/>
      <c r="K969" s="40"/>
      <c r="L969" s="40"/>
    </row>
    <row r="970" spans="1:12">
      <c r="A970" s="47"/>
      <c r="B970" s="40"/>
      <c r="C970" s="47"/>
      <c r="D970" s="40"/>
      <c r="E970" s="40"/>
      <c r="H970" s="40"/>
      <c r="I970" s="40"/>
      <c r="J970" s="40"/>
      <c r="K970" s="40"/>
      <c r="L970" s="40"/>
    </row>
    <row r="971" spans="1:12">
      <c r="A971" s="47"/>
      <c r="B971" s="40"/>
      <c r="C971" s="47"/>
      <c r="D971" s="40"/>
      <c r="E971" s="40"/>
      <c r="H971" s="40"/>
      <c r="I971" s="40"/>
      <c r="J971" s="47"/>
      <c r="K971" s="40"/>
      <c r="L971" s="40"/>
    </row>
    <row r="972" spans="1:12">
      <c r="A972" s="40"/>
      <c r="B972" s="40"/>
      <c r="C972" s="47"/>
      <c r="D972" s="40"/>
      <c r="E972" s="40"/>
      <c r="H972" s="40"/>
      <c r="I972" s="40"/>
      <c r="J972" s="47"/>
      <c r="K972" s="40"/>
      <c r="L972" s="40"/>
    </row>
    <row r="973" spans="1:12">
      <c r="A973" s="47"/>
      <c r="B973" s="40"/>
      <c r="C973" s="40"/>
      <c r="D973" s="40"/>
      <c r="E973" s="40"/>
      <c r="H973" s="43"/>
      <c r="I973" s="43"/>
      <c r="J973" s="43"/>
      <c r="K973" s="40"/>
      <c r="L973" s="40"/>
    </row>
    <row r="974" spans="1:12">
      <c r="A974" s="47"/>
      <c r="B974" s="40"/>
      <c r="C974" s="47"/>
      <c r="D974" s="40"/>
      <c r="E974" s="40"/>
      <c r="H974" s="40"/>
      <c r="I974" s="40"/>
      <c r="J974" s="40"/>
      <c r="K974" s="40"/>
      <c r="L974" s="40"/>
    </row>
    <row r="975" spans="1:12">
      <c r="A975" s="47"/>
      <c r="B975" s="40"/>
      <c r="C975" s="47"/>
      <c r="D975" s="40"/>
      <c r="E975" s="40"/>
      <c r="H975" s="40"/>
      <c r="I975" s="40"/>
      <c r="J975" s="40"/>
      <c r="K975" s="40"/>
      <c r="L975" s="40"/>
    </row>
    <row r="976" spans="1:12">
      <c r="A976" s="47"/>
      <c r="B976" s="40"/>
      <c r="C976" s="47"/>
      <c r="D976" s="40"/>
      <c r="E976" s="40"/>
      <c r="H976" s="40"/>
      <c r="I976" s="40"/>
      <c r="J976" s="47"/>
      <c r="K976" s="40"/>
      <c r="L976" s="40"/>
    </row>
    <row r="977" spans="1:12">
      <c r="A977" s="47"/>
      <c r="B977" s="40"/>
      <c r="C977" s="47"/>
      <c r="D977" s="40"/>
      <c r="E977" s="40"/>
      <c r="H977" s="43"/>
      <c r="I977" s="43"/>
      <c r="J977" s="43"/>
      <c r="K977" s="40"/>
      <c r="L977" s="40"/>
    </row>
    <row r="978" spans="1:12">
      <c r="A978" s="47"/>
      <c r="B978" s="40"/>
      <c r="C978" s="47"/>
      <c r="D978" s="40"/>
      <c r="E978" s="40"/>
      <c r="H978" s="40"/>
      <c r="I978" s="40"/>
      <c r="J978" s="40"/>
      <c r="K978" s="40"/>
      <c r="L978" s="40"/>
    </row>
    <row r="979" spans="1:12">
      <c r="A979" s="47"/>
      <c r="B979" s="40"/>
      <c r="C979" s="47"/>
      <c r="D979" s="40"/>
      <c r="E979" s="40"/>
      <c r="H979" s="43"/>
      <c r="I979" s="43"/>
      <c r="J979" s="43"/>
      <c r="K979" s="40"/>
      <c r="L979" s="40"/>
    </row>
    <row r="980" spans="1:12">
      <c r="A980" s="47"/>
      <c r="B980" s="40"/>
      <c r="C980" s="47"/>
      <c r="D980" s="40"/>
      <c r="E980" s="40"/>
      <c r="H980" s="40"/>
      <c r="I980" s="40"/>
      <c r="J980" s="47"/>
      <c r="K980" s="40"/>
      <c r="L980" s="40"/>
    </row>
    <row r="981" spans="1:12">
      <c r="A981" s="47"/>
      <c r="B981" s="40"/>
      <c r="C981" s="47"/>
      <c r="D981" s="40"/>
      <c r="E981" s="40"/>
      <c r="H981" s="40"/>
      <c r="I981" s="40"/>
      <c r="J981" s="47"/>
      <c r="K981" s="40"/>
      <c r="L981" s="40"/>
    </row>
    <row r="982" spans="1:12">
      <c r="A982" s="47"/>
      <c r="B982" s="40"/>
      <c r="C982" s="47"/>
      <c r="D982" s="40"/>
      <c r="E982" s="40"/>
      <c r="H982" s="40"/>
      <c r="I982" s="40"/>
      <c r="J982" s="47"/>
      <c r="K982" s="40"/>
      <c r="L982" s="40"/>
    </row>
    <row r="983" spans="1:12">
      <c r="A983" s="47"/>
      <c r="B983" s="40"/>
      <c r="C983" s="47"/>
      <c r="D983" s="41"/>
      <c r="E983" s="41"/>
      <c r="H983" s="40"/>
      <c r="I983" s="40"/>
      <c r="J983" s="47"/>
      <c r="K983" s="43"/>
      <c r="L983" s="43"/>
    </row>
    <row r="984" spans="1:12">
      <c r="A984" s="47"/>
      <c r="B984" s="40"/>
      <c r="C984" s="47"/>
      <c r="D984" s="40"/>
      <c r="E984" s="40"/>
      <c r="H984" s="40"/>
      <c r="I984" s="40"/>
      <c r="J984" s="47"/>
      <c r="K984" s="43"/>
      <c r="L984" s="43"/>
    </row>
    <row r="985" spans="1:12">
      <c r="A985" s="47"/>
      <c r="B985" s="40"/>
      <c r="C985" s="47"/>
      <c r="D985" s="40"/>
      <c r="E985" s="40"/>
      <c r="H985" s="40"/>
      <c r="I985" s="40"/>
      <c r="J985" s="47"/>
      <c r="K985" s="43"/>
      <c r="L985" s="43"/>
    </row>
    <row r="986" spans="1:12">
      <c r="A986" s="47"/>
      <c r="B986" s="40"/>
      <c r="C986" s="47"/>
      <c r="D986" s="40"/>
      <c r="E986" s="40"/>
      <c r="H986" s="40"/>
      <c r="I986" s="40"/>
      <c r="J986" s="47"/>
      <c r="K986" s="43"/>
      <c r="L986" s="43"/>
    </row>
    <row r="987" spans="1:12">
      <c r="A987" s="47"/>
      <c r="B987" s="40"/>
      <c r="C987" s="47"/>
      <c r="D987" s="40"/>
      <c r="E987" s="40"/>
      <c r="H987" s="40"/>
      <c r="I987" s="40"/>
      <c r="J987" s="40"/>
      <c r="K987" s="43"/>
      <c r="L987" s="43"/>
    </row>
    <row r="988" spans="1:12">
      <c r="A988" s="47"/>
      <c r="B988" s="40"/>
      <c r="C988" s="47"/>
      <c r="D988" s="40"/>
      <c r="E988" s="40"/>
      <c r="H988" s="40"/>
      <c r="I988" s="40"/>
      <c r="J988" s="40"/>
      <c r="K988" s="43"/>
      <c r="L988" s="43"/>
    </row>
    <row r="989" spans="1:12">
      <c r="A989" s="47"/>
      <c r="B989" s="40"/>
      <c r="C989" s="47"/>
      <c r="D989" s="40"/>
      <c r="E989" s="40"/>
      <c r="H989" s="40"/>
      <c r="I989" s="40"/>
      <c r="J989" s="47"/>
      <c r="K989" s="43"/>
      <c r="L989" s="43"/>
    </row>
    <row r="990" spans="1:12">
      <c r="A990" s="47"/>
      <c r="B990" s="40"/>
      <c r="C990" s="47"/>
      <c r="D990" s="40"/>
      <c r="E990" s="40"/>
      <c r="H990" s="40"/>
      <c r="I990" s="40"/>
      <c r="J990" s="47"/>
      <c r="K990" s="40"/>
      <c r="L990" s="40"/>
    </row>
    <row r="991" spans="1:12">
      <c r="A991" s="47"/>
      <c r="B991" s="40"/>
      <c r="C991" s="47"/>
      <c r="D991" s="40"/>
      <c r="E991" s="40"/>
      <c r="H991" s="45"/>
      <c r="I991" s="45"/>
      <c r="J991" s="72"/>
      <c r="K991" s="40"/>
      <c r="L991" s="40"/>
    </row>
    <row r="992" spans="1:12">
      <c r="A992" s="47"/>
      <c r="B992" s="40"/>
      <c r="C992" s="47"/>
      <c r="D992" s="40"/>
      <c r="E992" s="40"/>
      <c r="H992" s="45"/>
      <c r="I992" s="45"/>
      <c r="J992" s="45"/>
      <c r="K992" s="44"/>
      <c r="L992" s="44"/>
    </row>
    <row r="993" spans="1:12">
      <c r="A993" s="47"/>
      <c r="B993" s="40"/>
      <c r="C993" s="47"/>
      <c r="D993" s="40"/>
      <c r="E993" s="40"/>
      <c r="H993" s="43"/>
      <c r="I993" s="43"/>
      <c r="J993" s="76"/>
      <c r="K993" s="40"/>
      <c r="L993" s="40"/>
    </row>
    <row r="994" spans="1:12">
      <c r="A994" s="47"/>
      <c r="B994" s="40"/>
      <c r="C994" s="47"/>
      <c r="D994" s="40"/>
      <c r="E994" s="40"/>
      <c r="H994" s="40"/>
      <c r="I994" s="40"/>
      <c r="J994" s="47"/>
      <c r="K994" s="43"/>
      <c r="L994" s="43"/>
    </row>
    <row r="995" spans="1:12">
      <c r="A995" s="47"/>
      <c r="B995" s="40"/>
      <c r="C995" s="47"/>
      <c r="D995" s="40"/>
      <c r="E995" s="40"/>
      <c r="H995" s="41"/>
      <c r="I995" s="41"/>
      <c r="J995" s="71"/>
      <c r="K995" s="40"/>
      <c r="L995" s="40"/>
    </row>
    <row r="996" spans="1:12">
      <c r="A996" s="47"/>
      <c r="B996" s="40"/>
      <c r="C996" s="47"/>
      <c r="D996" s="40"/>
      <c r="E996" s="40"/>
      <c r="H996" s="45"/>
      <c r="I996" s="45"/>
      <c r="J996" s="72"/>
      <c r="K996" s="40"/>
      <c r="L996" s="40"/>
    </row>
    <row r="997" spans="1:12">
      <c r="A997" s="47"/>
      <c r="B997" s="40"/>
      <c r="C997" s="47"/>
      <c r="D997" s="40"/>
      <c r="E997" s="40"/>
      <c r="H997" s="45"/>
      <c r="I997" s="45"/>
      <c r="J997" s="72"/>
      <c r="K997" s="40"/>
      <c r="L997" s="40"/>
    </row>
    <row r="998" spans="1:12">
      <c r="A998" s="47"/>
      <c r="B998" s="40"/>
      <c r="C998" s="47"/>
      <c r="D998" s="40"/>
      <c r="E998" s="40"/>
      <c r="H998" s="45"/>
      <c r="I998" s="45"/>
      <c r="J998" s="72"/>
      <c r="K998" s="40"/>
      <c r="L998" s="40"/>
    </row>
    <row r="999" spans="1:12">
      <c r="A999" s="47"/>
      <c r="B999" s="40"/>
      <c r="C999" s="47"/>
      <c r="D999" s="40"/>
      <c r="E999" s="40"/>
      <c r="H999" s="45"/>
      <c r="I999" s="45"/>
      <c r="J999" s="72"/>
      <c r="K999" s="40"/>
      <c r="L999" s="40"/>
    </row>
    <row r="1000" spans="1:12">
      <c r="A1000" s="47"/>
      <c r="B1000" s="40"/>
      <c r="C1000" s="47"/>
      <c r="D1000" s="40"/>
      <c r="E1000" s="40"/>
      <c r="H1000" s="45"/>
      <c r="I1000" s="45"/>
      <c r="J1000" s="72"/>
      <c r="K1000" s="40"/>
      <c r="L1000" s="40"/>
    </row>
    <row r="1001" spans="1:12">
      <c r="A1001" s="47"/>
      <c r="B1001" s="40"/>
      <c r="C1001" s="47"/>
      <c r="D1001" s="40"/>
      <c r="E1001" s="40"/>
      <c r="H1001" s="45"/>
      <c r="I1001" s="45"/>
      <c r="J1001" s="72"/>
      <c r="K1001" s="40"/>
      <c r="L1001" s="40"/>
    </row>
    <row r="1002" spans="1:12">
      <c r="A1002" s="47"/>
      <c r="B1002" s="40"/>
      <c r="C1002" s="47"/>
      <c r="D1002" s="40"/>
      <c r="E1002" s="40"/>
      <c r="H1002" s="41"/>
      <c r="I1002" s="41"/>
      <c r="J1002" s="71"/>
      <c r="K1002" s="40"/>
      <c r="L1002" s="40"/>
    </row>
    <row r="1003" spans="1:12">
      <c r="A1003" s="47"/>
      <c r="B1003" s="40"/>
      <c r="C1003" s="47"/>
      <c r="D1003" s="40"/>
      <c r="E1003" s="40"/>
      <c r="H1003" s="45"/>
      <c r="I1003" s="45"/>
      <c r="J1003" s="72"/>
      <c r="K1003" s="40"/>
      <c r="L1003" s="40"/>
    </row>
    <row r="1004" spans="1:12">
      <c r="A1004" s="47"/>
      <c r="B1004" s="40"/>
      <c r="C1004" s="47"/>
      <c r="D1004" s="40"/>
      <c r="E1004" s="40"/>
      <c r="H1004" s="41"/>
      <c r="I1004" s="41"/>
      <c r="J1004" s="71"/>
      <c r="K1004" s="45"/>
      <c r="L1004" s="45"/>
    </row>
    <row r="1005" spans="1:12">
      <c r="A1005" s="47"/>
      <c r="B1005" s="40"/>
      <c r="C1005" s="47"/>
      <c r="D1005" s="40"/>
      <c r="E1005" s="40"/>
      <c r="H1005" s="45"/>
      <c r="I1005" s="45"/>
      <c r="J1005" s="72"/>
      <c r="K1005" s="43"/>
      <c r="L1005" s="43"/>
    </row>
    <row r="1006" spans="1:12">
      <c r="A1006" s="47"/>
      <c r="B1006" s="40"/>
      <c r="C1006" s="47"/>
      <c r="D1006" s="40"/>
      <c r="E1006" s="40"/>
      <c r="H1006" s="45"/>
      <c r="I1006" s="45"/>
      <c r="J1006" s="72"/>
      <c r="K1006" s="43"/>
      <c r="L1006" s="43"/>
    </row>
    <row r="1007" spans="1:12">
      <c r="A1007" s="47"/>
      <c r="B1007" s="40"/>
      <c r="C1007" s="47"/>
      <c r="D1007" s="40"/>
      <c r="E1007" s="40"/>
      <c r="H1007" s="45"/>
      <c r="I1007" s="45"/>
      <c r="J1007" s="72"/>
      <c r="K1007" s="43"/>
      <c r="L1007" s="43"/>
    </row>
    <row r="1008" spans="1:12">
      <c r="A1008" s="47"/>
      <c r="B1008" s="40"/>
      <c r="C1008" s="47"/>
      <c r="D1008" s="40"/>
      <c r="E1008" s="40"/>
      <c r="H1008" s="45"/>
      <c r="I1008" s="45"/>
      <c r="J1008" s="72"/>
      <c r="K1008" s="43"/>
      <c r="L1008" s="43"/>
    </row>
    <row r="1009" spans="1:12">
      <c r="A1009" s="47"/>
      <c r="B1009" s="40"/>
      <c r="C1009" s="47"/>
      <c r="D1009" s="40"/>
      <c r="E1009" s="40"/>
      <c r="H1009" s="45"/>
      <c r="I1009" s="45"/>
      <c r="J1009" s="72"/>
      <c r="K1009" s="43"/>
      <c r="L1009" s="43"/>
    </row>
    <row r="1010" spans="1:12">
      <c r="A1010" s="40"/>
      <c r="B1010" s="40"/>
      <c r="C1010" s="47"/>
      <c r="D1010" s="40"/>
      <c r="E1010" s="40"/>
      <c r="H1010" s="45"/>
      <c r="I1010" s="45"/>
      <c r="J1010" s="45"/>
      <c r="K1010" s="43"/>
      <c r="L1010" s="43"/>
    </row>
    <row r="1011" spans="1:12">
      <c r="A1011" s="43"/>
      <c r="B1011" s="40"/>
      <c r="C1011" s="40"/>
      <c r="D1011" s="40"/>
      <c r="E1011" s="40"/>
      <c r="H1011" s="45"/>
      <c r="I1011" s="45"/>
      <c r="J1011" s="45"/>
      <c r="K1011" s="43"/>
      <c r="L1011" s="43"/>
    </row>
    <row r="1012" spans="1:12">
      <c r="A1012" s="47"/>
      <c r="B1012" s="43"/>
      <c r="C1012" s="43"/>
      <c r="D1012" s="40"/>
      <c r="E1012" s="40"/>
      <c r="H1012" s="43"/>
      <c r="I1012" s="43"/>
      <c r="J1012" s="43"/>
      <c r="K1012" s="40"/>
      <c r="L1012" s="40"/>
    </row>
    <row r="1013" spans="1:12">
      <c r="A1013" s="47"/>
      <c r="B1013" s="40"/>
      <c r="C1013" s="47"/>
      <c r="D1013" s="40"/>
      <c r="E1013" s="40"/>
      <c r="H1013" s="45"/>
      <c r="I1013" s="45"/>
      <c r="J1013" s="45"/>
      <c r="K1013" s="45"/>
      <c r="L1013" s="45"/>
    </row>
    <row r="1014" spans="1:12">
      <c r="A1014" s="47"/>
      <c r="B1014" s="40"/>
      <c r="C1014" s="47"/>
      <c r="D1014" s="40"/>
      <c r="E1014" s="40"/>
      <c r="H1014" s="45"/>
      <c r="I1014" s="45"/>
      <c r="J1014" s="45"/>
      <c r="K1014" s="45"/>
      <c r="L1014" s="45"/>
    </row>
    <row r="1015" spans="1:12">
      <c r="A1015" s="47"/>
      <c r="B1015" s="40"/>
      <c r="C1015" s="47"/>
      <c r="D1015" s="40"/>
      <c r="E1015" s="40"/>
      <c r="H1015" s="40"/>
      <c r="I1015" s="40"/>
      <c r="J1015" s="40"/>
      <c r="K1015" s="40"/>
      <c r="L1015" s="40"/>
    </row>
    <row r="1016" spans="1:12">
      <c r="A1016" s="47"/>
      <c r="B1016" s="40"/>
      <c r="C1016" s="47"/>
      <c r="D1016" s="40"/>
      <c r="E1016" s="40"/>
      <c r="H1016" s="40"/>
      <c r="I1016" s="40"/>
      <c r="J1016" s="40"/>
      <c r="K1016" s="40"/>
      <c r="L1016" s="40"/>
    </row>
    <row r="1017" spans="1:12">
      <c r="A1017" s="47"/>
      <c r="B1017" s="40"/>
      <c r="C1017" s="47"/>
      <c r="D1017" s="40"/>
      <c r="E1017" s="40"/>
      <c r="H1017" s="40"/>
      <c r="I1017" s="40"/>
      <c r="J1017" s="40"/>
      <c r="K1017" s="40"/>
      <c r="L1017" s="40"/>
    </row>
    <row r="1018" spans="1:12">
      <c r="A1018" s="47"/>
      <c r="B1018" s="40"/>
      <c r="C1018" s="47"/>
      <c r="D1018" s="40"/>
      <c r="E1018" s="40"/>
      <c r="H1018" s="40"/>
      <c r="I1018" s="40"/>
      <c r="J1018" s="40"/>
      <c r="K1018" s="40"/>
      <c r="L1018" s="40"/>
    </row>
    <row r="1019" spans="1:12">
      <c r="A1019" s="47"/>
      <c r="B1019" s="40"/>
      <c r="C1019" s="47"/>
      <c r="D1019" s="40"/>
      <c r="E1019" s="40"/>
      <c r="H1019" s="40"/>
      <c r="I1019" s="40"/>
      <c r="J1019" s="40"/>
      <c r="K1019" s="40"/>
      <c r="L1019" s="40"/>
    </row>
    <row r="1020" spans="1:12">
      <c r="A1020" s="47"/>
      <c r="B1020" s="40"/>
      <c r="C1020" s="47"/>
      <c r="D1020" s="40"/>
      <c r="E1020" s="40"/>
      <c r="H1020" s="40"/>
      <c r="I1020" s="40"/>
      <c r="J1020" s="40"/>
      <c r="K1020" s="40"/>
      <c r="L1020" s="40"/>
    </row>
    <row r="1021" spans="1:12">
      <c r="A1021" s="47"/>
      <c r="B1021" s="40"/>
      <c r="C1021" s="47"/>
      <c r="D1021" s="40"/>
      <c r="E1021" s="40"/>
      <c r="H1021" s="40"/>
      <c r="I1021" s="40"/>
      <c r="J1021" s="40"/>
      <c r="K1021" s="40"/>
      <c r="L1021" s="40"/>
    </row>
    <row r="1022" spans="1:12">
      <c r="A1022" s="47"/>
      <c r="B1022" s="40"/>
      <c r="C1022" s="47"/>
      <c r="D1022" s="40"/>
      <c r="E1022" s="40"/>
      <c r="H1022" s="40"/>
      <c r="I1022" s="40"/>
      <c r="J1022" s="40"/>
      <c r="K1022" s="40"/>
      <c r="L1022" s="40"/>
    </row>
    <row r="1023" spans="1:12">
      <c r="A1023" s="47"/>
      <c r="B1023" s="40"/>
      <c r="C1023" s="47"/>
      <c r="D1023" s="40"/>
      <c r="E1023" s="40"/>
      <c r="H1023" s="43"/>
      <c r="I1023" s="43"/>
      <c r="J1023" s="43"/>
      <c r="K1023" s="43"/>
      <c r="L1023" s="43"/>
    </row>
    <row r="1024" spans="1:12">
      <c r="A1024" s="47"/>
      <c r="B1024" s="40"/>
      <c r="C1024" s="47"/>
      <c r="D1024" s="40"/>
      <c r="E1024" s="40"/>
      <c r="H1024" s="43"/>
      <c r="I1024" s="43"/>
      <c r="J1024" s="43"/>
      <c r="K1024" s="40"/>
      <c r="L1024" s="40"/>
    </row>
    <row r="1025" spans="1:12">
      <c r="A1025" s="47"/>
      <c r="B1025" s="40"/>
      <c r="C1025" s="47"/>
      <c r="D1025" s="40"/>
      <c r="E1025" s="40"/>
      <c r="H1025" s="43"/>
      <c r="I1025" s="43"/>
      <c r="J1025" s="43"/>
      <c r="K1025" s="43"/>
      <c r="L1025" s="43"/>
    </row>
    <row r="1026" spans="1:12">
      <c r="A1026" s="43"/>
      <c r="B1026" s="40"/>
      <c r="C1026" s="47"/>
      <c r="D1026" s="40"/>
      <c r="E1026" s="40"/>
      <c r="H1026" s="43"/>
      <c r="I1026" s="43"/>
      <c r="J1026" s="43"/>
      <c r="K1026" s="40"/>
      <c r="L1026" s="40"/>
    </row>
    <row r="1027" spans="1:12">
      <c r="A1027" s="43"/>
      <c r="B1027" s="43"/>
      <c r="C1027" s="43"/>
      <c r="D1027" s="40"/>
      <c r="E1027" s="40"/>
      <c r="H1027" s="43"/>
      <c r="I1027" s="43"/>
      <c r="J1027" s="43"/>
      <c r="K1027" s="40"/>
      <c r="L1027" s="40"/>
    </row>
    <row r="1028" spans="1:12">
      <c r="A1028" s="47"/>
      <c r="B1028" s="43"/>
      <c r="C1028" s="43"/>
      <c r="D1028" s="40"/>
      <c r="E1028" s="40"/>
      <c r="H1028" s="43"/>
      <c r="I1028" s="43"/>
      <c r="J1028" s="43"/>
      <c r="K1028" s="43"/>
      <c r="L1028" s="43"/>
    </row>
    <row r="1029" spans="1:12">
      <c r="A1029" s="47"/>
      <c r="B1029" s="40"/>
      <c r="C1029" s="47"/>
      <c r="D1029" s="40"/>
      <c r="E1029" s="40"/>
    </row>
    <row r="1030" spans="1:12">
      <c r="A1030" s="43"/>
      <c r="B1030" s="40"/>
      <c r="C1030" s="47"/>
      <c r="D1030" s="40"/>
      <c r="E1030" s="40"/>
    </row>
    <row r="1031" spans="1:12">
      <c r="A1031" s="43"/>
      <c r="B1031" s="43"/>
      <c r="C1031" s="43"/>
      <c r="D1031" s="40"/>
      <c r="E1031" s="40"/>
    </row>
    <row r="1032" spans="1:12">
      <c r="A1032" s="43"/>
      <c r="B1032" s="43"/>
      <c r="C1032" s="43"/>
      <c r="D1032" s="40"/>
      <c r="E1032" s="40"/>
    </row>
    <row r="1033" spans="1:12">
      <c r="A1033" s="47"/>
      <c r="B1033" s="43"/>
      <c r="C1033" s="43"/>
      <c r="D1033" s="40"/>
      <c r="E1033" s="40"/>
    </row>
    <row r="1034" spans="1:12">
      <c r="A1034" s="47"/>
      <c r="B1034" s="40"/>
      <c r="C1034" s="47"/>
      <c r="D1034" s="40"/>
      <c r="E1034" s="40"/>
    </row>
    <row r="1035" spans="1:12">
      <c r="A1035" s="47"/>
      <c r="B1035" s="40"/>
      <c r="C1035" s="47"/>
      <c r="D1035" s="40"/>
      <c r="E1035" s="40"/>
    </row>
    <row r="1036" spans="1:12">
      <c r="A1036" s="47"/>
      <c r="B1036" s="40"/>
      <c r="C1036" s="47"/>
      <c r="D1036" s="40"/>
      <c r="E1036" s="40"/>
    </row>
    <row r="1037" spans="1:12">
      <c r="A1037" s="47"/>
      <c r="B1037" s="40"/>
      <c r="C1037" s="47"/>
      <c r="D1037" s="40"/>
      <c r="E1037" s="40"/>
    </row>
    <row r="1038" spans="1:12">
      <c r="A1038" s="47"/>
      <c r="B1038" s="40"/>
      <c r="C1038" s="47"/>
      <c r="D1038" s="40"/>
      <c r="E1038" s="40"/>
    </row>
    <row r="1039" spans="1:12">
      <c r="A1039" s="47"/>
      <c r="B1039" s="40"/>
      <c r="C1039" s="47"/>
      <c r="D1039" s="40"/>
      <c r="E1039" s="40"/>
    </row>
    <row r="1040" spans="1:12">
      <c r="A1040" s="47"/>
      <c r="B1040" s="40"/>
      <c r="C1040" s="47"/>
      <c r="D1040" s="40"/>
      <c r="E1040" s="40"/>
    </row>
    <row r="1041" spans="1:5">
      <c r="A1041" s="47"/>
      <c r="B1041" s="40"/>
      <c r="C1041" s="47"/>
      <c r="D1041" s="40"/>
      <c r="E1041" s="40"/>
    </row>
    <row r="1042" spans="1:5">
      <c r="A1042" s="47"/>
      <c r="B1042" s="40"/>
      <c r="C1042" s="47"/>
      <c r="D1042" s="40"/>
      <c r="E1042" s="40"/>
    </row>
    <row r="1043" spans="1:5">
      <c r="A1043" s="47"/>
      <c r="B1043" s="40"/>
      <c r="C1043" s="47"/>
      <c r="D1043" s="40"/>
      <c r="E1043" s="40"/>
    </row>
    <row r="1044" spans="1:5">
      <c r="A1044" s="47"/>
      <c r="B1044" s="40"/>
      <c r="C1044" s="47"/>
      <c r="D1044" s="40"/>
      <c r="E1044" s="40"/>
    </row>
    <row r="1045" spans="1:5">
      <c r="A1045" s="47"/>
      <c r="B1045" s="40"/>
      <c r="C1045" s="47"/>
      <c r="D1045" s="40"/>
      <c r="E1045" s="40"/>
    </row>
    <row r="1046" spans="1:5">
      <c r="A1046" s="47"/>
      <c r="B1046" s="40"/>
      <c r="C1046" s="47"/>
      <c r="D1046" s="40"/>
      <c r="E1046" s="40"/>
    </row>
    <row r="1047" spans="1:5">
      <c r="A1047" s="47"/>
      <c r="B1047" s="40"/>
      <c r="C1047" s="47"/>
      <c r="D1047" s="40"/>
      <c r="E1047" s="40"/>
    </row>
    <row r="1048" spans="1:5">
      <c r="A1048" s="47"/>
      <c r="B1048" s="40"/>
      <c r="C1048" s="47"/>
      <c r="D1048" s="40"/>
      <c r="E1048" s="40"/>
    </row>
    <row r="1049" spans="1:5">
      <c r="A1049" s="47"/>
      <c r="B1049" s="40"/>
      <c r="C1049" s="47"/>
      <c r="D1049" s="40"/>
      <c r="E1049" s="40"/>
    </row>
    <row r="1050" spans="1:5">
      <c r="A1050" s="47"/>
      <c r="B1050" s="40"/>
      <c r="C1050" s="47"/>
      <c r="D1050" s="40"/>
      <c r="E1050" s="40"/>
    </row>
    <row r="1051" spans="1:5">
      <c r="A1051" s="47"/>
      <c r="B1051" s="40"/>
      <c r="C1051" s="47"/>
      <c r="D1051" s="40"/>
      <c r="E1051" s="40"/>
    </row>
    <row r="1052" spans="1:5">
      <c r="A1052" s="47"/>
      <c r="B1052" s="40"/>
      <c r="C1052" s="47"/>
      <c r="D1052" s="45"/>
      <c r="E1052" s="45"/>
    </row>
    <row r="1053" spans="1:5">
      <c r="A1053" s="47"/>
      <c r="B1053" s="40"/>
      <c r="C1053" s="47"/>
      <c r="D1053" s="40"/>
      <c r="E1053" s="40"/>
    </row>
    <row r="1054" spans="1:5">
      <c r="A1054" s="47"/>
      <c r="B1054" s="40"/>
      <c r="C1054" s="47"/>
      <c r="D1054" s="40"/>
      <c r="E1054" s="40"/>
    </row>
    <row r="1055" spans="1:5">
      <c r="A1055" s="71"/>
      <c r="B1055" s="40"/>
      <c r="C1055" s="47"/>
      <c r="D1055" s="40"/>
      <c r="E1055" s="40"/>
    </row>
    <row r="1056" spans="1:5">
      <c r="A1056" s="47"/>
      <c r="B1056" s="41"/>
      <c r="C1056" s="71"/>
      <c r="D1056" s="40"/>
      <c r="E1056" s="40"/>
    </row>
    <row r="1057" spans="1:5">
      <c r="A1057" s="47"/>
      <c r="B1057" s="40"/>
      <c r="C1057" s="47"/>
      <c r="D1057" s="40"/>
      <c r="E1057" s="40"/>
    </row>
    <row r="1058" spans="1:5">
      <c r="A1058" s="47"/>
      <c r="B1058" s="40"/>
      <c r="C1058" s="47"/>
      <c r="D1058" s="40"/>
      <c r="E1058" s="40"/>
    </row>
    <row r="1059" spans="1:5">
      <c r="A1059" s="47"/>
      <c r="B1059" s="40"/>
      <c r="C1059" s="47"/>
      <c r="D1059" s="40"/>
      <c r="E1059" s="40"/>
    </row>
    <row r="1060" spans="1:5">
      <c r="A1060" s="43"/>
      <c r="B1060" s="40"/>
      <c r="C1060" s="47"/>
      <c r="D1060" s="40"/>
      <c r="E1060" s="40"/>
    </row>
    <row r="1061" spans="1:5">
      <c r="A1061" s="40"/>
      <c r="B1061" s="43"/>
      <c r="C1061" s="43"/>
      <c r="D1061" s="40"/>
      <c r="E1061" s="40"/>
    </row>
    <row r="1062" spans="1:5">
      <c r="A1062" s="43"/>
      <c r="B1062" s="40"/>
      <c r="C1062" s="40"/>
      <c r="D1062" s="40"/>
      <c r="E1062" s="40"/>
    </row>
    <row r="1063" spans="1:5">
      <c r="A1063" s="47"/>
      <c r="B1063" s="43"/>
      <c r="C1063" s="43"/>
      <c r="D1063" s="40"/>
      <c r="E1063" s="40"/>
    </row>
    <row r="1064" spans="1:5">
      <c r="A1064" s="47"/>
      <c r="B1064" s="40"/>
      <c r="C1064" s="47"/>
      <c r="D1064" s="40"/>
      <c r="E1064" s="40"/>
    </row>
    <row r="1065" spans="1:5">
      <c r="A1065" s="47"/>
      <c r="B1065" s="40"/>
      <c r="C1065" s="47"/>
      <c r="D1065" s="40"/>
      <c r="E1065" s="40"/>
    </row>
    <row r="1066" spans="1:5">
      <c r="A1066" s="47"/>
      <c r="B1066" s="40"/>
      <c r="C1066" s="47"/>
      <c r="D1066" s="40"/>
      <c r="E1066" s="40"/>
    </row>
    <row r="1067" spans="1:5">
      <c r="A1067" s="47"/>
      <c r="B1067" s="40"/>
      <c r="C1067" s="47"/>
      <c r="D1067" s="40"/>
      <c r="E1067" s="40"/>
    </row>
    <row r="1068" spans="1:5">
      <c r="A1068" s="76"/>
      <c r="B1068" s="40"/>
      <c r="C1068" s="47"/>
      <c r="D1068" s="40"/>
      <c r="E1068" s="40"/>
    </row>
    <row r="1069" spans="1:5">
      <c r="A1069" s="47"/>
      <c r="B1069" s="43"/>
      <c r="C1069" s="76"/>
      <c r="D1069" s="40"/>
      <c r="E1069" s="40"/>
    </row>
    <row r="1070" spans="1:5">
      <c r="A1070" s="47"/>
      <c r="B1070" s="40"/>
      <c r="C1070" s="47"/>
      <c r="D1070" s="40"/>
      <c r="E1070" s="40"/>
    </row>
    <row r="1071" spans="1:5">
      <c r="A1071" s="47"/>
      <c r="B1071" s="40"/>
      <c r="C1071" s="47"/>
      <c r="D1071" s="40"/>
      <c r="E1071" s="40"/>
    </row>
    <row r="1072" spans="1:5">
      <c r="A1072" s="47"/>
      <c r="B1072" s="40"/>
      <c r="C1072" s="47"/>
      <c r="D1072" s="40"/>
      <c r="E1072" s="40"/>
    </row>
    <row r="1073" spans="1:5">
      <c r="A1073" s="47"/>
      <c r="B1073" s="40"/>
      <c r="C1073" s="47"/>
      <c r="D1073" s="40"/>
      <c r="E1073" s="40"/>
    </row>
    <row r="1074" spans="1:5">
      <c r="A1074" s="47"/>
      <c r="B1074" s="40"/>
      <c r="C1074" s="47"/>
      <c r="D1074" s="40"/>
      <c r="E1074" s="40"/>
    </row>
    <row r="1075" spans="1:5">
      <c r="A1075" s="47"/>
      <c r="B1075" s="40"/>
      <c r="C1075" s="47"/>
      <c r="D1075" s="40"/>
      <c r="E1075" s="40"/>
    </row>
    <row r="1076" spans="1:5">
      <c r="A1076" s="47"/>
      <c r="B1076" s="40"/>
      <c r="C1076" s="47"/>
      <c r="D1076" s="40"/>
      <c r="E1076" s="40"/>
    </row>
    <row r="1077" spans="1:5">
      <c r="A1077" s="43"/>
      <c r="B1077" s="40"/>
      <c r="C1077" s="47"/>
      <c r="D1077" s="40"/>
      <c r="E1077" s="40"/>
    </row>
    <row r="1078" spans="1:5">
      <c r="A1078" s="47"/>
      <c r="B1078" s="43"/>
      <c r="C1078" s="43"/>
      <c r="D1078" s="40"/>
      <c r="E1078" s="40"/>
    </row>
    <row r="1079" spans="1:5">
      <c r="A1079" s="47"/>
      <c r="B1079" s="40"/>
      <c r="C1079" s="47"/>
      <c r="D1079" s="40"/>
      <c r="E1079" s="40"/>
    </row>
    <row r="1080" spans="1:5">
      <c r="A1080" s="40"/>
      <c r="B1080" s="40"/>
      <c r="C1080" s="47"/>
      <c r="D1080" s="40"/>
      <c r="E1080" s="40"/>
    </row>
    <row r="1081" spans="1:5">
      <c r="A1081" s="47"/>
      <c r="B1081" s="40"/>
      <c r="C1081" s="40"/>
      <c r="D1081" s="40"/>
      <c r="E1081" s="40"/>
    </row>
    <row r="1082" spans="1:5">
      <c r="A1082" s="47"/>
      <c r="B1082" s="40"/>
      <c r="C1082" s="47"/>
      <c r="D1082" s="40"/>
      <c r="E1082" s="40"/>
    </row>
    <row r="1083" spans="1:5">
      <c r="A1083" s="47"/>
      <c r="B1083" s="40"/>
      <c r="C1083" s="47"/>
      <c r="D1083" s="40"/>
      <c r="E1083" s="40"/>
    </row>
    <row r="1084" spans="1:5">
      <c r="A1084" s="47"/>
      <c r="B1084" s="40"/>
      <c r="C1084" s="47"/>
      <c r="D1084" s="40"/>
      <c r="E1084" s="40"/>
    </row>
    <row r="1085" spans="1:5">
      <c r="A1085" s="47"/>
      <c r="B1085" s="40"/>
      <c r="C1085" s="47"/>
      <c r="D1085" s="40"/>
      <c r="E1085" s="40"/>
    </row>
    <row r="1086" spans="1:5">
      <c r="A1086" s="47"/>
      <c r="B1086" s="40"/>
      <c r="C1086" s="47"/>
      <c r="D1086" s="40"/>
      <c r="E1086" s="40"/>
    </row>
    <row r="1087" spans="1:5">
      <c r="A1087" s="47"/>
      <c r="B1087" s="40"/>
      <c r="C1087" s="47"/>
      <c r="D1087" s="40"/>
      <c r="E1087" s="40"/>
    </row>
    <row r="1088" spans="1:5">
      <c r="A1088" s="47"/>
      <c r="B1088" s="40"/>
      <c r="C1088" s="47"/>
      <c r="D1088" s="40"/>
      <c r="E1088" s="40"/>
    </row>
    <row r="1089" spans="1:5">
      <c r="A1089" s="47"/>
      <c r="B1089" s="40"/>
      <c r="C1089" s="47"/>
      <c r="D1089" s="40"/>
      <c r="E1089" s="40"/>
    </row>
    <row r="1090" spans="1:5">
      <c r="A1090" s="40"/>
      <c r="B1090" s="40"/>
      <c r="C1090" s="47"/>
      <c r="D1090" s="40"/>
      <c r="E1090" s="40"/>
    </row>
    <row r="1091" spans="1:5">
      <c r="A1091" s="47"/>
      <c r="B1091" s="40"/>
      <c r="C1091" s="40"/>
      <c r="D1091" s="40"/>
      <c r="E1091" s="40"/>
    </row>
    <row r="1092" spans="1:5">
      <c r="A1092" s="47"/>
      <c r="B1092" s="40"/>
      <c r="C1092" s="47"/>
      <c r="D1092" s="40"/>
      <c r="E1092" s="40"/>
    </row>
    <row r="1093" spans="1:5">
      <c r="A1093" s="47"/>
      <c r="B1093" s="40"/>
      <c r="C1093" s="47"/>
      <c r="D1093" s="40"/>
      <c r="E1093" s="40"/>
    </row>
    <row r="1094" spans="1:5">
      <c r="A1094" s="47"/>
      <c r="B1094" s="40"/>
      <c r="C1094" s="47"/>
      <c r="D1094" s="40"/>
      <c r="E1094" s="40"/>
    </row>
    <row r="1095" spans="1:5">
      <c r="A1095" s="47"/>
      <c r="B1095" s="40"/>
      <c r="C1095" s="47"/>
      <c r="D1095" s="40"/>
      <c r="E1095" s="40"/>
    </row>
    <row r="1096" spans="1:5">
      <c r="A1096" s="47"/>
      <c r="B1096" s="40"/>
      <c r="C1096" s="47"/>
      <c r="D1096" s="40"/>
      <c r="E1096" s="40"/>
    </row>
    <row r="1097" spans="1:5">
      <c r="A1097" s="47"/>
      <c r="B1097" s="40"/>
      <c r="C1097" s="47"/>
      <c r="D1097" s="40"/>
      <c r="E1097" s="40"/>
    </row>
    <row r="1098" spans="1:5">
      <c r="A1098" s="47"/>
      <c r="B1098" s="40"/>
      <c r="C1098" s="47"/>
      <c r="D1098" s="40"/>
      <c r="E1098" s="40"/>
    </row>
    <row r="1099" spans="1:5">
      <c r="A1099" s="47"/>
      <c r="B1099" s="40"/>
      <c r="C1099" s="47"/>
      <c r="D1099" s="40"/>
      <c r="E1099" s="40"/>
    </row>
    <row r="1100" spans="1:5">
      <c r="A1100" s="47"/>
      <c r="B1100" s="40"/>
      <c r="C1100" s="47"/>
      <c r="D1100" s="40"/>
      <c r="E1100" s="40"/>
    </row>
    <row r="1101" spans="1:5">
      <c r="A1101" s="47"/>
      <c r="B1101" s="40"/>
      <c r="C1101" s="47"/>
      <c r="D1101" s="40"/>
      <c r="E1101" s="40"/>
    </row>
    <row r="1102" spans="1:5">
      <c r="A1102" s="40"/>
      <c r="B1102" s="40"/>
      <c r="C1102" s="47"/>
      <c r="D1102" s="40"/>
      <c r="E1102" s="40"/>
    </row>
    <row r="1103" spans="1:5">
      <c r="A1103" s="43"/>
      <c r="B1103" s="40"/>
      <c r="C1103" s="40"/>
      <c r="D1103" s="40"/>
      <c r="E1103" s="40"/>
    </row>
    <row r="1104" spans="1:5">
      <c r="A1104" s="43"/>
      <c r="B1104" s="43"/>
      <c r="C1104" s="43"/>
      <c r="D1104" s="40"/>
      <c r="E1104" s="40"/>
    </row>
    <row r="1105" spans="1:5">
      <c r="A1105" s="43"/>
      <c r="B1105" s="43"/>
      <c r="C1105" s="43"/>
      <c r="D1105" s="40"/>
      <c r="E1105" s="40"/>
    </row>
    <row r="1106" spans="1:5">
      <c r="A1106" s="47"/>
      <c r="B1106" s="43"/>
      <c r="C1106" s="43"/>
      <c r="D1106" s="40"/>
      <c r="E1106" s="40"/>
    </row>
    <row r="1107" spans="1:5">
      <c r="A1107" s="47"/>
      <c r="B1107" s="40"/>
      <c r="C1107" s="47"/>
      <c r="D1107" s="40"/>
      <c r="E1107" s="40"/>
    </row>
    <row r="1108" spans="1:5">
      <c r="A1108" s="47"/>
      <c r="B1108" s="40"/>
      <c r="C1108" s="47"/>
      <c r="D1108" s="40"/>
      <c r="E1108" s="40"/>
    </row>
    <row r="1109" spans="1:5">
      <c r="A1109" s="47"/>
      <c r="B1109" s="40"/>
      <c r="C1109" s="47"/>
      <c r="D1109" s="40"/>
      <c r="E1109" s="40"/>
    </row>
    <row r="1110" spans="1:5">
      <c r="A1110" s="47"/>
      <c r="B1110" s="40"/>
      <c r="C1110" s="47"/>
      <c r="D1110" s="40"/>
      <c r="E1110" s="40"/>
    </row>
    <row r="1111" spans="1:5">
      <c r="A1111" s="71"/>
      <c r="B1111" s="40"/>
      <c r="C1111" s="47"/>
      <c r="D1111" s="40"/>
      <c r="E1111" s="40"/>
    </row>
    <row r="1112" spans="1:5">
      <c r="A1112" s="47"/>
      <c r="B1112" s="41"/>
      <c r="C1112" s="71"/>
      <c r="D1112" s="40"/>
      <c r="E1112" s="40"/>
    </row>
    <row r="1113" spans="1:5">
      <c r="A1113" s="47"/>
      <c r="B1113" s="40"/>
      <c r="C1113" s="47"/>
      <c r="D1113" s="40"/>
      <c r="E1113" s="40"/>
    </row>
    <row r="1114" spans="1:5">
      <c r="A1114" s="47"/>
      <c r="B1114" s="40"/>
      <c r="C1114" s="47"/>
      <c r="D1114" s="40"/>
      <c r="E1114" s="40"/>
    </row>
    <row r="1115" spans="1:5">
      <c r="A1115" s="47"/>
      <c r="B1115" s="40"/>
      <c r="C1115" s="47"/>
      <c r="D1115" s="40"/>
      <c r="E1115" s="40"/>
    </row>
    <row r="1116" spans="1:5">
      <c r="A1116" s="47"/>
      <c r="B1116" s="40"/>
      <c r="C1116" s="47"/>
      <c r="D1116" s="40"/>
      <c r="E1116" s="40"/>
    </row>
    <row r="1117" spans="1:5">
      <c r="A1117" s="47"/>
      <c r="B1117" s="40"/>
      <c r="C1117" s="47"/>
      <c r="D1117" s="40"/>
      <c r="E1117" s="40"/>
    </row>
    <row r="1118" spans="1:5">
      <c r="A1118" s="47"/>
      <c r="B1118" s="40"/>
      <c r="C1118" s="47"/>
      <c r="D1118" s="40"/>
      <c r="E1118" s="40"/>
    </row>
    <row r="1119" spans="1:5">
      <c r="A1119" s="47"/>
      <c r="B1119" s="40"/>
      <c r="C1119" s="47"/>
      <c r="D1119" s="40"/>
      <c r="E1119" s="40"/>
    </row>
    <row r="1120" spans="1:5">
      <c r="A1120" s="47"/>
      <c r="B1120" s="40"/>
      <c r="C1120" s="47"/>
      <c r="D1120" s="40"/>
      <c r="E1120" s="40"/>
    </row>
    <row r="1121" spans="1:5">
      <c r="A1121" s="40"/>
      <c r="B1121" s="40"/>
      <c r="C1121" s="47"/>
      <c r="D1121" s="40"/>
      <c r="E1121" s="40"/>
    </row>
    <row r="1122" spans="1:5">
      <c r="A1122" s="47"/>
      <c r="B1122" s="40"/>
      <c r="C1122" s="40"/>
      <c r="D1122" s="40"/>
      <c r="E1122" s="40"/>
    </row>
    <row r="1123" spans="1:5">
      <c r="A1123" s="47"/>
      <c r="B1123" s="40"/>
      <c r="C1123" s="47"/>
      <c r="D1123" s="40"/>
      <c r="E1123" s="40"/>
    </row>
    <row r="1124" spans="1:5">
      <c r="A1124" s="47"/>
      <c r="B1124" s="40"/>
      <c r="C1124" s="47"/>
      <c r="D1124" s="40"/>
      <c r="E1124" s="40"/>
    </row>
    <row r="1125" spans="1:5">
      <c r="A1125" s="47"/>
      <c r="B1125" s="40"/>
      <c r="C1125" s="47"/>
      <c r="D1125" s="40"/>
      <c r="E1125" s="40"/>
    </row>
    <row r="1126" spans="1:5">
      <c r="A1126" s="40"/>
      <c r="B1126" s="40"/>
      <c r="C1126" s="47"/>
      <c r="D1126" s="40"/>
      <c r="E1126" s="40"/>
    </row>
    <row r="1127" spans="1:5">
      <c r="A1127" s="47"/>
      <c r="B1127" s="40"/>
      <c r="C1127" s="40"/>
      <c r="D1127" s="40"/>
      <c r="E1127" s="40"/>
    </row>
    <row r="1128" spans="1:5">
      <c r="A1128" s="47"/>
      <c r="B1128" s="40"/>
      <c r="C1128" s="47"/>
      <c r="D1128" s="40"/>
      <c r="E1128" s="40"/>
    </row>
    <row r="1129" spans="1:5">
      <c r="A1129" s="43"/>
      <c r="B1129" s="40"/>
      <c r="C1129" s="47"/>
      <c r="D1129" s="40"/>
      <c r="E1129" s="40"/>
    </row>
    <row r="1130" spans="1:5">
      <c r="A1130" s="47"/>
      <c r="B1130" s="43"/>
      <c r="C1130" s="43"/>
      <c r="D1130" s="40"/>
      <c r="E1130" s="40"/>
    </row>
    <row r="1131" spans="1:5">
      <c r="A1131" s="47"/>
      <c r="B1131" s="40"/>
      <c r="C1131" s="47"/>
      <c r="D1131" s="40"/>
      <c r="E1131" s="40"/>
    </row>
    <row r="1132" spans="1:5">
      <c r="A1132" s="47"/>
      <c r="B1132" s="40"/>
      <c r="C1132" s="47"/>
      <c r="D1132" s="40"/>
      <c r="E1132" s="40"/>
    </row>
    <row r="1133" spans="1:5">
      <c r="A1133" s="47"/>
      <c r="B1133" s="40"/>
      <c r="C1133" s="47"/>
      <c r="D1133" s="45"/>
      <c r="E1133" s="45"/>
    </row>
    <row r="1134" spans="1:5">
      <c r="A1134" s="43"/>
      <c r="B1134" s="40"/>
      <c r="C1134" s="47"/>
      <c r="D1134" s="40"/>
      <c r="E1134" s="40"/>
    </row>
    <row r="1135" spans="1:5">
      <c r="A1135" s="47"/>
      <c r="B1135" s="43"/>
      <c r="C1135" s="43"/>
      <c r="D1135" s="40"/>
      <c r="E1135" s="40"/>
    </row>
    <row r="1136" spans="1:5">
      <c r="A1136" s="47"/>
      <c r="B1136" s="40"/>
      <c r="C1136" s="47"/>
      <c r="D1136" s="40"/>
      <c r="E1136" s="40"/>
    </row>
    <row r="1137" spans="1:5">
      <c r="A1137" s="47"/>
      <c r="B1137" s="40"/>
      <c r="C1137" s="47"/>
      <c r="D1137" s="40"/>
      <c r="E1137" s="40"/>
    </row>
    <row r="1138" spans="1:5">
      <c r="A1138" s="47"/>
      <c r="B1138" s="40"/>
      <c r="C1138" s="47"/>
      <c r="D1138" s="40"/>
      <c r="E1138" s="40"/>
    </row>
    <row r="1139" spans="1:5">
      <c r="A1139" s="47"/>
      <c r="B1139" s="40"/>
      <c r="C1139" s="47"/>
      <c r="D1139" s="40"/>
      <c r="E1139" s="40"/>
    </row>
    <row r="1140" spans="1:5">
      <c r="A1140" s="47"/>
      <c r="B1140" s="40"/>
      <c r="C1140" s="47"/>
      <c r="D1140" s="40"/>
      <c r="E1140" s="40"/>
    </row>
    <row r="1141" spans="1:5">
      <c r="A1141" s="47"/>
      <c r="B1141" s="40"/>
      <c r="C1141" s="47"/>
      <c r="D1141" s="40"/>
      <c r="E1141" s="40"/>
    </row>
    <row r="1142" spans="1:5">
      <c r="A1142" s="47"/>
      <c r="B1142" s="40"/>
      <c r="C1142" s="47"/>
      <c r="D1142" s="40"/>
      <c r="E1142" s="40"/>
    </row>
    <row r="1143" spans="1:5">
      <c r="A1143" s="47"/>
      <c r="B1143" s="40"/>
      <c r="C1143" s="47"/>
      <c r="D1143" s="40"/>
      <c r="E1143" s="40"/>
    </row>
    <row r="1144" spans="1:5">
      <c r="A1144" s="47"/>
      <c r="B1144" s="40"/>
      <c r="C1144" s="47"/>
      <c r="D1144" s="40"/>
      <c r="E1144" s="40"/>
    </row>
    <row r="1145" spans="1:5">
      <c r="A1145" s="47"/>
      <c r="B1145" s="40"/>
      <c r="C1145" s="47"/>
      <c r="D1145" s="40"/>
      <c r="E1145" s="40"/>
    </row>
    <row r="1146" spans="1:5">
      <c r="A1146" s="47"/>
      <c r="B1146" s="40"/>
      <c r="C1146" s="47"/>
      <c r="D1146" s="40"/>
      <c r="E1146" s="40"/>
    </row>
    <row r="1147" spans="1:5">
      <c r="A1147" s="47"/>
      <c r="B1147" s="40"/>
      <c r="C1147" s="47"/>
      <c r="D1147" s="40"/>
      <c r="E1147" s="40"/>
    </row>
    <row r="1148" spans="1:5">
      <c r="A1148" s="47"/>
      <c r="B1148" s="40"/>
      <c r="C1148" s="47"/>
      <c r="D1148" s="40"/>
      <c r="E1148" s="40"/>
    </row>
    <row r="1149" spans="1:5">
      <c r="A1149" s="47"/>
      <c r="B1149" s="40"/>
      <c r="C1149" s="47"/>
      <c r="D1149" s="40"/>
      <c r="E1149" s="40"/>
    </row>
    <row r="1150" spans="1:5">
      <c r="A1150" s="47"/>
      <c r="B1150" s="40"/>
      <c r="C1150" s="47"/>
      <c r="D1150" s="40"/>
      <c r="E1150" s="40"/>
    </row>
    <row r="1151" spans="1:5">
      <c r="A1151" s="43"/>
      <c r="B1151" s="40"/>
      <c r="C1151" s="47"/>
      <c r="D1151" s="40"/>
      <c r="E1151" s="40"/>
    </row>
    <row r="1152" spans="1:5">
      <c r="A1152" s="47"/>
      <c r="B1152" s="43"/>
      <c r="C1152" s="43"/>
      <c r="D1152" s="40"/>
      <c r="E1152" s="40"/>
    </row>
    <row r="1153" spans="1:5">
      <c r="A1153" s="47"/>
      <c r="B1153" s="40"/>
      <c r="C1153" s="47"/>
      <c r="D1153" s="40"/>
      <c r="E1153" s="40"/>
    </row>
    <row r="1154" spans="1:5">
      <c r="A1154" s="47"/>
      <c r="B1154" s="40"/>
      <c r="C1154" s="47"/>
      <c r="D1154" s="40"/>
      <c r="E1154" s="40"/>
    </row>
    <row r="1155" spans="1:5">
      <c r="A1155" s="71"/>
      <c r="B1155" s="40"/>
      <c r="C1155" s="47"/>
      <c r="D1155" s="40"/>
      <c r="E1155" s="40"/>
    </row>
    <row r="1156" spans="1:5">
      <c r="A1156" s="40"/>
      <c r="B1156" s="41"/>
      <c r="C1156" s="71"/>
      <c r="D1156" s="40"/>
      <c r="E1156" s="40"/>
    </row>
    <row r="1157" spans="1:5">
      <c r="A1157" s="40"/>
      <c r="B1157" s="40"/>
      <c r="C1157" s="40"/>
      <c r="D1157" s="40"/>
      <c r="E1157" s="40"/>
    </row>
    <row r="1158" spans="1:5">
      <c r="A1158" s="47"/>
      <c r="B1158" s="40"/>
      <c r="C1158" s="40"/>
      <c r="D1158" s="40"/>
      <c r="E1158" s="40"/>
    </row>
    <row r="1159" spans="1:5">
      <c r="A1159" s="47"/>
      <c r="B1159" s="40"/>
      <c r="C1159" s="47"/>
      <c r="D1159" s="45"/>
      <c r="E1159" s="45"/>
    </row>
    <row r="1160" spans="1:5">
      <c r="A1160" s="47"/>
      <c r="B1160" s="40"/>
      <c r="C1160" s="47"/>
      <c r="D1160" s="40"/>
      <c r="E1160" s="40"/>
    </row>
    <row r="1161" spans="1:5">
      <c r="A1161" s="47"/>
      <c r="B1161" s="40"/>
      <c r="C1161" s="47"/>
      <c r="D1161" s="40"/>
      <c r="E1161" s="40"/>
    </row>
    <row r="1162" spans="1:5">
      <c r="A1162" s="47"/>
      <c r="B1162" s="40"/>
      <c r="C1162" s="47"/>
      <c r="D1162" s="40"/>
      <c r="E1162" s="40"/>
    </row>
    <row r="1163" spans="1:5">
      <c r="A1163" s="40"/>
      <c r="B1163" s="40"/>
      <c r="C1163" s="47"/>
      <c r="D1163" s="40"/>
      <c r="E1163" s="40"/>
    </row>
    <row r="1164" spans="1:5">
      <c r="A1164" s="43"/>
      <c r="B1164" s="40"/>
      <c r="C1164" s="40"/>
      <c r="D1164" s="40"/>
      <c r="E1164" s="40"/>
    </row>
    <row r="1165" spans="1:5">
      <c r="A1165" s="43"/>
      <c r="B1165" s="43"/>
      <c r="C1165" s="43"/>
      <c r="D1165" s="40"/>
      <c r="E1165" s="40"/>
    </row>
    <row r="1166" spans="1:5">
      <c r="A1166" s="47"/>
      <c r="B1166" s="43"/>
      <c r="C1166" s="43"/>
      <c r="D1166" s="40"/>
      <c r="E1166" s="40"/>
    </row>
    <row r="1167" spans="1:5">
      <c r="A1167" s="47"/>
      <c r="B1167" s="40"/>
      <c r="C1167" s="47"/>
      <c r="D1167" s="40"/>
      <c r="E1167" s="40"/>
    </row>
    <row r="1168" spans="1:5">
      <c r="A1168" s="47"/>
      <c r="B1168" s="40"/>
      <c r="C1168" s="47"/>
      <c r="D1168" s="40"/>
      <c r="E1168" s="40"/>
    </row>
    <row r="1169" spans="1:5">
      <c r="A1169" s="47"/>
      <c r="B1169" s="40"/>
      <c r="C1169" s="47"/>
      <c r="D1169" s="40"/>
      <c r="E1169" s="40"/>
    </row>
    <row r="1170" spans="1:5">
      <c r="A1170" s="47"/>
      <c r="B1170" s="40"/>
      <c r="C1170" s="47"/>
      <c r="D1170" s="40"/>
      <c r="E1170" s="40"/>
    </row>
    <row r="1171" spans="1:5">
      <c r="A1171" s="47"/>
      <c r="B1171" s="40"/>
      <c r="C1171" s="47"/>
      <c r="D1171" s="40"/>
      <c r="E1171" s="40"/>
    </row>
    <row r="1172" spans="1:5">
      <c r="A1172" s="74"/>
      <c r="B1172" s="40"/>
      <c r="C1172" s="47"/>
      <c r="D1172" s="40"/>
      <c r="E1172" s="40"/>
    </row>
    <row r="1173" spans="1:5">
      <c r="A1173" s="47"/>
      <c r="B1173" s="40"/>
      <c r="C1173" s="74"/>
      <c r="D1173" s="40"/>
      <c r="E1173" s="40"/>
    </row>
    <row r="1174" spans="1:5">
      <c r="A1174" s="47"/>
      <c r="B1174" s="40"/>
      <c r="C1174" s="47"/>
      <c r="D1174" s="40"/>
      <c r="E1174" s="40"/>
    </row>
    <row r="1175" spans="1:5">
      <c r="A1175" s="47"/>
      <c r="B1175" s="40"/>
      <c r="C1175" s="47"/>
      <c r="D1175" s="40"/>
      <c r="E1175" s="40"/>
    </row>
    <row r="1176" spans="1:5">
      <c r="A1176" s="40"/>
      <c r="B1176" s="40"/>
      <c r="C1176" s="47"/>
      <c r="D1176" s="40"/>
      <c r="E1176" s="40"/>
    </row>
    <row r="1177" spans="1:5">
      <c r="A1177" s="47"/>
      <c r="B1177" s="40"/>
      <c r="C1177" s="40"/>
      <c r="D1177" s="40"/>
      <c r="E1177" s="40"/>
    </row>
    <row r="1178" spans="1:5">
      <c r="A1178" s="47"/>
      <c r="B1178" s="40"/>
      <c r="C1178" s="47"/>
      <c r="D1178" s="40"/>
      <c r="E1178" s="40"/>
    </row>
    <row r="1179" spans="1:5">
      <c r="A1179" s="47"/>
      <c r="B1179" s="40"/>
      <c r="C1179" s="47"/>
      <c r="D1179" s="45"/>
      <c r="E1179" s="45"/>
    </row>
    <row r="1180" spans="1:5">
      <c r="A1180" s="47"/>
      <c r="B1180" s="40"/>
      <c r="C1180" s="47"/>
      <c r="D1180" s="40"/>
      <c r="E1180" s="40"/>
    </row>
    <row r="1181" spans="1:5">
      <c r="A1181" s="43"/>
      <c r="B1181" s="40"/>
      <c r="C1181" s="47"/>
      <c r="D1181" s="40"/>
      <c r="E1181" s="40"/>
    </row>
    <row r="1182" spans="1:5">
      <c r="A1182" s="47"/>
      <c r="B1182" s="43"/>
      <c r="C1182" s="43"/>
      <c r="D1182" s="40"/>
      <c r="E1182" s="40"/>
    </row>
    <row r="1183" spans="1:5">
      <c r="A1183" s="47"/>
      <c r="B1183" s="40"/>
      <c r="C1183" s="47"/>
      <c r="D1183" s="40"/>
      <c r="E1183" s="40"/>
    </row>
    <row r="1184" spans="1:5">
      <c r="A1184" s="47"/>
      <c r="B1184" s="40"/>
      <c r="C1184" s="47"/>
      <c r="D1184" s="40"/>
      <c r="E1184" s="40"/>
    </row>
    <row r="1185" spans="1:5">
      <c r="A1185" s="40"/>
      <c r="B1185" s="40"/>
      <c r="C1185" s="47"/>
      <c r="D1185" s="40"/>
      <c r="E1185" s="40"/>
    </row>
    <row r="1186" spans="1:5">
      <c r="A1186" s="43"/>
      <c r="B1186" s="40"/>
      <c r="C1186" s="40"/>
      <c r="D1186" s="40"/>
      <c r="E1186" s="40"/>
    </row>
    <row r="1187" spans="1:5">
      <c r="A1187" s="47"/>
      <c r="B1187" s="43"/>
      <c r="C1187" s="43"/>
      <c r="D1187" s="40"/>
      <c r="E1187" s="40"/>
    </row>
    <row r="1188" spans="1:5">
      <c r="A1188" s="47"/>
      <c r="B1188" s="40"/>
      <c r="C1188" s="47"/>
      <c r="D1188" s="40"/>
      <c r="E1188" s="40"/>
    </row>
    <row r="1189" spans="1:5">
      <c r="A1189" s="47"/>
      <c r="B1189" s="40"/>
      <c r="C1189" s="47"/>
      <c r="D1189" s="40"/>
      <c r="E1189" s="40"/>
    </row>
    <row r="1190" spans="1:5">
      <c r="A1190" s="47"/>
      <c r="B1190" s="40"/>
      <c r="C1190" s="47"/>
      <c r="D1190" s="40"/>
      <c r="E1190" s="40"/>
    </row>
    <row r="1191" spans="1:5">
      <c r="A1191" s="43"/>
      <c r="B1191" s="40"/>
      <c r="C1191" s="47"/>
      <c r="D1191" s="40"/>
      <c r="E1191" s="40"/>
    </row>
    <row r="1192" spans="1:5">
      <c r="A1192" s="47"/>
      <c r="B1192" s="43"/>
      <c r="C1192" s="43"/>
      <c r="D1192" s="40"/>
      <c r="E1192" s="40"/>
    </row>
    <row r="1193" spans="1:5">
      <c r="A1193" s="47"/>
      <c r="B1193" s="40"/>
      <c r="C1193" s="47"/>
      <c r="D1193" s="40"/>
      <c r="E1193" s="40"/>
    </row>
    <row r="1194" spans="1:5">
      <c r="A1194" s="47"/>
      <c r="B1194" s="40"/>
      <c r="C1194" s="47"/>
      <c r="D1194" s="40"/>
      <c r="E1194" s="40"/>
    </row>
    <row r="1195" spans="1:5">
      <c r="A1195" s="40"/>
      <c r="B1195" s="40"/>
      <c r="C1195" s="47"/>
      <c r="D1195" s="40"/>
      <c r="E1195" s="40"/>
    </row>
    <row r="1196" spans="1:5">
      <c r="A1196" s="47"/>
      <c r="B1196" s="40"/>
      <c r="C1196" s="40"/>
      <c r="D1196" s="40"/>
      <c r="E1196" s="40"/>
    </row>
    <row r="1197" spans="1:5">
      <c r="A1197" s="47"/>
      <c r="B1197" s="40"/>
      <c r="C1197" s="47"/>
      <c r="D1197" s="40"/>
      <c r="E1197" s="40"/>
    </row>
    <row r="1198" spans="1:5">
      <c r="A1198" s="47"/>
      <c r="B1198" s="40"/>
      <c r="C1198" s="47"/>
      <c r="D1198" s="41"/>
      <c r="E1198" s="41"/>
    </row>
    <row r="1199" spans="1:5">
      <c r="A1199" s="40"/>
      <c r="B1199" s="40"/>
      <c r="C1199" s="47"/>
      <c r="D1199" s="40"/>
      <c r="E1199" s="40"/>
    </row>
    <row r="1200" spans="1:5">
      <c r="A1200" s="47"/>
      <c r="B1200" s="40"/>
      <c r="C1200" s="40"/>
      <c r="D1200" s="40"/>
      <c r="E1200" s="40"/>
    </row>
    <row r="1201" spans="1:5">
      <c r="A1201" s="47"/>
      <c r="B1201" s="40"/>
      <c r="C1201" s="47"/>
      <c r="D1201" s="40"/>
      <c r="E1201" s="40"/>
    </row>
    <row r="1202" spans="1:5">
      <c r="A1202" s="47"/>
      <c r="B1202" s="40"/>
      <c r="C1202" s="47"/>
      <c r="D1202" s="40"/>
      <c r="E1202" s="40"/>
    </row>
    <row r="1203" spans="1:5">
      <c r="A1203" s="47"/>
      <c r="B1203" s="40"/>
      <c r="C1203" s="47"/>
      <c r="D1203" s="40"/>
      <c r="E1203" s="40"/>
    </row>
    <row r="1204" spans="1:5">
      <c r="A1204" s="47"/>
      <c r="B1204" s="40"/>
      <c r="C1204" s="47"/>
      <c r="D1204" s="40"/>
      <c r="E1204" s="40"/>
    </row>
    <row r="1205" spans="1:5">
      <c r="A1205" s="41"/>
      <c r="B1205" s="40"/>
      <c r="C1205" s="47"/>
      <c r="D1205" s="40"/>
      <c r="E1205" s="40"/>
    </row>
    <row r="1206" spans="1:5">
      <c r="A1206" s="47"/>
      <c r="B1206" s="41"/>
      <c r="C1206" s="41"/>
      <c r="D1206" s="40"/>
      <c r="E1206" s="40"/>
    </row>
    <row r="1207" spans="1:5">
      <c r="A1207" s="47"/>
      <c r="B1207" s="40"/>
      <c r="C1207" s="47"/>
      <c r="D1207" s="40"/>
      <c r="E1207" s="40"/>
    </row>
    <row r="1208" spans="1:5">
      <c r="A1208" s="47"/>
      <c r="B1208" s="40"/>
      <c r="C1208" s="47"/>
      <c r="D1208" s="40"/>
      <c r="E1208" s="40"/>
    </row>
    <row r="1209" spans="1:5">
      <c r="A1209" s="47"/>
      <c r="B1209" s="40"/>
      <c r="C1209" s="47"/>
      <c r="D1209" s="40"/>
      <c r="E1209" s="40"/>
    </row>
    <row r="1210" spans="1:5">
      <c r="A1210" s="47"/>
      <c r="B1210" s="40"/>
      <c r="C1210" s="47"/>
      <c r="D1210" s="40"/>
      <c r="E1210" s="40"/>
    </row>
    <row r="1211" spans="1:5">
      <c r="A1211" s="76"/>
      <c r="B1211" s="40"/>
      <c r="C1211" s="47"/>
      <c r="D1211" s="40"/>
      <c r="E1211" s="40"/>
    </row>
    <row r="1212" spans="1:5">
      <c r="A1212" s="47"/>
      <c r="B1212" s="43"/>
      <c r="C1212" s="76"/>
      <c r="D1212" s="40"/>
      <c r="E1212" s="40"/>
    </row>
    <row r="1213" spans="1:5">
      <c r="A1213" s="47"/>
      <c r="B1213" s="40"/>
      <c r="C1213" s="47"/>
      <c r="D1213" s="40"/>
      <c r="E1213" s="40"/>
    </row>
    <row r="1214" spans="1:5">
      <c r="A1214" s="47"/>
      <c r="B1214" s="40"/>
      <c r="C1214" s="47"/>
      <c r="D1214" s="40"/>
      <c r="E1214" s="40"/>
    </row>
    <row r="1215" spans="1:5">
      <c r="A1215" s="47"/>
      <c r="B1215" s="40"/>
      <c r="C1215" s="47"/>
      <c r="D1215" s="40"/>
      <c r="E1215" s="40"/>
    </row>
    <row r="1216" spans="1:5">
      <c r="A1216" s="47"/>
      <c r="B1216" s="40"/>
      <c r="C1216" s="47"/>
      <c r="D1216" s="40"/>
      <c r="E1216" s="40"/>
    </row>
    <row r="1217" spans="1:5">
      <c r="A1217" s="47"/>
      <c r="B1217" s="40"/>
      <c r="C1217" s="47"/>
      <c r="D1217" s="40"/>
      <c r="E1217" s="40"/>
    </row>
    <row r="1218" spans="1:5">
      <c r="A1218" s="47"/>
      <c r="B1218" s="40"/>
      <c r="C1218" s="47"/>
      <c r="D1218" s="40"/>
      <c r="E1218" s="40"/>
    </row>
    <row r="1219" spans="1:5">
      <c r="A1219" s="47"/>
      <c r="B1219" s="40"/>
      <c r="C1219" s="47"/>
      <c r="D1219" s="40"/>
      <c r="E1219" s="40"/>
    </row>
    <row r="1220" spans="1:5">
      <c r="A1220" s="47"/>
      <c r="B1220" s="40"/>
      <c r="C1220" s="47"/>
      <c r="D1220" s="40"/>
      <c r="E1220" s="40"/>
    </row>
    <row r="1221" spans="1:5">
      <c r="A1221" s="47"/>
      <c r="B1221" s="40"/>
      <c r="C1221" s="47"/>
      <c r="D1221" s="40"/>
      <c r="E1221" s="40"/>
    </row>
    <row r="1222" spans="1:5">
      <c r="A1222" s="47"/>
      <c r="B1222" s="40"/>
      <c r="C1222" s="47"/>
      <c r="D1222" s="40"/>
      <c r="E1222" s="40"/>
    </row>
    <row r="1223" spans="1:5">
      <c r="A1223" s="43"/>
      <c r="B1223" s="40"/>
      <c r="C1223" s="47"/>
      <c r="D1223" s="40"/>
      <c r="E1223" s="40"/>
    </row>
    <row r="1224" spans="1:5">
      <c r="A1224" s="43"/>
      <c r="B1224" s="43"/>
      <c r="C1224" s="43"/>
      <c r="D1224" s="40"/>
      <c r="E1224" s="40"/>
    </row>
    <row r="1225" spans="1:5">
      <c r="A1225" s="40"/>
      <c r="B1225" s="43"/>
      <c r="C1225" s="43"/>
      <c r="D1225" s="40"/>
      <c r="E1225" s="40"/>
    </row>
    <row r="1226" spans="1:5">
      <c r="A1226" s="47"/>
      <c r="B1226" s="40"/>
      <c r="C1226" s="40"/>
      <c r="D1226" s="40"/>
      <c r="E1226" s="40"/>
    </row>
    <row r="1227" spans="1:5">
      <c r="A1227" s="47"/>
      <c r="B1227" s="40"/>
      <c r="C1227" s="47"/>
      <c r="D1227" s="40"/>
      <c r="E1227" s="40"/>
    </row>
    <row r="1228" spans="1:5">
      <c r="A1228" s="47"/>
      <c r="B1228" s="40"/>
      <c r="C1228" s="47"/>
      <c r="D1228" s="40"/>
      <c r="E1228" s="40"/>
    </row>
    <row r="1229" spans="1:5">
      <c r="A1229" s="47"/>
      <c r="B1229" s="40"/>
      <c r="C1229" s="47"/>
      <c r="D1229" s="40"/>
      <c r="E1229" s="40"/>
    </row>
    <row r="1230" spans="1:5">
      <c r="A1230" s="40"/>
      <c r="B1230" s="40"/>
      <c r="C1230" s="47"/>
      <c r="D1230" s="40"/>
      <c r="E1230" s="40"/>
    </row>
    <row r="1231" spans="1:5">
      <c r="A1231" s="40"/>
      <c r="B1231" s="40"/>
      <c r="C1231" s="40"/>
      <c r="D1231" s="40"/>
      <c r="E1231" s="40"/>
    </row>
    <row r="1232" spans="1:5">
      <c r="A1232" s="47"/>
      <c r="B1232" s="40"/>
      <c r="C1232" s="40"/>
      <c r="D1232" s="40"/>
      <c r="E1232" s="40"/>
    </row>
    <row r="1233" spans="1:5">
      <c r="A1233" s="47"/>
      <c r="B1233" s="40"/>
      <c r="C1233" s="47"/>
      <c r="D1233" s="40"/>
      <c r="E1233" s="40"/>
    </row>
    <row r="1234" spans="1:5">
      <c r="A1234" s="47"/>
      <c r="B1234" s="40"/>
      <c r="C1234" s="47"/>
      <c r="D1234" s="40"/>
      <c r="E1234" s="40"/>
    </row>
    <row r="1235" spans="1:5">
      <c r="A1235" s="47"/>
      <c r="B1235" s="40"/>
      <c r="C1235" s="47"/>
      <c r="D1235" s="40"/>
      <c r="E1235" s="40"/>
    </row>
    <row r="1236" spans="1:5">
      <c r="A1236" s="47"/>
      <c r="B1236" s="40"/>
      <c r="C1236" s="47"/>
      <c r="D1236" s="40"/>
      <c r="E1236" s="40"/>
    </row>
    <row r="1237" spans="1:5">
      <c r="A1237" s="47"/>
      <c r="B1237" s="40"/>
      <c r="C1237" s="47"/>
      <c r="D1237" s="40"/>
      <c r="E1237" s="40"/>
    </row>
    <row r="1238" spans="1:5">
      <c r="A1238" s="47"/>
      <c r="B1238" s="40"/>
      <c r="C1238" s="47"/>
      <c r="D1238" s="40"/>
      <c r="E1238" s="40"/>
    </row>
    <row r="1239" spans="1:5">
      <c r="A1239" s="47"/>
      <c r="B1239" s="40"/>
      <c r="C1239" s="47"/>
      <c r="D1239" s="40"/>
      <c r="E1239" s="40"/>
    </row>
    <row r="1240" spans="1:5">
      <c r="A1240" s="47"/>
      <c r="B1240" s="40"/>
      <c r="C1240" s="47"/>
      <c r="D1240" s="40"/>
      <c r="E1240" s="40"/>
    </row>
    <row r="1241" spans="1:5">
      <c r="A1241" s="47"/>
      <c r="B1241" s="40"/>
      <c r="C1241" s="47"/>
      <c r="D1241" s="40"/>
      <c r="E1241" s="40"/>
    </row>
    <row r="1242" spans="1:5">
      <c r="A1242" s="47"/>
      <c r="B1242" s="40"/>
      <c r="C1242" s="47"/>
      <c r="D1242" s="40"/>
      <c r="E1242" s="40"/>
    </row>
    <row r="1243" spans="1:5">
      <c r="A1243" s="47"/>
      <c r="B1243" s="40"/>
      <c r="C1243" s="47"/>
      <c r="D1243" s="40"/>
      <c r="E1243" s="40"/>
    </row>
    <row r="1244" spans="1:5">
      <c r="A1244" s="40"/>
      <c r="B1244" s="40"/>
      <c r="C1244" s="47"/>
      <c r="D1244" s="40"/>
      <c r="E1244" s="40"/>
    </row>
    <row r="1245" spans="1:5">
      <c r="A1245" s="43"/>
      <c r="B1245" s="40"/>
      <c r="C1245" s="40"/>
      <c r="D1245" s="40"/>
      <c r="E1245" s="40"/>
    </row>
    <row r="1246" spans="1:5">
      <c r="A1246" s="47"/>
      <c r="B1246" s="43"/>
      <c r="C1246" s="43"/>
      <c r="D1246" s="40"/>
      <c r="E1246" s="40"/>
    </row>
    <row r="1247" spans="1:5">
      <c r="A1247" s="47"/>
      <c r="B1247" s="40"/>
      <c r="C1247" s="47"/>
      <c r="D1247" s="40"/>
      <c r="E1247" s="40"/>
    </row>
    <row r="1248" spans="1:5">
      <c r="A1248" s="47"/>
      <c r="B1248" s="40"/>
      <c r="C1248" s="47"/>
      <c r="D1248" s="40"/>
      <c r="E1248" s="40"/>
    </row>
    <row r="1249" spans="1:5">
      <c r="A1249" s="43"/>
      <c r="B1249" s="40"/>
      <c r="C1249" s="47"/>
      <c r="D1249" s="40"/>
      <c r="E1249" s="40"/>
    </row>
    <row r="1250" spans="1:5">
      <c r="A1250" s="47"/>
      <c r="B1250" s="43"/>
      <c r="C1250" s="43"/>
      <c r="D1250" s="40"/>
      <c r="E1250" s="40"/>
    </row>
    <row r="1251" spans="1:5">
      <c r="A1251" s="47"/>
      <c r="B1251" s="40"/>
      <c r="C1251" s="47"/>
      <c r="D1251" s="40"/>
      <c r="E1251" s="40"/>
    </row>
    <row r="1252" spans="1:5">
      <c r="A1252" s="40"/>
      <c r="B1252" s="40"/>
      <c r="C1252" s="47"/>
      <c r="D1252" s="40"/>
      <c r="E1252" s="40"/>
    </row>
    <row r="1253" spans="1:5">
      <c r="A1253" s="47"/>
      <c r="B1253" s="40"/>
      <c r="C1253" s="40"/>
      <c r="D1253" s="40"/>
      <c r="E1253" s="40"/>
    </row>
    <row r="1254" spans="1:5">
      <c r="A1254" s="47"/>
      <c r="B1254" s="40"/>
      <c r="C1254" s="47"/>
      <c r="D1254" s="40"/>
      <c r="E1254" s="40"/>
    </row>
    <row r="1255" spans="1:5">
      <c r="A1255" s="47"/>
      <c r="B1255" s="40"/>
      <c r="C1255" s="47"/>
      <c r="D1255" s="40"/>
      <c r="E1255" s="40"/>
    </row>
    <row r="1256" spans="1:5">
      <c r="A1256" s="47"/>
      <c r="B1256" s="40"/>
      <c r="C1256" s="47"/>
      <c r="D1256" s="40"/>
      <c r="E1256" s="40"/>
    </row>
    <row r="1257" spans="1:5">
      <c r="A1257" s="47"/>
      <c r="B1257" s="40"/>
      <c r="C1257" s="47"/>
      <c r="D1257" s="40"/>
      <c r="E1257" s="40"/>
    </row>
    <row r="1258" spans="1:5">
      <c r="A1258" s="47"/>
      <c r="B1258" s="40"/>
      <c r="C1258" s="47"/>
      <c r="D1258" s="40"/>
      <c r="E1258" s="40"/>
    </row>
    <row r="1259" spans="1:5">
      <c r="A1259" s="40"/>
      <c r="B1259" s="40"/>
      <c r="C1259" s="47"/>
      <c r="D1259" s="40"/>
      <c r="E1259" s="40"/>
    </row>
    <row r="1260" spans="1:5">
      <c r="A1260" s="40"/>
      <c r="B1260" s="40"/>
      <c r="C1260" s="40"/>
      <c r="D1260" s="40"/>
      <c r="E1260" s="40"/>
    </row>
    <row r="1261" spans="1:5">
      <c r="A1261" s="40"/>
      <c r="B1261" s="40"/>
      <c r="C1261" s="40"/>
      <c r="D1261" s="40"/>
      <c r="E1261" s="40"/>
    </row>
    <row r="1262" spans="1:5">
      <c r="A1262" s="43"/>
      <c r="B1262" s="40"/>
      <c r="C1262" s="40"/>
      <c r="D1262" s="40"/>
      <c r="E1262" s="40"/>
    </row>
    <row r="1263" spans="1:5">
      <c r="A1263" s="40"/>
      <c r="B1263" s="43"/>
      <c r="C1263" s="43"/>
      <c r="D1263" s="40"/>
      <c r="E1263" s="40"/>
    </row>
    <row r="1264" spans="1:5">
      <c r="A1264" s="47"/>
      <c r="B1264" s="40"/>
      <c r="C1264" s="40"/>
      <c r="D1264" s="40"/>
      <c r="E1264" s="40"/>
    </row>
    <row r="1265" spans="1:5">
      <c r="A1265" s="40"/>
      <c r="B1265" s="40"/>
      <c r="C1265" s="47"/>
      <c r="D1265" s="40"/>
      <c r="E1265" s="40"/>
    </row>
    <row r="1266" spans="1:5">
      <c r="A1266" s="47"/>
      <c r="B1266" s="40"/>
      <c r="C1266" s="40"/>
      <c r="D1266" s="40"/>
      <c r="E1266" s="40"/>
    </row>
    <row r="1267" spans="1:5">
      <c r="A1267" s="40"/>
      <c r="B1267" s="40"/>
      <c r="C1267" s="47"/>
      <c r="D1267" s="40"/>
      <c r="E1267" s="40"/>
    </row>
    <row r="1268" spans="1:5">
      <c r="A1268" s="43"/>
      <c r="B1268" s="40"/>
      <c r="C1268" s="40"/>
      <c r="D1268" s="40"/>
      <c r="E1268" s="40"/>
    </row>
    <row r="1269" spans="1:5">
      <c r="A1269" s="43"/>
      <c r="B1269" s="43"/>
      <c r="C1269" s="43"/>
      <c r="D1269" s="40"/>
      <c r="E1269" s="40"/>
    </row>
    <row r="1270" spans="1:5">
      <c r="A1270" s="40"/>
      <c r="B1270" s="43"/>
      <c r="C1270" s="43"/>
      <c r="D1270" s="40"/>
      <c r="E1270" s="40"/>
    </row>
    <row r="1271" spans="1:5">
      <c r="A1271" s="47"/>
      <c r="B1271" s="40"/>
      <c r="C1271" s="40"/>
      <c r="D1271" s="40"/>
      <c r="E1271" s="40"/>
    </row>
    <row r="1272" spans="1:5">
      <c r="A1272" s="47"/>
      <c r="B1272" s="40"/>
      <c r="C1272" s="47"/>
      <c r="D1272" s="40"/>
      <c r="E1272" s="40"/>
    </row>
    <row r="1273" spans="1:5">
      <c r="A1273" s="47"/>
      <c r="B1273" s="40"/>
      <c r="C1273" s="47"/>
      <c r="D1273" s="40"/>
      <c r="E1273" s="40"/>
    </row>
    <row r="1274" spans="1:5">
      <c r="A1274" s="47"/>
      <c r="B1274" s="40"/>
      <c r="C1274" s="47"/>
      <c r="D1274" s="40"/>
      <c r="E1274" s="40"/>
    </row>
    <row r="1275" spans="1:5">
      <c r="A1275" s="47"/>
      <c r="B1275" s="40"/>
      <c r="C1275" s="47"/>
      <c r="D1275" s="40"/>
      <c r="E1275" s="40"/>
    </row>
    <row r="1276" spans="1:5">
      <c r="A1276" s="47"/>
      <c r="B1276" s="40"/>
      <c r="C1276" s="47"/>
      <c r="D1276" s="40"/>
      <c r="E1276" s="40"/>
    </row>
    <row r="1277" spans="1:5">
      <c r="A1277" s="47"/>
      <c r="B1277" s="40"/>
      <c r="C1277" s="47"/>
      <c r="D1277" s="40"/>
      <c r="E1277" s="40"/>
    </row>
    <row r="1278" spans="1:5">
      <c r="A1278" s="47"/>
      <c r="B1278" s="40"/>
      <c r="C1278" s="47"/>
      <c r="D1278" s="40"/>
      <c r="E1278" s="40"/>
    </row>
    <row r="1279" spans="1:5">
      <c r="A1279" s="47"/>
      <c r="B1279" s="40"/>
      <c r="C1279" s="47"/>
      <c r="D1279" s="40"/>
      <c r="E1279" s="40"/>
    </row>
    <row r="1280" spans="1:5">
      <c r="A1280" s="47"/>
      <c r="B1280" s="40"/>
      <c r="C1280" s="47"/>
      <c r="D1280" s="40"/>
      <c r="E1280" s="40"/>
    </row>
    <row r="1281" spans="1:5">
      <c r="A1281" s="47"/>
      <c r="B1281" s="40"/>
      <c r="C1281" s="47"/>
      <c r="D1281" s="40"/>
      <c r="E1281" s="40"/>
    </row>
    <row r="1282" spans="1:5">
      <c r="A1282" s="47"/>
      <c r="B1282" s="40"/>
      <c r="C1282" s="47"/>
      <c r="D1282" s="40"/>
      <c r="E1282" s="40"/>
    </row>
    <row r="1283" spans="1:5">
      <c r="A1283" s="47"/>
      <c r="B1283" s="40"/>
      <c r="C1283" s="47"/>
      <c r="D1283" s="45"/>
      <c r="E1283" s="45"/>
    </row>
    <row r="1284" spans="1:5">
      <c r="A1284" s="47"/>
      <c r="B1284" s="40"/>
      <c r="C1284" s="47"/>
      <c r="D1284" s="40"/>
      <c r="E1284" s="40"/>
    </row>
    <row r="1285" spans="1:5">
      <c r="A1285" s="47"/>
      <c r="B1285" s="40"/>
      <c r="C1285" s="47"/>
      <c r="D1285" s="40"/>
      <c r="E1285" s="40"/>
    </row>
    <row r="1286" spans="1:5">
      <c r="A1286" s="43"/>
      <c r="B1286" s="40"/>
      <c r="C1286" s="47"/>
      <c r="D1286" s="40"/>
      <c r="E1286" s="40"/>
    </row>
    <row r="1287" spans="1:5">
      <c r="A1287" s="47"/>
      <c r="B1287" s="43"/>
      <c r="C1287" s="43"/>
      <c r="D1287" s="40"/>
      <c r="E1287" s="40"/>
    </row>
    <row r="1288" spans="1:5">
      <c r="A1288" s="47"/>
      <c r="B1288" s="40"/>
      <c r="C1288" s="47"/>
      <c r="D1288" s="40"/>
      <c r="E1288" s="40"/>
    </row>
    <row r="1289" spans="1:5">
      <c r="A1289" s="47"/>
      <c r="B1289" s="40"/>
      <c r="C1289" s="47"/>
      <c r="D1289" s="40"/>
      <c r="E1289" s="40"/>
    </row>
    <row r="1290" spans="1:5">
      <c r="A1290" s="47"/>
      <c r="B1290" s="40"/>
      <c r="C1290" s="47"/>
      <c r="D1290" s="40"/>
      <c r="E1290" s="40"/>
    </row>
    <row r="1291" spans="1:5">
      <c r="A1291" s="47"/>
      <c r="B1291" s="40"/>
      <c r="C1291" s="47"/>
      <c r="D1291" s="40"/>
      <c r="E1291" s="40"/>
    </row>
    <row r="1292" spans="1:5">
      <c r="A1292" s="47"/>
      <c r="B1292" s="40"/>
      <c r="C1292" s="47"/>
      <c r="D1292" s="40"/>
      <c r="E1292" s="40"/>
    </row>
    <row r="1293" spans="1:5">
      <c r="A1293" s="47"/>
      <c r="B1293" s="40"/>
      <c r="C1293" s="47"/>
      <c r="D1293" s="40"/>
      <c r="E1293" s="40"/>
    </row>
    <row r="1294" spans="1:5">
      <c r="A1294" s="47"/>
      <c r="B1294" s="40"/>
      <c r="C1294" s="47"/>
      <c r="D1294" s="40"/>
      <c r="E1294" s="40"/>
    </row>
    <row r="1295" spans="1:5">
      <c r="A1295" s="47"/>
      <c r="B1295" s="40"/>
      <c r="C1295" s="47"/>
      <c r="D1295" s="40"/>
      <c r="E1295" s="40"/>
    </row>
    <row r="1296" spans="1:5">
      <c r="A1296" s="47"/>
      <c r="B1296" s="40"/>
      <c r="C1296" s="47"/>
      <c r="D1296" s="40"/>
      <c r="E1296" s="40"/>
    </row>
    <row r="1297" spans="1:5">
      <c r="A1297" s="47"/>
      <c r="B1297" s="40"/>
      <c r="C1297" s="47"/>
      <c r="D1297" s="40"/>
      <c r="E1297" s="40"/>
    </row>
    <row r="1298" spans="1:5">
      <c r="A1298" s="47"/>
      <c r="B1298" s="40"/>
      <c r="C1298" s="47"/>
      <c r="D1298" s="40"/>
      <c r="E1298" s="40"/>
    </row>
    <row r="1299" spans="1:5">
      <c r="A1299" s="40"/>
      <c r="B1299" s="40"/>
      <c r="C1299" s="47"/>
      <c r="D1299" s="40"/>
      <c r="E1299" s="40"/>
    </row>
    <row r="1300" spans="1:5">
      <c r="A1300" s="40"/>
      <c r="B1300" s="40"/>
      <c r="C1300" s="40"/>
      <c r="D1300" s="40"/>
      <c r="E1300" s="40"/>
    </row>
    <row r="1301" spans="1:5">
      <c r="A1301" s="41"/>
      <c r="B1301" s="40"/>
      <c r="C1301" s="40"/>
      <c r="D1301" s="40"/>
      <c r="E1301" s="40"/>
    </row>
    <row r="1302" spans="1:5">
      <c r="A1302" s="40"/>
      <c r="B1302" s="41"/>
      <c r="C1302" s="41"/>
      <c r="D1302" s="40"/>
      <c r="E1302" s="40"/>
    </row>
    <row r="1303" spans="1:5">
      <c r="A1303" s="40"/>
      <c r="B1303" s="40"/>
      <c r="C1303" s="40"/>
      <c r="D1303" s="40"/>
      <c r="E1303" s="40"/>
    </row>
    <row r="1304" spans="1:5">
      <c r="A1304" s="43"/>
      <c r="B1304" s="40"/>
      <c r="C1304" s="40"/>
      <c r="D1304" s="40"/>
      <c r="E1304" s="40"/>
    </row>
    <row r="1305" spans="1:5">
      <c r="A1305" s="43"/>
      <c r="B1305" s="43"/>
      <c r="C1305" s="43"/>
      <c r="D1305" s="40"/>
      <c r="E1305" s="40"/>
    </row>
    <row r="1306" spans="1:5">
      <c r="A1306" s="47"/>
      <c r="B1306" s="43"/>
      <c r="C1306" s="43"/>
      <c r="D1306" s="40"/>
      <c r="E1306" s="40"/>
    </row>
    <row r="1307" spans="1:5">
      <c r="A1307" s="47"/>
      <c r="B1307" s="40"/>
      <c r="C1307" s="47"/>
      <c r="D1307" s="40"/>
      <c r="E1307" s="40"/>
    </row>
    <row r="1308" spans="1:5">
      <c r="A1308" s="47"/>
      <c r="B1308" s="40"/>
      <c r="C1308" s="47"/>
      <c r="D1308" s="40"/>
      <c r="E1308" s="40"/>
    </row>
    <row r="1309" spans="1:5">
      <c r="A1309" s="47"/>
      <c r="B1309" s="40"/>
      <c r="C1309" s="47"/>
      <c r="D1309" s="40"/>
      <c r="E1309" s="40"/>
    </row>
    <row r="1310" spans="1:5">
      <c r="A1310" s="47"/>
      <c r="B1310" s="40"/>
      <c r="C1310" s="47"/>
      <c r="D1310" s="40"/>
      <c r="E1310" s="40"/>
    </row>
    <row r="1311" spans="1:5">
      <c r="A1311" s="47"/>
      <c r="B1311" s="40"/>
      <c r="C1311" s="47"/>
      <c r="D1311" s="40"/>
      <c r="E1311" s="40"/>
    </row>
    <row r="1312" spans="1:5">
      <c r="A1312" s="76"/>
      <c r="B1312" s="40"/>
      <c r="C1312" s="47"/>
      <c r="D1312" s="40"/>
      <c r="E1312" s="40"/>
    </row>
    <row r="1313" spans="1:5">
      <c r="A1313" s="44"/>
      <c r="B1313" s="43"/>
      <c r="C1313" s="76"/>
      <c r="D1313" s="40"/>
      <c r="E1313" s="40"/>
    </row>
    <row r="1314" spans="1:5">
      <c r="A1314" s="40"/>
      <c r="B1314" s="44"/>
      <c r="C1314" s="44"/>
      <c r="D1314" s="45"/>
      <c r="E1314" s="45"/>
    </row>
    <row r="1315" spans="1:5">
      <c r="A1315" s="43"/>
      <c r="B1315" s="40"/>
      <c r="C1315" s="40"/>
      <c r="D1315" s="40"/>
      <c r="E1315" s="40"/>
    </row>
    <row r="1316" spans="1:5">
      <c r="A1316" s="43"/>
      <c r="B1316" s="43"/>
      <c r="C1316" s="43"/>
      <c r="D1316" s="40"/>
      <c r="E1316" s="40"/>
    </row>
    <row r="1317" spans="1:5">
      <c r="A1317" s="40"/>
      <c r="B1317" s="43"/>
      <c r="C1317" s="43"/>
      <c r="D1317" s="40"/>
      <c r="E1317" s="40"/>
    </row>
    <row r="1318" spans="1:5">
      <c r="A1318" s="47"/>
      <c r="B1318" s="40"/>
      <c r="C1318" s="40"/>
      <c r="D1318" s="40"/>
      <c r="E1318" s="40"/>
    </row>
    <row r="1319" spans="1:5">
      <c r="A1319" s="47"/>
      <c r="B1319" s="40"/>
      <c r="C1319" s="47"/>
      <c r="D1319" s="43"/>
      <c r="E1319" s="43"/>
    </row>
    <row r="1320" spans="1:5">
      <c r="A1320" s="47"/>
      <c r="B1320" s="40"/>
      <c r="C1320" s="47"/>
      <c r="D1320" s="40"/>
      <c r="E1320" s="40"/>
    </row>
    <row r="1321" spans="1:5">
      <c r="A1321" s="47"/>
      <c r="B1321" s="40"/>
      <c r="C1321" s="47"/>
      <c r="D1321" s="40"/>
      <c r="E1321" s="40"/>
    </row>
    <row r="1322" spans="1:5">
      <c r="A1322" s="47"/>
      <c r="B1322" s="40"/>
      <c r="C1322" s="47"/>
      <c r="D1322" s="43"/>
      <c r="E1322" s="43"/>
    </row>
    <row r="1323" spans="1:5">
      <c r="A1323" s="47"/>
      <c r="B1323" s="40"/>
      <c r="C1323" s="47"/>
      <c r="D1323" s="43"/>
      <c r="E1323" s="43"/>
    </row>
    <row r="1324" spans="1:5">
      <c r="A1324" s="47"/>
      <c r="B1324" s="40"/>
      <c r="C1324" s="47"/>
      <c r="D1324" s="40"/>
      <c r="E1324" s="40"/>
    </row>
    <row r="1325" spans="1:5">
      <c r="A1325" s="40"/>
      <c r="B1325" s="40"/>
      <c r="C1325" s="47"/>
      <c r="D1325" s="40"/>
      <c r="E1325" s="40"/>
    </row>
    <row r="1326" spans="1:5">
      <c r="A1326" s="47"/>
      <c r="B1326" s="40"/>
      <c r="C1326" s="40"/>
      <c r="D1326" s="40"/>
      <c r="E1326" s="40"/>
    </row>
    <row r="1327" spans="1:5">
      <c r="A1327" s="59"/>
      <c r="B1327" s="40"/>
      <c r="C1327" s="47"/>
      <c r="D1327" s="40"/>
      <c r="E1327" s="40"/>
    </row>
    <row r="1328" spans="1:5">
      <c r="A1328" s="40"/>
      <c r="B1328" s="40"/>
      <c r="C1328" s="59"/>
      <c r="D1328" s="40"/>
      <c r="E1328" s="40"/>
    </row>
    <row r="1329" spans="1:5">
      <c r="A1329" s="43"/>
      <c r="B1329" s="40"/>
      <c r="C1329" s="40"/>
      <c r="D1329" s="43"/>
      <c r="E1329" s="43"/>
    </row>
    <row r="1330" spans="1:5">
      <c r="A1330" s="40"/>
      <c r="B1330" s="43"/>
      <c r="C1330" s="43"/>
      <c r="D1330" s="40"/>
      <c r="E1330" s="40"/>
    </row>
    <row r="1331" spans="1:5">
      <c r="A1331" s="43"/>
      <c r="B1331" s="40"/>
      <c r="C1331" s="40"/>
      <c r="D1331" s="45"/>
      <c r="E1331" s="45"/>
    </row>
    <row r="1332" spans="1:5">
      <c r="A1332" s="47"/>
      <c r="B1332" s="43"/>
      <c r="C1332" s="43"/>
      <c r="D1332" s="43"/>
      <c r="E1332" s="43"/>
    </row>
    <row r="1333" spans="1:5">
      <c r="A1333" s="47"/>
      <c r="B1333" s="40"/>
      <c r="C1333" s="47"/>
      <c r="D1333" s="40"/>
      <c r="E1333" s="40"/>
    </row>
    <row r="1334" spans="1:5">
      <c r="A1334" s="40"/>
      <c r="B1334" s="40"/>
      <c r="C1334" s="47"/>
      <c r="D1334" s="40"/>
      <c r="E1334" s="40"/>
    </row>
    <row r="1335" spans="1:5">
      <c r="A1335" s="43"/>
      <c r="B1335" s="40"/>
      <c r="C1335" s="40"/>
      <c r="D1335" s="40"/>
      <c r="E1335" s="40"/>
    </row>
    <row r="1336" spans="1:5">
      <c r="A1336" s="43"/>
      <c r="B1336" s="43"/>
      <c r="C1336" s="43"/>
      <c r="D1336" s="40"/>
      <c r="E1336" s="40"/>
    </row>
    <row r="1337" spans="1:5">
      <c r="A1337" s="47"/>
      <c r="B1337" s="43"/>
      <c r="C1337" s="43"/>
      <c r="D1337" s="40"/>
      <c r="E1337" s="40"/>
    </row>
    <row r="1338" spans="1:5">
      <c r="A1338" s="47"/>
      <c r="B1338" s="40"/>
      <c r="C1338" s="47"/>
      <c r="D1338" s="40"/>
      <c r="E1338" s="40"/>
    </row>
    <row r="1339" spans="1:5">
      <c r="A1339" s="40"/>
      <c r="B1339" s="40"/>
      <c r="C1339" s="47"/>
      <c r="D1339" s="40"/>
      <c r="E1339" s="40"/>
    </row>
    <row r="1340" spans="1:5">
      <c r="A1340" s="40"/>
      <c r="B1340" s="40"/>
      <c r="C1340" s="40"/>
      <c r="D1340" s="40"/>
      <c r="E1340" s="40"/>
    </row>
    <row r="1341" spans="1:5">
      <c r="A1341" s="43"/>
      <c r="B1341" s="40"/>
      <c r="C1341" s="40"/>
      <c r="D1341" s="40"/>
      <c r="E1341" s="40"/>
    </row>
    <row r="1342" spans="1:5">
      <c r="A1342" s="47"/>
      <c r="B1342" s="43"/>
      <c r="C1342" s="43"/>
      <c r="D1342" s="40"/>
      <c r="E1342" s="40"/>
    </row>
    <row r="1343" spans="1:5">
      <c r="A1343" s="47"/>
      <c r="B1343" s="40"/>
      <c r="C1343" s="47"/>
      <c r="D1343" s="40"/>
      <c r="E1343" s="40"/>
    </row>
    <row r="1344" spans="1:5">
      <c r="A1344" s="44"/>
      <c r="B1344" s="40"/>
      <c r="C1344" s="47"/>
      <c r="D1344" s="40"/>
      <c r="E1344" s="40"/>
    </row>
    <row r="1345" spans="1:5">
      <c r="A1345" s="43"/>
      <c r="B1345" s="44"/>
      <c r="C1345" s="44"/>
      <c r="D1345" s="40"/>
      <c r="E1345" s="40"/>
    </row>
    <row r="1346" spans="1:5">
      <c r="A1346" s="40"/>
      <c r="B1346" s="43"/>
      <c r="C1346" s="43"/>
      <c r="D1346" s="40"/>
      <c r="E1346" s="40"/>
    </row>
    <row r="1347" spans="1:5">
      <c r="A1347" s="76"/>
      <c r="B1347" s="40"/>
      <c r="C1347" s="40"/>
      <c r="D1347" s="40"/>
      <c r="E1347" s="40"/>
    </row>
    <row r="1348" spans="1:5">
      <c r="A1348" s="47"/>
      <c r="B1348" s="43"/>
      <c r="C1348" s="76"/>
      <c r="D1348" s="40"/>
      <c r="E1348" s="40"/>
    </row>
    <row r="1349" spans="1:5">
      <c r="A1349" s="47"/>
      <c r="B1349" s="40"/>
      <c r="C1349" s="47"/>
      <c r="D1349" s="40"/>
      <c r="E1349" s="40"/>
    </row>
    <row r="1350" spans="1:5">
      <c r="A1350" s="47"/>
      <c r="B1350" s="40"/>
      <c r="C1350" s="47"/>
      <c r="D1350" s="40"/>
      <c r="E1350" s="40"/>
    </row>
    <row r="1351" spans="1:5">
      <c r="A1351" s="47"/>
      <c r="B1351" s="40"/>
      <c r="C1351" s="47"/>
      <c r="D1351" s="40"/>
      <c r="E1351" s="40"/>
    </row>
    <row r="1352" spans="1:5">
      <c r="A1352" s="40"/>
      <c r="B1352" s="40"/>
      <c r="C1352" s="47"/>
      <c r="D1352" s="44"/>
      <c r="E1352" s="44"/>
    </row>
    <row r="1353" spans="1:5">
      <c r="A1353" s="40"/>
      <c r="B1353" s="40"/>
      <c r="C1353" s="40"/>
      <c r="D1353" s="40"/>
      <c r="E1353" s="40"/>
    </row>
    <row r="1354" spans="1:5">
      <c r="A1354" s="47"/>
      <c r="B1354" s="40"/>
      <c r="C1354" s="40"/>
      <c r="D1354" s="40"/>
      <c r="E1354" s="40"/>
    </row>
    <row r="1355" spans="1:5">
      <c r="A1355" s="40"/>
      <c r="B1355" s="40"/>
      <c r="C1355" s="47"/>
      <c r="D1355" s="40"/>
      <c r="E1355" s="40"/>
    </row>
    <row r="1356" spans="1:5">
      <c r="A1356" s="40"/>
      <c r="B1356" s="40"/>
      <c r="C1356" s="40"/>
      <c r="D1356" s="40"/>
      <c r="E1356" s="40"/>
    </row>
    <row r="1357" spans="1:5">
      <c r="A1357" s="76"/>
      <c r="B1357" s="40"/>
      <c r="C1357" s="40"/>
      <c r="D1357" s="40"/>
      <c r="E1357" s="40"/>
    </row>
    <row r="1358" spans="1:5">
      <c r="A1358" s="47"/>
      <c r="B1358" s="43"/>
      <c r="C1358" s="76"/>
      <c r="D1358" s="40"/>
      <c r="E1358" s="40"/>
    </row>
    <row r="1359" spans="1:5">
      <c r="A1359" s="47"/>
      <c r="B1359" s="40"/>
      <c r="C1359" s="47"/>
      <c r="D1359" s="44"/>
      <c r="E1359" s="44"/>
    </row>
    <row r="1360" spans="1:5">
      <c r="A1360" s="47"/>
      <c r="B1360" s="40"/>
      <c r="C1360" s="47"/>
      <c r="D1360" s="40"/>
      <c r="E1360" s="40"/>
    </row>
    <row r="1361" spans="1:5">
      <c r="A1361" s="40"/>
      <c r="B1361" s="40"/>
      <c r="C1361" s="47"/>
      <c r="D1361" s="40"/>
      <c r="E1361" s="40"/>
    </row>
    <row r="1362" spans="1:5">
      <c r="A1362" s="47"/>
      <c r="B1362" s="40"/>
      <c r="C1362" s="40"/>
      <c r="D1362" s="40"/>
      <c r="E1362" s="40"/>
    </row>
    <row r="1363" spans="1:5">
      <c r="A1363" s="47"/>
      <c r="B1363" s="40"/>
      <c r="C1363" s="47"/>
      <c r="D1363" s="40"/>
      <c r="E1363" s="40"/>
    </row>
    <row r="1364" spans="1:5">
      <c r="A1364" s="40"/>
      <c r="B1364" s="40"/>
      <c r="C1364" s="47"/>
      <c r="D1364" s="40"/>
      <c r="E1364" s="40"/>
    </row>
    <row r="1365" spans="1:5">
      <c r="A1365" s="47"/>
      <c r="B1365" s="40"/>
      <c r="C1365" s="40"/>
      <c r="D1365" s="45"/>
      <c r="E1365" s="45"/>
    </row>
    <row r="1366" spans="1:5">
      <c r="A1366" s="40"/>
      <c r="B1366" s="40"/>
      <c r="C1366" s="47"/>
      <c r="D1366" s="40"/>
      <c r="E1366" s="40"/>
    </row>
    <row r="1367" spans="1:5">
      <c r="A1367" s="47"/>
      <c r="B1367" s="40"/>
      <c r="C1367" s="40"/>
      <c r="D1367" s="40"/>
      <c r="E1367" s="40"/>
    </row>
    <row r="1368" spans="1:5">
      <c r="A1368" s="47"/>
      <c r="B1368" s="40"/>
      <c r="C1368" s="47"/>
      <c r="D1368" s="40"/>
      <c r="E1368" s="40"/>
    </row>
    <row r="1369" spans="1:5">
      <c r="A1369" s="47"/>
      <c r="B1369" s="40"/>
      <c r="C1369" s="47"/>
      <c r="D1369" s="40"/>
      <c r="E1369" s="40"/>
    </row>
    <row r="1370" spans="1:5">
      <c r="A1370" s="47"/>
      <c r="B1370" s="40"/>
      <c r="C1370" s="47"/>
      <c r="D1370" s="40"/>
      <c r="E1370" s="40"/>
    </row>
    <row r="1371" spans="1:5">
      <c r="A1371" s="47"/>
      <c r="B1371" s="40"/>
      <c r="C1371" s="47"/>
      <c r="D1371" s="40"/>
      <c r="E1371" s="40"/>
    </row>
    <row r="1372" spans="1:5">
      <c r="A1372" s="47"/>
      <c r="B1372" s="40"/>
      <c r="C1372" s="47"/>
      <c r="D1372" s="40"/>
      <c r="E1372" s="40"/>
    </row>
    <row r="1373" spans="1:5">
      <c r="A1373" s="47"/>
      <c r="B1373" s="40"/>
      <c r="C1373" s="47"/>
      <c r="D1373" s="40"/>
      <c r="E1373" s="40"/>
    </row>
    <row r="1374" spans="1:5">
      <c r="A1374" s="47"/>
      <c r="B1374" s="40"/>
      <c r="C1374" s="47"/>
      <c r="D1374" s="40"/>
      <c r="E1374" s="40"/>
    </row>
    <row r="1375" spans="1:5">
      <c r="A1375" s="47"/>
      <c r="B1375" s="40"/>
      <c r="C1375" s="47"/>
      <c r="D1375" s="40"/>
      <c r="E1375" s="40"/>
    </row>
    <row r="1376" spans="1:5">
      <c r="A1376" s="47"/>
      <c r="B1376" s="40"/>
      <c r="C1376" s="47"/>
      <c r="D1376" s="45"/>
      <c r="E1376" s="45"/>
    </row>
    <row r="1377" spans="1:5">
      <c r="A1377" s="47"/>
      <c r="B1377" s="40"/>
      <c r="C1377" s="47"/>
      <c r="D1377" s="43"/>
      <c r="E1377" s="43"/>
    </row>
    <row r="1378" spans="1:5">
      <c r="A1378" s="47"/>
      <c r="B1378" s="40"/>
      <c r="C1378" s="47"/>
      <c r="D1378" s="40"/>
      <c r="E1378" s="40"/>
    </row>
    <row r="1379" spans="1:5">
      <c r="A1379" s="40"/>
      <c r="B1379" s="40"/>
      <c r="C1379" s="47"/>
      <c r="D1379" s="40"/>
      <c r="E1379" s="40"/>
    </row>
    <row r="1380" spans="1:5">
      <c r="A1380" s="40"/>
      <c r="B1380" s="40"/>
      <c r="C1380" s="40"/>
      <c r="D1380" s="43"/>
      <c r="E1380" s="43"/>
    </row>
    <row r="1381" spans="1:5">
      <c r="A1381" s="76"/>
      <c r="B1381" s="40"/>
      <c r="C1381" s="40"/>
      <c r="D1381" s="43"/>
      <c r="E1381" s="43"/>
    </row>
    <row r="1382" spans="1:5">
      <c r="A1382" s="47"/>
      <c r="B1382" s="43"/>
      <c r="C1382" s="76"/>
      <c r="D1382" s="40"/>
      <c r="E1382" s="40"/>
    </row>
    <row r="1383" spans="1:5">
      <c r="A1383" s="47"/>
      <c r="B1383" s="40"/>
      <c r="C1383" s="47"/>
      <c r="D1383" s="43"/>
      <c r="E1383" s="43"/>
    </row>
    <row r="1384" spans="1:5">
      <c r="A1384" s="47"/>
      <c r="B1384" s="40"/>
      <c r="C1384" s="47"/>
      <c r="D1384" s="40"/>
      <c r="E1384" s="40"/>
    </row>
    <row r="1385" spans="1:5">
      <c r="A1385" s="47"/>
      <c r="B1385" s="40"/>
      <c r="C1385" s="47"/>
      <c r="D1385" s="43"/>
      <c r="E1385" s="43"/>
    </row>
    <row r="1386" spans="1:5">
      <c r="A1386" s="47"/>
      <c r="B1386" s="40"/>
      <c r="C1386" s="47"/>
      <c r="D1386" s="43"/>
      <c r="E1386" s="43"/>
    </row>
    <row r="1387" spans="1:5">
      <c r="A1387" s="47"/>
      <c r="B1387" s="40"/>
      <c r="C1387" s="47"/>
      <c r="D1387" s="40"/>
      <c r="E1387" s="40"/>
    </row>
    <row r="1388" spans="1:5">
      <c r="A1388" s="47"/>
      <c r="B1388" s="40"/>
      <c r="C1388" s="47"/>
      <c r="D1388" s="43"/>
      <c r="E1388" s="43"/>
    </row>
    <row r="1389" spans="1:5">
      <c r="A1389" s="40"/>
      <c r="B1389" s="40"/>
      <c r="C1389" s="47"/>
      <c r="D1389" s="43"/>
      <c r="E1389" s="43"/>
    </row>
    <row r="1390" spans="1:5">
      <c r="A1390" s="43"/>
      <c r="B1390" s="40"/>
      <c r="C1390" s="40"/>
      <c r="D1390" s="40"/>
      <c r="E1390" s="40"/>
    </row>
    <row r="1391" spans="1:5">
      <c r="A1391" s="43"/>
      <c r="B1391" s="43"/>
      <c r="C1391" s="43"/>
      <c r="D1391" s="40"/>
      <c r="E1391" s="40"/>
    </row>
    <row r="1392" spans="1:5">
      <c r="A1392" s="40"/>
      <c r="B1392" s="43"/>
      <c r="C1392" s="43"/>
      <c r="D1392" s="44"/>
      <c r="E1392" s="44"/>
    </row>
    <row r="1393" spans="1:5">
      <c r="A1393" s="40"/>
      <c r="B1393" s="40"/>
      <c r="C1393" s="40"/>
      <c r="D1393" s="40"/>
      <c r="E1393" s="40"/>
    </row>
    <row r="1394" spans="1:5">
      <c r="A1394" s="43"/>
      <c r="B1394" s="40"/>
      <c r="C1394" s="40"/>
      <c r="D1394" s="43"/>
      <c r="E1394" s="43"/>
    </row>
    <row r="1395" spans="1:5">
      <c r="A1395" s="43"/>
      <c r="B1395" s="43"/>
      <c r="C1395" s="43"/>
      <c r="D1395" s="40"/>
      <c r="E1395" s="40"/>
    </row>
    <row r="1396" spans="1:5">
      <c r="A1396" s="40"/>
      <c r="B1396" s="43"/>
      <c r="C1396" s="43"/>
      <c r="D1396" s="40"/>
      <c r="E1396" s="40"/>
    </row>
    <row r="1397" spans="1:5">
      <c r="A1397" s="43"/>
      <c r="B1397" s="40"/>
      <c r="C1397" s="40"/>
      <c r="D1397" s="40"/>
      <c r="E1397" s="40"/>
    </row>
    <row r="1398" spans="1:5">
      <c r="A1398" s="40"/>
      <c r="B1398" s="43"/>
      <c r="C1398" s="43"/>
      <c r="D1398" s="40"/>
      <c r="E1398" s="40"/>
    </row>
    <row r="1399" spans="1:5">
      <c r="A1399" s="47"/>
      <c r="B1399" s="40"/>
      <c r="C1399" s="40"/>
      <c r="D1399" s="40"/>
      <c r="E1399" s="40"/>
    </row>
    <row r="1400" spans="1:5">
      <c r="A1400" s="47"/>
      <c r="B1400" s="40"/>
      <c r="C1400" s="47"/>
      <c r="D1400" s="40"/>
      <c r="E1400" s="40"/>
    </row>
    <row r="1401" spans="1:5">
      <c r="A1401" s="43"/>
      <c r="B1401" s="40"/>
      <c r="C1401" s="47"/>
      <c r="D1401" s="40"/>
      <c r="E1401" s="40"/>
    </row>
    <row r="1402" spans="1:5">
      <c r="A1402" s="40"/>
      <c r="B1402" s="43"/>
      <c r="C1402" s="43"/>
      <c r="D1402" s="44"/>
      <c r="E1402" s="44"/>
    </row>
    <row r="1403" spans="1:5">
      <c r="A1403" s="40"/>
      <c r="B1403" s="40"/>
      <c r="C1403" s="40"/>
      <c r="D1403" s="40"/>
      <c r="E1403" s="40"/>
    </row>
    <row r="1404" spans="1:5">
      <c r="A1404" s="47"/>
      <c r="B1404" s="40"/>
      <c r="C1404" s="40"/>
      <c r="D1404" s="40"/>
      <c r="E1404" s="40"/>
    </row>
    <row r="1405" spans="1:5">
      <c r="A1405" s="43"/>
      <c r="B1405" s="40"/>
      <c r="C1405" s="47"/>
      <c r="D1405" s="40"/>
      <c r="E1405" s="40"/>
    </row>
    <row r="1406" spans="1:5">
      <c r="A1406" s="40"/>
      <c r="B1406" s="43"/>
      <c r="C1406" s="43"/>
      <c r="D1406" s="41"/>
      <c r="E1406" s="41"/>
    </row>
    <row r="1407" spans="1:5">
      <c r="A1407" s="43"/>
      <c r="B1407" s="40"/>
      <c r="C1407" s="40"/>
      <c r="D1407" s="40"/>
      <c r="E1407" s="40"/>
    </row>
    <row r="1408" spans="1:5">
      <c r="A1408" s="40"/>
      <c r="B1408" s="43"/>
      <c r="C1408" s="43"/>
      <c r="D1408" s="45"/>
      <c r="E1408" s="45"/>
    </row>
    <row r="1409" spans="1:5">
      <c r="A1409" s="40"/>
      <c r="B1409" s="40"/>
      <c r="C1409" s="40"/>
      <c r="D1409" s="40"/>
      <c r="E1409" s="40"/>
    </row>
    <row r="1410" spans="1:5">
      <c r="A1410" s="43"/>
      <c r="B1410" s="40"/>
      <c r="C1410" s="40"/>
      <c r="D1410" s="43"/>
      <c r="E1410" s="43"/>
    </row>
    <row r="1411" spans="1:5">
      <c r="A1411" s="47"/>
      <c r="B1411" s="43"/>
      <c r="C1411" s="43"/>
      <c r="D1411" s="43"/>
      <c r="E1411" s="43"/>
    </row>
    <row r="1412" spans="1:5">
      <c r="A1412" s="47"/>
      <c r="B1412" s="40"/>
      <c r="C1412" s="47"/>
      <c r="D1412" s="43"/>
      <c r="E1412" s="43"/>
    </row>
    <row r="1413" spans="1:5">
      <c r="A1413" s="47"/>
      <c r="B1413" s="40"/>
      <c r="C1413" s="47"/>
      <c r="D1413" s="40"/>
      <c r="E1413" s="40"/>
    </row>
    <row r="1414" spans="1:5">
      <c r="A1414" s="47"/>
      <c r="B1414" s="40"/>
      <c r="C1414" s="47"/>
      <c r="D1414" s="43"/>
      <c r="E1414" s="43"/>
    </row>
    <row r="1415" spans="1:5">
      <c r="A1415" s="76"/>
      <c r="B1415" s="40"/>
      <c r="C1415" s="47"/>
      <c r="D1415" s="40"/>
      <c r="E1415" s="40"/>
    </row>
    <row r="1416" spans="1:5">
      <c r="A1416" s="41"/>
      <c r="B1416" s="43"/>
      <c r="C1416" s="76"/>
      <c r="D1416" s="43"/>
      <c r="E1416" s="43"/>
    </row>
    <row r="1417" spans="1:5">
      <c r="A1417" s="47"/>
      <c r="B1417" s="41"/>
      <c r="C1417" s="41"/>
      <c r="D1417" s="43"/>
      <c r="E1417" s="43"/>
    </row>
    <row r="1418" spans="1:5">
      <c r="A1418" s="47"/>
      <c r="B1418" s="40"/>
      <c r="C1418" s="47"/>
      <c r="D1418" s="43"/>
      <c r="E1418" s="43"/>
    </row>
    <row r="1419" spans="1:5">
      <c r="A1419" s="47"/>
      <c r="B1419" s="40"/>
      <c r="C1419" s="47"/>
      <c r="D1419" s="40"/>
      <c r="E1419" s="40"/>
    </row>
    <row r="1420" spans="1:5">
      <c r="A1420" s="40"/>
      <c r="B1420" s="40"/>
      <c r="C1420" s="47"/>
      <c r="D1420" s="40"/>
      <c r="E1420" s="40"/>
    </row>
    <row r="1421" spans="1:5">
      <c r="A1421" s="40"/>
      <c r="B1421" s="40"/>
      <c r="C1421" s="40"/>
      <c r="D1421" s="41"/>
      <c r="E1421" s="41"/>
    </row>
    <row r="1422" spans="1:5">
      <c r="A1422" s="47"/>
      <c r="B1422" s="40"/>
      <c r="C1422" s="40"/>
      <c r="D1422" s="40"/>
      <c r="E1422" s="40"/>
    </row>
    <row r="1423" spans="1:5">
      <c r="A1423" s="47"/>
      <c r="B1423" s="40"/>
      <c r="C1423" s="47"/>
      <c r="D1423" s="43"/>
      <c r="E1423" s="43"/>
    </row>
    <row r="1424" spans="1:5">
      <c r="A1424" s="76"/>
      <c r="B1424" s="40"/>
      <c r="C1424" s="47"/>
      <c r="D1424" s="40"/>
      <c r="E1424" s="40"/>
    </row>
    <row r="1425" spans="1:5">
      <c r="A1425" s="47"/>
      <c r="B1425" s="45"/>
      <c r="C1425" s="72"/>
      <c r="D1425" s="40"/>
      <c r="E1425" s="40"/>
    </row>
    <row r="1426" spans="1:5">
      <c r="A1426" s="45"/>
      <c r="B1426" s="45"/>
      <c r="C1426" s="72"/>
      <c r="D1426" s="40"/>
      <c r="E1426" s="40"/>
    </row>
    <row r="1427" spans="1:5">
      <c r="A1427" s="45"/>
      <c r="B1427" s="45"/>
      <c r="C1427" s="45"/>
      <c r="D1427" s="40"/>
      <c r="E1427" s="40"/>
    </row>
    <row r="1428" spans="1:5">
      <c r="A1428" s="43"/>
      <c r="B1428" s="43"/>
      <c r="C1428" s="76"/>
      <c r="D1428" s="45"/>
      <c r="E1428" s="45"/>
    </row>
    <row r="1429" spans="1:5">
      <c r="A1429" s="40"/>
      <c r="B1429" s="40"/>
      <c r="C1429" s="47"/>
      <c r="D1429" s="45"/>
      <c r="E1429" s="45"/>
    </row>
    <row r="1430" spans="1:5">
      <c r="A1430" s="41"/>
      <c r="B1430" s="41"/>
      <c r="C1430" s="71"/>
      <c r="D1430" s="40"/>
      <c r="E1430" s="40"/>
    </row>
    <row r="1431" spans="1:5">
      <c r="A1431" s="45"/>
      <c r="B1431" s="45"/>
      <c r="C1431" s="72"/>
      <c r="D1431" s="40"/>
      <c r="E1431" s="40"/>
    </row>
    <row r="1432" spans="1:5">
      <c r="A1432" s="41"/>
      <c r="B1432" s="41"/>
      <c r="C1432" s="71"/>
      <c r="D1432" s="40"/>
      <c r="E1432" s="40"/>
    </row>
    <row r="1433" spans="1:5">
      <c r="A1433" s="45"/>
      <c r="B1433" s="45"/>
      <c r="C1433" s="72"/>
      <c r="D1433" s="40"/>
      <c r="E1433" s="40"/>
    </row>
    <row r="1434" spans="1:5">
      <c r="A1434" s="45"/>
      <c r="B1434" s="45"/>
      <c r="C1434" s="72"/>
      <c r="D1434" s="40"/>
      <c r="E1434" s="40"/>
    </row>
    <row r="1435" spans="1:5">
      <c r="A1435" s="45"/>
      <c r="B1435" s="45"/>
      <c r="C1435" s="72"/>
      <c r="D1435" s="40"/>
      <c r="E1435" s="40"/>
    </row>
    <row r="1436" spans="1:5">
      <c r="A1436" s="45"/>
      <c r="B1436" s="45"/>
      <c r="C1436" s="72"/>
      <c r="D1436" s="40"/>
      <c r="E1436" s="40"/>
    </row>
    <row r="1437" spans="1:5">
      <c r="A1437" s="45"/>
      <c r="B1437" s="45"/>
      <c r="C1437" s="72"/>
      <c r="D1437" s="40"/>
      <c r="E1437" s="40"/>
    </row>
    <row r="1438" spans="1:5">
      <c r="A1438" s="45"/>
      <c r="B1438" s="45"/>
      <c r="C1438" s="72"/>
      <c r="D1438" s="40"/>
      <c r="E1438" s="40"/>
    </row>
    <row r="1439" spans="1:5">
      <c r="A1439" s="45"/>
      <c r="B1439" s="45"/>
      <c r="C1439" s="72"/>
      <c r="D1439" s="40"/>
      <c r="E1439" s="40"/>
    </row>
    <row r="1440" spans="1:5">
      <c r="A1440" s="41"/>
      <c r="B1440" s="41"/>
      <c r="C1440" s="71"/>
      <c r="D1440" s="40"/>
      <c r="E1440" s="40"/>
    </row>
    <row r="1441" spans="1:5">
      <c r="A1441" s="45"/>
      <c r="B1441" s="45"/>
      <c r="C1441" s="72"/>
      <c r="D1441" s="40"/>
      <c r="E1441" s="40"/>
    </row>
    <row r="1442" spans="1:5">
      <c r="A1442" s="45"/>
      <c r="B1442" s="45"/>
      <c r="C1442" s="72"/>
      <c r="D1442" s="43"/>
      <c r="E1442" s="43"/>
    </row>
    <row r="1443" spans="1:5">
      <c r="A1443" s="41"/>
      <c r="B1443" s="41"/>
      <c r="C1443" s="71"/>
      <c r="D1443" s="43"/>
      <c r="E1443" s="43"/>
    </row>
    <row r="1444" spans="1:5">
      <c r="A1444" s="41"/>
      <c r="B1444" s="41"/>
      <c r="C1444" s="71"/>
      <c r="D1444" s="43"/>
      <c r="E1444" s="43"/>
    </row>
    <row r="1445" spans="1:5">
      <c r="A1445" s="45"/>
      <c r="B1445" s="45"/>
      <c r="C1445" s="72"/>
      <c r="D1445" s="40"/>
      <c r="E1445" s="40"/>
    </row>
    <row r="1446" spans="1:5">
      <c r="A1446" s="45"/>
      <c r="B1446" s="45"/>
      <c r="C1446" s="72"/>
      <c r="D1446" s="43"/>
      <c r="E1446" s="43"/>
    </row>
    <row r="1447" spans="1:5">
      <c r="A1447" s="45"/>
      <c r="B1447" s="45"/>
      <c r="C1447" s="72"/>
      <c r="D1447" s="40"/>
      <c r="E1447" s="40"/>
    </row>
    <row r="1448" spans="1:5">
      <c r="A1448" s="45"/>
      <c r="B1448" s="45"/>
      <c r="C1448" s="72"/>
      <c r="D1448" s="43"/>
      <c r="E1448" s="43"/>
    </row>
    <row r="1449" spans="1:5">
      <c r="A1449" s="45"/>
      <c r="B1449" s="45"/>
      <c r="C1449" s="72"/>
      <c r="D1449" s="40"/>
      <c r="E1449" s="40"/>
    </row>
    <row r="1450" spans="1:5">
      <c r="A1450" s="45"/>
      <c r="B1450" s="45"/>
      <c r="C1450" s="72"/>
      <c r="D1450" s="40"/>
      <c r="E1450" s="40"/>
    </row>
    <row r="1451" spans="1:5">
      <c r="A1451" s="45"/>
      <c r="B1451" s="45"/>
      <c r="C1451" s="45"/>
      <c r="D1451" s="40"/>
      <c r="E1451" s="40"/>
    </row>
    <row r="1452" spans="1:5">
      <c r="A1452" s="45"/>
      <c r="B1452" s="45"/>
      <c r="C1452" s="45"/>
      <c r="D1452" s="40"/>
      <c r="E1452" s="40"/>
    </row>
    <row r="1453" spans="1:5">
      <c r="A1453" s="45"/>
      <c r="B1453" s="45"/>
      <c r="C1453" s="45"/>
      <c r="D1453" s="43"/>
      <c r="E1453" s="43"/>
    </row>
    <row r="1454" spans="1:5">
      <c r="A1454" s="45"/>
      <c r="B1454" s="45"/>
      <c r="C1454" s="45"/>
      <c r="D1454" s="40"/>
      <c r="E1454" s="40"/>
    </row>
    <row r="1455" spans="1:5">
      <c r="A1455" s="45"/>
      <c r="B1455" s="45"/>
      <c r="C1455" s="45"/>
      <c r="D1455" s="45"/>
      <c r="E1455" s="45"/>
    </row>
  </sheetData>
  <autoFilter ref="A1:AE77"/>
  <conditionalFormatting sqref="E911 E942:E944 E949 D950:E950 D951:D955 E955 D956:E956 E960:E962 D957:D1065 E1065 D1066:E1066 E1100:E1103 E1114:E1117 E1120 E1162:E1164 E1216:E1218 E1266:E1269 D1067:D1048576 D832:D949 G788:G823 G826:G831">
    <cfRule type="containsText" dxfId="145" priority="112" operator="containsText" text="SA">
      <formula>NOT(ISERROR(SEARCH("SA",D788)))</formula>
    </cfRule>
  </conditionalFormatting>
  <conditionalFormatting sqref="H575 H598:H599 G560:G605">
    <cfRule type="containsText" dxfId="144" priority="36" operator="containsText" text="SA">
      <formula>NOT(ISERROR(SEARCH("SA",G560)))</formula>
    </cfRule>
  </conditionalFormatting>
  <conditionalFormatting sqref="G2:G77">
    <cfRule type="containsText" dxfId="143" priority="103" operator="containsText" text="SA">
      <formula>NOT(ISERROR(SEARCH("SA",G2)))</formula>
    </cfRule>
  </conditionalFormatting>
  <conditionalFormatting sqref="C2:C77 C788:C831">
    <cfRule type="containsText" dxfId="142" priority="104" operator="containsText" text="2-">
      <formula>NOT(ISERROR(SEARCH("2-",C2)))</formula>
    </cfRule>
    <cfRule type="containsText" dxfId="141" priority="105" operator="containsText" text="D10-">
      <formula>NOT(ISERROR(SEARCH("D10-",C2)))</formula>
    </cfRule>
    <cfRule type="containsText" dxfId="140" priority="106" operator="containsText" text="D1-">
      <formula>NOT(ISERROR(SEARCH("D1-",C2)))</formula>
    </cfRule>
    <cfRule type="containsText" dxfId="139" priority="107" operator="containsText" text="D100-">
      <formula>NOT(ISERROR(SEARCH("D100-",C2)))</formula>
    </cfRule>
  </conditionalFormatting>
  <conditionalFormatting sqref="F2:F77">
    <cfRule type="uniqueValues" dxfId="138" priority="102"/>
  </conditionalFormatting>
  <conditionalFormatting sqref="C1">
    <cfRule type="containsText" dxfId="137" priority="98" operator="containsText" text="2-">
      <formula>NOT(ISERROR(SEARCH("2-",C1)))</formula>
    </cfRule>
    <cfRule type="containsText" dxfId="136" priority="99" operator="containsText" text="D10-">
      <formula>NOT(ISERROR(SEARCH("D10-",C1)))</formula>
    </cfRule>
    <cfRule type="containsText" dxfId="135" priority="100" operator="containsText" text="D1-">
      <formula>NOT(ISERROR(SEARCH("D1-",C1)))</formula>
    </cfRule>
    <cfRule type="containsText" dxfId="134" priority="101" operator="containsText" text="D100-">
      <formula>NOT(ISERROR(SEARCH("D100-",C1)))</formula>
    </cfRule>
  </conditionalFormatting>
  <conditionalFormatting sqref="G1">
    <cfRule type="containsText" dxfId="133" priority="97" operator="containsText" text="SA">
      <formula>NOT(ISERROR(SEARCH("SA",G1)))</formula>
    </cfRule>
  </conditionalFormatting>
  <conditionalFormatting sqref="C78:C144">
    <cfRule type="containsText" dxfId="132" priority="92" operator="containsText" text="2-">
      <formula>NOT(ISERROR(SEARCH("2-",C78)))</formula>
    </cfRule>
    <cfRule type="containsText" dxfId="131" priority="93" operator="containsText" text="D10-">
      <formula>NOT(ISERROR(SEARCH("D10-",C78)))</formula>
    </cfRule>
    <cfRule type="containsText" dxfId="130" priority="94" operator="containsText" text="D1-">
      <formula>NOT(ISERROR(SEARCH("D1-",C78)))</formula>
    </cfRule>
    <cfRule type="containsText" dxfId="129" priority="95" operator="containsText" text="D100-">
      <formula>NOT(ISERROR(SEARCH("D100-",C78)))</formula>
    </cfRule>
  </conditionalFormatting>
  <conditionalFormatting sqref="G78:G144">
    <cfRule type="containsText" dxfId="128" priority="91" operator="containsText" text="SA">
      <formula>NOT(ISERROR(SEARCH("SA",G78)))</formula>
    </cfRule>
  </conditionalFormatting>
  <conditionalFormatting sqref="F78:F144">
    <cfRule type="uniqueValues" dxfId="127" priority="96"/>
  </conditionalFormatting>
  <conditionalFormatting sqref="C145:C204">
    <cfRule type="containsText" dxfId="126" priority="86" operator="containsText" text="2-">
      <formula>NOT(ISERROR(SEARCH("2-",C145)))</formula>
    </cfRule>
    <cfRule type="containsText" dxfId="125" priority="87" operator="containsText" text="D10-">
      <formula>NOT(ISERROR(SEARCH("D10-",C145)))</formula>
    </cfRule>
    <cfRule type="containsText" dxfId="124" priority="88" operator="containsText" text="D1-">
      <formula>NOT(ISERROR(SEARCH("D1-",C145)))</formula>
    </cfRule>
    <cfRule type="containsText" dxfId="123" priority="89" operator="containsText" text="D100-">
      <formula>NOT(ISERROR(SEARCH("D100-",C145)))</formula>
    </cfRule>
  </conditionalFormatting>
  <conditionalFormatting sqref="G145:G204">
    <cfRule type="containsText" dxfId="122" priority="85" operator="containsText" text="SA">
      <formula>NOT(ISERROR(SEARCH("SA",G145)))</formula>
    </cfRule>
  </conditionalFormatting>
  <conditionalFormatting sqref="F145:F204">
    <cfRule type="uniqueValues" dxfId="121" priority="90"/>
  </conditionalFormatting>
  <conditionalFormatting sqref="C205:C261">
    <cfRule type="containsText" dxfId="120" priority="80" operator="containsText" text="2-">
      <formula>NOT(ISERROR(SEARCH("2-",C205)))</formula>
    </cfRule>
    <cfRule type="containsText" dxfId="119" priority="81" operator="containsText" text="D10-">
      <formula>NOT(ISERROR(SEARCH("D10-",C205)))</formula>
    </cfRule>
    <cfRule type="containsText" dxfId="118" priority="82" operator="containsText" text="D1-">
      <formula>NOT(ISERROR(SEARCH("D1-",C205)))</formula>
    </cfRule>
    <cfRule type="containsText" dxfId="117" priority="83" operator="containsText" text="D100-">
      <formula>NOT(ISERROR(SEARCH("D100-",C205)))</formula>
    </cfRule>
  </conditionalFormatting>
  <conditionalFormatting sqref="G205:G261">
    <cfRule type="containsText" dxfId="116" priority="79" operator="containsText" text="SA">
      <formula>NOT(ISERROR(SEARCH("SA",G205)))</formula>
    </cfRule>
  </conditionalFormatting>
  <conditionalFormatting sqref="F205:F261">
    <cfRule type="uniqueValues" dxfId="115" priority="84"/>
  </conditionalFormatting>
  <conditionalFormatting sqref="C262:C318">
    <cfRule type="containsText" dxfId="114" priority="74" operator="containsText" text="2-">
      <formula>NOT(ISERROR(SEARCH("2-",C262)))</formula>
    </cfRule>
    <cfRule type="containsText" dxfId="113" priority="75" operator="containsText" text="D10-">
      <formula>NOT(ISERROR(SEARCH("D10-",C262)))</formula>
    </cfRule>
    <cfRule type="containsText" dxfId="112" priority="76" operator="containsText" text="D1-">
      <formula>NOT(ISERROR(SEARCH("D1-",C262)))</formula>
    </cfRule>
    <cfRule type="containsText" dxfId="111" priority="77" operator="containsText" text="D100-">
      <formula>NOT(ISERROR(SEARCH("D100-",C262)))</formula>
    </cfRule>
  </conditionalFormatting>
  <conditionalFormatting sqref="G262:G318">
    <cfRule type="containsText" dxfId="110" priority="73" operator="containsText" text="SA">
      <formula>NOT(ISERROR(SEARCH("SA",G262)))</formula>
    </cfRule>
  </conditionalFormatting>
  <conditionalFormatting sqref="F262:F318">
    <cfRule type="uniqueValues" dxfId="109" priority="78"/>
  </conditionalFormatting>
  <conditionalFormatting sqref="C319:C366">
    <cfRule type="containsText" dxfId="108" priority="68" operator="containsText" text="2-">
      <formula>NOT(ISERROR(SEARCH("2-",C319)))</formula>
    </cfRule>
    <cfRule type="containsText" dxfId="107" priority="69" operator="containsText" text="D10-">
      <formula>NOT(ISERROR(SEARCH("D10-",C319)))</formula>
    </cfRule>
    <cfRule type="containsText" dxfId="106" priority="70" operator="containsText" text="D1-">
      <formula>NOT(ISERROR(SEARCH("D1-",C319)))</formula>
    </cfRule>
    <cfRule type="containsText" dxfId="105" priority="71" operator="containsText" text="D100-">
      <formula>NOT(ISERROR(SEARCH("D100-",C319)))</formula>
    </cfRule>
  </conditionalFormatting>
  <conditionalFormatting sqref="G319:G366">
    <cfRule type="containsText" dxfId="104" priority="67" operator="containsText" text="SA">
      <formula>NOT(ISERROR(SEARCH("SA",G319)))</formula>
    </cfRule>
  </conditionalFormatting>
  <conditionalFormatting sqref="F319:F366">
    <cfRule type="uniqueValues" dxfId="103" priority="72"/>
  </conditionalFormatting>
  <conditionalFormatting sqref="C367:C438">
    <cfRule type="containsText" dxfId="102" priority="62" operator="containsText" text="2-">
      <formula>NOT(ISERROR(SEARCH("2-",C367)))</formula>
    </cfRule>
    <cfRule type="containsText" dxfId="101" priority="63" operator="containsText" text="D10-">
      <formula>NOT(ISERROR(SEARCH("D10-",C367)))</formula>
    </cfRule>
    <cfRule type="containsText" dxfId="100" priority="64" operator="containsText" text="D1-">
      <formula>NOT(ISERROR(SEARCH("D1-",C367)))</formula>
    </cfRule>
    <cfRule type="containsText" dxfId="99" priority="65" operator="containsText" text="D100-">
      <formula>NOT(ISERROR(SEARCH("D100-",C367)))</formula>
    </cfRule>
  </conditionalFormatting>
  <conditionalFormatting sqref="G367:G438">
    <cfRule type="containsText" dxfId="98" priority="61" operator="containsText" text="SA">
      <formula>NOT(ISERROR(SEARCH("SA",G367)))</formula>
    </cfRule>
  </conditionalFormatting>
  <conditionalFormatting sqref="F367:F438">
    <cfRule type="uniqueValues" dxfId="97" priority="66"/>
  </conditionalFormatting>
  <conditionalFormatting sqref="C439:C464">
    <cfRule type="containsText" dxfId="96" priority="56" operator="containsText" text="2-">
      <formula>NOT(ISERROR(SEARCH("2-",C439)))</formula>
    </cfRule>
    <cfRule type="containsText" dxfId="95" priority="57" operator="containsText" text="D10-">
      <formula>NOT(ISERROR(SEARCH("D10-",C439)))</formula>
    </cfRule>
    <cfRule type="containsText" dxfId="94" priority="58" operator="containsText" text="D1-">
      <formula>NOT(ISERROR(SEARCH("D1-",C439)))</formula>
    </cfRule>
    <cfRule type="containsText" dxfId="93" priority="59" operator="containsText" text="D100-">
      <formula>NOT(ISERROR(SEARCH("D100-",C439)))</formula>
    </cfRule>
  </conditionalFormatting>
  <conditionalFormatting sqref="H464 G439:G464">
    <cfRule type="containsText" dxfId="92" priority="55" operator="containsText" text="SA">
      <formula>NOT(ISERROR(SEARCH("SA",G439)))</formula>
    </cfRule>
  </conditionalFormatting>
  <conditionalFormatting sqref="H451">
    <cfRule type="containsText" dxfId="91" priority="54" operator="containsText" text="SA">
      <formula>NOT(ISERROR(SEARCH("SA",H451)))</formula>
    </cfRule>
  </conditionalFormatting>
  <conditionalFormatting sqref="F439:F464">
    <cfRule type="uniqueValues" dxfId="90" priority="60"/>
  </conditionalFormatting>
  <conditionalFormatting sqref="C465:C490">
    <cfRule type="containsText" dxfId="89" priority="49" operator="containsText" text="2-">
      <formula>NOT(ISERROR(SEARCH("2-",C465)))</formula>
    </cfRule>
    <cfRule type="containsText" dxfId="88" priority="50" operator="containsText" text="D10-">
      <formula>NOT(ISERROR(SEARCH("D10-",C465)))</formula>
    </cfRule>
    <cfRule type="containsText" dxfId="87" priority="51" operator="containsText" text="D1-">
      <formula>NOT(ISERROR(SEARCH("D1-",C465)))</formula>
    </cfRule>
    <cfRule type="containsText" dxfId="86" priority="52" operator="containsText" text="D100-">
      <formula>NOT(ISERROR(SEARCH("D100-",C465)))</formula>
    </cfRule>
  </conditionalFormatting>
  <conditionalFormatting sqref="G465:G466 G467:H467 H471 G472:H472 H475:H477 G468:G471 G473:G490">
    <cfRule type="containsText" dxfId="85" priority="48" operator="containsText" text="SA">
      <formula>NOT(ISERROR(SEARCH("SA",G465)))</formula>
    </cfRule>
  </conditionalFormatting>
  <conditionalFormatting sqref="F465:F490">
    <cfRule type="uniqueValues" dxfId="84" priority="53"/>
  </conditionalFormatting>
  <conditionalFormatting sqref="C491:C559">
    <cfRule type="containsText" dxfId="83" priority="43" operator="containsText" text="2-">
      <formula>NOT(ISERROR(SEARCH("2-",C491)))</formula>
    </cfRule>
    <cfRule type="containsText" dxfId="82" priority="44" operator="containsText" text="D10-">
      <formula>NOT(ISERROR(SEARCH("D10-",C491)))</formula>
    </cfRule>
    <cfRule type="containsText" dxfId="81" priority="45" operator="containsText" text="D1-">
      <formula>NOT(ISERROR(SEARCH("D1-",C491)))</formula>
    </cfRule>
    <cfRule type="containsText" dxfId="80" priority="46" operator="containsText" text="D100-">
      <formula>NOT(ISERROR(SEARCH("D100-",C491)))</formula>
    </cfRule>
  </conditionalFormatting>
  <conditionalFormatting sqref="H526 G527:H527 G491:G526 H544 H548 G528:G559">
    <cfRule type="containsText" dxfId="79" priority="42" operator="containsText" text="SA">
      <formula>NOT(ISERROR(SEARCH("SA",G491)))</formula>
    </cfRule>
  </conditionalFormatting>
  <conditionalFormatting sqref="F491:F559">
    <cfRule type="uniqueValues" dxfId="78" priority="47"/>
  </conditionalFormatting>
  <conditionalFormatting sqref="C560:C605">
    <cfRule type="containsText" dxfId="77" priority="37" operator="containsText" text="2-">
      <formula>NOT(ISERROR(SEARCH("2-",C560)))</formula>
    </cfRule>
    <cfRule type="containsText" dxfId="76" priority="38" operator="containsText" text="D10-">
      <formula>NOT(ISERROR(SEARCH("D10-",C560)))</formula>
    </cfRule>
    <cfRule type="containsText" dxfId="75" priority="39" operator="containsText" text="D1-">
      <formula>NOT(ISERROR(SEARCH("D1-",C560)))</formula>
    </cfRule>
    <cfRule type="containsText" dxfId="74" priority="40" operator="containsText" text="D100-">
      <formula>NOT(ISERROR(SEARCH("D100-",C560)))</formula>
    </cfRule>
  </conditionalFormatting>
  <conditionalFormatting sqref="G669:G722">
    <cfRule type="containsText" dxfId="73" priority="18" operator="containsText" text="SA">
      <formula>NOT(ISERROR(SEARCH("SA",G669)))</formula>
    </cfRule>
  </conditionalFormatting>
  <conditionalFormatting sqref="F560:F605">
    <cfRule type="uniqueValues" dxfId="72" priority="41"/>
  </conditionalFormatting>
  <conditionalFormatting sqref="C669:C722">
    <cfRule type="containsText" dxfId="71" priority="19" operator="containsText" text="2-">
      <formula>NOT(ISERROR(SEARCH("2-",C669)))</formula>
    </cfRule>
    <cfRule type="containsText" dxfId="70" priority="20" operator="containsText" text="D10-">
      <formula>NOT(ISERROR(SEARCH("D10-",C669)))</formula>
    </cfRule>
    <cfRule type="containsText" dxfId="69" priority="21" operator="containsText" text="D1-">
      <formula>NOT(ISERROR(SEARCH("D1-",C669)))</formula>
    </cfRule>
    <cfRule type="containsText" dxfId="68" priority="22" operator="containsText" text="D100-">
      <formula>NOT(ISERROR(SEARCH("D100-",C669)))</formula>
    </cfRule>
  </conditionalFormatting>
  <conditionalFormatting sqref="C606:C668">
    <cfRule type="containsText" dxfId="67" priority="25" operator="containsText" text="2-">
      <formula>NOT(ISERROR(SEARCH("2-",C606)))</formula>
    </cfRule>
    <cfRule type="containsText" dxfId="66" priority="26" operator="containsText" text="D10-">
      <formula>NOT(ISERROR(SEARCH("D10-",C606)))</formula>
    </cfRule>
    <cfRule type="containsText" dxfId="65" priority="27" operator="containsText" text="D1-">
      <formula>NOT(ISERROR(SEARCH("D1-",C606)))</formula>
    </cfRule>
    <cfRule type="containsText" dxfId="64" priority="28" operator="containsText" text="D100-">
      <formula>NOT(ISERROR(SEARCH("D100-",C606)))</formula>
    </cfRule>
  </conditionalFormatting>
  <conditionalFormatting sqref="H622:H624 G606:G668">
    <cfRule type="containsText" dxfId="63" priority="24" operator="containsText" text="SA">
      <formula>NOT(ISERROR(SEARCH("SA",G606)))</formula>
    </cfRule>
  </conditionalFormatting>
  <conditionalFormatting sqref="F606:F668">
    <cfRule type="uniqueValues" dxfId="62" priority="29"/>
  </conditionalFormatting>
  <conditionalFormatting sqref="F669:F722">
    <cfRule type="uniqueValues" dxfId="61" priority="23"/>
  </conditionalFormatting>
  <conditionalFormatting sqref="C723:C744 C746:C787">
    <cfRule type="containsText" dxfId="60" priority="8" operator="containsText" text="2-">
      <formula>NOT(ISERROR(SEARCH("2-",C723)))</formula>
    </cfRule>
    <cfRule type="containsText" dxfId="59" priority="9" operator="containsText" text="D10-">
      <formula>NOT(ISERROR(SEARCH("D10-",C723)))</formula>
    </cfRule>
    <cfRule type="containsText" dxfId="58" priority="10" operator="containsText" text="D1-">
      <formula>NOT(ISERROR(SEARCH("D1-",C723)))</formula>
    </cfRule>
    <cfRule type="containsText" dxfId="57" priority="11" operator="containsText" text="D100-">
      <formula>NOT(ISERROR(SEARCH("D100-",C723)))</formula>
    </cfRule>
  </conditionalFormatting>
  <conditionalFormatting sqref="F723:F744 F746:F787">
    <cfRule type="duplicateValues" dxfId="56" priority="7"/>
  </conditionalFormatting>
  <conditionalFormatting sqref="C745">
    <cfRule type="containsText" dxfId="55" priority="3" operator="containsText" text="2-">
      <formula>NOT(ISERROR(SEARCH("2-",C745)))</formula>
    </cfRule>
    <cfRule type="containsText" dxfId="54" priority="4" operator="containsText" text="D10-">
      <formula>NOT(ISERROR(SEARCH("D10-",C745)))</formula>
    </cfRule>
    <cfRule type="containsText" dxfId="53" priority="5" operator="containsText" text="D1-">
      <formula>NOT(ISERROR(SEARCH("D1-",C745)))</formula>
    </cfRule>
    <cfRule type="containsText" dxfId="52" priority="6" operator="containsText" text="D100-">
      <formula>NOT(ISERROR(SEARCH("D100-",C745)))</formula>
    </cfRule>
  </conditionalFormatting>
  <conditionalFormatting sqref="F788:F823 F826:F831">
    <cfRule type="duplicateValues" dxfId="51" priority="123"/>
  </conditionalFormatting>
  <conditionalFormatting sqref="G824:G825">
    <cfRule type="containsText" dxfId="7" priority="2" operator="containsText" text="SA">
      <formula>NOT(ISERROR(SEARCH("SA",G824)))</formula>
    </cfRule>
  </conditionalFormatting>
  <conditionalFormatting sqref="F824:F825">
    <cfRule type="uniqueValues" dxfId="5" priority="1"/>
  </conditionalFormatting>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1378"/>
  <sheetViews>
    <sheetView topLeftCell="A681" workbookViewId="0">
      <selection activeCell="E739" sqref="E739"/>
    </sheetView>
  </sheetViews>
  <sheetFormatPr defaultRowHeight="14.4"/>
  <cols>
    <col min="1" max="1" width="8.88671875" style="46"/>
    <col min="2" max="2" width="14.88671875" style="46" customWidth="1"/>
    <col min="3" max="3" width="15.21875" style="46" customWidth="1"/>
    <col min="4" max="5" width="8.88671875" style="46"/>
    <col min="6" max="6" width="15.88671875" style="46" customWidth="1"/>
    <col min="7" max="16384" width="8.88671875" style="46"/>
  </cols>
  <sheetData>
    <row r="1" spans="1:32">
      <c r="A1" s="40" t="s">
        <v>1710</v>
      </c>
      <c r="B1" s="40" t="s">
        <v>0</v>
      </c>
      <c r="C1" s="40" t="s">
        <v>2062</v>
      </c>
      <c r="D1" s="40" t="s">
        <v>508</v>
      </c>
      <c r="E1" s="40" t="s">
        <v>1804</v>
      </c>
      <c r="F1" s="70" t="s">
        <v>6</v>
      </c>
      <c r="G1" s="40" t="s">
        <v>2617</v>
      </c>
      <c r="H1" s="40" t="s">
        <v>2618</v>
      </c>
      <c r="I1" s="40" t="s">
        <v>2633</v>
      </c>
      <c r="J1" s="40" t="s">
        <v>2619</v>
      </c>
      <c r="K1" s="40" t="s">
        <v>9</v>
      </c>
      <c r="L1" s="40" t="s">
        <v>10</v>
      </c>
      <c r="M1" s="40" t="s">
        <v>11</v>
      </c>
      <c r="N1" s="40" t="s">
        <v>12</v>
      </c>
      <c r="O1" s="40" t="s">
        <v>742</v>
      </c>
      <c r="P1" s="40" t="s">
        <v>2620</v>
      </c>
      <c r="Q1" s="40" t="s">
        <v>2621</v>
      </c>
      <c r="R1" s="40" t="s">
        <v>2622</v>
      </c>
      <c r="S1" s="40" t="s">
        <v>2623</v>
      </c>
      <c r="T1" s="40" t="s">
        <v>28</v>
      </c>
      <c r="U1" s="40" t="s">
        <v>3042</v>
      </c>
      <c r="V1" s="40" t="s">
        <v>16</v>
      </c>
      <c r="W1" s="40" t="s">
        <v>408</v>
      </c>
      <c r="X1" s="40" t="s">
        <v>42</v>
      </c>
      <c r="Y1" s="40" t="s">
        <v>417</v>
      </c>
      <c r="Z1" s="40" t="s">
        <v>580</v>
      </c>
      <c r="AA1" s="40" t="s">
        <v>743</v>
      </c>
      <c r="AB1" s="40" t="s">
        <v>744</v>
      </c>
      <c r="AC1" s="40" t="s">
        <v>43</v>
      </c>
      <c r="AD1" s="40" t="s">
        <v>44</v>
      </c>
      <c r="AE1" s="40" t="s">
        <v>17</v>
      </c>
      <c r="AF1" s="40"/>
    </row>
    <row r="2" spans="1:32">
      <c r="A2" s="40" t="s">
        <v>1711</v>
      </c>
      <c r="B2" s="88">
        <v>40775</v>
      </c>
      <c r="C2" s="40" t="s">
        <v>1507</v>
      </c>
      <c r="D2" s="40" t="s">
        <v>36</v>
      </c>
      <c r="E2" s="40" t="s">
        <v>25</v>
      </c>
      <c r="F2" s="47" t="s">
        <v>2063</v>
      </c>
      <c r="G2" s="40" t="s">
        <v>26</v>
      </c>
      <c r="H2" s="40" t="s">
        <v>33</v>
      </c>
      <c r="I2" s="40"/>
      <c r="J2" s="40">
        <v>30.3</v>
      </c>
      <c r="K2" s="40"/>
      <c r="L2" s="40">
        <v>5.25</v>
      </c>
      <c r="M2" s="40">
        <v>132.9</v>
      </c>
      <c r="N2" s="40">
        <v>94.05</v>
      </c>
      <c r="O2" s="40"/>
      <c r="P2" s="40"/>
      <c r="Q2" s="40">
        <v>21</v>
      </c>
      <c r="R2" s="40">
        <v>115</v>
      </c>
      <c r="S2" s="40">
        <f t="shared" ref="S2:S33" si="0">R2-Q2</f>
        <v>94</v>
      </c>
      <c r="T2" s="40">
        <v>0</v>
      </c>
      <c r="U2" s="40"/>
      <c r="V2" s="40"/>
      <c r="W2" s="40"/>
      <c r="X2" s="40"/>
      <c r="Y2" s="40"/>
      <c r="Z2" s="40"/>
      <c r="AA2" s="40"/>
      <c r="AB2" s="40"/>
      <c r="AC2" s="40" t="s">
        <v>288</v>
      </c>
      <c r="AD2" s="40" t="s">
        <v>287</v>
      </c>
      <c r="AE2" s="40" t="s">
        <v>297</v>
      </c>
      <c r="AF2" s="40"/>
    </row>
    <row r="3" spans="1:32">
      <c r="A3" s="40" t="s">
        <v>1711</v>
      </c>
      <c r="B3" s="88">
        <v>40775</v>
      </c>
      <c r="C3" s="40" t="s">
        <v>1510</v>
      </c>
      <c r="D3" s="40" t="s">
        <v>24</v>
      </c>
      <c r="E3" s="40" t="s">
        <v>25</v>
      </c>
      <c r="F3" s="47" t="s">
        <v>2065</v>
      </c>
      <c r="G3" s="40" t="s">
        <v>26</v>
      </c>
      <c r="H3" s="40" t="s">
        <v>33</v>
      </c>
      <c r="I3" s="40" t="s">
        <v>301</v>
      </c>
      <c r="J3" s="40">
        <v>45.5</v>
      </c>
      <c r="K3" s="40">
        <v>25.3</v>
      </c>
      <c r="L3" s="40">
        <v>20.2</v>
      </c>
      <c r="M3" s="40"/>
      <c r="N3" s="40"/>
      <c r="O3" s="40"/>
      <c r="P3" s="40"/>
      <c r="Q3" s="40">
        <v>22</v>
      </c>
      <c r="R3" s="40">
        <v>383</v>
      </c>
      <c r="S3" s="40">
        <f t="shared" si="0"/>
        <v>361</v>
      </c>
      <c r="T3" s="40">
        <v>14</v>
      </c>
      <c r="U3" s="40"/>
      <c r="V3" s="40"/>
      <c r="W3" s="40"/>
      <c r="X3" s="40">
        <v>230</v>
      </c>
      <c r="Y3" s="40"/>
      <c r="Z3" s="40"/>
      <c r="AA3" s="40"/>
      <c r="AB3" s="40"/>
      <c r="AC3" s="40" t="s">
        <v>288</v>
      </c>
      <c r="AD3" s="40" t="s">
        <v>287</v>
      </c>
      <c r="AE3" s="40"/>
      <c r="AF3" s="40"/>
    </row>
    <row r="4" spans="1:32">
      <c r="A4" s="40" t="s">
        <v>1711</v>
      </c>
      <c r="B4" s="88">
        <v>40775</v>
      </c>
      <c r="C4" s="40" t="s">
        <v>1474</v>
      </c>
      <c r="D4" s="40" t="s">
        <v>24</v>
      </c>
      <c r="E4" s="40" t="s">
        <v>25</v>
      </c>
      <c r="F4" s="47" t="s">
        <v>2064</v>
      </c>
      <c r="G4" s="40" t="s">
        <v>26</v>
      </c>
      <c r="H4" s="40" t="s">
        <v>27</v>
      </c>
      <c r="I4" s="40" t="s">
        <v>291</v>
      </c>
      <c r="J4" s="40">
        <v>48.55</v>
      </c>
      <c r="K4" s="40">
        <v>24.95</v>
      </c>
      <c r="L4" s="40">
        <v>30.6</v>
      </c>
      <c r="M4" s="40"/>
      <c r="N4" s="40"/>
      <c r="O4" s="40"/>
      <c r="P4" s="40"/>
      <c r="Q4" s="40">
        <v>20</v>
      </c>
      <c r="R4" s="40">
        <v>305</v>
      </c>
      <c r="S4" s="40">
        <f t="shared" si="0"/>
        <v>285</v>
      </c>
      <c r="T4" s="40">
        <v>30</v>
      </c>
      <c r="U4" s="40"/>
      <c r="V4" s="40"/>
      <c r="W4" s="40"/>
      <c r="X4" s="40">
        <v>233</v>
      </c>
      <c r="Y4" s="40"/>
      <c r="Z4" s="40"/>
      <c r="AA4" s="40"/>
      <c r="AB4" s="40"/>
      <c r="AC4" s="40" t="s">
        <v>290</v>
      </c>
      <c r="AD4" s="40" t="s">
        <v>286</v>
      </c>
      <c r="AE4" s="40"/>
      <c r="AF4" s="40"/>
    </row>
    <row r="5" spans="1:32" s="89" customFormat="1">
      <c r="A5" s="40" t="s">
        <v>1711</v>
      </c>
      <c r="B5" s="88">
        <v>40775</v>
      </c>
      <c r="C5" s="40" t="s">
        <v>1453</v>
      </c>
      <c r="D5" s="40" t="s">
        <v>31</v>
      </c>
      <c r="E5" s="40" t="s">
        <v>25</v>
      </c>
      <c r="F5" s="47" t="s">
        <v>2066</v>
      </c>
      <c r="G5" s="40" t="s">
        <v>26</v>
      </c>
      <c r="H5" s="40" t="s">
        <v>27</v>
      </c>
      <c r="I5" s="40"/>
      <c r="J5" s="40">
        <v>39.4</v>
      </c>
      <c r="K5" s="40">
        <v>20.350000000000001</v>
      </c>
      <c r="L5" s="40">
        <v>29.9</v>
      </c>
      <c r="M5" s="40"/>
      <c r="N5" s="40"/>
      <c r="O5" s="40"/>
      <c r="P5" s="40"/>
      <c r="Q5" s="40">
        <v>22</v>
      </c>
      <c r="R5" s="40">
        <v>195</v>
      </c>
      <c r="S5" s="40">
        <f t="shared" si="0"/>
        <v>173</v>
      </c>
      <c r="T5" s="40"/>
      <c r="U5" s="40"/>
      <c r="V5" s="40"/>
      <c r="W5" s="40"/>
      <c r="X5" s="40"/>
      <c r="Y5" s="40"/>
      <c r="Z5" s="40"/>
      <c r="AA5" s="40"/>
      <c r="AB5" s="40"/>
      <c r="AC5" s="40" t="s">
        <v>288</v>
      </c>
      <c r="AD5" s="40" t="s">
        <v>287</v>
      </c>
      <c r="AE5" s="40" t="s">
        <v>295</v>
      </c>
      <c r="AF5" s="40"/>
    </row>
    <row r="6" spans="1:32">
      <c r="A6" s="40" t="s">
        <v>1711</v>
      </c>
      <c r="B6" s="88">
        <v>40775</v>
      </c>
      <c r="C6" s="40" t="s">
        <v>1452</v>
      </c>
      <c r="D6" s="40" t="s">
        <v>37</v>
      </c>
      <c r="E6" s="40" t="s">
        <v>25</v>
      </c>
      <c r="F6" s="47" t="s">
        <v>2067</v>
      </c>
      <c r="G6" s="40" t="s">
        <v>26</v>
      </c>
      <c r="H6" s="40" t="s">
        <v>33</v>
      </c>
      <c r="I6" s="40" t="s">
        <v>63</v>
      </c>
      <c r="J6" s="40">
        <v>34.1</v>
      </c>
      <c r="K6" s="40">
        <v>18.3</v>
      </c>
      <c r="L6" s="40">
        <v>13.05</v>
      </c>
      <c r="M6" s="40"/>
      <c r="N6" s="40"/>
      <c r="O6" s="40"/>
      <c r="P6" s="40"/>
      <c r="Q6" s="40">
        <v>19</v>
      </c>
      <c r="R6" s="40">
        <v>104</v>
      </c>
      <c r="S6" s="40">
        <f t="shared" si="0"/>
        <v>85</v>
      </c>
      <c r="T6" s="40">
        <v>6</v>
      </c>
      <c r="U6" s="40"/>
      <c r="V6" s="40"/>
      <c r="W6" s="40"/>
      <c r="X6" s="40"/>
      <c r="Y6" s="40"/>
      <c r="Z6" s="40"/>
      <c r="AA6" s="40"/>
      <c r="AB6" s="40"/>
      <c r="AC6" s="40" t="s">
        <v>290</v>
      </c>
      <c r="AD6" s="40" t="s">
        <v>287</v>
      </c>
      <c r="AE6" s="40"/>
      <c r="AF6" s="40"/>
    </row>
    <row r="7" spans="1:32">
      <c r="A7" s="40" t="s">
        <v>1711</v>
      </c>
      <c r="B7" s="88">
        <v>40775</v>
      </c>
      <c r="C7" s="40" t="s">
        <v>1467</v>
      </c>
      <c r="D7" s="40" t="s">
        <v>29</v>
      </c>
      <c r="E7" s="40" t="s">
        <v>25</v>
      </c>
      <c r="F7" s="47" t="s">
        <v>2068</v>
      </c>
      <c r="G7" s="40" t="s">
        <v>26</v>
      </c>
      <c r="H7" s="40" t="s">
        <v>27</v>
      </c>
      <c r="I7" s="40"/>
      <c r="J7" s="40">
        <v>41.7</v>
      </c>
      <c r="K7" s="40">
        <v>22.4</v>
      </c>
      <c r="L7" s="40">
        <v>14.9</v>
      </c>
      <c r="M7" s="40"/>
      <c r="N7" s="40"/>
      <c r="O7" s="40"/>
      <c r="P7" s="40"/>
      <c r="Q7" s="40">
        <v>22</v>
      </c>
      <c r="R7" s="40">
        <v>137</v>
      </c>
      <c r="S7" s="40">
        <f t="shared" si="0"/>
        <v>115</v>
      </c>
      <c r="T7" s="40"/>
      <c r="U7" s="40"/>
      <c r="V7" s="40"/>
      <c r="W7" s="40"/>
      <c r="X7" s="40">
        <v>234</v>
      </c>
      <c r="Y7" s="40"/>
      <c r="Z7" s="40"/>
      <c r="AA7" s="40"/>
      <c r="AB7" s="40"/>
      <c r="AC7" s="40" t="s">
        <v>288</v>
      </c>
      <c r="AD7" s="40" t="s">
        <v>286</v>
      </c>
      <c r="AE7" s="40"/>
      <c r="AF7" s="40"/>
    </row>
    <row r="8" spans="1:32">
      <c r="A8" s="40" t="s">
        <v>1711</v>
      </c>
      <c r="B8" s="88">
        <v>40775</v>
      </c>
      <c r="C8" s="40" t="s">
        <v>1516</v>
      </c>
      <c r="D8" s="40" t="s">
        <v>29</v>
      </c>
      <c r="E8" s="40" t="s">
        <v>25</v>
      </c>
      <c r="F8" s="47" t="s">
        <v>2069</v>
      </c>
      <c r="G8" s="40" t="s">
        <v>26</v>
      </c>
      <c r="H8" s="40" t="s">
        <v>27</v>
      </c>
      <c r="I8" s="40"/>
      <c r="J8" s="40">
        <v>39.6</v>
      </c>
      <c r="K8" s="40">
        <v>22.3</v>
      </c>
      <c r="L8" s="40">
        <v>19.5</v>
      </c>
      <c r="M8" s="40"/>
      <c r="N8" s="40"/>
      <c r="O8" s="40"/>
      <c r="P8" s="40"/>
      <c r="Q8" s="40">
        <v>22</v>
      </c>
      <c r="R8" s="40">
        <v>138</v>
      </c>
      <c r="S8" s="40">
        <f t="shared" si="0"/>
        <v>116</v>
      </c>
      <c r="T8" s="40">
        <v>76</v>
      </c>
      <c r="U8" s="40"/>
      <c r="V8" s="40"/>
      <c r="W8" s="40"/>
      <c r="X8" s="40">
        <v>232</v>
      </c>
      <c r="Y8" s="40"/>
      <c r="Z8" s="40"/>
      <c r="AA8" s="40"/>
      <c r="AB8" s="40"/>
      <c r="AC8" s="40" t="s">
        <v>288</v>
      </c>
      <c r="AD8" s="40" t="s">
        <v>286</v>
      </c>
      <c r="AE8" s="40"/>
      <c r="AF8" s="40"/>
    </row>
    <row r="9" spans="1:32">
      <c r="A9" s="40" t="s">
        <v>1711</v>
      </c>
      <c r="B9" s="88">
        <v>40775</v>
      </c>
      <c r="C9" s="40" t="s">
        <v>1805</v>
      </c>
      <c r="D9" s="40" t="s">
        <v>29</v>
      </c>
      <c r="E9" s="40" t="s">
        <v>25</v>
      </c>
      <c r="F9" s="47" t="s">
        <v>2070</v>
      </c>
      <c r="G9" s="40" t="s">
        <v>26</v>
      </c>
      <c r="H9" s="40" t="s">
        <v>27</v>
      </c>
      <c r="I9" s="40" t="s">
        <v>291</v>
      </c>
      <c r="J9" s="40">
        <v>42.4</v>
      </c>
      <c r="K9" s="40">
        <v>23.4</v>
      </c>
      <c r="L9" s="40">
        <v>18.55</v>
      </c>
      <c r="M9" s="40"/>
      <c r="N9" s="40"/>
      <c r="O9" s="40"/>
      <c r="P9" s="40"/>
      <c r="Q9" s="40">
        <v>19</v>
      </c>
      <c r="R9" s="40">
        <v>133</v>
      </c>
      <c r="S9" s="40">
        <f t="shared" si="0"/>
        <v>114</v>
      </c>
      <c r="T9" s="40">
        <v>44</v>
      </c>
      <c r="U9" s="40"/>
      <c r="V9" s="40"/>
      <c r="W9" s="40"/>
      <c r="X9" s="40">
        <v>239</v>
      </c>
      <c r="Y9" s="40"/>
      <c r="Z9" s="40"/>
      <c r="AA9" s="40"/>
      <c r="AB9" s="40"/>
      <c r="AC9" s="40" t="s">
        <v>290</v>
      </c>
      <c r="AD9" s="40" t="s">
        <v>286</v>
      </c>
      <c r="AE9" s="40"/>
      <c r="AF9" s="40"/>
    </row>
    <row r="10" spans="1:32">
      <c r="A10" s="40" t="s">
        <v>1711</v>
      </c>
      <c r="B10" s="88">
        <v>40775</v>
      </c>
      <c r="C10" s="40" t="s">
        <v>1501</v>
      </c>
      <c r="D10" s="40" t="s">
        <v>29</v>
      </c>
      <c r="E10" s="40" t="s">
        <v>25</v>
      </c>
      <c r="F10" s="47" t="s">
        <v>2071</v>
      </c>
      <c r="G10" s="40" t="s">
        <v>26</v>
      </c>
      <c r="H10" s="40" t="s">
        <v>27</v>
      </c>
      <c r="I10" s="40"/>
      <c r="J10" s="40">
        <v>39.5</v>
      </c>
      <c r="K10" s="40">
        <v>23.25</v>
      </c>
      <c r="L10" s="40">
        <v>18.149999999999999</v>
      </c>
      <c r="M10" s="40"/>
      <c r="N10" s="40"/>
      <c r="O10" s="40"/>
      <c r="P10" s="40"/>
      <c r="Q10" s="40">
        <v>21</v>
      </c>
      <c r="R10" s="40">
        <v>138</v>
      </c>
      <c r="S10" s="40">
        <f t="shared" si="0"/>
        <v>117</v>
      </c>
      <c r="T10" s="40">
        <v>95</v>
      </c>
      <c r="U10" s="40"/>
      <c r="V10" s="40" t="s">
        <v>299</v>
      </c>
      <c r="W10" s="40"/>
      <c r="X10" s="40">
        <v>228</v>
      </c>
      <c r="Y10" s="40"/>
      <c r="Z10" s="40"/>
      <c r="AA10" s="40"/>
      <c r="AB10" s="40"/>
      <c r="AC10" s="40" t="s">
        <v>288</v>
      </c>
      <c r="AD10" s="40" t="s">
        <v>287</v>
      </c>
      <c r="AE10" s="40"/>
      <c r="AF10" s="40"/>
    </row>
    <row r="11" spans="1:32">
      <c r="A11" s="40" t="s">
        <v>1711</v>
      </c>
      <c r="B11" s="88">
        <v>40775</v>
      </c>
      <c r="C11" s="40" t="s">
        <v>532</v>
      </c>
      <c r="D11" s="40" t="s">
        <v>29</v>
      </c>
      <c r="E11" s="40" t="s">
        <v>25</v>
      </c>
      <c r="F11" s="47" t="s">
        <v>2072</v>
      </c>
      <c r="G11" s="40" t="s">
        <v>26</v>
      </c>
      <c r="H11" s="40" t="s">
        <v>66</v>
      </c>
      <c r="I11" s="40"/>
      <c r="J11" s="40">
        <v>42.3</v>
      </c>
      <c r="K11" s="40">
        <v>22.7</v>
      </c>
      <c r="L11" s="40">
        <v>14.15</v>
      </c>
      <c r="M11" s="40"/>
      <c r="N11" s="40"/>
      <c r="O11" s="40"/>
      <c r="P11" s="40"/>
      <c r="Q11" s="40">
        <v>19</v>
      </c>
      <c r="R11" s="40">
        <v>123</v>
      </c>
      <c r="S11" s="40">
        <f t="shared" si="0"/>
        <v>104</v>
      </c>
      <c r="T11" s="40">
        <v>99</v>
      </c>
      <c r="U11" s="40"/>
      <c r="V11" s="40"/>
      <c r="W11" s="40"/>
      <c r="X11" s="40">
        <v>227</v>
      </c>
      <c r="Y11" s="40"/>
      <c r="Z11" s="40"/>
      <c r="AA11" s="40"/>
      <c r="AB11" s="40"/>
      <c r="AC11" s="40" t="s">
        <v>290</v>
      </c>
      <c r="AD11" s="40" t="s">
        <v>286</v>
      </c>
      <c r="AE11" s="40"/>
      <c r="AF11" s="40"/>
    </row>
    <row r="12" spans="1:32">
      <c r="A12" s="40" t="s">
        <v>1711</v>
      </c>
      <c r="B12" s="88">
        <v>40775</v>
      </c>
      <c r="C12" s="40" t="s">
        <v>1806</v>
      </c>
      <c r="D12" s="40" t="s">
        <v>29</v>
      </c>
      <c r="E12" s="40" t="s">
        <v>25</v>
      </c>
      <c r="F12" s="47" t="s">
        <v>2073</v>
      </c>
      <c r="G12" s="40" t="s">
        <v>26</v>
      </c>
      <c r="H12" s="40" t="s">
        <v>27</v>
      </c>
      <c r="I12" s="40" t="s">
        <v>291</v>
      </c>
      <c r="J12" s="40">
        <v>42.55</v>
      </c>
      <c r="K12" s="40">
        <v>23.5</v>
      </c>
      <c r="L12" s="40">
        <v>16.100000000000001</v>
      </c>
      <c r="M12" s="40"/>
      <c r="N12" s="40"/>
      <c r="O12" s="40"/>
      <c r="P12" s="40"/>
      <c r="Q12" s="40">
        <v>19</v>
      </c>
      <c r="R12" s="40">
        <v>153</v>
      </c>
      <c r="S12" s="40">
        <f t="shared" si="0"/>
        <v>134</v>
      </c>
      <c r="T12" s="40">
        <v>143</v>
      </c>
      <c r="U12" s="40"/>
      <c r="V12" s="40" t="s">
        <v>293</v>
      </c>
      <c r="W12" s="40"/>
      <c r="X12" s="40">
        <v>241</v>
      </c>
      <c r="Y12" s="40"/>
      <c r="Z12" s="40"/>
      <c r="AA12" s="40"/>
      <c r="AB12" s="40"/>
      <c r="AC12" s="40" t="s">
        <v>290</v>
      </c>
      <c r="AD12" s="40" t="s">
        <v>287</v>
      </c>
      <c r="AE12" s="40"/>
      <c r="AF12" s="40"/>
    </row>
    <row r="13" spans="1:32">
      <c r="A13" s="40" t="s">
        <v>1711</v>
      </c>
      <c r="B13" s="88">
        <v>40775</v>
      </c>
      <c r="C13" s="40" t="s">
        <v>1511</v>
      </c>
      <c r="D13" s="40" t="s">
        <v>29</v>
      </c>
      <c r="E13" s="40" t="s">
        <v>25</v>
      </c>
      <c r="F13" s="47" t="s">
        <v>2075</v>
      </c>
      <c r="G13" s="40" t="s">
        <v>26</v>
      </c>
      <c r="H13" s="40" t="s">
        <v>27</v>
      </c>
      <c r="I13" s="40" t="s">
        <v>291</v>
      </c>
      <c r="J13" s="40">
        <v>38.15</v>
      </c>
      <c r="K13" s="40">
        <v>23.05</v>
      </c>
      <c r="L13" s="40">
        <v>18.25</v>
      </c>
      <c r="M13" s="40"/>
      <c r="N13" s="40"/>
      <c r="O13" s="40"/>
      <c r="P13" s="40"/>
      <c r="Q13" s="40">
        <v>20</v>
      </c>
      <c r="R13" s="40">
        <v>100</v>
      </c>
      <c r="S13" s="40">
        <f t="shared" si="0"/>
        <v>80</v>
      </c>
      <c r="T13" s="40">
        <v>72</v>
      </c>
      <c r="U13" s="40"/>
      <c r="V13" s="40" t="s">
        <v>302</v>
      </c>
      <c r="W13" s="40"/>
      <c r="X13" s="40">
        <v>229</v>
      </c>
      <c r="Y13" s="40"/>
      <c r="Z13" s="40"/>
      <c r="AA13" s="40"/>
      <c r="AB13" s="40"/>
      <c r="AC13" s="40" t="s">
        <v>290</v>
      </c>
      <c r="AD13" s="40" t="s">
        <v>286</v>
      </c>
      <c r="AE13" s="40"/>
      <c r="AF13" s="40"/>
    </row>
    <row r="14" spans="1:32">
      <c r="A14" s="40" t="s">
        <v>1711</v>
      </c>
      <c r="B14" s="88">
        <v>40775</v>
      </c>
      <c r="C14" s="40" t="s">
        <v>1808</v>
      </c>
      <c r="D14" s="40" t="s">
        <v>29</v>
      </c>
      <c r="E14" s="40" t="s">
        <v>25</v>
      </c>
      <c r="F14" s="47" t="s">
        <v>2076</v>
      </c>
      <c r="G14" s="40" t="s">
        <v>26</v>
      </c>
      <c r="H14" s="40" t="s">
        <v>33</v>
      </c>
      <c r="I14" s="40"/>
      <c r="J14" s="40">
        <v>38</v>
      </c>
      <c r="K14" s="40">
        <v>23</v>
      </c>
      <c r="L14" s="40">
        <v>6.2</v>
      </c>
      <c r="M14" s="40"/>
      <c r="N14" s="40"/>
      <c r="O14" s="40"/>
      <c r="P14" s="40"/>
      <c r="Q14" s="40">
        <v>21</v>
      </c>
      <c r="R14" s="40">
        <v>115</v>
      </c>
      <c r="S14" s="40">
        <f t="shared" si="0"/>
        <v>94</v>
      </c>
      <c r="T14" s="40">
        <v>114</v>
      </c>
      <c r="U14" s="40"/>
      <c r="V14" s="40"/>
      <c r="W14" s="40"/>
      <c r="X14" s="40">
        <v>237</v>
      </c>
      <c r="Y14" s="40"/>
      <c r="Z14" s="40"/>
      <c r="AA14" s="40"/>
      <c r="AB14" s="40"/>
      <c r="AC14" s="40" t="s">
        <v>288</v>
      </c>
      <c r="AD14" s="40" t="s">
        <v>288</v>
      </c>
      <c r="AE14" s="40"/>
      <c r="AF14" s="40"/>
    </row>
    <row r="15" spans="1:32">
      <c r="A15" s="40" t="s">
        <v>1711</v>
      </c>
      <c r="B15" s="88">
        <v>40775</v>
      </c>
      <c r="C15" s="40" t="s">
        <v>1807</v>
      </c>
      <c r="D15" s="40" t="s">
        <v>29</v>
      </c>
      <c r="E15" s="40" t="s">
        <v>25</v>
      </c>
      <c r="F15" s="47" t="s">
        <v>2074</v>
      </c>
      <c r="G15" s="40" t="s">
        <v>26</v>
      </c>
      <c r="H15" s="40" t="s">
        <v>27</v>
      </c>
      <c r="I15" s="40" t="s">
        <v>291</v>
      </c>
      <c r="J15" s="40">
        <v>40.700000000000003</v>
      </c>
      <c r="K15" s="40">
        <v>21.85</v>
      </c>
      <c r="L15" s="40">
        <v>15.2</v>
      </c>
      <c r="M15" s="40"/>
      <c r="N15" s="40"/>
      <c r="O15" s="40"/>
      <c r="P15" s="40"/>
      <c r="Q15" s="40">
        <v>20</v>
      </c>
      <c r="R15" s="40">
        <v>122</v>
      </c>
      <c r="S15" s="40">
        <f t="shared" si="0"/>
        <v>102</v>
      </c>
      <c r="T15" s="40">
        <v>50</v>
      </c>
      <c r="U15" s="40"/>
      <c r="V15" s="40"/>
      <c r="W15" s="40"/>
      <c r="X15" s="40">
        <v>236</v>
      </c>
      <c r="Y15" s="40"/>
      <c r="Z15" s="40"/>
      <c r="AA15" s="40"/>
      <c r="AB15" s="40"/>
      <c r="AC15" s="40" t="s">
        <v>290</v>
      </c>
      <c r="AD15" s="40" t="s">
        <v>306</v>
      </c>
      <c r="AE15" s="40"/>
      <c r="AF15" s="40"/>
    </row>
    <row r="16" spans="1:32" s="89" customFormat="1">
      <c r="A16" s="40" t="s">
        <v>1711</v>
      </c>
      <c r="B16" s="88">
        <v>40775</v>
      </c>
      <c r="C16" s="40" t="s">
        <v>1455</v>
      </c>
      <c r="D16" s="40" t="s">
        <v>32</v>
      </c>
      <c r="E16" s="40" t="s">
        <v>25</v>
      </c>
      <c r="F16" s="47" t="s">
        <v>2077</v>
      </c>
      <c r="G16" s="40" t="s">
        <v>26</v>
      </c>
      <c r="H16" s="40" t="s">
        <v>66</v>
      </c>
      <c r="I16" s="40"/>
      <c r="J16" s="40">
        <v>27.25</v>
      </c>
      <c r="K16" s="40">
        <v>17.600000000000001</v>
      </c>
      <c r="L16" s="40">
        <v>11.2</v>
      </c>
      <c r="M16" s="40"/>
      <c r="N16" s="40"/>
      <c r="O16" s="40"/>
      <c r="P16" s="40"/>
      <c r="Q16" s="40">
        <v>19</v>
      </c>
      <c r="R16" s="40">
        <v>77</v>
      </c>
      <c r="S16" s="40">
        <f t="shared" si="0"/>
        <v>58</v>
      </c>
      <c r="T16" s="40">
        <v>114</v>
      </c>
      <c r="U16" s="40"/>
      <c r="V16" s="40" t="s">
        <v>296</v>
      </c>
      <c r="W16" s="40"/>
      <c r="X16" s="40"/>
      <c r="Y16" s="40"/>
      <c r="Z16" s="40"/>
      <c r="AA16" s="40"/>
      <c r="AB16" s="40"/>
      <c r="AC16" s="40" t="s">
        <v>290</v>
      </c>
      <c r="AD16" s="40" t="s">
        <v>72</v>
      </c>
      <c r="AE16" s="40"/>
      <c r="AF16" s="40"/>
    </row>
    <row r="17" spans="1:32">
      <c r="A17" s="40" t="s">
        <v>1711</v>
      </c>
      <c r="B17" s="88">
        <v>40775</v>
      </c>
      <c r="C17" s="40" t="s">
        <v>1809</v>
      </c>
      <c r="D17" s="40" t="s">
        <v>32</v>
      </c>
      <c r="E17" s="40" t="s">
        <v>25</v>
      </c>
      <c r="F17" s="47" t="s">
        <v>2078</v>
      </c>
      <c r="G17" s="40" t="s">
        <v>26</v>
      </c>
      <c r="H17" s="40" t="s">
        <v>90</v>
      </c>
      <c r="I17" s="40"/>
      <c r="J17" s="40">
        <v>25.9</v>
      </c>
      <c r="K17" s="40">
        <v>15.4</v>
      </c>
      <c r="L17" s="40">
        <v>7.9</v>
      </c>
      <c r="M17" s="40"/>
      <c r="N17" s="40"/>
      <c r="O17" s="40"/>
      <c r="P17" s="40"/>
      <c r="Q17" s="40">
        <v>21</v>
      </c>
      <c r="R17" s="40">
        <v>73</v>
      </c>
      <c r="S17" s="40">
        <f t="shared" si="0"/>
        <v>52</v>
      </c>
      <c r="T17" s="40">
        <v>101</v>
      </c>
      <c r="U17" s="40"/>
      <c r="V17" s="40"/>
      <c r="W17" s="40"/>
      <c r="X17" s="40"/>
      <c r="Y17" s="40"/>
      <c r="Z17" s="40"/>
      <c r="AA17" s="40"/>
      <c r="AB17" s="40"/>
      <c r="AC17" s="40" t="s">
        <v>288</v>
      </c>
      <c r="AD17" s="40" t="s">
        <v>288</v>
      </c>
      <c r="AE17" s="40"/>
      <c r="AF17" s="40"/>
    </row>
    <row r="18" spans="1:32">
      <c r="A18" s="40" t="s">
        <v>1711</v>
      </c>
      <c r="B18" s="88">
        <v>40775</v>
      </c>
      <c r="C18" s="40" t="s">
        <v>1518</v>
      </c>
      <c r="D18" s="40" t="s">
        <v>32</v>
      </c>
      <c r="E18" s="40" t="s">
        <v>25</v>
      </c>
      <c r="F18" s="47" t="s">
        <v>2079</v>
      </c>
      <c r="G18" s="40" t="s">
        <v>26</v>
      </c>
      <c r="H18" s="40" t="s">
        <v>90</v>
      </c>
      <c r="I18" s="40"/>
      <c r="J18" s="40">
        <v>27.9</v>
      </c>
      <c r="K18" s="40">
        <v>16.899999999999999</v>
      </c>
      <c r="L18" s="40">
        <v>10.9</v>
      </c>
      <c r="M18" s="40"/>
      <c r="N18" s="40"/>
      <c r="O18" s="40"/>
      <c r="P18" s="40"/>
      <c r="Q18" s="40">
        <v>19</v>
      </c>
      <c r="R18" s="40">
        <v>71</v>
      </c>
      <c r="S18" s="40">
        <f t="shared" si="0"/>
        <v>52</v>
      </c>
      <c r="T18" s="40">
        <v>55</v>
      </c>
      <c r="U18" s="40"/>
      <c r="V18" s="40" t="s">
        <v>304</v>
      </c>
      <c r="W18" s="40"/>
      <c r="X18" s="40"/>
      <c r="Y18" s="40"/>
      <c r="Z18" s="40"/>
      <c r="AA18" s="40"/>
      <c r="AB18" s="40"/>
      <c r="AC18" s="40" t="s">
        <v>290</v>
      </c>
      <c r="AD18" s="40" t="s">
        <v>72</v>
      </c>
      <c r="AE18" s="40"/>
      <c r="AF18" s="40"/>
    </row>
    <row r="19" spans="1:32">
      <c r="A19" s="40" t="s">
        <v>1711</v>
      </c>
      <c r="B19" s="88">
        <v>40775</v>
      </c>
      <c r="C19" s="40" t="s">
        <v>1810</v>
      </c>
      <c r="D19" s="40" t="s">
        <v>30</v>
      </c>
      <c r="E19" s="40" t="s">
        <v>25</v>
      </c>
      <c r="F19" s="47" t="s">
        <v>2080</v>
      </c>
      <c r="G19" s="40" t="s">
        <v>26</v>
      </c>
      <c r="H19" s="40" t="s">
        <v>33</v>
      </c>
      <c r="I19" s="40" t="s">
        <v>63</v>
      </c>
      <c r="J19" s="40">
        <v>27.05</v>
      </c>
      <c r="K19" s="40">
        <v>17.899999999999999</v>
      </c>
      <c r="L19" s="40">
        <v>8.3000000000000007</v>
      </c>
      <c r="M19" s="40"/>
      <c r="N19" s="40"/>
      <c r="O19" s="40"/>
      <c r="P19" s="40"/>
      <c r="Q19" s="40">
        <v>19</v>
      </c>
      <c r="R19" s="40">
        <v>59</v>
      </c>
      <c r="S19" s="40">
        <f t="shared" si="0"/>
        <v>40</v>
      </c>
      <c r="T19" s="40">
        <v>36</v>
      </c>
      <c r="U19" s="40"/>
      <c r="V19" s="40"/>
      <c r="W19" s="40"/>
      <c r="X19" s="40">
        <v>238</v>
      </c>
      <c r="Y19" s="40"/>
      <c r="Z19" s="40"/>
      <c r="AA19" s="40"/>
      <c r="AB19" s="40"/>
      <c r="AC19" s="40" t="s">
        <v>290</v>
      </c>
      <c r="AD19" s="40" t="s">
        <v>306</v>
      </c>
      <c r="AE19" s="40"/>
      <c r="AF19" s="40"/>
    </row>
    <row r="20" spans="1:32">
      <c r="A20" s="40" t="s">
        <v>1711</v>
      </c>
      <c r="B20" s="88">
        <v>40775</v>
      </c>
      <c r="C20" s="40" t="s">
        <v>1515</v>
      </c>
      <c r="D20" s="40" t="s">
        <v>30</v>
      </c>
      <c r="E20" s="40" t="s">
        <v>25</v>
      </c>
      <c r="F20" s="47" t="s">
        <v>2081</v>
      </c>
      <c r="G20" s="40" t="s">
        <v>26</v>
      </c>
      <c r="H20" s="40" t="s">
        <v>33</v>
      </c>
      <c r="I20" s="40"/>
      <c r="J20" s="40">
        <v>26.85</v>
      </c>
      <c r="K20" s="40">
        <v>17.5</v>
      </c>
      <c r="L20" s="40">
        <v>8.15</v>
      </c>
      <c r="M20" s="40"/>
      <c r="N20" s="40"/>
      <c r="O20" s="40"/>
      <c r="P20" s="40"/>
      <c r="Q20" s="40">
        <v>20</v>
      </c>
      <c r="R20" s="40">
        <v>57</v>
      </c>
      <c r="S20" s="40">
        <f t="shared" si="0"/>
        <v>37</v>
      </c>
      <c r="T20" s="40">
        <v>25</v>
      </c>
      <c r="U20" s="40"/>
      <c r="V20" s="40"/>
      <c r="W20" s="40"/>
      <c r="X20" s="40">
        <v>231</v>
      </c>
      <c r="Y20" s="40"/>
      <c r="Z20" s="40"/>
      <c r="AA20" s="40"/>
      <c r="AB20" s="40"/>
      <c r="AC20" s="40" t="s">
        <v>290</v>
      </c>
      <c r="AD20" s="40" t="s">
        <v>72</v>
      </c>
      <c r="AE20" s="40"/>
      <c r="AF20" s="40"/>
    </row>
    <row r="21" spans="1:32">
      <c r="A21" s="40" t="s">
        <v>1711</v>
      </c>
      <c r="B21" s="88">
        <v>40775</v>
      </c>
      <c r="C21" s="40" t="s">
        <v>1811</v>
      </c>
      <c r="D21" s="40" t="s">
        <v>30</v>
      </c>
      <c r="E21" s="40" t="s">
        <v>25</v>
      </c>
      <c r="F21" s="47" t="s">
        <v>2082</v>
      </c>
      <c r="G21" s="40" t="s">
        <v>26</v>
      </c>
      <c r="H21" s="40" t="s">
        <v>27</v>
      </c>
      <c r="I21" s="40"/>
      <c r="J21" s="40">
        <v>27.3</v>
      </c>
      <c r="K21" s="40">
        <v>15.95</v>
      </c>
      <c r="L21" s="40">
        <v>12.2</v>
      </c>
      <c r="M21" s="40"/>
      <c r="N21" s="40"/>
      <c r="O21" s="40"/>
      <c r="P21" s="40"/>
      <c r="Q21" s="40">
        <v>21</v>
      </c>
      <c r="R21" s="40">
        <v>64</v>
      </c>
      <c r="S21" s="40">
        <f t="shared" si="0"/>
        <v>43</v>
      </c>
      <c r="T21" s="40">
        <v>30</v>
      </c>
      <c r="U21" s="40"/>
      <c r="V21" s="40"/>
      <c r="W21" s="40"/>
      <c r="X21" s="40">
        <v>240</v>
      </c>
      <c r="Y21" s="40"/>
      <c r="Z21" s="40"/>
      <c r="AA21" s="40"/>
      <c r="AB21" s="40"/>
      <c r="AC21" s="40" t="s">
        <v>288</v>
      </c>
      <c r="AD21" s="40" t="s">
        <v>306</v>
      </c>
      <c r="AE21" s="40" t="s">
        <v>319</v>
      </c>
      <c r="AF21" s="40"/>
    </row>
    <row r="22" spans="1:32">
      <c r="A22" s="40" t="s">
        <v>1711</v>
      </c>
      <c r="B22" s="88">
        <v>40775</v>
      </c>
      <c r="C22" s="40" t="s">
        <v>1812</v>
      </c>
      <c r="D22" s="40" t="s">
        <v>30</v>
      </c>
      <c r="E22" s="40" t="s">
        <v>25</v>
      </c>
      <c r="F22" s="47" t="s">
        <v>2083</v>
      </c>
      <c r="G22" s="40" t="s">
        <v>26</v>
      </c>
      <c r="H22" s="40" t="s">
        <v>33</v>
      </c>
      <c r="I22" s="40"/>
      <c r="J22" s="40">
        <v>28</v>
      </c>
      <c r="K22" s="40">
        <v>18.3</v>
      </c>
      <c r="L22" s="40">
        <v>9.75</v>
      </c>
      <c r="M22" s="40"/>
      <c r="N22" s="40"/>
      <c r="O22" s="40"/>
      <c r="P22" s="40"/>
      <c r="Q22" s="40">
        <v>19</v>
      </c>
      <c r="R22" s="40">
        <v>56</v>
      </c>
      <c r="S22" s="40">
        <f t="shared" si="0"/>
        <v>37</v>
      </c>
      <c r="T22" s="40">
        <v>22</v>
      </c>
      <c r="U22" s="40"/>
      <c r="V22" s="40"/>
      <c r="W22" s="40"/>
      <c r="X22" s="40">
        <v>235</v>
      </c>
      <c r="Y22" s="40"/>
      <c r="Z22" s="40"/>
      <c r="AA22" s="40"/>
      <c r="AB22" s="40"/>
      <c r="AC22" s="40" t="s">
        <v>290</v>
      </c>
      <c r="AD22" s="40" t="s">
        <v>290</v>
      </c>
      <c r="AE22" s="40"/>
      <c r="AF22" s="40"/>
    </row>
    <row r="23" spans="1:32">
      <c r="A23" s="40" t="s">
        <v>1712</v>
      </c>
      <c r="B23" s="88">
        <v>40776</v>
      </c>
      <c r="C23" s="40" t="s">
        <v>1468</v>
      </c>
      <c r="D23" s="40" t="s">
        <v>121</v>
      </c>
      <c r="E23" s="40" t="s">
        <v>25</v>
      </c>
      <c r="F23" s="47" t="s">
        <v>2084</v>
      </c>
      <c r="G23" s="40" t="s">
        <v>26</v>
      </c>
      <c r="H23" s="40" t="s">
        <v>27</v>
      </c>
      <c r="I23" s="40"/>
      <c r="J23" s="40">
        <v>49.9</v>
      </c>
      <c r="K23" s="40">
        <v>14.1</v>
      </c>
      <c r="L23" s="40"/>
      <c r="M23" s="40">
        <v>201.65</v>
      </c>
      <c r="N23" s="40">
        <v>188.05</v>
      </c>
      <c r="O23" s="40"/>
      <c r="P23" s="40">
        <v>33.799999999999997</v>
      </c>
      <c r="Q23" s="40">
        <v>19</v>
      </c>
      <c r="R23" s="40">
        <v>186</v>
      </c>
      <c r="S23" s="40">
        <f t="shared" si="0"/>
        <v>167</v>
      </c>
      <c r="T23" s="40">
        <v>9</v>
      </c>
      <c r="U23" s="40"/>
      <c r="V23" s="40"/>
      <c r="W23" s="40"/>
      <c r="X23" s="40"/>
      <c r="Y23" s="40"/>
      <c r="Z23" s="40"/>
      <c r="AA23" s="40"/>
      <c r="AB23" s="40"/>
      <c r="AC23" s="40" t="s">
        <v>290</v>
      </c>
      <c r="AD23" s="40" t="s">
        <v>290</v>
      </c>
      <c r="AE23" s="40"/>
      <c r="AF23" s="40"/>
    </row>
    <row r="24" spans="1:32">
      <c r="A24" s="40" t="s">
        <v>1712</v>
      </c>
      <c r="B24" s="88">
        <v>40776</v>
      </c>
      <c r="C24" s="40" t="s">
        <v>1813</v>
      </c>
      <c r="D24" s="40" t="s">
        <v>24</v>
      </c>
      <c r="E24" s="40" t="s">
        <v>25</v>
      </c>
      <c r="F24" s="47" t="s">
        <v>2085</v>
      </c>
      <c r="G24" s="40" t="s">
        <v>26</v>
      </c>
      <c r="H24" s="40" t="s">
        <v>33</v>
      </c>
      <c r="I24" s="40" t="s">
        <v>305</v>
      </c>
      <c r="J24" s="40">
        <v>48.65</v>
      </c>
      <c r="K24" s="40">
        <v>26.1</v>
      </c>
      <c r="L24" s="40">
        <v>19.7</v>
      </c>
      <c r="M24" s="40"/>
      <c r="N24" s="40"/>
      <c r="O24" s="40"/>
      <c r="P24" s="40"/>
      <c r="Q24" s="40">
        <v>19</v>
      </c>
      <c r="R24" s="40">
        <v>365</v>
      </c>
      <c r="S24" s="40">
        <f t="shared" si="0"/>
        <v>346</v>
      </c>
      <c r="T24" s="40">
        <v>25</v>
      </c>
      <c r="U24" s="40"/>
      <c r="V24" s="40"/>
      <c r="W24" s="40"/>
      <c r="X24" s="40">
        <v>243</v>
      </c>
      <c r="Y24" s="40"/>
      <c r="Z24" s="40"/>
      <c r="AA24" s="40"/>
      <c r="AB24" s="40"/>
      <c r="AC24" s="40" t="s">
        <v>290</v>
      </c>
      <c r="AD24" s="40" t="s">
        <v>72</v>
      </c>
      <c r="AE24" s="40" t="s">
        <v>326</v>
      </c>
      <c r="AF24" s="40"/>
    </row>
    <row r="25" spans="1:32">
      <c r="A25" s="40" t="s">
        <v>1712</v>
      </c>
      <c r="B25" s="88">
        <v>40776</v>
      </c>
      <c r="C25" s="40" t="s">
        <v>1484</v>
      </c>
      <c r="D25" s="40" t="s">
        <v>31</v>
      </c>
      <c r="E25" s="40" t="s">
        <v>25</v>
      </c>
      <c r="F25" s="47" t="s">
        <v>2086</v>
      </c>
      <c r="G25" s="40" t="s">
        <v>26</v>
      </c>
      <c r="H25" s="40" t="s">
        <v>33</v>
      </c>
      <c r="I25" s="40" t="s">
        <v>313</v>
      </c>
      <c r="J25" s="40">
        <v>41.35</v>
      </c>
      <c r="K25" s="40">
        <v>20.5</v>
      </c>
      <c r="L25" s="40">
        <v>15.5</v>
      </c>
      <c r="M25" s="40"/>
      <c r="N25" s="40"/>
      <c r="O25" s="40"/>
      <c r="P25" s="40"/>
      <c r="Q25" s="40">
        <v>19</v>
      </c>
      <c r="R25" s="40">
        <v>206</v>
      </c>
      <c r="S25" s="40">
        <f t="shared" si="0"/>
        <v>187</v>
      </c>
      <c r="T25" s="40">
        <v>12</v>
      </c>
      <c r="U25" s="40"/>
      <c r="V25" s="40" t="s">
        <v>314</v>
      </c>
      <c r="W25" s="40"/>
      <c r="X25" s="40"/>
      <c r="Y25" s="40"/>
      <c r="Z25" s="40"/>
      <c r="AA25" s="40"/>
      <c r="AB25" s="40"/>
      <c r="AC25" s="40" t="s">
        <v>290</v>
      </c>
      <c r="AD25" s="40" t="s">
        <v>306</v>
      </c>
      <c r="AE25" s="40"/>
      <c r="AF25" s="40"/>
    </row>
    <row r="26" spans="1:32">
      <c r="A26" s="40" t="s">
        <v>1712</v>
      </c>
      <c r="B26" s="88">
        <v>40776</v>
      </c>
      <c r="C26" s="40" t="s">
        <v>1482</v>
      </c>
      <c r="D26" s="40" t="s">
        <v>29</v>
      </c>
      <c r="E26" s="40" t="s">
        <v>25</v>
      </c>
      <c r="F26" s="47" t="s">
        <v>2087</v>
      </c>
      <c r="G26" s="40" t="s">
        <v>26</v>
      </c>
      <c r="H26" s="40" t="s">
        <v>33</v>
      </c>
      <c r="I26" s="40"/>
      <c r="J26" s="40">
        <v>39.75</v>
      </c>
      <c r="K26" s="40">
        <v>22.2</v>
      </c>
      <c r="L26" s="40">
        <v>10.5</v>
      </c>
      <c r="M26" s="40"/>
      <c r="N26" s="40"/>
      <c r="O26" s="40"/>
      <c r="P26" s="40"/>
      <c r="Q26" s="40">
        <v>19</v>
      </c>
      <c r="R26" s="40">
        <v>120</v>
      </c>
      <c r="S26" s="40">
        <f t="shared" si="0"/>
        <v>101</v>
      </c>
      <c r="T26" s="40">
        <v>99</v>
      </c>
      <c r="U26" s="40"/>
      <c r="V26" s="40" t="s">
        <v>311</v>
      </c>
      <c r="W26" s="40"/>
      <c r="X26" s="40">
        <v>245</v>
      </c>
      <c r="Y26" s="40"/>
      <c r="Z26" s="40"/>
      <c r="AA26" s="40"/>
      <c r="AB26" s="40"/>
      <c r="AC26" s="40" t="s">
        <v>290</v>
      </c>
      <c r="AD26" s="40" t="s">
        <v>290</v>
      </c>
      <c r="AE26" s="40"/>
      <c r="AF26" s="40"/>
    </row>
    <row r="27" spans="1:32">
      <c r="A27" s="40" t="s">
        <v>1712</v>
      </c>
      <c r="B27" s="88">
        <v>40776</v>
      </c>
      <c r="C27" s="40" t="s">
        <v>1521</v>
      </c>
      <c r="D27" s="40" t="s">
        <v>29</v>
      </c>
      <c r="E27" s="40" t="s">
        <v>25</v>
      </c>
      <c r="F27" s="47" t="s">
        <v>2088</v>
      </c>
      <c r="G27" s="40" t="s">
        <v>26</v>
      </c>
      <c r="H27" s="40" t="s">
        <v>33</v>
      </c>
      <c r="I27" s="40"/>
      <c r="J27" s="40">
        <v>41.05</v>
      </c>
      <c r="K27" s="40">
        <v>24.15</v>
      </c>
      <c r="L27" s="40">
        <v>10.1</v>
      </c>
      <c r="M27" s="40"/>
      <c r="N27" s="40"/>
      <c r="O27" s="40"/>
      <c r="P27" s="40"/>
      <c r="Q27" s="40">
        <v>19</v>
      </c>
      <c r="R27" s="40">
        <v>124</v>
      </c>
      <c r="S27" s="40">
        <f t="shared" si="0"/>
        <v>105</v>
      </c>
      <c r="T27" s="40">
        <v>131</v>
      </c>
      <c r="U27" s="40"/>
      <c r="V27" s="40"/>
      <c r="W27" s="40"/>
      <c r="X27" s="40">
        <v>247</v>
      </c>
      <c r="Y27" s="40"/>
      <c r="Z27" s="40"/>
      <c r="AA27" s="40"/>
      <c r="AB27" s="40"/>
      <c r="AC27" s="40" t="s">
        <v>290</v>
      </c>
      <c r="AD27" s="40" t="s">
        <v>306</v>
      </c>
      <c r="AE27" s="40"/>
      <c r="AF27" s="40"/>
    </row>
    <row r="28" spans="1:32">
      <c r="A28" s="41" t="s">
        <v>1712</v>
      </c>
      <c r="B28" s="90">
        <v>40776</v>
      </c>
      <c r="C28" s="41" t="s">
        <v>532</v>
      </c>
      <c r="D28" s="41" t="s">
        <v>32</v>
      </c>
      <c r="E28" s="41" t="s">
        <v>25</v>
      </c>
      <c r="F28" s="71" t="s">
        <v>2591</v>
      </c>
      <c r="G28" s="41" t="s">
        <v>26</v>
      </c>
      <c r="H28" s="41" t="s">
        <v>33</v>
      </c>
      <c r="I28" s="41"/>
      <c r="J28" s="41">
        <v>25.4</v>
      </c>
      <c r="K28" s="41">
        <v>16</v>
      </c>
      <c r="L28" s="41"/>
      <c r="M28" s="41"/>
      <c r="N28" s="41"/>
      <c r="O28" s="41"/>
      <c r="P28" s="41"/>
      <c r="Q28" s="41">
        <v>19</v>
      </c>
      <c r="R28" s="41">
        <v>60</v>
      </c>
      <c r="S28" s="41">
        <f t="shared" si="0"/>
        <v>41</v>
      </c>
      <c r="T28" s="41"/>
      <c r="U28" s="41"/>
      <c r="V28" s="41" t="s">
        <v>316</v>
      </c>
      <c r="W28" s="41" t="s">
        <v>73</v>
      </c>
      <c r="X28" s="41"/>
      <c r="Y28" s="41"/>
      <c r="Z28" s="41"/>
      <c r="AA28" s="41"/>
      <c r="AB28" s="41"/>
      <c r="AC28" s="41" t="s">
        <v>290</v>
      </c>
      <c r="AD28" s="40" t="s">
        <v>306</v>
      </c>
      <c r="AE28" s="40"/>
      <c r="AF28" s="40"/>
    </row>
    <row r="29" spans="1:32">
      <c r="A29" s="40" t="s">
        <v>1712</v>
      </c>
      <c r="B29" s="88">
        <v>40776</v>
      </c>
      <c r="C29" s="40" t="s">
        <v>1480</v>
      </c>
      <c r="D29" s="40" t="s">
        <v>32</v>
      </c>
      <c r="E29" s="40" t="s">
        <v>25</v>
      </c>
      <c r="F29" s="47" t="s">
        <v>2089</v>
      </c>
      <c r="G29" s="40" t="s">
        <v>26</v>
      </c>
      <c r="H29" s="40" t="s">
        <v>27</v>
      </c>
      <c r="I29" s="40"/>
      <c r="J29" s="40">
        <v>28.35</v>
      </c>
      <c r="K29" s="40">
        <v>16.649999999999999</v>
      </c>
      <c r="L29" s="40">
        <v>15.25</v>
      </c>
      <c r="M29" s="40"/>
      <c r="N29" s="40"/>
      <c r="O29" s="40"/>
      <c r="P29" s="40"/>
      <c r="Q29" s="40">
        <v>19</v>
      </c>
      <c r="R29" s="40">
        <v>74</v>
      </c>
      <c r="S29" s="40">
        <f t="shared" si="0"/>
        <v>55</v>
      </c>
      <c r="T29" s="40">
        <v>61</v>
      </c>
      <c r="U29" s="40"/>
      <c r="V29" s="40"/>
      <c r="W29" s="40"/>
      <c r="X29" s="40"/>
      <c r="Y29" s="40"/>
      <c r="Z29" s="40"/>
      <c r="AA29" s="40"/>
      <c r="AB29" s="40"/>
      <c r="AC29" s="40" t="s">
        <v>290</v>
      </c>
      <c r="AD29" s="40" t="s">
        <v>290</v>
      </c>
      <c r="AE29" s="40"/>
      <c r="AF29" s="40"/>
    </row>
    <row r="30" spans="1:32">
      <c r="A30" s="40" t="s">
        <v>1712</v>
      </c>
      <c r="B30" s="88">
        <v>40776</v>
      </c>
      <c r="C30" s="40" t="s">
        <v>1466</v>
      </c>
      <c r="D30" s="40" t="s">
        <v>30</v>
      </c>
      <c r="E30" s="40" t="s">
        <v>25</v>
      </c>
      <c r="F30" s="47" t="s">
        <v>2090</v>
      </c>
      <c r="G30" s="40" t="s">
        <v>26</v>
      </c>
      <c r="H30" s="40" t="s">
        <v>27</v>
      </c>
      <c r="I30" s="40" t="s">
        <v>291</v>
      </c>
      <c r="J30" s="40">
        <v>27.45</v>
      </c>
      <c r="K30" s="40">
        <v>16.95</v>
      </c>
      <c r="L30" s="40">
        <v>13.3</v>
      </c>
      <c r="M30" s="40"/>
      <c r="N30" s="40"/>
      <c r="O30" s="40"/>
      <c r="P30" s="40"/>
      <c r="Q30" s="40">
        <v>19</v>
      </c>
      <c r="R30" s="40">
        <v>55</v>
      </c>
      <c r="S30" s="40">
        <f t="shared" si="0"/>
        <v>36</v>
      </c>
      <c r="T30" s="40">
        <v>22</v>
      </c>
      <c r="U30" s="40"/>
      <c r="V30" s="40" t="s">
        <v>308</v>
      </c>
      <c r="W30" s="40"/>
      <c r="X30" s="40">
        <v>244</v>
      </c>
      <c r="Y30" s="40"/>
      <c r="Z30" s="40"/>
      <c r="AA30" s="40"/>
      <c r="AB30" s="40"/>
      <c r="AC30" s="40" t="s">
        <v>290</v>
      </c>
      <c r="AD30" s="40" t="s">
        <v>290</v>
      </c>
      <c r="AE30" s="40" t="s">
        <v>327</v>
      </c>
      <c r="AF30" s="40"/>
    </row>
    <row r="31" spans="1:32">
      <c r="A31" s="40" t="s">
        <v>1712</v>
      </c>
      <c r="B31" s="88">
        <v>40776</v>
      </c>
      <c r="C31" s="40" t="s">
        <v>1818</v>
      </c>
      <c r="D31" s="40" t="s">
        <v>30</v>
      </c>
      <c r="E31" s="40" t="s">
        <v>25</v>
      </c>
      <c r="F31" s="47" t="s">
        <v>2091</v>
      </c>
      <c r="G31" s="40" t="s">
        <v>26</v>
      </c>
      <c r="H31" s="40" t="s">
        <v>33</v>
      </c>
      <c r="I31" s="40"/>
      <c r="J31" s="40">
        <v>26.5</v>
      </c>
      <c r="K31" s="40">
        <v>16.5</v>
      </c>
      <c r="L31" s="40">
        <v>8.8000000000000007</v>
      </c>
      <c r="M31" s="40"/>
      <c r="N31" s="40"/>
      <c r="O31" s="40"/>
      <c r="P31" s="40"/>
      <c r="Q31" s="40">
        <v>19</v>
      </c>
      <c r="R31" s="40">
        <v>55</v>
      </c>
      <c r="S31" s="40">
        <f t="shared" si="0"/>
        <v>36</v>
      </c>
      <c r="T31" s="40">
        <v>69</v>
      </c>
      <c r="U31" s="40"/>
      <c r="V31" s="40" t="s">
        <v>307</v>
      </c>
      <c r="W31" s="40"/>
      <c r="X31" s="40">
        <v>249</v>
      </c>
      <c r="Y31" s="40"/>
      <c r="Z31" s="40"/>
      <c r="AA31" s="40"/>
      <c r="AB31" s="40"/>
      <c r="AC31" s="40" t="s">
        <v>290</v>
      </c>
      <c r="AD31" s="40" t="s">
        <v>306</v>
      </c>
      <c r="AE31" s="40"/>
      <c r="AF31" s="40"/>
    </row>
    <row r="32" spans="1:32">
      <c r="A32" s="40" t="s">
        <v>1712</v>
      </c>
      <c r="B32" s="88">
        <v>40776</v>
      </c>
      <c r="C32" s="40" t="s">
        <v>1457</v>
      </c>
      <c r="D32" s="40" t="s">
        <v>30</v>
      </c>
      <c r="E32" s="40" t="s">
        <v>25</v>
      </c>
      <c r="F32" s="47" t="s">
        <v>2092</v>
      </c>
      <c r="G32" s="40" t="s">
        <v>26</v>
      </c>
      <c r="H32" s="40" t="s">
        <v>27</v>
      </c>
      <c r="I32" s="40" t="s">
        <v>291</v>
      </c>
      <c r="J32" s="40">
        <v>28.65</v>
      </c>
      <c r="K32" s="40">
        <v>17.25</v>
      </c>
      <c r="L32" s="40">
        <v>14.7</v>
      </c>
      <c r="M32" s="40"/>
      <c r="N32" s="40"/>
      <c r="O32" s="40"/>
      <c r="P32" s="40"/>
      <c r="Q32" s="40">
        <v>19</v>
      </c>
      <c r="R32" s="40">
        <v>67</v>
      </c>
      <c r="S32" s="40">
        <f t="shared" si="0"/>
        <v>48</v>
      </c>
      <c r="T32" s="40">
        <v>61</v>
      </c>
      <c r="U32" s="40"/>
      <c r="V32" s="40"/>
      <c r="W32" s="40"/>
      <c r="X32" s="40">
        <v>248</v>
      </c>
      <c r="Y32" s="40"/>
      <c r="Z32" s="40"/>
      <c r="AA32" s="40"/>
      <c r="AB32" s="40"/>
      <c r="AC32" s="40" t="s">
        <v>290</v>
      </c>
      <c r="AD32" s="40" t="s">
        <v>306</v>
      </c>
      <c r="AE32" s="40"/>
      <c r="AF32" s="40"/>
    </row>
    <row r="33" spans="1:32">
      <c r="A33" s="40" t="s">
        <v>1712</v>
      </c>
      <c r="B33" s="88">
        <v>40776</v>
      </c>
      <c r="C33" s="40" t="s">
        <v>1483</v>
      </c>
      <c r="D33" s="40" t="s">
        <v>30</v>
      </c>
      <c r="E33" s="40" t="s">
        <v>25</v>
      </c>
      <c r="F33" s="47" t="s">
        <v>2093</v>
      </c>
      <c r="G33" s="40" t="s">
        <v>26</v>
      </c>
      <c r="H33" s="40" t="s">
        <v>33</v>
      </c>
      <c r="I33" s="40"/>
      <c r="J33" s="40">
        <v>26.25</v>
      </c>
      <c r="K33" s="40">
        <v>15.95</v>
      </c>
      <c r="L33" s="40">
        <v>9.1999999999999993</v>
      </c>
      <c r="M33" s="40"/>
      <c r="N33" s="40"/>
      <c r="O33" s="40"/>
      <c r="P33" s="40"/>
      <c r="Q33" s="40">
        <v>19</v>
      </c>
      <c r="R33" s="40">
        <v>60</v>
      </c>
      <c r="S33" s="40">
        <f t="shared" si="0"/>
        <v>41</v>
      </c>
      <c r="T33" s="40">
        <v>22</v>
      </c>
      <c r="U33" s="40"/>
      <c r="V33" s="40"/>
      <c r="W33" s="40"/>
      <c r="X33" s="40">
        <v>246</v>
      </c>
      <c r="Y33" s="40"/>
      <c r="Z33" s="40"/>
      <c r="AA33" s="40"/>
      <c r="AB33" s="40"/>
      <c r="AC33" s="40" t="s">
        <v>290</v>
      </c>
      <c r="AD33" s="40" t="s">
        <v>72</v>
      </c>
      <c r="AE33" s="40"/>
      <c r="AF33" s="40"/>
    </row>
    <row r="34" spans="1:32">
      <c r="A34" s="40" t="s">
        <v>1713</v>
      </c>
      <c r="B34" s="88">
        <v>40777</v>
      </c>
      <c r="C34" s="40" t="s">
        <v>1816</v>
      </c>
      <c r="D34" s="40" t="s">
        <v>24</v>
      </c>
      <c r="E34" s="40" t="s">
        <v>25</v>
      </c>
      <c r="F34" s="47" t="s">
        <v>2094</v>
      </c>
      <c r="G34" s="40" t="s">
        <v>26</v>
      </c>
      <c r="H34" s="40" t="s">
        <v>33</v>
      </c>
      <c r="I34" s="40"/>
      <c r="J34" s="40">
        <v>45</v>
      </c>
      <c r="K34" s="40">
        <v>25.65</v>
      </c>
      <c r="L34" s="40">
        <v>17</v>
      </c>
      <c r="M34" s="40"/>
      <c r="N34" s="40"/>
      <c r="O34" s="40"/>
      <c r="P34" s="40"/>
      <c r="Q34" s="40">
        <v>19</v>
      </c>
      <c r="R34" s="40">
        <v>279</v>
      </c>
      <c r="S34" s="40">
        <f t="shared" ref="S34:S52" si="1">R34-Q34</f>
        <v>260</v>
      </c>
      <c r="T34" s="40">
        <v>32</v>
      </c>
      <c r="U34" s="40"/>
      <c r="V34" s="40" t="s">
        <v>320</v>
      </c>
      <c r="W34" s="40"/>
      <c r="X34" s="40">
        <v>250</v>
      </c>
      <c r="Y34" s="40"/>
      <c r="Z34" s="40"/>
      <c r="AA34" s="40"/>
      <c r="AB34" s="40"/>
      <c r="AC34" s="40" t="s">
        <v>290</v>
      </c>
      <c r="AD34" s="40" t="s">
        <v>306</v>
      </c>
      <c r="AE34" s="40"/>
      <c r="AF34" s="40"/>
    </row>
    <row r="35" spans="1:32">
      <c r="A35" s="40" t="s">
        <v>1713</v>
      </c>
      <c r="B35" s="88">
        <v>40777</v>
      </c>
      <c r="C35" s="40" t="s">
        <v>1507</v>
      </c>
      <c r="D35" s="40" t="s">
        <v>31</v>
      </c>
      <c r="E35" s="40" t="s">
        <v>25</v>
      </c>
      <c r="F35" s="47" t="s">
        <v>2095</v>
      </c>
      <c r="G35" s="40" t="s">
        <v>26</v>
      </c>
      <c r="H35" s="40" t="s">
        <v>33</v>
      </c>
      <c r="I35" s="40" t="s">
        <v>63</v>
      </c>
      <c r="J35" s="40">
        <v>40.5</v>
      </c>
      <c r="K35" s="40">
        <v>20.05</v>
      </c>
      <c r="L35" s="40">
        <v>14.85</v>
      </c>
      <c r="M35" s="40"/>
      <c r="N35" s="40"/>
      <c r="O35" s="40"/>
      <c r="P35" s="40"/>
      <c r="Q35" s="40">
        <v>19</v>
      </c>
      <c r="R35" s="40">
        <v>166</v>
      </c>
      <c r="S35" s="40">
        <f t="shared" si="1"/>
        <v>147</v>
      </c>
      <c r="T35" s="40">
        <v>38</v>
      </c>
      <c r="U35" s="40"/>
      <c r="V35" s="40"/>
      <c r="W35" s="40"/>
      <c r="X35" s="40"/>
      <c r="Y35" s="40"/>
      <c r="Z35" s="40"/>
      <c r="AA35" s="40"/>
      <c r="AB35" s="40"/>
      <c r="AC35" s="40" t="s">
        <v>290</v>
      </c>
      <c r="AD35" s="40" t="s">
        <v>72</v>
      </c>
      <c r="AE35" s="40"/>
      <c r="AF35" s="40"/>
    </row>
    <row r="36" spans="1:32">
      <c r="A36" s="40" t="s">
        <v>1713</v>
      </c>
      <c r="B36" s="88">
        <v>40777</v>
      </c>
      <c r="C36" s="40" t="s">
        <v>1480</v>
      </c>
      <c r="D36" s="40" t="s">
        <v>37</v>
      </c>
      <c r="E36" s="40" t="s">
        <v>25</v>
      </c>
      <c r="F36" s="47" t="s">
        <v>2096</v>
      </c>
      <c r="G36" s="40" t="s">
        <v>26</v>
      </c>
      <c r="H36" s="40" t="s">
        <v>33</v>
      </c>
      <c r="I36" s="40" t="s">
        <v>63</v>
      </c>
      <c r="J36" s="40">
        <v>36.299999999999997</v>
      </c>
      <c r="K36" s="40">
        <v>19</v>
      </c>
      <c r="L36" s="40">
        <v>18.899999999999999</v>
      </c>
      <c r="M36" s="40"/>
      <c r="N36" s="40"/>
      <c r="O36" s="40"/>
      <c r="P36" s="40"/>
      <c r="Q36" s="40">
        <v>19</v>
      </c>
      <c r="R36" s="40">
        <v>129</v>
      </c>
      <c r="S36" s="40">
        <f t="shared" si="1"/>
        <v>110</v>
      </c>
      <c r="T36" s="40">
        <v>5</v>
      </c>
      <c r="U36" s="40"/>
      <c r="V36" s="40"/>
      <c r="W36" s="40"/>
      <c r="X36" s="40"/>
      <c r="Y36" s="40"/>
      <c r="Z36" s="40"/>
      <c r="AA36" s="40"/>
      <c r="AB36" s="40"/>
      <c r="AC36" s="40" t="s">
        <v>290</v>
      </c>
      <c r="AD36" s="40" t="s">
        <v>306</v>
      </c>
      <c r="AE36" s="40"/>
      <c r="AF36" s="40"/>
    </row>
    <row r="37" spans="1:32">
      <c r="A37" s="40" t="s">
        <v>1713</v>
      </c>
      <c r="B37" s="88">
        <v>40777</v>
      </c>
      <c r="C37" s="40" t="s">
        <v>1465</v>
      </c>
      <c r="D37" s="40" t="s">
        <v>29</v>
      </c>
      <c r="E37" s="40" t="s">
        <v>25</v>
      </c>
      <c r="F37" s="47" t="s">
        <v>2097</v>
      </c>
      <c r="G37" s="40" t="s">
        <v>26</v>
      </c>
      <c r="H37" s="40" t="s">
        <v>33</v>
      </c>
      <c r="I37" s="40" t="s">
        <v>323</v>
      </c>
      <c r="J37" s="40">
        <v>39.25</v>
      </c>
      <c r="K37" s="40">
        <v>23.9</v>
      </c>
      <c r="L37" s="40">
        <v>11.6</v>
      </c>
      <c r="M37" s="40"/>
      <c r="N37" s="40"/>
      <c r="O37" s="40"/>
      <c r="P37" s="40"/>
      <c r="Q37" s="40">
        <v>19</v>
      </c>
      <c r="R37" s="40">
        <v>147</v>
      </c>
      <c r="S37" s="40">
        <f t="shared" si="1"/>
        <v>128</v>
      </c>
      <c r="T37" s="40">
        <v>140</v>
      </c>
      <c r="U37" s="40"/>
      <c r="V37" s="40"/>
      <c r="W37" s="40"/>
      <c r="X37" s="40">
        <v>251</v>
      </c>
      <c r="Y37" s="40"/>
      <c r="Z37" s="40"/>
      <c r="AA37" s="40"/>
      <c r="AB37" s="40"/>
      <c r="AC37" s="40" t="s">
        <v>290</v>
      </c>
      <c r="AD37" s="40" t="s">
        <v>290</v>
      </c>
      <c r="AE37" s="40"/>
      <c r="AF37" s="40"/>
    </row>
    <row r="38" spans="1:32">
      <c r="A38" s="40" t="s">
        <v>1713</v>
      </c>
      <c r="B38" s="88">
        <v>40777</v>
      </c>
      <c r="C38" s="40" t="s">
        <v>1509</v>
      </c>
      <c r="D38" s="40" t="s">
        <v>29</v>
      </c>
      <c r="E38" s="40" t="s">
        <v>25</v>
      </c>
      <c r="F38" s="47" t="s">
        <v>2098</v>
      </c>
      <c r="G38" s="40" t="s">
        <v>26</v>
      </c>
      <c r="H38" s="40" t="s">
        <v>33</v>
      </c>
      <c r="I38" s="40"/>
      <c r="J38" s="40">
        <v>41</v>
      </c>
      <c r="K38" s="40">
        <v>23.7</v>
      </c>
      <c r="L38" s="40">
        <v>13.75</v>
      </c>
      <c r="M38" s="40"/>
      <c r="N38" s="40"/>
      <c r="O38" s="40"/>
      <c r="P38" s="40"/>
      <c r="Q38" s="40">
        <v>19</v>
      </c>
      <c r="R38" s="40">
        <v>131</v>
      </c>
      <c r="S38" s="40">
        <f t="shared" si="1"/>
        <v>112</v>
      </c>
      <c r="T38" s="40">
        <v>131</v>
      </c>
      <c r="U38" s="40"/>
      <c r="V38" s="40" t="s">
        <v>325</v>
      </c>
      <c r="W38" s="40"/>
      <c r="X38" s="40">
        <v>252</v>
      </c>
      <c r="Y38" s="40"/>
      <c r="Z38" s="40"/>
      <c r="AA38" s="40"/>
      <c r="AB38" s="40"/>
      <c r="AC38" s="40" t="s">
        <v>290</v>
      </c>
      <c r="AD38" s="40" t="s">
        <v>290</v>
      </c>
      <c r="AE38" s="40" t="s">
        <v>328</v>
      </c>
      <c r="AF38" s="40"/>
    </row>
    <row r="39" spans="1:32">
      <c r="A39" s="40" t="s">
        <v>1713</v>
      </c>
      <c r="B39" s="88">
        <v>40777</v>
      </c>
      <c r="C39" s="40" t="s">
        <v>1488</v>
      </c>
      <c r="D39" s="40" t="s">
        <v>32</v>
      </c>
      <c r="E39" s="40" t="s">
        <v>25</v>
      </c>
      <c r="F39" s="47" t="s">
        <v>2099</v>
      </c>
      <c r="G39" s="40" t="s">
        <v>26</v>
      </c>
      <c r="H39" s="40" t="s">
        <v>27</v>
      </c>
      <c r="I39" s="40" t="s">
        <v>291</v>
      </c>
      <c r="J39" s="40">
        <v>27.4</v>
      </c>
      <c r="K39" s="40">
        <v>16.05</v>
      </c>
      <c r="L39" s="40">
        <v>13.4</v>
      </c>
      <c r="M39" s="40"/>
      <c r="N39" s="40"/>
      <c r="O39" s="40"/>
      <c r="P39" s="40"/>
      <c r="Q39" s="40">
        <v>19</v>
      </c>
      <c r="R39" s="40">
        <v>70</v>
      </c>
      <c r="S39" s="40">
        <f t="shared" si="1"/>
        <v>51</v>
      </c>
      <c r="T39" s="40">
        <v>106</v>
      </c>
      <c r="U39" s="40"/>
      <c r="V39" s="40"/>
      <c r="W39" s="40"/>
      <c r="X39" s="40"/>
      <c r="Y39" s="40"/>
      <c r="Z39" s="40"/>
      <c r="AA39" s="40"/>
      <c r="AB39" s="40"/>
      <c r="AC39" s="40" t="s">
        <v>290</v>
      </c>
      <c r="AD39" s="40" t="s">
        <v>306</v>
      </c>
      <c r="AE39" s="40"/>
      <c r="AF39" s="40"/>
    </row>
    <row r="40" spans="1:32">
      <c r="A40" s="40" t="s">
        <v>1713</v>
      </c>
      <c r="B40" s="88">
        <v>40777</v>
      </c>
      <c r="C40" s="40" t="s">
        <v>1821</v>
      </c>
      <c r="D40" s="40" t="s">
        <v>30</v>
      </c>
      <c r="E40" s="40" t="s">
        <v>25</v>
      </c>
      <c r="F40" s="47" t="s">
        <v>2100</v>
      </c>
      <c r="G40" s="40" t="s">
        <v>26</v>
      </c>
      <c r="H40" s="40" t="s">
        <v>27</v>
      </c>
      <c r="I40" s="40" t="s">
        <v>318</v>
      </c>
      <c r="J40" s="40">
        <v>27.6</v>
      </c>
      <c r="K40" s="40">
        <v>17.55</v>
      </c>
      <c r="L40" s="40">
        <v>15.3</v>
      </c>
      <c r="M40" s="40"/>
      <c r="N40" s="40"/>
      <c r="O40" s="40"/>
      <c r="P40" s="40"/>
      <c r="Q40" s="40">
        <v>19</v>
      </c>
      <c r="R40" s="40">
        <v>62</v>
      </c>
      <c r="S40" s="40">
        <f t="shared" si="1"/>
        <v>43</v>
      </c>
      <c r="T40" s="40">
        <v>31</v>
      </c>
      <c r="U40" s="40"/>
      <c r="V40" s="40"/>
      <c r="W40" s="40"/>
      <c r="X40" s="40">
        <v>253</v>
      </c>
      <c r="Y40" s="40"/>
      <c r="Z40" s="40"/>
      <c r="AA40" s="40"/>
      <c r="AB40" s="40"/>
      <c r="AC40" s="40" t="s">
        <v>290</v>
      </c>
      <c r="AD40" s="40" t="s">
        <v>72</v>
      </c>
      <c r="AE40" s="40"/>
      <c r="AF40" s="40"/>
    </row>
    <row r="41" spans="1:32">
      <c r="A41" s="40" t="s">
        <v>1713</v>
      </c>
      <c r="B41" s="88">
        <v>40777</v>
      </c>
      <c r="C41" s="40" t="s">
        <v>1813</v>
      </c>
      <c r="D41" s="40" t="s">
        <v>30</v>
      </c>
      <c r="E41" s="40" t="s">
        <v>25</v>
      </c>
      <c r="F41" s="47" t="s">
        <v>2101</v>
      </c>
      <c r="G41" s="40" t="s">
        <v>26</v>
      </c>
      <c r="H41" s="40" t="s">
        <v>27</v>
      </c>
      <c r="I41" s="40" t="s">
        <v>291</v>
      </c>
      <c r="J41" s="40">
        <v>27.5</v>
      </c>
      <c r="K41" s="40">
        <v>16.899999999999999</v>
      </c>
      <c r="L41" s="40">
        <v>15.2</v>
      </c>
      <c r="M41" s="40"/>
      <c r="N41" s="40"/>
      <c r="O41" s="40"/>
      <c r="P41" s="40"/>
      <c r="Q41" s="40">
        <v>19</v>
      </c>
      <c r="R41" s="40">
        <v>61</v>
      </c>
      <c r="S41" s="40">
        <f t="shared" si="1"/>
        <v>42</v>
      </c>
      <c r="T41" s="40">
        <v>28</v>
      </c>
      <c r="U41" s="40"/>
      <c r="V41" s="40" t="s">
        <v>317</v>
      </c>
      <c r="W41" s="40"/>
      <c r="X41" s="40">
        <v>254</v>
      </c>
      <c r="Y41" s="40"/>
      <c r="Z41" s="40"/>
      <c r="AA41" s="40"/>
      <c r="AB41" s="40"/>
      <c r="AC41" s="40" t="s">
        <v>290</v>
      </c>
      <c r="AD41" s="40" t="s">
        <v>306</v>
      </c>
      <c r="AE41" s="40"/>
      <c r="AF41" s="40"/>
    </row>
    <row r="42" spans="1:32">
      <c r="A42" s="40" t="s">
        <v>1714</v>
      </c>
      <c r="B42" s="88">
        <v>40778</v>
      </c>
      <c r="C42" s="40" t="s">
        <v>1817</v>
      </c>
      <c r="D42" s="40" t="s">
        <v>121</v>
      </c>
      <c r="E42" s="40" t="s">
        <v>25</v>
      </c>
      <c r="F42" s="47" t="s">
        <v>2102</v>
      </c>
      <c r="G42" s="40" t="s">
        <v>26</v>
      </c>
      <c r="H42" s="40" t="s">
        <v>33</v>
      </c>
      <c r="I42" s="40"/>
      <c r="J42" s="40">
        <v>49</v>
      </c>
      <c r="K42" s="40">
        <v>14.3</v>
      </c>
      <c r="L42" s="40"/>
      <c r="M42" s="40">
        <v>215.3</v>
      </c>
      <c r="N42" s="40">
        <v>197.95</v>
      </c>
      <c r="O42" s="40"/>
      <c r="P42" s="40">
        <v>34.5</v>
      </c>
      <c r="Q42" s="40">
        <v>22</v>
      </c>
      <c r="R42" s="40">
        <v>205</v>
      </c>
      <c r="S42" s="40">
        <f t="shared" si="1"/>
        <v>183</v>
      </c>
      <c r="T42" s="40">
        <v>11</v>
      </c>
      <c r="U42" s="40"/>
      <c r="V42" s="40"/>
      <c r="W42" s="40"/>
      <c r="X42" s="40"/>
      <c r="Y42" s="40"/>
      <c r="Z42" s="40"/>
      <c r="AA42" s="40"/>
      <c r="AB42" s="40"/>
      <c r="AC42" s="40" t="s">
        <v>290</v>
      </c>
      <c r="AD42" s="40" t="s">
        <v>72</v>
      </c>
      <c r="AE42" s="40"/>
      <c r="AF42" s="40"/>
    </row>
    <row r="43" spans="1:32">
      <c r="A43" s="40" t="s">
        <v>1714</v>
      </c>
      <c r="B43" s="88">
        <v>40778</v>
      </c>
      <c r="C43" s="40" t="s">
        <v>1514</v>
      </c>
      <c r="D43" s="40" t="s">
        <v>36</v>
      </c>
      <c r="E43" s="40" t="s">
        <v>25</v>
      </c>
      <c r="F43" s="47" t="s">
        <v>2103</v>
      </c>
      <c r="G43" s="40" t="s">
        <v>26</v>
      </c>
      <c r="H43" s="40" t="s">
        <v>33</v>
      </c>
      <c r="I43" s="40"/>
      <c r="J43" s="40">
        <v>33.25</v>
      </c>
      <c r="K43" s="40">
        <v>14.6</v>
      </c>
      <c r="L43" s="40">
        <v>5.7</v>
      </c>
      <c r="M43" s="40">
        <v>146.80000000000001</v>
      </c>
      <c r="N43" s="40">
        <v>99</v>
      </c>
      <c r="O43" s="40"/>
      <c r="P43" s="40"/>
      <c r="Q43" s="40">
        <v>22</v>
      </c>
      <c r="R43" s="40">
        <v>102</v>
      </c>
      <c r="S43" s="40">
        <f t="shared" si="1"/>
        <v>80</v>
      </c>
      <c r="T43" s="40">
        <v>4</v>
      </c>
      <c r="U43" s="40"/>
      <c r="V43" s="40"/>
      <c r="W43" s="40"/>
      <c r="X43" s="40"/>
      <c r="Y43" s="40"/>
      <c r="Z43" s="40"/>
      <c r="AA43" s="40"/>
      <c r="AB43" s="40"/>
      <c r="AC43" s="40" t="s">
        <v>290</v>
      </c>
      <c r="AD43" s="40" t="s">
        <v>306</v>
      </c>
      <c r="AE43" s="40"/>
      <c r="AF43" s="40"/>
    </row>
    <row r="44" spans="1:32">
      <c r="A44" s="40" t="s">
        <v>1714</v>
      </c>
      <c r="B44" s="88">
        <v>40778</v>
      </c>
      <c r="C44" s="40" t="s">
        <v>1518</v>
      </c>
      <c r="D44" s="40" t="s">
        <v>31</v>
      </c>
      <c r="E44" s="40" t="s">
        <v>25</v>
      </c>
      <c r="F44" s="47" t="s">
        <v>2104</v>
      </c>
      <c r="G44" s="40" t="s">
        <v>26</v>
      </c>
      <c r="H44" s="40" t="s">
        <v>27</v>
      </c>
      <c r="I44" s="40" t="s">
        <v>291</v>
      </c>
      <c r="J44" s="40">
        <v>41.65</v>
      </c>
      <c r="K44" s="40">
        <v>19.149999999999999</v>
      </c>
      <c r="L44" s="40">
        <v>25</v>
      </c>
      <c r="M44" s="40"/>
      <c r="N44" s="40"/>
      <c r="O44" s="40"/>
      <c r="P44" s="40"/>
      <c r="Q44" s="40">
        <v>21</v>
      </c>
      <c r="R44" s="40">
        <v>183</v>
      </c>
      <c r="S44" s="40">
        <f t="shared" si="1"/>
        <v>162</v>
      </c>
      <c r="T44" s="40">
        <v>18</v>
      </c>
      <c r="U44" s="40"/>
      <c r="V44" s="40" t="s">
        <v>331</v>
      </c>
      <c r="W44" s="40"/>
      <c r="X44" s="40"/>
      <c r="Y44" s="40"/>
      <c r="Z44" s="40"/>
      <c r="AA44" s="40"/>
      <c r="AB44" s="40"/>
      <c r="AC44" s="40" t="s">
        <v>290</v>
      </c>
      <c r="AD44" s="40" t="s">
        <v>72</v>
      </c>
      <c r="AE44" s="40"/>
      <c r="AF44" s="40"/>
    </row>
    <row r="45" spans="1:32">
      <c r="A45" s="40" t="s">
        <v>1714</v>
      </c>
      <c r="B45" s="88">
        <v>40778</v>
      </c>
      <c r="C45" s="40" t="s">
        <v>1522</v>
      </c>
      <c r="D45" s="40" t="s">
        <v>146</v>
      </c>
      <c r="E45" s="40" t="s">
        <v>25</v>
      </c>
      <c r="F45" s="47" t="s">
        <v>2105</v>
      </c>
      <c r="G45" s="40" t="s">
        <v>26</v>
      </c>
      <c r="H45" s="40" t="s">
        <v>27</v>
      </c>
      <c r="I45" s="40" t="s">
        <v>40</v>
      </c>
      <c r="J45" s="40">
        <v>22.9</v>
      </c>
      <c r="K45" s="40">
        <v>13.3</v>
      </c>
      <c r="L45" s="40">
        <v>20.65</v>
      </c>
      <c r="M45" s="40"/>
      <c r="N45" s="40"/>
      <c r="O45" s="40"/>
      <c r="P45" s="40"/>
      <c r="Q45" s="40">
        <v>21</v>
      </c>
      <c r="R45" s="40">
        <v>60</v>
      </c>
      <c r="S45" s="40">
        <f t="shared" si="1"/>
        <v>39</v>
      </c>
      <c r="T45" s="40">
        <v>6</v>
      </c>
      <c r="U45" s="40"/>
      <c r="V45" s="40"/>
      <c r="W45" s="40"/>
      <c r="X45" s="40"/>
      <c r="Y45" s="40"/>
      <c r="Z45" s="40"/>
      <c r="AA45" s="40"/>
      <c r="AB45" s="40"/>
      <c r="AC45" s="40" t="s">
        <v>290</v>
      </c>
      <c r="AD45" s="40" t="s">
        <v>72</v>
      </c>
      <c r="AE45" s="40"/>
      <c r="AF45" s="40"/>
    </row>
    <row r="46" spans="1:32">
      <c r="A46" s="40" t="s">
        <v>1714</v>
      </c>
      <c r="B46" s="88">
        <v>40778</v>
      </c>
      <c r="C46" s="40" t="s">
        <v>1474</v>
      </c>
      <c r="D46" s="40" t="s">
        <v>146</v>
      </c>
      <c r="E46" s="40" t="s">
        <v>25</v>
      </c>
      <c r="F46" s="47" t="s">
        <v>2106</v>
      </c>
      <c r="G46" s="40" t="s">
        <v>26</v>
      </c>
      <c r="H46" s="40" t="s">
        <v>33</v>
      </c>
      <c r="I46" s="40" t="s">
        <v>63</v>
      </c>
      <c r="J46" s="40">
        <v>23.5</v>
      </c>
      <c r="K46" s="40">
        <v>15.45</v>
      </c>
      <c r="L46" s="40">
        <v>11.85</v>
      </c>
      <c r="M46" s="40"/>
      <c r="N46" s="40"/>
      <c r="O46" s="40"/>
      <c r="P46" s="40"/>
      <c r="Q46" s="40">
        <v>21</v>
      </c>
      <c r="R46" s="40">
        <v>56</v>
      </c>
      <c r="S46" s="40">
        <f t="shared" si="1"/>
        <v>35</v>
      </c>
      <c r="T46" s="40">
        <v>3</v>
      </c>
      <c r="U46" s="40"/>
      <c r="V46" s="40"/>
      <c r="W46" s="40"/>
      <c r="X46" s="40"/>
      <c r="Y46" s="40"/>
      <c r="Z46" s="40"/>
      <c r="AA46" s="40"/>
      <c r="AB46" s="40"/>
      <c r="AC46" s="40" t="s">
        <v>290</v>
      </c>
      <c r="AD46" s="40" t="s">
        <v>306</v>
      </c>
      <c r="AE46" s="40"/>
      <c r="AF46" s="40"/>
    </row>
    <row r="47" spans="1:32">
      <c r="A47" s="40" t="s">
        <v>1714</v>
      </c>
      <c r="B47" s="88">
        <v>40778</v>
      </c>
      <c r="C47" s="40" t="s">
        <v>1813</v>
      </c>
      <c r="D47" s="40" t="s">
        <v>29</v>
      </c>
      <c r="E47" s="40" t="s">
        <v>25</v>
      </c>
      <c r="F47" s="47" t="s">
        <v>2107</v>
      </c>
      <c r="G47" s="40" t="s">
        <v>26</v>
      </c>
      <c r="H47" s="40" t="s">
        <v>27</v>
      </c>
      <c r="I47" s="40" t="s">
        <v>291</v>
      </c>
      <c r="J47" s="40">
        <v>41</v>
      </c>
      <c r="K47" s="40">
        <v>23.4</v>
      </c>
      <c r="L47" s="40">
        <v>16.7</v>
      </c>
      <c r="M47" s="40"/>
      <c r="N47" s="40"/>
      <c r="O47" s="40"/>
      <c r="P47" s="40"/>
      <c r="Q47" s="40">
        <v>21</v>
      </c>
      <c r="R47" s="40">
        <v>117</v>
      </c>
      <c r="S47" s="40">
        <f t="shared" si="1"/>
        <v>96</v>
      </c>
      <c r="T47" s="40">
        <v>109</v>
      </c>
      <c r="U47" s="40"/>
      <c r="V47" s="40"/>
      <c r="W47" s="40"/>
      <c r="X47" s="40">
        <v>258</v>
      </c>
      <c r="Y47" s="40"/>
      <c r="Z47" s="40"/>
      <c r="AA47" s="40"/>
      <c r="AB47" s="40"/>
      <c r="AC47" s="40" t="s">
        <v>290</v>
      </c>
      <c r="AD47" s="40" t="s">
        <v>306</v>
      </c>
      <c r="AE47" s="40"/>
      <c r="AF47" s="40"/>
    </row>
    <row r="48" spans="1:32">
      <c r="A48" s="40" t="s">
        <v>1714</v>
      </c>
      <c r="B48" s="88">
        <v>40778</v>
      </c>
      <c r="C48" s="40" t="s">
        <v>1488</v>
      </c>
      <c r="D48" s="40" t="s">
        <v>29</v>
      </c>
      <c r="E48" s="40" t="s">
        <v>25</v>
      </c>
      <c r="F48" s="47" t="s">
        <v>2108</v>
      </c>
      <c r="G48" s="40" t="s">
        <v>26</v>
      </c>
      <c r="H48" s="40" t="s">
        <v>33</v>
      </c>
      <c r="I48" s="40"/>
      <c r="J48" s="40">
        <v>39.85</v>
      </c>
      <c r="K48" s="40">
        <v>24</v>
      </c>
      <c r="L48" s="40">
        <v>9.75</v>
      </c>
      <c r="M48" s="40"/>
      <c r="N48" s="40"/>
      <c r="O48" s="40"/>
      <c r="P48" s="40"/>
      <c r="Q48" s="40">
        <v>21</v>
      </c>
      <c r="R48" s="40">
        <v>125</v>
      </c>
      <c r="S48" s="40">
        <f t="shared" si="1"/>
        <v>104</v>
      </c>
      <c r="T48" s="40">
        <v>117</v>
      </c>
      <c r="U48" s="40"/>
      <c r="V48" s="40"/>
      <c r="W48" s="40"/>
      <c r="X48" s="40">
        <v>256</v>
      </c>
      <c r="Y48" s="40"/>
      <c r="Z48" s="40"/>
      <c r="AA48" s="40"/>
      <c r="AB48" s="40"/>
      <c r="AC48" s="40" t="s">
        <v>290</v>
      </c>
      <c r="AD48" s="40" t="s">
        <v>306</v>
      </c>
      <c r="AE48" s="40"/>
      <c r="AF48" s="40"/>
    </row>
    <row r="49" spans="1:32">
      <c r="A49" s="40" t="s">
        <v>1714</v>
      </c>
      <c r="B49" s="88">
        <v>40778</v>
      </c>
      <c r="C49" s="40" t="s">
        <v>1509</v>
      </c>
      <c r="D49" s="40" t="s">
        <v>32</v>
      </c>
      <c r="E49" s="40" t="s">
        <v>25</v>
      </c>
      <c r="F49" s="47" t="s">
        <v>2109</v>
      </c>
      <c r="G49" s="40" t="s">
        <v>26</v>
      </c>
      <c r="H49" s="40" t="s">
        <v>27</v>
      </c>
      <c r="I49" s="40" t="s">
        <v>291</v>
      </c>
      <c r="J49" s="40">
        <v>26.3</v>
      </c>
      <c r="K49" s="40">
        <v>16.45</v>
      </c>
      <c r="L49" s="40">
        <v>11.75</v>
      </c>
      <c r="M49" s="40"/>
      <c r="N49" s="40"/>
      <c r="O49" s="40"/>
      <c r="P49" s="40"/>
      <c r="Q49" s="40">
        <v>21</v>
      </c>
      <c r="R49" s="40">
        <v>65</v>
      </c>
      <c r="S49" s="40">
        <f t="shared" si="1"/>
        <v>44</v>
      </c>
      <c r="T49" s="40">
        <v>39</v>
      </c>
      <c r="U49" s="40"/>
      <c r="V49" s="40"/>
      <c r="W49" s="40"/>
      <c r="X49" s="40"/>
      <c r="Y49" s="40"/>
      <c r="Z49" s="40"/>
      <c r="AA49" s="40"/>
      <c r="AB49" s="40"/>
      <c r="AC49" s="40" t="s">
        <v>290</v>
      </c>
      <c r="AD49" s="40" t="s">
        <v>72</v>
      </c>
      <c r="AE49" s="40"/>
      <c r="AF49" s="40"/>
    </row>
    <row r="50" spans="1:32">
      <c r="A50" s="40" t="s">
        <v>1714</v>
      </c>
      <c r="B50" s="88">
        <v>40778</v>
      </c>
      <c r="C50" s="40" t="s">
        <v>1521</v>
      </c>
      <c r="D50" s="40" t="s">
        <v>32</v>
      </c>
      <c r="E50" s="40" t="s">
        <v>25</v>
      </c>
      <c r="F50" s="47" t="s">
        <v>2110</v>
      </c>
      <c r="G50" s="40" t="s">
        <v>26</v>
      </c>
      <c r="H50" s="40" t="s">
        <v>33</v>
      </c>
      <c r="I50" s="40"/>
      <c r="J50" s="40">
        <v>27.9</v>
      </c>
      <c r="K50" s="40">
        <v>17.2</v>
      </c>
      <c r="L50" s="40">
        <v>9.6</v>
      </c>
      <c r="M50" s="40"/>
      <c r="N50" s="40"/>
      <c r="O50" s="40"/>
      <c r="P50" s="40"/>
      <c r="Q50" s="40">
        <v>21</v>
      </c>
      <c r="R50" s="40">
        <v>75</v>
      </c>
      <c r="S50" s="40">
        <f t="shared" si="1"/>
        <v>54</v>
      </c>
      <c r="T50" s="40">
        <v>64</v>
      </c>
      <c r="U50" s="40"/>
      <c r="V50" s="40"/>
      <c r="W50" s="40"/>
      <c r="X50" s="40"/>
      <c r="Y50" s="40"/>
      <c r="Z50" s="40"/>
      <c r="AA50" s="40"/>
      <c r="AB50" s="40"/>
      <c r="AC50" s="40" t="s">
        <v>290</v>
      </c>
      <c r="AD50" s="40" t="s">
        <v>288</v>
      </c>
      <c r="AE50" s="40"/>
      <c r="AF50" s="40"/>
    </row>
    <row r="51" spans="1:32">
      <c r="A51" s="40" t="s">
        <v>1714</v>
      </c>
      <c r="B51" s="88">
        <v>40778</v>
      </c>
      <c r="C51" s="40" t="s">
        <v>1523</v>
      </c>
      <c r="D51" s="40" t="s">
        <v>32</v>
      </c>
      <c r="E51" s="40" t="s">
        <v>25</v>
      </c>
      <c r="F51" s="47" t="s">
        <v>2111</v>
      </c>
      <c r="G51" s="40" t="s">
        <v>26</v>
      </c>
      <c r="H51" s="40" t="s">
        <v>27</v>
      </c>
      <c r="I51" s="40" t="s">
        <v>276</v>
      </c>
      <c r="J51" s="40">
        <v>27.7</v>
      </c>
      <c r="K51" s="40">
        <v>17.5</v>
      </c>
      <c r="L51" s="40">
        <v>14.65</v>
      </c>
      <c r="M51" s="40"/>
      <c r="N51" s="40"/>
      <c r="O51" s="40"/>
      <c r="P51" s="40"/>
      <c r="Q51" s="40">
        <v>21</v>
      </c>
      <c r="R51" s="40">
        <v>73</v>
      </c>
      <c r="S51" s="40">
        <f t="shared" si="1"/>
        <v>52</v>
      </c>
      <c r="T51" s="40">
        <v>33</v>
      </c>
      <c r="U51" s="40"/>
      <c r="V51" s="40"/>
      <c r="W51" s="40"/>
      <c r="X51" s="40"/>
      <c r="Y51" s="40"/>
      <c r="Z51" s="40"/>
      <c r="AA51" s="40"/>
      <c r="AB51" s="40"/>
      <c r="AC51" s="40" t="s">
        <v>290</v>
      </c>
      <c r="AD51" s="40" t="s">
        <v>333</v>
      </c>
      <c r="AE51" s="40"/>
      <c r="AF51" s="40"/>
    </row>
    <row r="52" spans="1:32">
      <c r="A52" s="40" t="s">
        <v>1714</v>
      </c>
      <c r="B52" s="88">
        <v>40778</v>
      </c>
      <c r="C52" s="40" t="s">
        <v>1814</v>
      </c>
      <c r="D52" s="40" t="s">
        <v>30</v>
      </c>
      <c r="E52" s="40" t="s">
        <v>25</v>
      </c>
      <c r="F52" s="47" t="s">
        <v>2112</v>
      </c>
      <c r="G52" s="40" t="s">
        <v>26</v>
      </c>
      <c r="H52" s="40" t="s">
        <v>27</v>
      </c>
      <c r="I52" s="40" t="s">
        <v>291</v>
      </c>
      <c r="J52" s="40">
        <v>26.8</v>
      </c>
      <c r="K52" s="40">
        <v>15.8</v>
      </c>
      <c r="L52" s="40">
        <v>13.1</v>
      </c>
      <c r="M52" s="40"/>
      <c r="N52" s="40"/>
      <c r="O52" s="40"/>
      <c r="P52" s="40"/>
      <c r="Q52" s="40">
        <v>21</v>
      </c>
      <c r="R52" s="40">
        <v>61</v>
      </c>
      <c r="S52" s="40">
        <f t="shared" si="1"/>
        <v>40</v>
      </c>
      <c r="T52" s="40">
        <v>30</v>
      </c>
      <c r="U52" s="40"/>
      <c r="V52" s="40"/>
      <c r="W52" s="40"/>
      <c r="X52" s="40">
        <v>257</v>
      </c>
      <c r="Y52" s="40"/>
      <c r="Z52" s="40"/>
      <c r="AA52" s="40"/>
      <c r="AB52" s="40"/>
      <c r="AC52" s="40" t="s">
        <v>290</v>
      </c>
      <c r="AD52" s="40" t="s">
        <v>290</v>
      </c>
      <c r="AE52" s="40"/>
      <c r="AF52" s="40"/>
    </row>
    <row r="53" spans="1:32">
      <c r="A53" s="40" t="s">
        <v>1714</v>
      </c>
      <c r="B53" s="88">
        <v>40778</v>
      </c>
      <c r="C53" s="40" t="s">
        <v>1820</v>
      </c>
      <c r="D53" s="40" t="s">
        <v>30</v>
      </c>
      <c r="E53" s="40" t="s">
        <v>25</v>
      </c>
      <c r="F53" s="47" t="s">
        <v>2113</v>
      </c>
      <c r="G53" s="40" t="s">
        <v>26</v>
      </c>
      <c r="H53" s="40" t="s">
        <v>27</v>
      </c>
      <c r="I53" s="40" t="s">
        <v>40</v>
      </c>
      <c r="J53" s="40">
        <v>29.8</v>
      </c>
      <c r="K53" s="40">
        <v>17.850000000000001</v>
      </c>
      <c r="L53" s="40">
        <v>16.55</v>
      </c>
      <c r="M53" s="40"/>
      <c r="N53" s="40"/>
      <c r="O53" s="40"/>
      <c r="P53" s="40"/>
      <c r="Q53" s="40">
        <v>22</v>
      </c>
      <c r="R53" s="40" t="s">
        <v>166</v>
      </c>
      <c r="S53" s="40"/>
      <c r="T53" s="40">
        <v>75</v>
      </c>
      <c r="U53" s="40"/>
      <c r="V53" s="40"/>
      <c r="W53" s="40"/>
      <c r="X53" s="40">
        <v>255</v>
      </c>
      <c r="Y53" s="40"/>
      <c r="Z53" s="40"/>
      <c r="AA53" s="40"/>
      <c r="AB53" s="40"/>
      <c r="AC53" s="40" t="s">
        <v>290</v>
      </c>
      <c r="AD53" s="40" t="s">
        <v>290</v>
      </c>
      <c r="AE53" s="40"/>
      <c r="AF53" s="40"/>
    </row>
    <row r="54" spans="1:32">
      <c r="A54" s="40" t="s">
        <v>1715</v>
      </c>
      <c r="B54" s="88">
        <v>40779</v>
      </c>
      <c r="C54" s="40" t="s">
        <v>1483</v>
      </c>
      <c r="D54" s="40" t="s">
        <v>35</v>
      </c>
      <c r="E54" s="40" t="s">
        <v>25</v>
      </c>
      <c r="F54" s="47" t="s">
        <v>2114</v>
      </c>
      <c r="G54" s="40" t="s">
        <v>26</v>
      </c>
      <c r="H54" s="40" t="s">
        <v>33</v>
      </c>
      <c r="I54" s="40" t="s">
        <v>63</v>
      </c>
      <c r="J54" s="40">
        <v>26.8</v>
      </c>
      <c r="K54" s="40">
        <v>16.3</v>
      </c>
      <c r="L54" s="40">
        <v>11.7</v>
      </c>
      <c r="M54" s="40"/>
      <c r="N54" s="40"/>
      <c r="O54" s="40"/>
      <c r="P54" s="40"/>
      <c r="Q54" s="40">
        <v>20</v>
      </c>
      <c r="R54" s="40">
        <v>88</v>
      </c>
      <c r="S54" s="40">
        <f t="shared" ref="S54:S82" si="2">R54-Q54</f>
        <v>68</v>
      </c>
      <c r="T54" s="40">
        <v>9</v>
      </c>
      <c r="U54" s="40"/>
      <c r="V54" s="40" t="s">
        <v>74</v>
      </c>
      <c r="W54" s="40"/>
      <c r="X54" s="40">
        <v>260</v>
      </c>
      <c r="Y54" s="40"/>
      <c r="Z54" s="40"/>
      <c r="AA54" s="40"/>
      <c r="AB54" s="40"/>
      <c r="AC54" s="40" t="s">
        <v>290</v>
      </c>
      <c r="AD54" s="40" t="s">
        <v>306</v>
      </c>
      <c r="AE54" s="40"/>
      <c r="AF54" s="40"/>
    </row>
    <row r="55" spans="1:32">
      <c r="A55" s="40" t="s">
        <v>1715</v>
      </c>
      <c r="B55" s="88">
        <v>40779</v>
      </c>
      <c r="C55" s="40" t="s">
        <v>1509</v>
      </c>
      <c r="D55" s="40" t="s">
        <v>146</v>
      </c>
      <c r="E55" s="40" t="s">
        <v>25</v>
      </c>
      <c r="F55" s="47" t="s">
        <v>2115</v>
      </c>
      <c r="G55" s="40" t="s">
        <v>26</v>
      </c>
      <c r="H55" s="40" t="s">
        <v>27</v>
      </c>
      <c r="I55" s="40" t="s">
        <v>40</v>
      </c>
      <c r="J55" s="40">
        <v>21.7</v>
      </c>
      <c r="K55" s="40">
        <v>13.2</v>
      </c>
      <c r="L55" s="40">
        <v>24.25</v>
      </c>
      <c r="M55" s="40"/>
      <c r="N55" s="40"/>
      <c r="O55" s="40"/>
      <c r="P55" s="40"/>
      <c r="Q55" s="40">
        <v>21</v>
      </c>
      <c r="R55" s="40">
        <v>65</v>
      </c>
      <c r="S55" s="40">
        <f t="shared" si="2"/>
        <v>44</v>
      </c>
      <c r="T55" s="40">
        <v>8</v>
      </c>
      <c r="U55" s="40"/>
      <c r="V55" s="40"/>
      <c r="W55" s="40"/>
      <c r="X55" s="40"/>
      <c r="Y55" s="40"/>
      <c r="Z55" s="40"/>
      <c r="AA55" s="40"/>
      <c r="AB55" s="40"/>
      <c r="AC55" s="40" t="s">
        <v>288</v>
      </c>
      <c r="AD55" s="40" t="s">
        <v>72</v>
      </c>
      <c r="AE55" s="40"/>
      <c r="AF55" s="40"/>
    </row>
    <row r="56" spans="1:32">
      <c r="A56" s="40" t="s">
        <v>1715</v>
      </c>
      <c r="B56" s="88">
        <v>40779</v>
      </c>
      <c r="C56" s="40" t="s">
        <v>1516</v>
      </c>
      <c r="D56" s="40" t="s">
        <v>29</v>
      </c>
      <c r="E56" s="40" t="s">
        <v>25</v>
      </c>
      <c r="F56" s="47" t="s">
        <v>2117</v>
      </c>
      <c r="G56" s="40" t="s">
        <v>26</v>
      </c>
      <c r="H56" s="40" t="s">
        <v>27</v>
      </c>
      <c r="I56" s="40" t="s">
        <v>291</v>
      </c>
      <c r="J56" s="40">
        <v>41.4</v>
      </c>
      <c r="K56" s="40">
        <v>23.7</v>
      </c>
      <c r="L56" s="40">
        <v>15.3</v>
      </c>
      <c r="M56" s="40"/>
      <c r="N56" s="40"/>
      <c r="O56" s="40"/>
      <c r="P56" s="40"/>
      <c r="Q56" s="40">
        <v>21</v>
      </c>
      <c r="R56" s="40">
        <v>128</v>
      </c>
      <c r="S56" s="40">
        <f t="shared" si="2"/>
        <v>107</v>
      </c>
      <c r="T56" s="40">
        <v>162</v>
      </c>
      <c r="U56" s="40"/>
      <c r="V56" s="40" t="s">
        <v>314</v>
      </c>
      <c r="W56" s="40"/>
      <c r="X56" s="40">
        <v>261</v>
      </c>
      <c r="Y56" s="40"/>
      <c r="Z56" s="40"/>
      <c r="AA56" s="40"/>
      <c r="AB56" s="40"/>
      <c r="AC56" s="40" t="s">
        <v>290</v>
      </c>
      <c r="AD56" s="40" t="s">
        <v>290</v>
      </c>
      <c r="AE56" s="40"/>
      <c r="AF56" s="40"/>
    </row>
    <row r="57" spans="1:32">
      <c r="A57" s="40" t="s">
        <v>1715</v>
      </c>
      <c r="B57" s="88">
        <v>40779</v>
      </c>
      <c r="C57" s="40" t="s">
        <v>1522</v>
      </c>
      <c r="D57" s="40" t="s">
        <v>29</v>
      </c>
      <c r="E57" s="40" t="s">
        <v>25</v>
      </c>
      <c r="F57" s="47" t="s">
        <v>2118</v>
      </c>
      <c r="G57" s="40" t="s">
        <v>26</v>
      </c>
      <c r="H57" s="40" t="s">
        <v>33</v>
      </c>
      <c r="I57" s="40"/>
      <c r="J57" s="40">
        <v>38.1</v>
      </c>
      <c r="K57" s="40">
        <v>23.2</v>
      </c>
      <c r="L57" s="40">
        <v>18.3</v>
      </c>
      <c r="M57" s="40"/>
      <c r="N57" s="40"/>
      <c r="O57" s="40"/>
      <c r="P57" s="40"/>
      <c r="Q57" s="40">
        <v>21</v>
      </c>
      <c r="R57" s="40">
        <v>139</v>
      </c>
      <c r="S57" s="40">
        <f t="shared" si="2"/>
        <v>118</v>
      </c>
      <c r="T57" s="40">
        <v>66</v>
      </c>
      <c r="U57" s="40"/>
      <c r="V57" s="40"/>
      <c r="W57" s="40"/>
      <c r="X57" s="40">
        <v>262</v>
      </c>
      <c r="Y57" s="40"/>
      <c r="Z57" s="40"/>
      <c r="AA57" s="40"/>
      <c r="AB57" s="40"/>
      <c r="AC57" s="40" t="s">
        <v>288</v>
      </c>
      <c r="AD57" s="40" t="s">
        <v>333</v>
      </c>
      <c r="AE57" s="40"/>
      <c r="AF57" s="40"/>
    </row>
    <row r="58" spans="1:32">
      <c r="A58" s="40" t="s">
        <v>1715</v>
      </c>
      <c r="B58" s="88">
        <v>40779</v>
      </c>
      <c r="C58" s="40" t="s">
        <v>1822</v>
      </c>
      <c r="D58" s="40" t="s">
        <v>29</v>
      </c>
      <c r="E58" s="40" t="s">
        <v>25</v>
      </c>
      <c r="F58" s="47" t="s">
        <v>2116</v>
      </c>
      <c r="G58" s="40" t="s">
        <v>26</v>
      </c>
      <c r="H58" s="40" t="s">
        <v>33</v>
      </c>
      <c r="I58" s="40"/>
      <c r="J58" s="40">
        <v>39.6</v>
      </c>
      <c r="K58" s="40">
        <v>23.25</v>
      </c>
      <c r="L58" s="40">
        <v>11.1</v>
      </c>
      <c r="M58" s="40"/>
      <c r="N58" s="40"/>
      <c r="O58" s="40"/>
      <c r="P58" s="40"/>
      <c r="Q58" s="40">
        <v>21</v>
      </c>
      <c r="R58" s="40">
        <v>182</v>
      </c>
      <c r="S58" s="40">
        <f t="shared" si="2"/>
        <v>161</v>
      </c>
      <c r="T58" s="40">
        <v>105</v>
      </c>
      <c r="U58" s="40"/>
      <c r="V58" s="40"/>
      <c r="W58" s="40"/>
      <c r="X58" s="40">
        <v>259</v>
      </c>
      <c r="Y58" s="40"/>
      <c r="Z58" s="40"/>
      <c r="AA58" s="40"/>
      <c r="AB58" s="40"/>
      <c r="AC58" s="40" t="s">
        <v>288</v>
      </c>
      <c r="AD58" s="40" t="s">
        <v>288</v>
      </c>
      <c r="AE58" s="40"/>
      <c r="AF58" s="40"/>
    </row>
    <row r="59" spans="1:32">
      <c r="A59" s="40" t="s">
        <v>1716</v>
      </c>
      <c r="B59" s="88">
        <v>40780</v>
      </c>
      <c r="C59" s="40" t="s">
        <v>1492</v>
      </c>
      <c r="D59" s="40" t="s">
        <v>35</v>
      </c>
      <c r="E59" s="40" t="s">
        <v>25</v>
      </c>
      <c r="F59" s="47" t="s">
        <v>2119</v>
      </c>
      <c r="G59" s="40" t="s">
        <v>26</v>
      </c>
      <c r="H59" s="40" t="s">
        <v>27</v>
      </c>
      <c r="I59" s="40" t="s">
        <v>40</v>
      </c>
      <c r="J59" s="40">
        <v>25.8</v>
      </c>
      <c r="K59" s="40">
        <v>17.25</v>
      </c>
      <c r="L59" s="40">
        <v>21.8</v>
      </c>
      <c r="M59" s="40"/>
      <c r="N59" s="40"/>
      <c r="O59" s="40"/>
      <c r="P59" s="40"/>
      <c r="Q59" s="40">
        <v>20</v>
      </c>
      <c r="R59" s="40">
        <v>80</v>
      </c>
      <c r="S59" s="40">
        <f t="shared" si="2"/>
        <v>60</v>
      </c>
      <c r="T59" s="40">
        <v>18</v>
      </c>
      <c r="U59" s="40"/>
      <c r="V59" s="40" t="s">
        <v>336</v>
      </c>
      <c r="W59" s="40"/>
      <c r="X59" s="40">
        <v>263</v>
      </c>
      <c r="Y59" s="40"/>
      <c r="Z59" s="40"/>
      <c r="AA59" s="40"/>
      <c r="AB59" s="40"/>
      <c r="AC59" s="40" t="s">
        <v>290</v>
      </c>
      <c r="AD59" s="40" t="s">
        <v>72</v>
      </c>
      <c r="AE59" s="40"/>
      <c r="AF59" s="40"/>
    </row>
    <row r="60" spans="1:32">
      <c r="A60" s="40" t="s">
        <v>1716</v>
      </c>
      <c r="B60" s="88">
        <v>40780</v>
      </c>
      <c r="C60" s="40" t="s">
        <v>1820</v>
      </c>
      <c r="D60" s="40" t="s">
        <v>35</v>
      </c>
      <c r="E60" s="40" t="s">
        <v>25</v>
      </c>
      <c r="F60" s="47" t="s">
        <v>2120</v>
      </c>
      <c r="G60" s="40" t="s">
        <v>26</v>
      </c>
      <c r="H60" s="40" t="s">
        <v>27</v>
      </c>
      <c r="I60" s="40" t="s">
        <v>40</v>
      </c>
      <c r="J60" s="40">
        <v>27.15</v>
      </c>
      <c r="K60" s="40">
        <v>16.100000000000001</v>
      </c>
      <c r="L60" s="40">
        <v>21.35</v>
      </c>
      <c r="M60" s="40"/>
      <c r="N60" s="40"/>
      <c r="O60" s="40"/>
      <c r="P60" s="40"/>
      <c r="Q60" s="40">
        <v>20</v>
      </c>
      <c r="R60" s="40">
        <v>87</v>
      </c>
      <c r="S60" s="40">
        <f t="shared" si="2"/>
        <v>67</v>
      </c>
      <c r="T60" s="40">
        <v>3</v>
      </c>
      <c r="U60" s="40"/>
      <c r="V60" s="40"/>
      <c r="W60" s="40"/>
      <c r="X60" s="40">
        <v>266</v>
      </c>
      <c r="Y60" s="40"/>
      <c r="Z60" s="40"/>
      <c r="AA60" s="40"/>
      <c r="AB60" s="40"/>
      <c r="AC60" s="40" t="s">
        <v>290</v>
      </c>
      <c r="AD60" s="40" t="s">
        <v>290</v>
      </c>
      <c r="AE60" s="40"/>
      <c r="AF60" s="40"/>
    </row>
    <row r="61" spans="1:32">
      <c r="A61" s="40" t="s">
        <v>1716</v>
      </c>
      <c r="B61" s="88">
        <v>40780</v>
      </c>
      <c r="C61" s="40" t="s">
        <v>1481</v>
      </c>
      <c r="D61" s="40" t="s">
        <v>239</v>
      </c>
      <c r="E61" s="40" t="s">
        <v>25</v>
      </c>
      <c r="F61" s="47" t="s">
        <v>2121</v>
      </c>
      <c r="G61" s="40" t="s">
        <v>26</v>
      </c>
      <c r="H61" s="40" t="s">
        <v>27</v>
      </c>
      <c r="I61" s="40"/>
      <c r="J61" s="40">
        <v>41.7</v>
      </c>
      <c r="K61" s="40"/>
      <c r="L61" s="40"/>
      <c r="M61" s="40">
        <f>153+34.6</f>
        <v>187.6</v>
      </c>
      <c r="N61" s="40">
        <f>153+13.6</f>
        <v>166.6</v>
      </c>
      <c r="O61" s="40"/>
      <c r="P61" s="40">
        <v>42.4</v>
      </c>
      <c r="Q61" s="40">
        <v>21</v>
      </c>
      <c r="R61" s="40">
        <v>212</v>
      </c>
      <c r="S61" s="40">
        <f t="shared" si="2"/>
        <v>191</v>
      </c>
      <c r="T61" s="40">
        <v>0</v>
      </c>
      <c r="U61" s="40"/>
      <c r="V61" s="40"/>
      <c r="W61" s="40"/>
      <c r="X61" s="40"/>
      <c r="Y61" s="40"/>
      <c r="Z61" s="40"/>
      <c r="AA61" s="40"/>
      <c r="AB61" s="40"/>
      <c r="AC61" s="40" t="s">
        <v>288</v>
      </c>
      <c r="AD61" s="40" t="s">
        <v>72</v>
      </c>
      <c r="AE61" s="40"/>
      <c r="AF61" s="40"/>
    </row>
    <row r="62" spans="1:32">
      <c r="A62" s="40" t="s">
        <v>1716</v>
      </c>
      <c r="B62" s="88">
        <v>40780</v>
      </c>
      <c r="C62" s="40" t="s">
        <v>1486</v>
      </c>
      <c r="D62" s="40" t="s">
        <v>146</v>
      </c>
      <c r="E62" s="40" t="s">
        <v>25</v>
      </c>
      <c r="F62" s="47" t="s">
        <v>2122</v>
      </c>
      <c r="G62" s="40" t="s">
        <v>26</v>
      </c>
      <c r="H62" s="40" t="s">
        <v>27</v>
      </c>
      <c r="I62" s="40" t="s">
        <v>88</v>
      </c>
      <c r="J62" s="40">
        <v>24.95</v>
      </c>
      <c r="K62" s="40">
        <v>16.149999999999999</v>
      </c>
      <c r="L62" s="40">
        <v>23.9</v>
      </c>
      <c r="M62" s="40"/>
      <c r="N62" s="40"/>
      <c r="O62" s="40"/>
      <c r="P62" s="40"/>
      <c r="Q62" s="40">
        <v>19</v>
      </c>
      <c r="R62" s="40">
        <v>61</v>
      </c>
      <c r="S62" s="40">
        <f t="shared" si="2"/>
        <v>42</v>
      </c>
      <c r="T62" s="40">
        <v>11</v>
      </c>
      <c r="U62" s="40"/>
      <c r="V62" s="40"/>
      <c r="W62" s="40"/>
      <c r="X62" s="40"/>
      <c r="Y62" s="40"/>
      <c r="Z62" s="40"/>
      <c r="AA62" s="40"/>
      <c r="AB62" s="40"/>
      <c r="AC62" s="40" t="s">
        <v>290</v>
      </c>
      <c r="AD62" s="40" t="s">
        <v>288</v>
      </c>
      <c r="AE62" s="40"/>
      <c r="AF62" s="40"/>
    </row>
    <row r="63" spans="1:32">
      <c r="A63" s="40" t="s">
        <v>1716</v>
      </c>
      <c r="B63" s="88">
        <v>40780</v>
      </c>
      <c r="C63" s="40" t="s">
        <v>1484</v>
      </c>
      <c r="D63" s="40" t="s">
        <v>146</v>
      </c>
      <c r="E63" s="40" t="s">
        <v>25</v>
      </c>
      <c r="F63" s="47" t="s">
        <v>2123</v>
      </c>
      <c r="G63" s="40" t="s">
        <v>26</v>
      </c>
      <c r="H63" s="40" t="s">
        <v>27</v>
      </c>
      <c r="I63" s="40" t="s">
        <v>40</v>
      </c>
      <c r="J63" s="40">
        <v>24</v>
      </c>
      <c r="K63" s="40">
        <v>15.3</v>
      </c>
      <c r="L63" s="40">
        <v>21.3</v>
      </c>
      <c r="M63" s="40"/>
      <c r="N63" s="40"/>
      <c r="O63" s="40"/>
      <c r="P63" s="40"/>
      <c r="Q63" s="40">
        <v>21</v>
      </c>
      <c r="R63" s="40">
        <v>63</v>
      </c>
      <c r="S63" s="40">
        <f t="shared" si="2"/>
        <v>42</v>
      </c>
      <c r="T63" s="40">
        <v>4</v>
      </c>
      <c r="U63" s="40"/>
      <c r="V63" s="40" t="s">
        <v>335</v>
      </c>
      <c r="W63" s="40"/>
      <c r="X63" s="40"/>
      <c r="Y63" s="40"/>
      <c r="Z63" s="40"/>
      <c r="AA63" s="40"/>
      <c r="AB63" s="40"/>
      <c r="AC63" s="40" t="s">
        <v>288</v>
      </c>
      <c r="AD63" s="40" t="s">
        <v>288</v>
      </c>
      <c r="AE63" s="40"/>
      <c r="AF63" s="40"/>
    </row>
    <row r="64" spans="1:32">
      <c r="A64" s="40" t="s">
        <v>1716</v>
      </c>
      <c r="B64" s="88">
        <v>40780</v>
      </c>
      <c r="C64" s="40" t="s">
        <v>1512</v>
      </c>
      <c r="D64" s="40" t="s">
        <v>37</v>
      </c>
      <c r="E64" s="40" t="s">
        <v>25</v>
      </c>
      <c r="F64" s="47" t="s">
        <v>2124</v>
      </c>
      <c r="G64" s="40" t="s">
        <v>26</v>
      </c>
      <c r="H64" s="40" t="s">
        <v>33</v>
      </c>
      <c r="I64" s="40" t="s">
        <v>63</v>
      </c>
      <c r="J64" s="40">
        <v>32.65</v>
      </c>
      <c r="K64" s="40">
        <v>17.399999999999999</v>
      </c>
      <c r="L64" s="40">
        <v>13.45</v>
      </c>
      <c r="M64" s="40"/>
      <c r="N64" s="40"/>
      <c r="O64" s="40"/>
      <c r="P64" s="40"/>
      <c r="Q64" s="40">
        <v>20</v>
      </c>
      <c r="R64" s="40">
        <v>81</v>
      </c>
      <c r="S64" s="40">
        <f t="shared" si="2"/>
        <v>61</v>
      </c>
      <c r="T64" s="40">
        <v>8</v>
      </c>
      <c r="U64" s="40"/>
      <c r="V64" s="40"/>
      <c r="W64" s="40"/>
      <c r="X64" s="40"/>
      <c r="Y64" s="40"/>
      <c r="Z64" s="40"/>
      <c r="AA64" s="40"/>
      <c r="AB64" s="40"/>
      <c r="AC64" s="40" t="s">
        <v>290</v>
      </c>
      <c r="AD64" s="40" t="s">
        <v>333</v>
      </c>
      <c r="AE64" s="40"/>
      <c r="AF64" s="40"/>
    </row>
    <row r="65" spans="1:32">
      <c r="A65" s="40" t="s">
        <v>1716</v>
      </c>
      <c r="B65" s="88">
        <v>40780</v>
      </c>
      <c r="C65" s="40" t="s">
        <v>1523</v>
      </c>
      <c r="D65" s="40" t="s">
        <v>32</v>
      </c>
      <c r="E65" s="40" t="s">
        <v>25</v>
      </c>
      <c r="F65" s="47" t="s">
        <v>2125</v>
      </c>
      <c r="G65" s="40" t="s">
        <v>26</v>
      </c>
      <c r="H65" s="40" t="s">
        <v>27</v>
      </c>
      <c r="I65" s="40" t="s">
        <v>339</v>
      </c>
      <c r="J65" s="40">
        <v>25</v>
      </c>
      <c r="K65" s="40">
        <v>16.7</v>
      </c>
      <c r="L65" s="40">
        <v>13.1</v>
      </c>
      <c r="M65" s="40"/>
      <c r="N65" s="40"/>
      <c r="O65" s="40"/>
      <c r="P65" s="40"/>
      <c r="Q65" s="40">
        <v>21</v>
      </c>
      <c r="R65" s="40">
        <v>79</v>
      </c>
      <c r="S65" s="40">
        <f t="shared" si="2"/>
        <v>58</v>
      </c>
      <c r="T65" s="40">
        <v>69</v>
      </c>
      <c r="U65" s="40"/>
      <c r="V65" s="40" t="s">
        <v>340</v>
      </c>
      <c r="W65" s="40"/>
      <c r="X65" s="40"/>
      <c r="Y65" s="40"/>
      <c r="Z65" s="40"/>
      <c r="AA65" s="40"/>
      <c r="AB65" s="40"/>
      <c r="AC65" s="40" t="s">
        <v>288</v>
      </c>
      <c r="AD65" s="40" t="s">
        <v>288</v>
      </c>
      <c r="AE65" s="40"/>
      <c r="AF65" s="40"/>
    </row>
    <row r="66" spans="1:32">
      <c r="A66" s="40" t="s">
        <v>1716</v>
      </c>
      <c r="B66" s="88">
        <v>40780</v>
      </c>
      <c r="C66" s="40" t="s">
        <v>534</v>
      </c>
      <c r="D66" s="40" t="s">
        <v>30</v>
      </c>
      <c r="E66" s="40" t="s">
        <v>25</v>
      </c>
      <c r="F66" s="47" t="s">
        <v>2126</v>
      </c>
      <c r="G66" s="40" t="s">
        <v>26</v>
      </c>
      <c r="H66" s="40" t="s">
        <v>66</v>
      </c>
      <c r="I66" s="40"/>
      <c r="J66" s="40">
        <v>25.7</v>
      </c>
      <c r="K66" s="40">
        <v>16.600000000000001</v>
      </c>
      <c r="L66" s="40">
        <v>11.65</v>
      </c>
      <c r="M66" s="40"/>
      <c r="N66" s="40"/>
      <c r="O66" s="40"/>
      <c r="P66" s="40"/>
      <c r="Q66" s="40">
        <v>21</v>
      </c>
      <c r="R66" s="40">
        <v>59</v>
      </c>
      <c r="S66" s="40">
        <f t="shared" si="2"/>
        <v>38</v>
      </c>
      <c r="T66" s="40">
        <v>28</v>
      </c>
      <c r="U66" s="40"/>
      <c r="V66" s="40"/>
      <c r="W66" s="40"/>
      <c r="X66" s="40">
        <v>265</v>
      </c>
      <c r="Y66" s="40"/>
      <c r="Z66" s="40"/>
      <c r="AA66" s="40"/>
      <c r="AB66" s="40"/>
      <c r="AC66" s="40" t="s">
        <v>288</v>
      </c>
      <c r="AD66" s="40" t="s">
        <v>72</v>
      </c>
      <c r="AE66" s="40"/>
      <c r="AF66" s="40"/>
    </row>
    <row r="67" spans="1:32">
      <c r="A67" s="40" t="s">
        <v>1716</v>
      </c>
      <c r="B67" s="88">
        <v>40780</v>
      </c>
      <c r="C67" s="40" t="s">
        <v>1516</v>
      </c>
      <c r="D67" s="40" t="s">
        <v>30</v>
      </c>
      <c r="E67" s="40" t="s">
        <v>25</v>
      </c>
      <c r="F67" s="47" t="s">
        <v>2127</v>
      </c>
      <c r="G67" s="40" t="s">
        <v>26</v>
      </c>
      <c r="H67" s="40" t="s">
        <v>27</v>
      </c>
      <c r="I67" s="40" t="s">
        <v>291</v>
      </c>
      <c r="J67" s="40">
        <v>27.3</v>
      </c>
      <c r="K67" s="40">
        <v>17</v>
      </c>
      <c r="L67" s="40">
        <v>13.6</v>
      </c>
      <c r="M67" s="40"/>
      <c r="N67" s="40"/>
      <c r="O67" s="40"/>
      <c r="P67" s="40"/>
      <c r="Q67" s="40">
        <v>20</v>
      </c>
      <c r="R67" s="40">
        <v>59</v>
      </c>
      <c r="S67" s="40">
        <f t="shared" si="2"/>
        <v>39</v>
      </c>
      <c r="T67" s="40">
        <v>9</v>
      </c>
      <c r="U67" s="40"/>
      <c r="V67" s="40"/>
      <c r="W67" s="40"/>
      <c r="X67" s="40">
        <v>264</v>
      </c>
      <c r="Y67" s="40"/>
      <c r="Z67" s="40"/>
      <c r="AA67" s="40"/>
      <c r="AB67" s="40"/>
      <c r="AC67" s="40" t="s">
        <v>290</v>
      </c>
      <c r="AD67" s="40" t="s">
        <v>72</v>
      </c>
      <c r="AE67" s="40"/>
      <c r="AF67" s="40"/>
    </row>
    <row r="68" spans="1:32">
      <c r="A68" s="40" t="s">
        <v>1717</v>
      </c>
      <c r="B68" s="88">
        <v>40781</v>
      </c>
      <c r="C68" s="40" t="s">
        <v>1813</v>
      </c>
      <c r="D68" s="40" t="s">
        <v>35</v>
      </c>
      <c r="E68" s="40" t="s">
        <v>25</v>
      </c>
      <c r="F68" s="47" t="s">
        <v>2128</v>
      </c>
      <c r="G68" s="40" t="s">
        <v>26</v>
      </c>
      <c r="H68" s="40" t="s">
        <v>33</v>
      </c>
      <c r="I68" s="40" t="s">
        <v>63</v>
      </c>
      <c r="J68" s="40">
        <v>26.8</v>
      </c>
      <c r="K68" s="40">
        <v>15.4</v>
      </c>
      <c r="L68" s="40">
        <v>11.7</v>
      </c>
      <c r="M68" s="40"/>
      <c r="N68" s="40"/>
      <c r="O68" s="40"/>
      <c r="P68" s="40"/>
      <c r="Q68" s="40">
        <v>19</v>
      </c>
      <c r="R68" s="40">
        <v>92</v>
      </c>
      <c r="S68" s="40">
        <f t="shared" si="2"/>
        <v>73</v>
      </c>
      <c r="T68" s="40">
        <v>8</v>
      </c>
      <c r="U68" s="40"/>
      <c r="V68" s="40"/>
      <c r="W68" s="40"/>
      <c r="X68" s="40">
        <v>269</v>
      </c>
      <c r="Y68" s="40"/>
      <c r="Z68" s="40"/>
      <c r="AA68" s="40"/>
      <c r="AB68" s="40"/>
      <c r="AC68" s="40" t="s">
        <v>290</v>
      </c>
      <c r="AD68" s="40" t="s">
        <v>103</v>
      </c>
      <c r="AE68" s="40"/>
      <c r="AF68" s="40"/>
    </row>
    <row r="69" spans="1:32">
      <c r="A69" s="40" t="s">
        <v>1717</v>
      </c>
      <c r="B69" s="88">
        <v>40781</v>
      </c>
      <c r="C69" s="40" t="s">
        <v>1504</v>
      </c>
      <c r="D69" s="40" t="s">
        <v>35</v>
      </c>
      <c r="E69" s="40" t="s">
        <v>25</v>
      </c>
      <c r="F69" s="47" t="s">
        <v>2129</v>
      </c>
      <c r="G69" s="40" t="s">
        <v>26</v>
      </c>
      <c r="H69" s="40" t="s">
        <v>33</v>
      </c>
      <c r="I69" s="40" t="s">
        <v>63</v>
      </c>
      <c r="J69" s="40">
        <v>26.7</v>
      </c>
      <c r="K69" s="40">
        <v>15</v>
      </c>
      <c r="L69" s="40">
        <v>11</v>
      </c>
      <c r="M69" s="40"/>
      <c r="N69" s="40"/>
      <c r="O69" s="40"/>
      <c r="P69" s="40"/>
      <c r="Q69" s="40">
        <v>20</v>
      </c>
      <c r="R69" s="40">
        <v>75</v>
      </c>
      <c r="S69" s="40">
        <f t="shared" si="2"/>
        <v>55</v>
      </c>
      <c r="T69" s="40">
        <v>6</v>
      </c>
      <c r="U69" s="40"/>
      <c r="V69" s="40"/>
      <c r="W69" s="40"/>
      <c r="X69" s="40">
        <v>271</v>
      </c>
      <c r="Y69" s="40"/>
      <c r="Z69" s="40"/>
      <c r="AA69" s="40"/>
      <c r="AB69" s="40"/>
      <c r="AC69" s="40" t="s">
        <v>290</v>
      </c>
      <c r="AD69" s="40" t="s">
        <v>288</v>
      </c>
      <c r="AE69" s="40"/>
      <c r="AF69" s="40"/>
    </row>
    <row r="70" spans="1:32">
      <c r="A70" s="40" t="s">
        <v>1717</v>
      </c>
      <c r="B70" s="88">
        <v>40781</v>
      </c>
      <c r="C70" s="40" t="s">
        <v>1818</v>
      </c>
      <c r="D70" s="40" t="s">
        <v>35</v>
      </c>
      <c r="E70" s="40" t="s">
        <v>25</v>
      </c>
      <c r="F70" s="47" t="s">
        <v>2130</v>
      </c>
      <c r="G70" s="40" t="s">
        <v>26</v>
      </c>
      <c r="H70" s="40" t="s">
        <v>27</v>
      </c>
      <c r="I70" s="40" t="s">
        <v>40</v>
      </c>
      <c r="J70" s="40">
        <v>22.7</v>
      </c>
      <c r="K70" s="40">
        <v>14.7</v>
      </c>
      <c r="L70" s="40">
        <v>20.6</v>
      </c>
      <c r="M70" s="40"/>
      <c r="N70" s="40"/>
      <c r="O70" s="40"/>
      <c r="P70" s="40"/>
      <c r="Q70" s="40">
        <v>21</v>
      </c>
      <c r="R70" s="40">
        <v>83</v>
      </c>
      <c r="S70" s="40">
        <f t="shared" si="2"/>
        <v>62</v>
      </c>
      <c r="T70" s="40">
        <f>2+4</f>
        <v>6</v>
      </c>
      <c r="U70" s="40"/>
      <c r="V70" s="40"/>
      <c r="W70" s="40"/>
      <c r="X70" s="40">
        <v>272</v>
      </c>
      <c r="Y70" s="40"/>
      <c r="Z70" s="40"/>
      <c r="AA70" s="40"/>
      <c r="AB70" s="40"/>
      <c r="AC70" s="40" t="s">
        <v>288</v>
      </c>
      <c r="AD70" s="40" t="s">
        <v>290</v>
      </c>
      <c r="AE70" s="40"/>
      <c r="AF70" s="40"/>
    </row>
    <row r="71" spans="1:32">
      <c r="A71" s="40" t="s">
        <v>1717</v>
      </c>
      <c r="B71" s="88">
        <v>40781</v>
      </c>
      <c r="C71" s="40" t="s">
        <v>1478</v>
      </c>
      <c r="D71" s="40" t="s">
        <v>344</v>
      </c>
      <c r="E71" s="40" t="s">
        <v>25</v>
      </c>
      <c r="F71" s="47" t="s">
        <v>2131</v>
      </c>
      <c r="G71" s="40" t="s">
        <v>26</v>
      </c>
      <c r="H71" s="40" t="s">
        <v>33</v>
      </c>
      <c r="I71" s="40" t="s">
        <v>345</v>
      </c>
      <c r="J71" s="40">
        <v>42.9</v>
      </c>
      <c r="K71" s="40"/>
      <c r="L71" s="40"/>
      <c r="M71" s="40">
        <f>153+24.75</f>
        <v>177.75</v>
      </c>
      <c r="N71" s="40">
        <v>163</v>
      </c>
      <c r="O71" s="40"/>
      <c r="P71" s="40"/>
      <c r="Q71" s="40">
        <v>21</v>
      </c>
      <c r="R71" s="40">
        <v>221</v>
      </c>
      <c r="S71" s="40">
        <f t="shared" si="2"/>
        <v>200</v>
      </c>
      <c r="T71" s="40">
        <v>0</v>
      </c>
      <c r="U71" s="40"/>
      <c r="V71" s="40"/>
      <c r="W71" s="40"/>
      <c r="X71" s="40"/>
      <c r="Y71" s="40"/>
      <c r="Z71" s="40"/>
      <c r="AA71" s="40"/>
      <c r="AB71" s="40"/>
      <c r="AC71" s="40" t="s">
        <v>288</v>
      </c>
      <c r="AD71" s="40" t="s">
        <v>290</v>
      </c>
      <c r="AE71" s="40"/>
      <c r="AF71" s="40"/>
    </row>
    <row r="72" spans="1:32" s="89" customFormat="1">
      <c r="A72" s="40" t="s">
        <v>1717</v>
      </c>
      <c r="B72" s="88">
        <v>40781</v>
      </c>
      <c r="C72" s="40" t="s">
        <v>1806</v>
      </c>
      <c r="D72" s="40" t="s">
        <v>239</v>
      </c>
      <c r="E72" s="40" t="s">
        <v>25</v>
      </c>
      <c r="F72" s="47" t="s">
        <v>2132</v>
      </c>
      <c r="G72" s="40" t="s">
        <v>26</v>
      </c>
      <c r="H72" s="40" t="s">
        <v>27</v>
      </c>
      <c r="I72" s="40"/>
      <c r="J72" s="40">
        <v>42.4</v>
      </c>
      <c r="K72" s="40"/>
      <c r="L72" s="40"/>
      <c r="M72" s="40">
        <f>153+29.9</f>
        <v>182.9</v>
      </c>
      <c r="N72" s="40">
        <f>153+24.6</f>
        <v>177.6</v>
      </c>
      <c r="O72" s="40"/>
      <c r="P72" s="40">
        <v>41.2</v>
      </c>
      <c r="Q72" s="40">
        <v>21</v>
      </c>
      <c r="R72" s="40">
        <v>217</v>
      </c>
      <c r="S72" s="40">
        <f t="shared" si="2"/>
        <v>196</v>
      </c>
      <c r="T72" s="40">
        <v>7</v>
      </c>
      <c r="U72" s="40"/>
      <c r="V72" s="40"/>
      <c r="W72" s="40"/>
      <c r="X72" s="40"/>
      <c r="Y72" s="40"/>
      <c r="Z72" s="40"/>
      <c r="AA72" s="40"/>
      <c r="AB72" s="40"/>
      <c r="AC72" s="40" t="s">
        <v>288</v>
      </c>
      <c r="AD72" s="40" t="s">
        <v>288</v>
      </c>
      <c r="AE72" s="40" t="s">
        <v>342</v>
      </c>
      <c r="AF72" s="41"/>
    </row>
    <row r="73" spans="1:32">
      <c r="A73" s="40" t="s">
        <v>1717</v>
      </c>
      <c r="B73" s="88">
        <v>40781</v>
      </c>
      <c r="C73" s="40" t="s">
        <v>1521</v>
      </c>
      <c r="D73" s="40" t="s">
        <v>37</v>
      </c>
      <c r="E73" s="40" t="s">
        <v>25</v>
      </c>
      <c r="F73" s="47" t="s">
        <v>2133</v>
      </c>
      <c r="G73" s="40" t="s">
        <v>26</v>
      </c>
      <c r="H73" s="40" t="s">
        <v>27</v>
      </c>
      <c r="I73" s="40" t="s">
        <v>40</v>
      </c>
      <c r="J73" s="40">
        <v>34.200000000000003</v>
      </c>
      <c r="K73" s="40">
        <v>19.850000000000001</v>
      </c>
      <c r="L73" s="40">
        <v>31.85</v>
      </c>
      <c r="M73" s="40"/>
      <c r="N73" s="40"/>
      <c r="O73" s="40"/>
      <c r="P73" s="40"/>
      <c r="Q73" s="40">
        <v>19</v>
      </c>
      <c r="R73" s="40">
        <v>113</v>
      </c>
      <c r="S73" s="40">
        <f t="shared" si="2"/>
        <v>94</v>
      </c>
      <c r="T73" s="40">
        <v>3</v>
      </c>
      <c r="U73" s="40"/>
      <c r="V73" s="40"/>
      <c r="W73" s="40"/>
      <c r="X73" s="40"/>
      <c r="Y73" s="40"/>
      <c r="Z73" s="40"/>
      <c r="AA73" s="40"/>
      <c r="AB73" s="40"/>
      <c r="AC73" s="40" t="s">
        <v>290</v>
      </c>
      <c r="AD73" s="40" t="s">
        <v>103</v>
      </c>
      <c r="AE73" s="40"/>
      <c r="AF73" s="41"/>
    </row>
    <row r="74" spans="1:32">
      <c r="A74" s="40" t="s">
        <v>1717</v>
      </c>
      <c r="B74" s="88">
        <v>40781</v>
      </c>
      <c r="C74" s="40" t="s">
        <v>1519</v>
      </c>
      <c r="D74" s="40" t="s">
        <v>37</v>
      </c>
      <c r="E74" s="40" t="s">
        <v>25</v>
      </c>
      <c r="F74" s="47" t="s">
        <v>2134</v>
      </c>
      <c r="G74" s="40" t="s">
        <v>26</v>
      </c>
      <c r="H74" s="40" t="s">
        <v>33</v>
      </c>
      <c r="I74" s="40" t="s">
        <v>63</v>
      </c>
      <c r="J74" s="40">
        <v>35.4</v>
      </c>
      <c r="K74" s="40">
        <v>16.2</v>
      </c>
      <c r="L74" s="40">
        <v>20.5</v>
      </c>
      <c r="M74" s="40"/>
      <c r="N74" s="40"/>
      <c r="O74" s="40"/>
      <c r="P74" s="40"/>
      <c r="Q74" s="40">
        <v>20</v>
      </c>
      <c r="R74" s="40">
        <v>129</v>
      </c>
      <c r="S74" s="40">
        <f t="shared" si="2"/>
        <v>109</v>
      </c>
      <c r="T74" s="40">
        <v>6</v>
      </c>
      <c r="U74" s="40"/>
      <c r="V74" s="40"/>
      <c r="W74" s="40"/>
      <c r="X74" s="40"/>
      <c r="Y74" s="40"/>
      <c r="Z74" s="40"/>
      <c r="AA74" s="40"/>
      <c r="AB74" s="40"/>
      <c r="AC74" s="40" t="s">
        <v>290</v>
      </c>
      <c r="AD74" s="40" t="s">
        <v>77</v>
      </c>
      <c r="AE74" s="40"/>
      <c r="AF74" s="40"/>
    </row>
    <row r="75" spans="1:32">
      <c r="A75" s="40" t="s">
        <v>1717</v>
      </c>
      <c r="B75" s="88">
        <v>40781</v>
      </c>
      <c r="C75" s="40" t="s">
        <v>1516</v>
      </c>
      <c r="D75" s="40" t="s">
        <v>29</v>
      </c>
      <c r="E75" s="40" t="s">
        <v>25</v>
      </c>
      <c r="F75" s="47" t="s">
        <v>2135</v>
      </c>
      <c r="G75" s="40" t="s">
        <v>26</v>
      </c>
      <c r="H75" s="40" t="s">
        <v>33</v>
      </c>
      <c r="I75" s="40"/>
      <c r="J75" s="40">
        <v>40.65</v>
      </c>
      <c r="K75" s="40">
        <v>24.6</v>
      </c>
      <c r="L75" s="40">
        <v>13.6</v>
      </c>
      <c r="M75" s="40"/>
      <c r="N75" s="40"/>
      <c r="O75" s="40"/>
      <c r="P75" s="40"/>
      <c r="Q75" s="40">
        <v>19</v>
      </c>
      <c r="R75" s="40">
        <v>177</v>
      </c>
      <c r="S75" s="40">
        <f t="shared" si="2"/>
        <v>158</v>
      </c>
      <c r="T75" s="40">
        <v>182</v>
      </c>
      <c r="U75" s="40"/>
      <c r="V75" s="40" t="s">
        <v>349</v>
      </c>
      <c r="W75" s="40"/>
      <c r="X75" s="40">
        <v>267</v>
      </c>
      <c r="Y75" s="40"/>
      <c r="Z75" s="40"/>
      <c r="AA75" s="40"/>
      <c r="AB75" s="40"/>
      <c r="AC75" s="40" t="s">
        <v>290</v>
      </c>
      <c r="AD75" s="40" t="s">
        <v>288</v>
      </c>
      <c r="AE75" s="40"/>
      <c r="AF75" s="40"/>
    </row>
    <row r="76" spans="1:32">
      <c r="A76" s="40" t="s">
        <v>1717</v>
      </c>
      <c r="B76" s="88">
        <v>40781</v>
      </c>
      <c r="C76" s="40" t="s">
        <v>1816</v>
      </c>
      <c r="D76" s="40" t="s">
        <v>30</v>
      </c>
      <c r="E76" s="40" t="s">
        <v>25</v>
      </c>
      <c r="F76" s="47" t="s">
        <v>2136</v>
      </c>
      <c r="G76" s="40" t="s">
        <v>26</v>
      </c>
      <c r="H76" s="40" t="s">
        <v>33</v>
      </c>
      <c r="I76" s="40"/>
      <c r="J76" s="40" t="s">
        <v>341</v>
      </c>
      <c r="K76" s="40">
        <v>18.8</v>
      </c>
      <c r="L76" s="40">
        <v>11.7</v>
      </c>
      <c r="M76" s="40"/>
      <c r="N76" s="40"/>
      <c r="O76" s="40"/>
      <c r="P76" s="40"/>
      <c r="Q76" s="40">
        <v>19</v>
      </c>
      <c r="R76" s="40">
        <v>66</v>
      </c>
      <c r="S76" s="40">
        <f t="shared" si="2"/>
        <v>47</v>
      </c>
      <c r="T76" s="40">
        <v>17</v>
      </c>
      <c r="U76" s="40"/>
      <c r="V76" s="40"/>
      <c r="W76" s="40"/>
      <c r="X76" s="40">
        <v>270</v>
      </c>
      <c r="Y76" s="40"/>
      <c r="Z76" s="40"/>
      <c r="AA76" s="40"/>
      <c r="AB76" s="40"/>
      <c r="AC76" s="40" t="s">
        <v>290</v>
      </c>
      <c r="AD76" s="40" t="s">
        <v>288</v>
      </c>
      <c r="AE76" s="40"/>
      <c r="AF76" s="40"/>
    </row>
    <row r="77" spans="1:32">
      <c r="A77" s="40" t="s">
        <v>1717</v>
      </c>
      <c r="B77" s="88">
        <v>40781</v>
      </c>
      <c r="C77" s="40" t="s">
        <v>1523</v>
      </c>
      <c r="D77" s="40" t="s">
        <v>30</v>
      </c>
      <c r="E77" s="40" t="s">
        <v>25</v>
      </c>
      <c r="F77" s="47" t="s">
        <v>2137</v>
      </c>
      <c r="G77" s="40" t="s">
        <v>26</v>
      </c>
      <c r="H77" s="40" t="s">
        <v>90</v>
      </c>
      <c r="I77" s="40"/>
      <c r="J77" s="40">
        <v>25.25</v>
      </c>
      <c r="K77" s="40">
        <v>15.9</v>
      </c>
      <c r="L77" s="40">
        <v>9</v>
      </c>
      <c r="M77" s="40"/>
      <c r="N77" s="40"/>
      <c r="O77" s="40"/>
      <c r="P77" s="40"/>
      <c r="Q77" s="40">
        <v>21</v>
      </c>
      <c r="R77" s="40">
        <v>62</v>
      </c>
      <c r="S77" s="40">
        <f t="shared" si="2"/>
        <v>41</v>
      </c>
      <c r="T77" s="40">
        <f>4+23</f>
        <v>27</v>
      </c>
      <c r="U77" s="40"/>
      <c r="V77" s="40"/>
      <c r="W77" s="40"/>
      <c r="X77" s="40">
        <v>268</v>
      </c>
      <c r="Y77" s="40"/>
      <c r="Z77" s="40"/>
      <c r="AA77" s="40"/>
      <c r="AB77" s="40"/>
      <c r="AC77" s="40" t="s">
        <v>288</v>
      </c>
      <c r="AD77" s="40" t="s">
        <v>103</v>
      </c>
      <c r="AE77" s="40" t="s">
        <v>343</v>
      </c>
      <c r="AF77" s="40"/>
    </row>
    <row r="78" spans="1:32">
      <c r="A78" s="40" t="s">
        <v>2607</v>
      </c>
      <c r="B78" s="88">
        <v>40783</v>
      </c>
      <c r="C78" s="40" t="s">
        <v>599</v>
      </c>
      <c r="D78" s="40" t="s">
        <v>24</v>
      </c>
      <c r="E78" s="40" t="s">
        <v>25</v>
      </c>
      <c r="F78" s="47" t="s">
        <v>2259</v>
      </c>
      <c r="G78" s="40" t="s">
        <v>26</v>
      </c>
      <c r="H78" s="40" t="s">
        <v>27</v>
      </c>
      <c r="I78" s="40"/>
      <c r="J78" s="40">
        <v>43.6</v>
      </c>
      <c r="K78" s="40">
        <v>22.6</v>
      </c>
      <c r="L78" s="40">
        <v>33.5</v>
      </c>
      <c r="M78" s="40"/>
      <c r="N78" s="40"/>
      <c r="O78" s="40"/>
      <c r="P78" s="40"/>
      <c r="Q78" s="40">
        <v>21</v>
      </c>
      <c r="R78" s="40">
        <v>302</v>
      </c>
      <c r="S78" s="40">
        <f t="shared" si="2"/>
        <v>281</v>
      </c>
      <c r="T78" s="40">
        <v>17</v>
      </c>
      <c r="U78" s="40"/>
      <c r="V78" s="40"/>
      <c r="W78" s="40"/>
      <c r="X78" s="40">
        <v>280</v>
      </c>
      <c r="Y78" s="40"/>
      <c r="Z78" s="40"/>
      <c r="AA78" s="40"/>
      <c r="AB78" s="40"/>
      <c r="AC78" s="40" t="s">
        <v>288</v>
      </c>
      <c r="AD78" s="41" t="s">
        <v>286</v>
      </c>
      <c r="AE78" s="41" t="s">
        <v>366</v>
      </c>
      <c r="AF78" s="40"/>
    </row>
    <row r="79" spans="1:32">
      <c r="A79" s="40" t="s">
        <v>2607</v>
      </c>
      <c r="B79" s="88">
        <v>40783</v>
      </c>
      <c r="C79" s="40" t="s">
        <v>638</v>
      </c>
      <c r="D79" s="40" t="s">
        <v>146</v>
      </c>
      <c r="E79" s="40" t="s">
        <v>25</v>
      </c>
      <c r="F79" s="47" t="s">
        <v>2260</v>
      </c>
      <c r="G79" s="40" t="s">
        <v>26</v>
      </c>
      <c r="H79" s="40" t="s">
        <v>27</v>
      </c>
      <c r="I79" s="40"/>
      <c r="J79" s="40">
        <v>21.4</v>
      </c>
      <c r="K79" s="40">
        <v>13.2</v>
      </c>
      <c r="L79" s="40">
        <v>11</v>
      </c>
      <c r="M79" s="40"/>
      <c r="N79" s="40"/>
      <c r="O79" s="40"/>
      <c r="P79" s="40"/>
      <c r="Q79" s="40">
        <v>21</v>
      </c>
      <c r="R79" s="40">
        <v>56</v>
      </c>
      <c r="S79" s="40">
        <f t="shared" si="2"/>
        <v>35</v>
      </c>
      <c r="T79" s="40">
        <v>3</v>
      </c>
      <c r="U79" s="40"/>
      <c r="V79" s="40"/>
      <c r="W79" s="40"/>
      <c r="X79" s="40"/>
      <c r="Y79" s="40"/>
      <c r="Z79" s="40"/>
      <c r="AA79" s="40"/>
      <c r="AB79" s="40"/>
      <c r="AC79" s="40" t="s">
        <v>288</v>
      </c>
      <c r="AD79" s="41" t="s">
        <v>286</v>
      </c>
      <c r="AE79" s="41" t="s">
        <v>362</v>
      </c>
      <c r="AF79" s="40"/>
    </row>
    <row r="80" spans="1:32">
      <c r="A80" s="40" t="s">
        <v>2607</v>
      </c>
      <c r="B80" s="88">
        <v>40783</v>
      </c>
      <c r="C80" s="40" t="s">
        <v>661</v>
      </c>
      <c r="D80" s="40" t="s">
        <v>146</v>
      </c>
      <c r="E80" s="40" t="s">
        <v>25</v>
      </c>
      <c r="F80" s="47" t="s">
        <v>2261</v>
      </c>
      <c r="G80" s="40" t="s">
        <v>26</v>
      </c>
      <c r="H80" s="40" t="s">
        <v>27</v>
      </c>
      <c r="I80" s="40" t="s">
        <v>40</v>
      </c>
      <c r="J80" s="40">
        <v>23.4</v>
      </c>
      <c r="K80" s="40">
        <v>13</v>
      </c>
      <c r="L80" s="40">
        <v>23.5</v>
      </c>
      <c r="M80" s="40"/>
      <c r="N80" s="40"/>
      <c r="O80" s="40"/>
      <c r="P80" s="40"/>
      <c r="Q80" s="40">
        <v>19</v>
      </c>
      <c r="R80" s="40">
        <v>68</v>
      </c>
      <c r="S80" s="40">
        <f t="shared" si="2"/>
        <v>49</v>
      </c>
      <c r="T80" s="40">
        <v>1</v>
      </c>
      <c r="U80" s="40"/>
      <c r="V80" s="40"/>
      <c r="W80" s="40"/>
      <c r="X80" s="40"/>
      <c r="Y80" s="40"/>
      <c r="Z80" s="40"/>
      <c r="AA80" s="40"/>
      <c r="AB80" s="40"/>
      <c r="AC80" s="40" t="s">
        <v>290</v>
      </c>
      <c r="AD80" s="40" t="s">
        <v>287</v>
      </c>
      <c r="AE80" s="40"/>
      <c r="AF80" s="40"/>
    </row>
    <row r="81" spans="1:32">
      <c r="A81" s="40" t="s">
        <v>2607</v>
      </c>
      <c r="B81" s="88">
        <v>40783</v>
      </c>
      <c r="C81" s="40" t="s">
        <v>646</v>
      </c>
      <c r="D81" s="40" t="s">
        <v>146</v>
      </c>
      <c r="E81" s="40" t="s">
        <v>25</v>
      </c>
      <c r="F81" s="47" t="s">
        <v>2262</v>
      </c>
      <c r="G81" s="40" t="s">
        <v>26</v>
      </c>
      <c r="H81" s="40" t="s">
        <v>33</v>
      </c>
      <c r="I81" s="40" t="s">
        <v>63</v>
      </c>
      <c r="J81" s="40">
        <v>23.95</v>
      </c>
      <c r="K81" s="40">
        <v>13.1</v>
      </c>
      <c r="L81" s="40">
        <v>11.65</v>
      </c>
      <c r="M81" s="40"/>
      <c r="N81" s="40"/>
      <c r="O81" s="40"/>
      <c r="P81" s="40"/>
      <c r="Q81" s="40">
        <v>19</v>
      </c>
      <c r="R81" s="40">
        <v>51</v>
      </c>
      <c r="S81" s="40">
        <f t="shared" si="2"/>
        <v>32</v>
      </c>
      <c r="T81" s="40">
        <v>4</v>
      </c>
      <c r="U81" s="40"/>
      <c r="V81" s="40"/>
      <c r="W81" s="40"/>
      <c r="X81" s="40"/>
      <c r="Y81" s="40"/>
      <c r="Z81" s="40"/>
      <c r="AA81" s="40"/>
      <c r="AB81" s="40"/>
      <c r="AC81" s="40" t="s">
        <v>290</v>
      </c>
      <c r="AD81" s="40" t="s">
        <v>287</v>
      </c>
      <c r="AE81" s="40" t="s">
        <v>351</v>
      </c>
      <c r="AF81" s="40"/>
    </row>
    <row r="82" spans="1:32">
      <c r="A82" s="40" t="s">
        <v>2607</v>
      </c>
      <c r="B82" s="88">
        <v>40783</v>
      </c>
      <c r="C82" s="40" t="s">
        <v>648</v>
      </c>
      <c r="D82" s="40" t="s">
        <v>146</v>
      </c>
      <c r="E82" s="40" t="s">
        <v>25</v>
      </c>
      <c r="F82" s="47" t="s">
        <v>2263</v>
      </c>
      <c r="G82" s="40" t="s">
        <v>26</v>
      </c>
      <c r="H82" s="40" t="s">
        <v>27</v>
      </c>
      <c r="I82" s="40" t="s">
        <v>40</v>
      </c>
      <c r="J82" s="40">
        <v>23.4</v>
      </c>
      <c r="K82" s="40">
        <v>15.1</v>
      </c>
      <c r="L82" s="40">
        <v>21.9</v>
      </c>
      <c r="M82" s="40"/>
      <c r="N82" s="40"/>
      <c r="O82" s="40"/>
      <c r="P82" s="40"/>
      <c r="Q82" s="40">
        <v>21</v>
      </c>
      <c r="R82" s="40">
        <v>58</v>
      </c>
      <c r="S82" s="40">
        <f t="shared" si="2"/>
        <v>37</v>
      </c>
      <c r="T82" s="40">
        <v>4</v>
      </c>
      <c r="U82" s="40"/>
      <c r="V82" s="40"/>
      <c r="W82" s="40"/>
      <c r="X82" s="40"/>
      <c r="Y82" s="40"/>
      <c r="Z82" s="40"/>
      <c r="AA82" s="40"/>
      <c r="AB82" s="40"/>
      <c r="AC82" s="40" t="s">
        <v>288</v>
      </c>
      <c r="AD82" s="40" t="s">
        <v>287</v>
      </c>
      <c r="AE82" s="40" t="s">
        <v>48</v>
      </c>
      <c r="AF82" s="40"/>
    </row>
    <row r="83" spans="1:32">
      <c r="A83" s="41" t="s">
        <v>2607</v>
      </c>
      <c r="B83" s="90">
        <v>40783</v>
      </c>
      <c r="C83" s="41" t="s">
        <v>686</v>
      </c>
      <c r="D83" s="41" t="s">
        <v>29</v>
      </c>
      <c r="E83" s="41" t="s">
        <v>25</v>
      </c>
      <c r="F83" s="71" t="s">
        <v>2615</v>
      </c>
      <c r="G83" s="41"/>
      <c r="H83" s="41"/>
      <c r="I83" s="41"/>
      <c r="J83" s="41"/>
      <c r="K83" s="41"/>
      <c r="L83" s="41"/>
      <c r="M83" s="41"/>
      <c r="N83" s="41"/>
      <c r="O83" s="41"/>
      <c r="P83" s="41"/>
      <c r="Q83" s="41"/>
      <c r="R83" s="41"/>
      <c r="S83" s="41"/>
      <c r="T83" s="41"/>
      <c r="U83" s="41"/>
      <c r="V83" s="41"/>
      <c r="W83" s="41" t="s">
        <v>73</v>
      </c>
      <c r="X83" s="41"/>
      <c r="Y83" s="41"/>
      <c r="Z83" s="41"/>
      <c r="AA83" s="41"/>
      <c r="AB83" s="41"/>
      <c r="AC83" s="41" t="s">
        <v>288</v>
      </c>
      <c r="AD83" s="40" t="s">
        <v>287</v>
      </c>
      <c r="AE83" s="40" t="s">
        <v>48</v>
      </c>
      <c r="AF83" s="40"/>
    </row>
    <row r="84" spans="1:32">
      <c r="A84" s="40" t="s">
        <v>2607</v>
      </c>
      <c r="B84" s="88">
        <v>40783</v>
      </c>
      <c r="C84" s="40" t="s">
        <v>587</v>
      </c>
      <c r="D84" s="40" t="s">
        <v>29</v>
      </c>
      <c r="E84" s="40" t="s">
        <v>25</v>
      </c>
      <c r="F84" s="47" t="s">
        <v>2264</v>
      </c>
      <c r="G84" s="40" t="s">
        <v>26</v>
      </c>
      <c r="H84" s="40" t="s">
        <v>33</v>
      </c>
      <c r="I84" s="40"/>
      <c r="J84" s="40">
        <v>39.700000000000003</v>
      </c>
      <c r="K84" s="40">
        <v>23.15</v>
      </c>
      <c r="L84" s="40">
        <v>10.7</v>
      </c>
      <c r="M84" s="40"/>
      <c r="N84" s="40"/>
      <c r="O84" s="40"/>
      <c r="P84" s="40"/>
      <c r="Q84" s="40">
        <v>19</v>
      </c>
      <c r="R84" s="40">
        <v>138</v>
      </c>
      <c r="S84" s="40">
        <f t="shared" ref="S84:S96" si="3">R84-Q84</f>
        <v>119</v>
      </c>
      <c r="T84" s="40">
        <v>69</v>
      </c>
      <c r="U84" s="40"/>
      <c r="V84" s="40"/>
      <c r="W84" s="40"/>
      <c r="X84" s="40">
        <v>279</v>
      </c>
      <c r="Y84" s="40"/>
      <c r="Z84" s="40"/>
      <c r="AA84" s="40"/>
      <c r="AB84" s="40"/>
      <c r="AC84" s="40" t="s">
        <v>290</v>
      </c>
      <c r="AD84" s="40" t="s">
        <v>287</v>
      </c>
      <c r="AE84" s="40"/>
      <c r="AF84" s="40"/>
    </row>
    <row r="85" spans="1:32">
      <c r="A85" s="40" t="s">
        <v>2607</v>
      </c>
      <c r="B85" s="88">
        <v>40783</v>
      </c>
      <c r="C85" s="40" t="s">
        <v>632</v>
      </c>
      <c r="D85" s="40" t="s">
        <v>29</v>
      </c>
      <c r="E85" s="40" t="s">
        <v>25</v>
      </c>
      <c r="F85" s="47" t="s">
        <v>2265</v>
      </c>
      <c r="G85" s="40" t="s">
        <v>26</v>
      </c>
      <c r="H85" s="40" t="s">
        <v>33</v>
      </c>
      <c r="I85" s="40"/>
      <c r="J85" s="40">
        <v>38.35</v>
      </c>
      <c r="K85" s="40">
        <v>23.05</v>
      </c>
      <c r="L85" s="40">
        <v>11.05</v>
      </c>
      <c r="M85" s="40"/>
      <c r="N85" s="40"/>
      <c r="O85" s="40"/>
      <c r="P85" s="40"/>
      <c r="Q85" s="40">
        <v>21</v>
      </c>
      <c r="R85" s="40">
        <v>137</v>
      </c>
      <c r="S85" s="40">
        <f t="shared" si="3"/>
        <v>116</v>
      </c>
      <c r="T85" s="40">
        <v>144</v>
      </c>
      <c r="U85" s="40"/>
      <c r="V85" s="40"/>
      <c r="W85" s="40"/>
      <c r="X85" s="40">
        <v>285</v>
      </c>
      <c r="Y85" s="40"/>
      <c r="Z85" s="40"/>
      <c r="AA85" s="40"/>
      <c r="AB85" s="40"/>
      <c r="AC85" s="40" t="s">
        <v>288</v>
      </c>
      <c r="AD85" s="40" t="s">
        <v>287</v>
      </c>
      <c r="AE85" s="40"/>
      <c r="AF85" s="40"/>
    </row>
    <row r="86" spans="1:32">
      <c r="A86" s="40" t="s">
        <v>2607</v>
      </c>
      <c r="B86" s="88">
        <v>40783</v>
      </c>
      <c r="C86" s="40" t="s">
        <v>600</v>
      </c>
      <c r="D86" s="40" t="s">
        <v>29</v>
      </c>
      <c r="E86" s="40" t="s">
        <v>25</v>
      </c>
      <c r="F86" s="47" t="s">
        <v>2266</v>
      </c>
      <c r="G86" s="40" t="s">
        <v>26</v>
      </c>
      <c r="H86" s="40" t="s">
        <v>33</v>
      </c>
      <c r="I86" s="40"/>
      <c r="J86" s="40">
        <v>38.5</v>
      </c>
      <c r="K86" s="40">
        <v>23</v>
      </c>
      <c r="L86" s="40">
        <v>12</v>
      </c>
      <c r="M86" s="40"/>
      <c r="N86" s="40"/>
      <c r="O86" s="40"/>
      <c r="P86" s="40"/>
      <c r="Q86" s="40">
        <v>21</v>
      </c>
      <c r="R86" s="40">
        <v>136</v>
      </c>
      <c r="S86" s="40">
        <f t="shared" si="3"/>
        <v>115</v>
      </c>
      <c r="T86" s="40">
        <f>24+130</f>
        <v>154</v>
      </c>
      <c r="U86" s="40"/>
      <c r="V86" s="40"/>
      <c r="W86" s="40"/>
      <c r="X86" s="40">
        <v>278</v>
      </c>
      <c r="Y86" s="40"/>
      <c r="Z86" s="40"/>
      <c r="AA86" s="40"/>
      <c r="AB86" s="40"/>
      <c r="AC86" s="40" t="s">
        <v>288</v>
      </c>
      <c r="AD86" s="40" t="s">
        <v>286</v>
      </c>
      <c r="AE86" s="40" t="s">
        <v>363</v>
      </c>
      <c r="AF86" s="40"/>
    </row>
    <row r="87" spans="1:32">
      <c r="A87" s="40" t="s">
        <v>2607</v>
      </c>
      <c r="B87" s="88">
        <v>40783</v>
      </c>
      <c r="C87" s="40" t="s">
        <v>681</v>
      </c>
      <c r="D87" s="40" t="s">
        <v>29</v>
      </c>
      <c r="E87" s="40" t="s">
        <v>25</v>
      </c>
      <c r="F87" s="47" t="s">
        <v>2267</v>
      </c>
      <c r="G87" s="40" t="s">
        <v>26</v>
      </c>
      <c r="H87" s="40" t="s">
        <v>33</v>
      </c>
      <c r="I87" s="40"/>
      <c r="J87" s="40">
        <v>40</v>
      </c>
      <c r="K87" s="40">
        <v>22.5</v>
      </c>
      <c r="L87" s="40">
        <v>11.5</v>
      </c>
      <c r="M87" s="40"/>
      <c r="N87" s="40"/>
      <c r="O87" s="40"/>
      <c r="P87" s="40"/>
      <c r="Q87" s="40">
        <v>19</v>
      </c>
      <c r="R87" s="40">
        <v>116</v>
      </c>
      <c r="S87" s="40">
        <f t="shared" si="3"/>
        <v>97</v>
      </c>
      <c r="T87" s="40">
        <v>154</v>
      </c>
      <c r="U87" s="40"/>
      <c r="V87" s="40"/>
      <c r="W87" s="40"/>
      <c r="X87" s="40">
        <v>273</v>
      </c>
      <c r="Y87" s="40"/>
      <c r="Z87" s="40"/>
      <c r="AA87" s="40"/>
      <c r="AB87" s="40"/>
      <c r="AC87" s="40" t="s">
        <v>290</v>
      </c>
      <c r="AD87" s="40" t="s">
        <v>109</v>
      </c>
      <c r="AE87" s="40"/>
      <c r="AF87" s="40"/>
    </row>
    <row r="88" spans="1:32">
      <c r="A88" s="40" t="s">
        <v>2607</v>
      </c>
      <c r="B88" s="88">
        <v>40783</v>
      </c>
      <c r="C88" s="40" t="s">
        <v>740</v>
      </c>
      <c r="D88" s="40" t="s">
        <v>29</v>
      </c>
      <c r="E88" s="40" t="s">
        <v>25</v>
      </c>
      <c r="F88" s="47" t="s">
        <v>2268</v>
      </c>
      <c r="G88" s="40" t="s">
        <v>26</v>
      </c>
      <c r="H88" s="40" t="s">
        <v>33</v>
      </c>
      <c r="I88" s="40"/>
      <c r="J88" s="40">
        <v>37.25</v>
      </c>
      <c r="K88" s="40">
        <v>23.25</v>
      </c>
      <c r="L88" s="40">
        <v>10.4</v>
      </c>
      <c r="M88" s="40"/>
      <c r="N88" s="40"/>
      <c r="O88" s="40"/>
      <c r="P88" s="40"/>
      <c r="Q88" s="40">
        <v>21</v>
      </c>
      <c r="R88" s="40">
        <v>143</v>
      </c>
      <c r="S88" s="40">
        <f t="shared" si="3"/>
        <v>122</v>
      </c>
      <c r="T88" s="40">
        <f>6+108</f>
        <v>114</v>
      </c>
      <c r="U88" s="40"/>
      <c r="V88" s="40"/>
      <c r="W88" s="40"/>
      <c r="X88" s="40">
        <v>287</v>
      </c>
      <c r="Y88" s="40"/>
      <c r="Z88" s="40"/>
      <c r="AA88" s="40"/>
      <c r="AB88" s="40"/>
      <c r="AC88" s="40" t="s">
        <v>288</v>
      </c>
      <c r="AD88" s="40" t="s">
        <v>77</v>
      </c>
      <c r="AE88" s="40"/>
      <c r="AF88" s="40"/>
    </row>
    <row r="89" spans="1:32">
      <c r="A89" s="40" t="s">
        <v>2607</v>
      </c>
      <c r="B89" s="88">
        <v>40783</v>
      </c>
      <c r="C89" s="40" t="s">
        <v>588</v>
      </c>
      <c r="D89" s="40" t="s">
        <v>29</v>
      </c>
      <c r="E89" s="40" t="s">
        <v>25</v>
      </c>
      <c r="F89" s="47" t="s">
        <v>2269</v>
      </c>
      <c r="G89" s="40" t="s">
        <v>26</v>
      </c>
      <c r="H89" s="40" t="s">
        <v>33</v>
      </c>
      <c r="I89" s="40"/>
      <c r="J89" s="40">
        <v>41.1</v>
      </c>
      <c r="K89" s="40">
        <v>23.6</v>
      </c>
      <c r="L89" s="40">
        <v>9.65</v>
      </c>
      <c r="M89" s="40"/>
      <c r="N89" s="40"/>
      <c r="O89" s="40"/>
      <c r="P89" s="40"/>
      <c r="Q89" s="40">
        <v>19</v>
      </c>
      <c r="R89" s="40">
        <v>128</v>
      </c>
      <c r="S89" s="40">
        <f t="shared" si="3"/>
        <v>109</v>
      </c>
      <c r="T89" s="40">
        <v>124</v>
      </c>
      <c r="U89" s="40"/>
      <c r="V89" s="40"/>
      <c r="W89" s="40"/>
      <c r="X89" s="40">
        <v>276</v>
      </c>
      <c r="Y89" s="40"/>
      <c r="Z89" s="40"/>
      <c r="AA89" s="40"/>
      <c r="AB89" s="40"/>
      <c r="AC89" s="40" t="s">
        <v>290</v>
      </c>
      <c r="AD89" s="40" t="s">
        <v>109</v>
      </c>
      <c r="AE89" s="40" t="s">
        <v>350</v>
      </c>
      <c r="AF89" s="40"/>
    </row>
    <row r="90" spans="1:32">
      <c r="A90" s="40" t="s">
        <v>2607</v>
      </c>
      <c r="B90" s="88">
        <v>40783</v>
      </c>
      <c r="C90" s="40" t="s">
        <v>641</v>
      </c>
      <c r="D90" s="40" t="s">
        <v>29</v>
      </c>
      <c r="E90" s="40" t="s">
        <v>25</v>
      </c>
      <c r="F90" s="47" t="s">
        <v>2271</v>
      </c>
      <c r="G90" s="40" t="s">
        <v>224</v>
      </c>
      <c r="H90" s="40" t="s">
        <v>33</v>
      </c>
      <c r="I90" s="40"/>
      <c r="J90" s="40">
        <v>36.1</v>
      </c>
      <c r="K90" s="40">
        <v>20.65</v>
      </c>
      <c r="L90" s="40">
        <v>9</v>
      </c>
      <c r="M90" s="40"/>
      <c r="N90" s="40"/>
      <c r="O90" s="40"/>
      <c r="P90" s="40"/>
      <c r="Q90" s="40">
        <v>21</v>
      </c>
      <c r="R90" s="40">
        <v>108</v>
      </c>
      <c r="S90" s="40">
        <f t="shared" si="3"/>
        <v>87</v>
      </c>
      <c r="T90" s="40">
        <v>120</v>
      </c>
      <c r="U90" s="40"/>
      <c r="V90" s="40"/>
      <c r="W90" s="40"/>
      <c r="X90" s="40">
        <v>283</v>
      </c>
      <c r="Y90" s="40"/>
      <c r="Z90" s="40"/>
      <c r="AA90" s="40"/>
      <c r="AB90" s="40"/>
      <c r="AC90" s="40" t="s">
        <v>288</v>
      </c>
      <c r="AD90" s="40" t="s">
        <v>103</v>
      </c>
      <c r="AE90" s="40"/>
      <c r="AF90" s="40"/>
    </row>
    <row r="91" spans="1:32">
      <c r="A91" s="40" t="s">
        <v>2607</v>
      </c>
      <c r="B91" s="88">
        <v>40783</v>
      </c>
      <c r="C91" s="40" t="s">
        <v>674</v>
      </c>
      <c r="D91" s="40" t="s">
        <v>29</v>
      </c>
      <c r="E91" s="40" t="s">
        <v>25</v>
      </c>
      <c r="F91" s="47" t="s">
        <v>2270</v>
      </c>
      <c r="G91" s="40" t="s">
        <v>26</v>
      </c>
      <c r="H91" s="40" t="s">
        <v>27</v>
      </c>
      <c r="I91" s="40" t="s">
        <v>291</v>
      </c>
      <c r="J91" s="40">
        <v>40.049999999999997</v>
      </c>
      <c r="K91" s="40">
        <v>22.2</v>
      </c>
      <c r="L91" s="40">
        <v>17.149999999999999</v>
      </c>
      <c r="M91" s="40"/>
      <c r="N91" s="40"/>
      <c r="O91" s="40"/>
      <c r="P91" s="40"/>
      <c r="Q91" s="40">
        <v>21</v>
      </c>
      <c r="R91" s="40">
        <v>141</v>
      </c>
      <c r="S91" s="40">
        <f t="shared" si="3"/>
        <v>120</v>
      </c>
      <c r="T91" s="40">
        <f>29+93</f>
        <v>122</v>
      </c>
      <c r="U91" s="40"/>
      <c r="V91" s="40"/>
      <c r="W91" s="40"/>
      <c r="X91" s="40">
        <v>274</v>
      </c>
      <c r="Y91" s="40"/>
      <c r="Z91" s="40"/>
      <c r="AA91" s="40"/>
      <c r="AB91" s="40"/>
      <c r="AC91" s="40" t="s">
        <v>288</v>
      </c>
      <c r="AD91" s="40" t="s">
        <v>288</v>
      </c>
      <c r="AE91" s="40"/>
      <c r="AF91" s="40"/>
    </row>
    <row r="92" spans="1:32">
      <c r="A92" s="40" t="s">
        <v>2607</v>
      </c>
      <c r="B92" s="88">
        <v>40783</v>
      </c>
      <c r="C92" s="40" t="s">
        <v>604</v>
      </c>
      <c r="D92" s="40" t="s">
        <v>32</v>
      </c>
      <c r="E92" s="40" t="s">
        <v>25</v>
      </c>
      <c r="F92" s="47" t="s">
        <v>2272</v>
      </c>
      <c r="G92" s="40" t="s">
        <v>26</v>
      </c>
      <c r="H92" s="40" t="s">
        <v>27</v>
      </c>
      <c r="I92" s="40" t="s">
        <v>291</v>
      </c>
      <c r="J92" s="40">
        <v>26.15</v>
      </c>
      <c r="K92" s="40">
        <v>16.7</v>
      </c>
      <c r="L92" s="40">
        <v>11.55</v>
      </c>
      <c r="M92" s="40"/>
      <c r="N92" s="40"/>
      <c r="O92" s="40"/>
      <c r="P92" s="40"/>
      <c r="Q92" s="40">
        <v>19</v>
      </c>
      <c r="R92" s="40">
        <v>57</v>
      </c>
      <c r="S92" s="40">
        <f t="shared" si="3"/>
        <v>38</v>
      </c>
      <c r="T92" s="40">
        <v>82</v>
      </c>
      <c r="U92" s="40"/>
      <c r="V92" s="40" t="s">
        <v>354</v>
      </c>
      <c r="W92" s="40"/>
      <c r="X92" s="40">
        <v>282</v>
      </c>
      <c r="Y92" s="40"/>
      <c r="Z92" s="40"/>
      <c r="AA92" s="40"/>
      <c r="AB92" s="40"/>
      <c r="AC92" s="40" t="s">
        <v>290</v>
      </c>
      <c r="AD92" s="40" t="s">
        <v>77</v>
      </c>
      <c r="AE92" s="40"/>
      <c r="AF92" s="41"/>
    </row>
    <row r="93" spans="1:32">
      <c r="A93" s="40" t="s">
        <v>2607</v>
      </c>
      <c r="B93" s="88">
        <v>40783</v>
      </c>
      <c r="C93" s="40" t="s">
        <v>620</v>
      </c>
      <c r="D93" s="40" t="s">
        <v>32</v>
      </c>
      <c r="E93" s="40" t="s">
        <v>25</v>
      </c>
      <c r="F93" s="47" t="s">
        <v>2273</v>
      </c>
      <c r="G93" s="40" t="s">
        <v>26</v>
      </c>
      <c r="H93" s="40" t="s">
        <v>27</v>
      </c>
      <c r="I93" s="40" t="s">
        <v>291</v>
      </c>
      <c r="J93" s="40">
        <v>27.95</v>
      </c>
      <c r="K93" s="40">
        <v>16.05</v>
      </c>
      <c r="L93" s="40">
        <v>12.95</v>
      </c>
      <c r="M93" s="40"/>
      <c r="N93" s="40"/>
      <c r="O93" s="40"/>
      <c r="P93" s="40"/>
      <c r="Q93" s="40">
        <v>19</v>
      </c>
      <c r="R93" s="40">
        <v>66</v>
      </c>
      <c r="S93" s="40">
        <f t="shared" si="3"/>
        <v>47</v>
      </c>
      <c r="T93" s="40">
        <v>60</v>
      </c>
      <c r="U93" s="40"/>
      <c r="V93" s="40"/>
      <c r="W93" s="40"/>
      <c r="X93" s="40">
        <v>286</v>
      </c>
      <c r="Y93" s="40"/>
      <c r="Z93" s="40"/>
      <c r="AA93" s="40"/>
      <c r="AB93" s="40"/>
      <c r="AC93" s="40" t="s">
        <v>290</v>
      </c>
      <c r="AD93" s="40" t="s">
        <v>288</v>
      </c>
      <c r="AE93" s="40"/>
      <c r="AF93" s="40"/>
    </row>
    <row r="94" spans="1:32">
      <c r="A94" s="40" t="s">
        <v>2607</v>
      </c>
      <c r="B94" s="88">
        <v>40783</v>
      </c>
      <c r="C94" s="40" t="s">
        <v>613</v>
      </c>
      <c r="D94" s="40" t="s">
        <v>32</v>
      </c>
      <c r="E94" s="40" t="s">
        <v>25</v>
      </c>
      <c r="F94" s="47" t="s">
        <v>2274</v>
      </c>
      <c r="G94" s="40" t="s">
        <v>26</v>
      </c>
      <c r="H94" s="40" t="s">
        <v>27</v>
      </c>
      <c r="I94" s="40"/>
      <c r="J94" s="40">
        <v>27.2</v>
      </c>
      <c r="K94" s="40">
        <v>16.100000000000001</v>
      </c>
      <c r="L94" s="40">
        <v>12.95</v>
      </c>
      <c r="M94" s="40"/>
      <c r="N94" s="40"/>
      <c r="O94" s="40"/>
      <c r="P94" s="40"/>
      <c r="Q94" s="40">
        <v>19</v>
      </c>
      <c r="R94" s="40">
        <v>69</v>
      </c>
      <c r="S94" s="40">
        <f t="shared" si="3"/>
        <v>50</v>
      </c>
      <c r="T94" s="40">
        <v>97</v>
      </c>
      <c r="U94" s="40"/>
      <c r="V94" s="40"/>
      <c r="W94" s="40"/>
      <c r="X94" s="40">
        <v>281</v>
      </c>
      <c r="Y94" s="40"/>
      <c r="Z94" s="40"/>
      <c r="AA94" s="40"/>
      <c r="AB94" s="40"/>
      <c r="AC94" s="40" t="s">
        <v>290</v>
      </c>
      <c r="AD94" s="40" t="s">
        <v>109</v>
      </c>
      <c r="AE94" s="40" t="s">
        <v>369</v>
      </c>
      <c r="AF94" s="40"/>
    </row>
    <row r="95" spans="1:32">
      <c r="A95" s="40" t="s">
        <v>2607</v>
      </c>
      <c r="B95" s="88">
        <v>40783</v>
      </c>
      <c r="C95" s="40" t="s">
        <v>589</v>
      </c>
      <c r="D95" s="40" t="s">
        <v>32</v>
      </c>
      <c r="E95" s="40" t="s">
        <v>25</v>
      </c>
      <c r="F95" s="47" t="s">
        <v>2275</v>
      </c>
      <c r="G95" s="40" t="s">
        <v>26</v>
      </c>
      <c r="H95" s="40" t="s">
        <v>66</v>
      </c>
      <c r="I95" s="40" t="s">
        <v>353</v>
      </c>
      <c r="J95" s="40">
        <v>26.2</v>
      </c>
      <c r="K95" s="40">
        <v>16.7</v>
      </c>
      <c r="L95" s="40">
        <v>10.55</v>
      </c>
      <c r="M95" s="40"/>
      <c r="N95" s="40"/>
      <c r="O95" s="40"/>
      <c r="P95" s="40"/>
      <c r="Q95" s="40">
        <v>21</v>
      </c>
      <c r="R95" s="40">
        <v>68</v>
      </c>
      <c r="S95" s="40">
        <f t="shared" si="3"/>
        <v>47</v>
      </c>
      <c r="T95" s="40">
        <f>15+129</f>
        <v>144</v>
      </c>
      <c r="U95" s="40"/>
      <c r="V95" s="40"/>
      <c r="W95" s="40"/>
      <c r="X95" s="40">
        <v>277</v>
      </c>
      <c r="Y95" s="40"/>
      <c r="Z95" s="40"/>
      <c r="AA95" s="40"/>
      <c r="AB95" s="40"/>
      <c r="AC95" s="40" t="s">
        <v>288</v>
      </c>
      <c r="AD95" s="40" t="s">
        <v>103</v>
      </c>
      <c r="AE95" s="40" t="s">
        <v>375</v>
      </c>
      <c r="AF95" s="40"/>
    </row>
    <row r="96" spans="1:32">
      <c r="A96" s="40" t="s">
        <v>2607</v>
      </c>
      <c r="B96" s="88">
        <v>40783</v>
      </c>
      <c r="C96" s="40" t="s">
        <v>609</v>
      </c>
      <c r="D96" s="40" t="s">
        <v>32</v>
      </c>
      <c r="E96" s="40" t="s">
        <v>25</v>
      </c>
      <c r="F96" s="47" t="s">
        <v>2276</v>
      </c>
      <c r="G96" s="40" t="s">
        <v>26</v>
      </c>
      <c r="H96" s="40" t="s">
        <v>66</v>
      </c>
      <c r="I96" s="40"/>
      <c r="J96" s="40">
        <v>27.25</v>
      </c>
      <c r="K96" s="40">
        <v>17.399999999999999</v>
      </c>
      <c r="L96" s="40">
        <v>12.3</v>
      </c>
      <c r="M96" s="40"/>
      <c r="N96" s="40"/>
      <c r="O96" s="40"/>
      <c r="P96" s="40"/>
      <c r="Q96" s="40">
        <v>19</v>
      </c>
      <c r="R96" s="40">
        <v>74</v>
      </c>
      <c r="S96" s="40">
        <f t="shared" si="3"/>
        <v>55</v>
      </c>
      <c r="T96" s="40">
        <v>35</v>
      </c>
      <c r="U96" s="40"/>
      <c r="V96" s="40" t="s">
        <v>355</v>
      </c>
      <c r="W96" s="40"/>
      <c r="X96" s="40"/>
      <c r="Y96" s="40"/>
      <c r="Z96" s="40"/>
      <c r="AA96" s="40"/>
      <c r="AB96" s="40"/>
      <c r="AC96" s="40" t="s">
        <v>290</v>
      </c>
      <c r="AD96" s="40" t="s">
        <v>288</v>
      </c>
      <c r="AE96" s="40"/>
      <c r="AF96" s="40"/>
    </row>
    <row r="97" spans="1:32">
      <c r="A97" s="41" t="s">
        <v>2607</v>
      </c>
      <c r="B97" s="90">
        <v>40783</v>
      </c>
      <c r="C97" s="41" t="s">
        <v>741</v>
      </c>
      <c r="D97" s="41" t="s">
        <v>30</v>
      </c>
      <c r="E97" s="41" t="s">
        <v>25</v>
      </c>
      <c r="F97" s="71" t="s">
        <v>2616</v>
      </c>
      <c r="G97" s="41"/>
      <c r="H97" s="41"/>
      <c r="I97" s="41"/>
      <c r="J97" s="41"/>
      <c r="K97" s="41"/>
      <c r="L97" s="41"/>
      <c r="M97" s="41"/>
      <c r="N97" s="41"/>
      <c r="O97" s="41"/>
      <c r="P97" s="41"/>
      <c r="Q97" s="41"/>
      <c r="R97" s="41"/>
      <c r="S97" s="41"/>
      <c r="T97" s="41"/>
      <c r="U97" s="41"/>
      <c r="V97" s="41" t="s">
        <v>361</v>
      </c>
      <c r="W97" s="41" t="s">
        <v>73</v>
      </c>
      <c r="X97" s="41"/>
      <c r="Y97" s="41"/>
      <c r="Z97" s="41"/>
      <c r="AA97" s="41"/>
      <c r="AB97" s="41"/>
      <c r="AC97" s="41" t="s">
        <v>288</v>
      </c>
      <c r="AD97" s="40" t="s">
        <v>77</v>
      </c>
      <c r="AE97" s="40"/>
      <c r="AF97" s="45"/>
    </row>
    <row r="98" spans="1:32">
      <c r="A98" s="40" t="s">
        <v>2607</v>
      </c>
      <c r="B98" s="88">
        <v>40783</v>
      </c>
      <c r="C98" s="40" t="s">
        <v>666</v>
      </c>
      <c r="D98" s="40" t="s">
        <v>30</v>
      </c>
      <c r="E98" s="40" t="s">
        <v>25</v>
      </c>
      <c r="F98" s="47" t="s">
        <v>2277</v>
      </c>
      <c r="G98" s="40" t="s">
        <v>26</v>
      </c>
      <c r="H98" s="40" t="s">
        <v>27</v>
      </c>
      <c r="I98" s="40"/>
      <c r="J98" s="40">
        <v>27.4</v>
      </c>
      <c r="K98" s="40">
        <v>17</v>
      </c>
      <c r="L98" s="40">
        <v>16.3</v>
      </c>
      <c r="M98" s="40"/>
      <c r="N98" s="40"/>
      <c r="O98" s="40"/>
      <c r="P98" s="40"/>
      <c r="Q98" s="40">
        <v>19</v>
      </c>
      <c r="R98" s="40">
        <v>59</v>
      </c>
      <c r="S98" s="40">
        <f t="shared" ref="S98:S124" si="4">R98-Q98</f>
        <v>40</v>
      </c>
      <c r="T98" s="40">
        <v>45</v>
      </c>
      <c r="U98" s="40"/>
      <c r="V98" s="40"/>
      <c r="W98" s="40"/>
      <c r="X98" s="40">
        <v>275</v>
      </c>
      <c r="Y98" s="40"/>
      <c r="Z98" s="40"/>
      <c r="AA98" s="40"/>
      <c r="AB98" s="40"/>
      <c r="AC98" s="40" t="s">
        <v>290</v>
      </c>
      <c r="AD98" s="40" t="s">
        <v>103</v>
      </c>
      <c r="AE98" s="40"/>
      <c r="AF98" s="41"/>
    </row>
    <row r="99" spans="1:32">
      <c r="A99" s="40" t="s">
        <v>2607</v>
      </c>
      <c r="B99" s="88">
        <v>40783</v>
      </c>
      <c r="C99" s="40" t="s">
        <v>626</v>
      </c>
      <c r="D99" s="40" t="s">
        <v>30</v>
      </c>
      <c r="E99" s="40" t="s">
        <v>25</v>
      </c>
      <c r="F99" s="47" t="s">
        <v>2278</v>
      </c>
      <c r="G99" s="40" t="s">
        <v>26</v>
      </c>
      <c r="H99" s="40" t="s">
        <v>27</v>
      </c>
      <c r="I99" s="40" t="s">
        <v>40</v>
      </c>
      <c r="J99" s="40">
        <v>28.7</v>
      </c>
      <c r="K99" s="40">
        <v>17.75</v>
      </c>
      <c r="L99" s="40">
        <v>17.2</v>
      </c>
      <c r="M99" s="40"/>
      <c r="N99" s="40"/>
      <c r="O99" s="40"/>
      <c r="P99" s="40"/>
      <c r="Q99" s="40">
        <v>19</v>
      </c>
      <c r="R99" s="40">
        <v>62</v>
      </c>
      <c r="S99" s="40">
        <f t="shared" si="4"/>
        <v>43</v>
      </c>
      <c r="T99" s="40">
        <v>14</v>
      </c>
      <c r="U99" s="40"/>
      <c r="V99" s="40"/>
      <c r="W99" s="40"/>
      <c r="X99" s="40">
        <v>284</v>
      </c>
      <c r="Y99" s="40"/>
      <c r="Z99" s="40"/>
      <c r="AA99" s="40"/>
      <c r="AB99" s="40"/>
      <c r="AC99" s="40" t="s">
        <v>290</v>
      </c>
      <c r="AD99" s="41" t="s">
        <v>109</v>
      </c>
      <c r="AE99" s="41" t="s">
        <v>2592</v>
      </c>
      <c r="AF99" s="40"/>
    </row>
    <row r="100" spans="1:32">
      <c r="A100" s="40" t="s">
        <v>2606</v>
      </c>
      <c r="B100" s="88">
        <v>40784</v>
      </c>
      <c r="C100" s="40" t="s">
        <v>604</v>
      </c>
      <c r="D100" s="40" t="s">
        <v>36</v>
      </c>
      <c r="E100" s="40" t="s">
        <v>53</v>
      </c>
      <c r="F100" s="47" t="s">
        <v>2279</v>
      </c>
      <c r="G100" s="40" t="s">
        <v>224</v>
      </c>
      <c r="H100" s="40" t="s">
        <v>33</v>
      </c>
      <c r="I100" s="40"/>
      <c r="J100" s="40">
        <v>32.1</v>
      </c>
      <c r="K100" s="40"/>
      <c r="L100" s="40">
        <v>4.5999999999999996</v>
      </c>
      <c r="M100" s="40">
        <v>128.1</v>
      </c>
      <c r="N100" s="40">
        <v>88.7</v>
      </c>
      <c r="O100" s="40"/>
      <c r="P100" s="40"/>
      <c r="Q100" s="40">
        <v>21</v>
      </c>
      <c r="R100" s="40">
        <v>97</v>
      </c>
      <c r="S100" s="40">
        <f t="shared" si="4"/>
        <v>76</v>
      </c>
      <c r="T100" s="40">
        <v>3</v>
      </c>
      <c r="U100" s="40"/>
      <c r="V100" s="40"/>
      <c r="W100" s="40"/>
      <c r="X100" s="40"/>
      <c r="Y100" s="40"/>
      <c r="Z100" s="40"/>
      <c r="AA100" s="40"/>
      <c r="AB100" s="40"/>
      <c r="AC100" s="40" t="s">
        <v>288</v>
      </c>
      <c r="AD100" s="40" t="s">
        <v>244</v>
      </c>
      <c r="AE100" s="40"/>
      <c r="AF100" s="40"/>
    </row>
    <row r="101" spans="1:32" s="89" customFormat="1">
      <c r="A101" s="40" t="s">
        <v>2606</v>
      </c>
      <c r="B101" s="88">
        <v>40784</v>
      </c>
      <c r="C101" s="40" t="s">
        <v>587</v>
      </c>
      <c r="D101" s="40" t="s">
        <v>24</v>
      </c>
      <c r="E101" s="40" t="s">
        <v>25</v>
      </c>
      <c r="F101" s="47" t="s">
        <v>2280</v>
      </c>
      <c r="G101" s="40" t="s">
        <v>26</v>
      </c>
      <c r="H101" s="40" t="s">
        <v>27</v>
      </c>
      <c r="I101" s="40" t="s">
        <v>291</v>
      </c>
      <c r="J101" s="40">
        <v>49</v>
      </c>
      <c r="K101" s="40">
        <v>25.55</v>
      </c>
      <c r="L101" s="40">
        <v>29.85</v>
      </c>
      <c r="M101" s="40"/>
      <c r="N101" s="40"/>
      <c r="O101" s="40"/>
      <c r="P101" s="40"/>
      <c r="Q101" s="40">
        <v>20</v>
      </c>
      <c r="R101" s="40">
        <v>302</v>
      </c>
      <c r="S101" s="40">
        <f t="shared" si="4"/>
        <v>282</v>
      </c>
      <c r="T101" s="40">
        <v>43</v>
      </c>
      <c r="U101" s="40"/>
      <c r="V101" s="40"/>
      <c r="W101" s="40"/>
      <c r="X101" s="40">
        <v>291</v>
      </c>
      <c r="Y101" s="40"/>
      <c r="Z101" s="40"/>
      <c r="AA101" s="40"/>
      <c r="AB101" s="40"/>
      <c r="AC101" s="40" t="s">
        <v>290</v>
      </c>
      <c r="AD101" s="40" t="s">
        <v>103</v>
      </c>
      <c r="AE101" s="40"/>
      <c r="AF101" s="40"/>
    </row>
    <row r="102" spans="1:32">
      <c r="A102" s="40" t="s">
        <v>2606</v>
      </c>
      <c r="B102" s="88">
        <v>40784</v>
      </c>
      <c r="C102" s="40" t="s">
        <v>618</v>
      </c>
      <c r="D102" s="40" t="s">
        <v>31</v>
      </c>
      <c r="E102" s="40" t="s">
        <v>25</v>
      </c>
      <c r="F102" s="47" t="s">
        <v>2281</v>
      </c>
      <c r="G102" s="40" t="s">
        <v>26</v>
      </c>
      <c r="H102" s="40" t="s">
        <v>27</v>
      </c>
      <c r="I102" s="40" t="s">
        <v>40</v>
      </c>
      <c r="J102" s="40">
        <v>40.299999999999997</v>
      </c>
      <c r="K102" s="40">
        <v>20.45</v>
      </c>
      <c r="L102" s="40">
        <v>27.3</v>
      </c>
      <c r="M102" s="40"/>
      <c r="N102" s="40"/>
      <c r="O102" s="40"/>
      <c r="P102" s="40"/>
      <c r="Q102" s="40">
        <v>19</v>
      </c>
      <c r="R102" s="40">
        <v>222</v>
      </c>
      <c r="S102" s="40">
        <f t="shared" si="4"/>
        <v>203</v>
      </c>
      <c r="T102" s="40">
        <v>29</v>
      </c>
      <c r="U102" s="40"/>
      <c r="V102" s="40"/>
      <c r="W102" s="40"/>
      <c r="X102" s="40"/>
      <c r="Y102" s="40"/>
      <c r="Z102" s="40"/>
      <c r="AA102" s="40"/>
      <c r="AB102" s="40"/>
      <c r="AC102" s="40" t="s">
        <v>290</v>
      </c>
      <c r="AD102" s="41" t="s">
        <v>103</v>
      </c>
      <c r="AE102" s="41" t="s">
        <v>383</v>
      </c>
      <c r="AF102" s="40"/>
    </row>
    <row r="103" spans="1:32">
      <c r="A103" s="40" t="s">
        <v>2606</v>
      </c>
      <c r="B103" s="88">
        <v>40784</v>
      </c>
      <c r="C103" s="40" t="s">
        <v>649</v>
      </c>
      <c r="D103" s="40" t="s">
        <v>31</v>
      </c>
      <c r="E103" s="40" t="s">
        <v>25</v>
      </c>
      <c r="F103" s="47" t="s">
        <v>2282</v>
      </c>
      <c r="G103" s="40" t="s">
        <v>26</v>
      </c>
      <c r="H103" s="40" t="s">
        <v>27</v>
      </c>
      <c r="I103" s="40"/>
      <c r="J103" s="40">
        <v>40.15</v>
      </c>
      <c r="K103" s="40">
        <v>20.25</v>
      </c>
      <c r="L103" s="40">
        <v>29.5</v>
      </c>
      <c r="M103" s="40"/>
      <c r="N103" s="40"/>
      <c r="O103" s="40"/>
      <c r="P103" s="40"/>
      <c r="Q103" s="40">
        <v>21</v>
      </c>
      <c r="R103" s="40">
        <v>214</v>
      </c>
      <c r="S103" s="40">
        <f t="shared" si="4"/>
        <v>193</v>
      </c>
      <c r="T103" s="40">
        <v>32</v>
      </c>
      <c r="U103" s="40"/>
      <c r="V103" s="40"/>
      <c r="W103" s="40"/>
      <c r="X103" s="40"/>
      <c r="Y103" s="40"/>
      <c r="Z103" s="40"/>
      <c r="AA103" s="40"/>
      <c r="AB103" s="40"/>
      <c r="AC103" s="40" t="s">
        <v>288</v>
      </c>
      <c r="AD103" s="40" t="s">
        <v>244</v>
      </c>
      <c r="AE103" s="40"/>
      <c r="AF103" s="40"/>
    </row>
    <row r="104" spans="1:32">
      <c r="A104" s="40" t="s">
        <v>2606</v>
      </c>
      <c r="B104" s="88">
        <v>40784</v>
      </c>
      <c r="C104" s="40" t="s">
        <v>642</v>
      </c>
      <c r="D104" s="40" t="s">
        <v>31</v>
      </c>
      <c r="E104" s="40" t="s">
        <v>25</v>
      </c>
      <c r="F104" s="47" t="s">
        <v>2283</v>
      </c>
      <c r="G104" s="40" t="s">
        <v>26</v>
      </c>
      <c r="H104" s="40" t="s">
        <v>33</v>
      </c>
      <c r="I104" s="40" t="s">
        <v>63</v>
      </c>
      <c r="J104" s="40">
        <v>40</v>
      </c>
      <c r="K104" s="40">
        <v>19.399999999999999</v>
      </c>
      <c r="L104" s="40">
        <v>15.55</v>
      </c>
      <c r="M104" s="40"/>
      <c r="N104" s="40"/>
      <c r="O104" s="40"/>
      <c r="P104" s="40"/>
      <c r="Q104" s="40">
        <v>19</v>
      </c>
      <c r="R104" s="40">
        <v>177</v>
      </c>
      <c r="S104" s="40">
        <f t="shared" si="4"/>
        <v>158</v>
      </c>
      <c r="T104" s="40">
        <v>27</v>
      </c>
      <c r="U104" s="40"/>
      <c r="V104" s="40"/>
      <c r="W104" s="40"/>
      <c r="X104" s="40"/>
      <c r="Y104" s="40"/>
      <c r="Z104" s="40"/>
      <c r="AA104" s="40"/>
      <c r="AB104" s="40"/>
      <c r="AC104" s="40" t="s">
        <v>290</v>
      </c>
      <c r="AD104" s="40" t="s">
        <v>288</v>
      </c>
      <c r="AE104" s="40"/>
      <c r="AF104" s="40"/>
    </row>
    <row r="105" spans="1:32">
      <c r="A105" s="40" t="s">
        <v>2606</v>
      </c>
      <c r="B105" s="88">
        <v>40784</v>
      </c>
      <c r="C105" s="40" t="s">
        <v>671</v>
      </c>
      <c r="D105" s="40" t="s">
        <v>37</v>
      </c>
      <c r="E105" s="40" t="s">
        <v>25</v>
      </c>
      <c r="F105" s="47" t="s">
        <v>2284</v>
      </c>
      <c r="G105" s="40" t="s">
        <v>26</v>
      </c>
      <c r="H105" s="40" t="s">
        <v>33</v>
      </c>
      <c r="I105" s="40" t="s">
        <v>63</v>
      </c>
      <c r="J105" s="40">
        <v>32.5</v>
      </c>
      <c r="K105" s="40">
        <v>17.3</v>
      </c>
      <c r="L105" s="40">
        <v>13.4</v>
      </c>
      <c r="M105" s="40"/>
      <c r="N105" s="40"/>
      <c r="O105" s="40"/>
      <c r="P105" s="40"/>
      <c r="Q105" s="40">
        <v>21</v>
      </c>
      <c r="R105" s="40">
        <v>118</v>
      </c>
      <c r="S105" s="40">
        <f t="shared" si="4"/>
        <v>97</v>
      </c>
      <c r="T105" s="40">
        <v>2</v>
      </c>
      <c r="U105" s="40"/>
      <c r="V105" s="40"/>
      <c r="W105" s="40"/>
      <c r="X105" s="40"/>
      <c r="Y105" s="40"/>
      <c r="Z105" s="40"/>
      <c r="AA105" s="40"/>
      <c r="AB105" s="40"/>
      <c r="AC105" s="40" t="s">
        <v>288</v>
      </c>
      <c r="AD105" s="40" t="s">
        <v>103</v>
      </c>
      <c r="AE105" s="40" t="s">
        <v>381</v>
      </c>
      <c r="AF105" s="40"/>
    </row>
    <row r="106" spans="1:32">
      <c r="A106" s="40" t="s">
        <v>2606</v>
      </c>
      <c r="B106" s="88">
        <v>40784</v>
      </c>
      <c r="C106" s="40" t="s">
        <v>655</v>
      </c>
      <c r="D106" s="40" t="s">
        <v>37</v>
      </c>
      <c r="E106" s="40" t="s">
        <v>25</v>
      </c>
      <c r="F106" s="47" t="s">
        <v>2285</v>
      </c>
      <c r="G106" s="40" t="s">
        <v>26</v>
      </c>
      <c r="H106" s="40" t="s">
        <v>33</v>
      </c>
      <c r="I106" s="40" t="s">
        <v>63</v>
      </c>
      <c r="J106" s="40">
        <v>35</v>
      </c>
      <c r="K106" s="40">
        <v>18.75</v>
      </c>
      <c r="L106" s="40">
        <v>13.25</v>
      </c>
      <c r="M106" s="40"/>
      <c r="N106" s="40"/>
      <c r="O106" s="40"/>
      <c r="P106" s="40"/>
      <c r="Q106" s="40">
        <v>19</v>
      </c>
      <c r="R106" s="40">
        <v>94</v>
      </c>
      <c r="S106" s="40">
        <f t="shared" si="4"/>
        <v>75</v>
      </c>
      <c r="T106" s="40">
        <v>5</v>
      </c>
      <c r="U106" s="40"/>
      <c r="V106" s="40"/>
      <c r="W106" s="40"/>
      <c r="X106" s="40"/>
      <c r="Y106" s="40"/>
      <c r="Z106" s="40"/>
      <c r="AA106" s="40"/>
      <c r="AB106" s="40"/>
      <c r="AC106" s="40" t="s">
        <v>290</v>
      </c>
      <c r="AD106" s="40" t="s">
        <v>288</v>
      </c>
      <c r="AE106" s="40"/>
      <c r="AF106" s="40"/>
    </row>
    <row r="107" spans="1:32">
      <c r="A107" s="40" t="s">
        <v>2606</v>
      </c>
      <c r="B107" s="88">
        <v>40784</v>
      </c>
      <c r="C107" s="40" t="s">
        <v>687</v>
      </c>
      <c r="D107" s="40" t="s">
        <v>37</v>
      </c>
      <c r="E107" s="40" t="s">
        <v>25</v>
      </c>
      <c r="F107" s="47" t="s">
        <v>2286</v>
      </c>
      <c r="G107" s="40" t="s">
        <v>26</v>
      </c>
      <c r="H107" s="40" t="s">
        <v>66</v>
      </c>
      <c r="I107" s="40"/>
      <c r="J107" s="40">
        <v>33</v>
      </c>
      <c r="K107" s="40">
        <v>17.25</v>
      </c>
      <c r="L107" s="40">
        <v>15.7</v>
      </c>
      <c r="M107" s="40"/>
      <c r="N107" s="40"/>
      <c r="O107" s="40"/>
      <c r="P107" s="40"/>
      <c r="Q107" s="40">
        <v>21</v>
      </c>
      <c r="R107" s="40">
        <v>103</v>
      </c>
      <c r="S107" s="40">
        <f t="shared" si="4"/>
        <v>82</v>
      </c>
      <c r="T107" s="40">
        <v>2</v>
      </c>
      <c r="U107" s="40"/>
      <c r="V107" s="40"/>
      <c r="W107" s="40"/>
      <c r="X107" s="40"/>
      <c r="Y107" s="40"/>
      <c r="Z107" s="40"/>
      <c r="AA107" s="40"/>
      <c r="AB107" s="40"/>
      <c r="AC107" s="40" t="s">
        <v>288</v>
      </c>
      <c r="AD107" s="40" t="s">
        <v>288</v>
      </c>
      <c r="AE107" s="40"/>
      <c r="AF107" s="40"/>
    </row>
    <row r="108" spans="1:32">
      <c r="A108" s="40" t="s">
        <v>2606</v>
      </c>
      <c r="B108" s="88">
        <v>40784</v>
      </c>
      <c r="C108" s="40" t="s">
        <v>591</v>
      </c>
      <c r="D108" s="40" t="s">
        <v>29</v>
      </c>
      <c r="E108" s="40" t="s">
        <v>25</v>
      </c>
      <c r="F108" s="47" t="s">
        <v>2287</v>
      </c>
      <c r="G108" s="40" t="s">
        <v>26</v>
      </c>
      <c r="H108" s="40" t="s">
        <v>27</v>
      </c>
      <c r="I108" s="40"/>
      <c r="J108" s="40">
        <v>41.7</v>
      </c>
      <c r="K108" s="40">
        <v>24.9</v>
      </c>
      <c r="L108" s="40">
        <v>21.25</v>
      </c>
      <c r="M108" s="40"/>
      <c r="N108" s="40"/>
      <c r="O108" s="40"/>
      <c r="P108" s="40"/>
      <c r="Q108" s="40">
        <v>19</v>
      </c>
      <c r="R108" s="40">
        <v>143</v>
      </c>
      <c r="S108" s="40">
        <f t="shared" si="4"/>
        <v>124</v>
      </c>
      <c r="T108" s="40">
        <v>144</v>
      </c>
      <c r="U108" s="40"/>
      <c r="V108" s="40"/>
      <c r="W108" s="40"/>
      <c r="X108" s="40">
        <v>289</v>
      </c>
      <c r="Y108" s="40"/>
      <c r="Z108" s="40"/>
      <c r="AA108" s="40"/>
      <c r="AB108" s="40"/>
      <c r="AC108" s="40" t="s">
        <v>290</v>
      </c>
      <c r="AD108" s="45" t="s">
        <v>244</v>
      </c>
      <c r="AE108" s="45" t="s">
        <v>2602</v>
      </c>
      <c r="AF108" s="40"/>
    </row>
    <row r="109" spans="1:32">
      <c r="A109" s="40" t="s">
        <v>2606</v>
      </c>
      <c r="B109" s="88">
        <v>40784</v>
      </c>
      <c r="C109" s="40" t="s">
        <v>683</v>
      </c>
      <c r="D109" s="40" t="s">
        <v>29</v>
      </c>
      <c r="E109" s="40" t="s">
        <v>25</v>
      </c>
      <c r="F109" s="47" t="s">
        <v>2288</v>
      </c>
      <c r="G109" s="40" t="s">
        <v>26</v>
      </c>
      <c r="H109" s="40" t="s">
        <v>33</v>
      </c>
      <c r="I109" s="40"/>
      <c r="J109" s="40">
        <v>37.4</v>
      </c>
      <c r="K109" s="40">
        <v>23.35</v>
      </c>
      <c r="L109" s="40">
        <v>7.8</v>
      </c>
      <c r="M109" s="40"/>
      <c r="N109" s="40"/>
      <c r="O109" s="40"/>
      <c r="P109" s="40"/>
      <c r="Q109" s="40">
        <v>21</v>
      </c>
      <c r="R109" s="40">
        <v>113</v>
      </c>
      <c r="S109" s="40">
        <f t="shared" si="4"/>
        <v>92</v>
      </c>
      <c r="T109" s="40">
        <f>19+94</f>
        <v>113</v>
      </c>
      <c r="U109" s="40"/>
      <c r="V109" s="40"/>
      <c r="W109" s="40"/>
      <c r="X109" s="40">
        <v>290</v>
      </c>
      <c r="Y109" s="40"/>
      <c r="Z109" s="40"/>
      <c r="AA109" s="40"/>
      <c r="AB109" s="40"/>
      <c r="AC109" s="40" t="s">
        <v>288</v>
      </c>
      <c r="AD109" s="41" t="s">
        <v>288</v>
      </c>
      <c r="AE109" s="41" t="s">
        <v>2592</v>
      </c>
      <c r="AF109" s="40"/>
    </row>
    <row r="110" spans="1:32">
      <c r="A110" s="40" t="s">
        <v>2606</v>
      </c>
      <c r="B110" s="88">
        <v>40784</v>
      </c>
      <c r="C110" s="40" t="s">
        <v>588</v>
      </c>
      <c r="D110" s="40" t="s">
        <v>29</v>
      </c>
      <c r="E110" s="40" t="s">
        <v>25</v>
      </c>
      <c r="F110" s="47" t="s">
        <v>2289</v>
      </c>
      <c r="G110" s="40" t="s">
        <v>26</v>
      </c>
      <c r="H110" s="40" t="s">
        <v>27</v>
      </c>
      <c r="I110" s="40" t="s">
        <v>291</v>
      </c>
      <c r="J110" s="40">
        <v>41.15</v>
      </c>
      <c r="K110" s="40">
        <v>22.9</v>
      </c>
      <c r="L110" s="40">
        <v>17.05</v>
      </c>
      <c r="M110" s="40"/>
      <c r="N110" s="40"/>
      <c r="O110" s="40"/>
      <c r="P110" s="40"/>
      <c r="Q110" s="40">
        <v>19</v>
      </c>
      <c r="R110" s="40">
        <v>151</v>
      </c>
      <c r="S110" s="40">
        <f t="shared" si="4"/>
        <v>132</v>
      </c>
      <c r="T110" s="40">
        <v>135</v>
      </c>
      <c r="U110" s="40"/>
      <c r="V110" s="40"/>
      <c r="W110" s="40"/>
      <c r="X110" s="40"/>
      <c r="Y110" s="40"/>
      <c r="Z110" s="40"/>
      <c r="AA110" s="40"/>
      <c r="AB110" s="40"/>
      <c r="AC110" s="40" t="s">
        <v>290</v>
      </c>
      <c r="AD110" s="40" t="s">
        <v>103</v>
      </c>
      <c r="AE110" s="40"/>
      <c r="AF110" s="40"/>
    </row>
    <row r="111" spans="1:32">
      <c r="A111" s="40" t="s">
        <v>2606</v>
      </c>
      <c r="B111" s="88">
        <v>40784</v>
      </c>
      <c r="C111" s="40" t="s">
        <v>617</v>
      </c>
      <c r="D111" s="40" t="s">
        <v>30</v>
      </c>
      <c r="E111" s="40" t="s">
        <v>25</v>
      </c>
      <c r="F111" s="47" t="s">
        <v>2290</v>
      </c>
      <c r="G111" s="40" t="s">
        <v>224</v>
      </c>
      <c r="H111" s="40" t="s">
        <v>33</v>
      </c>
      <c r="I111" s="40"/>
      <c r="J111" s="40">
        <v>26.1</v>
      </c>
      <c r="K111" s="40">
        <v>14</v>
      </c>
      <c r="L111" s="40">
        <v>7.5</v>
      </c>
      <c r="M111" s="40"/>
      <c r="N111" s="40"/>
      <c r="O111" s="40"/>
      <c r="P111" s="40"/>
      <c r="Q111" s="40">
        <v>21</v>
      </c>
      <c r="R111" s="40">
        <v>53</v>
      </c>
      <c r="S111" s="40">
        <f t="shared" si="4"/>
        <v>32</v>
      </c>
      <c r="T111" s="40">
        <v>58</v>
      </c>
      <c r="U111" s="40"/>
      <c r="V111" s="40" t="s">
        <v>371</v>
      </c>
      <c r="W111" s="40"/>
      <c r="X111" s="40">
        <v>292</v>
      </c>
      <c r="Y111" s="40"/>
      <c r="Z111" s="40"/>
      <c r="AA111" s="40"/>
      <c r="AB111" s="40"/>
      <c r="AC111" s="40" t="s">
        <v>288</v>
      </c>
      <c r="AD111" s="40" t="s">
        <v>72</v>
      </c>
      <c r="AE111" s="40"/>
      <c r="AF111" s="40"/>
    </row>
    <row r="112" spans="1:32">
      <c r="A112" s="40" t="s">
        <v>2606</v>
      </c>
      <c r="B112" s="88">
        <v>40784</v>
      </c>
      <c r="C112" s="40" t="s">
        <v>645</v>
      </c>
      <c r="D112" s="40" t="s">
        <v>30</v>
      </c>
      <c r="E112" s="40" t="s">
        <v>25</v>
      </c>
      <c r="F112" s="47" t="s">
        <v>2291</v>
      </c>
      <c r="G112" s="40" t="s">
        <v>224</v>
      </c>
      <c r="H112" s="40" t="s">
        <v>33</v>
      </c>
      <c r="I112" s="40"/>
      <c r="J112" s="40">
        <v>26.2</v>
      </c>
      <c r="K112" s="40">
        <v>15.65</v>
      </c>
      <c r="L112" s="40">
        <v>7.3</v>
      </c>
      <c r="M112" s="40"/>
      <c r="N112" s="40"/>
      <c r="O112" s="40"/>
      <c r="P112" s="40"/>
      <c r="Q112" s="40">
        <v>19</v>
      </c>
      <c r="R112" s="40">
        <v>52</v>
      </c>
      <c r="S112" s="40">
        <f t="shared" si="4"/>
        <v>33</v>
      </c>
      <c r="T112" s="40">
        <v>49</v>
      </c>
      <c r="U112" s="40"/>
      <c r="V112" s="40"/>
      <c r="W112" s="40"/>
      <c r="X112" s="40">
        <v>288</v>
      </c>
      <c r="Y112" s="40"/>
      <c r="Z112" s="40"/>
      <c r="AA112" s="40"/>
      <c r="AB112" s="40"/>
      <c r="AC112" s="40" t="s">
        <v>290</v>
      </c>
      <c r="AD112" s="40" t="s">
        <v>72</v>
      </c>
      <c r="AE112" s="40"/>
      <c r="AF112" s="40"/>
    </row>
    <row r="113" spans="1:32">
      <c r="A113" s="40" t="s">
        <v>1718</v>
      </c>
      <c r="B113" s="88">
        <v>40798</v>
      </c>
      <c r="C113" s="40" t="s">
        <v>674</v>
      </c>
      <c r="D113" s="40" t="s">
        <v>239</v>
      </c>
      <c r="E113" s="40" t="s">
        <v>25</v>
      </c>
      <c r="F113" s="47" t="s">
        <v>2292</v>
      </c>
      <c r="G113" s="40" t="s">
        <v>224</v>
      </c>
      <c r="H113" s="40" t="s">
        <v>33</v>
      </c>
      <c r="I113" s="40"/>
      <c r="J113" s="40">
        <v>46.3</v>
      </c>
      <c r="K113" s="40"/>
      <c r="L113" s="40"/>
      <c r="M113" s="40">
        <f>153+35.2</f>
        <v>188.2</v>
      </c>
      <c r="N113" s="40">
        <f>153+33.6</f>
        <v>186.6</v>
      </c>
      <c r="O113" s="40"/>
      <c r="P113" s="40">
        <v>40.4</v>
      </c>
      <c r="Q113" s="40">
        <v>21</v>
      </c>
      <c r="R113" s="40">
        <v>183</v>
      </c>
      <c r="S113" s="40">
        <f t="shared" si="4"/>
        <v>162</v>
      </c>
      <c r="T113" s="40">
        <v>7</v>
      </c>
      <c r="U113" s="40"/>
      <c r="V113" s="40"/>
      <c r="W113" s="40"/>
      <c r="X113" s="40"/>
      <c r="Y113" s="40"/>
      <c r="Z113" s="40"/>
      <c r="AA113" s="40"/>
      <c r="AB113" s="40"/>
      <c r="AC113" s="40" t="s">
        <v>288</v>
      </c>
      <c r="AD113" s="40" t="s">
        <v>103</v>
      </c>
      <c r="AE113" s="40"/>
      <c r="AF113" s="40"/>
    </row>
    <row r="114" spans="1:32">
      <c r="A114" s="41" t="s">
        <v>1718</v>
      </c>
      <c r="B114" s="90">
        <v>40798</v>
      </c>
      <c r="C114" s="41" t="s">
        <v>680</v>
      </c>
      <c r="D114" s="41" t="s">
        <v>239</v>
      </c>
      <c r="E114" s="41" t="s">
        <v>25</v>
      </c>
      <c r="F114" s="71" t="s">
        <v>2293</v>
      </c>
      <c r="G114" s="41" t="s">
        <v>26</v>
      </c>
      <c r="H114" s="41" t="s">
        <v>27</v>
      </c>
      <c r="I114" s="41"/>
      <c r="J114" s="41">
        <v>45.1</v>
      </c>
      <c r="K114" s="41"/>
      <c r="L114" s="41"/>
      <c r="M114" s="41">
        <f>153+46.4</f>
        <v>199.4</v>
      </c>
      <c r="N114" s="41">
        <f>153+34.7</f>
        <v>187.7</v>
      </c>
      <c r="O114" s="41"/>
      <c r="P114" s="41">
        <v>41.8</v>
      </c>
      <c r="Q114" s="41">
        <v>21</v>
      </c>
      <c r="R114" s="41">
        <v>216</v>
      </c>
      <c r="S114" s="41">
        <f t="shared" si="4"/>
        <v>195</v>
      </c>
      <c r="T114" s="41">
        <v>2</v>
      </c>
      <c r="U114" s="41"/>
      <c r="V114" s="41"/>
      <c r="W114" s="41" t="s">
        <v>73</v>
      </c>
      <c r="X114" s="41"/>
      <c r="Y114" s="41"/>
      <c r="Z114" s="41"/>
      <c r="AA114" s="41"/>
      <c r="AB114" s="41"/>
      <c r="AC114" s="41" t="s">
        <v>288</v>
      </c>
      <c r="AD114" s="40" t="s">
        <v>103</v>
      </c>
      <c r="AE114" s="40"/>
      <c r="AF114" s="40"/>
    </row>
    <row r="115" spans="1:32">
      <c r="A115" s="40" t="s">
        <v>1718</v>
      </c>
      <c r="B115" s="88">
        <v>40798</v>
      </c>
      <c r="C115" s="40" t="s">
        <v>592</v>
      </c>
      <c r="D115" s="40" t="s">
        <v>31</v>
      </c>
      <c r="E115" s="40" t="s">
        <v>25</v>
      </c>
      <c r="F115" s="47" t="s">
        <v>2294</v>
      </c>
      <c r="G115" s="40" t="s">
        <v>26</v>
      </c>
      <c r="H115" s="40" t="s">
        <v>27</v>
      </c>
      <c r="I115" s="40"/>
      <c r="J115" s="40">
        <v>42.4</v>
      </c>
      <c r="K115" s="40">
        <v>18.7</v>
      </c>
      <c r="L115" s="40">
        <v>27.15</v>
      </c>
      <c r="M115" s="40"/>
      <c r="N115" s="40"/>
      <c r="O115" s="40"/>
      <c r="P115" s="40"/>
      <c r="Q115" s="40">
        <v>21</v>
      </c>
      <c r="R115" s="40">
        <v>217</v>
      </c>
      <c r="S115" s="40">
        <f t="shared" si="4"/>
        <v>196</v>
      </c>
      <c r="T115" s="40">
        <v>42</v>
      </c>
      <c r="U115" s="40"/>
      <c r="V115" s="40"/>
      <c r="W115" s="40"/>
      <c r="X115" s="40"/>
      <c r="Y115" s="40"/>
      <c r="Z115" s="40"/>
      <c r="AA115" s="40"/>
      <c r="AB115" s="40"/>
      <c r="AC115" s="40" t="s">
        <v>288</v>
      </c>
      <c r="AD115" s="40" t="s">
        <v>288</v>
      </c>
      <c r="AE115" s="40"/>
      <c r="AF115" s="40"/>
    </row>
    <row r="116" spans="1:32">
      <c r="A116" s="40" t="s">
        <v>1718</v>
      </c>
      <c r="B116" s="88">
        <v>40798</v>
      </c>
      <c r="C116" s="40" t="s">
        <v>646</v>
      </c>
      <c r="D116" s="40" t="s">
        <v>146</v>
      </c>
      <c r="E116" s="40" t="s">
        <v>25</v>
      </c>
      <c r="F116" s="47" t="s">
        <v>2295</v>
      </c>
      <c r="G116" s="40" t="s">
        <v>26</v>
      </c>
      <c r="H116" s="40" t="s">
        <v>27</v>
      </c>
      <c r="I116" s="40"/>
      <c r="J116" s="40">
        <v>24.9</v>
      </c>
      <c r="K116" s="40">
        <v>14.9</v>
      </c>
      <c r="L116" s="40">
        <v>17.3</v>
      </c>
      <c r="M116" s="40"/>
      <c r="N116" s="40"/>
      <c r="O116" s="40"/>
      <c r="P116" s="40"/>
      <c r="Q116" s="40">
        <v>21</v>
      </c>
      <c r="R116" s="40">
        <v>53</v>
      </c>
      <c r="S116" s="40">
        <f t="shared" si="4"/>
        <v>32</v>
      </c>
      <c r="T116" s="40">
        <v>0</v>
      </c>
      <c r="U116" s="40"/>
      <c r="V116" s="40"/>
      <c r="W116" s="40"/>
      <c r="X116" s="40"/>
      <c r="Y116" s="40"/>
      <c r="Z116" s="40"/>
      <c r="AA116" s="40"/>
      <c r="AB116" s="40"/>
      <c r="AC116" s="40" t="s">
        <v>288</v>
      </c>
      <c r="AD116" s="40" t="s">
        <v>103</v>
      </c>
      <c r="AE116" s="40"/>
      <c r="AF116" s="40"/>
    </row>
    <row r="117" spans="1:32">
      <c r="A117" s="40" t="s">
        <v>1718</v>
      </c>
      <c r="B117" s="88">
        <v>40798</v>
      </c>
      <c r="C117" s="40" t="s">
        <v>666</v>
      </c>
      <c r="D117" s="40" t="s">
        <v>37</v>
      </c>
      <c r="E117" s="40" t="s">
        <v>25</v>
      </c>
      <c r="F117" s="47" t="s">
        <v>2296</v>
      </c>
      <c r="G117" s="40" t="s">
        <v>26</v>
      </c>
      <c r="H117" s="40" t="s">
        <v>33</v>
      </c>
      <c r="I117" s="40" t="s">
        <v>63</v>
      </c>
      <c r="J117" s="40">
        <v>35.049999999999997</v>
      </c>
      <c r="K117" s="40">
        <v>20.350000000000001</v>
      </c>
      <c r="L117" s="40">
        <v>19.8</v>
      </c>
      <c r="M117" s="40"/>
      <c r="N117" s="40"/>
      <c r="O117" s="40"/>
      <c r="P117" s="40"/>
      <c r="Q117" s="40">
        <v>20</v>
      </c>
      <c r="R117" s="40">
        <v>173</v>
      </c>
      <c r="S117" s="40">
        <f t="shared" si="4"/>
        <v>153</v>
      </c>
      <c r="T117" s="40">
        <v>4</v>
      </c>
      <c r="U117" s="40"/>
      <c r="V117" s="40"/>
      <c r="W117" s="40"/>
      <c r="X117" s="40"/>
      <c r="Y117" s="40"/>
      <c r="Z117" s="40"/>
      <c r="AA117" s="40"/>
      <c r="AB117" s="40"/>
      <c r="AC117" s="40" t="s">
        <v>288</v>
      </c>
      <c r="AD117" s="40" t="s">
        <v>244</v>
      </c>
      <c r="AE117" s="40" t="s">
        <v>394</v>
      </c>
      <c r="AF117" s="40"/>
    </row>
    <row r="118" spans="1:32">
      <c r="A118" s="40" t="s">
        <v>1718</v>
      </c>
      <c r="B118" s="88">
        <v>40798</v>
      </c>
      <c r="C118" s="40" t="s">
        <v>679</v>
      </c>
      <c r="D118" s="40" t="s">
        <v>32</v>
      </c>
      <c r="E118" s="40" t="s">
        <v>25</v>
      </c>
      <c r="F118" s="47" t="s">
        <v>2297</v>
      </c>
      <c r="G118" s="40" t="s">
        <v>26</v>
      </c>
      <c r="H118" s="40" t="s">
        <v>90</v>
      </c>
      <c r="I118" s="40"/>
      <c r="J118" s="40">
        <v>24.9</v>
      </c>
      <c r="K118" s="40">
        <v>16</v>
      </c>
      <c r="L118" s="40">
        <v>8.3000000000000007</v>
      </c>
      <c r="M118" s="40"/>
      <c r="N118" s="40"/>
      <c r="O118" s="40"/>
      <c r="P118" s="40"/>
      <c r="Q118" s="40">
        <v>20</v>
      </c>
      <c r="R118" s="40">
        <v>74</v>
      </c>
      <c r="S118" s="40">
        <f t="shared" si="4"/>
        <v>54</v>
      </c>
      <c r="T118" s="40">
        <v>41</v>
      </c>
      <c r="U118" s="40"/>
      <c r="V118" s="40" t="s">
        <v>382</v>
      </c>
      <c r="W118" s="40"/>
      <c r="X118" s="40">
        <v>300</v>
      </c>
      <c r="Y118" s="40"/>
      <c r="Z118" s="40"/>
      <c r="AA118" s="40"/>
      <c r="AB118" s="40"/>
      <c r="AC118" s="40" t="s">
        <v>288</v>
      </c>
      <c r="AD118" s="40" t="s">
        <v>288</v>
      </c>
      <c r="AE118" s="40"/>
      <c r="AF118" s="41"/>
    </row>
    <row r="119" spans="1:32">
      <c r="A119" s="40" t="s">
        <v>1719</v>
      </c>
      <c r="B119" s="88">
        <v>40799</v>
      </c>
      <c r="C119" s="40" t="s">
        <v>675</v>
      </c>
      <c r="D119" s="40" t="s">
        <v>36</v>
      </c>
      <c r="E119" s="40" t="s">
        <v>25</v>
      </c>
      <c r="F119" s="47" t="s">
        <v>2298</v>
      </c>
      <c r="G119" s="40" t="s">
        <v>26</v>
      </c>
      <c r="H119" s="40" t="s">
        <v>33</v>
      </c>
      <c r="I119" s="40"/>
      <c r="J119" s="40">
        <v>32.950000000000003</v>
      </c>
      <c r="K119" s="40">
        <v>13.5</v>
      </c>
      <c r="L119" s="40">
        <v>7.15</v>
      </c>
      <c r="M119" s="40"/>
      <c r="N119" s="40"/>
      <c r="O119" s="40"/>
      <c r="P119" s="40"/>
      <c r="Q119" s="40">
        <v>22</v>
      </c>
      <c r="R119" s="40">
        <v>112</v>
      </c>
      <c r="S119" s="40">
        <f t="shared" si="4"/>
        <v>90</v>
      </c>
      <c r="T119" s="40">
        <v>4</v>
      </c>
      <c r="U119" s="40"/>
      <c r="V119" s="40"/>
      <c r="W119" s="40"/>
      <c r="X119" s="40"/>
      <c r="Y119" s="40"/>
      <c r="Z119" s="40"/>
      <c r="AA119" s="40"/>
      <c r="AB119" s="40"/>
      <c r="AC119" s="40" t="s">
        <v>288</v>
      </c>
      <c r="AD119" s="40" t="s">
        <v>288</v>
      </c>
      <c r="AE119" s="40"/>
      <c r="AF119" s="40"/>
    </row>
    <row r="120" spans="1:32">
      <c r="A120" s="40" t="s">
        <v>1719</v>
      </c>
      <c r="B120" s="88">
        <v>40799</v>
      </c>
      <c r="C120" s="40" t="s">
        <v>584</v>
      </c>
      <c r="D120" s="40" t="s">
        <v>24</v>
      </c>
      <c r="E120" s="40" t="s">
        <v>25</v>
      </c>
      <c r="F120" s="47" t="s">
        <v>2299</v>
      </c>
      <c r="G120" s="40" t="s">
        <v>26</v>
      </c>
      <c r="H120" s="40" t="s">
        <v>27</v>
      </c>
      <c r="I120" s="40"/>
      <c r="J120" s="40">
        <v>46.85</v>
      </c>
      <c r="K120" s="40">
        <v>22.45</v>
      </c>
      <c r="L120" s="40">
        <v>36.549999999999997</v>
      </c>
      <c r="M120" s="40"/>
      <c r="N120" s="40"/>
      <c r="O120" s="40"/>
      <c r="P120" s="40"/>
      <c r="Q120" s="40">
        <v>22</v>
      </c>
      <c r="R120" s="40">
        <v>332</v>
      </c>
      <c r="S120" s="40">
        <f t="shared" si="4"/>
        <v>310</v>
      </c>
      <c r="T120" s="40">
        <v>30</v>
      </c>
      <c r="U120" s="40"/>
      <c r="V120" s="40"/>
      <c r="W120" s="40"/>
      <c r="X120" s="40">
        <v>301</v>
      </c>
      <c r="Y120" s="40"/>
      <c r="Z120" s="40"/>
      <c r="AA120" s="40"/>
      <c r="AB120" s="40"/>
      <c r="AC120" s="40" t="s">
        <v>288</v>
      </c>
      <c r="AD120" s="40" t="s">
        <v>70</v>
      </c>
      <c r="AE120" s="40"/>
      <c r="AF120" s="40"/>
    </row>
    <row r="121" spans="1:32">
      <c r="A121" s="40" t="s">
        <v>1719</v>
      </c>
      <c r="B121" s="88">
        <v>40799</v>
      </c>
      <c r="C121" s="40" t="s">
        <v>624</v>
      </c>
      <c r="D121" s="40" t="s">
        <v>31</v>
      </c>
      <c r="E121" s="40" t="s">
        <v>25</v>
      </c>
      <c r="F121" s="47" t="s">
        <v>2300</v>
      </c>
      <c r="G121" s="40" t="s">
        <v>26</v>
      </c>
      <c r="H121" s="40" t="s">
        <v>33</v>
      </c>
      <c r="I121" s="40"/>
      <c r="J121" s="40">
        <v>39.25</v>
      </c>
      <c r="K121" s="40">
        <v>19.5</v>
      </c>
      <c r="L121" s="40">
        <v>21.35</v>
      </c>
      <c r="M121" s="40"/>
      <c r="N121" s="40"/>
      <c r="O121" s="40"/>
      <c r="P121" s="40"/>
      <c r="Q121" s="40">
        <v>21</v>
      </c>
      <c r="R121" s="40">
        <v>241</v>
      </c>
      <c r="S121" s="40">
        <f t="shared" si="4"/>
        <v>220</v>
      </c>
      <c r="T121" s="40">
        <v>56</v>
      </c>
      <c r="U121" s="40"/>
      <c r="V121" s="40"/>
      <c r="W121" s="40"/>
      <c r="X121" s="40"/>
      <c r="Y121" s="40"/>
      <c r="Z121" s="40"/>
      <c r="AA121" s="40"/>
      <c r="AB121" s="40"/>
      <c r="AC121" s="40" t="s">
        <v>288</v>
      </c>
      <c r="AD121" s="40" t="s">
        <v>288</v>
      </c>
      <c r="AE121" s="40"/>
      <c r="AF121" s="40"/>
    </row>
    <row r="122" spans="1:32">
      <c r="A122" s="40" t="s">
        <v>1719</v>
      </c>
      <c r="B122" s="88">
        <v>40799</v>
      </c>
      <c r="C122" s="40" t="s">
        <v>638</v>
      </c>
      <c r="D122" s="40" t="s">
        <v>146</v>
      </c>
      <c r="E122" s="40" t="s">
        <v>25</v>
      </c>
      <c r="F122" s="47" t="s">
        <v>2301</v>
      </c>
      <c r="G122" s="40" t="s">
        <v>224</v>
      </c>
      <c r="H122" s="40" t="s">
        <v>33</v>
      </c>
      <c r="I122" s="40"/>
      <c r="J122" s="40">
        <v>20.45</v>
      </c>
      <c r="K122" s="40">
        <v>14.1</v>
      </c>
      <c r="L122" s="40">
        <v>8.9</v>
      </c>
      <c r="M122" s="40"/>
      <c r="N122" s="40"/>
      <c r="O122" s="40"/>
      <c r="P122" s="40"/>
      <c r="Q122" s="40">
        <v>22</v>
      </c>
      <c r="R122" s="40">
        <v>42</v>
      </c>
      <c r="S122" s="40">
        <f t="shared" si="4"/>
        <v>20</v>
      </c>
      <c r="T122" s="40">
        <v>1</v>
      </c>
      <c r="U122" s="40"/>
      <c r="V122" s="40"/>
      <c r="W122" s="40"/>
      <c r="X122" s="40"/>
      <c r="Y122" s="40"/>
      <c r="Z122" s="40"/>
      <c r="AA122" s="40"/>
      <c r="AB122" s="40"/>
      <c r="AC122" s="40" t="s">
        <v>288</v>
      </c>
      <c r="AD122" s="40" t="s">
        <v>244</v>
      </c>
      <c r="AE122" s="40" t="s">
        <v>401</v>
      </c>
      <c r="AF122" s="40"/>
    </row>
    <row r="123" spans="1:32">
      <c r="A123" s="40" t="s">
        <v>1719</v>
      </c>
      <c r="B123" s="88">
        <v>40799</v>
      </c>
      <c r="C123" s="40" t="s">
        <v>593</v>
      </c>
      <c r="D123" s="40" t="s">
        <v>29</v>
      </c>
      <c r="E123" s="40" t="s">
        <v>25</v>
      </c>
      <c r="F123" s="47" t="s">
        <v>2302</v>
      </c>
      <c r="G123" s="40" t="s">
        <v>26</v>
      </c>
      <c r="H123" s="40" t="s">
        <v>66</v>
      </c>
      <c r="I123" s="40"/>
      <c r="J123" s="40">
        <v>41.9</v>
      </c>
      <c r="K123" s="40">
        <v>24.7</v>
      </c>
      <c r="L123" s="40">
        <v>19.649999999999999</v>
      </c>
      <c r="M123" s="40"/>
      <c r="N123" s="40"/>
      <c r="O123" s="40"/>
      <c r="P123" s="40"/>
      <c r="Q123" s="40">
        <v>22</v>
      </c>
      <c r="R123" s="40">
        <v>154</v>
      </c>
      <c r="S123" s="40">
        <f t="shared" si="4"/>
        <v>132</v>
      </c>
      <c r="T123" s="40">
        <v>93</v>
      </c>
      <c r="U123" s="40"/>
      <c r="V123" s="40"/>
      <c r="W123" s="40"/>
      <c r="X123" s="40"/>
      <c r="Y123" s="40"/>
      <c r="Z123" s="40"/>
      <c r="AA123" s="40"/>
      <c r="AB123" s="40"/>
      <c r="AC123" s="40" t="s">
        <v>288</v>
      </c>
      <c r="AD123" s="40" t="s">
        <v>103</v>
      </c>
      <c r="AE123" s="40"/>
      <c r="AF123" s="40"/>
    </row>
    <row r="124" spans="1:32">
      <c r="A124" s="40" t="s">
        <v>1719</v>
      </c>
      <c r="B124" s="88">
        <v>40799</v>
      </c>
      <c r="C124" s="40" t="s">
        <v>625</v>
      </c>
      <c r="D124" s="40" t="s">
        <v>29</v>
      </c>
      <c r="E124" s="40" t="s">
        <v>25</v>
      </c>
      <c r="F124" s="47" t="s">
        <v>2303</v>
      </c>
      <c r="G124" s="40" t="s">
        <v>26</v>
      </c>
      <c r="H124" s="40" t="s">
        <v>66</v>
      </c>
      <c r="I124" s="40"/>
      <c r="J124" s="40">
        <v>39.85</v>
      </c>
      <c r="K124" s="40">
        <v>23</v>
      </c>
      <c r="L124" s="40">
        <v>17.3</v>
      </c>
      <c r="M124" s="40"/>
      <c r="N124" s="40"/>
      <c r="O124" s="40"/>
      <c r="P124" s="40"/>
      <c r="Q124" s="40">
        <v>22</v>
      </c>
      <c r="R124" s="40">
        <v>127</v>
      </c>
      <c r="S124" s="40">
        <f t="shared" si="4"/>
        <v>105</v>
      </c>
      <c r="T124" s="40">
        <v>85</v>
      </c>
      <c r="U124" s="40"/>
      <c r="V124" s="40"/>
      <c r="W124" s="40"/>
      <c r="X124" s="40"/>
      <c r="Y124" s="40"/>
      <c r="Z124" s="40"/>
      <c r="AA124" s="40"/>
      <c r="AB124" s="40"/>
      <c r="AC124" s="40" t="s">
        <v>288</v>
      </c>
      <c r="AD124" s="40" t="s">
        <v>288</v>
      </c>
      <c r="AE124" s="40"/>
      <c r="AF124" s="40"/>
    </row>
    <row r="125" spans="1:32" s="89" customFormat="1">
      <c r="A125" s="41" t="s">
        <v>1719</v>
      </c>
      <c r="B125" s="90">
        <v>40799</v>
      </c>
      <c r="C125" s="41" t="s">
        <v>666</v>
      </c>
      <c r="D125" s="41" t="s">
        <v>32</v>
      </c>
      <c r="E125" s="41" t="s">
        <v>25</v>
      </c>
      <c r="F125" s="71" t="s">
        <v>2605</v>
      </c>
      <c r="G125" s="41"/>
      <c r="H125" s="41"/>
      <c r="I125" s="41"/>
      <c r="J125" s="41"/>
      <c r="K125" s="41"/>
      <c r="L125" s="41"/>
      <c r="M125" s="41"/>
      <c r="N125" s="41"/>
      <c r="O125" s="41"/>
      <c r="P125" s="41"/>
      <c r="Q125" s="41"/>
      <c r="R125" s="41"/>
      <c r="S125" s="41"/>
      <c r="T125" s="41"/>
      <c r="U125" s="41"/>
      <c r="V125" s="41"/>
      <c r="W125" s="41" t="s">
        <v>73</v>
      </c>
      <c r="X125" s="41"/>
      <c r="Y125" s="41"/>
      <c r="Z125" s="41"/>
      <c r="AA125" s="41"/>
      <c r="AB125" s="41"/>
      <c r="AC125" s="41" t="s">
        <v>288</v>
      </c>
      <c r="AD125" s="40" t="s">
        <v>288</v>
      </c>
      <c r="AE125" s="40"/>
      <c r="AF125" s="40"/>
    </row>
    <row r="126" spans="1:32">
      <c r="A126" s="40" t="s">
        <v>1719</v>
      </c>
      <c r="B126" s="88">
        <v>40799</v>
      </c>
      <c r="C126" s="40" t="s">
        <v>620</v>
      </c>
      <c r="D126" s="40" t="s">
        <v>32</v>
      </c>
      <c r="E126" s="40" t="s">
        <v>25</v>
      </c>
      <c r="F126" s="47" t="s">
        <v>2304</v>
      </c>
      <c r="G126" s="40" t="s">
        <v>26</v>
      </c>
      <c r="H126" s="40" t="s">
        <v>33</v>
      </c>
      <c r="I126" s="40"/>
      <c r="J126" s="40">
        <v>25.85</v>
      </c>
      <c r="K126" s="40">
        <v>18.55</v>
      </c>
      <c r="L126" s="40">
        <v>7.7</v>
      </c>
      <c r="M126" s="40"/>
      <c r="N126" s="40"/>
      <c r="O126" s="40"/>
      <c r="P126" s="40"/>
      <c r="Q126" s="40">
        <v>21</v>
      </c>
      <c r="R126" s="40">
        <v>73</v>
      </c>
      <c r="S126" s="40">
        <f t="shared" ref="S126:S141" si="5">R126-Q126</f>
        <v>52</v>
      </c>
      <c r="T126" s="40">
        <v>91</v>
      </c>
      <c r="U126" s="40"/>
      <c r="V126" s="40"/>
      <c r="W126" s="40"/>
      <c r="X126" s="40">
        <v>302</v>
      </c>
      <c r="Y126" s="40"/>
      <c r="Z126" s="40"/>
      <c r="AA126" s="40"/>
      <c r="AB126" s="40"/>
      <c r="AC126" s="40" t="s">
        <v>288</v>
      </c>
      <c r="AD126" s="40" t="s">
        <v>103</v>
      </c>
      <c r="AE126" s="40"/>
      <c r="AF126" s="40"/>
    </row>
    <row r="127" spans="1:32">
      <c r="A127" s="40" t="s">
        <v>1720</v>
      </c>
      <c r="B127" s="88">
        <v>40800</v>
      </c>
      <c r="C127" s="40" t="s">
        <v>636</v>
      </c>
      <c r="D127" s="40" t="s">
        <v>146</v>
      </c>
      <c r="E127" s="40" t="s">
        <v>25</v>
      </c>
      <c r="F127" s="47" t="s">
        <v>2305</v>
      </c>
      <c r="G127" s="40" t="s">
        <v>26</v>
      </c>
      <c r="H127" s="40" t="s">
        <v>27</v>
      </c>
      <c r="I127" s="40" t="s">
        <v>40</v>
      </c>
      <c r="J127" s="40">
        <v>22.55</v>
      </c>
      <c r="K127" s="40">
        <v>14.75</v>
      </c>
      <c r="L127" s="40">
        <v>22.6</v>
      </c>
      <c r="M127" s="40"/>
      <c r="N127" s="40"/>
      <c r="O127" s="40"/>
      <c r="P127" s="40"/>
      <c r="Q127" s="40">
        <v>21</v>
      </c>
      <c r="R127" s="40">
        <v>64</v>
      </c>
      <c r="S127" s="40">
        <f t="shared" si="5"/>
        <v>43</v>
      </c>
      <c r="T127" s="40">
        <v>31</v>
      </c>
      <c r="U127" s="40"/>
      <c r="V127" s="40"/>
      <c r="W127" s="40"/>
      <c r="X127" s="40"/>
      <c r="Y127" s="40"/>
      <c r="Z127" s="40"/>
      <c r="AA127" s="40"/>
      <c r="AB127" s="40"/>
      <c r="AC127" s="40" t="s">
        <v>288</v>
      </c>
      <c r="AD127" s="40" t="s">
        <v>244</v>
      </c>
      <c r="AE127" s="40"/>
      <c r="AF127" s="40"/>
    </row>
    <row r="128" spans="1:32">
      <c r="A128" s="40" t="s">
        <v>1720</v>
      </c>
      <c r="B128" s="88">
        <v>40800</v>
      </c>
      <c r="C128" s="40" t="s">
        <v>637</v>
      </c>
      <c r="D128" s="40" t="s">
        <v>146</v>
      </c>
      <c r="E128" s="40" t="s">
        <v>25</v>
      </c>
      <c r="F128" s="47" t="s">
        <v>2306</v>
      </c>
      <c r="G128" s="40" t="s">
        <v>26</v>
      </c>
      <c r="H128" s="40" t="s">
        <v>33</v>
      </c>
      <c r="I128" s="40"/>
      <c r="J128" s="40">
        <v>22.6</v>
      </c>
      <c r="K128" s="40">
        <v>14.15</v>
      </c>
      <c r="L128" s="40">
        <v>6.4</v>
      </c>
      <c r="M128" s="40"/>
      <c r="N128" s="40"/>
      <c r="O128" s="40"/>
      <c r="P128" s="40"/>
      <c r="Q128" s="40">
        <v>21</v>
      </c>
      <c r="R128" s="40">
        <v>55</v>
      </c>
      <c r="S128" s="40">
        <f t="shared" si="5"/>
        <v>34</v>
      </c>
      <c r="T128" s="40">
        <v>43</v>
      </c>
      <c r="U128" s="40"/>
      <c r="V128" s="40"/>
      <c r="W128" s="40"/>
      <c r="X128" s="40"/>
      <c r="Y128" s="40"/>
      <c r="Z128" s="40"/>
      <c r="AA128" s="40"/>
      <c r="AB128" s="40"/>
      <c r="AC128" s="40" t="s">
        <v>288</v>
      </c>
      <c r="AD128" s="40" t="s">
        <v>244</v>
      </c>
      <c r="AE128" s="40"/>
      <c r="AF128" s="40"/>
    </row>
    <row r="129" spans="1:32">
      <c r="A129" s="40" t="s">
        <v>1720</v>
      </c>
      <c r="B129" s="88">
        <v>40800</v>
      </c>
      <c r="C129" s="40" t="s">
        <v>680</v>
      </c>
      <c r="D129" s="40" t="s">
        <v>29</v>
      </c>
      <c r="E129" s="40" t="s">
        <v>25</v>
      </c>
      <c r="F129" s="47" t="s">
        <v>2307</v>
      </c>
      <c r="G129" s="40" t="s">
        <v>26</v>
      </c>
      <c r="H129" s="40" t="s">
        <v>66</v>
      </c>
      <c r="I129" s="40"/>
      <c r="J129" s="40">
        <v>42.8</v>
      </c>
      <c r="K129" s="40">
        <v>22.5</v>
      </c>
      <c r="L129" s="40">
        <v>17.75</v>
      </c>
      <c r="M129" s="40"/>
      <c r="N129" s="40"/>
      <c r="O129" s="40"/>
      <c r="P129" s="40"/>
      <c r="Q129" s="40">
        <v>21</v>
      </c>
      <c r="R129" s="40">
        <v>124</v>
      </c>
      <c r="S129" s="40">
        <f t="shared" si="5"/>
        <v>103</v>
      </c>
      <c r="T129" s="40">
        <v>165</v>
      </c>
      <c r="U129" s="40"/>
      <c r="V129" s="40"/>
      <c r="W129" s="40"/>
      <c r="X129" s="40"/>
      <c r="Y129" s="40"/>
      <c r="Z129" s="40"/>
      <c r="AA129" s="40"/>
      <c r="AB129" s="40"/>
      <c r="AC129" s="40" t="s">
        <v>288</v>
      </c>
      <c r="AD129" s="40" t="s">
        <v>244</v>
      </c>
      <c r="AE129" s="40"/>
      <c r="AF129" s="40"/>
    </row>
    <row r="130" spans="1:32">
      <c r="A130" s="40" t="s">
        <v>1720</v>
      </c>
      <c r="B130" s="88">
        <v>40800</v>
      </c>
      <c r="C130" s="40" t="s">
        <v>634</v>
      </c>
      <c r="D130" s="40" t="s">
        <v>30</v>
      </c>
      <c r="E130" s="40" t="s">
        <v>25</v>
      </c>
      <c r="F130" s="47" t="s">
        <v>2308</v>
      </c>
      <c r="G130" s="40" t="s">
        <v>26</v>
      </c>
      <c r="H130" s="40" t="s">
        <v>90</v>
      </c>
      <c r="I130" s="40"/>
      <c r="J130" s="40">
        <v>24.9</v>
      </c>
      <c r="K130" s="40">
        <v>16.399999999999999</v>
      </c>
      <c r="L130" s="40">
        <v>9.75</v>
      </c>
      <c r="M130" s="40"/>
      <c r="N130" s="40"/>
      <c r="O130" s="40"/>
      <c r="P130" s="40"/>
      <c r="Q130" s="40">
        <v>21</v>
      </c>
      <c r="R130" s="40">
        <v>59</v>
      </c>
      <c r="S130" s="40">
        <f t="shared" si="5"/>
        <v>38</v>
      </c>
      <c r="T130" s="40">
        <v>58</v>
      </c>
      <c r="U130" s="40"/>
      <c r="V130" s="40"/>
      <c r="W130" s="40"/>
      <c r="X130" s="40">
        <v>242</v>
      </c>
      <c r="Y130" s="40"/>
      <c r="Z130" s="40"/>
      <c r="AA130" s="40"/>
      <c r="AB130" s="40"/>
      <c r="AC130" s="40" t="s">
        <v>288</v>
      </c>
      <c r="AD130" s="40" t="s">
        <v>244</v>
      </c>
      <c r="AE130" s="40"/>
      <c r="AF130" s="40"/>
    </row>
    <row r="131" spans="1:32">
      <c r="A131" s="40" t="s">
        <v>1720</v>
      </c>
      <c r="B131" s="88">
        <v>40800</v>
      </c>
      <c r="C131" s="40" t="s">
        <v>635</v>
      </c>
      <c r="D131" s="40" t="s">
        <v>30</v>
      </c>
      <c r="E131" s="40" t="s">
        <v>25</v>
      </c>
      <c r="F131" s="47" t="s">
        <v>2309</v>
      </c>
      <c r="G131" s="40" t="s">
        <v>26</v>
      </c>
      <c r="H131" s="40" t="s">
        <v>90</v>
      </c>
      <c r="I131" s="40"/>
      <c r="J131" s="40">
        <v>24.5</v>
      </c>
      <c r="K131" s="40">
        <v>16</v>
      </c>
      <c r="L131" s="40">
        <v>8.9499999999999993</v>
      </c>
      <c r="M131" s="40"/>
      <c r="N131" s="40"/>
      <c r="O131" s="40"/>
      <c r="P131" s="40"/>
      <c r="Q131" s="40">
        <v>21</v>
      </c>
      <c r="R131" s="40">
        <v>61</v>
      </c>
      <c r="S131" s="40">
        <f t="shared" si="5"/>
        <v>40</v>
      </c>
      <c r="T131" s="40">
        <v>49</v>
      </c>
      <c r="U131" s="40"/>
      <c r="V131" s="40"/>
      <c r="W131" s="40"/>
      <c r="X131" s="40">
        <v>303</v>
      </c>
      <c r="Y131" s="40"/>
      <c r="Z131" s="40"/>
      <c r="AA131" s="40"/>
      <c r="AB131" s="40"/>
      <c r="AC131" s="40" t="s">
        <v>288</v>
      </c>
      <c r="AD131" s="40" t="s">
        <v>244</v>
      </c>
      <c r="AE131" s="40"/>
      <c r="AF131" s="40"/>
    </row>
    <row r="132" spans="1:32">
      <c r="A132" s="40" t="s">
        <v>1721</v>
      </c>
      <c r="B132" s="88">
        <v>40801</v>
      </c>
      <c r="C132" s="40" t="s">
        <v>613</v>
      </c>
      <c r="D132" s="40" t="s">
        <v>239</v>
      </c>
      <c r="E132" s="40" t="s">
        <v>25</v>
      </c>
      <c r="F132" s="47" t="s">
        <v>2310</v>
      </c>
      <c r="G132" s="40" t="s">
        <v>26</v>
      </c>
      <c r="H132" s="40" t="s">
        <v>27</v>
      </c>
      <c r="I132" s="40"/>
      <c r="J132" s="40">
        <v>45.1</v>
      </c>
      <c r="K132" s="40"/>
      <c r="L132" s="40"/>
      <c r="M132" s="40">
        <f>153+36.45</f>
        <v>189.45</v>
      </c>
      <c r="N132" s="40">
        <f>153+21.95</f>
        <v>174.95</v>
      </c>
      <c r="O132" s="40"/>
      <c r="P132" s="40">
        <v>41.75</v>
      </c>
      <c r="Q132" s="40">
        <v>21</v>
      </c>
      <c r="R132" s="40">
        <v>228</v>
      </c>
      <c r="S132" s="40">
        <f t="shared" si="5"/>
        <v>207</v>
      </c>
      <c r="T132" s="40">
        <v>10</v>
      </c>
      <c r="U132" s="40"/>
      <c r="V132" s="40"/>
      <c r="W132" s="40"/>
      <c r="X132" s="40"/>
      <c r="Y132" s="40"/>
      <c r="Z132" s="40"/>
      <c r="AA132" s="40"/>
      <c r="AB132" s="40"/>
      <c r="AC132" s="40" t="s">
        <v>288</v>
      </c>
      <c r="AD132" s="41" t="s">
        <v>77</v>
      </c>
      <c r="AE132" s="41" t="s">
        <v>407</v>
      </c>
      <c r="AF132" s="40"/>
    </row>
    <row r="133" spans="1:32">
      <c r="A133" s="40" t="s">
        <v>1721</v>
      </c>
      <c r="B133" s="88">
        <v>40801</v>
      </c>
      <c r="C133" s="40" t="s">
        <v>630</v>
      </c>
      <c r="D133" s="40" t="s">
        <v>37</v>
      </c>
      <c r="E133" s="40" t="s">
        <v>25</v>
      </c>
      <c r="F133" s="47" t="s">
        <v>2311</v>
      </c>
      <c r="G133" s="40" t="s">
        <v>224</v>
      </c>
      <c r="H133" s="40" t="s">
        <v>27</v>
      </c>
      <c r="I133" s="40" t="s">
        <v>40</v>
      </c>
      <c r="J133" s="40">
        <v>31.4</v>
      </c>
      <c r="K133" s="40">
        <v>17.600000000000001</v>
      </c>
      <c r="L133" s="40">
        <v>27.2</v>
      </c>
      <c r="M133" s="40"/>
      <c r="N133" s="40"/>
      <c r="O133" s="40"/>
      <c r="P133" s="40"/>
      <c r="Q133" s="40">
        <v>21</v>
      </c>
      <c r="R133" s="40">
        <v>94</v>
      </c>
      <c r="S133" s="40">
        <f t="shared" si="5"/>
        <v>73</v>
      </c>
      <c r="T133" s="40">
        <v>3</v>
      </c>
      <c r="U133" s="40"/>
      <c r="V133" s="40"/>
      <c r="W133" s="40"/>
      <c r="X133" s="40"/>
      <c r="Y133" s="40"/>
      <c r="Z133" s="40"/>
      <c r="AA133" s="40"/>
      <c r="AB133" s="40"/>
      <c r="AC133" s="40" t="s">
        <v>288</v>
      </c>
      <c r="AD133" s="40" t="s">
        <v>288</v>
      </c>
      <c r="AE133" s="40"/>
      <c r="AF133" s="40"/>
    </row>
    <row r="134" spans="1:32">
      <c r="A134" s="40" t="s">
        <v>1721</v>
      </c>
      <c r="B134" s="88">
        <v>40801</v>
      </c>
      <c r="C134" s="40" t="s">
        <v>588</v>
      </c>
      <c r="D134" s="40" t="s">
        <v>29</v>
      </c>
      <c r="E134" s="40" t="s">
        <v>25</v>
      </c>
      <c r="F134" s="47" t="s">
        <v>2312</v>
      </c>
      <c r="G134" s="40" t="s">
        <v>26</v>
      </c>
      <c r="H134" s="40" t="s">
        <v>33</v>
      </c>
      <c r="I134" s="40"/>
      <c r="J134" s="40">
        <v>37.85</v>
      </c>
      <c r="K134" s="40">
        <v>22.4</v>
      </c>
      <c r="L134" s="40">
        <v>9.25</v>
      </c>
      <c r="M134" s="40"/>
      <c r="N134" s="40"/>
      <c r="O134" s="40"/>
      <c r="P134" s="40"/>
      <c r="Q134" s="40">
        <v>21</v>
      </c>
      <c r="R134" s="40">
        <v>121</v>
      </c>
      <c r="S134" s="40">
        <f t="shared" si="5"/>
        <v>100</v>
      </c>
      <c r="T134" s="40">
        <v>165</v>
      </c>
      <c r="U134" s="40"/>
      <c r="V134" s="40"/>
      <c r="W134" s="40"/>
      <c r="X134" s="40"/>
      <c r="Y134" s="40"/>
      <c r="Z134" s="40"/>
      <c r="AA134" s="40"/>
      <c r="AB134" s="40"/>
      <c r="AC134" s="40" t="s">
        <v>288</v>
      </c>
      <c r="AD134" s="40" t="s">
        <v>77</v>
      </c>
      <c r="AE134" s="40"/>
      <c r="AF134" s="40"/>
    </row>
    <row r="135" spans="1:32">
      <c r="A135" s="40" t="s">
        <v>1721</v>
      </c>
      <c r="B135" s="88">
        <v>40801</v>
      </c>
      <c r="C135" s="40" t="s">
        <v>584</v>
      </c>
      <c r="D135" s="40" t="s">
        <v>32</v>
      </c>
      <c r="E135" s="40" t="s">
        <v>25</v>
      </c>
      <c r="F135" s="47" t="s">
        <v>2313</v>
      </c>
      <c r="G135" s="40" t="s">
        <v>26</v>
      </c>
      <c r="H135" s="40" t="s">
        <v>90</v>
      </c>
      <c r="I135" s="40"/>
      <c r="J135" s="40">
        <v>25.85</v>
      </c>
      <c r="K135" s="40">
        <v>16.149999999999999</v>
      </c>
      <c r="L135" s="40">
        <v>10.75</v>
      </c>
      <c r="M135" s="40"/>
      <c r="N135" s="40"/>
      <c r="O135" s="40"/>
      <c r="P135" s="40"/>
      <c r="Q135" s="40">
        <v>22</v>
      </c>
      <c r="R135" s="40">
        <v>71</v>
      </c>
      <c r="S135" s="40">
        <f t="shared" si="5"/>
        <v>49</v>
      </c>
      <c r="T135" s="40">
        <v>41</v>
      </c>
      <c r="U135" s="40"/>
      <c r="V135" s="40"/>
      <c r="W135" s="40"/>
      <c r="X135" s="40">
        <v>304</v>
      </c>
      <c r="Y135" s="40"/>
      <c r="Z135" s="40"/>
      <c r="AA135" s="40"/>
      <c r="AB135" s="40"/>
      <c r="AC135" s="40" t="s">
        <v>288</v>
      </c>
      <c r="AD135" s="40" t="s">
        <v>288</v>
      </c>
      <c r="AE135" s="40"/>
      <c r="AF135" s="40"/>
    </row>
    <row r="136" spans="1:32">
      <c r="A136" s="40" t="s">
        <v>1721</v>
      </c>
      <c r="B136" s="88">
        <v>40801</v>
      </c>
      <c r="C136" s="40" t="s">
        <v>681</v>
      </c>
      <c r="D136" s="40" t="s">
        <v>30</v>
      </c>
      <c r="E136" s="40" t="s">
        <v>25</v>
      </c>
      <c r="F136" s="47" t="s">
        <v>2314</v>
      </c>
      <c r="G136" s="40" t="s">
        <v>26</v>
      </c>
      <c r="H136" s="40" t="s">
        <v>27</v>
      </c>
      <c r="I136" s="40"/>
      <c r="J136" s="40">
        <v>25.7</v>
      </c>
      <c r="K136" s="40">
        <v>16.95</v>
      </c>
      <c r="L136" s="40">
        <v>14.8</v>
      </c>
      <c r="M136" s="40"/>
      <c r="N136" s="40"/>
      <c r="O136" s="40"/>
      <c r="P136" s="40"/>
      <c r="Q136" s="40">
        <v>21</v>
      </c>
      <c r="R136" s="40">
        <v>59</v>
      </c>
      <c r="S136" s="40">
        <f t="shared" si="5"/>
        <v>38</v>
      </c>
      <c r="T136" s="40">
        <v>63</v>
      </c>
      <c r="U136" s="40"/>
      <c r="V136" s="40"/>
      <c r="W136" s="40"/>
      <c r="X136" s="40">
        <v>305</v>
      </c>
      <c r="Y136" s="40"/>
      <c r="Z136" s="40"/>
      <c r="AA136" s="40"/>
      <c r="AB136" s="40"/>
      <c r="AC136" s="40" t="s">
        <v>288</v>
      </c>
      <c r="AD136" s="40" t="s">
        <v>77</v>
      </c>
      <c r="AE136" s="40"/>
      <c r="AF136" s="40"/>
    </row>
    <row r="137" spans="1:32">
      <c r="A137" s="40" t="s">
        <v>1721</v>
      </c>
      <c r="B137" s="88">
        <v>40801</v>
      </c>
      <c r="C137" s="40" t="s">
        <v>605</v>
      </c>
      <c r="D137" s="40" t="s">
        <v>30</v>
      </c>
      <c r="E137" s="40" t="s">
        <v>25</v>
      </c>
      <c r="F137" s="47" t="s">
        <v>2315</v>
      </c>
      <c r="G137" s="40" t="s">
        <v>26</v>
      </c>
      <c r="H137" s="40" t="s">
        <v>27</v>
      </c>
      <c r="I137" s="40"/>
      <c r="J137" s="40">
        <v>26</v>
      </c>
      <c r="K137" s="40">
        <v>18</v>
      </c>
      <c r="L137" s="40">
        <v>12.9</v>
      </c>
      <c r="M137" s="40"/>
      <c r="N137" s="40"/>
      <c r="O137" s="40"/>
      <c r="P137" s="40"/>
      <c r="Q137" s="40">
        <v>21</v>
      </c>
      <c r="R137" s="40">
        <v>69</v>
      </c>
      <c r="S137" s="40">
        <f t="shared" si="5"/>
        <v>48</v>
      </c>
      <c r="T137" s="40">
        <v>87</v>
      </c>
      <c r="U137" s="40"/>
      <c r="V137" s="40"/>
      <c r="W137" s="40"/>
      <c r="X137" s="40">
        <v>306</v>
      </c>
      <c r="Y137" s="40"/>
      <c r="Z137" s="40"/>
      <c r="AA137" s="40"/>
      <c r="AB137" s="40"/>
      <c r="AC137" s="40" t="s">
        <v>288</v>
      </c>
      <c r="AD137" s="40" t="s">
        <v>288</v>
      </c>
      <c r="AE137" s="40"/>
      <c r="AF137" s="40"/>
    </row>
    <row r="138" spans="1:32">
      <c r="A138" s="40" t="s">
        <v>1722</v>
      </c>
      <c r="B138" s="88">
        <v>40802</v>
      </c>
      <c r="C138" s="40" t="s">
        <v>605</v>
      </c>
      <c r="D138" s="40" t="s">
        <v>239</v>
      </c>
      <c r="E138" s="40" t="s">
        <v>25</v>
      </c>
      <c r="F138" s="47" t="s">
        <v>2316</v>
      </c>
      <c r="G138" s="40" t="s">
        <v>26</v>
      </c>
      <c r="H138" s="40" t="s">
        <v>33</v>
      </c>
      <c r="I138" s="40"/>
      <c r="J138" s="40">
        <v>41.4</v>
      </c>
      <c r="K138" s="40"/>
      <c r="L138" s="40"/>
      <c r="M138" s="40">
        <f>153+36.9</f>
        <v>189.9</v>
      </c>
      <c r="N138" s="40">
        <f>153+10.35</f>
        <v>163.35</v>
      </c>
      <c r="O138" s="40"/>
      <c r="P138" s="40">
        <v>39.049999999999997</v>
      </c>
      <c r="Q138" s="40">
        <v>21</v>
      </c>
      <c r="R138" s="40">
        <v>213</v>
      </c>
      <c r="S138" s="40">
        <f t="shared" si="5"/>
        <v>192</v>
      </c>
      <c r="T138" s="40">
        <v>5</v>
      </c>
      <c r="U138" s="40"/>
      <c r="V138" s="40"/>
      <c r="W138" s="40"/>
      <c r="X138" s="40"/>
      <c r="Y138" s="40"/>
      <c r="Z138" s="40"/>
      <c r="AA138" s="40"/>
      <c r="AB138" s="40"/>
      <c r="AC138" s="40" t="s">
        <v>288</v>
      </c>
      <c r="AD138" s="40" t="s">
        <v>288</v>
      </c>
      <c r="AE138" s="40"/>
      <c r="AF138" s="40"/>
    </row>
    <row r="139" spans="1:32">
      <c r="A139" s="40" t="s">
        <v>1722</v>
      </c>
      <c r="B139" s="88">
        <v>40802</v>
      </c>
      <c r="C139" s="40" t="s">
        <v>673</v>
      </c>
      <c r="D139" s="40" t="s">
        <v>239</v>
      </c>
      <c r="E139" s="40" t="s">
        <v>25</v>
      </c>
      <c r="F139" s="47" t="s">
        <v>2317</v>
      </c>
      <c r="G139" s="40" t="s">
        <v>26</v>
      </c>
      <c r="H139" s="40" t="s">
        <v>27</v>
      </c>
      <c r="I139" s="40"/>
      <c r="J139" s="40">
        <v>39.6</v>
      </c>
      <c r="K139" s="40"/>
      <c r="L139" s="40"/>
      <c r="M139" s="40">
        <f>153+25</f>
        <v>178</v>
      </c>
      <c r="N139" s="40">
        <f>153+8.35</f>
        <v>161.35</v>
      </c>
      <c r="O139" s="40"/>
      <c r="P139" s="40">
        <v>41.4</v>
      </c>
      <c r="Q139" s="40">
        <v>21</v>
      </c>
      <c r="R139" s="40">
        <v>206</v>
      </c>
      <c r="S139" s="40">
        <f t="shared" si="5"/>
        <v>185</v>
      </c>
      <c r="T139" s="40">
        <v>9</v>
      </c>
      <c r="U139" s="40"/>
      <c r="V139" s="40"/>
      <c r="W139" s="40"/>
      <c r="X139" s="40"/>
      <c r="Y139" s="40"/>
      <c r="Z139" s="40"/>
      <c r="AA139" s="40"/>
      <c r="AB139" s="40"/>
      <c r="AC139" s="40" t="s">
        <v>288</v>
      </c>
      <c r="AD139" s="40" t="s">
        <v>288</v>
      </c>
      <c r="AE139" s="40"/>
      <c r="AF139" s="40"/>
    </row>
    <row r="140" spans="1:32">
      <c r="A140" s="40" t="s">
        <v>1722</v>
      </c>
      <c r="B140" s="88">
        <v>40802</v>
      </c>
      <c r="C140" s="40" t="s">
        <v>634</v>
      </c>
      <c r="D140" s="40" t="s">
        <v>146</v>
      </c>
      <c r="E140" s="40" t="s">
        <v>25</v>
      </c>
      <c r="F140" s="47" t="s">
        <v>2318</v>
      </c>
      <c r="G140" s="40" t="s">
        <v>26</v>
      </c>
      <c r="H140" s="40" t="s">
        <v>27</v>
      </c>
      <c r="I140" s="40" t="s">
        <v>40</v>
      </c>
      <c r="J140" s="40">
        <v>23.25</v>
      </c>
      <c r="K140" s="40">
        <v>15.5</v>
      </c>
      <c r="L140" s="40">
        <v>23.4</v>
      </c>
      <c r="M140" s="40"/>
      <c r="N140" s="40"/>
      <c r="O140" s="40"/>
      <c r="P140" s="40"/>
      <c r="Q140" s="40">
        <v>21</v>
      </c>
      <c r="R140" s="40">
        <v>73</v>
      </c>
      <c r="S140" s="40">
        <f t="shared" si="5"/>
        <v>52</v>
      </c>
      <c r="T140" s="40">
        <v>10</v>
      </c>
      <c r="U140" s="40"/>
      <c r="V140" s="40"/>
      <c r="W140" s="40"/>
      <c r="X140" s="40"/>
      <c r="Y140" s="40"/>
      <c r="Z140" s="40"/>
      <c r="AA140" s="40"/>
      <c r="AB140" s="40"/>
      <c r="AC140" s="40" t="s">
        <v>288</v>
      </c>
      <c r="AD140" s="40" t="s">
        <v>77</v>
      </c>
      <c r="AE140" s="40"/>
      <c r="AF140" s="40"/>
    </row>
    <row r="141" spans="1:32">
      <c r="A141" s="40" t="s">
        <v>1722</v>
      </c>
      <c r="B141" s="88">
        <v>40802</v>
      </c>
      <c r="C141" s="40" t="s">
        <v>606</v>
      </c>
      <c r="D141" s="40" t="s">
        <v>146</v>
      </c>
      <c r="E141" s="40" t="s">
        <v>25</v>
      </c>
      <c r="F141" s="47" t="s">
        <v>2319</v>
      </c>
      <c r="G141" s="40" t="s">
        <v>26</v>
      </c>
      <c r="H141" s="40" t="s">
        <v>27</v>
      </c>
      <c r="I141" s="40" t="s">
        <v>40</v>
      </c>
      <c r="J141" s="40">
        <v>24.25</v>
      </c>
      <c r="K141" s="40">
        <v>14.9</v>
      </c>
      <c r="L141" s="40">
        <v>16.899999999999999</v>
      </c>
      <c r="M141" s="40"/>
      <c r="N141" s="40"/>
      <c r="O141" s="40"/>
      <c r="P141" s="40"/>
      <c r="Q141" s="40">
        <v>21</v>
      </c>
      <c r="R141" s="40">
        <v>59</v>
      </c>
      <c r="S141" s="40">
        <f t="shared" si="5"/>
        <v>38</v>
      </c>
      <c r="T141" s="40">
        <v>3</v>
      </c>
      <c r="U141" s="40"/>
      <c r="V141" s="40"/>
      <c r="W141" s="40"/>
      <c r="X141" s="40"/>
      <c r="Y141" s="40"/>
      <c r="Z141" s="40"/>
      <c r="AA141" s="40"/>
      <c r="AB141" s="40"/>
      <c r="AC141" s="40" t="s">
        <v>288</v>
      </c>
      <c r="AD141" s="40" t="s">
        <v>288</v>
      </c>
      <c r="AE141" s="40"/>
      <c r="AF141" s="40"/>
    </row>
    <row r="142" spans="1:32">
      <c r="A142" s="41" t="s">
        <v>1722</v>
      </c>
      <c r="B142" s="90">
        <v>40802</v>
      </c>
      <c r="C142" s="41" t="s">
        <v>686</v>
      </c>
      <c r="D142" s="41" t="s">
        <v>32</v>
      </c>
      <c r="E142" s="41" t="s">
        <v>25</v>
      </c>
      <c r="F142" s="71" t="s">
        <v>2604</v>
      </c>
      <c r="G142" s="41"/>
      <c r="H142" s="41"/>
      <c r="I142" s="41"/>
      <c r="J142" s="41"/>
      <c r="K142" s="41"/>
      <c r="L142" s="41"/>
      <c r="M142" s="41"/>
      <c r="N142" s="41"/>
      <c r="O142" s="41"/>
      <c r="P142" s="41"/>
      <c r="Q142" s="41"/>
      <c r="R142" s="41"/>
      <c r="S142" s="41"/>
      <c r="T142" s="41"/>
      <c r="U142" s="41"/>
      <c r="V142" s="41"/>
      <c r="W142" s="41" t="s">
        <v>73</v>
      </c>
      <c r="X142" s="41"/>
      <c r="Y142" s="41"/>
      <c r="Z142" s="41"/>
      <c r="AA142" s="41"/>
      <c r="AB142" s="41"/>
      <c r="AC142" s="41" t="s">
        <v>288</v>
      </c>
      <c r="AD142" s="40" t="s">
        <v>70</v>
      </c>
      <c r="AE142" s="40"/>
      <c r="AF142" s="45"/>
    </row>
    <row r="143" spans="1:32">
      <c r="A143" s="40" t="s">
        <v>1722</v>
      </c>
      <c r="B143" s="88">
        <v>40802</v>
      </c>
      <c r="C143" s="40" t="s">
        <v>604</v>
      </c>
      <c r="D143" s="40" t="s">
        <v>30</v>
      </c>
      <c r="E143" s="40" t="s">
        <v>25</v>
      </c>
      <c r="F143" s="47" t="s">
        <v>2320</v>
      </c>
      <c r="G143" s="40" t="s">
        <v>26</v>
      </c>
      <c r="H143" s="40" t="s">
        <v>90</v>
      </c>
      <c r="I143" s="40"/>
      <c r="J143" s="40">
        <v>25.4</v>
      </c>
      <c r="K143" s="40">
        <v>17.850000000000001</v>
      </c>
      <c r="L143" s="40">
        <v>7.9</v>
      </c>
      <c r="M143" s="40"/>
      <c r="N143" s="40"/>
      <c r="O143" s="40"/>
      <c r="P143" s="40"/>
      <c r="Q143" s="40">
        <v>21</v>
      </c>
      <c r="R143" s="40">
        <v>61</v>
      </c>
      <c r="S143" s="40">
        <f>R143-Q143</f>
        <v>40</v>
      </c>
      <c r="T143" s="40">
        <v>59</v>
      </c>
      <c r="U143" s="40"/>
      <c r="V143" s="40"/>
      <c r="W143" s="40"/>
      <c r="X143" s="40">
        <v>307</v>
      </c>
      <c r="Y143" s="40"/>
      <c r="Z143" s="40"/>
      <c r="AA143" s="40"/>
      <c r="AB143" s="40"/>
      <c r="AC143" s="40" t="s">
        <v>288</v>
      </c>
      <c r="AD143" s="40" t="s">
        <v>77</v>
      </c>
      <c r="AE143" s="40"/>
      <c r="AF143" s="40"/>
    </row>
    <row r="144" spans="1:32">
      <c r="A144" s="40" t="s">
        <v>1723</v>
      </c>
      <c r="B144" s="88">
        <v>40938</v>
      </c>
      <c r="C144" s="40" t="s">
        <v>1839</v>
      </c>
      <c r="D144" s="40" t="s">
        <v>29</v>
      </c>
      <c r="E144" s="40" t="s">
        <v>25</v>
      </c>
      <c r="F144" s="47" t="s">
        <v>2376</v>
      </c>
      <c r="G144" s="40" t="s">
        <v>26</v>
      </c>
      <c r="H144" s="40" t="s">
        <v>33</v>
      </c>
      <c r="I144" s="40"/>
      <c r="J144" s="40">
        <v>39.25</v>
      </c>
      <c r="K144" s="40">
        <v>21.8</v>
      </c>
      <c r="L144" s="40">
        <v>8.6999999999999993</v>
      </c>
      <c r="M144" s="40"/>
      <c r="N144" s="40"/>
      <c r="O144" s="40"/>
      <c r="P144" s="40"/>
      <c r="Q144" s="40">
        <v>14</v>
      </c>
      <c r="R144" s="40">
        <v>120</v>
      </c>
      <c r="S144" s="40">
        <f>R144-Q144</f>
        <v>106</v>
      </c>
      <c r="T144" s="40">
        <f>8+98</f>
        <v>106</v>
      </c>
      <c r="U144" s="40"/>
      <c r="V144" s="40" t="s">
        <v>61</v>
      </c>
      <c r="W144" s="40"/>
      <c r="X144" s="40"/>
      <c r="Y144" s="40"/>
      <c r="Z144" s="40"/>
      <c r="AA144" s="40"/>
      <c r="AB144" s="40"/>
      <c r="AC144" s="40" t="s">
        <v>59</v>
      </c>
      <c r="AD144" s="40" t="s">
        <v>58</v>
      </c>
      <c r="AE144" s="40" t="s">
        <v>62</v>
      </c>
      <c r="AF144" s="40"/>
    </row>
    <row r="145" spans="1:32">
      <c r="A145" s="40" t="s">
        <v>1723</v>
      </c>
      <c r="B145" s="88">
        <v>40938</v>
      </c>
      <c r="C145" s="40" t="s">
        <v>1840</v>
      </c>
      <c r="D145" s="40" t="s">
        <v>29</v>
      </c>
      <c r="E145" s="40" t="s">
        <v>25</v>
      </c>
      <c r="F145" s="47" t="s">
        <v>2377</v>
      </c>
      <c r="G145" s="40" t="s">
        <v>26</v>
      </c>
      <c r="H145" s="40" t="s">
        <v>33</v>
      </c>
      <c r="I145" s="40"/>
      <c r="J145" s="40">
        <v>38.200000000000003</v>
      </c>
      <c r="K145" s="40">
        <v>21.6</v>
      </c>
      <c r="L145" s="40">
        <v>10.199999999999999</v>
      </c>
      <c r="M145" s="40"/>
      <c r="N145" s="40"/>
      <c r="O145" s="40"/>
      <c r="P145" s="40"/>
      <c r="Q145" s="40">
        <v>14</v>
      </c>
      <c r="R145" s="40">
        <v>110</v>
      </c>
      <c r="S145" s="40">
        <f>R145-Q145</f>
        <v>96</v>
      </c>
      <c r="T145" s="40">
        <f>1+82</f>
        <v>83</v>
      </c>
      <c r="U145" s="40"/>
      <c r="V145" s="40"/>
      <c r="W145" s="40"/>
      <c r="X145" s="40"/>
      <c r="Y145" s="40"/>
      <c r="Z145" s="40"/>
      <c r="AA145" s="40"/>
      <c r="AB145" s="40"/>
      <c r="AC145" s="40" t="s">
        <v>59</v>
      </c>
      <c r="AD145" s="40" t="s">
        <v>58</v>
      </c>
      <c r="AE145" s="40" t="s">
        <v>64</v>
      </c>
      <c r="AF145" s="40"/>
    </row>
    <row r="146" spans="1:32">
      <c r="A146" s="40" t="s">
        <v>1723</v>
      </c>
      <c r="B146" s="88">
        <v>40938</v>
      </c>
      <c r="C146" s="40" t="s">
        <v>1841</v>
      </c>
      <c r="D146" s="40" t="s">
        <v>29</v>
      </c>
      <c r="E146" s="40" t="s">
        <v>25</v>
      </c>
      <c r="F146" s="47" t="s">
        <v>2378</v>
      </c>
      <c r="G146" s="40" t="s">
        <v>26</v>
      </c>
      <c r="H146" s="40" t="s">
        <v>33</v>
      </c>
      <c r="I146" s="40"/>
      <c r="J146" s="40">
        <v>39.4</v>
      </c>
      <c r="K146" s="40">
        <v>23.5</v>
      </c>
      <c r="L146" s="40">
        <v>10.199999999999999</v>
      </c>
      <c r="M146" s="40"/>
      <c r="N146" s="40"/>
      <c r="O146" s="40"/>
      <c r="P146" s="40"/>
      <c r="Q146" s="40">
        <v>13</v>
      </c>
      <c r="R146" s="40">
        <v>111</v>
      </c>
      <c r="S146" s="40">
        <f>111-13</f>
        <v>98</v>
      </c>
      <c r="T146" s="40">
        <v>62</v>
      </c>
      <c r="U146" s="40"/>
      <c r="V146" s="40" t="s">
        <v>52</v>
      </c>
      <c r="W146" s="40"/>
      <c r="X146" s="40"/>
      <c r="Y146" s="40"/>
      <c r="Z146" s="40"/>
      <c r="AA146" s="40"/>
      <c r="AB146" s="40"/>
      <c r="AC146" s="40" t="s">
        <v>45</v>
      </c>
      <c r="AD146" s="40" t="s">
        <v>57</v>
      </c>
      <c r="AE146" s="40"/>
      <c r="AF146" s="40"/>
    </row>
    <row r="147" spans="1:32">
      <c r="A147" s="40" t="s">
        <v>1723</v>
      </c>
      <c r="B147" s="88">
        <v>40938</v>
      </c>
      <c r="C147" s="40" t="s">
        <v>1838</v>
      </c>
      <c r="D147" s="40" t="s">
        <v>29</v>
      </c>
      <c r="E147" s="40" t="s">
        <v>25</v>
      </c>
      <c r="F147" s="47" t="s">
        <v>2375</v>
      </c>
      <c r="G147" s="40" t="s">
        <v>26</v>
      </c>
      <c r="H147" s="40" t="s">
        <v>27</v>
      </c>
      <c r="I147" s="40"/>
      <c r="J147" s="40">
        <v>41.3</v>
      </c>
      <c r="K147" s="40">
        <v>25.7</v>
      </c>
      <c r="L147" s="40">
        <v>20.6</v>
      </c>
      <c r="M147" s="40"/>
      <c r="N147" s="40"/>
      <c r="O147" s="40"/>
      <c r="P147" s="40"/>
      <c r="Q147" s="40">
        <v>14</v>
      </c>
      <c r="R147" s="40">
        <v>155</v>
      </c>
      <c r="S147" s="40">
        <f>R147-Q147</f>
        <v>141</v>
      </c>
      <c r="T147" s="40">
        <f>16+129</f>
        <v>145</v>
      </c>
      <c r="U147" s="40"/>
      <c r="V147" s="40"/>
      <c r="W147" s="40"/>
      <c r="X147" s="40"/>
      <c r="Y147" s="40"/>
      <c r="Z147" s="40"/>
      <c r="AA147" s="40"/>
      <c r="AB147" s="40"/>
      <c r="AC147" s="40" t="s">
        <v>59</v>
      </c>
      <c r="AD147" s="40" t="s">
        <v>57</v>
      </c>
      <c r="AE147" s="40"/>
      <c r="AF147" s="40"/>
    </row>
    <row r="148" spans="1:32">
      <c r="A148" s="40" t="s">
        <v>1723</v>
      </c>
      <c r="B148" s="88">
        <v>40938</v>
      </c>
      <c r="C148" s="40" t="s">
        <v>1837</v>
      </c>
      <c r="D148" s="40" t="s">
        <v>29</v>
      </c>
      <c r="E148" s="40" t="s">
        <v>25</v>
      </c>
      <c r="F148" s="47" t="s">
        <v>2374</v>
      </c>
      <c r="G148" s="40" t="s">
        <v>26</v>
      </c>
      <c r="H148" s="40" t="s">
        <v>27</v>
      </c>
      <c r="I148" s="40"/>
      <c r="J148" s="40">
        <v>36.700000000000003</v>
      </c>
      <c r="K148" s="40">
        <v>23.5</v>
      </c>
      <c r="L148" s="40">
        <v>28.9</v>
      </c>
      <c r="M148" s="40"/>
      <c r="N148" s="40"/>
      <c r="O148" s="40"/>
      <c r="P148" s="40"/>
      <c r="Q148" s="40">
        <v>13</v>
      </c>
      <c r="R148" s="40">
        <v>136</v>
      </c>
      <c r="S148" s="40">
        <f>136-13</f>
        <v>123</v>
      </c>
      <c r="T148" s="40">
        <v>92</v>
      </c>
      <c r="U148" s="40"/>
      <c r="V148" s="40"/>
      <c r="W148" s="40"/>
      <c r="X148" s="40"/>
      <c r="Y148" s="40"/>
      <c r="Z148" s="40"/>
      <c r="AA148" s="40"/>
      <c r="AB148" s="40"/>
      <c r="AC148" s="40" t="s">
        <v>45</v>
      </c>
      <c r="AD148" s="40" t="s">
        <v>57</v>
      </c>
      <c r="AE148" s="40"/>
      <c r="AF148" s="40"/>
    </row>
    <row r="149" spans="1:32">
      <c r="A149" s="40" t="s">
        <v>1723</v>
      </c>
      <c r="B149" s="88">
        <v>40938</v>
      </c>
      <c r="C149" s="40" t="s">
        <v>1842</v>
      </c>
      <c r="D149" s="40" t="s">
        <v>32</v>
      </c>
      <c r="E149" s="40" t="s">
        <v>25</v>
      </c>
      <c r="F149" s="47" t="s">
        <v>2379</v>
      </c>
      <c r="G149" s="40" t="s">
        <v>26</v>
      </c>
      <c r="H149" s="40" t="s">
        <v>33</v>
      </c>
      <c r="I149" s="40" t="s">
        <v>63</v>
      </c>
      <c r="J149" s="40">
        <v>25.8</v>
      </c>
      <c r="K149" s="40">
        <v>13.8</v>
      </c>
      <c r="L149" s="40">
        <v>11.4</v>
      </c>
      <c r="M149" s="40"/>
      <c r="N149" s="40"/>
      <c r="O149" s="40"/>
      <c r="P149" s="40"/>
      <c r="Q149" s="40">
        <v>14</v>
      </c>
      <c r="R149" s="40">
        <v>66</v>
      </c>
      <c r="S149" s="40">
        <f>R149-Q149</f>
        <v>52</v>
      </c>
      <c r="T149" s="40">
        <f>4+45</f>
        <v>49</v>
      </c>
      <c r="U149" s="40"/>
      <c r="V149" s="40"/>
      <c r="W149" s="40"/>
      <c r="X149" s="40"/>
      <c r="Y149" s="40"/>
      <c r="Z149" s="40"/>
      <c r="AA149" s="40"/>
      <c r="AB149" s="40"/>
      <c r="AC149" s="40" t="s">
        <v>59</v>
      </c>
      <c r="AD149" s="40" t="s">
        <v>58</v>
      </c>
      <c r="AE149" s="40" t="s">
        <v>60</v>
      </c>
      <c r="AF149" s="40"/>
    </row>
    <row r="150" spans="1:32">
      <c r="A150" s="40" t="s">
        <v>1723</v>
      </c>
      <c r="B150" s="88">
        <v>40938</v>
      </c>
      <c r="C150" s="40" t="s">
        <v>1843</v>
      </c>
      <c r="D150" s="40" t="s">
        <v>32</v>
      </c>
      <c r="E150" s="40" t="s">
        <v>25</v>
      </c>
      <c r="F150" s="47" t="s">
        <v>2380</v>
      </c>
      <c r="G150" s="40" t="s">
        <v>26</v>
      </c>
      <c r="H150" s="40" t="s">
        <v>66</v>
      </c>
      <c r="I150" s="40"/>
      <c r="J150" s="40">
        <v>23.6</v>
      </c>
      <c r="K150" s="40">
        <v>14</v>
      </c>
      <c r="L150" s="40">
        <v>15.5</v>
      </c>
      <c r="M150" s="40"/>
      <c r="N150" s="40"/>
      <c r="O150" s="40"/>
      <c r="P150" s="40"/>
      <c r="Q150" s="40">
        <v>14</v>
      </c>
      <c r="R150" s="40">
        <v>62</v>
      </c>
      <c r="S150" s="40">
        <f>R150-Q150</f>
        <v>48</v>
      </c>
      <c r="T150" s="40">
        <f>16+43</f>
        <v>59</v>
      </c>
      <c r="U150" s="40"/>
      <c r="V150" s="40" t="s">
        <v>69</v>
      </c>
      <c r="W150" s="40"/>
      <c r="X150" s="40"/>
      <c r="Y150" s="40"/>
      <c r="Z150" s="40"/>
      <c r="AA150" s="40"/>
      <c r="AB150" s="40"/>
      <c r="AC150" s="40" t="s">
        <v>59</v>
      </c>
      <c r="AD150" s="40" t="s">
        <v>58</v>
      </c>
      <c r="AE150" s="40" t="s">
        <v>48</v>
      </c>
      <c r="AF150" s="40"/>
    </row>
    <row r="151" spans="1:32">
      <c r="A151" s="40" t="s">
        <v>1723</v>
      </c>
      <c r="B151" s="88">
        <v>40938</v>
      </c>
      <c r="C151" s="40" t="s">
        <v>1844</v>
      </c>
      <c r="D151" s="40" t="s">
        <v>32</v>
      </c>
      <c r="E151" s="40" t="s">
        <v>25</v>
      </c>
      <c r="F151" s="47" t="s">
        <v>2381</v>
      </c>
      <c r="G151" s="40" t="s">
        <v>26</v>
      </c>
      <c r="H151" s="40" t="s">
        <v>27</v>
      </c>
      <c r="I151" s="40" t="s">
        <v>40</v>
      </c>
      <c r="J151" s="40">
        <v>25.8</v>
      </c>
      <c r="K151" s="40">
        <v>17.100000000000001</v>
      </c>
      <c r="L151" s="40">
        <v>12.8</v>
      </c>
      <c r="M151" s="40"/>
      <c r="N151" s="40"/>
      <c r="O151" s="40"/>
      <c r="P151" s="40"/>
      <c r="Q151" s="40">
        <v>13</v>
      </c>
      <c r="R151" s="40">
        <v>70</v>
      </c>
      <c r="S151" s="40">
        <f>70-13</f>
        <v>57</v>
      </c>
      <c r="T151" s="40">
        <v>22</v>
      </c>
      <c r="U151" s="40"/>
      <c r="V151" s="40"/>
      <c r="W151" s="40"/>
      <c r="X151" s="40"/>
      <c r="Y151" s="40"/>
      <c r="Z151" s="40"/>
      <c r="AA151" s="40"/>
      <c r="AB151" s="40"/>
      <c r="AC151" s="40" t="s">
        <v>45</v>
      </c>
      <c r="AD151" s="40" t="s">
        <v>59</v>
      </c>
      <c r="AE151" s="40"/>
      <c r="AF151" s="40"/>
    </row>
    <row r="152" spans="1:32">
      <c r="A152" s="40" t="s">
        <v>1723</v>
      </c>
      <c r="B152" s="88">
        <v>40938</v>
      </c>
      <c r="C152" s="40" t="s">
        <v>1845</v>
      </c>
      <c r="D152" s="40" t="s">
        <v>32</v>
      </c>
      <c r="E152" s="40" t="s">
        <v>25</v>
      </c>
      <c r="F152" s="47" t="s">
        <v>2382</v>
      </c>
      <c r="G152" s="40" t="s">
        <v>26</v>
      </c>
      <c r="H152" s="40" t="s">
        <v>66</v>
      </c>
      <c r="I152" s="40"/>
      <c r="J152" s="40">
        <v>27.6</v>
      </c>
      <c r="K152" s="40">
        <v>12.65</v>
      </c>
      <c r="L152" s="40">
        <v>13.95</v>
      </c>
      <c r="M152" s="40"/>
      <c r="N152" s="40"/>
      <c r="O152" s="40"/>
      <c r="P152" s="40"/>
      <c r="Q152" s="40">
        <v>14</v>
      </c>
      <c r="R152" s="40">
        <v>62</v>
      </c>
      <c r="S152" s="40">
        <f>R152-Q152</f>
        <v>48</v>
      </c>
      <c r="T152" s="40">
        <f>8+46</f>
        <v>54</v>
      </c>
      <c r="U152" s="40"/>
      <c r="V152" s="40" t="s">
        <v>67</v>
      </c>
      <c r="W152" s="40"/>
      <c r="X152" s="40"/>
      <c r="Y152" s="40"/>
      <c r="Z152" s="40"/>
      <c r="AA152" s="40"/>
      <c r="AB152" s="40"/>
      <c r="AC152" s="40" t="s">
        <v>59</v>
      </c>
      <c r="AD152" s="40" t="s">
        <v>71</v>
      </c>
      <c r="AE152" s="40"/>
      <c r="AF152" s="40"/>
    </row>
    <row r="153" spans="1:32">
      <c r="A153" s="40" t="s">
        <v>1723</v>
      </c>
      <c r="B153" s="88">
        <v>40938</v>
      </c>
      <c r="C153" s="40" t="s">
        <v>1846</v>
      </c>
      <c r="D153" s="40" t="s">
        <v>32</v>
      </c>
      <c r="E153" s="40" t="s">
        <v>25</v>
      </c>
      <c r="F153" s="47" t="s">
        <v>2383</v>
      </c>
      <c r="G153" s="40" t="s">
        <v>26</v>
      </c>
      <c r="H153" s="40" t="s">
        <v>33</v>
      </c>
      <c r="I153" s="40"/>
      <c r="J153" s="40">
        <v>27.2</v>
      </c>
      <c r="K153" s="40">
        <v>18.399999999999999</v>
      </c>
      <c r="L153" s="40">
        <v>10.3</v>
      </c>
      <c r="M153" s="40"/>
      <c r="N153" s="40"/>
      <c r="O153" s="40"/>
      <c r="P153" s="40"/>
      <c r="Q153" s="40">
        <v>13</v>
      </c>
      <c r="R153" s="40">
        <v>63</v>
      </c>
      <c r="S153" s="40">
        <f>63-13</f>
        <v>50</v>
      </c>
      <c r="T153" s="40">
        <v>53</v>
      </c>
      <c r="U153" s="40"/>
      <c r="V153" s="40"/>
      <c r="W153" s="40"/>
      <c r="X153" s="40"/>
      <c r="Y153" s="40"/>
      <c r="Z153" s="40"/>
      <c r="AA153" s="40"/>
      <c r="AB153" s="40"/>
      <c r="AC153" s="40" t="s">
        <v>45</v>
      </c>
      <c r="AD153" s="40" t="s">
        <v>70</v>
      </c>
      <c r="AE153" s="40" t="s">
        <v>82</v>
      </c>
      <c r="AF153" s="40"/>
    </row>
    <row r="154" spans="1:32">
      <c r="A154" s="40" t="s">
        <v>1723</v>
      </c>
      <c r="B154" s="88">
        <v>40938</v>
      </c>
      <c r="C154" s="40" t="s">
        <v>1847</v>
      </c>
      <c r="D154" s="40" t="s">
        <v>32</v>
      </c>
      <c r="E154" s="40" t="s">
        <v>25</v>
      </c>
      <c r="F154" s="47" t="s">
        <v>2384</v>
      </c>
      <c r="G154" s="40" t="s">
        <v>26</v>
      </c>
      <c r="H154" s="40" t="s">
        <v>33</v>
      </c>
      <c r="I154" s="40" t="s">
        <v>63</v>
      </c>
      <c r="J154" s="40">
        <v>27.3</v>
      </c>
      <c r="K154" s="40">
        <v>15.1</v>
      </c>
      <c r="L154" s="40">
        <v>9.6</v>
      </c>
      <c r="M154" s="40"/>
      <c r="N154" s="40"/>
      <c r="O154" s="40"/>
      <c r="P154" s="40"/>
      <c r="Q154" s="40">
        <v>14</v>
      </c>
      <c r="R154" s="40">
        <v>59</v>
      </c>
      <c r="S154" s="40">
        <f>R154-Q154</f>
        <v>45</v>
      </c>
      <c r="T154" s="40">
        <f>5+48</f>
        <v>53</v>
      </c>
      <c r="U154" s="40"/>
      <c r="V154" s="40" t="s">
        <v>68</v>
      </c>
      <c r="W154" s="40"/>
      <c r="X154" s="40"/>
      <c r="Y154" s="40"/>
      <c r="Z154" s="40"/>
      <c r="AA154" s="40"/>
      <c r="AB154" s="40"/>
      <c r="AC154" s="40" t="s">
        <v>59</v>
      </c>
      <c r="AD154" s="40" t="s">
        <v>70</v>
      </c>
      <c r="AE154" s="40"/>
      <c r="AF154" s="40"/>
    </row>
    <row r="155" spans="1:32">
      <c r="A155" s="40" t="s">
        <v>1723</v>
      </c>
      <c r="B155" s="88">
        <v>40938</v>
      </c>
      <c r="C155" s="40" t="s">
        <v>1848</v>
      </c>
      <c r="D155" s="40" t="s">
        <v>32</v>
      </c>
      <c r="E155" s="40" t="s">
        <v>25</v>
      </c>
      <c r="F155" s="47" t="s">
        <v>2385</v>
      </c>
      <c r="G155" s="40" t="s">
        <v>26</v>
      </c>
      <c r="H155" s="40" t="s">
        <v>33</v>
      </c>
      <c r="I155" s="40" t="s">
        <v>50</v>
      </c>
      <c r="J155" s="40">
        <v>27.6</v>
      </c>
      <c r="K155" s="40">
        <v>17.3</v>
      </c>
      <c r="L155" s="40">
        <v>9.8000000000000007</v>
      </c>
      <c r="M155" s="40"/>
      <c r="N155" s="40"/>
      <c r="O155" s="40"/>
      <c r="P155" s="40"/>
      <c r="Q155" s="40">
        <v>12</v>
      </c>
      <c r="R155" s="40">
        <v>65</v>
      </c>
      <c r="S155" s="40">
        <f>65-12</f>
        <v>53</v>
      </c>
      <c r="T155" s="40">
        <v>15</v>
      </c>
      <c r="U155" s="40"/>
      <c r="V155" s="40"/>
      <c r="W155" s="40"/>
      <c r="X155" s="40"/>
      <c r="Y155" s="40"/>
      <c r="Z155" s="40"/>
      <c r="AA155" s="40"/>
      <c r="AB155" s="40"/>
      <c r="AC155" s="40" t="s">
        <v>45</v>
      </c>
      <c r="AD155" s="40" t="s">
        <v>59</v>
      </c>
      <c r="AE155" s="40"/>
      <c r="AF155" s="40"/>
    </row>
    <row r="156" spans="1:32">
      <c r="A156" s="40" t="s">
        <v>1723</v>
      </c>
      <c r="B156" s="88">
        <v>40938</v>
      </c>
      <c r="C156" s="40" t="s">
        <v>1849</v>
      </c>
      <c r="D156" s="40" t="s">
        <v>30</v>
      </c>
      <c r="E156" s="47" t="s">
        <v>25</v>
      </c>
      <c r="F156" s="47" t="s">
        <v>2386</v>
      </c>
      <c r="G156" s="40" t="s">
        <v>26</v>
      </c>
      <c r="H156" s="40" t="s">
        <v>33</v>
      </c>
      <c r="I156" s="40"/>
      <c r="J156" s="40">
        <v>25</v>
      </c>
      <c r="K156" s="40">
        <v>15.8</v>
      </c>
      <c r="L156" s="40">
        <v>6.6</v>
      </c>
      <c r="M156" s="40"/>
      <c r="N156" s="40"/>
      <c r="O156" s="40"/>
      <c r="P156" s="40"/>
      <c r="Q156" s="40">
        <v>13</v>
      </c>
      <c r="R156" s="40">
        <v>52</v>
      </c>
      <c r="S156" s="40">
        <f>52-13</f>
        <v>39</v>
      </c>
      <c r="T156" s="40">
        <v>33</v>
      </c>
      <c r="U156" s="40"/>
      <c r="V156" s="40" t="s">
        <v>51</v>
      </c>
      <c r="W156" s="40"/>
      <c r="X156" s="40"/>
      <c r="Y156" s="40"/>
      <c r="Z156" s="40"/>
      <c r="AA156" s="40"/>
      <c r="AB156" s="40"/>
      <c r="AC156" s="40" t="s">
        <v>45</v>
      </c>
      <c r="AD156" s="40" t="s">
        <v>59</v>
      </c>
      <c r="AE156" s="40" t="s">
        <v>75</v>
      </c>
      <c r="AF156" s="40"/>
    </row>
    <row r="157" spans="1:32">
      <c r="A157" s="40" t="s">
        <v>1724</v>
      </c>
      <c r="B157" s="88">
        <v>40939</v>
      </c>
      <c r="C157" s="40" t="s">
        <v>1850</v>
      </c>
      <c r="D157" s="40" t="s">
        <v>31</v>
      </c>
      <c r="E157" s="40" t="s">
        <v>25</v>
      </c>
      <c r="F157" s="47" t="s">
        <v>2387</v>
      </c>
      <c r="G157" s="40" t="s">
        <v>26</v>
      </c>
      <c r="H157" s="40" t="s">
        <v>33</v>
      </c>
      <c r="I157" s="40" t="s">
        <v>63</v>
      </c>
      <c r="J157" s="40">
        <v>38.1</v>
      </c>
      <c r="K157" s="40">
        <v>20.7</v>
      </c>
      <c r="L157" s="40">
        <v>19.899999999999999</v>
      </c>
      <c r="M157" s="40"/>
      <c r="N157" s="40"/>
      <c r="O157" s="40"/>
      <c r="P157" s="40"/>
      <c r="Q157" s="40">
        <v>14</v>
      </c>
      <c r="R157" s="40">
        <v>200</v>
      </c>
      <c r="S157" s="40">
        <f>R157-Q157</f>
        <v>186</v>
      </c>
      <c r="T157" s="40">
        <f>1+21</f>
        <v>22</v>
      </c>
      <c r="U157" s="40"/>
      <c r="V157" s="40"/>
      <c r="W157" s="40"/>
      <c r="X157" s="40"/>
      <c r="Y157" s="40"/>
      <c r="Z157" s="40"/>
      <c r="AA157" s="40"/>
      <c r="AB157" s="40"/>
      <c r="AC157" s="40" t="s">
        <v>59</v>
      </c>
      <c r="AD157" s="45" t="s">
        <v>70</v>
      </c>
      <c r="AE157" s="45" t="s">
        <v>2602</v>
      </c>
      <c r="AF157" s="40"/>
    </row>
    <row r="158" spans="1:32">
      <c r="A158" s="40" t="s">
        <v>1724</v>
      </c>
      <c r="B158" s="88">
        <v>40939</v>
      </c>
      <c r="C158" s="40" t="s">
        <v>1853</v>
      </c>
      <c r="D158" s="40" t="s">
        <v>29</v>
      </c>
      <c r="E158" s="40" t="s">
        <v>25</v>
      </c>
      <c r="F158" s="47" t="s">
        <v>2388</v>
      </c>
      <c r="G158" s="40" t="s">
        <v>26</v>
      </c>
      <c r="H158" s="40" t="s">
        <v>66</v>
      </c>
      <c r="I158" s="40"/>
      <c r="J158" s="40">
        <v>39.299999999999997</v>
      </c>
      <c r="K158" s="40">
        <v>23.4</v>
      </c>
      <c r="L158" s="40">
        <v>20.6</v>
      </c>
      <c r="M158" s="40"/>
      <c r="N158" s="40"/>
      <c r="O158" s="40"/>
      <c r="P158" s="40"/>
      <c r="Q158" s="40">
        <v>14</v>
      </c>
      <c r="R158" s="40">
        <v>122</v>
      </c>
      <c r="S158" s="40">
        <f>R158-Q158</f>
        <v>108</v>
      </c>
      <c r="T158" s="40">
        <f>38+98</f>
        <v>136</v>
      </c>
      <c r="U158" s="40"/>
      <c r="V158" s="40" t="s">
        <v>81</v>
      </c>
      <c r="W158" s="40"/>
      <c r="X158" s="40"/>
      <c r="Y158" s="40"/>
      <c r="Z158" s="40"/>
      <c r="AA158" s="40"/>
      <c r="AB158" s="40"/>
      <c r="AC158" s="40" t="s">
        <v>59</v>
      </c>
      <c r="AD158" s="40" t="s">
        <v>79</v>
      </c>
      <c r="AE158" s="40" t="s">
        <v>94</v>
      </c>
      <c r="AF158" s="40"/>
    </row>
    <row r="159" spans="1:32">
      <c r="A159" s="40" t="s">
        <v>1724</v>
      </c>
      <c r="B159" s="88">
        <v>40939</v>
      </c>
      <c r="C159" s="40" t="s">
        <v>1855</v>
      </c>
      <c r="D159" s="40" t="s">
        <v>32</v>
      </c>
      <c r="E159" s="40" t="s">
        <v>25</v>
      </c>
      <c r="F159" s="47" t="s">
        <v>2389</v>
      </c>
      <c r="G159" s="40" t="s">
        <v>26</v>
      </c>
      <c r="H159" s="40" t="s">
        <v>27</v>
      </c>
      <c r="I159" s="40"/>
      <c r="J159" s="40">
        <v>26</v>
      </c>
      <c r="K159" s="40">
        <v>19.399999999999999</v>
      </c>
      <c r="L159" s="40">
        <v>13</v>
      </c>
      <c r="M159" s="40"/>
      <c r="N159" s="40"/>
      <c r="O159" s="40"/>
      <c r="P159" s="40"/>
      <c r="Q159" s="40">
        <v>13</v>
      </c>
      <c r="R159" s="40">
        <v>65</v>
      </c>
      <c r="S159" s="40">
        <f>65-13</f>
        <v>52</v>
      </c>
      <c r="T159" s="40">
        <v>12</v>
      </c>
      <c r="U159" s="40"/>
      <c r="V159" s="40" t="s">
        <v>74</v>
      </c>
      <c r="W159" s="40" t="s">
        <v>73</v>
      </c>
      <c r="X159" s="40"/>
      <c r="Y159" s="40"/>
      <c r="Z159" s="40"/>
      <c r="AA159" s="40"/>
      <c r="AB159" s="40"/>
      <c r="AC159" s="40" t="s">
        <v>45</v>
      </c>
      <c r="AD159" s="40" t="s">
        <v>78</v>
      </c>
      <c r="AE159" s="40"/>
      <c r="AF159" s="40"/>
    </row>
    <row r="160" spans="1:32">
      <c r="A160" s="40" t="s">
        <v>1724</v>
      </c>
      <c r="B160" s="88">
        <v>40939</v>
      </c>
      <c r="C160" s="40" t="s">
        <v>1857</v>
      </c>
      <c r="D160" s="40" t="s">
        <v>30</v>
      </c>
      <c r="E160" s="40" t="s">
        <v>25</v>
      </c>
      <c r="F160" s="47" t="s">
        <v>2390</v>
      </c>
      <c r="G160" s="40" t="s">
        <v>26</v>
      </c>
      <c r="H160" s="40" t="s">
        <v>33</v>
      </c>
      <c r="I160" s="40"/>
      <c r="J160" s="40">
        <v>24.2</v>
      </c>
      <c r="K160" s="40">
        <v>16.5</v>
      </c>
      <c r="L160" s="40">
        <v>10.8</v>
      </c>
      <c r="M160" s="40"/>
      <c r="N160" s="40"/>
      <c r="O160" s="40"/>
      <c r="P160" s="40"/>
      <c r="Q160" s="40">
        <v>14</v>
      </c>
      <c r="R160" s="40">
        <v>64</v>
      </c>
      <c r="S160" s="40">
        <v>50</v>
      </c>
      <c r="T160" s="40">
        <v>13</v>
      </c>
      <c r="U160" s="40"/>
      <c r="V160" s="40"/>
      <c r="W160" s="40"/>
      <c r="X160" s="40"/>
      <c r="Y160" s="40"/>
      <c r="Z160" s="40"/>
      <c r="AA160" s="40"/>
      <c r="AB160" s="40"/>
      <c r="AC160" s="40" t="s">
        <v>45</v>
      </c>
      <c r="AD160" s="40" t="s">
        <v>77</v>
      </c>
      <c r="AE160" s="40"/>
      <c r="AF160" s="40"/>
    </row>
    <row r="161" spans="1:32">
      <c r="A161" s="40" t="s">
        <v>1724</v>
      </c>
      <c r="B161" s="88">
        <v>40939</v>
      </c>
      <c r="C161" s="40" t="s">
        <v>1858</v>
      </c>
      <c r="D161" s="40" t="s">
        <v>30</v>
      </c>
      <c r="E161" s="40" t="s">
        <v>25</v>
      </c>
      <c r="F161" s="47" t="s">
        <v>2391</v>
      </c>
      <c r="G161" s="40" t="s">
        <v>26</v>
      </c>
      <c r="H161" s="40" t="s">
        <v>33</v>
      </c>
      <c r="I161" s="40" t="s">
        <v>63</v>
      </c>
      <c r="J161" s="40">
        <v>27.4</v>
      </c>
      <c r="K161" s="40">
        <v>15.6</v>
      </c>
      <c r="L161" s="40">
        <v>12</v>
      </c>
      <c r="M161" s="40"/>
      <c r="N161" s="40"/>
      <c r="O161" s="40"/>
      <c r="P161" s="40"/>
      <c r="Q161" s="40">
        <v>14</v>
      </c>
      <c r="R161" s="40">
        <v>64</v>
      </c>
      <c r="S161" s="40">
        <f t="shared" ref="S161:S180" si="6">R161-Q161</f>
        <v>50</v>
      </c>
      <c r="T161" s="40">
        <f>2+38</f>
        <v>40</v>
      </c>
      <c r="U161" s="40"/>
      <c r="V161" s="40" t="s">
        <v>80</v>
      </c>
      <c r="W161" s="40"/>
      <c r="X161" s="40"/>
      <c r="Y161" s="40"/>
      <c r="Z161" s="40"/>
      <c r="AA161" s="40"/>
      <c r="AB161" s="40"/>
      <c r="AC161" s="40" t="s">
        <v>59</v>
      </c>
      <c r="AD161" s="40" t="s">
        <v>45</v>
      </c>
      <c r="AE161" s="40"/>
      <c r="AF161" s="40"/>
    </row>
    <row r="162" spans="1:32">
      <c r="A162" s="40" t="s">
        <v>1725</v>
      </c>
      <c r="B162" s="88">
        <v>40940</v>
      </c>
      <c r="C162" s="40" t="s">
        <v>1850</v>
      </c>
      <c r="D162" s="40" t="s">
        <v>36</v>
      </c>
      <c r="E162" s="40" t="s">
        <v>25</v>
      </c>
      <c r="F162" s="47" t="s">
        <v>2392</v>
      </c>
      <c r="G162" s="40" t="s">
        <v>26</v>
      </c>
      <c r="H162" s="40" t="s">
        <v>27</v>
      </c>
      <c r="I162" s="40" t="s">
        <v>40</v>
      </c>
      <c r="J162" s="40">
        <v>35.9</v>
      </c>
      <c r="K162" s="40"/>
      <c r="L162" s="40">
        <v>28.7</v>
      </c>
      <c r="M162" s="40">
        <v>133.1</v>
      </c>
      <c r="N162" s="40">
        <v>60.8</v>
      </c>
      <c r="O162" s="40"/>
      <c r="P162" s="40"/>
      <c r="Q162" s="40">
        <v>13</v>
      </c>
      <c r="R162" s="40">
        <v>106</v>
      </c>
      <c r="S162" s="40">
        <f t="shared" si="6"/>
        <v>93</v>
      </c>
      <c r="T162" s="40">
        <v>6</v>
      </c>
      <c r="U162" s="40"/>
      <c r="V162" s="40"/>
      <c r="W162" s="40"/>
      <c r="X162" s="40"/>
      <c r="Y162" s="40"/>
      <c r="Z162" s="40"/>
      <c r="AA162" s="40"/>
      <c r="AB162" s="40"/>
      <c r="AC162" s="40" t="s">
        <v>45</v>
      </c>
      <c r="AD162" s="40" t="s">
        <v>78</v>
      </c>
      <c r="AE162" s="40" t="s">
        <v>86</v>
      </c>
      <c r="AF162" s="40"/>
    </row>
    <row r="163" spans="1:32">
      <c r="A163" s="40" t="s">
        <v>1725</v>
      </c>
      <c r="B163" s="88">
        <v>40940</v>
      </c>
      <c r="C163" s="40" t="s">
        <v>1856</v>
      </c>
      <c r="D163" s="40" t="s">
        <v>29</v>
      </c>
      <c r="E163" s="40" t="s">
        <v>25</v>
      </c>
      <c r="F163" s="47" t="s">
        <v>2393</v>
      </c>
      <c r="G163" s="40" t="s">
        <v>26</v>
      </c>
      <c r="H163" s="40" t="s">
        <v>33</v>
      </c>
      <c r="I163" s="40"/>
      <c r="J163" s="40">
        <v>38.1</v>
      </c>
      <c r="K163" s="40">
        <v>22.5</v>
      </c>
      <c r="L163" s="40">
        <v>5</v>
      </c>
      <c r="M163" s="40"/>
      <c r="N163" s="40"/>
      <c r="O163" s="40"/>
      <c r="P163" s="40"/>
      <c r="Q163" s="40">
        <v>13</v>
      </c>
      <c r="R163" s="40">
        <v>112</v>
      </c>
      <c r="S163" s="40">
        <f t="shared" si="6"/>
        <v>99</v>
      </c>
      <c r="T163" s="40">
        <v>93</v>
      </c>
      <c r="U163" s="40"/>
      <c r="V163" s="40"/>
      <c r="W163" s="40"/>
      <c r="X163" s="40"/>
      <c r="Y163" s="40"/>
      <c r="Z163" s="40"/>
      <c r="AA163" s="40"/>
      <c r="AB163" s="40"/>
      <c r="AC163" s="40" t="s">
        <v>45</v>
      </c>
      <c r="AD163" s="40" t="s">
        <v>79</v>
      </c>
      <c r="AE163" s="40"/>
      <c r="AF163" s="40"/>
    </row>
    <row r="164" spans="1:32">
      <c r="A164" s="40" t="s">
        <v>1725</v>
      </c>
      <c r="B164" s="88">
        <v>40940</v>
      </c>
      <c r="C164" s="40" t="s">
        <v>1859</v>
      </c>
      <c r="D164" s="40" t="s">
        <v>29</v>
      </c>
      <c r="E164" s="40" t="s">
        <v>25</v>
      </c>
      <c r="F164" s="47" t="s">
        <v>2394</v>
      </c>
      <c r="G164" s="40" t="s">
        <v>26</v>
      </c>
      <c r="H164" s="40" t="s">
        <v>66</v>
      </c>
      <c r="I164" s="40"/>
      <c r="J164" s="40">
        <v>38.5</v>
      </c>
      <c r="K164" s="40">
        <v>16.399999999999999</v>
      </c>
      <c r="L164" s="40">
        <v>16.3</v>
      </c>
      <c r="M164" s="40"/>
      <c r="N164" s="40"/>
      <c r="O164" s="40"/>
      <c r="P164" s="40"/>
      <c r="Q164" s="40">
        <v>14</v>
      </c>
      <c r="R164" s="40">
        <v>130</v>
      </c>
      <c r="S164" s="40">
        <f t="shared" si="6"/>
        <v>116</v>
      </c>
      <c r="T164" s="40">
        <f>1+23</f>
        <v>24</v>
      </c>
      <c r="U164" s="40"/>
      <c r="V164" s="40" t="s">
        <v>84</v>
      </c>
      <c r="W164" s="40"/>
      <c r="X164" s="40"/>
      <c r="Y164" s="40"/>
      <c r="Z164" s="40"/>
      <c r="AA164" s="40"/>
      <c r="AB164" s="40"/>
      <c r="AC164" s="40" t="s">
        <v>59</v>
      </c>
      <c r="AD164" s="40" t="s">
        <v>78</v>
      </c>
      <c r="AE164" s="40" t="s">
        <v>87</v>
      </c>
      <c r="AF164" s="40"/>
    </row>
    <row r="165" spans="1:32">
      <c r="A165" s="40" t="s">
        <v>1725</v>
      </c>
      <c r="B165" s="88">
        <v>40940</v>
      </c>
      <c r="C165" s="40" t="s">
        <v>1860</v>
      </c>
      <c r="D165" s="40" t="s">
        <v>29</v>
      </c>
      <c r="E165" s="40" t="s">
        <v>25</v>
      </c>
      <c r="F165" s="47" t="s">
        <v>2395</v>
      </c>
      <c r="G165" s="40" t="s">
        <v>26</v>
      </c>
      <c r="H165" s="40" t="s">
        <v>66</v>
      </c>
      <c r="I165" s="40"/>
      <c r="J165" s="40">
        <v>39.9</v>
      </c>
      <c r="K165" s="40">
        <v>23.6</v>
      </c>
      <c r="L165" s="40">
        <v>19.25</v>
      </c>
      <c r="M165" s="40"/>
      <c r="N165" s="40"/>
      <c r="O165" s="40"/>
      <c r="P165" s="40"/>
      <c r="Q165" s="40">
        <v>14</v>
      </c>
      <c r="R165" s="40">
        <v>139</v>
      </c>
      <c r="S165" s="40">
        <f t="shared" si="6"/>
        <v>125</v>
      </c>
      <c r="T165" s="40">
        <f>7+109</f>
        <v>116</v>
      </c>
      <c r="U165" s="40"/>
      <c r="V165" s="40"/>
      <c r="W165" s="40"/>
      <c r="X165" s="40"/>
      <c r="Y165" s="40"/>
      <c r="Z165" s="40"/>
      <c r="AA165" s="40"/>
      <c r="AB165" s="40"/>
      <c r="AC165" s="40" t="s">
        <v>59</v>
      </c>
      <c r="AD165" s="40" t="s">
        <v>45</v>
      </c>
      <c r="AE165" s="40" t="s">
        <v>91</v>
      </c>
      <c r="AF165" s="40"/>
    </row>
    <row r="166" spans="1:32">
      <c r="A166" s="40" t="s">
        <v>1725</v>
      </c>
      <c r="B166" s="88">
        <v>40940</v>
      </c>
      <c r="C166" s="40" t="s">
        <v>1854</v>
      </c>
      <c r="D166" s="40" t="s">
        <v>29</v>
      </c>
      <c r="E166" s="40" t="s">
        <v>25</v>
      </c>
      <c r="F166" s="47" t="s">
        <v>2396</v>
      </c>
      <c r="G166" s="40" t="s">
        <v>26</v>
      </c>
      <c r="H166" s="40" t="s">
        <v>90</v>
      </c>
      <c r="I166" s="40"/>
      <c r="J166" s="40">
        <v>38.6</v>
      </c>
      <c r="K166" s="40">
        <v>22.3</v>
      </c>
      <c r="L166" s="40">
        <v>11.3</v>
      </c>
      <c r="M166" s="40"/>
      <c r="N166" s="40"/>
      <c r="O166" s="40"/>
      <c r="P166" s="40"/>
      <c r="Q166" s="40">
        <v>14</v>
      </c>
      <c r="R166" s="40">
        <v>121</v>
      </c>
      <c r="S166" s="40">
        <f t="shared" si="6"/>
        <v>107</v>
      </c>
      <c r="T166" s="40">
        <f>12+106</f>
        <v>118</v>
      </c>
      <c r="U166" s="40"/>
      <c r="V166" s="40"/>
      <c r="W166" s="40"/>
      <c r="X166" s="40"/>
      <c r="Y166" s="40"/>
      <c r="Z166" s="40"/>
      <c r="AA166" s="40"/>
      <c r="AB166" s="40"/>
      <c r="AC166" s="40" t="s">
        <v>59</v>
      </c>
      <c r="AD166" s="40" t="s">
        <v>79</v>
      </c>
      <c r="AE166" s="40" t="s">
        <v>93</v>
      </c>
      <c r="AF166" s="40"/>
    </row>
    <row r="167" spans="1:32">
      <c r="A167" s="40" t="s">
        <v>1725</v>
      </c>
      <c r="B167" s="88">
        <v>40940</v>
      </c>
      <c r="C167" s="40" t="s">
        <v>1848</v>
      </c>
      <c r="D167" s="40" t="s">
        <v>29</v>
      </c>
      <c r="E167" s="40" t="s">
        <v>25</v>
      </c>
      <c r="F167" s="47" t="s">
        <v>2397</v>
      </c>
      <c r="G167" s="40" t="s">
        <v>26</v>
      </c>
      <c r="H167" s="40" t="s">
        <v>33</v>
      </c>
      <c r="I167" s="40"/>
      <c r="J167" s="40">
        <v>39.200000000000003</v>
      </c>
      <c r="K167" s="40">
        <v>22.1</v>
      </c>
      <c r="L167" s="40">
        <v>11.4</v>
      </c>
      <c r="M167" s="40"/>
      <c r="N167" s="40"/>
      <c r="O167" s="40"/>
      <c r="P167" s="40"/>
      <c r="Q167" s="40">
        <v>13</v>
      </c>
      <c r="R167" s="40">
        <v>121</v>
      </c>
      <c r="S167" s="40">
        <f t="shared" si="6"/>
        <v>108</v>
      </c>
      <c r="T167" s="40">
        <f>86</f>
        <v>86</v>
      </c>
      <c r="U167" s="40"/>
      <c r="V167" s="40"/>
      <c r="W167" s="40"/>
      <c r="X167" s="40"/>
      <c r="Y167" s="40"/>
      <c r="Z167" s="40"/>
      <c r="AA167" s="40"/>
      <c r="AB167" s="40"/>
      <c r="AC167" s="40" t="s">
        <v>45</v>
      </c>
      <c r="AD167" s="40" t="s">
        <v>77</v>
      </c>
      <c r="AE167" s="40"/>
      <c r="AF167" s="40"/>
    </row>
    <row r="168" spans="1:32">
      <c r="A168" s="40" t="s">
        <v>1725</v>
      </c>
      <c r="B168" s="88">
        <v>40940</v>
      </c>
      <c r="C168" s="40" t="s">
        <v>1861</v>
      </c>
      <c r="D168" s="40" t="s">
        <v>32</v>
      </c>
      <c r="E168" s="40" t="s">
        <v>25</v>
      </c>
      <c r="F168" s="47" t="s">
        <v>2398</v>
      </c>
      <c r="G168" s="40" t="s">
        <v>26</v>
      </c>
      <c r="H168" s="40" t="s">
        <v>27</v>
      </c>
      <c r="I168" s="40"/>
      <c r="J168" s="40">
        <v>25.9</v>
      </c>
      <c r="K168" s="40">
        <v>15.8</v>
      </c>
      <c r="L168" s="40">
        <v>18.899999999999999</v>
      </c>
      <c r="M168" s="40"/>
      <c r="N168" s="40"/>
      <c r="O168" s="40"/>
      <c r="P168" s="40"/>
      <c r="Q168" s="40">
        <v>14</v>
      </c>
      <c r="R168" s="40">
        <v>70</v>
      </c>
      <c r="S168" s="40">
        <f t="shared" si="6"/>
        <v>56</v>
      </c>
      <c r="T168" s="40">
        <f>9+31</f>
        <v>40</v>
      </c>
      <c r="U168" s="40"/>
      <c r="V168" s="40"/>
      <c r="W168" s="40"/>
      <c r="X168" s="40"/>
      <c r="Y168" s="40"/>
      <c r="Z168" s="40"/>
      <c r="AA168" s="40"/>
      <c r="AB168" s="40"/>
      <c r="AC168" s="40" t="s">
        <v>59</v>
      </c>
      <c r="AD168" s="40" t="s">
        <v>71</v>
      </c>
      <c r="AE168" s="40" t="s">
        <v>102</v>
      </c>
      <c r="AF168" s="40"/>
    </row>
    <row r="169" spans="1:32">
      <c r="A169" s="40" t="s">
        <v>1725</v>
      </c>
      <c r="B169" s="88">
        <v>40940</v>
      </c>
      <c r="C169" s="40" t="s">
        <v>1852</v>
      </c>
      <c r="D169" s="40" t="s">
        <v>32</v>
      </c>
      <c r="E169" s="40" t="s">
        <v>25</v>
      </c>
      <c r="F169" s="47" t="s">
        <v>2399</v>
      </c>
      <c r="G169" s="40" t="s">
        <v>26</v>
      </c>
      <c r="H169" s="40" t="s">
        <v>27</v>
      </c>
      <c r="I169" s="40" t="s">
        <v>40</v>
      </c>
      <c r="J169" s="40">
        <v>25.9</v>
      </c>
      <c r="K169" s="40">
        <v>16.600000000000001</v>
      </c>
      <c r="L169" s="40">
        <v>11</v>
      </c>
      <c r="M169" s="40"/>
      <c r="N169" s="40"/>
      <c r="O169" s="40"/>
      <c r="P169" s="40"/>
      <c r="Q169" s="40">
        <v>13</v>
      </c>
      <c r="R169" s="40">
        <v>61</v>
      </c>
      <c r="S169" s="40">
        <f t="shared" si="6"/>
        <v>48</v>
      </c>
      <c r="T169" s="40">
        <f>29</f>
        <v>29</v>
      </c>
      <c r="U169" s="40"/>
      <c r="V169" s="40" t="s">
        <v>92</v>
      </c>
      <c r="W169" s="40"/>
      <c r="X169" s="40"/>
      <c r="Y169" s="40"/>
      <c r="Z169" s="40"/>
      <c r="AA169" s="40"/>
      <c r="AB169" s="40"/>
      <c r="AC169" s="40" t="s">
        <v>45</v>
      </c>
      <c r="AD169" s="40" t="s">
        <v>79</v>
      </c>
      <c r="AE169" s="40"/>
      <c r="AF169" s="40"/>
    </row>
    <row r="170" spans="1:32">
      <c r="A170" s="40" t="s">
        <v>1725</v>
      </c>
      <c r="B170" s="88">
        <v>40940</v>
      </c>
      <c r="C170" s="40" t="s">
        <v>1862</v>
      </c>
      <c r="D170" s="40" t="s">
        <v>32</v>
      </c>
      <c r="E170" s="40" t="s">
        <v>25</v>
      </c>
      <c r="F170" s="47" t="s">
        <v>2400</v>
      </c>
      <c r="G170" s="40" t="s">
        <v>26</v>
      </c>
      <c r="H170" s="40" t="s">
        <v>33</v>
      </c>
      <c r="I170" s="40" t="s">
        <v>63</v>
      </c>
      <c r="J170" s="40">
        <v>25.6</v>
      </c>
      <c r="K170" s="40">
        <v>18</v>
      </c>
      <c r="L170" s="40">
        <v>9.1999999999999993</v>
      </c>
      <c r="M170" s="40"/>
      <c r="N170" s="40"/>
      <c r="O170" s="40"/>
      <c r="P170" s="40"/>
      <c r="Q170" s="40">
        <v>13</v>
      </c>
      <c r="R170" s="40">
        <v>82</v>
      </c>
      <c r="S170" s="40">
        <f t="shared" si="6"/>
        <v>69</v>
      </c>
      <c r="T170" s="40">
        <f>31</f>
        <v>31</v>
      </c>
      <c r="U170" s="40"/>
      <c r="V170" s="40" t="s">
        <v>74</v>
      </c>
      <c r="W170" s="40"/>
      <c r="X170" s="40"/>
      <c r="Y170" s="40"/>
      <c r="Z170" s="40"/>
      <c r="AA170" s="40"/>
      <c r="AB170" s="40"/>
      <c r="AC170" s="40" t="s">
        <v>45</v>
      </c>
      <c r="AD170" s="40" t="s">
        <v>71</v>
      </c>
      <c r="AE170" s="40"/>
      <c r="AF170" s="40"/>
    </row>
    <row r="171" spans="1:32">
      <c r="A171" s="40" t="s">
        <v>1725</v>
      </c>
      <c r="B171" s="88">
        <v>40940</v>
      </c>
      <c r="C171" s="40" t="s">
        <v>1863</v>
      </c>
      <c r="D171" s="40" t="s">
        <v>30</v>
      </c>
      <c r="E171" s="40" t="s">
        <v>25</v>
      </c>
      <c r="F171" s="47" t="s">
        <v>2401</v>
      </c>
      <c r="G171" s="40" t="s">
        <v>26</v>
      </c>
      <c r="H171" s="40" t="s">
        <v>27</v>
      </c>
      <c r="I171" s="40" t="s">
        <v>40</v>
      </c>
      <c r="J171" s="40">
        <v>26.5</v>
      </c>
      <c r="K171" s="40">
        <v>16.7</v>
      </c>
      <c r="L171" s="40">
        <v>15.6</v>
      </c>
      <c r="M171" s="40"/>
      <c r="N171" s="40"/>
      <c r="O171" s="40"/>
      <c r="P171" s="40"/>
      <c r="Q171" s="40">
        <v>14</v>
      </c>
      <c r="R171" s="40">
        <v>57</v>
      </c>
      <c r="S171" s="40">
        <f t="shared" si="6"/>
        <v>43</v>
      </c>
      <c r="T171" s="40">
        <f>12+47</f>
        <v>59</v>
      </c>
      <c r="U171" s="40"/>
      <c r="V171" s="40"/>
      <c r="W171" s="40"/>
      <c r="X171" s="40"/>
      <c r="Y171" s="40"/>
      <c r="Z171" s="40"/>
      <c r="AA171" s="40"/>
      <c r="AB171" s="40"/>
      <c r="AC171" s="40" t="s">
        <v>59</v>
      </c>
      <c r="AD171" s="40" t="s">
        <v>77</v>
      </c>
      <c r="AE171" s="40"/>
      <c r="AF171" s="40"/>
    </row>
    <row r="172" spans="1:32">
      <c r="A172" s="40" t="s">
        <v>1725</v>
      </c>
      <c r="B172" s="88">
        <v>40940</v>
      </c>
      <c r="C172" s="40" t="s">
        <v>1864</v>
      </c>
      <c r="D172" s="40" t="s">
        <v>30</v>
      </c>
      <c r="E172" s="40" t="s">
        <v>25</v>
      </c>
      <c r="F172" s="47" t="s">
        <v>2402</v>
      </c>
      <c r="G172" s="40" t="s">
        <v>26</v>
      </c>
      <c r="H172" s="40" t="s">
        <v>33</v>
      </c>
      <c r="I172" s="40" t="s">
        <v>63</v>
      </c>
      <c r="J172" s="40">
        <v>24.2</v>
      </c>
      <c r="K172" s="40">
        <v>16.5</v>
      </c>
      <c r="L172" s="40">
        <v>8.9</v>
      </c>
      <c r="M172" s="40"/>
      <c r="N172" s="40"/>
      <c r="O172" s="40"/>
      <c r="P172" s="40"/>
      <c r="Q172" s="40">
        <v>14</v>
      </c>
      <c r="R172" s="40">
        <v>61</v>
      </c>
      <c r="S172" s="40">
        <f t="shared" si="6"/>
        <v>47</v>
      </c>
      <c r="T172" s="40">
        <f>6+13</f>
        <v>19</v>
      </c>
      <c r="U172" s="40"/>
      <c r="V172" s="40" t="s">
        <v>85</v>
      </c>
      <c r="W172" s="40"/>
      <c r="X172" s="40"/>
      <c r="Y172" s="40"/>
      <c r="Z172" s="40"/>
      <c r="AA172" s="40"/>
      <c r="AB172" s="40"/>
      <c r="AC172" s="40" t="s">
        <v>59</v>
      </c>
      <c r="AD172" s="40" t="s">
        <v>59</v>
      </c>
      <c r="AE172" s="40"/>
      <c r="AF172" s="40"/>
    </row>
    <row r="173" spans="1:32">
      <c r="A173" s="40" t="s">
        <v>1725</v>
      </c>
      <c r="B173" s="88">
        <v>40940</v>
      </c>
      <c r="C173" s="40" t="s">
        <v>1865</v>
      </c>
      <c r="D173" s="40" t="s">
        <v>30</v>
      </c>
      <c r="E173" s="40" t="s">
        <v>25</v>
      </c>
      <c r="F173" s="47" t="s">
        <v>2403</v>
      </c>
      <c r="G173" s="40" t="s">
        <v>26</v>
      </c>
      <c r="H173" s="40" t="s">
        <v>27</v>
      </c>
      <c r="I173" s="40" t="s">
        <v>88</v>
      </c>
      <c r="J173" s="40">
        <v>25.8</v>
      </c>
      <c r="K173" s="40">
        <v>14</v>
      </c>
      <c r="L173" s="40">
        <v>16.600000000000001</v>
      </c>
      <c r="M173" s="40"/>
      <c r="N173" s="40"/>
      <c r="O173" s="40"/>
      <c r="P173" s="40"/>
      <c r="Q173" s="40">
        <v>14</v>
      </c>
      <c r="R173" s="40">
        <v>54</v>
      </c>
      <c r="S173" s="40">
        <f t="shared" si="6"/>
        <v>40</v>
      </c>
      <c r="T173" s="40">
        <f>6+22</f>
        <v>28</v>
      </c>
      <c r="U173" s="40"/>
      <c r="V173" s="40"/>
      <c r="W173" s="40"/>
      <c r="X173" s="40"/>
      <c r="Y173" s="40"/>
      <c r="Z173" s="40"/>
      <c r="AA173" s="40"/>
      <c r="AB173" s="40"/>
      <c r="AC173" s="40" t="s">
        <v>59</v>
      </c>
      <c r="AD173" s="40" t="s">
        <v>71</v>
      </c>
      <c r="AE173" s="40"/>
      <c r="AF173" s="40"/>
    </row>
    <row r="174" spans="1:32">
      <c r="A174" s="40" t="s">
        <v>1726</v>
      </c>
      <c r="B174" s="88">
        <v>40941</v>
      </c>
      <c r="C174" s="40" t="s">
        <v>1860</v>
      </c>
      <c r="D174" s="40" t="s">
        <v>24</v>
      </c>
      <c r="E174" s="40" t="s">
        <v>25</v>
      </c>
      <c r="F174" s="47" t="s">
        <v>2404</v>
      </c>
      <c r="G174" s="40" t="s">
        <v>26</v>
      </c>
      <c r="H174" s="40" t="s">
        <v>33</v>
      </c>
      <c r="I174" s="40" t="s">
        <v>63</v>
      </c>
      <c r="J174" s="40">
        <v>43</v>
      </c>
      <c r="K174" s="40">
        <v>22.9</v>
      </c>
      <c r="L174" s="40">
        <v>21.7</v>
      </c>
      <c r="M174" s="40"/>
      <c r="N174" s="40"/>
      <c r="O174" s="40"/>
      <c r="P174" s="40"/>
      <c r="Q174" s="40">
        <v>14</v>
      </c>
      <c r="R174" s="40">
        <v>330</v>
      </c>
      <c r="S174" s="40">
        <f t="shared" si="6"/>
        <v>316</v>
      </c>
      <c r="T174" s="40">
        <f>5+8</f>
        <v>13</v>
      </c>
      <c r="U174" s="40"/>
      <c r="V174" s="40"/>
      <c r="W174" s="40"/>
      <c r="X174" s="40"/>
      <c r="Y174" s="40"/>
      <c r="Z174" s="40"/>
      <c r="AA174" s="40"/>
      <c r="AB174" s="40"/>
      <c r="AC174" s="40" t="s">
        <v>59</v>
      </c>
      <c r="AD174" s="40" t="s">
        <v>77</v>
      </c>
      <c r="AE174" s="40"/>
      <c r="AF174" s="40"/>
    </row>
    <row r="175" spans="1:32">
      <c r="A175" s="40" t="s">
        <v>1726</v>
      </c>
      <c r="B175" s="88">
        <v>40941</v>
      </c>
      <c r="C175" s="40" t="s">
        <v>1866</v>
      </c>
      <c r="D175" s="40" t="s">
        <v>37</v>
      </c>
      <c r="E175" s="40" t="s">
        <v>25</v>
      </c>
      <c r="F175" s="47" t="s">
        <v>2405</v>
      </c>
      <c r="G175" s="40" t="s">
        <v>125</v>
      </c>
      <c r="H175" s="40" t="s">
        <v>33</v>
      </c>
      <c r="I175" s="40" t="s">
        <v>63</v>
      </c>
      <c r="J175" s="40">
        <v>31.5</v>
      </c>
      <c r="K175" s="40">
        <v>18.2</v>
      </c>
      <c r="L175" s="40">
        <v>15.4</v>
      </c>
      <c r="M175" s="40"/>
      <c r="N175" s="40"/>
      <c r="O175" s="40"/>
      <c r="P175" s="40"/>
      <c r="Q175" s="40">
        <v>14</v>
      </c>
      <c r="R175" s="40">
        <v>86</v>
      </c>
      <c r="S175" s="40">
        <f t="shared" si="6"/>
        <v>72</v>
      </c>
      <c r="T175" s="40">
        <f>4</f>
        <v>4</v>
      </c>
      <c r="U175" s="40"/>
      <c r="V175" s="40"/>
      <c r="W175" s="40"/>
      <c r="X175" s="40"/>
      <c r="Y175" s="40"/>
      <c r="Z175" s="40"/>
      <c r="AA175" s="40"/>
      <c r="AB175" s="40"/>
      <c r="AC175" s="40" t="s">
        <v>59</v>
      </c>
      <c r="AD175" s="40" t="s">
        <v>79</v>
      </c>
      <c r="AE175" s="40" t="s">
        <v>97</v>
      </c>
      <c r="AF175" s="40"/>
    </row>
    <row r="176" spans="1:32">
      <c r="A176" s="40" t="s">
        <v>1726</v>
      </c>
      <c r="B176" s="88">
        <v>40941</v>
      </c>
      <c r="C176" s="40" t="s">
        <v>1867</v>
      </c>
      <c r="D176" s="40" t="s">
        <v>29</v>
      </c>
      <c r="E176" s="40" t="s">
        <v>25</v>
      </c>
      <c r="F176" s="47" t="s">
        <v>2406</v>
      </c>
      <c r="G176" s="40" t="s">
        <v>26</v>
      </c>
      <c r="H176" s="40" t="s">
        <v>27</v>
      </c>
      <c r="I176" s="40"/>
      <c r="J176" s="40">
        <v>40.25</v>
      </c>
      <c r="K176" s="40">
        <v>21.2</v>
      </c>
      <c r="L176" s="40">
        <v>21.7</v>
      </c>
      <c r="M176" s="40"/>
      <c r="N176" s="40"/>
      <c r="O176" s="40"/>
      <c r="P176" s="40"/>
      <c r="Q176" s="40">
        <v>15</v>
      </c>
      <c r="R176" s="40">
        <v>132</v>
      </c>
      <c r="S176" s="40">
        <f t="shared" si="6"/>
        <v>117</v>
      </c>
      <c r="T176" s="40">
        <f>15+139</f>
        <v>154</v>
      </c>
      <c r="U176" s="40"/>
      <c r="V176" s="40"/>
      <c r="W176" s="40"/>
      <c r="X176" s="40"/>
      <c r="Y176" s="40"/>
      <c r="Z176" s="40"/>
      <c r="AA176" s="40"/>
      <c r="AB176" s="40"/>
      <c r="AC176" s="40" t="s">
        <v>59</v>
      </c>
      <c r="AD176" s="40" t="s">
        <v>71</v>
      </c>
      <c r="AE176" s="40"/>
      <c r="AF176" s="40"/>
    </row>
    <row r="177" spans="1:32">
      <c r="A177" s="40" t="s">
        <v>1726</v>
      </c>
      <c r="B177" s="88">
        <v>40941</v>
      </c>
      <c r="C177" s="40" t="s">
        <v>1868</v>
      </c>
      <c r="D177" s="40" t="s">
        <v>29</v>
      </c>
      <c r="E177" s="40" t="s">
        <v>25</v>
      </c>
      <c r="F177" s="47" t="s">
        <v>2407</v>
      </c>
      <c r="G177" s="40" t="s">
        <v>26</v>
      </c>
      <c r="H177" s="40" t="s">
        <v>27</v>
      </c>
      <c r="I177" s="40"/>
      <c r="J177" s="40">
        <v>41.5</v>
      </c>
      <c r="K177" s="40">
        <v>19.3</v>
      </c>
      <c r="L177" s="40">
        <v>19.75</v>
      </c>
      <c r="M177" s="40"/>
      <c r="N177" s="40"/>
      <c r="O177" s="40"/>
      <c r="P177" s="40"/>
      <c r="Q177" s="40">
        <v>14</v>
      </c>
      <c r="R177" s="40">
        <v>123</v>
      </c>
      <c r="S177" s="40">
        <f t="shared" si="6"/>
        <v>109</v>
      </c>
      <c r="T177" s="40">
        <f>26+134</f>
        <v>160</v>
      </c>
      <c r="U177" s="40"/>
      <c r="V177" s="40" t="s">
        <v>99</v>
      </c>
      <c r="W177" s="40"/>
      <c r="X177" s="40"/>
      <c r="Y177" s="40"/>
      <c r="Z177" s="40"/>
      <c r="AA177" s="40"/>
      <c r="AB177" s="40"/>
      <c r="AC177" s="40" t="s">
        <v>59</v>
      </c>
      <c r="AD177" s="40" t="s">
        <v>78</v>
      </c>
      <c r="AE177" s="40"/>
      <c r="AF177" s="40"/>
    </row>
    <row r="178" spans="1:32">
      <c r="A178" s="40" t="s">
        <v>1726</v>
      </c>
      <c r="B178" s="88">
        <v>40941</v>
      </c>
      <c r="C178" s="40" t="s">
        <v>1858</v>
      </c>
      <c r="D178" s="40" t="s">
        <v>29</v>
      </c>
      <c r="E178" s="40" t="s">
        <v>25</v>
      </c>
      <c r="F178" s="47" t="s">
        <v>2408</v>
      </c>
      <c r="G178" s="40" t="s">
        <v>26</v>
      </c>
      <c r="H178" s="40" t="s">
        <v>33</v>
      </c>
      <c r="I178" s="40"/>
      <c r="J178" s="40">
        <v>38.1</v>
      </c>
      <c r="K178" s="40">
        <v>23.6</v>
      </c>
      <c r="L178" s="40">
        <v>9.85</v>
      </c>
      <c r="M178" s="40"/>
      <c r="N178" s="40"/>
      <c r="O178" s="40"/>
      <c r="P178" s="40"/>
      <c r="Q178" s="40">
        <v>15</v>
      </c>
      <c r="R178" s="40">
        <v>128</v>
      </c>
      <c r="S178" s="40">
        <f t="shared" si="6"/>
        <v>113</v>
      </c>
      <c r="T178" s="40">
        <f>7+91</f>
        <v>98</v>
      </c>
      <c r="U178" s="40"/>
      <c r="V178" s="40"/>
      <c r="W178" s="40"/>
      <c r="X178" s="40"/>
      <c r="Y178" s="40"/>
      <c r="Z178" s="40"/>
      <c r="AA178" s="40"/>
      <c r="AB178" s="40"/>
      <c r="AC178" s="40" t="s">
        <v>59</v>
      </c>
      <c r="AD178" s="40" t="s">
        <v>105</v>
      </c>
      <c r="AE178" s="40"/>
      <c r="AF178" s="40"/>
    </row>
    <row r="179" spans="1:32">
      <c r="A179" s="40" t="s">
        <v>1726</v>
      </c>
      <c r="B179" s="88">
        <v>40941</v>
      </c>
      <c r="C179" s="40" t="s">
        <v>1840</v>
      </c>
      <c r="D179" s="40" t="s">
        <v>29</v>
      </c>
      <c r="E179" s="40" t="s">
        <v>25</v>
      </c>
      <c r="F179" s="47" t="s">
        <v>2409</v>
      </c>
      <c r="G179" s="40" t="s">
        <v>26</v>
      </c>
      <c r="H179" s="40" t="s">
        <v>33</v>
      </c>
      <c r="I179" s="40"/>
      <c r="J179" s="40">
        <v>38.1</v>
      </c>
      <c r="K179" s="40">
        <v>23.7</v>
      </c>
      <c r="L179" s="40">
        <v>10.4</v>
      </c>
      <c r="M179" s="40"/>
      <c r="N179" s="40"/>
      <c r="O179" s="40"/>
      <c r="P179" s="40"/>
      <c r="Q179" s="40">
        <v>14</v>
      </c>
      <c r="R179" s="40">
        <v>118</v>
      </c>
      <c r="S179" s="40">
        <f t="shared" si="6"/>
        <v>104</v>
      </c>
      <c r="T179" s="40">
        <f>9+86</f>
        <v>95</v>
      </c>
      <c r="U179" s="40"/>
      <c r="V179" s="40"/>
      <c r="W179" s="40"/>
      <c r="X179" s="40"/>
      <c r="Y179" s="40"/>
      <c r="Z179" s="40"/>
      <c r="AA179" s="40"/>
      <c r="AB179" s="40"/>
      <c r="AC179" s="40" t="s">
        <v>59</v>
      </c>
      <c r="AD179" s="40" t="s">
        <v>105</v>
      </c>
      <c r="AE179" s="40"/>
      <c r="AF179" s="40"/>
    </row>
    <row r="180" spans="1:32">
      <c r="A180" s="40" t="s">
        <v>1726</v>
      </c>
      <c r="B180" s="88">
        <v>40941</v>
      </c>
      <c r="C180" s="40" t="s">
        <v>1870</v>
      </c>
      <c r="D180" s="40" t="s">
        <v>32</v>
      </c>
      <c r="E180" s="40" t="s">
        <v>25</v>
      </c>
      <c r="F180" s="47" t="s">
        <v>2410</v>
      </c>
      <c r="G180" s="40" t="s">
        <v>26</v>
      </c>
      <c r="H180" s="40" t="s">
        <v>27</v>
      </c>
      <c r="I180" s="40"/>
      <c r="J180" s="40">
        <v>26.5</v>
      </c>
      <c r="K180" s="40">
        <v>16</v>
      </c>
      <c r="L180" s="40">
        <v>16.8</v>
      </c>
      <c r="M180" s="40"/>
      <c r="N180" s="40"/>
      <c r="O180" s="40"/>
      <c r="P180" s="40"/>
      <c r="Q180" s="40">
        <v>14</v>
      </c>
      <c r="R180" s="40">
        <v>77</v>
      </c>
      <c r="S180" s="40">
        <f t="shared" si="6"/>
        <v>63</v>
      </c>
      <c r="T180" s="40">
        <f>1+46</f>
        <v>47</v>
      </c>
      <c r="U180" s="40"/>
      <c r="V180" s="40" t="s">
        <v>98</v>
      </c>
      <c r="W180" s="40"/>
      <c r="X180" s="40"/>
      <c r="Y180" s="40"/>
      <c r="Z180" s="40"/>
      <c r="AA180" s="40"/>
      <c r="AB180" s="40"/>
      <c r="AC180" s="40" t="s">
        <v>59</v>
      </c>
      <c r="AD180" s="40" t="s">
        <v>105</v>
      </c>
      <c r="AE180" s="40"/>
      <c r="AF180" s="40"/>
    </row>
    <row r="181" spans="1:32">
      <c r="A181" s="41" t="s">
        <v>1726</v>
      </c>
      <c r="B181" s="90">
        <v>40941</v>
      </c>
      <c r="C181" s="41" t="s">
        <v>1873</v>
      </c>
      <c r="D181" s="41" t="s">
        <v>30</v>
      </c>
      <c r="E181" s="41" t="s">
        <v>25</v>
      </c>
      <c r="F181" s="71" t="s">
        <v>2613</v>
      </c>
      <c r="G181" s="41"/>
      <c r="H181" s="41"/>
      <c r="I181" s="41"/>
      <c r="J181" s="41"/>
      <c r="K181" s="41"/>
      <c r="L181" s="41"/>
      <c r="M181" s="41"/>
      <c r="N181" s="41"/>
      <c r="O181" s="41"/>
      <c r="P181" s="41"/>
      <c r="Q181" s="41"/>
      <c r="R181" s="41"/>
      <c r="S181" s="41"/>
      <c r="T181" s="41"/>
      <c r="U181" s="41"/>
      <c r="V181" s="41"/>
      <c r="W181" s="41" t="s">
        <v>73</v>
      </c>
      <c r="X181" s="41"/>
      <c r="Y181" s="41"/>
      <c r="Z181" s="41"/>
      <c r="AA181" s="41"/>
      <c r="AB181" s="41"/>
      <c r="AC181" s="41" t="s">
        <v>59</v>
      </c>
      <c r="AD181" s="40" t="s">
        <v>105</v>
      </c>
      <c r="AE181" s="40"/>
      <c r="AF181" s="40"/>
    </row>
    <row r="182" spans="1:32">
      <c r="A182" s="40" t="s">
        <v>1726</v>
      </c>
      <c r="B182" s="88">
        <v>40941</v>
      </c>
      <c r="C182" s="40" t="s">
        <v>1872</v>
      </c>
      <c r="D182" s="40" t="s">
        <v>30</v>
      </c>
      <c r="E182" s="40" t="s">
        <v>25</v>
      </c>
      <c r="F182" s="47" t="s">
        <v>2411</v>
      </c>
      <c r="G182" s="40" t="s">
        <v>26</v>
      </c>
      <c r="H182" s="40" t="s">
        <v>33</v>
      </c>
      <c r="I182" s="40" t="s">
        <v>63</v>
      </c>
      <c r="J182" s="40">
        <v>25.9</v>
      </c>
      <c r="K182" s="40">
        <v>155.5</v>
      </c>
      <c r="L182" s="40">
        <v>11.9</v>
      </c>
      <c r="M182" s="40"/>
      <c r="N182" s="40"/>
      <c r="O182" s="40"/>
      <c r="P182" s="40"/>
      <c r="Q182" s="40">
        <v>14</v>
      </c>
      <c r="R182" s="40">
        <v>55</v>
      </c>
      <c r="S182" s="40">
        <f t="shared" ref="S182:S196" si="7">R182-Q182</f>
        <v>41</v>
      </c>
      <c r="T182" s="40">
        <f>19+28</f>
        <v>47</v>
      </c>
      <c r="U182" s="40"/>
      <c r="V182" s="40" t="s">
        <v>101</v>
      </c>
      <c r="W182" s="40"/>
      <c r="X182" s="40"/>
      <c r="Y182" s="40"/>
      <c r="Z182" s="40"/>
      <c r="AA182" s="40"/>
      <c r="AB182" s="40"/>
      <c r="AC182" s="40" t="s">
        <v>59</v>
      </c>
      <c r="AD182" s="40" t="s">
        <v>71</v>
      </c>
      <c r="AE182" s="40"/>
      <c r="AF182" s="40"/>
    </row>
    <row r="183" spans="1:32">
      <c r="A183" s="40" t="s">
        <v>1727</v>
      </c>
      <c r="B183" s="88">
        <v>40942</v>
      </c>
      <c r="C183" s="40" t="s">
        <v>1874</v>
      </c>
      <c r="D183" s="40" t="s">
        <v>36</v>
      </c>
      <c r="E183" s="40" t="s">
        <v>25</v>
      </c>
      <c r="F183" s="47" t="s">
        <v>2412</v>
      </c>
      <c r="G183" s="40" t="s">
        <v>26</v>
      </c>
      <c r="H183" s="40" t="s">
        <v>33</v>
      </c>
      <c r="I183" s="40" t="s">
        <v>111</v>
      </c>
      <c r="J183" s="40">
        <v>33.4</v>
      </c>
      <c r="K183" s="40"/>
      <c r="L183" s="40">
        <v>8.6</v>
      </c>
      <c r="M183" s="40">
        <v>144.5</v>
      </c>
      <c r="N183" s="40">
        <v>98.5</v>
      </c>
      <c r="O183" s="40"/>
      <c r="P183" s="40"/>
      <c r="Q183" s="40">
        <v>14</v>
      </c>
      <c r="R183" s="40">
        <v>115</v>
      </c>
      <c r="S183" s="40">
        <f t="shared" si="7"/>
        <v>101</v>
      </c>
      <c r="T183" s="40">
        <v>1</v>
      </c>
      <c r="U183" s="40"/>
      <c r="V183" s="40" t="s">
        <v>112</v>
      </c>
      <c r="W183" s="40"/>
      <c r="X183" s="40"/>
      <c r="Y183" s="40"/>
      <c r="Z183" s="40"/>
      <c r="AA183" s="40"/>
      <c r="AB183" s="40"/>
      <c r="AC183" s="40" t="s">
        <v>59</v>
      </c>
      <c r="AD183" s="40" t="s">
        <v>105</v>
      </c>
      <c r="AE183" s="40"/>
      <c r="AF183" s="40"/>
    </row>
    <row r="184" spans="1:32">
      <c r="A184" s="40" t="s">
        <v>1727</v>
      </c>
      <c r="B184" s="88">
        <v>40942</v>
      </c>
      <c r="C184" s="40" t="s">
        <v>1875</v>
      </c>
      <c r="D184" s="40" t="s">
        <v>24</v>
      </c>
      <c r="E184" s="40" t="s">
        <v>25</v>
      </c>
      <c r="F184" s="47" t="s">
        <v>2413</v>
      </c>
      <c r="G184" s="40" t="s">
        <v>26</v>
      </c>
      <c r="H184" s="40" t="s">
        <v>27</v>
      </c>
      <c r="I184" s="40" t="s">
        <v>88</v>
      </c>
      <c r="J184" s="40">
        <v>44.2</v>
      </c>
      <c r="K184" s="40">
        <v>21.5</v>
      </c>
      <c r="L184" s="40">
        <v>39.5</v>
      </c>
      <c r="M184" s="40"/>
      <c r="N184" s="40"/>
      <c r="O184" s="40"/>
      <c r="P184" s="40"/>
      <c r="Q184" s="40">
        <v>14</v>
      </c>
      <c r="R184" s="40">
        <v>365</v>
      </c>
      <c r="S184" s="40">
        <f t="shared" si="7"/>
        <v>351</v>
      </c>
      <c r="T184" s="40">
        <f>2+16</f>
        <v>18</v>
      </c>
      <c r="U184" s="40"/>
      <c r="V184" s="40" t="s">
        <v>113</v>
      </c>
      <c r="W184" s="40"/>
      <c r="X184" s="40"/>
      <c r="Y184" s="40"/>
      <c r="Z184" s="40"/>
      <c r="AA184" s="40"/>
      <c r="AB184" s="40"/>
      <c r="AC184" s="40" t="s">
        <v>59</v>
      </c>
      <c r="AD184" s="40" t="s">
        <v>109</v>
      </c>
      <c r="AE184" s="40"/>
      <c r="AF184" s="41"/>
    </row>
    <row r="185" spans="1:32">
      <c r="A185" s="40" t="s">
        <v>1727</v>
      </c>
      <c r="B185" s="88">
        <v>40942</v>
      </c>
      <c r="C185" s="40" t="s">
        <v>1876</v>
      </c>
      <c r="D185" s="40" t="s">
        <v>31</v>
      </c>
      <c r="E185" s="40" t="s">
        <v>25</v>
      </c>
      <c r="F185" s="47" t="s">
        <v>2414</v>
      </c>
      <c r="G185" s="40" t="s">
        <v>26</v>
      </c>
      <c r="H185" s="40" t="s">
        <v>27</v>
      </c>
      <c r="I185" s="40" t="s">
        <v>88</v>
      </c>
      <c r="J185" s="40">
        <v>37.4</v>
      </c>
      <c r="K185" s="40">
        <v>21.2</v>
      </c>
      <c r="L185" s="40">
        <v>33.799999999999997</v>
      </c>
      <c r="M185" s="40"/>
      <c r="N185" s="40"/>
      <c r="O185" s="40"/>
      <c r="P185" s="40"/>
      <c r="Q185" s="40">
        <v>14</v>
      </c>
      <c r="R185" s="40">
        <v>206</v>
      </c>
      <c r="S185" s="40">
        <f t="shared" si="7"/>
        <v>192</v>
      </c>
      <c r="T185" s="40">
        <f>13+105</f>
        <v>118</v>
      </c>
      <c r="U185" s="40"/>
      <c r="V185" s="40"/>
      <c r="W185" s="40"/>
      <c r="X185" s="40"/>
      <c r="Y185" s="40"/>
      <c r="Z185" s="40"/>
      <c r="AA185" s="40"/>
      <c r="AB185" s="40"/>
      <c r="AC185" s="40" t="s">
        <v>59</v>
      </c>
      <c r="AD185" s="40" t="s">
        <v>77</v>
      </c>
      <c r="AE185" s="40"/>
      <c r="AF185" s="40"/>
    </row>
    <row r="186" spans="1:32">
      <c r="A186" s="40" t="s">
        <v>1727</v>
      </c>
      <c r="B186" s="88">
        <v>40942</v>
      </c>
      <c r="C186" s="40" t="s">
        <v>1879</v>
      </c>
      <c r="D186" s="40" t="s">
        <v>32</v>
      </c>
      <c r="E186" s="40" t="s">
        <v>25</v>
      </c>
      <c r="F186" s="47" t="s">
        <v>2415</v>
      </c>
      <c r="G186" s="40" t="s">
        <v>26</v>
      </c>
      <c r="H186" s="40" t="s">
        <v>27</v>
      </c>
      <c r="I186" s="40" t="s">
        <v>40</v>
      </c>
      <c r="J186" s="40">
        <v>25.6</v>
      </c>
      <c r="K186" s="40">
        <v>14.5</v>
      </c>
      <c r="L186" s="40">
        <v>17.7</v>
      </c>
      <c r="M186" s="40"/>
      <c r="N186" s="40"/>
      <c r="O186" s="40"/>
      <c r="P186" s="40"/>
      <c r="Q186" s="40">
        <v>14</v>
      </c>
      <c r="R186" s="40">
        <v>71</v>
      </c>
      <c r="S186" s="40">
        <f t="shared" si="7"/>
        <v>57</v>
      </c>
      <c r="T186" s="40">
        <f>5+37</f>
        <v>42</v>
      </c>
      <c r="U186" s="40"/>
      <c r="V186" s="40"/>
      <c r="W186" s="40"/>
      <c r="X186" s="40"/>
      <c r="Y186" s="40"/>
      <c r="Z186" s="40"/>
      <c r="AA186" s="40"/>
      <c r="AB186" s="40"/>
      <c r="AC186" s="40" t="s">
        <v>59</v>
      </c>
      <c r="AD186" s="40" t="s">
        <v>109</v>
      </c>
      <c r="AE186" s="40"/>
      <c r="AF186" s="40"/>
    </row>
    <row r="187" spans="1:32">
      <c r="A187" s="40" t="s">
        <v>1727</v>
      </c>
      <c r="B187" s="88">
        <v>40942</v>
      </c>
      <c r="C187" s="40" t="s">
        <v>1864</v>
      </c>
      <c r="D187" s="40" t="s">
        <v>30</v>
      </c>
      <c r="E187" s="40" t="s">
        <v>25</v>
      </c>
      <c r="F187" s="47" t="s">
        <v>2416</v>
      </c>
      <c r="G187" s="40" t="s">
        <v>26</v>
      </c>
      <c r="H187" s="40" t="s">
        <v>27</v>
      </c>
      <c r="I187" s="40" t="s">
        <v>88</v>
      </c>
      <c r="J187" s="40">
        <v>26.6</v>
      </c>
      <c r="K187" s="40">
        <v>16.600000000000001</v>
      </c>
      <c r="L187" s="40">
        <v>17.399999999999999</v>
      </c>
      <c r="M187" s="40"/>
      <c r="N187" s="40"/>
      <c r="O187" s="40"/>
      <c r="P187" s="40"/>
      <c r="Q187" s="40">
        <v>14</v>
      </c>
      <c r="R187" s="40">
        <v>57</v>
      </c>
      <c r="S187" s="40">
        <f t="shared" si="7"/>
        <v>43</v>
      </c>
      <c r="T187" s="40">
        <f>4+30</f>
        <v>34</v>
      </c>
      <c r="U187" s="40"/>
      <c r="V187" s="40" t="s">
        <v>110</v>
      </c>
      <c r="W187" s="40"/>
      <c r="X187" s="40"/>
      <c r="Y187" s="40"/>
      <c r="Z187" s="40"/>
      <c r="AA187" s="40"/>
      <c r="AB187" s="40"/>
      <c r="AC187" s="40" t="s">
        <v>59</v>
      </c>
      <c r="AD187" s="40" t="s">
        <v>108</v>
      </c>
      <c r="AE187" s="40"/>
      <c r="AF187" s="40"/>
    </row>
    <row r="188" spans="1:32">
      <c r="A188" s="40" t="s">
        <v>1727</v>
      </c>
      <c r="B188" s="88">
        <v>40942</v>
      </c>
      <c r="C188" s="40" t="s">
        <v>1880</v>
      </c>
      <c r="D188" s="40" t="s">
        <v>30</v>
      </c>
      <c r="E188" s="40" t="s">
        <v>25</v>
      </c>
      <c r="F188" s="47" t="s">
        <v>2417</v>
      </c>
      <c r="G188" s="40" t="s">
        <v>26</v>
      </c>
      <c r="H188" s="40" t="s">
        <v>33</v>
      </c>
      <c r="I188" s="40" t="s">
        <v>63</v>
      </c>
      <c r="J188" s="40">
        <v>28.6</v>
      </c>
      <c r="K188" s="40">
        <v>16.600000000000001</v>
      </c>
      <c r="L188" s="40">
        <v>11</v>
      </c>
      <c r="M188" s="40"/>
      <c r="N188" s="40"/>
      <c r="O188" s="40"/>
      <c r="P188" s="40"/>
      <c r="Q188" s="40">
        <v>14</v>
      </c>
      <c r="R188" s="40">
        <v>54</v>
      </c>
      <c r="S188" s="40">
        <f t="shared" si="7"/>
        <v>40</v>
      </c>
      <c r="T188" s="40">
        <f>6+39</f>
        <v>45</v>
      </c>
      <c r="U188" s="40"/>
      <c r="V188" s="40"/>
      <c r="W188" s="40"/>
      <c r="X188" s="40"/>
      <c r="Y188" s="40"/>
      <c r="Z188" s="40"/>
      <c r="AA188" s="40"/>
      <c r="AB188" s="40"/>
      <c r="AC188" s="40" t="s">
        <v>59</v>
      </c>
      <c r="AD188" s="40" t="s">
        <v>109</v>
      </c>
      <c r="AE188" s="40"/>
      <c r="AF188" s="40"/>
    </row>
    <row r="189" spans="1:32">
      <c r="A189" s="40" t="s">
        <v>1728</v>
      </c>
      <c r="B189" s="88">
        <v>40943</v>
      </c>
      <c r="C189" s="40" t="s">
        <v>1882</v>
      </c>
      <c r="D189" s="40" t="s">
        <v>121</v>
      </c>
      <c r="E189" s="40" t="s">
        <v>25</v>
      </c>
      <c r="F189" s="47" t="s">
        <v>2418</v>
      </c>
      <c r="G189" s="40" t="s">
        <v>26</v>
      </c>
      <c r="H189" s="40" t="s">
        <v>27</v>
      </c>
      <c r="I189" s="40" t="s">
        <v>40</v>
      </c>
      <c r="J189" s="40">
        <v>44</v>
      </c>
      <c r="K189" s="40"/>
      <c r="L189" s="40">
        <v>25</v>
      </c>
      <c r="M189" s="40">
        <v>191.5</v>
      </c>
      <c r="N189" s="40">
        <v>189</v>
      </c>
      <c r="O189" s="40"/>
      <c r="P189" s="40">
        <v>33.5</v>
      </c>
      <c r="Q189" s="40">
        <v>14</v>
      </c>
      <c r="R189" s="40">
        <v>171</v>
      </c>
      <c r="S189" s="40">
        <f t="shared" si="7"/>
        <v>157</v>
      </c>
      <c r="T189" s="40">
        <v>1</v>
      </c>
      <c r="U189" s="40"/>
      <c r="V189" s="40"/>
      <c r="W189" s="40"/>
      <c r="X189" s="40"/>
      <c r="Y189" s="40"/>
      <c r="Z189" s="40"/>
      <c r="AA189" s="40"/>
      <c r="AB189" s="40"/>
      <c r="AC189" s="40" t="s">
        <v>59</v>
      </c>
      <c r="AD189" s="40" t="s">
        <v>77</v>
      </c>
      <c r="AE189" s="40" t="s">
        <v>123</v>
      </c>
      <c r="AF189" s="40"/>
    </row>
    <row r="190" spans="1:32">
      <c r="A190" s="40" t="s">
        <v>1728</v>
      </c>
      <c r="B190" s="88">
        <v>40943</v>
      </c>
      <c r="C190" s="40" t="s">
        <v>1837</v>
      </c>
      <c r="D190" s="40" t="s">
        <v>121</v>
      </c>
      <c r="E190" s="40" t="s">
        <v>25</v>
      </c>
      <c r="F190" s="47" t="s">
        <v>2419</v>
      </c>
      <c r="G190" s="40" t="s">
        <v>26</v>
      </c>
      <c r="H190" s="40" t="s">
        <v>33</v>
      </c>
      <c r="I190" s="40" t="s">
        <v>111</v>
      </c>
      <c r="J190" s="40">
        <v>49</v>
      </c>
      <c r="K190" s="40"/>
      <c r="L190" s="40">
        <v>9</v>
      </c>
      <c r="M190" s="40">
        <v>191</v>
      </c>
      <c r="N190" s="40">
        <v>195</v>
      </c>
      <c r="O190" s="40"/>
      <c r="P190" s="40">
        <v>34.5</v>
      </c>
      <c r="Q190" s="40">
        <v>14</v>
      </c>
      <c r="R190" s="40">
        <v>200</v>
      </c>
      <c r="S190" s="40">
        <f t="shared" si="7"/>
        <v>186</v>
      </c>
      <c r="T190" s="40">
        <v>3</v>
      </c>
      <c r="U190" s="40"/>
      <c r="V190" s="40"/>
      <c r="W190" s="40"/>
      <c r="X190" s="40"/>
      <c r="Y190" s="40"/>
      <c r="Z190" s="40"/>
      <c r="AA190" s="40"/>
      <c r="AB190" s="40"/>
      <c r="AC190" s="40" t="s">
        <v>59</v>
      </c>
      <c r="AD190" s="40" t="s">
        <v>103</v>
      </c>
      <c r="AE190" s="40"/>
      <c r="AF190" s="40"/>
    </row>
    <row r="191" spans="1:32">
      <c r="A191" s="40" t="s">
        <v>1728</v>
      </c>
      <c r="B191" s="88">
        <v>40943</v>
      </c>
      <c r="C191" s="40" t="s">
        <v>1876</v>
      </c>
      <c r="D191" s="40" t="s">
        <v>37</v>
      </c>
      <c r="E191" s="40" t="s">
        <v>25</v>
      </c>
      <c r="F191" s="47" t="s">
        <v>2420</v>
      </c>
      <c r="G191" s="40" t="s">
        <v>26</v>
      </c>
      <c r="H191" s="40" t="s">
        <v>66</v>
      </c>
      <c r="I191" s="40"/>
      <c r="J191" s="40">
        <v>36</v>
      </c>
      <c r="K191" s="40">
        <v>16</v>
      </c>
      <c r="L191" s="40">
        <v>31</v>
      </c>
      <c r="M191" s="40"/>
      <c r="N191" s="40"/>
      <c r="O191" s="40"/>
      <c r="P191" s="40"/>
      <c r="Q191" s="40">
        <v>14</v>
      </c>
      <c r="R191" s="40">
        <v>150</v>
      </c>
      <c r="S191" s="40">
        <f t="shared" si="7"/>
        <v>136</v>
      </c>
      <c r="T191" s="40">
        <f>4+18</f>
        <v>22</v>
      </c>
      <c r="U191" s="40"/>
      <c r="V191" s="40"/>
      <c r="W191" s="40"/>
      <c r="X191" s="40"/>
      <c r="Y191" s="40"/>
      <c r="Z191" s="40"/>
      <c r="AA191" s="40"/>
      <c r="AB191" s="40"/>
      <c r="AC191" s="40" t="s">
        <v>59</v>
      </c>
      <c r="AD191" s="40" t="s">
        <v>108</v>
      </c>
      <c r="AE191" s="40"/>
      <c r="AF191" s="40"/>
    </row>
    <row r="192" spans="1:32">
      <c r="A192" s="40" t="s">
        <v>1728</v>
      </c>
      <c r="B192" s="88">
        <v>40943</v>
      </c>
      <c r="C192" s="40" t="s">
        <v>1883</v>
      </c>
      <c r="D192" s="40" t="s">
        <v>29</v>
      </c>
      <c r="E192" s="40" t="s">
        <v>25</v>
      </c>
      <c r="F192" s="47" t="s">
        <v>2421</v>
      </c>
      <c r="G192" s="40" t="s">
        <v>26</v>
      </c>
      <c r="H192" s="40" t="s">
        <v>27</v>
      </c>
      <c r="I192" s="40"/>
      <c r="J192" s="40">
        <v>39</v>
      </c>
      <c r="K192" s="40">
        <v>23</v>
      </c>
      <c r="L192" s="40">
        <v>22</v>
      </c>
      <c r="M192" s="40"/>
      <c r="N192" s="40"/>
      <c r="O192" s="40"/>
      <c r="P192" s="40"/>
      <c r="Q192" s="40">
        <v>14</v>
      </c>
      <c r="R192" s="40">
        <v>138</v>
      </c>
      <c r="S192" s="40">
        <f t="shared" si="7"/>
        <v>124</v>
      </c>
      <c r="T192" s="40">
        <f>19+198</f>
        <v>217</v>
      </c>
      <c r="U192" s="40"/>
      <c r="V192" s="40"/>
      <c r="W192" s="40"/>
      <c r="X192" s="40"/>
      <c r="Y192" s="40"/>
      <c r="Z192" s="40"/>
      <c r="AA192" s="40"/>
      <c r="AB192" s="40"/>
      <c r="AC192" s="40" t="s">
        <v>59</v>
      </c>
      <c r="AD192" s="40" t="s">
        <v>77</v>
      </c>
      <c r="AE192" s="40"/>
      <c r="AF192" s="40"/>
    </row>
    <row r="193" spans="1:32">
      <c r="A193" s="40" t="s">
        <v>1728</v>
      </c>
      <c r="B193" s="88">
        <v>40943</v>
      </c>
      <c r="C193" s="40" t="s">
        <v>1873</v>
      </c>
      <c r="D193" s="40" t="s">
        <v>29</v>
      </c>
      <c r="E193" s="40" t="s">
        <v>25</v>
      </c>
      <c r="F193" s="47" t="s">
        <v>2422</v>
      </c>
      <c r="G193" s="40" t="s">
        <v>26</v>
      </c>
      <c r="H193" s="40" t="s">
        <v>27</v>
      </c>
      <c r="I193" s="40"/>
      <c r="J193" s="40">
        <v>40.5</v>
      </c>
      <c r="K193" s="40">
        <v>21</v>
      </c>
      <c r="L193" s="40">
        <v>24</v>
      </c>
      <c r="M193" s="40"/>
      <c r="N193" s="40"/>
      <c r="O193" s="40"/>
      <c r="P193" s="40"/>
      <c r="Q193" s="40">
        <v>14</v>
      </c>
      <c r="R193" s="40">
        <v>135</v>
      </c>
      <c r="S193" s="40">
        <f t="shared" si="7"/>
        <v>121</v>
      </c>
      <c r="T193" s="40">
        <f>6+143</f>
        <v>149</v>
      </c>
      <c r="U193" s="40"/>
      <c r="V193" s="40" t="s">
        <v>122</v>
      </c>
      <c r="W193" s="40"/>
      <c r="X193" s="40"/>
      <c r="Y193" s="40"/>
      <c r="Z193" s="40"/>
      <c r="AA193" s="40"/>
      <c r="AB193" s="40"/>
      <c r="AC193" s="40" t="s">
        <v>59</v>
      </c>
      <c r="AD193" s="40" t="s">
        <v>116</v>
      </c>
      <c r="AE193" s="40"/>
      <c r="AF193" s="40"/>
    </row>
    <row r="194" spans="1:32">
      <c r="A194" s="40" t="s">
        <v>1728</v>
      </c>
      <c r="B194" s="88">
        <v>40943</v>
      </c>
      <c r="C194" s="40" t="s">
        <v>1860</v>
      </c>
      <c r="D194" s="40" t="s">
        <v>30</v>
      </c>
      <c r="E194" s="40" t="s">
        <v>25</v>
      </c>
      <c r="F194" s="47" t="s">
        <v>2423</v>
      </c>
      <c r="G194" s="40" t="s">
        <v>26</v>
      </c>
      <c r="H194" s="40" t="s">
        <v>33</v>
      </c>
      <c r="I194" s="40" t="s">
        <v>124</v>
      </c>
      <c r="J194" s="40">
        <v>25</v>
      </c>
      <c r="K194" s="40">
        <v>17</v>
      </c>
      <c r="L194" s="40">
        <v>14.5</v>
      </c>
      <c r="M194" s="40"/>
      <c r="N194" s="40"/>
      <c r="O194" s="40"/>
      <c r="P194" s="40"/>
      <c r="Q194" s="40">
        <v>14</v>
      </c>
      <c r="R194" s="40">
        <v>60</v>
      </c>
      <c r="S194" s="40">
        <f t="shared" si="7"/>
        <v>46</v>
      </c>
      <c r="T194" s="40">
        <f>5+15</f>
        <v>20</v>
      </c>
      <c r="U194" s="40"/>
      <c r="V194" s="40"/>
      <c r="W194" s="40"/>
      <c r="X194" s="40"/>
      <c r="Y194" s="40"/>
      <c r="Z194" s="40"/>
      <c r="AA194" s="40"/>
      <c r="AB194" s="40"/>
      <c r="AC194" s="40" t="s">
        <v>59</v>
      </c>
      <c r="AD194" s="40" t="s">
        <v>117</v>
      </c>
      <c r="AE194" s="40"/>
      <c r="AF194" s="40"/>
    </row>
    <row r="195" spans="1:32">
      <c r="A195" s="40" t="s">
        <v>1728</v>
      </c>
      <c r="B195" s="88">
        <v>40943</v>
      </c>
      <c r="C195" s="40" t="s">
        <v>1885</v>
      </c>
      <c r="D195" s="40" t="s">
        <v>30</v>
      </c>
      <c r="E195" s="40" t="s">
        <v>25</v>
      </c>
      <c r="F195" s="47" t="s">
        <v>2424</v>
      </c>
      <c r="G195" s="40" t="s">
        <v>26</v>
      </c>
      <c r="H195" s="40" t="s">
        <v>33</v>
      </c>
      <c r="I195" s="40" t="s">
        <v>63</v>
      </c>
      <c r="J195" s="40">
        <v>24</v>
      </c>
      <c r="K195" s="40">
        <v>14</v>
      </c>
      <c r="L195" s="40">
        <v>16</v>
      </c>
      <c r="M195" s="40"/>
      <c r="N195" s="40"/>
      <c r="O195" s="40"/>
      <c r="P195" s="40"/>
      <c r="Q195" s="40">
        <v>14</v>
      </c>
      <c r="R195" s="40">
        <v>57</v>
      </c>
      <c r="S195" s="40">
        <f t="shared" si="7"/>
        <v>43</v>
      </c>
      <c r="T195" s="40">
        <f>5+17</f>
        <v>22</v>
      </c>
      <c r="U195" s="40"/>
      <c r="V195" s="40"/>
      <c r="W195" s="40"/>
      <c r="X195" s="40"/>
      <c r="Y195" s="40"/>
      <c r="Z195" s="40"/>
      <c r="AA195" s="40"/>
      <c r="AB195" s="40"/>
      <c r="AC195" s="40" t="s">
        <v>59</v>
      </c>
      <c r="AD195" s="40" t="s">
        <v>115</v>
      </c>
      <c r="AE195" s="40"/>
      <c r="AF195" s="40"/>
    </row>
    <row r="196" spans="1:32">
      <c r="A196" s="40" t="s">
        <v>1728</v>
      </c>
      <c r="B196" s="88">
        <v>40943</v>
      </c>
      <c r="C196" s="40" t="s">
        <v>1886</v>
      </c>
      <c r="D196" s="40" t="s">
        <v>30</v>
      </c>
      <c r="E196" s="40" t="s">
        <v>25</v>
      </c>
      <c r="F196" s="47" t="s">
        <v>2425</v>
      </c>
      <c r="G196" s="40" t="s">
        <v>26</v>
      </c>
      <c r="H196" s="40" t="s">
        <v>33</v>
      </c>
      <c r="I196" s="40" t="s">
        <v>120</v>
      </c>
      <c r="J196" s="40">
        <v>24.2</v>
      </c>
      <c r="K196" s="40">
        <v>16.5</v>
      </c>
      <c r="L196" s="40">
        <v>11.5</v>
      </c>
      <c r="M196" s="40"/>
      <c r="N196" s="40"/>
      <c r="O196" s="40"/>
      <c r="P196" s="40"/>
      <c r="Q196" s="40">
        <v>14</v>
      </c>
      <c r="R196" s="40">
        <v>68</v>
      </c>
      <c r="S196" s="40">
        <f t="shared" si="7"/>
        <v>54</v>
      </c>
      <c r="T196" s="40">
        <f>4+35</f>
        <v>39</v>
      </c>
      <c r="U196" s="40"/>
      <c r="V196" s="40" t="s">
        <v>74</v>
      </c>
      <c r="W196" s="40"/>
      <c r="X196" s="40"/>
      <c r="Y196" s="40"/>
      <c r="Z196" s="40"/>
      <c r="AA196" s="40"/>
      <c r="AB196" s="40"/>
      <c r="AC196" s="40" t="s">
        <v>59</v>
      </c>
      <c r="AD196" s="40" t="s">
        <v>116</v>
      </c>
      <c r="AE196" s="40"/>
      <c r="AF196" s="40"/>
    </row>
    <row r="197" spans="1:32">
      <c r="A197" s="40" t="s">
        <v>1729</v>
      </c>
      <c r="B197" s="88">
        <v>40944</v>
      </c>
      <c r="C197" s="40" t="s">
        <v>1887</v>
      </c>
      <c r="D197" s="40" t="s">
        <v>518</v>
      </c>
      <c r="E197" s="40" t="s">
        <v>25</v>
      </c>
      <c r="F197" s="47" t="s">
        <v>2426</v>
      </c>
      <c r="G197" s="40" t="s">
        <v>26</v>
      </c>
      <c r="H197" s="40"/>
      <c r="I197" s="40"/>
      <c r="J197" s="40">
        <v>33.299999999999997</v>
      </c>
      <c r="K197" s="40"/>
      <c r="L197" s="40">
        <v>9</v>
      </c>
      <c r="M197" s="40">
        <v>153.1</v>
      </c>
      <c r="N197" s="40">
        <v>153</v>
      </c>
      <c r="O197" s="40"/>
      <c r="P197" s="40"/>
      <c r="Q197" s="40"/>
      <c r="R197" s="40"/>
      <c r="S197" s="40"/>
      <c r="T197" s="40">
        <v>1</v>
      </c>
      <c r="U197" s="40"/>
      <c r="V197" s="40"/>
      <c r="W197" s="40"/>
      <c r="X197" s="40"/>
      <c r="Y197" s="40"/>
      <c r="Z197" s="40"/>
      <c r="AA197" s="40"/>
      <c r="AB197" s="40"/>
      <c r="AC197" s="40" t="s">
        <v>59</v>
      </c>
      <c r="AD197" s="40" t="s">
        <v>115</v>
      </c>
      <c r="AE197" s="40" t="s">
        <v>127</v>
      </c>
      <c r="AF197" s="40"/>
    </row>
    <row r="198" spans="1:32">
      <c r="A198" s="40" t="s">
        <v>1729</v>
      </c>
      <c r="B198" s="88">
        <v>40944</v>
      </c>
      <c r="C198" s="40" t="s">
        <v>1885</v>
      </c>
      <c r="D198" s="40" t="s">
        <v>36</v>
      </c>
      <c r="E198" s="40" t="s">
        <v>25</v>
      </c>
      <c r="F198" s="47" t="s">
        <v>2428</v>
      </c>
      <c r="G198" s="40" t="s">
        <v>26</v>
      </c>
      <c r="H198" s="40" t="s">
        <v>27</v>
      </c>
      <c r="I198" s="40" t="s">
        <v>40</v>
      </c>
      <c r="J198" s="40">
        <v>30.1</v>
      </c>
      <c r="K198" s="40"/>
      <c r="L198" s="40">
        <v>20.3</v>
      </c>
      <c r="M198" s="40">
        <v>140</v>
      </c>
      <c r="N198" s="40">
        <v>48</v>
      </c>
      <c r="O198" s="40"/>
      <c r="P198" s="40"/>
      <c r="Q198" s="40">
        <v>14</v>
      </c>
      <c r="R198" s="40">
        <v>101</v>
      </c>
      <c r="S198" s="40">
        <f t="shared" ref="S198:S204" si="8">R198-Q198</f>
        <v>87</v>
      </c>
      <c r="T198" s="40">
        <v>5</v>
      </c>
      <c r="U198" s="40"/>
      <c r="V198" s="40"/>
      <c r="W198" s="40"/>
      <c r="X198" s="40"/>
      <c r="Y198" s="40"/>
      <c r="Z198" s="40"/>
      <c r="AA198" s="40"/>
      <c r="AB198" s="40"/>
      <c r="AC198" s="40" t="s">
        <v>59</v>
      </c>
      <c r="AD198" s="40" t="s">
        <v>115</v>
      </c>
      <c r="AE198" s="40"/>
      <c r="AF198" s="40"/>
    </row>
    <row r="199" spans="1:32">
      <c r="A199" s="40" t="s">
        <v>1729</v>
      </c>
      <c r="B199" s="88">
        <v>40944</v>
      </c>
      <c r="C199" s="40" t="s">
        <v>1878</v>
      </c>
      <c r="D199" s="40" t="s">
        <v>36</v>
      </c>
      <c r="E199" s="40" t="s">
        <v>25</v>
      </c>
      <c r="F199" s="47" t="s">
        <v>2429</v>
      </c>
      <c r="G199" s="40" t="s">
        <v>26</v>
      </c>
      <c r="H199" s="40" t="s">
        <v>90</v>
      </c>
      <c r="I199" s="40"/>
      <c r="J199" s="40">
        <v>31.4</v>
      </c>
      <c r="K199" s="40"/>
      <c r="L199" s="40">
        <v>5.65</v>
      </c>
      <c r="M199" s="40">
        <v>142.19999999999999</v>
      </c>
      <c r="N199" s="40">
        <v>94.5</v>
      </c>
      <c r="O199" s="40"/>
      <c r="P199" s="40"/>
      <c r="Q199" s="40">
        <v>14</v>
      </c>
      <c r="R199" s="40">
        <v>108</v>
      </c>
      <c r="S199" s="40">
        <f t="shared" si="8"/>
        <v>94</v>
      </c>
      <c r="T199" s="40">
        <v>2</v>
      </c>
      <c r="U199" s="40"/>
      <c r="V199" s="40"/>
      <c r="W199" s="40"/>
      <c r="X199" s="40"/>
      <c r="Y199" s="40"/>
      <c r="Z199" s="40"/>
      <c r="AA199" s="40"/>
      <c r="AB199" s="40"/>
      <c r="AC199" s="40" t="s">
        <v>59</v>
      </c>
      <c r="AD199" s="40" t="s">
        <v>115</v>
      </c>
      <c r="AE199" s="40"/>
      <c r="AF199" s="40"/>
    </row>
    <row r="200" spans="1:32">
      <c r="A200" s="40" t="s">
        <v>1729</v>
      </c>
      <c r="B200" s="88">
        <v>40944</v>
      </c>
      <c r="C200" s="40" t="s">
        <v>1863</v>
      </c>
      <c r="D200" s="40" t="s">
        <v>36</v>
      </c>
      <c r="E200" s="40" t="s">
        <v>25</v>
      </c>
      <c r="F200" s="47" t="s">
        <v>2427</v>
      </c>
      <c r="G200" s="40" t="s">
        <v>26</v>
      </c>
      <c r="H200" s="40" t="s">
        <v>90</v>
      </c>
      <c r="I200" s="40"/>
      <c r="J200" s="40">
        <v>32.6</v>
      </c>
      <c r="K200" s="40"/>
      <c r="L200" s="40">
        <v>8.6</v>
      </c>
      <c r="M200" s="40">
        <v>128.44999999999999</v>
      </c>
      <c r="N200" s="40">
        <v>98.2</v>
      </c>
      <c r="O200" s="40"/>
      <c r="P200" s="40"/>
      <c r="Q200" s="40">
        <v>14</v>
      </c>
      <c r="R200" s="40">
        <v>97</v>
      </c>
      <c r="S200" s="40">
        <f t="shared" si="8"/>
        <v>83</v>
      </c>
      <c r="T200" s="40">
        <v>3</v>
      </c>
      <c r="U200" s="40"/>
      <c r="V200" s="40"/>
      <c r="W200" s="40"/>
      <c r="X200" s="40"/>
      <c r="Y200" s="40"/>
      <c r="Z200" s="40"/>
      <c r="AA200" s="40"/>
      <c r="AB200" s="40"/>
      <c r="AC200" s="40" t="s">
        <v>59</v>
      </c>
      <c r="AD200" s="40" t="s">
        <v>59</v>
      </c>
      <c r="AE200" s="40"/>
      <c r="AF200" s="40"/>
    </row>
    <row r="201" spans="1:32">
      <c r="A201" s="40" t="s">
        <v>1729</v>
      </c>
      <c r="B201" s="88">
        <v>40944</v>
      </c>
      <c r="C201" s="40" t="s">
        <v>1843</v>
      </c>
      <c r="D201" s="40" t="s">
        <v>29</v>
      </c>
      <c r="E201" s="40" t="s">
        <v>25</v>
      </c>
      <c r="F201" s="47" t="s">
        <v>2430</v>
      </c>
      <c r="G201" s="40" t="s">
        <v>26</v>
      </c>
      <c r="H201" s="40" t="s">
        <v>27</v>
      </c>
      <c r="I201" s="40"/>
      <c r="J201" s="40">
        <v>40.5</v>
      </c>
      <c r="K201" s="40">
        <v>23.1</v>
      </c>
      <c r="L201" s="40">
        <v>23.25</v>
      </c>
      <c r="M201" s="40"/>
      <c r="N201" s="40"/>
      <c r="O201" s="40"/>
      <c r="P201" s="40"/>
      <c r="Q201" s="40">
        <v>14</v>
      </c>
      <c r="R201" s="40">
        <v>138</v>
      </c>
      <c r="S201" s="40">
        <f t="shared" si="8"/>
        <v>124</v>
      </c>
      <c r="T201" s="40">
        <f>33+167</f>
        <v>200</v>
      </c>
      <c r="U201" s="40"/>
      <c r="V201" s="40" t="s">
        <v>74</v>
      </c>
      <c r="W201" s="40"/>
      <c r="X201" s="40"/>
      <c r="Y201" s="40"/>
      <c r="Z201" s="40"/>
      <c r="AA201" s="40"/>
      <c r="AB201" s="40"/>
      <c r="AC201" s="40" t="s">
        <v>59</v>
      </c>
      <c r="AD201" s="40" t="s">
        <v>115</v>
      </c>
      <c r="AE201" s="40" t="s">
        <v>517</v>
      </c>
      <c r="AF201" s="40"/>
    </row>
    <row r="202" spans="1:32">
      <c r="A202" s="40" t="s">
        <v>1729</v>
      </c>
      <c r="B202" s="88">
        <v>40944</v>
      </c>
      <c r="C202" s="40" t="s">
        <v>1889</v>
      </c>
      <c r="D202" s="40" t="s">
        <v>32</v>
      </c>
      <c r="E202" s="40" t="s">
        <v>25</v>
      </c>
      <c r="F202" s="47" t="s">
        <v>2431</v>
      </c>
      <c r="G202" s="40" t="s">
        <v>26</v>
      </c>
      <c r="H202" s="40" t="s">
        <v>33</v>
      </c>
      <c r="I202" s="40" t="s">
        <v>126</v>
      </c>
      <c r="J202" s="40">
        <v>25.35</v>
      </c>
      <c r="K202" s="40">
        <v>14.5</v>
      </c>
      <c r="L202" s="40">
        <v>10</v>
      </c>
      <c r="M202" s="40"/>
      <c r="N202" s="40"/>
      <c r="O202" s="40"/>
      <c r="P202" s="40"/>
      <c r="Q202" s="40">
        <v>14</v>
      </c>
      <c r="R202" s="40">
        <v>77</v>
      </c>
      <c r="S202" s="40">
        <f t="shared" si="8"/>
        <v>63</v>
      </c>
      <c r="T202" s="40">
        <f>8+72</f>
        <v>80</v>
      </c>
      <c r="U202" s="40"/>
      <c r="V202" s="40"/>
      <c r="W202" s="40"/>
      <c r="X202" s="40"/>
      <c r="Y202" s="40"/>
      <c r="Z202" s="40"/>
      <c r="AA202" s="40"/>
      <c r="AB202" s="40"/>
      <c r="AC202" s="40" t="s">
        <v>59</v>
      </c>
      <c r="AD202" s="40" t="s">
        <v>116</v>
      </c>
      <c r="AE202" s="40"/>
      <c r="AF202" s="40"/>
    </row>
    <row r="203" spans="1:32">
      <c r="A203" s="40" t="s">
        <v>1729</v>
      </c>
      <c r="B203" s="88">
        <v>40944</v>
      </c>
      <c r="C203" s="40" t="s">
        <v>1886</v>
      </c>
      <c r="D203" s="40" t="s">
        <v>30</v>
      </c>
      <c r="E203" s="40" t="s">
        <v>25</v>
      </c>
      <c r="F203" s="47" t="s">
        <v>2432</v>
      </c>
      <c r="G203" s="40" t="s">
        <v>26</v>
      </c>
      <c r="H203" s="40" t="s">
        <v>27</v>
      </c>
      <c r="I203" s="40" t="s">
        <v>88</v>
      </c>
      <c r="J203" s="40">
        <v>26.4</v>
      </c>
      <c r="K203" s="40">
        <v>17.100000000000001</v>
      </c>
      <c r="L203" s="40">
        <v>17.25</v>
      </c>
      <c r="M203" s="40"/>
      <c r="N203" s="40"/>
      <c r="O203" s="40"/>
      <c r="P203" s="40"/>
      <c r="Q203" s="40">
        <v>14</v>
      </c>
      <c r="R203" s="40">
        <v>61</v>
      </c>
      <c r="S203" s="40">
        <f t="shared" si="8"/>
        <v>47</v>
      </c>
      <c r="T203" s="40">
        <f>1+31</f>
        <v>32</v>
      </c>
      <c r="U203" s="40"/>
      <c r="V203" s="40"/>
      <c r="W203" s="40"/>
      <c r="X203" s="40"/>
      <c r="Y203" s="40"/>
      <c r="Z203" s="40"/>
      <c r="AA203" s="40"/>
      <c r="AB203" s="40"/>
      <c r="AC203" s="40" t="s">
        <v>59</v>
      </c>
      <c r="AD203" s="40" t="s">
        <v>59</v>
      </c>
      <c r="AE203" s="40"/>
      <c r="AF203" s="40"/>
    </row>
    <row r="204" spans="1:32">
      <c r="A204" s="40" t="s">
        <v>1730</v>
      </c>
      <c r="B204" s="88">
        <v>40947</v>
      </c>
      <c r="C204" s="40" t="s">
        <v>1890</v>
      </c>
      <c r="D204" s="40" t="s">
        <v>24</v>
      </c>
      <c r="E204" s="40" t="s">
        <v>25</v>
      </c>
      <c r="F204" s="47" t="s">
        <v>2433</v>
      </c>
      <c r="G204" s="40" t="s">
        <v>26</v>
      </c>
      <c r="H204" s="40" t="s">
        <v>33</v>
      </c>
      <c r="I204" s="40" t="s">
        <v>136</v>
      </c>
      <c r="J204" s="40">
        <v>43.2</v>
      </c>
      <c r="K204" s="40">
        <v>23.2</v>
      </c>
      <c r="L204" s="40">
        <v>25.8</v>
      </c>
      <c r="M204" s="40"/>
      <c r="N204" s="40"/>
      <c r="O204" s="40"/>
      <c r="P204" s="40"/>
      <c r="Q204" s="40">
        <v>14</v>
      </c>
      <c r="R204" s="40">
        <v>295</v>
      </c>
      <c r="S204" s="40">
        <f t="shared" si="8"/>
        <v>281</v>
      </c>
      <c r="T204" s="40">
        <f>22</f>
        <v>22</v>
      </c>
      <c r="U204" s="40"/>
      <c r="V204" s="40"/>
      <c r="W204" s="40"/>
      <c r="X204" s="40"/>
      <c r="Y204" s="40"/>
      <c r="Z204" s="40"/>
      <c r="AA204" s="40"/>
      <c r="AB204" s="40"/>
      <c r="AC204" s="40" t="s">
        <v>59</v>
      </c>
      <c r="AD204" s="41" t="s">
        <v>129</v>
      </c>
      <c r="AE204" s="41" t="s">
        <v>132</v>
      </c>
      <c r="AF204" s="40"/>
    </row>
    <row r="205" spans="1:32">
      <c r="A205" s="40" t="s">
        <v>1730</v>
      </c>
      <c r="B205" s="88">
        <v>40947</v>
      </c>
      <c r="C205" s="40" t="s">
        <v>1891</v>
      </c>
      <c r="D205" s="40" t="s">
        <v>24</v>
      </c>
      <c r="E205" s="40" t="s">
        <v>25</v>
      </c>
      <c r="F205" s="47" t="s">
        <v>2434</v>
      </c>
      <c r="G205" s="40" t="s">
        <v>26</v>
      </c>
      <c r="H205" s="40" t="s">
        <v>33</v>
      </c>
      <c r="I205" s="40" t="s">
        <v>130</v>
      </c>
      <c r="J205" s="40">
        <v>40.700000000000003</v>
      </c>
      <c r="K205" s="40">
        <v>23</v>
      </c>
      <c r="L205" s="40">
        <v>17.600000000000001</v>
      </c>
      <c r="M205" s="40"/>
      <c r="N205" s="40"/>
      <c r="O205" s="40"/>
      <c r="P205" s="40"/>
      <c r="Q205" s="40">
        <v>13</v>
      </c>
      <c r="R205" s="40">
        <v>350</v>
      </c>
      <c r="S205" s="40">
        <f>350-13</f>
        <v>337</v>
      </c>
      <c r="T205" s="40">
        <v>4</v>
      </c>
      <c r="U205" s="40"/>
      <c r="V205" s="40"/>
      <c r="W205" s="40"/>
      <c r="X205" s="40"/>
      <c r="Y205" s="40"/>
      <c r="Z205" s="40"/>
      <c r="AA205" s="40"/>
      <c r="AB205" s="40"/>
      <c r="AC205" s="40" t="s">
        <v>45</v>
      </c>
      <c r="AD205" s="40" t="s">
        <v>79</v>
      </c>
      <c r="AE205" s="40"/>
      <c r="AF205" s="40"/>
    </row>
    <row r="206" spans="1:32">
      <c r="A206" s="40" t="s">
        <v>1730</v>
      </c>
      <c r="B206" s="88">
        <v>40947</v>
      </c>
      <c r="C206" s="40" t="s">
        <v>1892</v>
      </c>
      <c r="D206" s="40" t="s">
        <v>31</v>
      </c>
      <c r="E206" s="40" t="s">
        <v>25</v>
      </c>
      <c r="F206" s="47" t="s">
        <v>2435</v>
      </c>
      <c r="G206" s="40" t="s">
        <v>26</v>
      </c>
      <c r="H206" s="40" t="s">
        <v>33</v>
      </c>
      <c r="I206" s="40" t="s">
        <v>130</v>
      </c>
      <c r="J206" s="40">
        <v>38.4</v>
      </c>
      <c r="K206" s="40">
        <v>19.7</v>
      </c>
      <c r="L206" s="40">
        <v>14</v>
      </c>
      <c r="M206" s="40"/>
      <c r="N206" s="40"/>
      <c r="O206" s="40"/>
      <c r="P206" s="40"/>
      <c r="Q206" s="40">
        <v>13</v>
      </c>
      <c r="R206" s="40">
        <v>215</v>
      </c>
      <c r="S206" s="40">
        <f>215-13</f>
        <v>202</v>
      </c>
      <c r="T206" s="40">
        <v>7</v>
      </c>
      <c r="U206" s="40"/>
      <c r="V206" s="40" t="s">
        <v>74</v>
      </c>
      <c r="W206" s="40"/>
      <c r="X206" s="40"/>
      <c r="Y206" s="40"/>
      <c r="Z206" s="40"/>
      <c r="AA206" s="40"/>
      <c r="AB206" s="40"/>
      <c r="AC206" s="40" t="s">
        <v>45</v>
      </c>
      <c r="AD206" s="40" t="s">
        <v>129</v>
      </c>
      <c r="AE206" s="40"/>
      <c r="AF206" s="40"/>
    </row>
    <row r="207" spans="1:32">
      <c r="A207" s="41" t="s">
        <v>1730</v>
      </c>
      <c r="B207" s="90">
        <v>40947</v>
      </c>
      <c r="C207" s="41" t="s">
        <v>1896</v>
      </c>
      <c r="D207" s="41" t="s">
        <v>29</v>
      </c>
      <c r="E207" s="41" t="s">
        <v>25</v>
      </c>
      <c r="F207" s="71" t="s">
        <v>2611</v>
      </c>
      <c r="G207" s="41"/>
      <c r="H207" s="41"/>
      <c r="I207" s="41"/>
      <c r="J207" s="41"/>
      <c r="K207" s="41"/>
      <c r="L207" s="41"/>
      <c r="M207" s="41"/>
      <c r="N207" s="41"/>
      <c r="O207" s="41"/>
      <c r="P207" s="41"/>
      <c r="Q207" s="41"/>
      <c r="R207" s="41"/>
      <c r="S207" s="41"/>
      <c r="T207" s="41"/>
      <c r="U207" s="41"/>
      <c r="V207" s="41"/>
      <c r="W207" s="41" t="s">
        <v>73</v>
      </c>
      <c r="X207" s="41"/>
      <c r="Y207" s="41"/>
      <c r="Z207" s="41"/>
      <c r="AA207" s="41"/>
      <c r="AB207" s="41"/>
      <c r="AC207" s="41" t="s">
        <v>45</v>
      </c>
      <c r="AD207" s="40" t="s">
        <v>58</v>
      </c>
      <c r="AE207" s="40" t="s">
        <v>135</v>
      </c>
      <c r="AF207" s="40"/>
    </row>
    <row r="208" spans="1:32">
      <c r="A208" s="40" t="s">
        <v>1730</v>
      </c>
      <c r="B208" s="88">
        <v>40947</v>
      </c>
      <c r="C208" s="40" t="s">
        <v>1893</v>
      </c>
      <c r="D208" s="40" t="s">
        <v>29</v>
      </c>
      <c r="E208" s="40" t="s">
        <v>25</v>
      </c>
      <c r="F208" s="47" t="s">
        <v>2436</v>
      </c>
      <c r="G208" s="40" t="s">
        <v>26</v>
      </c>
      <c r="H208" s="40" t="s">
        <v>27</v>
      </c>
      <c r="I208" s="40"/>
      <c r="J208" s="40">
        <v>41.35</v>
      </c>
      <c r="K208" s="40">
        <v>27.2</v>
      </c>
      <c r="L208" s="40">
        <v>26.3</v>
      </c>
      <c r="M208" s="40"/>
      <c r="N208" s="40"/>
      <c r="O208" s="40"/>
      <c r="P208" s="40"/>
      <c r="Q208" s="40">
        <v>14</v>
      </c>
      <c r="R208" s="40">
        <v>154</v>
      </c>
      <c r="S208" s="40">
        <f>R208-Q208</f>
        <v>140</v>
      </c>
      <c r="T208" s="40">
        <f>9+158</f>
        <v>167</v>
      </c>
      <c r="U208" s="40"/>
      <c r="V208" s="40"/>
      <c r="W208" s="40"/>
      <c r="X208" s="40"/>
      <c r="Y208" s="40"/>
      <c r="Z208" s="40"/>
      <c r="AA208" s="40"/>
      <c r="AB208" s="40"/>
      <c r="AC208" s="40" t="s">
        <v>59</v>
      </c>
      <c r="AD208" s="40" t="s">
        <v>58</v>
      </c>
      <c r="AE208" s="40"/>
      <c r="AF208" s="40"/>
    </row>
    <row r="209" spans="1:32">
      <c r="A209" s="40" t="s">
        <v>1730</v>
      </c>
      <c r="B209" s="88">
        <v>40947</v>
      </c>
      <c r="C209" s="40" t="s">
        <v>1894</v>
      </c>
      <c r="D209" s="40" t="s">
        <v>29</v>
      </c>
      <c r="E209" s="40" t="s">
        <v>25</v>
      </c>
      <c r="F209" s="47" t="s">
        <v>2437</v>
      </c>
      <c r="G209" s="40" t="s">
        <v>26</v>
      </c>
      <c r="H209" s="40" t="s">
        <v>33</v>
      </c>
      <c r="I209" s="40"/>
      <c r="J209" s="40">
        <v>38.5</v>
      </c>
      <c r="K209" s="40">
        <v>23.9</v>
      </c>
      <c r="L209" s="40">
        <v>6.6</v>
      </c>
      <c r="M209" s="40"/>
      <c r="N209" s="40"/>
      <c r="O209" s="40"/>
      <c r="P209" s="40"/>
      <c r="Q209" s="40">
        <v>13</v>
      </c>
      <c r="R209" s="40">
        <v>113</v>
      </c>
      <c r="S209" s="40">
        <f>113-13</f>
        <v>100</v>
      </c>
      <c r="T209" s="40">
        <v>76</v>
      </c>
      <c r="U209" s="40"/>
      <c r="V209" s="40" t="s">
        <v>128</v>
      </c>
      <c r="W209" s="40"/>
      <c r="X209" s="40"/>
      <c r="Y209" s="40"/>
      <c r="Z209" s="40"/>
      <c r="AA209" s="40"/>
      <c r="AB209" s="40"/>
      <c r="AC209" s="40" t="s">
        <v>45</v>
      </c>
      <c r="AD209" s="40" t="s">
        <v>45</v>
      </c>
      <c r="AE209" s="40"/>
      <c r="AF209" s="40"/>
    </row>
    <row r="210" spans="1:32">
      <c r="A210" s="40" t="s">
        <v>1730</v>
      </c>
      <c r="B210" s="88">
        <v>40947</v>
      </c>
      <c r="C210" s="40" t="s">
        <v>1895</v>
      </c>
      <c r="D210" s="40" t="s">
        <v>29</v>
      </c>
      <c r="E210" s="40" t="s">
        <v>25</v>
      </c>
      <c r="F210" s="47" t="s">
        <v>2438</v>
      </c>
      <c r="G210" s="40" t="s">
        <v>26</v>
      </c>
      <c r="H210" s="40" t="s">
        <v>27</v>
      </c>
      <c r="I210" s="40" t="s">
        <v>40</v>
      </c>
      <c r="J210" s="40">
        <v>41.4</v>
      </c>
      <c r="K210" s="40">
        <v>22.75</v>
      </c>
      <c r="L210" s="40">
        <v>21.4</v>
      </c>
      <c r="M210" s="40"/>
      <c r="N210" s="40"/>
      <c r="O210" s="40"/>
      <c r="P210" s="40"/>
      <c r="Q210" s="40">
        <v>14</v>
      </c>
      <c r="R210" s="40">
        <v>142</v>
      </c>
      <c r="S210" s="40">
        <f>R210-Q210</f>
        <v>128</v>
      </c>
      <c r="T210" s="40">
        <f>9+96</f>
        <v>105</v>
      </c>
      <c r="U210" s="40"/>
      <c r="V210" s="40" t="s">
        <v>137</v>
      </c>
      <c r="W210" s="40"/>
      <c r="X210" s="40"/>
      <c r="Y210" s="40"/>
      <c r="Z210" s="40"/>
      <c r="AA210" s="40"/>
      <c r="AB210" s="40"/>
      <c r="AC210" s="40" t="s">
        <v>59</v>
      </c>
      <c r="AD210" s="40" t="s">
        <v>129</v>
      </c>
      <c r="AE210" s="40"/>
      <c r="AF210" s="40"/>
    </row>
    <row r="211" spans="1:32">
      <c r="A211" s="40" t="s">
        <v>1730</v>
      </c>
      <c r="B211" s="88">
        <v>40947</v>
      </c>
      <c r="C211" s="40" t="s">
        <v>1897</v>
      </c>
      <c r="D211" s="40" t="s">
        <v>32</v>
      </c>
      <c r="E211" s="40" t="s">
        <v>25</v>
      </c>
      <c r="F211" s="47" t="s">
        <v>2439</v>
      </c>
      <c r="G211" s="40" t="s">
        <v>26</v>
      </c>
      <c r="H211" s="40" t="s">
        <v>33</v>
      </c>
      <c r="I211" s="40"/>
      <c r="J211" s="40">
        <v>27</v>
      </c>
      <c r="K211" s="40">
        <v>15.5</v>
      </c>
      <c r="L211" s="40">
        <v>10.3</v>
      </c>
      <c r="M211" s="40"/>
      <c r="N211" s="40"/>
      <c r="O211" s="40"/>
      <c r="P211" s="40"/>
      <c r="Q211" s="40">
        <v>13</v>
      </c>
      <c r="R211" s="40">
        <v>73</v>
      </c>
      <c r="S211" s="40">
        <v>60</v>
      </c>
      <c r="T211" s="40">
        <v>28</v>
      </c>
      <c r="U211" s="40"/>
      <c r="V211" s="40"/>
      <c r="W211" s="40"/>
      <c r="X211" s="40"/>
      <c r="Y211" s="40"/>
      <c r="Z211" s="40"/>
      <c r="AA211" s="40"/>
      <c r="AB211" s="40"/>
      <c r="AC211" s="40" t="s">
        <v>45</v>
      </c>
      <c r="AD211" s="40" t="s">
        <v>103</v>
      </c>
      <c r="AE211" s="40" t="s">
        <v>141</v>
      </c>
      <c r="AF211" s="40"/>
    </row>
    <row r="212" spans="1:32">
      <c r="A212" s="40" t="s">
        <v>1730</v>
      </c>
      <c r="B212" s="88">
        <v>40947</v>
      </c>
      <c r="C212" s="40" t="s">
        <v>1898</v>
      </c>
      <c r="D212" s="40" t="s">
        <v>30</v>
      </c>
      <c r="E212" s="40" t="s">
        <v>25</v>
      </c>
      <c r="F212" s="47" t="s">
        <v>2440</v>
      </c>
      <c r="G212" s="40" t="s">
        <v>26</v>
      </c>
      <c r="H212" s="40" t="s">
        <v>27</v>
      </c>
      <c r="I212" s="40" t="s">
        <v>40</v>
      </c>
      <c r="J212" s="40">
        <v>25.5</v>
      </c>
      <c r="K212" s="40">
        <v>17.399999999999999</v>
      </c>
      <c r="L212" s="40">
        <v>20.9</v>
      </c>
      <c r="M212" s="40"/>
      <c r="N212" s="40"/>
      <c r="O212" s="40"/>
      <c r="P212" s="40"/>
      <c r="Q212" s="40"/>
      <c r="R212" s="40"/>
      <c r="S212" s="40"/>
      <c r="T212" s="40">
        <f>7+51</f>
        <v>58</v>
      </c>
      <c r="U212" s="40"/>
      <c r="V212" s="40"/>
      <c r="W212" s="40"/>
      <c r="X212" s="40"/>
      <c r="Y212" s="40"/>
      <c r="Z212" s="40"/>
      <c r="AA212" s="40"/>
      <c r="AB212" s="40"/>
      <c r="AC212" s="40" t="s">
        <v>59</v>
      </c>
      <c r="AD212" s="40" t="s">
        <v>59</v>
      </c>
      <c r="AE212" s="40"/>
      <c r="AF212" s="40"/>
    </row>
    <row r="213" spans="1:32">
      <c r="A213" s="40" t="s">
        <v>1730</v>
      </c>
      <c r="B213" s="88">
        <v>40947</v>
      </c>
      <c r="C213" s="40" t="s">
        <v>1899</v>
      </c>
      <c r="D213" s="40" t="s">
        <v>30</v>
      </c>
      <c r="E213" s="40" t="s">
        <v>25</v>
      </c>
      <c r="F213" s="47" t="s">
        <v>2441</v>
      </c>
      <c r="G213" s="40" t="s">
        <v>26</v>
      </c>
      <c r="H213" s="40" t="s">
        <v>27</v>
      </c>
      <c r="I213" s="40" t="s">
        <v>40</v>
      </c>
      <c r="J213" s="40">
        <v>26.6</v>
      </c>
      <c r="K213" s="40">
        <v>16</v>
      </c>
      <c r="L213" s="40">
        <v>19.5</v>
      </c>
      <c r="M213" s="40"/>
      <c r="N213" s="40"/>
      <c r="O213" s="40"/>
      <c r="P213" s="40"/>
      <c r="Q213" s="40">
        <v>14</v>
      </c>
      <c r="R213" s="40">
        <v>69</v>
      </c>
      <c r="S213" s="40">
        <f>R213-Q213</f>
        <v>55</v>
      </c>
      <c r="T213" s="40">
        <f>8+28</f>
        <v>36</v>
      </c>
      <c r="U213" s="40"/>
      <c r="V213" s="40"/>
      <c r="W213" s="40"/>
      <c r="X213" s="40"/>
      <c r="Y213" s="40"/>
      <c r="Z213" s="40"/>
      <c r="AA213" s="40"/>
      <c r="AB213" s="40"/>
      <c r="AC213" s="40" t="s">
        <v>59</v>
      </c>
      <c r="AD213" s="40" t="s">
        <v>139</v>
      </c>
      <c r="AE213" s="40"/>
      <c r="AF213" s="40"/>
    </row>
    <row r="214" spans="1:32">
      <c r="A214" s="40" t="s">
        <v>1730</v>
      </c>
      <c r="B214" s="88">
        <v>40947</v>
      </c>
      <c r="C214" s="40" t="s">
        <v>1900</v>
      </c>
      <c r="D214" s="40" t="s">
        <v>30</v>
      </c>
      <c r="E214" s="40" t="s">
        <v>25</v>
      </c>
      <c r="F214" s="47" t="s">
        <v>2442</v>
      </c>
      <c r="G214" s="40" t="s">
        <v>26</v>
      </c>
      <c r="H214" s="40" t="s">
        <v>27</v>
      </c>
      <c r="I214" s="40" t="s">
        <v>40</v>
      </c>
      <c r="J214" s="40">
        <v>26.7</v>
      </c>
      <c r="K214" s="40">
        <v>17.399999999999999</v>
      </c>
      <c r="L214" s="40">
        <v>16.100000000000001</v>
      </c>
      <c r="M214" s="40"/>
      <c r="N214" s="40"/>
      <c r="O214" s="40"/>
      <c r="P214" s="40"/>
      <c r="Q214" s="40">
        <v>14</v>
      </c>
      <c r="R214" s="40">
        <v>61</v>
      </c>
      <c r="S214" s="40">
        <f>R214-Q214</f>
        <v>47</v>
      </c>
      <c r="T214" s="40">
        <f>4+38</f>
        <v>42</v>
      </c>
      <c r="U214" s="40"/>
      <c r="V214" s="40"/>
      <c r="W214" s="40"/>
      <c r="X214" s="40"/>
      <c r="Y214" s="40"/>
      <c r="Z214" s="40"/>
      <c r="AA214" s="40"/>
      <c r="AB214" s="40"/>
      <c r="AC214" s="40" t="s">
        <v>59</v>
      </c>
      <c r="AD214" s="40" t="s">
        <v>59</v>
      </c>
      <c r="AE214" s="40" t="s">
        <v>140</v>
      </c>
      <c r="AF214" s="40"/>
    </row>
    <row r="215" spans="1:32">
      <c r="A215" s="40" t="s">
        <v>1730</v>
      </c>
      <c r="B215" s="88">
        <v>40947</v>
      </c>
      <c r="C215" s="40" t="s">
        <v>1901</v>
      </c>
      <c r="D215" s="40" t="s">
        <v>30</v>
      </c>
      <c r="E215" s="40" t="s">
        <v>25</v>
      </c>
      <c r="F215" s="47" t="s">
        <v>2443</v>
      </c>
      <c r="G215" s="40" t="s">
        <v>26</v>
      </c>
      <c r="H215" s="40" t="s">
        <v>27</v>
      </c>
      <c r="I215" s="40" t="s">
        <v>131</v>
      </c>
      <c r="J215" s="40">
        <v>25.4</v>
      </c>
      <c r="K215" s="40">
        <v>17.8</v>
      </c>
      <c r="L215" s="40">
        <v>16.3</v>
      </c>
      <c r="M215" s="40"/>
      <c r="N215" s="40"/>
      <c r="O215" s="40"/>
      <c r="P215" s="40"/>
      <c r="Q215" s="40">
        <v>60</v>
      </c>
      <c r="R215" s="40">
        <v>13</v>
      </c>
      <c r="S215" s="40">
        <f>60-13</f>
        <v>47</v>
      </c>
      <c r="T215" s="40">
        <v>32</v>
      </c>
      <c r="U215" s="40"/>
      <c r="V215" s="40"/>
      <c r="W215" s="40"/>
      <c r="X215" s="40"/>
      <c r="Y215" s="40"/>
      <c r="Z215" s="40"/>
      <c r="AA215" s="40"/>
      <c r="AB215" s="40"/>
      <c r="AC215" s="40" t="s">
        <v>45</v>
      </c>
      <c r="AD215" s="40" t="s">
        <v>105</v>
      </c>
      <c r="AE215" s="40"/>
      <c r="AF215" s="40"/>
    </row>
    <row r="216" spans="1:32">
      <c r="A216" s="40" t="s">
        <v>1731</v>
      </c>
      <c r="B216" s="88">
        <v>40948</v>
      </c>
      <c r="C216" s="40" t="s">
        <v>1902</v>
      </c>
      <c r="D216" s="40" t="s">
        <v>36</v>
      </c>
      <c r="E216" s="40" t="s">
        <v>25</v>
      </c>
      <c r="F216" s="47" t="s">
        <v>2444</v>
      </c>
      <c r="G216" s="40" t="s">
        <v>26</v>
      </c>
      <c r="H216" s="40" t="s">
        <v>90</v>
      </c>
      <c r="I216" s="40"/>
      <c r="J216" s="40">
        <v>28.8</v>
      </c>
      <c r="K216" s="40"/>
      <c r="L216" s="40">
        <v>8.8000000000000007</v>
      </c>
      <c r="M216" s="40">
        <v>132.69999999999999</v>
      </c>
      <c r="N216" s="40">
        <v>100.8</v>
      </c>
      <c r="O216" s="40"/>
      <c r="P216" s="40"/>
      <c r="Q216" s="40">
        <v>14</v>
      </c>
      <c r="R216" s="40">
        <v>90</v>
      </c>
      <c r="S216" s="40">
        <f>90-14</f>
        <v>76</v>
      </c>
      <c r="T216" s="40">
        <v>7</v>
      </c>
      <c r="U216" s="40"/>
      <c r="V216" s="40"/>
      <c r="W216" s="40"/>
      <c r="X216" s="40"/>
      <c r="Y216" s="40"/>
      <c r="Z216" s="40"/>
      <c r="AA216" s="40"/>
      <c r="AB216" s="40"/>
      <c r="AC216" s="40" t="s">
        <v>59</v>
      </c>
      <c r="AD216" s="40" t="s">
        <v>105</v>
      </c>
      <c r="AE216" s="40"/>
      <c r="AF216" s="40"/>
    </row>
    <row r="217" spans="1:32">
      <c r="A217" s="40" t="s">
        <v>1731</v>
      </c>
      <c r="B217" s="88">
        <v>40948</v>
      </c>
      <c r="C217" s="40" t="s">
        <v>1903</v>
      </c>
      <c r="D217" s="40" t="s">
        <v>146</v>
      </c>
      <c r="E217" s="40" t="s">
        <v>25</v>
      </c>
      <c r="F217" s="47" t="s">
        <v>2445</v>
      </c>
      <c r="G217" s="40" t="s">
        <v>26</v>
      </c>
      <c r="H217" s="40" t="s">
        <v>27</v>
      </c>
      <c r="I217" s="40" t="s">
        <v>40</v>
      </c>
      <c r="J217" s="40">
        <v>23.1</v>
      </c>
      <c r="K217" s="40">
        <v>15.2</v>
      </c>
      <c r="L217" s="40">
        <v>18.649999999999999</v>
      </c>
      <c r="M217" s="40"/>
      <c r="N217" s="40"/>
      <c r="O217" s="40"/>
      <c r="P217" s="40"/>
      <c r="Q217" s="40">
        <v>14</v>
      </c>
      <c r="R217" s="40">
        <v>51</v>
      </c>
      <c r="S217" s="40">
        <f>51-14</f>
        <v>37</v>
      </c>
      <c r="T217" s="40">
        <v>32</v>
      </c>
      <c r="U217" s="40"/>
      <c r="V217" s="40"/>
      <c r="W217" s="40"/>
      <c r="X217" s="40"/>
      <c r="Y217" s="40"/>
      <c r="Z217" s="40"/>
      <c r="AA217" s="40"/>
      <c r="AB217" s="40"/>
      <c r="AC217" s="40" t="s">
        <v>59</v>
      </c>
      <c r="AD217" s="40" t="s">
        <v>105</v>
      </c>
      <c r="AE217" s="40"/>
      <c r="AF217" s="40"/>
    </row>
    <row r="218" spans="1:32">
      <c r="A218" s="40" t="s">
        <v>1731</v>
      </c>
      <c r="B218" s="88">
        <v>40948</v>
      </c>
      <c r="C218" s="40" t="s">
        <v>1904</v>
      </c>
      <c r="D218" s="40" t="s">
        <v>29</v>
      </c>
      <c r="E218" s="40" t="s">
        <v>25</v>
      </c>
      <c r="F218" s="47" t="s">
        <v>2446</v>
      </c>
      <c r="G218" s="40" t="s">
        <v>26</v>
      </c>
      <c r="H218" s="40" t="s">
        <v>27</v>
      </c>
      <c r="I218" s="40"/>
      <c r="J218" s="40">
        <v>39.6</v>
      </c>
      <c r="K218" s="40">
        <v>24.9</v>
      </c>
      <c r="L218" s="40">
        <v>19</v>
      </c>
      <c r="M218" s="40"/>
      <c r="N218" s="40"/>
      <c r="O218" s="40"/>
      <c r="P218" s="40"/>
      <c r="Q218" s="40">
        <v>13</v>
      </c>
      <c r="R218" s="40">
        <v>131</v>
      </c>
      <c r="S218" s="40">
        <f>131-13</f>
        <v>118</v>
      </c>
      <c r="T218" s="40">
        <v>57</v>
      </c>
      <c r="U218" s="40"/>
      <c r="V218" s="40"/>
      <c r="W218" s="40"/>
      <c r="X218" s="40"/>
      <c r="Y218" s="40"/>
      <c r="Z218" s="40"/>
      <c r="AA218" s="40"/>
      <c r="AB218" s="40"/>
      <c r="AC218" s="40" t="s">
        <v>45</v>
      </c>
      <c r="AD218" s="40" t="s">
        <v>139</v>
      </c>
      <c r="AE218" s="40" t="s">
        <v>145</v>
      </c>
      <c r="AF218" s="40"/>
    </row>
    <row r="219" spans="1:32">
      <c r="A219" s="40" t="s">
        <v>1731</v>
      </c>
      <c r="B219" s="88">
        <v>40948</v>
      </c>
      <c r="C219" s="40" t="s">
        <v>1905</v>
      </c>
      <c r="D219" s="40" t="s">
        <v>29</v>
      </c>
      <c r="E219" s="40" t="s">
        <v>25</v>
      </c>
      <c r="F219" s="47" t="s">
        <v>2447</v>
      </c>
      <c r="G219" s="40" t="s">
        <v>26</v>
      </c>
      <c r="H219" s="40" t="s">
        <v>27</v>
      </c>
      <c r="I219" s="40" t="s">
        <v>40</v>
      </c>
      <c r="J219" s="40">
        <v>40</v>
      </c>
      <c r="K219" s="40">
        <v>24.9</v>
      </c>
      <c r="L219" s="40">
        <v>22.1</v>
      </c>
      <c r="M219" s="40"/>
      <c r="N219" s="40"/>
      <c r="O219" s="40"/>
      <c r="P219" s="40"/>
      <c r="Q219" s="40">
        <v>13</v>
      </c>
      <c r="R219" s="40">
        <v>144</v>
      </c>
      <c r="S219" s="40">
        <f>144-13</f>
        <v>131</v>
      </c>
      <c r="T219" s="40">
        <v>79</v>
      </c>
      <c r="U219" s="40"/>
      <c r="V219" s="40"/>
      <c r="W219" s="40"/>
      <c r="X219" s="40"/>
      <c r="Y219" s="40"/>
      <c r="Z219" s="40"/>
      <c r="AA219" s="40"/>
      <c r="AB219" s="40"/>
      <c r="AC219" s="40" t="s">
        <v>45</v>
      </c>
      <c r="AD219" s="40" t="s">
        <v>105</v>
      </c>
      <c r="AE219" s="40"/>
      <c r="AF219" s="40"/>
    </row>
    <row r="220" spans="1:32">
      <c r="A220" s="40" t="s">
        <v>1731</v>
      </c>
      <c r="B220" s="88">
        <v>40948</v>
      </c>
      <c r="C220" s="40" t="s">
        <v>1901</v>
      </c>
      <c r="D220" s="40" t="s">
        <v>29</v>
      </c>
      <c r="E220" s="40" t="s">
        <v>25</v>
      </c>
      <c r="F220" s="47" t="s">
        <v>2448</v>
      </c>
      <c r="G220" s="40" t="s">
        <v>26</v>
      </c>
      <c r="H220" s="40" t="s">
        <v>33</v>
      </c>
      <c r="I220" s="40"/>
      <c r="J220" s="40">
        <v>39.5</v>
      </c>
      <c r="K220" s="40">
        <v>23.9</v>
      </c>
      <c r="L220" s="40">
        <v>11.4</v>
      </c>
      <c r="M220" s="40"/>
      <c r="N220" s="40"/>
      <c r="O220" s="40"/>
      <c r="P220" s="40"/>
      <c r="Q220" s="40">
        <v>13</v>
      </c>
      <c r="R220" s="40">
        <v>128</v>
      </c>
      <c r="S220" s="40">
        <f>128-13</f>
        <v>115</v>
      </c>
      <c r="T220" s="40">
        <v>43</v>
      </c>
      <c r="U220" s="40"/>
      <c r="V220" s="40" t="s">
        <v>142</v>
      </c>
      <c r="W220" s="40"/>
      <c r="X220" s="40"/>
      <c r="Y220" s="40"/>
      <c r="Z220" s="40"/>
      <c r="AA220" s="40"/>
      <c r="AB220" s="40"/>
      <c r="AC220" s="40" t="s">
        <v>45</v>
      </c>
      <c r="AD220" s="40" t="s">
        <v>103</v>
      </c>
      <c r="AE220" s="40" t="s">
        <v>148</v>
      </c>
      <c r="AF220" s="40"/>
    </row>
    <row r="221" spans="1:32">
      <c r="A221" s="40" t="s">
        <v>1731</v>
      </c>
      <c r="B221" s="88">
        <v>40948</v>
      </c>
      <c r="C221" s="40" t="s">
        <v>1906</v>
      </c>
      <c r="D221" s="40" t="s">
        <v>29</v>
      </c>
      <c r="E221" s="40" t="s">
        <v>25</v>
      </c>
      <c r="F221" s="47" t="s">
        <v>2449</v>
      </c>
      <c r="G221" s="40" t="s">
        <v>26</v>
      </c>
      <c r="H221" s="40" t="s">
        <v>27</v>
      </c>
      <c r="I221" s="40"/>
      <c r="J221" s="40">
        <v>44.1</v>
      </c>
      <c r="K221" s="40">
        <v>23.1</v>
      </c>
      <c r="L221" s="40">
        <v>24.9</v>
      </c>
      <c r="M221" s="40"/>
      <c r="N221" s="40"/>
      <c r="O221" s="40"/>
      <c r="P221" s="40"/>
      <c r="Q221" s="40">
        <v>14</v>
      </c>
      <c r="R221" s="40">
        <v>174</v>
      </c>
      <c r="S221" s="40">
        <f>174-14</f>
        <v>160</v>
      </c>
      <c r="T221" s="40">
        <v>144</v>
      </c>
      <c r="U221" s="40"/>
      <c r="V221" s="40"/>
      <c r="W221" s="40"/>
      <c r="X221" s="40"/>
      <c r="Y221" s="40"/>
      <c r="Z221" s="40"/>
      <c r="AA221" s="40"/>
      <c r="AB221" s="40"/>
      <c r="AC221" s="40" t="s">
        <v>59</v>
      </c>
      <c r="AD221" s="40" t="s">
        <v>45</v>
      </c>
      <c r="AE221" s="40"/>
      <c r="AF221" s="40"/>
    </row>
    <row r="222" spans="1:32">
      <c r="A222" s="40" t="s">
        <v>1731</v>
      </c>
      <c r="B222" s="88">
        <v>40948</v>
      </c>
      <c r="C222" s="40" t="s">
        <v>1907</v>
      </c>
      <c r="D222" s="40" t="s">
        <v>29</v>
      </c>
      <c r="E222" s="40" t="s">
        <v>25</v>
      </c>
      <c r="F222" s="47" t="s">
        <v>2450</v>
      </c>
      <c r="G222" s="40" t="s">
        <v>26</v>
      </c>
      <c r="H222" s="40" t="s">
        <v>27</v>
      </c>
      <c r="I222" s="40"/>
      <c r="J222" s="40">
        <v>39.4</v>
      </c>
      <c r="K222" s="40">
        <v>21.8</v>
      </c>
      <c r="L222" s="40">
        <v>21.6</v>
      </c>
      <c r="M222" s="40"/>
      <c r="N222" s="40"/>
      <c r="O222" s="40"/>
      <c r="P222" s="40"/>
      <c r="Q222" s="40">
        <v>14</v>
      </c>
      <c r="R222" s="40">
        <v>125</v>
      </c>
      <c r="S222" s="40">
        <f>125-14</f>
        <v>111</v>
      </c>
      <c r="T222" s="40">
        <f>19+134</f>
        <v>153</v>
      </c>
      <c r="U222" s="40"/>
      <c r="V222" s="40"/>
      <c r="W222" s="40"/>
      <c r="X222" s="40"/>
      <c r="Y222" s="40"/>
      <c r="Z222" s="40"/>
      <c r="AA222" s="40"/>
      <c r="AB222" s="40"/>
      <c r="AC222" s="40" t="s">
        <v>59</v>
      </c>
      <c r="AD222" s="40" t="s">
        <v>71</v>
      </c>
      <c r="AE222" s="40"/>
      <c r="AF222" s="40"/>
    </row>
    <row r="223" spans="1:32">
      <c r="A223" s="40" t="s">
        <v>1731</v>
      </c>
      <c r="B223" s="88">
        <v>40948</v>
      </c>
      <c r="C223" s="40" t="s">
        <v>1908</v>
      </c>
      <c r="D223" s="40" t="s">
        <v>32</v>
      </c>
      <c r="E223" s="40" t="s">
        <v>25</v>
      </c>
      <c r="F223" s="47" t="s">
        <v>2451</v>
      </c>
      <c r="G223" s="40" t="s">
        <v>26</v>
      </c>
      <c r="H223" s="40" t="s">
        <v>33</v>
      </c>
      <c r="I223" s="40"/>
      <c r="J223" s="40">
        <v>25.7</v>
      </c>
      <c r="K223" s="40">
        <v>17.899999999999999</v>
      </c>
      <c r="L223" s="40">
        <v>9.3000000000000007</v>
      </c>
      <c r="M223" s="40"/>
      <c r="N223" s="40"/>
      <c r="O223" s="40"/>
      <c r="P223" s="40"/>
      <c r="Q223" s="40">
        <v>13</v>
      </c>
      <c r="R223" s="40">
        <v>65</v>
      </c>
      <c r="S223" s="40">
        <f>65-13</f>
        <v>52</v>
      </c>
      <c r="T223" s="40">
        <v>28</v>
      </c>
      <c r="U223" s="40"/>
      <c r="V223" s="40"/>
      <c r="W223" s="40"/>
      <c r="X223" s="40"/>
      <c r="Y223" s="40"/>
      <c r="Z223" s="40"/>
      <c r="AA223" s="40"/>
      <c r="AB223" s="40"/>
      <c r="AC223" s="40" t="s">
        <v>45</v>
      </c>
      <c r="AD223" s="40" t="s">
        <v>105</v>
      </c>
      <c r="AE223" s="40"/>
      <c r="AF223" s="40"/>
    </row>
    <row r="224" spans="1:32">
      <c r="A224" s="40" t="s">
        <v>1731</v>
      </c>
      <c r="B224" s="88">
        <v>40948</v>
      </c>
      <c r="C224" s="40" t="s">
        <v>1897</v>
      </c>
      <c r="D224" s="40" t="s">
        <v>30</v>
      </c>
      <c r="E224" s="40" t="s">
        <v>25</v>
      </c>
      <c r="F224" s="47" t="s">
        <v>2452</v>
      </c>
      <c r="G224" s="40" t="s">
        <v>125</v>
      </c>
      <c r="H224" s="40" t="s">
        <v>90</v>
      </c>
      <c r="I224" s="40"/>
      <c r="J224" s="40">
        <v>24</v>
      </c>
      <c r="K224" s="40">
        <v>11.9</v>
      </c>
      <c r="L224" s="40">
        <v>5.5</v>
      </c>
      <c r="M224" s="40"/>
      <c r="N224" s="40"/>
      <c r="O224" s="40"/>
      <c r="P224" s="40"/>
      <c r="Q224" s="40">
        <v>14</v>
      </c>
      <c r="R224" s="40">
        <v>39</v>
      </c>
      <c r="S224" s="40">
        <f>39-14</f>
        <v>25</v>
      </c>
      <c r="T224" s="40">
        <v>28</v>
      </c>
      <c r="U224" s="40"/>
      <c r="V224" s="40"/>
      <c r="W224" s="40"/>
      <c r="X224" s="40"/>
      <c r="Y224" s="40"/>
      <c r="Z224" s="40"/>
      <c r="AA224" s="40"/>
      <c r="AB224" s="40"/>
      <c r="AC224" s="40" t="s">
        <v>59</v>
      </c>
      <c r="AD224" s="40" t="s">
        <v>105</v>
      </c>
      <c r="AE224" s="40"/>
      <c r="AF224" s="45"/>
    </row>
    <row r="225" spans="1:32">
      <c r="A225" s="40" t="s">
        <v>1731</v>
      </c>
      <c r="B225" s="88">
        <v>40948</v>
      </c>
      <c r="C225" s="40" t="s">
        <v>1909</v>
      </c>
      <c r="D225" s="40" t="s">
        <v>30</v>
      </c>
      <c r="E225" s="40" t="s">
        <v>25</v>
      </c>
      <c r="F225" s="47" t="s">
        <v>2453</v>
      </c>
      <c r="G225" s="40" t="s">
        <v>26</v>
      </c>
      <c r="H225" s="40" t="s">
        <v>33</v>
      </c>
      <c r="I225" s="40"/>
      <c r="J225" s="40">
        <v>26.9</v>
      </c>
      <c r="K225" s="40">
        <v>17.100000000000001</v>
      </c>
      <c r="L225" s="40">
        <v>7</v>
      </c>
      <c r="M225" s="40"/>
      <c r="N225" s="40"/>
      <c r="O225" s="40"/>
      <c r="P225" s="40"/>
      <c r="Q225" s="40">
        <v>21</v>
      </c>
      <c r="R225" s="40">
        <v>75</v>
      </c>
      <c r="S225" s="40">
        <f>75-21</f>
        <v>54</v>
      </c>
      <c r="T225" s="40">
        <v>37</v>
      </c>
      <c r="U225" s="40"/>
      <c r="V225" s="40"/>
      <c r="W225" s="40"/>
      <c r="X225" s="40"/>
      <c r="Y225" s="40"/>
      <c r="Z225" s="40"/>
      <c r="AA225" s="40"/>
      <c r="AB225" s="40"/>
      <c r="AC225" s="40" t="s">
        <v>45</v>
      </c>
      <c r="AD225" s="40" t="s">
        <v>59</v>
      </c>
      <c r="AE225" s="40"/>
      <c r="AF225" s="40"/>
    </row>
    <row r="226" spans="1:32">
      <c r="A226" s="40" t="s">
        <v>1731</v>
      </c>
      <c r="B226" s="88">
        <v>40948</v>
      </c>
      <c r="C226" s="40" t="s">
        <v>1895</v>
      </c>
      <c r="D226" s="40" t="s">
        <v>30</v>
      </c>
      <c r="E226" s="40" t="s">
        <v>25</v>
      </c>
      <c r="F226" s="47" t="s">
        <v>2454</v>
      </c>
      <c r="G226" s="40" t="s">
        <v>26</v>
      </c>
      <c r="H226" s="40" t="s">
        <v>27</v>
      </c>
      <c r="I226" s="40" t="s">
        <v>40</v>
      </c>
      <c r="J226" s="40">
        <v>26.1</v>
      </c>
      <c r="K226" s="40">
        <v>17</v>
      </c>
      <c r="L226" s="40">
        <v>17.899999999999999</v>
      </c>
      <c r="M226" s="40"/>
      <c r="N226" s="40"/>
      <c r="O226" s="40"/>
      <c r="P226" s="40"/>
      <c r="Q226" s="40">
        <v>13</v>
      </c>
      <c r="R226" s="40">
        <v>70</v>
      </c>
      <c r="S226" s="40">
        <f>70-13</f>
        <v>57</v>
      </c>
      <c r="T226" s="40">
        <v>48</v>
      </c>
      <c r="U226" s="40"/>
      <c r="V226" s="40"/>
      <c r="W226" s="40"/>
      <c r="X226" s="40"/>
      <c r="Y226" s="40"/>
      <c r="Z226" s="40"/>
      <c r="AA226" s="40"/>
      <c r="AB226" s="40"/>
      <c r="AC226" s="40" t="s">
        <v>45</v>
      </c>
      <c r="AD226" s="40" t="s">
        <v>79</v>
      </c>
      <c r="AE226" s="40" t="s">
        <v>154</v>
      </c>
      <c r="AF226" s="40"/>
    </row>
    <row r="227" spans="1:32" s="91" customFormat="1">
      <c r="A227" s="40" t="s">
        <v>1732</v>
      </c>
      <c r="B227" s="88">
        <v>40949</v>
      </c>
      <c r="C227" s="40" t="s">
        <v>1911</v>
      </c>
      <c r="D227" s="40" t="s">
        <v>121</v>
      </c>
      <c r="E227" s="40" t="s">
        <v>25</v>
      </c>
      <c r="F227" s="47" t="s">
        <v>2455</v>
      </c>
      <c r="G227" s="40" t="s">
        <v>26</v>
      </c>
      <c r="H227" s="40" t="s">
        <v>33</v>
      </c>
      <c r="I227" s="40" t="s">
        <v>151</v>
      </c>
      <c r="J227" s="40">
        <v>45.7</v>
      </c>
      <c r="K227" s="40"/>
      <c r="L227" s="40">
        <v>6.6</v>
      </c>
      <c r="M227" s="40">
        <f>153+50.35</f>
        <v>203.35</v>
      </c>
      <c r="N227" s="40">
        <f>153+39</f>
        <v>192</v>
      </c>
      <c r="O227" s="40"/>
      <c r="P227" s="40">
        <v>34.4</v>
      </c>
      <c r="Q227" s="40">
        <v>13</v>
      </c>
      <c r="R227" s="40">
        <v>214</v>
      </c>
      <c r="S227" s="40">
        <f>R227-Q227</f>
        <v>201</v>
      </c>
      <c r="T227" s="40">
        <v>0</v>
      </c>
      <c r="U227" s="40"/>
      <c r="V227" s="40"/>
      <c r="W227" s="40"/>
      <c r="X227" s="40"/>
      <c r="Y227" s="40"/>
      <c r="Z227" s="40"/>
      <c r="AA227" s="40"/>
      <c r="AB227" s="40"/>
      <c r="AC227" s="40" t="s">
        <v>59</v>
      </c>
      <c r="AD227" s="40" t="s">
        <v>45</v>
      </c>
      <c r="AE227" s="40" t="s">
        <v>153</v>
      </c>
      <c r="AF227" s="40"/>
    </row>
    <row r="228" spans="1:32">
      <c r="A228" s="40" t="s">
        <v>1732</v>
      </c>
      <c r="B228" s="88">
        <v>40949</v>
      </c>
      <c r="C228" s="40" t="s">
        <v>1912</v>
      </c>
      <c r="D228" s="40" t="s">
        <v>152</v>
      </c>
      <c r="E228" s="40" t="s">
        <v>25</v>
      </c>
      <c r="F228" s="47" t="s">
        <v>2456</v>
      </c>
      <c r="G228" s="40" t="s">
        <v>26</v>
      </c>
      <c r="H228" s="40" t="s">
        <v>33</v>
      </c>
      <c r="I228" s="40"/>
      <c r="J228" s="40">
        <v>53.05</v>
      </c>
      <c r="K228" s="40"/>
      <c r="L228" s="40">
        <v>11.3</v>
      </c>
      <c r="M228" s="40">
        <f>153+78.2</f>
        <v>231.2</v>
      </c>
      <c r="N228" s="40">
        <f>153+76.2</f>
        <v>229.2</v>
      </c>
      <c r="O228" s="40"/>
      <c r="P228" s="40"/>
      <c r="Q228" s="40">
        <v>13</v>
      </c>
      <c r="R228" s="40">
        <v>310</v>
      </c>
      <c r="S228" s="40">
        <f>R228-Q228</f>
        <v>297</v>
      </c>
      <c r="T228" s="40">
        <v>3</v>
      </c>
      <c r="U228" s="40"/>
      <c r="V228" s="40"/>
      <c r="W228" s="40"/>
      <c r="X228" s="40"/>
      <c r="Y228" s="40"/>
      <c r="Z228" s="40"/>
      <c r="AA228" s="40"/>
      <c r="AB228" s="40"/>
      <c r="AC228" s="40" t="s">
        <v>59</v>
      </c>
      <c r="AD228" s="40" t="s">
        <v>59</v>
      </c>
      <c r="AE228" s="40" t="s">
        <v>160</v>
      </c>
      <c r="AF228" s="40"/>
    </row>
    <row r="229" spans="1:32">
      <c r="A229" s="40" t="s">
        <v>1732</v>
      </c>
      <c r="B229" s="88">
        <v>40949</v>
      </c>
      <c r="C229" s="40" t="s">
        <v>1914</v>
      </c>
      <c r="D229" s="40" t="s">
        <v>146</v>
      </c>
      <c r="E229" s="40" t="s">
        <v>25</v>
      </c>
      <c r="F229" s="47" t="s">
        <v>2457</v>
      </c>
      <c r="G229" s="40" t="s">
        <v>26</v>
      </c>
      <c r="H229" s="40" t="s">
        <v>27</v>
      </c>
      <c r="I229" s="40" t="s">
        <v>88</v>
      </c>
      <c r="J229" s="40">
        <v>21.6</v>
      </c>
      <c r="K229" s="40">
        <v>15.2</v>
      </c>
      <c r="L229" s="40">
        <v>18.100000000000001</v>
      </c>
      <c r="M229" s="40"/>
      <c r="N229" s="40"/>
      <c r="O229" s="40"/>
      <c r="P229" s="40"/>
      <c r="Q229" s="40">
        <v>13</v>
      </c>
      <c r="R229" s="40">
        <v>45</v>
      </c>
      <c r="S229" s="40">
        <f>R229-Q229</f>
        <v>32</v>
      </c>
      <c r="T229" s="40">
        <f>1+8</f>
        <v>9</v>
      </c>
      <c r="U229" s="40"/>
      <c r="V229" s="40"/>
      <c r="W229" s="40"/>
      <c r="X229" s="40"/>
      <c r="Y229" s="40"/>
      <c r="Z229" s="40"/>
      <c r="AA229" s="40"/>
      <c r="AB229" s="40"/>
      <c r="AC229" s="40" t="s">
        <v>59</v>
      </c>
      <c r="AD229" s="40" t="s">
        <v>45</v>
      </c>
      <c r="AE229" s="40"/>
      <c r="AF229" s="40"/>
    </row>
    <row r="230" spans="1:32">
      <c r="A230" s="40" t="s">
        <v>1732</v>
      </c>
      <c r="B230" s="88">
        <v>40949</v>
      </c>
      <c r="C230" s="40" t="s">
        <v>1902</v>
      </c>
      <c r="D230" s="40" t="s">
        <v>29</v>
      </c>
      <c r="E230" s="40" t="s">
        <v>25</v>
      </c>
      <c r="F230" s="47" t="s">
        <v>2458</v>
      </c>
      <c r="G230" s="40" t="s">
        <v>26</v>
      </c>
      <c r="H230" s="40" t="s">
        <v>33</v>
      </c>
      <c r="I230" s="40"/>
      <c r="J230" s="40">
        <v>35.15</v>
      </c>
      <c r="K230" s="40">
        <v>16.3</v>
      </c>
      <c r="L230" s="40">
        <v>13</v>
      </c>
      <c r="M230" s="40"/>
      <c r="N230" s="40"/>
      <c r="O230" s="40"/>
      <c r="P230" s="40"/>
      <c r="Q230" s="40">
        <v>13</v>
      </c>
      <c r="R230" s="40">
        <v>119</v>
      </c>
      <c r="S230" s="40">
        <f>119-13</f>
        <v>106</v>
      </c>
      <c r="T230" s="40">
        <f>13+116</f>
        <v>129</v>
      </c>
      <c r="U230" s="40"/>
      <c r="V230" s="40"/>
      <c r="W230" s="40"/>
      <c r="X230" s="40"/>
      <c r="Y230" s="40"/>
      <c r="Z230" s="40"/>
      <c r="AA230" s="40"/>
      <c r="AB230" s="40"/>
      <c r="AC230" s="40" t="s">
        <v>59</v>
      </c>
      <c r="AD230" s="40" t="s">
        <v>79</v>
      </c>
      <c r="AE230" s="40"/>
      <c r="AF230" s="40"/>
    </row>
    <row r="231" spans="1:32">
      <c r="A231" s="40" t="s">
        <v>1732</v>
      </c>
      <c r="B231" s="88">
        <v>40949</v>
      </c>
      <c r="C231" s="40" t="s">
        <v>1918</v>
      </c>
      <c r="D231" s="40" t="s">
        <v>29</v>
      </c>
      <c r="E231" s="40" t="s">
        <v>25</v>
      </c>
      <c r="F231" s="47" t="s">
        <v>2459</v>
      </c>
      <c r="G231" s="40" t="s">
        <v>26</v>
      </c>
      <c r="H231" s="40" t="s">
        <v>66</v>
      </c>
      <c r="I231" s="40"/>
      <c r="J231" s="40">
        <v>36.1</v>
      </c>
      <c r="K231" s="40">
        <v>24</v>
      </c>
      <c r="L231" s="40">
        <v>19.5</v>
      </c>
      <c r="M231" s="40"/>
      <c r="N231" s="40"/>
      <c r="O231" s="40"/>
      <c r="P231" s="40"/>
      <c r="Q231" s="40">
        <v>13</v>
      </c>
      <c r="R231" s="40">
        <v>125</v>
      </c>
      <c r="S231" s="40">
        <f>125-13</f>
        <v>112</v>
      </c>
      <c r="T231" s="40">
        <f>13+115</f>
        <v>128</v>
      </c>
      <c r="U231" s="40"/>
      <c r="V231" s="40" t="s">
        <v>149</v>
      </c>
      <c r="W231" s="40"/>
      <c r="X231" s="40"/>
      <c r="Y231" s="40"/>
      <c r="Z231" s="40"/>
      <c r="AA231" s="40"/>
      <c r="AB231" s="40"/>
      <c r="AC231" s="40" t="s">
        <v>59</v>
      </c>
      <c r="AD231" s="40" t="s">
        <v>77</v>
      </c>
      <c r="AE231" s="40"/>
      <c r="AF231" s="40"/>
    </row>
    <row r="232" spans="1:32">
      <c r="A232" s="40" t="s">
        <v>1732</v>
      </c>
      <c r="B232" s="88">
        <v>40949</v>
      </c>
      <c r="C232" s="40" t="s">
        <v>1919</v>
      </c>
      <c r="D232" s="40" t="s">
        <v>30</v>
      </c>
      <c r="E232" s="40" t="s">
        <v>25</v>
      </c>
      <c r="F232" s="47" t="s">
        <v>2460</v>
      </c>
      <c r="G232" s="40" t="s">
        <v>26</v>
      </c>
      <c r="H232" s="40" t="s">
        <v>27</v>
      </c>
      <c r="I232" s="40" t="s">
        <v>40</v>
      </c>
      <c r="J232" s="40">
        <v>27.3</v>
      </c>
      <c r="K232" s="40">
        <v>17.5</v>
      </c>
      <c r="L232" s="40">
        <v>15.9</v>
      </c>
      <c r="M232" s="40"/>
      <c r="N232" s="40"/>
      <c r="O232" s="40"/>
      <c r="P232" s="40"/>
      <c r="Q232" s="40">
        <v>13</v>
      </c>
      <c r="R232" s="40">
        <v>55</v>
      </c>
      <c r="S232" s="40">
        <f t="shared" ref="S232:S240" si="9">R232-Q232</f>
        <v>42</v>
      </c>
      <c r="T232" s="40">
        <f>2+29</f>
        <v>31</v>
      </c>
      <c r="U232" s="40"/>
      <c r="V232" s="40"/>
      <c r="W232" s="40"/>
      <c r="X232" s="40"/>
      <c r="Y232" s="40"/>
      <c r="Z232" s="40"/>
      <c r="AA232" s="40"/>
      <c r="AB232" s="40"/>
      <c r="AC232" s="40" t="s">
        <v>59</v>
      </c>
      <c r="AD232" s="40" t="s">
        <v>77</v>
      </c>
      <c r="AE232" s="40"/>
      <c r="AF232" s="40"/>
    </row>
    <row r="233" spans="1:32">
      <c r="A233" s="40" t="s">
        <v>1732</v>
      </c>
      <c r="B233" s="88">
        <v>40949</v>
      </c>
      <c r="C233" s="40" t="s">
        <v>1907</v>
      </c>
      <c r="D233" s="40" t="s">
        <v>30</v>
      </c>
      <c r="E233" s="40" t="s">
        <v>25</v>
      </c>
      <c r="F233" s="47" t="s">
        <v>2461</v>
      </c>
      <c r="G233" s="40" t="s">
        <v>26</v>
      </c>
      <c r="H233" s="40" t="s">
        <v>33</v>
      </c>
      <c r="I233" s="40" t="s">
        <v>150</v>
      </c>
      <c r="J233" s="40">
        <v>25.7</v>
      </c>
      <c r="K233" s="40">
        <v>17.399999999999999</v>
      </c>
      <c r="L233" s="40">
        <v>12.1</v>
      </c>
      <c r="M233" s="40"/>
      <c r="N233" s="40"/>
      <c r="O233" s="40"/>
      <c r="P233" s="40"/>
      <c r="Q233" s="40">
        <v>13</v>
      </c>
      <c r="R233" s="40">
        <v>60</v>
      </c>
      <c r="S233" s="40">
        <f t="shared" si="9"/>
        <v>47</v>
      </c>
      <c r="T233" s="40">
        <f>31</f>
        <v>31</v>
      </c>
      <c r="U233" s="40"/>
      <c r="V233" s="40"/>
      <c r="W233" s="40"/>
      <c r="X233" s="40"/>
      <c r="Y233" s="40"/>
      <c r="Z233" s="40"/>
      <c r="AA233" s="40"/>
      <c r="AB233" s="40"/>
      <c r="AC233" s="40" t="s">
        <v>59</v>
      </c>
      <c r="AD233" s="40" t="s">
        <v>45</v>
      </c>
      <c r="AE233" s="40"/>
      <c r="AF233" s="40"/>
    </row>
    <row r="234" spans="1:32">
      <c r="A234" s="40" t="s">
        <v>1733</v>
      </c>
      <c r="B234" s="88">
        <v>40950</v>
      </c>
      <c r="C234" s="40" t="s">
        <v>1920</v>
      </c>
      <c r="D234" s="40" t="s">
        <v>121</v>
      </c>
      <c r="E234" s="40" t="s">
        <v>25</v>
      </c>
      <c r="F234" s="47" t="s">
        <v>2462</v>
      </c>
      <c r="G234" s="40" t="s">
        <v>26</v>
      </c>
      <c r="H234" s="40" t="s">
        <v>27</v>
      </c>
      <c r="I234" s="40" t="s">
        <v>40</v>
      </c>
      <c r="J234" s="40">
        <v>47.5</v>
      </c>
      <c r="K234" s="40"/>
      <c r="L234" s="40">
        <v>18.8</v>
      </c>
      <c r="M234" s="40">
        <f>153+34.7</f>
        <v>187.7</v>
      </c>
      <c r="N234" s="40">
        <f>153+29.15</f>
        <v>182.15</v>
      </c>
      <c r="O234" s="40"/>
      <c r="P234" s="40">
        <v>35.5</v>
      </c>
      <c r="Q234" s="40">
        <v>14</v>
      </c>
      <c r="R234" s="40">
        <v>193</v>
      </c>
      <c r="S234" s="40">
        <f t="shared" si="9"/>
        <v>179</v>
      </c>
      <c r="T234" s="40">
        <v>0</v>
      </c>
      <c r="U234" s="40"/>
      <c r="V234" s="40"/>
      <c r="W234" s="40"/>
      <c r="X234" s="40"/>
      <c r="Y234" s="40"/>
      <c r="Z234" s="40"/>
      <c r="AA234" s="40"/>
      <c r="AB234" s="40"/>
      <c r="AC234" s="40" t="s">
        <v>59</v>
      </c>
      <c r="AD234" s="40" t="s">
        <v>79</v>
      </c>
      <c r="AE234" s="40"/>
      <c r="AF234" s="40"/>
    </row>
    <row r="235" spans="1:32">
      <c r="A235" s="40" t="s">
        <v>1733</v>
      </c>
      <c r="B235" s="88">
        <v>40950</v>
      </c>
      <c r="C235" s="40" t="s">
        <v>1921</v>
      </c>
      <c r="D235" s="40" t="s">
        <v>35</v>
      </c>
      <c r="E235" s="40" t="s">
        <v>25</v>
      </c>
      <c r="F235" s="47" t="s">
        <v>2463</v>
      </c>
      <c r="G235" s="40" t="s">
        <v>26</v>
      </c>
      <c r="H235" s="40" t="s">
        <v>33</v>
      </c>
      <c r="I235" s="40" t="s">
        <v>156</v>
      </c>
      <c r="J235" s="40">
        <v>24.5</v>
      </c>
      <c r="K235" s="40">
        <v>13.9</v>
      </c>
      <c r="L235" s="40">
        <v>10.6</v>
      </c>
      <c r="M235" s="40"/>
      <c r="N235" s="40"/>
      <c r="O235" s="40"/>
      <c r="P235" s="40"/>
      <c r="Q235" s="40">
        <v>13</v>
      </c>
      <c r="R235" s="40">
        <v>65</v>
      </c>
      <c r="S235" s="40">
        <f t="shared" si="9"/>
        <v>52</v>
      </c>
      <c r="T235" s="40">
        <v>0</v>
      </c>
      <c r="U235" s="40"/>
      <c r="V235" s="40" t="s">
        <v>159</v>
      </c>
      <c r="W235" s="40"/>
      <c r="X235" s="40"/>
      <c r="Y235" s="40"/>
      <c r="Z235" s="40"/>
      <c r="AA235" s="40"/>
      <c r="AB235" s="40"/>
      <c r="AC235" s="40" t="s">
        <v>59</v>
      </c>
      <c r="AD235" s="40" t="s">
        <v>79</v>
      </c>
      <c r="AE235" s="40" t="s">
        <v>157</v>
      </c>
      <c r="AF235" s="40"/>
    </row>
    <row r="236" spans="1:32">
      <c r="A236" s="40" t="s">
        <v>1733</v>
      </c>
      <c r="B236" s="88">
        <v>40950</v>
      </c>
      <c r="C236" s="40" t="s">
        <v>1922</v>
      </c>
      <c r="D236" s="40" t="s">
        <v>24</v>
      </c>
      <c r="E236" s="40" t="s">
        <v>25</v>
      </c>
      <c r="F236" s="47" t="s">
        <v>2464</v>
      </c>
      <c r="G236" s="40" t="s">
        <v>26</v>
      </c>
      <c r="H236" s="40" t="s">
        <v>27</v>
      </c>
      <c r="I236" s="40" t="s">
        <v>88</v>
      </c>
      <c r="J236" s="40">
        <v>45.25</v>
      </c>
      <c r="K236" s="40">
        <v>23.8</v>
      </c>
      <c r="L236" s="40">
        <v>46.95</v>
      </c>
      <c r="M236" s="40"/>
      <c r="N236" s="40"/>
      <c r="O236" s="40"/>
      <c r="P236" s="40"/>
      <c r="Q236" s="40">
        <v>14</v>
      </c>
      <c r="R236" s="40">
        <v>350</v>
      </c>
      <c r="S236" s="40">
        <f t="shared" si="9"/>
        <v>336</v>
      </c>
      <c r="T236" s="40">
        <f>6+24</f>
        <v>30</v>
      </c>
      <c r="U236" s="40"/>
      <c r="V236" s="40"/>
      <c r="W236" s="40"/>
      <c r="X236" s="40">
        <v>451</v>
      </c>
      <c r="Y236" s="40"/>
      <c r="Z236" s="40"/>
      <c r="AA236" s="40"/>
      <c r="AB236" s="40"/>
      <c r="AC236" s="40" t="s">
        <v>59</v>
      </c>
      <c r="AD236" s="40" t="s">
        <v>79</v>
      </c>
      <c r="AE236" s="40"/>
      <c r="AF236" s="40"/>
    </row>
    <row r="237" spans="1:32">
      <c r="A237" s="40" t="s">
        <v>1733</v>
      </c>
      <c r="B237" s="88">
        <v>40950</v>
      </c>
      <c r="C237" s="40" t="s">
        <v>1925</v>
      </c>
      <c r="D237" s="40" t="s">
        <v>146</v>
      </c>
      <c r="E237" s="40" t="s">
        <v>25</v>
      </c>
      <c r="F237" s="47" t="s">
        <v>2465</v>
      </c>
      <c r="G237" s="40" t="s">
        <v>26</v>
      </c>
      <c r="H237" s="40" t="s">
        <v>33</v>
      </c>
      <c r="I237" s="40" t="s">
        <v>63</v>
      </c>
      <c r="J237" s="40">
        <v>20.9</v>
      </c>
      <c r="K237" s="40">
        <v>12.5</v>
      </c>
      <c r="L237" s="40">
        <v>7.4</v>
      </c>
      <c r="M237" s="40"/>
      <c r="N237" s="40"/>
      <c r="O237" s="40"/>
      <c r="P237" s="40"/>
      <c r="Q237" s="40">
        <v>14</v>
      </c>
      <c r="R237" s="40">
        <v>48</v>
      </c>
      <c r="S237" s="40">
        <f t="shared" si="9"/>
        <v>34</v>
      </c>
      <c r="T237" s="40">
        <v>0</v>
      </c>
      <c r="U237" s="40"/>
      <c r="V237" s="40"/>
      <c r="W237" s="40"/>
      <c r="X237" s="40">
        <v>452</v>
      </c>
      <c r="Y237" s="40"/>
      <c r="Z237" s="40"/>
      <c r="AA237" s="40"/>
      <c r="AB237" s="40"/>
      <c r="AC237" s="40" t="s">
        <v>59</v>
      </c>
      <c r="AD237" s="40" t="s">
        <v>77</v>
      </c>
      <c r="AE237" s="40"/>
      <c r="AF237" s="40"/>
    </row>
    <row r="238" spans="1:32">
      <c r="A238" s="40" t="s">
        <v>1733</v>
      </c>
      <c r="B238" s="88">
        <v>40950</v>
      </c>
      <c r="C238" s="40" t="s">
        <v>1914</v>
      </c>
      <c r="D238" s="40" t="s">
        <v>37</v>
      </c>
      <c r="E238" s="40" t="s">
        <v>25</v>
      </c>
      <c r="F238" s="47" t="s">
        <v>2466</v>
      </c>
      <c r="G238" s="40" t="s">
        <v>26</v>
      </c>
      <c r="H238" s="40" t="s">
        <v>27</v>
      </c>
      <c r="I238" s="40" t="s">
        <v>88</v>
      </c>
      <c r="J238" s="40">
        <v>32.75</v>
      </c>
      <c r="K238" s="40">
        <v>16.399999999999999</v>
      </c>
      <c r="L238" s="40">
        <v>38.65</v>
      </c>
      <c r="M238" s="40"/>
      <c r="N238" s="40"/>
      <c r="O238" s="40"/>
      <c r="P238" s="40"/>
      <c r="Q238" s="40">
        <v>14</v>
      </c>
      <c r="R238" s="40">
        <v>122</v>
      </c>
      <c r="S238" s="40">
        <f t="shared" si="9"/>
        <v>108</v>
      </c>
      <c r="T238" s="40">
        <v>0</v>
      </c>
      <c r="U238" s="40"/>
      <c r="V238" s="40"/>
      <c r="W238" s="40"/>
      <c r="X238" s="40">
        <v>454</v>
      </c>
      <c r="Y238" s="40"/>
      <c r="Z238" s="40"/>
      <c r="AA238" s="40"/>
      <c r="AB238" s="40"/>
      <c r="AC238" s="40" t="s">
        <v>59</v>
      </c>
      <c r="AD238" s="40" t="s">
        <v>79</v>
      </c>
      <c r="AE238" s="40" t="s">
        <v>168</v>
      </c>
      <c r="AF238" s="41"/>
    </row>
    <row r="239" spans="1:32">
      <c r="A239" s="40" t="s">
        <v>1733</v>
      </c>
      <c r="B239" s="88">
        <v>40950</v>
      </c>
      <c r="C239" s="40" t="s">
        <v>1927</v>
      </c>
      <c r="D239" s="40" t="s">
        <v>32</v>
      </c>
      <c r="E239" s="40" t="s">
        <v>25</v>
      </c>
      <c r="F239" s="47" t="s">
        <v>2467</v>
      </c>
      <c r="G239" s="40" t="s">
        <v>26</v>
      </c>
      <c r="H239" s="40" t="s">
        <v>33</v>
      </c>
      <c r="I239" s="40" t="s">
        <v>158</v>
      </c>
      <c r="J239" s="40">
        <v>28</v>
      </c>
      <c r="K239" s="40">
        <v>16.25</v>
      </c>
      <c r="L239" s="40">
        <v>10.75</v>
      </c>
      <c r="M239" s="40"/>
      <c r="N239" s="40"/>
      <c r="O239" s="40"/>
      <c r="P239" s="40"/>
      <c r="Q239" s="40">
        <v>13</v>
      </c>
      <c r="R239" s="40">
        <v>73</v>
      </c>
      <c r="S239" s="40">
        <f t="shared" si="9"/>
        <v>60</v>
      </c>
      <c r="T239" s="40">
        <v>0</v>
      </c>
      <c r="U239" s="40"/>
      <c r="V239" s="40" t="s">
        <v>159</v>
      </c>
      <c r="W239" s="40"/>
      <c r="X239" s="40"/>
      <c r="Y239" s="40"/>
      <c r="Z239" s="40"/>
      <c r="AA239" s="40"/>
      <c r="AB239" s="40"/>
      <c r="AC239" s="40" t="s">
        <v>59</v>
      </c>
      <c r="AD239" s="40" t="s">
        <v>77</v>
      </c>
      <c r="AE239" s="40"/>
      <c r="AF239" s="40"/>
    </row>
    <row r="240" spans="1:32">
      <c r="A240" s="40" t="s">
        <v>1733</v>
      </c>
      <c r="B240" s="88">
        <v>40950</v>
      </c>
      <c r="C240" s="40" t="s">
        <v>1903</v>
      </c>
      <c r="D240" s="40" t="s">
        <v>30</v>
      </c>
      <c r="E240" s="40" t="s">
        <v>25</v>
      </c>
      <c r="F240" s="47" t="s">
        <v>2468</v>
      </c>
      <c r="G240" s="40" t="s">
        <v>26</v>
      </c>
      <c r="H240" s="40" t="s">
        <v>27</v>
      </c>
      <c r="I240" s="40" t="s">
        <v>40</v>
      </c>
      <c r="J240" s="40">
        <v>26.9</v>
      </c>
      <c r="K240" s="40">
        <v>17.399999999999999</v>
      </c>
      <c r="L240" s="40">
        <v>17</v>
      </c>
      <c r="M240" s="40"/>
      <c r="N240" s="40"/>
      <c r="O240" s="40"/>
      <c r="P240" s="40"/>
      <c r="Q240" s="40">
        <v>13</v>
      </c>
      <c r="R240" s="40">
        <v>67</v>
      </c>
      <c r="S240" s="40">
        <f t="shared" si="9"/>
        <v>54</v>
      </c>
      <c r="T240" s="40">
        <f>13+24</f>
        <v>37</v>
      </c>
      <c r="U240" s="40"/>
      <c r="V240" s="40"/>
      <c r="W240" s="40"/>
      <c r="X240" s="40">
        <v>450</v>
      </c>
      <c r="Y240" s="40"/>
      <c r="Z240" s="40"/>
      <c r="AA240" s="40"/>
      <c r="AB240" s="40"/>
      <c r="AC240" s="40" t="s">
        <v>59</v>
      </c>
      <c r="AD240" s="40" t="s">
        <v>45</v>
      </c>
      <c r="AE240" s="40"/>
      <c r="AF240" s="40"/>
    </row>
    <row r="241" spans="1:32">
      <c r="A241" s="40" t="s">
        <v>1734</v>
      </c>
      <c r="B241" s="88">
        <v>40951</v>
      </c>
      <c r="C241" s="40" t="s">
        <v>1920</v>
      </c>
      <c r="D241" s="40" t="s">
        <v>121</v>
      </c>
      <c r="E241" s="40" t="s">
        <v>25</v>
      </c>
      <c r="F241" s="47" t="s">
        <v>2469</v>
      </c>
      <c r="G241" s="40" t="s">
        <v>26</v>
      </c>
      <c r="H241" s="40" t="s">
        <v>27</v>
      </c>
      <c r="I241" s="40"/>
      <c r="J241" s="40">
        <v>48.9</v>
      </c>
      <c r="K241" s="40"/>
      <c r="L241" s="40">
        <v>15.8</v>
      </c>
      <c r="M241" s="40">
        <f>153+27.6</f>
        <v>180.6</v>
      </c>
      <c r="N241" s="40">
        <f>153+37.9</f>
        <v>190.9</v>
      </c>
      <c r="O241" s="40"/>
      <c r="P241" s="40">
        <v>34.4</v>
      </c>
      <c r="Q241" s="40">
        <v>13</v>
      </c>
      <c r="R241" s="40">
        <v>189</v>
      </c>
      <c r="S241" s="40">
        <f>189-13</f>
        <v>176</v>
      </c>
      <c r="T241" s="40">
        <v>0</v>
      </c>
      <c r="U241" s="40"/>
      <c r="V241" s="40"/>
      <c r="W241" s="40"/>
      <c r="X241" s="40"/>
      <c r="Y241" s="40"/>
      <c r="Z241" s="40"/>
      <c r="AA241" s="40"/>
      <c r="AB241" s="40"/>
      <c r="AC241" s="40" t="s">
        <v>45</v>
      </c>
      <c r="AD241" s="40" t="s">
        <v>79</v>
      </c>
      <c r="AE241" s="40"/>
      <c r="AF241" s="40"/>
    </row>
    <row r="242" spans="1:32">
      <c r="A242" s="40" t="s">
        <v>1734</v>
      </c>
      <c r="B242" s="88">
        <v>40951</v>
      </c>
      <c r="C242" s="40" t="s">
        <v>1932</v>
      </c>
      <c r="D242" s="40" t="s">
        <v>36</v>
      </c>
      <c r="E242" s="40" t="s">
        <v>25</v>
      </c>
      <c r="F242" s="47" t="s">
        <v>2470</v>
      </c>
      <c r="G242" s="40" t="s">
        <v>26</v>
      </c>
      <c r="H242" s="40" t="s">
        <v>27</v>
      </c>
      <c r="I242" s="40" t="s">
        <v>40</v>
      </c>
      <c r="J242" s="40">
        <v>29.3</v>
      </c>
      <c r="K242" s="40"/>
      <c r="L242" s="40">
        <v>22.35</v>
      </c>
      <c r="M242" s="40">
        <v>135.44999999999999</v>
      </c>
      <c r="N242" s="40">
        <v>86.9</v>
      </c>
      <c r="O242" s="40"/>
      <c r="P242" s="40"/>
      <c r="Q242" s="40">
        <v>13</v>
      </c>
      <c r="R242" s="40">
        <v>99</v>
      </c>
      <c r="S242" s="40">
        <f>99-13</f>
        <v>86</v>
      </c>
      <c r="T242" s="40">
        <v>4</v>
      </c>
      <c r="U242" s="40"/>
      <c r="V242" s="40"/>
      <c r="W242" s="40"/>
      <c r="X242" s="40"/>
      <c r="Y242" s="40"/>
      <c r="Z242" s="40"/>
      <c r="AA242" s="40"/>
      <c r="AB242" s="40"/>
      <c r="AC242" s="40" t="s">
        <v>59</v>
      </c>
      <c r="AD242" s="40" t="s">
        <v>59</v>
      </c>
      <c r="AE242" s="40"/>
      <c r="AF242" s="40"/>
    </row>
    <row r="243" spans="1:32">
      <c r="A243" s="40" t="s">
        <v>1734</v>
      </c>
      <c r="B243" s="88">
        <v>40951</v>
      </c>
      <c r="C243" s="40" t="s">
        <v>1933</v>
      </c>
      <c r="D243" s="40" t="s">
        <v>36</v>
      </c>
      <c r="E243" s="40" t="s">
        <v>25</v>
      </c>
      <c r="F243" s="47" t="s">
        <v>2471</v>
      </c>
      <c r="G243" s="40" t="s">
        <v>26</v>
      </c>
      <c r="H243" s="40" t="s">
        <v>33</v>
      </c>
      <c r="I243" s="40"/>
      <c r="J243" s="40">
        <v>33.25</v>
      </c>
      <c r="K243" s="40"/>
      <c r="L243" s="40">
        <v>5.7</v>
      </c>
      <c r="M243" s="40">
        <v>134.6</v>
      </c>
      <c r="N243" s="40">
        <v>75</v>
      </c>
      <c r="O243" s="40"/>
      <c r="P243" s="40"/>
      <c r="Q243" s="40">
        <v>13</v>
      </c>
      <c r="R243" s="40">
        <v>107</v>
      </c>
      <c r="S243" s="40">
        <f>107-13</f>
        <v>94</v>
      </c>
      <c r="T243" s="40">
        <v>17</v>
      </c>
      <c r="U243" s="40"/>
      <c r="V243" s="40" t="s">
        <v>74</v>
      </c>
      <c r="W243" s="40"/>
      <c r="X243" s="40"/>
      <c r="Y243" s="40"/>
      <c r="Z243" s="40"/>
      <c r="AA243" s="40"/>
      <c r="AB243" s="40"/>
      <c r="AC243" s="40" t="s">
        <v>45</v>
      </c>
      <c r="AD243" s="40" t="s">
        <v>59</v>
      </c>
      <c r="AE243" s="40"/>
      <c r="AF243" s="40"/>
    </row>
    <row r="244" spans="1:32">
      <c r="A244" s="40" t="s">
        <v>1734</v>
      </c>
      <c r="B244" s="88">
        <v>40951</v>
      </c>
      <c r="C244" s="40" t="s">
        <v>1929</v>
      </c>
      <c r="D244" s="40" t="s">
        <v>36</v>
      </c>
      <c r="E244" s="40" t="s">
        <v>25</v>
      </c>
      <c r="F244" s="47" t="s">
        <v>2472</v>
      </c>
      <c r="G244" s="40" t="s">
        <v>26</v>
      </c>
      <c r="H244" s="40" t="s">
        <v>33</v>
      </c>
      <c r="I244" s="40" t="s">
        <v>172</v>
      </c>
      <c r="J244" s="40">
        <v>31</v>
      </c>
      <c r="K244" s="40"/>
      <c r="L244" s="40">
        <v>9.1</v>
      </c>
      <c r="M244" s="40">
        <v>145.19999999999999</v>
      </c>
      <c r="N244" s="40">
        <v>88.5</v>
      </c>
      <c r="O244" s="40"/>
      <c r="P244" s="40"/>
      <c r="Q244" s="40">
        <v>13</v>
      </c>
      <c r="R244" s="40">
        <v>110</v>
      </c>
      <c r="S244" s="40">
        <f>R244-Q244</f>
        <v>97</v>
      </c>
      <c r="T244" s="40">
        <v>3</v>
      </c>
      <c r="U244" s="40"/>
      <c r="V244" s="40"/>
      <c r="W244" s="40"/>
      <c r="X244" s="40"/>
      <c r="Y244" s="40"/>
      <c r="Z244" s="40"/>
      <c r="AA244" s="40"/>
      <c r="AB244" s="40"/>
      <c r="AC244" s="40" t="s">
        <v>59</v>
      </c>
      <c r="AD244" s="40" t="s">
        <v>59</v>
      </c>
      <c r="AE244" s="40"/>
      <c r="AF244" s="40"/>
    </row>
    <row r="245" spans="1:32">
      <c r="A245" s="40" t="s">
        <v>1734</v>
      </c>
      <c r="B245" s="88">
        <v>40951</v>
      </c>
      <c r="C245" s="40" t="s">
        <v>1935</v>
      </c>
      <c r="D245" s="40" t="s">
        <v>146</v>
      </c>
      <c r="E245" s="40" t="s">
        <v>25</v>
      </c>
      <c r="F245" s="47" t="s">
        <v>2473</v>
      </c>
      <c r="G245" s="40" t="s">
        <v>26</v>
      </c>
      <c r="H245" s="40" t="s">
        <v>27</v>
      </c>
      <c r="I245" s="40" t="s">
        <v>40</v>
      </c>
      <c r="J245" s="40">
        <v>21.7</v>
      </c>
      <c r="K245" s="40">
        <v>15.1</v>
      </c>
      <c r="L245" s="40">
        <v>12.9</v>
      </c>
      <c r="M245" s="40"/>
      <c r="N245" s="40"/>
      <c r="O245" s="40"/>
      <c r="P245" s="40"/>
      <c r="Q245" s="40">
        <v>14</v>
      </c>
      <c r="R245" s="40">
        <v>53</v>
      </c>
      <c r="S245" s="40">
        <f>53-14</f>
        <v>39</v>
      </c>
      <c r="T245" s="40">
        <v>14</v>
      </c>
      <c r="U245" s="40"/>
      <c r="V245" s="40"/>
      <c r="W245" s="40"/>
      <c r="X245" s="40">
        <v>456</v>
      </c>
      <c r="Y245" s="40"/>
      <c r="Z245" s="40"/>
      <c r="AA245" s="40"/>
      <c r="AB245" s="40"/>
      <c r="AC245" s="40" t="s">
        <v>45</v>
      </c>
      <c r="AD245" s="40" t="s">
        <v>77</v>
      </c>
      <c r="AE245" s="40"/>
      <c r="AF245" s="40"/>
    </row>
    <row r="246" spans="1:32">
      <c r="A246" s="40" t="s">
        <v>1734</v>
      </c>
      <c r="B246" s="88">
        <v>40951</v>
      </c>
      <c r="C246" s="40" t="s">
        <v>1936</v>
      </c>
      <c r="D246" s="40" t="s">
        <v>37</v>
      </c>
      <c r="E246" s="40" t="s">
        <v>25</v>
      </c>
      <c r="F246" s="47" t="s">
        <v>2474</v>
      </c>
      <c r="G246" s="40" t="s">
        <v>26</v>
      </c>
      <c r="H246" s="40" t="s">
        <v>33</v>
      </c>
      <c r="I246" s="40" t="s">
        <v>63</v>
      </c>
      <c r="J246" s="40">
        <v>33.4</v>
      </c>
      <c r="K246" s="40">
        <v>18.899999999999999</v>
      </c>
      <c r="L246" s="40">
        <v>25</v>
      </c>
      <c r="M246" s="40"/>
      <c r="N246" s="40"/>
      <c r="O246" s="40"/>
      <c r="P246" s="40"/>
      <c r="Q246" s="40">
        <v>13</v>
      </c>
      <c r="R246" s="40">
        <v>138</v>
      </c>
      <c r="S246" s="40">
        <f>138-13</f>
        <v>125</v>
      </c>
      <c r="T246" s="40">
        <v>6</v>
      </c>
      <c r="U246" s="40"/>
      <c r="V246" s="40" t="s">
        <v>169</v>
      </c>
      <c r="W246" s="40"/>
      <c r="X246" s="40">
        <v>457</v>
      </c>
      <c r="Y246" s="40"/>
      <c r="Z246" s="40"/>
      <c r="AA246" s="40"/>
      <c r="AB246" s="40"/>
      <c r="AC246" s="40" t="s">
        <v>45</v>
      </c>
      <c r="AD246" s="45" t="s">
        <v>77</v>
      </c>
      <c r="AE246" s="45" t="s">
        <v>2596</v>
      </c>
      <c r="AF246" s="40"/>
    </row>
    <row r="247" spans="1:32">
      <c r="A247" s="40" t="s">
        <v>1734</v>
      </c>
      <c r="B247" s="88">
        <v>40951</v>
      </c>
      <c r="C247" s="40" t="s">
        <v>1931</v>
      </c>
      <c r="D247" s="40" t="s">
        <v>32</v>
      </c>
      <c r="E247" s="40" t="s">
        <v>25</v>
      </c>
      <c r="F247" s="47" t="s">
        <v>2475</v>
      </c>
      <c r="G247" s="40" t="s">
        <v>125</v>
      </c>
      <c r="H247" s="40" t="s">
        <v>90</v>
      </c>
      <c r="I247" s="40"/>
      <c r="J247" s="40">
        <v>23.75</v>
      </c>
      <c r="K247" s="40">
        <v>15.5</v>
      </c>
      <c r="L247" s="40">
        <v>3.9</v>
      </c>
      <c r="M247" s="40"/>
      <c r="N247" s="40"/>
      <c r="O247" s="40"/>
      <c r="P247" s="40"/>
      <c r="Q247" s="40">
        <v>13</v>
      </c>
      <c r="R247" s="40">
        <v>37</v>
      </c>
      <c r="S247" s="40">
        <f>37-13</f>
        <v>24</v>
      </c>
      <c r="T247" s="40">
        <v>3</v>
      </c>
      <c r="U247" s="40"/>
      <c r="V247" s="40"/>
      <c r="W247" s="40"/>
      <c r="X247" s="40">
        <v>455</v>
      </c>
      <c r="Y247" s="40"/>
      <c r="Z247" s="40"/>
      <c r="AA247" s="40"/>
      <c r="AB247" s="40"/>
      <c r="AC247" s="40" t="s">
        <v>45</v>
      </c>
      <c r="AD247" s="40" t="s">
        <v>77</v>
      </c>
      <c r="AE247" s="40"/>
      <c r="AF247" s="40"/>
    </row>
    <row r="248" spans="1:32">
      <c r="A248" s="40" t="s">
        <v>1734</v>
      </c>
      <c r="B248" s="88">
        <v>40951</v>
      </c>
      <c r="C248" s="40" t="s">
        <v>1938</v>
      </c>
      <c r="D248" s="40" t="s">
        <v>32</v>
      </c>
      <c r="E248" s="40" t="s">
        <v>25</v>
      </c>
      <c r="F248" s="47" t="s">
        <v>2476</v>
      </c>
      <c r="G248" s="40" t="s">
        <v>26</v>
      </c>
      <c r="H248" s="40" t="s">
        <v>27</v>
      </c>
      <c r="I248" s="40"/>
      <c r="J248" s="40">
        <v>25</v>
      </c>
      <c r="K248" s="40">
        <v>16.600000000000001</v>
      </c>
      <c r="L248" s="40">
        <v>14.3</v>
      </c>
      <c r="M248" s="40"/>
      <c r="N248" s="40"/>
      <c r="O248" s="40"/>
      <c r="P248" s="40"/>
      <c r="Q248" s="40">
        <v>13</v>
      </c>
      <c r="R248" s="40">
        <v>75</v>
      </c>
      <c r="S248" s="40">
        <f>75-13</f>
        <v>62</v>
      </c>
      <c r="T248" s="40">
        <v>59</v>
      </c>
      <c r="U248" s="40"/>
      <c r="V248" s="40"/>
      <c r="W248" s="40"/>
      <c r="X248" s="40">
        <v>458</v>
      </c>
      <c r="Y248" s="40"/>
      <c r="Z248" s="40"/>
      <c r="AA248" s="40"/>
      <c r="AB248" s="40"/>
      <c r="AC248" s="40" t="s">
        <v>59</v>
      </c>
      <c r="AD248" s="40" t="s">
        <v>59</v>
      </c>
      <c r="AE248" s="40"/>
      <c r="AF248" s="40"/>
    </row>
    <row r="249" spans="1:32">
      <c r="A249" s="40" t="s">
        <v>1735</v>
      </c>
      <c r="B249" s="88">
        <v>40952</v>
      </c>
      <c r="C249" s="40" t="s">
        <v>1940</v>
      </c>
      <c r="D249" s="40" t="s">
        <v>121</v>
      </c>
      <c r="E249" s="40" t="s">
        <v>25</v>
      </c>
      <c r="F249" s="47" t="s">
        <v>2477</v>
      </c>
      <c r="G249" s="40" t="s">
        <v>224</v>
      </c>
      <c r="H249" s="40" t="s">
        <v>33</v>
      </c>
      <c r="I249" s="40"/>
      <c r="J249" s="40">
        <v>45.3</v>
      </c>
      <c r="K249" s="40"/>
      <c r="L249" s="40">
        <v>6.6</v>
      </c>
      <c r="M249" s="40">
        <f>130+14.7</f>
        <v>144.69999999999999</v>
      </c>
      <c r="N249" s="40">
        <f>130+22.1</f>
        <v>152.1</v>
      </c>
      <c r="O249" s="40"/>
      <c r="P249" s="40">
        <v>27.6</v>
      </c>
      <c r="Q249" s="40">
        <v>13</v>
      </c>
      <c r="R249" s="40">
        <v>100</v>
      </c>
      <c r="S249" s="40">
        <f t="shared" ref="S249:S258" si="10">R249-Q249</f>
        <v>87</v>
      </c>
      <c r="T249" s="40">
        <v>4</v>
      </c>
      <c r="U249" s="40"/>
      <c r="V249" s="40"/>
      <c r="W249" s="40"/>
      <c r="X249" s="40"/>
      <c r="Y249" s="40"/>
      <c r="Z249" s="40"/>
      <c r="AA249" s="40"/>
      <c r="AB249" s="40"/>
      <c r="AC249" s="40" t="s">
        <v>45</v>
      </c>
      <c r="AD249" s="40" t="s">
        <v>59</v>
      </c>
      <c r="AE249" s="40"/>
      <c r="AF249" s="40"/>
    </row>
    <row r="250" spans="1:32">
      <c r="A250" s="40" t="s">
        <v>1735</v>
      </c>
      <c r="B250" s="88">
        <v>40952</v>
      </c>
      <c r="C250" s="40" t="s">
        <v>1930</v>
      </c>
      <c r="D250" s="40" t="s">
        <v>35</v>
      </c>
      <c r="E250" s="40" t="s">
        <v>25</v>
      </c>
      <c r="F250" s="47" t="s">
        <v>2478</v>
      </c>
      <c r="G250" s="40" t="s">
        <v>26</v>
      </c>
      <c r="H250" s="40" t="s">
        <v>33</v>
      </c>
      <c r="I250" s="40" t="s">
        <v>175</v>
      </c>
      <c r="J250" s="40">
        <v>24.3</v>
      </c>
      <c r="K250" s="40">
        <v>16.5</v>
      </c>
      <c r="L250" s="40">
        <v>6.5</v>
      </c>
      <c r="M250" s="40"/>
      <c r="N250" s="40"/>
      <c r="O250" s="40"/>
      <c r="P250" s="40"/>
      <c r="Q250" s="40">
        <v>13</v>
      </c>
      <c r="R250" s="40">
        <v>74</v>
      </c>
      <c r="S250" s="40">
        <f t="shared" si="10"/>
        <v>61</v>
      </c>
      <c r="T250" s="40">
        <v>6</v>
      </c>
      <c r="U250" s="40"/>
      <c r="V250" s="40"/>
      <c r="W250" s="40"/>
      <c r="X250" s="40">
        <v>460</v>
      </c>
      <c r="Y250" s="40"/>
      <c r="Z250" s="40"/>
      <c r="AA250" s="40"/>
      <c r="AB250" s="40"/>
      <c r="AC250" s="40" t="s">
        <v>45</v>
      </c>
      <c r="AD250" s="40" t="s">
        <v>45</v>
      </c>
      <c r="AE250" s="40"/>
      <c r="AF250" s="40"/>
    </row>
    <row r="251" spans="1:32" ht="13.8" customHeight="1">
      <c r="A251" s="40" t="s">
        <v>1735</v>
      </c>
      <c r="B251" s="88">
        <v>40952</v>
      </c>
      <c r="C251" s="40" t="s">
        <v>1928</v>
      </c>
      <c r="D251" s="40" t="s">
        <v>32</v>
      </c>
      <c r="E251" s="40" t="s">
        <v>25</v>
      </c>
      <c r="F251" s="47" t="s">
        <v>2479</v>
      </c>
      <c r="G251" s="40" t="s">
        <v>26</v>
      </c>
      <c r="H251" s="40" t="s">
        <v>27</v>
      </c>
      <c r="I251" s="40" t="s">
        <v>40</v>
      </c>
      <c r="J251" s="40">
        <v>27.6</v>
      </c>
      <c r="K251" s="40">
        <v>16.3</v>
      </c>
      <c r="L251" s="40">
        <v>11.4</v>
      </c>
      <c r="M251" s="40"/>
      <c r="N251" s="40"/>
      <c r="O251" s="40"/>
      <c r="P251" s="40"/>
      <c r="Q251" s="40">
        <v>13</v>
      </c>
      <c r="R251" s="40">
        <v>66</v>
      </c>
      <c r="S251" s="40">
        <f t="shared" si="10"/>
        <v>53</v>
      </c>
      <c r="T251" s="40">
        <f>47</f>
        <v>47</v>
      </c>
      <c r="U251" s="40"/>
      <c r="V251" s="40"/>
      <c r="W251" s="40"/>
      <c r="X251" s="40">
        <v>459</v>
      </c>
      <c r="Y251" s="40"/>
      <c r="Z251" s="40"/>
      <c r="AA251" s="40"/>
      <c r="AB251" s="40"/>
      <c r="AC251" s="40" t="s">
        <v>45</v>
      </c>
      <c r="AD251" s="40" t="s">
        <v>59</v>
      </c>
      <c r="AE251" s="40"/>
      <c r="AF251" s="40"/>
    </row>
    <row r="252" spans="1:32">
      <c r="A252" s="40" t="s">
        <v>1736</v>
      </c>
      <c r="B252" s="88">
        <v>40953</v>
      </c>
      <c r="C252" s="40" t="s">
        <v>1944</v>
      </c>
      <c r="D252" s="40" t="s">
        <v>35</v>
      </c>
      <c r="E252" s="40" t="s">
        <v>25</v>
      </c>
      <c r="F252" s="47" t="s">
        <v>2480</v>
      </c>
      <c r="G252" s="40" t="s">
        <v>26</v>
      </c>
      <c r="H252" s="40" t="s">
        <v>33</v>
      </c>
      <c r="I252" s="40" t="s">
        <v>156</v>
      </c>
      <c r="J252" s="40">
        <v>25.5</v>
      </c>
      <c r="K252" s="40">
        <v>16.600000000000001</v>
      </c>
      <c r="L252" s="40">
        <v>8.6999999999999993</v>
      </c>
      <c r="M252" s="40"/>
      <c r="N252" s="40"/>
      <c r="O252" s="40"/>
      <c r="P252" s="40"/>
      <c r="Q252" s="40">
        <v>14</v>
      </c>
      <c r="R252" s="40">
        <v>78</v>
      </c>
      <c r="S252" s="40">
        <f t="shared" si="10"/>
        <v>64</v>
      </c>
      <c r="T252" s="40">
        <v>6</v>
      </c>
      <c r="U252" s="40"/>
      <c r="V252" s="40"/>
      <c r="W252" s="40"/>
      <c r="X252" s="40">
        <v>461</v>
      </c>
      <c r="Y252" s="40"/>
      <c r="Z252" s="40"/>
      <c r="AA252" s="40"/>
      <c r="AB252" s="40"/>
      <c r="AC252" s="40" t="s">
        <v>59</v>
      </c>
      <c r="AD252" s="40" t="s">
        <v>77</v>
      </c>
      <c r="AE252" s="40"/>
      <c r="AF252" s="40"/>
    </row>
    <row r="253" spans="1:32">
      <c r="A253" s="40" t="s">
        <v>1736</v>
      </c>
      <c r="B253" s="88">
        <v>40953</v>
      </c>
      <c r="C253" s="40" t="s">
        <v>1927</v>
      </c>
      <c r="D253" s="40" t="s">
        <v>36</v>
      </c>
      <c r="E253" s="40" t="s">
        <v>25</v>
      </c>
      <c r="F253" s="47" t="s">
        <v>2481</v>
      </c>
      <c r="G253" s="40" t="s">
        <v>26</v>
      </c>
      <c r="H253" s="40" t="s">
        <v>27</v>
      </c>
      <c r="I253" s="40" t="s">
        <v>40</v>
      </c>
      <c r="J253" s="40">
        <v>31.5</v>
      </c>
      <c r="K253" s="40"/>
      <c r="L253" s="40">
        <v>21.7</v>
      </c>
      <c r="M253" s="40">
        <v>135.6</v>
      </c>
      <c r="N253" s="40">
        <v>44.1</v>
      </c>
      <c r="O253" s="40"/>
      <c r="P253" s="40"/>
      <c r="Q253" s="40">
        <v>17</v>
      </c>
      <c r="R253" s="40">
        <v>104</v>
      </c>
      <c r="S253" s="40">
        <f t="shared" si="10"/>
        <v>87</v>
      </c>
      <c r="T253" s="40">
        <v>3</v>
      </c>
      <c r="U253" s="40"/>
      <c r="V253" s="40"/>
      <c r="W253" s="40"/>
      <c r="X253" s="40"/>
      <c r="Y253" s="40"/>
      <c r="Z253" s="40"/>
      <c r="AA253" s="40"/>
      <c r="AB253" s="40"/>
      <c r="AC253" s="40" t="s">
        <v>59</v>
      </c>
      <c r="AD253" s="40" t="s">
        <v>139</v>
      </c>
      <c r="AE253" s="40" t="s">
        <v>179</v>
      </c>
      <c r="AF253" s="40"/>
    </row>
    <row r="254" spans="1:32">
      <c r="A254" s="40" t="s">
        <v>1736</v>
      </c>
      <c r="B254" s="88">
        <v>40953</v>
      </c>
      <c r="C254" s="40" t="s">
        <v>1934</v>
      </c>
      <c r="D254" s="40" t="s">
        <v>24</v>
      </c>
      <c r="E254" s="40" t="s">
        <v>25</v>
      </c>
      <c r="F254" s="47" t="s">
        <v>2482</v>
      </c>
      <c r="G254" s="40" t="s">
        <v>26</v>
      </c>
      <c r="H254" s="40" t="s">
        <v>33</v>
      </c>
      <c r="I254" s="40"/>
      <c r="J254" s="40">
        <v>42.5</v>
      </c>
      <c r="K254" s="40">
        <v>23.5</v>
      </c>
      <c r="L254" s="40">
        <v>20.100000000000001</v>
      </c>
      <c r="M254" s="40"/>
      <c r="N254" s="40"/>
      <c r="O254" s="40"/>
      <c r="P254" s="40"/>
      <c r="Q254" s="40">
        <v>15</v>
      </c>
      <c r="R254" s="40">
        <v>315</v>
      </c>
      <c r="S254" s="40">
        <f t="shared" si="10"/>
        <v>300</v>
      </c>
      <c r="T254" s="40">
        <v>3</v>
      </c>
      <c r="U254" s="40"/>
      <c r="V254" s="40"/>
      <c r="W254" s="40"/>
      <c r="X254" s="40">
        <v>462</v>
      </c>
      <c r="Y254" s="40"/>
      <c r="Z254" s="40"/>
      <c r="AA254" s="40"/>
      <c r="AB254" s="40"/>
      <c r="AC254" s="40" t="s">
        <v>59</v>
      </c>
      <c r="AD254" s="40" t="s">
        <v>139</v>
      </c>
      <c r="AE254" s="40"/>
      <c r="AF254" s="40"/>
    </row>
    <row r="255" spans="1:32">
      <c r="A255" s="40" t="s">
        <v>1736</v>
      </c>
      <c r="B255" s="88">
        <v>40953</v>
      </c>
      <c r="C255" s="40" t="s">
        <v>1946</v>
      </c>
      <c r="D255" s="40" t="s">
        <v>31</v>
      </c>
      <c r="E255" s="40" t="s">
        <v>25</v>
      </c>
      <c r="F255" s="47" t="s">
        <v>2483</v>
      </c>
      <c r="G255" s="40" t="s">
        <v>26</v>
      </c>
      <c r="H255" s="40" t="s">
        <v>33</v>
      </c>
      <c r="I255" s="40" t="s">
        <v>177</v>
      </c>
      <c r="J255" s="40">
        <v>38</v>
      </c>
      <c r="K255" s="40">
        <v>21</v>
      </c>
      <c r="L255" s="40">
        <v>22.2</v>
      </c>
      <c r="M255" s="40"/>
      <c r="N255" s="40"/>
      <c r="O255" s="40"/>
      <c r="P255" s="40"/>
      <c r="Q255" s="40">
        <v>15</v>
      </c>
      <c r="R255" s="40">
        <v>232</v>
      </c>
      <c r="S255" s="40">
        <f t="shared" si="10"/>
        <v>217</v>
      </c>
      <c r="T255" s="40">
        <f>10+6</f>
        <v>16</v>
      </c>
      <c r="U255" s="40"/>
      <c r="V255" s="40" t="s">
        <v>178</v>
      </c>
      <c r="W255" s="40"/>
      <c r="X255" s="40">
        <v>465</v>
      </c>
      <c r="Y255" s="40"/>
      <c r="Z255" s="40"/>
      <c r="AA255" s="40"/>
      <c r="AB255" s="40"/>
      <c r="AC255" s="40" t="s">
        <v>59</v>
      </c>
      <c r="AD255" s="40" t="s">
        <v>139</v>
      </c>
      <c r="AE255" s="40"/>
      <c r="AF255" s="40"/>
    </row>
    <row r="256" spans="1:32">
      <c r="A256" s="40" t="s">
        <v>1736</v>
      </c>
      <c r="B256" s="88">
        <v>40953</v>
      </c>
      <c r="C256" s="40" t="s">
        <v>1947</v>
      </c>
      <c r="D256" s="40" t="s">
        <v>146</v>
      </c>
      <c r="E256" s="40" t="s">
        <v>25</v>
      </c>
      <c r="F256" s="47" t="s">
        <v>2484</v>
      </c>
      <c r="G256" s="40" t="s">
        <v>26</v>
      </c>
      <c r="H256" s="40" t="s">
        <v>27</v>
      </c>
      <c r="I256" s="40" t="s">
        <v>88</v>
      </c>
      <c r="J256" s="40">
        <v>22.75</v>
      </c>
      <c r="K256" s="40">
        <v>13.9</v>
      </c>
      <c r="L256" s="40">
        <v>16.3</v>
      </c>
      <c r="M256" s="40"/>
      <c r="N256" s="40"/>
      <c r="O256" s="40"/>
      <c r="P256" s="40"/>
      <c r="Q256" s="40">
        <v>16</v>
      </c>
      <c r="R256" s="40">
        <v>59</v>
      </c>
      <c r="S256" s="40">
        <f t="shared" si="10"/>
        <v>43</v>
      </c>
      <c r="T256" s="40">
        <v>3</v>
      </c>
      <c r="U256" s="40"/>
      <c r="V256" s="40"/>
      <c r="W256" s="40"/>
      <c r="X256" s="40">
        <v>464</v>
      </c>
      <c r="Y256" s="40"/>
      <c r="Z256" s="40"/>
      <c r="AA256" s="40"/>
      <c r="AB256" s="40"/>
      <c r="AC256" s="40" t="s">
        <v>59</v>
      </c>
      <c r="AD256" s="40" t="s">
        <v>71</v>
      </c>
      <c r="AE256" s="40"/>
      <c r="AF256" s="40"/>
    </row>
    <row r="257" spans="1:32">
      <c r="A257" s="40" t="s">
        <v>1736</v>
      </c>
      <c r="B257" s="88">
        <v>40953</v>
      </c>
      <c r="C257" s="40" t="s">
        <v>1949</v>
      </c>
      <c r="D257" s="40" t="s">
        <v>32</v>
      </c>
      <c r="E257" s="40" t="s">
        <v>25</v>
      </c>
      <c r="F257" s="47" t="s">
        <v>2485</v>
      </c>
      <c r="G257" s="40" t="s">
        <v>26</v>
      </c>
      <c r="H257" s="40" t="s">
        <v>33</v>
      </c>
      <c r="I257" s="40" t="s">
        <v>63</v>
      </c>
      <c r="J257" s="40">
        <v>25.8</v>
      </c>
      <c r="K257" s="40">
        <v>17.3</v>
      </c>
      <c r="L257" s="40">
        <v>12.4</v>
      </c>
      <c r="M257" s="40"/>
      <c r="N257" s="40"/>
      <c r="O257" s="40"/>
      <c r="P257" s="40"/>
      <c r="Q257" s="40">
        <v>15</v>
      </c>
      <c r="R257" s="40">
        <v>83</v>
      </c>
      <c r="S257" s="40">
        <f t="shared" si="10"/>
        <v>68</v>
      </c>
      <c r="T257" s="40">
        <v>17</v>
      </c>
      <c r="U257" s="40"/>
      <c r="V257" s="40"/>
      <c r="W257" s="40"/>
      <c r="X257" s="40">
        <v>463</v>
      </c>
      <c r="Y257" s="40"/>
      <c r="Z257" s="40"/>
      <c r="AA257" s="40"/>
      <c r="AB257" s="40"/>
      <c r="AC257" s="40" t="s">
        <v>59</v>
      </c>
      <c r="AD257" s="40" t="s">
        <v>139</v>
      </c>
      <c r="AE257" s="40"/>
      <c r="AF257" s="40"/>
    </row>
    <row r="258" spans="1:32">
      <c r="A258" s="40" t="s">
        <v>1736</v>
      </c>
      <c r="B258" s="88">
        <v>40953</v>
      </c>
      <c r="C258" s="40" t="s">
        <v>1950</v>
      </c>
      <c r="D258" s="40" t="s">
        <v>32</v>
      </c>
      <c r="E258" s="40" t="s">
        <v>25</v>
      </c>
      <c r="F258" s="47" t="s">
        <v>2486</v>
      </c>
      <c r="G258" s="40" t="s">
        <v>26</v>
      </c>
      <c r="H258" s="40" t="s">
        <v>27</v>
      </c>
      <c r="I258" s="40"/>
      <c r="J258" s="40">
        <v>26.6</v>
      </c>
      <c r="K258" s="40">
        <v>15</v>
      </c>
      <c r="L258" s="40">
        <v>14.9</v>
      </c>
      <c r="M258" s="40"/>
      <c r="N258" s="40"/>
      <c r="O258" s="40"/>
      <c r="P258" s="40"/>
      <c r="Q258" s="40">
        <v>16</v>
      </c>
      <c r="R258" s="40">
        <v>76</v>
      </c>
      <c r="S258" s="40">
        <f t="shared" si="10"/>
        <v>60</v>
      </c>
      <c r="T258" s="40">
        <f>5+41</f>
        <v>46</v>
      </c>
      <c r="U258" s="40"/>
      <c r="V258" s="40"/>
      <c r="W258" s="40"/>
      <c r="X258" s="40">
        <v>466</v>
      </c>
      <c r="Y258" s="40"/>
      <c r="Z258" s="40"/>
      <c r="AA258" s="40"/>
      <c r="AB258" s="40"/>
      <c r="AC258" s="40" t="s">
        <v>59</v>
      </c>
      <c r="AD258" s="40" t="s">
        <v>71</v>
      </c>
      <c r="AE258" s="40"/>
      <c r="AF258" s="40"/>
    </row>
    <row r="259" spans="1:32">
      <c r="A259" s="40" t="s">
        <v>1737</v>
      </c>
      <c r="B259" s="88">
        <v>40964</v>
      </c>
      <c r="C259" s="40" t="s">
        <v>1951</v>
      </c>
      <c r="D259" s="40" t="s">
        <v>146</v>
      </c>
      <c r="E259" s="40" t="s">
        <v>25</v>
      </c>
      <c r="F259" s="47" t="s">
        <v>2487</v>
      </c>
      <c r="G259" s="40" t="s">
        <v>26</v>
      </c>
      <c r="H259" s="40" t="s">
        <v>33</v>
      </c>
      <c r="I259" s="40" t="s">
        <v>181</v>
      </c>
      <c r="J259" s="40">
        <v>23.3</v>
      </c>
      <c r="K259" s="40">
        <v>17.100000000000001</v>
      </c>
      <c r="L259" s="40">
        <v>5.8</v>
      </c>
      <c r="M259" s="40"/>
      <c r="N259" s="40"/>
      <c r="O259" s="40"/>
      <c r="P259" s="40"/>
      <c r="Q259" s="40">
        <v>13</v>
      </c>
      <c r="R259" s="40">
        <v>56</v>
      </c>
      <c r="S259" s="40">
        <f>56-13</f>
        <v>43</v>
      </c>
      <c r="T259" s="40">
        <v>4</v>
      </c>
      <c r="U259" s="40"/>
      <c r="V259" s="40" t="s">
        <v>182</v>
      </c>
      <c r="W259" s="40"/>
      <c r="X259" s="40">
        <v>470</v>
      </c>
      <c r="Y259" s="40"/>
      <c r="Z259" s="40"/>
      <c r="AA259" s="40"/>
      <c r="AB259" s="40"/>
      <c r="AC259" s="40" t="s">
        <v>45</v>
      </c>
      <c r="AD259" s="41" t="s">
        <v>77</v>
      </c>
      <c r="AE259" s="41" t="s">
        <v>187</v>
      </c>
      <c r="AF259" s="40"/>
    </row>
    <row r="260" spans="1:32">
      <c r="A260" s="40" t="s">
        <v>1737</v>
      </c>
      <c r="B260" s="88">
        <v>40964</v>
      </c>
      <c r="C260" s="40" t="s">
        <v>1952</v>
      </c>
      <c r="D260" s="40" t="s">
        <v>37</v>
      </c>
      <c r="E260" s="40" t="s">
        <v>25</v>
      </c>
      <c r="F260" s="47" t="s">
        <v>2488</v>
      </c>
      <c r="G260" s="40" t="s">
        <v>26</v>
      </c>
      <c r="H260" s="40" t="s">
        <v>33</v>
      </c>
      <c r="I260" s="40" t="s">
        <v>63</v>
      </c>
      <c r="J260" s="40">
        <v>34.1</v>
      </c>
      <c r="K260" s="40">
        <v>18</v>
      </c>
      <c r="L260" s="40">
        <v>18.5</v>
      </c>
      <c r="M260" s="40"/>
      <c r="N260" s="40"/>
      <c r="O260" s="40"/>
      <c r="P260" s="40"/>
      <c r="Q260" s="40">
        <v>13</v>
      </c>
      <c r="R260" s="40">
        <v>122</v>
      </c>
      <c r="S260" s="40">
        <f>122-13</f>
        <v>109</v>
      </c>
      <c r="T260" s="40">
        <v>11</v>
      </c>
      <c r="U260" s="40"/>
      <c r="V260" s="40"/>
      <c r="W260" s="40"/>
      <c r="X260" s="40">
        <v>468</v>
      </c>
      <c r="Y260" s="40"/>
      <c r="Z260" s="40"/>
      <c r="AA260" s="40"/>
      <c r="AB260" s="40"/>
      <c r="AC260" s="40" t="s">
        <v>59</v>
      </c>
      <c r="AD260" s="40" t="s">
        <v>77</v>
      </c>
      <c r="AE260" s="40" t="s">
        <v>184</v>
      </c>
      <c r="AF260" s="40"/>
    </row>
    <row r="261" spans="1:32">
      <c r="A261" s="40" t="s">
        <v>1737</v>
      </c>
      <c r="B261" s="88">
        <v>40964</v>
      </c>
      <c r="C261" s="40" t="s">
        <v>1953</v>
      </c>
      <c r="D261" s="40" t="s">
        <v>29</v>
      </c>
      <c r="E261" s="40" t="s">
        <v>25</v>
      </c>
      <c r="F261" s="47" t="s">
        <v>2489</v>
      </c>
      <c r="G261" s="40" t="s">
        <v>26</v>
      </c>
      <c r="H261" s="40" t="s">
        <v>27</v>
      </c>
      <c r="I261" s="40" t="s">
        <v>40</v>
      </c>
      <c r="J261" s="40">
        <v>40</v>
      </c>
      <c r="K261" s="40">
        <v>23.9</v>
      </c>
      <c r="L261" s="40">
        <v>26.2</v>
      </c>
      <c r="M261" s="40"/>
      <c r="N261" s="40"/>
      <c r="O261" s="40"/>
      <c r="P261" s="40"/>
      <c r="Q261" s="40">
        <v>13</v>
      </c>
      <c r="R261" s="40">
        <v>159</v>
      </c>
      <c r="S261" s="40">
        <f>159-13</f>
        <v>146</v>
      </c>
      <c r="T261" s="40">
        <v>84</v>
      </c>
      <c r="U261" s="40"/>
      <c r="V261" s="40"/>
      <c r="W261" s="40"/>
      <c r="X261" s="40">
        <v>474</v>
      </c>
      <c r="Y261" s="40"/>
      <c r="Z261" s="40"/>
      <c r="AA261" s="40"/>
      <c r="AB261" s="40"/>
      <c r="AC261" s="40" t="s">
        <v>45</v>
      </c>
      <c r="AD261" s="40" t="s">
        <v>185</v>
      </c>
      <c r="AE261" s="40"/>
      <c r="AF261" s="40"/>
    </row>
    <row r="262" spans="1:32">
      <c r="A262" s="40" t="s">
        <v>1737</v>
      </c>
      <c r="B262" s="88">
        <v>40964</v>
      </c>
      <c r="C262" s="40" t="s">
        <v>1954</v>
      </c>
      <c r="D262" s="40" t="s">
        <v>29</v>
      </c>
      <c r="E262" s="40" t="s">
        <v>25</v>
      </c>
      <c r="F262" s="47" t="s">
        <v>2490</v>
      </c>
      <c r="G262" s="40" t="s">
        <v>26</v>
      </c>
      <c r="H262" s="40" t="s">
        <v>33</v>
      </c>
      <c r="I262" s="40"/>
      <c r="J262" s="40">
        <v>39.200000000000003</v>
      </c>
      <c r="K262" s="40">
        <v>23</v>
      </c>
      <c r="L262" s="40">
        <v>12.6</v>
      </c>
      <c r="M262" s="40"/>
      <c r="N262" s="40"/>
      <c r="O262" s="40"/>
      <c r="P262" s="40"/>
      <c r="Q262" s="40">
        <v>13</v>
      </c>
      <c r="R262" s="40">
        <v>120</v>
      </c>
      <c r="S262" s="40">
        <f>120-13</f>
        <v>107</v>
      </c>
      <c r="T262" s="40">
        <v>139</v>
      </c>
      <c r="U262" s="40"/>
      <c r="V262" s="40" t="s">
        <v>188</v>
      </c>
      <c r="W262" s="40"/>
      <c r="X262" s="40">
        <v>467</v>
      </c>
      <c r="Y262" s="40"/>
      <c r="Z262" s="40"/>
      <c r="AA262" s="40"/>
      <c r="AB262" s="40"/>
      <c r="AC262" s="40" t="s">
        <v>59</v>
      </c>
      <c r="AD262" s="40" t="s">
        <v>77</v>
      </c>
      <c r="AE262" s="40" t="s">
        <v>189</v>
      </c>
      <c r="AF262" s="40"/>
    </row>
    <row r="263" spans="1:32">
      <c r="A263" s="40" t="s">
        <v>1737</v>
      </c>
      <c r="B263" s="88">
        <v>40964</v>
      </c>
      <c r="C263" s="40" t="s">
        <v>1955</v>
      </c>
      <c r="D263" s="40" t="s">
        <v>29</v>
      </c>
      <c r="E263" s="40" t="s">
        <v>25</v>
      </c>
      <c r="F263" s="47" t="s">
        <v>2491</v>
      </c>
      <c r="G263" s="40" t="s">
        <v>26</v>
      </c>
      <c r="H263" s="40" t="s">
        <v>33</v>
      </c>
      <c r="I263" s="40" t="s">
        <v>63</v>
      </c>
      <c r="J263" s="40">
        <v>39.200000000000003</v>
      </c>
      <c r="K263" s="40">
        <v>24</v>
      </c>
      <c r="L263" s="40">
        <v>10</v>
      </c>
      <c r="M263" s="40"/>
      <c r="N263" s="40"/>
      <c r="O263" s="40"/>
      <c r="P263" s="40"/>
      <c r="Q263" s="40">
        <v>13</v>
      </c>
      <c r="R263" s="40">
        <v>152</v>
      </c>
      <c r="S263" s="40">
        <f>152-13</f>
        <v>139</v>
      </c>
      <c r="T263" s="40">
        <v>54</v>
      </c>
      <c r="U263" s="40"/>
      <c r="V263" s="40"/>
      <c r="W263" s="40"/>
      <c r="X263" s="40">
        <v>474</v>
      </c>
      <c r="Y263" s="40"/>
      <c r="Z263" s="40"/>
      <c r="AA263" s="40"/>
      <c r="AB263" s="40"/>
      <c r="AC263" s="40" t="s">
        <v>45</v>
      </c>
      <c r="AD263" s="40" t="s">
        <v>185</v>
      </c>
      <c r="AE263" s="40"/>
      <c r="AF263" s="40"/>
    </row>
    <row r="264" spans="1:32">
      <c r="A264" s="40" t="s">
        <v>1737</v>
      </c>
      <c r="B264" s="88">
        <v>40964</v>
      </c>
      <c r="C264" s="40" t="s">
        <v>1956</v>
      </c>
      <c r="D264" s="40" t="s">
        <v>29</v>
      </c>
      <c r="E264" s="40" t="s">
        <v>25</v>
      </c>
      <c r="F264" s="47" t="s">
        <v>2492</v>
      </c>
      <c r="G264" s="40" t="s">
        <v>26</v>
      </c>
      <c r="H264" s="40" t="s">
        <v>27</v>
      </c>
      <c r="I264" s="40" t="s">
        <v>40</v>
      </c>
      <c r="J264" s="40">
        <v>39.1</v>
      </c>
      <c r="K264" s="40">
        <v>23</v>
      </c>
      <c r="L264" s="40">
        <v>26.35</v>
      </c>
      <c r="M264" s="40"/>
      <c r="N264" s="40"/>
      <c r="O264" s="40"/>
      <c r="P264" s="40"/>
      <c r="Q264" s="40">
        <v>13</v>
      </c>
      <c r="R264" s="40">
        <v>159</v>
      </c>
      <c r="S264" s="40">
        <f>159-13</f>
        <v>146</v>
      </c>
      <c r="T264" s="40">
        <v>71</v>
      </c>
      <c r="U264" s="40"/>
      <c r="V264" s="40"/>
      <c r="W264" s="40"/>
      <c r="X264" s="40">
        <v>472</v>
      </c>
      <c r="Y264" s="40"/>
      <c r="Z264" s="40"/>
      <c r="AA264" s="40"/>
      <c r="AB264" s="40"/>
      <c r="AC264" s="40" t="s">
        <v>45</v>
      </c>
      <c r="AD264" s="40" t="s">
        <v>190</v>
      </c>
      <c r="AE264" s="40" t="s">
        <v>197</v>
      </c>
      <c r="AF264" s="40"/>
    </row>
    <row r="265" spans="1:32">
      <c r="A265" s="41" t="s">
        <v>1737</v>
      </c>
      <c r="B265" s="90">
        <v>40964</v>
      </c>
      <c r="C265" s="41" t="s">
        <v>1958</v>
      </c>
      <c r="D265" s="41" t="s">
        <v>32</v>
      </c>
      <c r="E265" s="41" t="s">
        <v>25</v>
      </c>
      <c r="F265" s="71" t="s">
        <v>2612</v>
      </c>
      <c r="G265" s="41"/>
      <c r="H265" s="41"/>
      <c r="I265" s="41"/>
      <c r="J265" s="41"/>
      <c r="K265" s="41"/>
      <c r="L265" s="41"/>
      <c r="M265" s="41"/>
      <c r="N265" s="41"/>
      <c r="O265" s="41"/>
      <c r="P265" s="41"/>
      <c r="Q265" s="41"/>
      <c r="R265" s="41"/>
      <c r="S265" s="41"/>
      <c r="T265" s="41"/>
      <c r="U265" s="41"/>
      <c r="V265" s="41" t="s">
        <v>186</v>
      </c>
      <c r="W265" s="41" t="s">
        <v>73</v>
      </c>
      <c r="X265" s="41"/>
      <c r="Y265" s="41"/>
      <c r="Z265" s="41"/>
      <c r="AA265" s="41"/>
      <c r="AB265" s="41"/>
      <c r="AC265" s="41" t="s">
        <v>59</v>
      </c>
      <c r="AD265" s="40" t="s">
        <v>190</v>
      </c>
      <c r="AE265" s="40" t="s">
        <v>198</v>
      </c>
      <c r="AF265" s="40"/>
    </row>
    <row r="266" spans="1:32">
      <c r="A266" s="40" t="s">
        <v>1737</v>
      </c>
      <c r="B266" s="88">
        <v>40964</v>
      </c>
      <c r="C266" s="40" t="s">
        <v>1957</v>
      </c>
      <c r="D266" s="40" t="s">
        <v>32</v>
      </c>
      <c r="E266" s="40" t="s">
        <v>25</v>
      </c>
      <c r="F266" s="47" t="s">
        <v>2493</v>
      </c>
      <c r="G266" s="40" t="s">
        <v>26</v>
      </c>
      <c r="H266" s="40" t="s">
        <v>33</v>
      </c>
      <c r="I266" s="40" t="s">
        <v>183</v>
      </c>
      <c r="J266" s="40">
        <v>26.8</v>
      </c>
      <c r="K266" s="40">
        <v>17.899999999999999</v>
      </c>
      <c r="L266" s="40">
        <v>10.4</v>
      </c>
      <c r="M266" s="40"/>
      <c r="N266" s="40"/>
      <c r="O266" s="40"/>
      <c r="P266" s="40"/>
      <c r="Q266" s="40">
        <v>13</v>
      </c>
      <c r="R266" s="40">
        <v>75</v>
      </c>
      <c r="S266" s="40">
        <f>75-13</f>
        <v>62</v>
      </c>
      <c r="T266" s="40">
        <v>36</v>
      </c>
      <c r="U266" s="40"/>
      <c r="V266" s="40"/>
      <c r="W266" s="40"/>
      <c r="X266" s="40">
        <v>471</v>
      </c>
      <c r="Y266" s="40"/>
      <c r="Z266" s="40"/>
      <c r="AA266" s="40"/>
      <c r="AB266" s="40"/>
      <c r="AC266" s="40" t="s">
        <v>45</v>
      </c>
      <c r="AD266" s="40" t="s">
        <v>45</v>
      </c>
      <c r="AE266" s="40"/>
      <c r="AF266" s="45"/>
    </row>
    <row r="267" spans="1:32">
      <c r="A267" s="40" t="s">
        <v>1737</v>
      </c>
      <c r="B267" s="88">
        <v>40964</v>
      </c>
      <c r="C267" s="40" t="s">
        <v>1959</v>
      </c>
      <c r="D267" s="40" t="s">
        <v>30</v>
      </c>
      <c r="E267" s="40" t="s">
        <v>25</v>
      </c>
      <c r="F267" s="47" t="s">
        <v>2494</v>
      </c>
      <c r="G267" s="40" t="s">
        <v>26</v>
      </c>
      <c r="H267" s="40" t="s">
        <v>27</v>
      </c>
      <c r="I267" s="40" t="s">
        <v>40</v>
      </c>
      <c r="J267" s="40">
        <v>25.1</v>
      </c>
      <c r="K267" s="40">
        <v>14.7</v>
      </c>
      <c r="L267" s="40">
        <v>18.899999999999999</v>
      </c>
      <c r="M267" s="40"/>
      <c r="N267" s="40"/>
      <c r="O267" s="40"/>
      <c r="P267" s="40"/>
      <c r="Q267" s="40">
        <v>13</v>
      </c>
      <c r="R267" s="40">
        <v>63</v>
      </c>
      <c r="S267" s="40">
        <f>63-12</f>
        <v>51</v>
      </c>
      <c r="T267" s="40">
        <v>42</v>
      </c>
      <c r="U267" s="40"/>
      <c r="V267" s="40"/>
      <c r="W267" s="40"/>
      <c r="X267" s="40">
        <v>469</v>
      </c>
      <c r="Y267" s="40"/>
      <c r="Z267" s="40"/>
      <c r="AA267" s="40"/>
      <c r="AB267" s="40"/>
      <c r="AC267" s="40" t="s">
        <v>59</v>
      </c>
      <c r="AD267" s="40" t="s">
        <v>190</v>
      </c>
      <c r="AE267" s="40"/>
      <c r="AF267" s="40"/>
    </row>
    <row r="268" spans="1:32">
      <c r="A268" s="40" t="s">
        <v>1738</v>
      </c>
      <c r="B268" s="88">
        <v>40965</v>
      </c>
      <c r="C268" s="40" t="s">
        <v>1960</v>
      </c>
      <c r="D268" s="40" t="s">
        <v>36</v>
      </c>
      <c r="E268" s="40" t="s">
        <v>25</v>
      </c>
      <c r="F268" s="47" t="s">
        <v>2495</v>
      </c>
      <c r="G268" s="40" t="s">
        <v>26</v>
      </c>
      <c r="H268" s="40" t="s">
        <v>33</v>
      </c>
      <c r="I268" s="40" t="s">
        <v>191</v>
      </c>
      <c r="J268" s="40">
        <v>32.299999999999997</v>
      </c>
      <c r="K268" s="40"/>
      <c r="L268" s="40">
        <v>7.2</v>
      </c>
      <c r="M268" s="40">
        <v>145.25</v>
      </c>
      <c r="N268" s="40">
        <v>86.3</v>
      </c>
      <c r="O268" s="40"/>
      <c r="P268" s="40"/>
      <c r="Q268" s="40">
        <v>13</v>
      </c>
      <c r="R268" s="40">
        <v>105</v>
      </c>
      <c r="S268" s="40">
        <f t="shared" ref="S268:S276" si="11">R268-Q268</f>
        <v>92</v>
      </c>
      <c r="T268" s="40">
        <v>1</v>
      </c>
      <c r="U268" s="40"/>
      <c r="V268" s="40" t="s">
        <v>192</v>
      </c>
      <c r="W268" s="40"/>
      <c r="X268" s="40"/>
      <c r="Y268" s="40"/>
      <c r="Z268" s="40"/>
      <c r="AA268" s="40"/>
      <c r="AB268" s="40"/>
      <c r="AC268" s="40" t="s">
        <v>59</v>
      </c>
      <c r="AD268" s="40" t="s">
        <v>45</v>
      </c>
      <c r="AE268" s="40"/>
      <c r="AF268" s="40"/>
    </row>
    <row r="269" spans="1:32">
      <c r="A269" s="40" t="s">
        <v>1738</v>
      </c>
      <c r="B269" s="88">
        <v>40965</v>
      </c>
      <c r="C269" s="40" t="s">
        <v>1961</v>
      </c>
      <c r="D269" s="40" t="s">
        <v>24</v>
      </c>
      <c r="E269" s="40" t="s">
        <v>25</v>
      </c>
      <c r="F269" s="47" t="s">
        <v>2496</v>
      </c>
      <c r="G269" s="40" t="s">
        <v>26</v>
      </c>
      <c r="H269" s="40" t="s">
        <v>27</v>
      </c>
      <c r="I269" s="40" t="s">
        <v>88</v>
      </c>
      <c r="J269" s="40">
        <v>44.6</v>
      </c>
      <c r="K269" s="40">
        <v>24.1</v>
      </c>
      <c r="L269" s="40">
        <v>39.5</v>
      </c>
      <c r="M269" s="40"/>
      <c r="N269" s="40"/>
      <c r="O269" s="40"/>
      <c r="P269" s="40"/>
      <c r="Q269" s="40">
        <v>13</v>
      </c>
      <c r="R269" s="40">
        <v>345</v>
      </c>
      <c r="S269" s="40">
        <f t="shared" si="11"/>
        <v>332</v>
      </c>
      <c r="T269" s="40">
        <v>9</v>
      </c>
      <c r="U269" s="40"/>
      <c r="V269" s="40"/>
      <c r="W269" s="40"/>
      <c r="X269" s="40">
        <v>480</v>
      </c>
      <c r="Y269" s="40"/>
      <c r="Z269" s="40"/>
      <c r="AA269" s="40"/>
      <c r="AB269" s="40"/>
      <c r="AC269" s="40" t="s">
        <v>45</v>
      </c>
      <c r="AD269" s="40" t="s">
        <v>45</v>
      </c>
      <c r="AE269" s="40"/>
      <c r="AF269" s="40"/>
    </row>
    <row r="270" spans="1:32">
      <c r="A270" s="40" t="s">
        <v>1738</v>
      </c>
      <c r="B270" s="88">
        <v>40965</v>
      </c>
      <c r="C270" s="40" t="s">
        <v>1954</v>
      </c>
      <c r="D270" s="40" t="s">
        <v>24</v>
      </c>
      <c r="E270" s="40" t="s">
        <v>25</v>
      </c>
      <c r="F270" s="47" t="s">
        <v>2497</v>
      </c>
      <c r="G270" s="40" t="s">
        <v>26</v>
      </c>
      <c r="H270" s="40" t="s">
        <v>33</v>
      </c>
      <c r="I270" s="40" t="s">
        <v>63</v>
      </c>
      <c r="J270" s="40">
        <v>44.6</v>
      </c>
      <c r="K270" s="40">
        <v>25.1</v>
      </c>
      <c r="L270" s="40">
        <v>11.4</v>
      </c>
      <c r="M270" s="40"/>
      <c r="N270" s="40"/>
      <c r="O270" s="40"/>
      <c r="P270" s="40"/>
      <c r="Q270" s="40">
        <v>13</v>
      </c>
      <c r="R270" s="40">
        <v>315</v>
      </c>
      <c r="S270" s="40">
        <f t="shared" si="11"/>
        <v>302</v>
      </c>
      <c r="T270" s="40">
        <v>0</v>
      </c>
      <c r="U270" s="40"/>
      <c r="V270" s="40"/>
      <c r="W270" s="40"/>
      <c r="X270" s="40">
        <v>482</v>
      </c>
      <c r="Y270" s="40"/>
      <c r="Z270" s="40"/>
      <c r="AA270" s="40"/>
      <c r="AB270" s="40"/>
      <c r="AC270" s="40" t="s">
        <v>45</v>
      </c>
      <c r="AD270" s="40" t="s">
        <v>45</v>
      </c>
      <c r="AE270" s="40"/>
      <c r="AF270" s="40"/>
    </row>
    <row r="271" spans="1:32">
      <c r="A271" s="40" t="s">
        <v>1738</v>
      </c>
      <c r="B271" s="88">
        <v>40965</v>
      </c>
      <c r="C271" s="40" t="s">
        <v>1962</v>
      </c>
      <c r="D271" s="40" t="s">
        <v>24</v>
      </c>
      <c r="E271" s="40" t="s">
        <v>25</v>
      </c>
      <c r="F271" s="47" t="s">
        <v>2498</v>
      </c>
      <c r="G271" s="40" t="s">
        <v>26</v>
      </c>
      <c r="H271" s="40" t="s">
        <v>27</v>
      </c>
      <c r="I271" s="40" t="s">
        <v>88</v>
      </c>
      <c r="J271" s="40">
        <v>45.8</v>
      </c>
      <c r="K271" s="40">
        <v>25.8</v>
      </c>
      <c r="L271" s="40">
        <v>37</v>
      </c>
      <c r="M271" s="40"/>
      <c r="N271" s="40"/>
      <c r="O271" s="40"/>
      <c r="P271" s="40"/>
      <c r="Q271" s="40">
        <v>13</v>
      </c>
      <c r="R271" s="40">
        <v>390</v>
      </c>
      <c r="S271" s="40">
        <f t="shared" si="11"/>
        <v>377</v>
      </c>
      <c r="T271" s="40">
        <v>4</v>
      </c>
      <c r="U271" s="40"/>
      <c r="V271" s="40" t="s">
        <v>200</v>
      </c>
      <c r="W271" s="40"/>
      <c r="X271" s="40">
        <v>481</v>
      </c>
      <c r="Y271" s="40"/>
      <c r="Z271" s="40"/>
      <c r="AA271" s="40"/>
      <c r="AB271" s="40"/>
      <c r="AC271" s="40" t="s">
        <v>45</v>
      </c>
      <c r="AD271" s="40" t="s">
        <v>79</v>
      </c>
      <c r="AE271" s="40" t="s">
        <v>206</v>
      </c>
      <c r="AF271" s="40"/>
    </row>
    <row r="272" spans="1:32">
      <c r="A272" s="40" t="s">
        <v>1738</v>
      </c>
      <c r="B272" s="88">
        <v>40965</v>
      </c>
      <c r="C272" s="40" t="s">
        <v>1957</v>
      </c>
      <c r="D272" s="40" t="s">
        <v>37</v>
      </c>
      <c r="E272" s="40" t="s">
        <v>25</v>
      </c>
      <c r="F272" s="47" t="s">
        <v>2499</v>
      </c>
      <c r="G272" s="40" t="s">
        <v>26</v>
      </c>
      <c r="H272" s="40" t="s">
        <v>27</v>
      </c>
      <c r="I272" s="40" t="s">
        <v>40</v>
      </c>
      <c r="J272" s="40">
        <v>34.4</v>
      </c>
      <c r="K272" s="40">
        <v>17.8</v>
      </c>
      <c r="L272" s="40">
        <v>22.7</v>
      </c>
      <c r="M272" s="40"/>
      <c r="N272" s="40"/>
      <c r="O272" s="40"/>
      <c r="P272" s="40"/>
      <c r="Q272" s="40">
        <v>13</v>
      </c>
      <c r="R272" s="40">
        <v>97</v>
      </c>
      <c r="S272" s="40">
        <f t="shared" si="11"/>
        <v>84</v>
      </c>
      <c r="T272" s="40">
        <v>0</v>
      </c>
      <c r="U272" s="40"/>
      <c r="V272" s="40"/>
      <c r="W272" s="40"/>
      <c r="X272" s="40">
        <v>476</v>
      </c>
      <c r="Y272" s="40"/>
      <c r="Z272" s="40"/>
      <c r="AA272" s="40"/>
      <c r="AB272" s="40"/>
      <c r="AC272" s="40" t="s">
        <v>59</v>
      </c>
      <c r="AD272" s="40" t="s">
        <v>45</v>
      </c>
      <c r="AE272" s="40"/>
      <c r="AF272" s="40"/>
    </row>
    <row r="273" spans="1:32">
      <c r="A273" s="40" t="s">
        <v>1738</v>
      </c>
      <c r="B273" s="88">
        <v>40965</v>
      </c>
      <c r="C273" s="40" t="s">
        <v>1963</v>
      </c>
      <c r="D273" s="40" t="s">
        <v>29</v>
      </c>
      <c r="E273" s="40" t="s">
        <v>25</v>
      </c>
      <c r="F273" s="47" t="s">
        <v>2500</v>
      </c>
      <c r="G273" s="40" t="s">
        <v>26</v>
      </c>
      <c r="H273" s="40" t="s">
        <v>33</v>
      </c>
      <c r="I273" s="40" t="s">
        <v>193</v>
      </c>
      <c r="J273" s="40">
        <v>38.5</v>
      </c>
      <c r="K273" s="40">
        <v>20.9</v>
      </c>
      <c r="L273" s="40">
        <v>9.5</v>
      </c>
      <c r="M273" s="40"/>
      <c r="N273" s="40"/>
      <c r="O273" s="40"/>
      <c r="P273" s="40"/>
      <c r="Q273" s="40">
        <v>13</v>
      </c>
      <c r="R273" s="40">
        <v>142</v>
      </c>
      <c r="S273" s="40">
        <f t="shared" si="11"/>
        <v>129</v>
      </c>
      <c r="T273" s="40">
        <v>169</v>
      </c>
      <c r="U273" s="40"/>
      <c r="V273" s="40" t="s">
        <v>194</v>
      </c>
      <c r="W273" s="40"/>
      <c r="X273" s="40">
        <v>477</v>
      </c>
      <c r="Y273" s="40"/>
      <c r="Z273" s="40"/>
      <c r="AA273" s="40"/>
      <c r="AB273" s="40"/>
      <c r="AC273" s="40" t="s">
        <v>59</v>
      </c>
      <c r="AD273" s="40" t="s">
        <v>77</v>
      </c>
      <c r="AE273" s="40"/>
      <c r="AF273" s="40"/>
    </row>
    <row r="274" spans="1:32">
      <c r="A274" s="40" t="s">
        <v>1738</v>
      </c>
      <c r="B274" s="88">
        <v>40965</v>
      </c>
      <c r="C274" s="40" t="s">
        <v>1958</v>
      </c>
      <c r="D274" s="40" t="s">
        <v>29</v>
      </c>
      <c r="E274" s="40" t="s">
        <v>25</v>
      </c>
      <c r="F274" s="47" t="s">
        <v>2501</v>
      </c>
      <c r="G274" s="40" t="s">
        <v>26</v>
      </c>
      <c r="H274" s="40" t="s">
        <v>27</v>
      </c>
      <c r="I274" s="40" t="s">
        <v>40</v>
      </c>
      <c r="J274" s="40">
        <v>43.3</v>
      </c>
      <c r="K274" s="40">
        <v>23.4</v>
      </c>
      <c r="L274" s="40">
        <v>24.9</v>
      </c>
      <c r="M274" s="40"/>
      <c r="N274" s="40"/>
      <c r="O274" s="40"/>
      <c r="P274" s="40"/>
      <c r="Q274" s="40">
        <v>13</v>
      </c>
      <c r="R274" s="40">
        <v>157</v>
      </c>
      <c r="S274" s="40">
        <f t="shared" si="11"/>
        <v>144</v>
      </c>
      <c r="T274" s="40">
        <v>147</v>
      </c>
      <c r="U274" s="40"/>
      <c r="V274" s="40"/>
      <c r="W274" s="40"/>
      <c r="X274" s="40">
        <v>479</v>
      </c>
      <c r="Y274" s="40"/>
      <c r="Z274" s="40"/>
      <c r="AA274" s="40"/>
      <c r="AB274" s="40"/>
      <c r="AC274" s="40" t="s">
        <v>59</v>
      </c>
      <c r="AD274" s="40" t="s">
        <v>45</v>
      </c>
      <c r="AE274" s="40"/>
      <c r="AF274" s="45"/>
    </row>
    <row r="275" spans="1:32">
      <c r="A275" s="40" t="s">
        <v>1738</v>
      </c>
      <c r="B275" s="88">
        <v>40965</v>
      </c>
      <c r="C275" s="40" t="s">
        <v>1964</v>
      </c>
      <c r="D275" s="40" t="s">
        <v>32</v>
      </c>
      <c r="E275" s="40" t="s">
        <v>25</v>
      </c>
      <c r="F275" s="47" t="s">
        <v>2502</v>
      </c>
      <c r="G275" s="40" t="s">
        <v>26</v>
      </c>
      <c r="H275" s="40" t="s">
        <v>33</v>
      </c>
      <c r="I275" s="40" t="s">
        <v>63</v>
      </c>
      <c r="J275" s="40">
        <v>24.5</v>
      </c>
      <c r="K275" s="40">
        <v>14.7</v>
      </c>
      <c r="L275" s="40">
        <v>10.1</v>
      </c>
      <c r="M275" s="40"/>
      <c r="N275" s="40"/>
      <c r="O275" s="40"/>
      <c r="P275" s="40"/>
      <c r="Q275" s="40">
        <v>13</v>
      </c>
      <c r="R275" s="40">
        <v>70</v>
      </c>
      <c r="S275" s="40">
        <f t="shared" si="11"/>
        <v>57</v>
      </c>
      <c r="T275" s="40">
        <v>52</v>
      </c>
      <c r="U275" s="40"/>
      <c r="V275" s="40" t="s">
        <v>196</v>
      </c>
      <c r="W275" s="40"/>
      <c r="X275" s="40">
        <v>478</v>
      </c>
      <c r="Y275" s="40"/>
      <c r="Z275" s="40"/>
      <c r="AA275" s="40"/>
      <c r="AB275" s="40"/>
      <c r="AC275" s="40" t="s">
        <v>59</v>
      </c>
      <c r="AD275" s="40" t="s">
        <v>45</v>
      </c>
      <c r="AE275" s="40"/>
      <c r="AF275" s="40"/>
    </row>
    <row r="276" spans="1:32">
      <c r="A276" s="40" t="s">
        <v>1738</v>
      </c>
      <c r="B276" s="88">
        <v>40965</v>
      </c>
      <c r="C276" s="40" t="s">
        <v>1965</v>
      </c>
      <c r="D276" s="40" t="s">
        <v>32</v>
      </c>
      <c r="E276" s="40" t="s">
        <v>25</v>
      </c>
      <c r="F276" s="47" t="s">
        <v>2503</v>
      </c>
      <c r="G276" s="40" t="s">
        <v>26</v>
      </c>
      <c r="H276" s="40" t="s">
        <v>27</v>
      </c>
      <c r="I276" s="40" t="s">
        <v>40</v>
      </c>
      <c r="J276" s="40">
        <v>26.7</v>
      </c>
      <c r="K276" s="40">
        <v>16.399999999999999</v>
      </c>
      <c r="L276" s="40">
        <v>17.600000000000001</v>
      </c>
      <c r="M276" s="40"/>
      <c r="N276" s="40"/>
      <c r="O276" s="40"/>
      <c r="P276" s="40"/>
      <c r="Q276" s="40">
        <v>13</v>
      </c>
      <c r="R276" s="40">
        <v>75</v>
      </c>
      <c r="S276" s="40">
        <f t="shared" si="11"/>
        <v>62</v>
      </c>
      <c r="T276" s="40">
        <f>2+21</f>
        <v>23</v>
      </c>
      <c r="U276" s="40"/>
      <c r="V276" s="40"/>
      <c r="W276" s="40"/>
      <c r="X276" s="40">
        <v>475</v>
      </c>
      <c r="Y276" s="40"/>
      <c r="Z276" s="40"/>
      <c r="AA276" s="40"/>
      <c r="AB276" s="40"/>
      <c r="AC276" s="40" t="s">
        <v>59</v>
      </c>
      <c r="AD276" s="40" t="s">
        <v>79</v>
      </c>
      <c r="AE276" s="40"/>
      <c r="AF276" s="40"/>
    </row>
    <row r="277" spans="1:32">
      <c r="A277" s="40" t="s">
        <v>1739</v>
      </c>
      <c r="B277" s="88">
        <v>40966</v>
      </c>
      <c r="C277" s="40" t="s">
        <v>1959</v>
      </c>
      <c r="D277" s="40" t="s">
        <v>35</v>
      </c>
      <c r="E277" s="40" t="s">
        <v>25</v>
      </c>
      <c r="F277" s="47" t="s">
        <v>2504</v>
      </c>
      <c r="G277" s="40" t="s">
        <v>26</v>
      </c>
      <c r="H277" s="40" t="s">
        <v>27</v>
      </c>
      <c r="I277" s="40" t="s">
        <v>40</v>
      </c>
      <c r="J277" s="40">
        <v>26.8</v>
      </c>
      <c r="K277" s="40">
        <v>16.7</v>
      </c>
      <c r="L277" s="40">
        <v>19.100000000000001</v>
      </c>
      <c r="M277" s="40"/>
      <c r="N277" s="40"/>
      <c r="O277" s="40"/>
      <c r="P277" s="40"/>
      <c r="Q277" s="40">
        <v>13</v>
      </c>
      <c r="R277" s="40">
        <v>81</v>
      </c>
      <c r="S277" s="40">
        <f>81-13</f>
        <v>68</v>
      </c>
      <c r="T277" s="40">
        <v>7</v>
      </c>
      <c r="U277" s="40"/>
      <c r="V277" s="40"/>
      <c r="W277" s="40"/>
      <c r="X277" s="40">
        <v>486</v>
      </c>
      <c r="Y277" s="40"/>
      <c r="Z277" s="40"/>
      <c r="AA277" s="40"/>
      <c r="AB277" s="40"/>
      <c r="AC277" s="40" t="s">
        <v>45</v>
      </c>
      <c r="AD277" s="40" t="s">
        <v>79</v>
      </c>
      <c r="AE277" s="40"/>
      <c r="AF277" s="40"/>
    </row>
    <row r="278" spans="1:32">
      <c r="A278" s="40" t="s">
        <v>1739</v>
      </c>
      <c r="B278" s="88">
        <v>40966</v>
      </c>
      <c r="C278" s="40" t="s">
        <v>1967</v>
      </c>
      <c r="D278" s="40" t="s">
        <v>36</v>
      </c>
      <c r="E278" s="40" t="s">
        <v>25</v>
      </c>
      <c r="F278" s="47" t="s">
        <v>2505</v>
      </c>
      <c r="G278" s="40" t="s">
        <v>26</v>
      </c>
      <c r="H278" s="40" t="s">
        <v>33</v>
      </c>
      <c r="I278" s="40"/>
      <c r="J278" s="40">
        <v>32.9</v>
      </c>
      <c r="K278" s="40">
        <v>132</v>
      </c>
      <c r="L278" s="40">
        <v>7.3</v>
      </c>
      <c r="M278" s="40"/>
      <c r="N278" s="40"/>
      <c r="O278" s="40"/>
      <c r="P278" s="40"/>
      <c r="Q278" s="40">
        <v>13</v>
      </c>
      <c r="R278" s="40">
        <v>96</v>
      </c>
      <c r="S278" s="40">
        <f>96-13</f>
        <v>83</v>
      </c>
      <c r="T278" s="40">
        <v>4</v>
      </c>
      <c r="U278" s="40"/>
      <c r="V278" s="40"/>
      <c r="W278" s="40"/>
      <c r="X278" s="40"/>
      <c r="Y278" s="40"/>
      <c r="Z278" s="40"/>
      <c r="AA278" s="40"/>
      <c r="AB278" s="40"/>
      <c r="AC278" s="40" t="s">
        <v>45</v>
      </c>
      <c r="AD278" s="40" t="s">
        <v>79</v>
      </c>
      <c r="AE278" s="40"/>
      <c r="AF278" s="40"/>
    </row>
    <row r="279" spans="1:32">
      <c r="A279" s="40" t="s">
        <v>1739</v>
      </c>
      <c r="B279" s="88">
        <v>40966</v>
      </c>
      <c r="C279" s="40" t="s">
        <v>1968</v>
      </c>
      <c r="D279" s="40" t="s">
        <v>146</v>
      </c>
      <c r="E279" s="40" t="s">
        <v>25</v>
      </c>
      <c r="F279" s="47" t="s">
        <v>2506</v>
      </c>
      <c r="G279" s="40" t="s">
        <v>26</v>
      </c>
      <c r="H279" s="40" t="s">
        <v>27</v>
      </c>
      <c r="I279" s="40" t="s">
        <v>40</v>
      </c>
      <c r="J279" s="40">
        <v>22.9</v>
      </c>
      <c r="K279" s="40">
        <v>13.1</v>
      </c>
      <c r="L279" s="40">
        <v>22.3</v>
      </c>
      <c r="M279" s="40"/>
      <c r="N279" s="40"/>
      <c r="O279" s="40"/>
      <c r="P279" s="40"/>
      <c r="Q279" s="40">
        <v>13</v>
      </c>
      <c r="R279" s="40">
        <v>51</v>
      </c>
      <c r="S279" s="40">
        <f>51-13</f>
        <v>38</v>
      </c>
      <c r="T279" s="40">
        <v>8</v>
      </c>
      <c r="U279" s="40"/>
      <c r="V279" s="40"/>
      <c r="W279" s="40"/>
      <c r="X279" s="40">
        <v>488</v>
      </c>
      <c r="Y279" s="40"/>
      <c r="Z279" s="40"/>
      <c r="AA279" s="40"/>
      <c r="AB279" s="40"/>
      <c r="AC279" s="40" t="s">
        <v>45</v>
      </c>
      <c r="AD279" s="40" t="s">
        <v>79</v>
      </c>
      <c r="AE279" s="40"/>
      <c r="AF279" s="40"/>
    </row>
    <row r="280" spans="1:32">
      <c r="A280" s="40" t="s">
        <v>1739</v>
      </c>
      <c r="B280" s="88">
        <v>40966</v>
      </c>
      <c r="C280" s="40" t="s">
        <v>1957</v>
      </c>
      <c r="D280" s="40" t="s">
        <v>146</v>
      </c>
      <c r="E280" s="40" t="s">
        <v>25</v>
      </c>
      <c r="F280" s="47" t="s">
        <v>2507</v>
      </c>
      <c r="G280" s="40" t="s">
        <v>26</v>
      </c>
      <c r="H280" s="40" t="s">
        <v>27</v>
      </c>
      <c r="I280" s="40" t="s">
        <v>88</v>
      </c>
      <c r="J280" s="40">
        <v>23.7</v>
      </c>
      <c r="K280" s="40">
        <v>15.8</v>
      </c>
      <c r="L280" s="40">
        <v>23.1</v>
      </c>
      <c r="M280" s="40"/>
      <c r="N280" s="40"/>
      <c r="O280" s="40"/>
      <c r="P280" s="40"/>
      <c r="Q280" s="40">
        <v>14</v>
      </c>
      <c r="R280" s="40">
        <v>63</v>
      </c>
      <c r="S280" s="40">
        <f>R280-Q280</f>
        <v>49</v>
      </c>
      <c r="T280" s="40">
        <v>1</v>
      </c>
      <c r="U280" s="40"/>
      <c r="V280" s="40"/>
      <c r="W280" s="40"/>
      <c r="X280" s="40">
        <v>483</v>
      </c>
      <c r="Y280" s="40"/>
      <c r="Z280" s="40"/>
      <c r="AA280" s="40"/>
      <c r="AB280" s="40"/>
      <c r="AC280" s="40" t="s">
        <v>59</v>
      </c>
      <c r="AD280" s="40" t="s">
        <v>77</v>
      </c>
      <c r="AE280" s="40"/>
      <c r="AF280" s="40"/>
    </row>
    <row r="281" spans="1:32">
      <c r="A281" s="40" t="s">
        <v>1739</v>
      </c>
      <c r="B281" s="88">
        <v>40966</v>
      </c>
      <c r="C281" s="40" t="s">
        <v>1970</v>
      </c>
      <c r="D281" s="40" t="s">
        <v>29</v>
      </c>
      <c r="E281" s="40" t="s">
        <v>25</v>
      </c>
      <c r="F281" s="47" t="s">
        <v>2508</v>
      </c>
      <c r="G281" s="40" t="s">
        <v>26</v>
      </c>
      <c r="H281" s="40" t="s">
        <v>27</v>
      </c>
      <c r="I281" s="40" t="s">
        <v>88</v>
      </c>
      <c r="J281" s="40">
        <v>42.9</v>
      </c>
      <c r="K281" s="40">
        <v>23</v>
      </c>
      <c r="L281" s="40">
        <v>21</v>
      </c>
      <c r="M281" s="40"/>
      <c r="N281" s="40"/>
      <c r="O281" s="40"/>
      <c r="P281" s="40"/>
      <c r="Q281" s="40">
        <v>14</v>
      </c>
      <c r="R281" s="40">
        <v>177</v>
      </c>
      <c r="S281" s="40">
        <f>R281-Q281</f>
        <v>163</v>
      </c>
      <c r="T281" s="40">
        <f>22+155</f>
        <v>177</v>
      </c>
      <c r="U281" s="40"/>
      <c r="V281" s="40" t="s">
        <v>209</v>
      </c>
      <c r="W281" s="40"/>
      <c r="X281" s="40">
        <v>492</v>
      </c>
      <c r="Y281" s="40"/>
      <c r="Z281" s="40"/>
      <c r="AA281" s="40"/>
      <c r="AB281" s="40"/>
      <c r="AC281" s="40" t="s">
        <v>59</v>
      </c>
      <c r="AD281" s="40" t="s">
        <v>79</v>
      </c>
      <c r="AE281" s="40"/>
      <c r="AF281" s="40"/>
    </row>
    <row r="282" spans="1:32">
      <c r="A282" s="40" t="s">
        <v>1739</v>
      </c>
      <c r="B282" s="88">
        <v>40966</v>
      </c>
      <c r="C282" s="40" t="s">
        <v>1972</v>
      </c>
      <c r="D282" s="40" t="s">
        <v>29</v>
      </c>
      <c r="E282" s="40" t="s">
        <v>25</v>
      </c>
      <c r="F282" s="47" t="s">
        <v>2509</v>
      </c>
      <c r="G282" s="40" t="s">
        <v>26</v>
      </c>
      <c r="H282" s="40" t="s">
        <v>33</v>
      </c>
      <c r="I282" s="40" t="s">
        <v>63</v>
      </c>
      <c r="J282" s="40">
        <v>39.5</v>
      </c>
      <c r="K282" s="40">
        <v>22.8</v>
      </c>
      <c r="L282" s="40">
        <v>11.3</v>
      </c>
      <c r="M282" s="40"/>
      <c r="N282" s="40"/>
      <c r="O282" s="40"/>
      <c r="P282" s="40"/>
      <c r="Q282" s="40">
        <v>13</v>
      </c>
      <c r="R282" s="40">
        <v>173</v>
      </c>
      <c r="S282" s="40">
        <f>173-13</f>
        <v>160</v>
      </c>
      <c r="T282" s="40">
        <v>65</v>
      </c>
      <c r="U282" s="40"/>
      <c r="V282" s="40"/>
      <c r="W282" s="40"/>
      <c r="X282" s="40">
        <v>484</v>
      </c>
      <c r="Y282" s="40"/>
      <c r="Z282" s="40"/>
      <c r="AA282" s="40"/>
      <c r="AB282" s="40"/>
      <c r="AC282" s="40" t="s">
        <v>45</v>
      </c>
      <c r="AD282" s="40" t="s">
        <v>59</v>
      </c>
      <c r="AE282" s="40"/>
      <c r="AF282" s="40"/>
    </row>
    <row r="283" spans="1:32">
      <c r="A283" s="40" t="s">
        <v>1739</v>
      </c>
      <c r="B283" s="88">
        <v>40966</v>
      </c>
      <c r="C283" s="40" t="s">
        <v>1975</v>
      </c>
      <c r="D283" s="40" t="s">
        <v>32</v>
      </c>
      <c r="E283" s="40" t="s">
        <v>25</v>
      </c>
      <c r="F283" s="47" t="s">
        <v>2510</v>
      </c>
      <c r="G283" s="40" t="s">
        <v>26</v>
      </c>
      <c r="H283" s="40" t="s">
        <v>27</v>
      </c>
      <c r="I283" s="40" t="s">
        <v>40</v>
      </c>
      <c r="J283" s="40">
        <v>28.5</v>
      </c>
      <c r="K283" s="40">
        <v>15</v>
      </c>
      <c r="L283" s="40">
        <v>12.6</v>
      </c>
      <c r="M283" s="40"/>
      <c r="N283" s="40"/>
      <c r="O283" s="40"/>
      <c r="P283" s="40"/>
      <c r="Q283" s="40">
        <v>13</v>
      </c>
      <c r="R283" s="40">
        <v>82</v>
      </c>
      <c r="S283" s="40">
        <f>82-13</f>
        <v>69</v>
      </c>
      <c r="T283" s="40">
        <v>2</v>
      </c>
      <c r="U283" s="40"/>
      <c r="V283" s="40" t="s">
        <v>212</v>
      </c>
      <c r="W283" s="40"/>
      <c r="X283" s="40">
        <v>491</v>
      </c>
      <c r="Y283" s="40"/>
      <c r="Z283" s="40"/>
      <c r="AA283" s="40"/>
      <c r="AB283" s="40"/>
      <c r="AC283" s="40" t="s">
        <v>45</v>
      </c>
      <c r="AD283" s="40" t="s">
        <v>77</v>
      </c>
      <c r="AE283" s="40"/>
      <c r="AF283" s="40"/>
    </row>
    <row r="284" spans="1:32">
      <c r="A284" s="40" t="s">
        <v>1739</v>
      </c>
      <c r="B284" s="88">
        <v>40966</v>
      </c>
      <c r="C284" s="40" t="s">
        <v>1965</v>
      </c>
      <c r="D284" s="40" t="s">
        <v>32</v>
      </c>
      <c r="E284" s="40" t="s">
        <v>25</v>
      </c>
      <c r="F284" s="47" t="s">
        <v>2511</v>
      </c>
      <c r="G284" s="40" t="s">
        <v>26</v>
      </c>
      <c r="H284" s="40" t="s">
        <v>33</v>
      </c>
      <c r="I284" s="40" t="s">
        <v>204</v>
      </c>
      <c r="J284" s="40">
        <v>26</v>
      </c>
      <c r="K284" s="40">
        <v>15.5</v>
      </c>
      <c r="L284" s="40">
        <v>14.4</v>
      </c>
      <c r="M284" s="40"/>
      <c r="N284" s="40"/>
      <c r="O284" s="40"/>
      <c r="P284" s="40"/>
      <c r="Q284" s="40">
        <v>14</v>
      </c>
      <c r="R284" s="40">
        <v>86</v>
      </c>
      <c r="S284" s="40">
        <f>R284-Q284</f>
        <v>72</v>
      </c>
      <c r="T284" s="40">
        <f>11+41</f>
        <v>52</v>
      </c>
      <c r="U284" s="40"/>
      <c r="V284" s="40" t="s">
        <v>205</v>
      </c>
      <c r="W284" s="40"/>
      <c r="X284" s="40">
        <v>485</v>
      </c>
      <c r="Y284" s="40"/>
      <c r="Z284" s="40"/>
      <c r="AA284" s="40"/>
      <c r="AB284" s="40"/>
      <c r="AC284" s="40" t="s">
        <v>59</v>
      </c>
      <c r="AD284" s="40" t="s">
        <v>45</v>
      </c>
      <c r="AE284" s="40"/>
      <c r="AF284" s="40"/>
    </row>
    <row r="285" spans="1:32">
      <c r="A285" s="40" t="s">
        <v>1739</v>
      </c>
      <c r="B285" s="88">
        <v>40966</v>
      </c>
      <c r="C285" s="40" t="s">
        <v>1977</v>
      </c>
      <c r="D285" s="40" t="s">
        <v>30</v>
      </c>
      <c r="E285" s="40" t="s">
        <v>25</v>
      </c>
      <c r="F285" s="47" t="s">
        <v>2512</v>
      </c>
      <c r="G285" s="40" t="s">
        <v>26</v>
      </c>
      <c r="H285" s="40" t="s">
        <v>27</v>
      </c>
      <c r="I285" s="40" t="s">
        <v>40</v>
      </c>
      <c r="J285" s="40">
        <v>27.6</v>
      </c>
      <c r="K285" s="40">
        <v>14.3</v>
      </c>
      <c r="L285" s="40">
        <v>20.399999999999999</v>
      </c>
      <c r="M285" s="40"/>
      <c r="N285" s="40"/>
      <c r="O285" s="40"/>
      <c r="P285" s="40"/>
      <c r="Q285" s="40">
        <v>14</v>
      </c>
      <c r="R285" s="40">
        <v>69</v>
      </c>
      <c r="S285" s="40">
        <f>R285-Q285</f>
        <v>55</v>
      </c>
      <c r="T285" s="40">
        <f>11+25</f>
        <v>36</v>
      </c>
      <c r="U285" s="40"/>
      <c r="V285" s="40" t="s">
        <v>207</v>
      </c>
      <c r="W285" s="40"/>
      <c r="X285" s="40">
        <v>489</v>
      </c>
      <c r="Y285" s="40"/>
      <c r="Z285" s="40"/>
      <c r="AA285" s="40"/>
      <c r="AB285" s="40"/>
      <c r="AC285" s="40" t="s">
        <v>59</v>
      </c>
      <c r="AD285" s="40" t="s">
        <v>79</v>
      </c>
      <c r="AE285" s="40"/>
      <c r="AF285" s="40"/>
    </row>
    <row r="286" spans="1:32">
      <c r="A286" s="40" t="s">
        <v>1739</v>
      </c>
      <c r="B286" s="88">
        <v>40966</v>
      </c>
      <c r="C286" s="40" t="s">
        <v>1978</v>
      </c>
      <c r="D286" s="40" t="s">
        <v>30</v>
      </c>
      <c r="E286" s="40" t="s">
        <v>25</v>
      </c>
      <c r="F286" s="47" t="s">
        <v>2513</v>
      </c>
      <c r="G286" s="40" t="s">
        <v>227</v>
      </c>
      <c r="H286" s="40" t="s">
        <v>27</v>
      </c>
      <c r="I286" s="40" t="s">
        <v>40</v>
      </c>
      <c r="J286" s="40">
        <v>24.7</v>
      </c>
      <c r="K286" s="40">
        <v>14.9</v>
      </c>
      <c r="L286" s="40">
        <v>13.2</v>
      </c>
      <c r="M286" s="40"/>
      <c r="N286" s="40"/>
      <c r="O286" s="40"/>
      <c r="P286" s="40"/>
      <c r="Q286" s="40">
        <v>14</v>
      </c>
      <c r="R286" s="40">
        <v>53</v>
      </c>
      <c r="S286" s="40">
        <f>R286-Q286</f>
        <v>39</v>
      </c>
      <c r="T286" s="40">
        <f>6+23</f>
        <v>29</v>
      </c>
      <c r="U286" s="40"/>
      <c r="V286" s="40"/>
      <c r="W286" s="40"/>
      <c r="X286" s="40">
        <v>487</v>
      </c>
      <c r="Y286" s="40"/>
      <c r="Z286" s="40"/>
      <c r="AA286" s="40"/>
      <c r="AB286" s="40"/>
      <c r="AC286" s="40" t="s">
        <v>59</v>
      </c>
      <c r="AD286" s="40" t="s">
        <v>45</v>
      </c>
      <c r="AE286" s="40" t="s">
        <v>221</v>
      </c>
      <c r="AF286" s="40"/>
    </row>
    <row r="287" spans="1:32">
      <c r="A287" s="40" t="s">
        <v>1739</v>
      </c>
      <c r="B287" s="88">
        <v>40966</v>
      </c>
      <c r="C287" s="40" t="s">
        <v>1979</v>
      </c>
      <c r="D287" s="40" t="s">
        <v>30</v>
      </c>
      <c r="E287" s="40" t="s">
        <v>25</v>
      </c>
      <c r="F287" s="47" t="s">
        <v>2514</v>
      </c>
      <c r="G287" s="40" t="s">
        <v>125</v>
      </c>
      <c r="H287" s="40" t="s">
        <v>90</v>
      </c>
      <c r="I287" s="40"/>
      <c r="J287" s="40">
        <v>21.8</v>
      </c>
      <c r="K287" s="40">
        <v>16.399999999999999</v>
      </c>
      <c r="L287" s="40">
        <v>6.2</v>
      </c>
      <c r="M287" s="40"/>
      <c r="N287" s="40"/>
      <c r="O287" s="40"/>
      <c r="P287" s="40"/>
      <c r="Q287" s="40">
        <v>14</v>
      </c>
      <c r="R287" s="40">
        <v>32</v>
      </c>
      <c r="S287" s="40">
        <f>R287-Q287</f>
        <v>18</v>
      </c>
      <c r="T287" s="40">
        <f>3+23</f>
        <v>26</v>
      </c>
      <c r="U287" s="40"/>
      <c r="V287" s="40"/>
      <c r="W287" s="40"/>
      <c r="X287" s="40">
        <v>490</v>
      </c>
      <c r="Y287" s="40"/>
      <c r="Z287" s="40"/>
      <c r="AA287" s="40"/>
      <c r="AB287" s="40"/>
      <c r="AC287" s="40" t="s">
        <v>59</v>
      </c>
      <c r="AD287" s="40" t="s">
        <v>79</v>
      </c>
      <c r="AE287" s="40"/>
      <c r="AF287" s="40"/>
    </row>
    <row r="288" spans="1:32">
      <c r="A288" s="40" t="s">
        <v>1740</v>
      </c>
      <c r="B288" s="88">
        <v>40967</v>
      </c>
      <c r="C288" s="40" t="s">
        <v>1981</v>
      </c>
      <c r="D288" s="40" t="s">
        <v>121</v>
      </c>
      <c r="E288" s="40" t="s">
        <v>25</v>
      </c>
      <c r="F288" s="47" t="s">
        <v>2515</v>
      </c>
      <c r="G288" s="40" t="s">
        <v>26</v>
      </c>
      <c r="H288" s="40" t="s">
        <v>33</v>
      </c>
      <c r="I288" s="40"/>
      <c r="J288" s="40">
        <v>48.2</v>
      </c>
      <c r="K288" s="40"/>
      <c r="L288" s="40">
        <v>5.5</v>
      </c>
      <c r="M288" s="40">
        <f>153+29.3</f>
        <v>182.3</v>
      </c>
      <c r="N288" s="40">
        <f>153+37.2</f>
        <v>190.2</v>
      </c>
      <c r="O288" s="40"/>
      <c r="P288" s="40">
        <v>33.5</v>
      </c>
      <c r="Q288" s="40">
        <v>13</v>
      </c>
      <c r="R288" s="40">
        <v>231</v>
      </c>
      <c r="S288" s="40">
        <f>231-13</f>
        <v>218</v>
      </c>
      <c r="T288" s="40">
        <v>0</v>
      </c>
      <c r="U288" s="40"/>
      <c r="V288" s="40" t="s">
        <v>215</v>
      </c>
      <c r="W288" s="40"/>
      <c r="X288" s="40"/>
      <c r="Y288" s="40"/>
      <c r="Z288" s="40"/>
      <c r="AA288" s="40"/>
      <c r="AB288" s="40"/>
      <c r="AC288" s="40" t="s">
        <v>45</v>
      </c>
      <c r="AD288" s="45" t="s">
        <v>59</v>
      </c>
      <c r="AE288" s="45" t="s">
        <v>2602</v>
      </c>
      <c r="AF288" s="40"/>
    </row>
    <row r="289" spans="1:32">
      <c r="A289" s="40" t="s">
        <v>1740</v>
      </c>
      <c r="B289" s="88">
        <v>40967</v>
      </c>
      <c r="C289" s="40" t="s">
        <v>1980</v>
      </c>
      <c r="D289" s="40" t="s">
        <v>35</v>
      </c>
      <c r="E289" s="40" t="s">
        <v>25</v>
      </c>
      <c r="F289" s="47" t="s">
        <v>2516</v>
      </c>
      <c r="G289" s="40" t="s">
        <v>26</v>
      </c>
      <c r="H289" s="40" t="s">
        <v>33</v>
      </c>
      <c r="I289" s="40" t="s">
        <v>177</v>
      </c>
      <c r="J289" s="40">
        <v>24.2</v>
      </c>
      <c r="K289" s="40">
        <v>16.399999999999999</v>
      </c>
      <c r="L289" s="40">
        <v>12.7</v>
      </c>
      <c r="M289" s="40"/>
      <c r="N289" s="40"/>
      <c r="O289" s="40"/>
      <c r="P289" s="40"/>
      <c r="Q289" s="40">
        <v>13</v>
      </c>
      <c r="R289" s="40">
        <v>91</v>
      </c>
      <c r="S289" s="40">
        <f>R289-Q289</f>
        <v>78</v>
      </c>
      <c r="T289" s="40">
        <f>1+3</f>
        <v>4</v>
      </c>
      <c r="U289" s="40"/>
      <c r="V289" s="40" t="s">
        <v>220</v>
      </c>
      <c r="W289" s="40"/>
      <c r="X289" s="40">
        <v>499</v>
      </c>
      <c r="Y289" s="40"/>
      <c r="Z289" s="40"/>
      <c r="AA289" s="40"/>
      <c r="AB289" s="40"/>
      <c r="AC289" s="40" t="s">
        <v>59</v>
      </c>
      <c r="AD289" s="40" t="s">
        <v>217</v>
      </c>
      <c r="AE289" s="40"/>
      <c r="AF289" s="40"/>
    </row>
    <row r="290" spans="1:32">
      <c r="A290" s="40" t="s">
        <v>1740</v>
      </c>
      <c r="B290" s="88">
        <v>40967</v>
      </c>
      <c r="C290" s="40" t="s">
        <v>1982</v>
      </c>
      <c r="D290" s="40" t="s">
        <v>36</v>
      </c>
      <c r="E290" s="40" t="s">
        <v>25</v>
      </c>
      <c r="F290" s="47" t="s">
        <v>2517</v>
      </c>
      <c r="G290" s="40" t="s">
        <v>26</v>
      </c>
      <c r="H290" s="40" t="s">
        <v>33</v>
      </c>
      <c r="I290" s="40"/>
      <c r="J290" s="40">
        <v>29.9</v>
      </c>
      <c r="K290" s="40"/>
      <c r="L290" s="40">
        <v>6.5</v>
      </c>
      <c r="M290" s="40">
        <v>115.9</v>
      </c>
      <c r="N290" s="40">
        <v>72.2</v>
      </c>
      <c r="O290" s="40"/>
      <c r="P290" s="40"/>
      <c r="Q290" s="40">
        <v>13</v>
      </c>
      <c r="R290" s="40">
        <v>95</v>
      </c>
      <c r="S290" s="40">
        <f>R290-Q290</f>
        <v>82</v>
      </c>
      <c r="T290" s="40">
        <f>8+7</f>
        <v>15</v>
      </c>
      <c r="U290" s="40"/>
      <c r="V290" s="40"/>
      <c r="W290" s="40"/>
      <c r="X290" s="40"/>
      <c r="Y290" s="40"/>
      <c r="Z290" s="40"/>
      <c r="AA290" s="40"/>
      <c r="AB290" s="40"/>
      <c r="AC290" s="40" t="s">
        <v>59</v>
      </c>
      <c r="AD290" s="40" t="s">
        <v>59</v>
      </c>
      <c r="AE290" s="40"/>
      <c r="AF290" s="40"/>
    </row>
    <row r="291" spans="1:32">
      <c r="A291" s="40" t="s">
        <v>1740</v>
      </c>
      <c r="B291" s="88">
        <v>40967</v>
      </c>
      <c r="C291" s="40" t="s">
        <v>1967</v>
      </c>
      <c r="D291" s="40" t="s">
        <v>24</v>
      </c>
      <c r="E291" s="40" t="s">
        <v>25</v>
      </c>
      <c r="F291" s="47" t="s">
        <v>2518</v>
      </c>
      <c r="G291" s="40" t="s">
        <v>26</v>
      </c>
      <c r="H291" s="40" t="s">
        <v>27</v>
      </c>
      <c r="I291" s="40" t="s">
        <v>88</v>
      </c>
      <c r="J291" s="40">
        <v>44.1</v>
      </c>
      <c r="K291" s="40">
        <v>25.5</v>
      </c>
      <c r="L291" s="40">
        <v>46.5</v>
      </c>
      <c r="M291" s="40"/>
      <c r="N291" s="40"/>
      <c r="O291" s="40"/>
      <c r="P291" s="40"/>
      <c r="Q291" s="40">
        <v>13</v>
      </c>
      <c r="R291" s="40">
        <v>372.5</v>
      </c>
      <c r="S291" s="40">
        <f>R291-Q291</f>
        <v>359.5</v>
      </c>
      <c r="T291" s="40">
        <f>1+11</f>
        <v>12</v>
      </c>
      <c r="U291" s="40"/>
      <c r="V291" s="40" t="s">
        <v>219</v>
      </c>
      <c r="W291" s="40"/>
      <c r="X291" s="40">
        <v>495</v>
      </c>
      <c r="Y291" s="40"/>
      <c r="Z291" s="40"/>
      <c r="AA291" s="40"/>
      <c r="AB291" s="40"/>
      <c r="AC291" s="40" t="s">
        <v>59</v>
      </c>
      <c r="AD291" s="40" t="s">
        <v>79</v>
      </c>
      <c r="AE291" s="40"/>
      <c r="AF291" s="40"/>
    </row>
    <row r="292" spans="1:32">
      <c r="A292" s="40" t="s">
        <v>1740</v>
      </c>
      <c r="B292" s="88">
        <v>40967</v>
      </c>
      <c r="C292" s="40" t="s">
        <v>1958</v>
      </c>
      <c r="D292" s="40" t="s">
        <v>29</v>
      </c>
      <c r="E292" s="40" t="s">
        <v>25</v>
      </c>
      <c r="F292" s="47" t="s">
        <v>2519</v>
      </c>
      <c r="G292" s="40" t="s">
        <v>26</v>
      </c>
      <c r="H292" s="40" t="s">
        <v>33</v>
      </c>
      <c r="I292" s="40"/>
      <c r="J292" s="40">
        <v>40</v>
      </c>
      <c r="K292" s="40">
        <v>17.75</v>
      </c>
      <c r="L292" s="40">
        <v>13.7</v>
      </c>
      <c r="M292" s="40"/>
      <c r="N292" s="40"/>
      <c r="O292" s="40"/>
      <c r="P292" s="40"/>
      <c r="Q292" s="40">
        <v>13</v>
      </c>
      <c r="R292" s="40">
        <v>130</v>
      </c>
      <c r="S292" s="40">
        <f>R292-Q292</f>
        <v>117</v>
      </c>
      <c r="T292" s="40">
        <f>7+94</f>
        <v>101</v>
      </c>
      <c r="U292" s="40"/>
      <c r="V292" s="40"/>
      <c r="W292" s="40"/>
      <c r="X292" s="40">
        <v>493</v>
      </c>
      <c r="Y292" s="40"/>
      <c r="Z292" s="40"/>
      <c r="AA292" s="40"/>
      <c r="AB292" s="40"/>
      <c r="AC292" s="40" t="s">
        <v>59</v>
      </c>
      <c r="AD292" s="40" t="s">
        <v>216</v>
      </c>
      <c r="AE292" s="40"/>
      <c r="AF292" s="40"/>
    </row>
    <row r="293" spans="1:32">
      <c r="A293" s="40" t="s">
        <v>1740</v>
      </c>
      <c r="B293" s="88">
        <v>40967</v>
      </c>
      <c r="C293" s="40" t="s">
        <v>1985</v>
      </c>
      <c r="D293" s="40" t="s">
        <v>29</v>
      </c>
      <c r="E293" s="40" t="s">
        <v>25</v>
      </c>
      <c r="F293" s="47" t="s">
        <v>2520</v>
      </c>
      <c r="G293" s="40" t="s">
        <v>26</v>
      </c>
      <c r="H293" s="40" t="s">
        <v>33</v>
      </c>
      <c r="I293" s="40"/>
      <c r="J293" s="40">
        <v>37.6</v>
      </c>
      <c r="K293" s="40">
        <v>23.3</v>
      </c>
      <c r="L293" s="40">
        <v>11.7</v>
      </c>
      <c r="M293" s="40"/>
      <c r="N293" s="40"/>
      <c r="O293" s="40"/>
      <c r="P293" s="40"/>
      <c r="Q293" s="40">
        <v>13</v>
      </c>
      <c r="R293" s="40">
        <v>148</v>
      </c>
      <c r="S293" s="40">
        <f>148-13</f>
        <v>135</v>
      </c>
      <c r="T293" s="40">
        <v>48</v>
      </c>
      <c r="U293" s="40"/>
      <c r="V293" s="40"/>
      <c r="W293" s="40"/>
      <c r="X293" s="40">
        <v>496</v>
      </c>
      <c r="Y293" s="40"/>
      <c r="Z293" s="40"/>
      <c r="AA293" s="40"/>
      <c r="AB293" s="40"/>
      <c r="AC293" s="40" t="s">
        <v>45</v>
      </c>
      <c r="AD293" s="40" t="s">
        <v>216</v>
      </c>
      <c r="AE293" s="40" t="s">
        <v>225</v>
      </c>
      <c r="AF293" s="40"/>
    </row>
    <row r="294" spans="1:32">
      <c r="A294" s="40" t="s">
        <v>1740</v>
      </c>
      <c r="B294" s="88">
        <v>40967</v>
      </c>
      <c r="C294" s="40" t="s">
        <v>1986</v>
      </c>
      <c r="D294" s="40" t="s">
        <v>32</v>
      </c>
      <c r="E294" s="40" t="s">
        <v>25</v>
      </c>
      <c r="F294" s="47" t="s">
        <v>2521</v>
      </c>
      <c r="G294" s="40" t="s">
        <v>26</v>
      </c>
      <c r="H294" s="40" t="s">
        <v>27</v>
      </c>
      <c r="I294" s="40" t="s">
        <v>40</v>
      </c>
      <c r="J294" s="40">
        <v>24.5</v>
      </c>
      <c r="K294" s="40">
        <v>15.7</v>
      </c>
      <c r="L294" s="40">
        <v>11.4</v>
      </c>
      <c r="M294" s="40"/>
      <c r="N294" s="40"/>
      <c r="O294" s="40"/>
      <c r="P294" s="40"/>
      <c r="Q294" s="40">
        <v>13</v>
      </c>
      <c r="R294" s="40">
        <v>54</v>
      </c>
      <c r="S294" s="40">
        <f>54-13</f>
        <v>41</v>
      </c>
      <c r="T294" s="40">
        <v>34</v>
      </c>
      <c r="U294" s="40"/>
      <c r="V294" s="40" t="s">
        <v>214</v>
      </c>
      <c r="W294" s="40"/>
      <c r="X294" s="40">
        <v>497</v>
      </c>
      <c r="Y294" s="40"/>
      <c r="Z294" s="40"/>
      <c r="AA294" s="40"/>
      <c r="AB294" s="40"/>
      <c r="AC294" s="40" t="s">
        <v>45</v>
      </c>
      <c r="AD294" s="40" t="s">
        <v>79</v>
      </c>
      <c r="AE294" s="40"/>
      <c r="AF294" s="40"/>
    </row>
    <row r="295" spans="1:32">
      <c r="A295" s="40" t="s">
        <v>1740</v>
      </c>
      <c r="B295" s="88">
        <v>40967</v>
      </c>
      <c r="C295" s="40" t="s">
        <v>1988</v>
      </c>
      <c r="D295" s="40" t="s">
        <v>30</v>
      </c>
      <c r="E295" s="40" t="s">
        <v>25</v>
      </c>
      <c r="F295" s="47" t="s">
        <v>2522</v>
      </c>
      <c r="G295" s="40" t="s">
        <v>26</v>
      </c>
      <c r="H295" s="40" t="s">
        <v>33</v>
      </c>
      <c r="I295" s="40" t="s">
        <v>63</v>
      </c>
      <c r="J295" s="40">
        <v>28</v>
      </c>
      <c r="K295" s="40">
        <v>15.7</v>
      </c>
      <c r="L295" s="40">
        <v>8.5</v>
      </c>
      <c r="M295" s="40"/>
      <c r="N295" s="40"/>
      <c r="O295" s="40"/>
      <c r="P295" s="40"/>
      <c r="Q295" s="40">
        <v>13</v>
      </c>
      <c r="R295" s="40">
        <v>70</v>
      </c>
      <c r="S295" s="40">
        <f>R295-Q295</f>
        <v>57</v>
      </c>
      <c r="T295" s="40">
        <f>12+47</f>
        <v>59</v>
      </c>
      <c r="U295" s="40"/>
      <c r="V295" s="40" t="s">
        <v>222</v>
      </c>
      <c r="W295" s="40"/>
      <c r="X295" s="40">
        <v>500</v>
      </c>
      <c r="Y295" s="40"/>
      <c r="Z295" s="40"/>
      <c r="AA295" s="40"/>
      <c r="AB295" s="40"/>
      <c r="AC295" s="40" t="s">
        <v>59</v>
      </c>
      <c r="AD295" s="40" t="s">
        <v>45</v>
      </c>
      <c r="AE295" s="40"/>
      <c r="AF295" s="40"/>
    </row>
    <row r="296" spans="1:32">
      <c r="A296" s="40" t="s">
        <v>1740</v>
      </c>
      <c r="B296" s="88">
        <v>40967</v>
      </c>
      <c r="C296" s="40" t="s">
        <v>1989</v>
      </c>
      <c r="D296" s="40" t="s">
        <v>30</v>
      </c>
      <c r="E296" s="40" t="s">
        <v>25</v>
      </c>
      <c r="F296" s="47" t="s">
        <v>2523</v>
      </c>
      <c r="G296" s="40" t="s">
        <v>26</v>
      </c>
      <c r="H296" s="40" t="s">
        <v>27</v>
      </c>
      <c r="I296" s="40" t="s">
        <v>40</v>
      </c>
      <c r="J296" s="40">
        <v>27.1</v>
      </c>
      <c r="K296" s="40">
        <v>18.899999999999999</v>
      </c>
      <c r="L296" s="40">
        <v>17.600000000000001</v>
      </c>
      <c r="M296" s="40"/>
      <c r="N296" s="40"/>
      <c r="O296" s="40"/>
      <c r="P296" s="40"/>
      <c r="Q296" s="40">
        <v>13</v>
      </c>
      <c r="R296" s="40">
        <v>65</v>
      </c>
      <c r="S296" s="40">
        <f>65-13</f>
        <v>52</v>
      </c>
      <c r="T296" s="40">
        <v>33</v>
      </c>
      <c r="U296" s="40"/>
      <c r="V296" s="40"/>
      <c r="W296" s="40"/>
      <c r="X296" s="40">
        <v>501</v>
      </c>
      <c r="Y296" s="40"/>
      <c r="Z296" s="40"/>
      <c r="AA296" s="40"/>
      <c r="AB296" s="40"/>
      <c r="AC296" s="40" t="s">
        <v>45</v>
      </c>
      <c r="AD296" s="45" t="s">
        <v>79</v>
      </c>
      <c r="AE296" s="45" t="s">
        <v>2602</v>
      </c>
      <c r="AF296" s="40"/>
    </row>
    <row r="297" spans="1:32">
      <c r="A297" s="40" t="s">
        <v>1740</v>
      </c>
      <c r="B297" s="88">
        <v>40967</v>
      </c>
      <c r="C297" s="40" t="s">
        <v>1991</v>
      </c>
      <c r="D297" s="40" t="s">
        <v>30</v>
      </c>
      <c r="E297" s="40" t="s">
        <v>25</v>
      </c>
      <c r="F297" s="47" t="s">
        <v>2524</v>
      </c>
      <c r="G297" s="40" t="s">
        <v>26</v>
      </c>
      <c r="H297" s="40" t="s">
        <v>33</v>
      </c>
      <c r="I297" s="40" t="s">
        <v>63</v>
      </c>
      <c r="J297" s="40">
        <v>27.5</v>
      </c>
      <c r="K297" s="40">
        <v>14.8</v>
      </c>
      <c r="L297" s="40">
        <v>11.2</v>
      </c>
      <c r="M297" s="40"/>
      <c r="N297" s="40"/>
      <c r="O297" s="40"/>
      <c r="P297" s="40"/>
      <c r="Q297" s="40">
        <v>13</v>
      </c>
      <c r="R297" s="40">
        <v>71</v>
      </c>
      <c r="S297" s="40">
        <f t="shared" ref="S297:S304" si="12">R297-Q297</f>
        <v>58</v>
      </c>
      <c r="T297" s="40">
        <f>2+21</f>
        <v>23</v>
      </c>
      <c r="U297" s="40"/>
      <c r="V297" s="40"/>
      <c r="W297" s="40"/>
      <c r="X297" s="40">
        <v>494</v>
      </c>
      <c r="Y297" s="40"/>
      <c r="Z297" s="40"/>
      <c r="AA297" s="40"/>
      <c r="AB297" s="40"/>
      <c r="AC297" s="40" t="s">
        <v>59</v>
      </c>
      <c r="AD297" s="40" t="s">
        <v>216</v>
      </c>
      <c r="AE297" s="40"/>
      <c r="AF297" s="40"/>
    </row>
    <row r="298" spans="1:32">
      <c r="A298" s="40" t="s">
        <v>1740</v>
      </c>
      <c r="B298" s="88">
        <v>40967</v>
      </c>
      <c r="C298" s="40" t="s">
        <v>1959</v>
      </c>
      <c r="D298" s="40" t="s">
        <v>30</v>
      </c>
      <c r="E298" s="40" t="s">
        <v>25</v>
      </c>
      <c r="F298" s="47" t="s">
        <v>2525</v>
      </c>
      <c r="G298" s="40" t="s">
        <v>26</v>
      </c>
      <c r="H298" s="40" t="s">
        <v>27</v>
      </c>
      <c r="I298" s="40" t="s">
        <v>40</v>
      </c>
      <c r="J298" s="40">
        <v>25.75</v>
      </c>
      <c r="K298" s="40">
        <v>14.25</v>
      </c>
      <c r="L298" s="40">
        <v>18</v>
      </c>
      <c r="M298" s="40"/>
      <c r="N298" s="40"/>
      <c r="O298" s="40"/>
      <c r="P298" s="40"/>
      <c r="Q298" s="40">
        <v>13</v>
      </c>
      <c r="R298" s="40">
        <v>65</v>
      </c>
      <c r="S298" s="40">
        <f t="shared" si="12"/>
        <v>52</v>
      </c>
      <c r="T298" s="40">
        <f>7+26</f>
        <v>33</v>
      </c>
      <c r="U298" s="40"/>
      <c r="V298" s="40"/>
      <c r="W298" s="40"/>
      <c r="X298" s="40">
        <v>498</v>
      </c>
      <c r="Y298" s="40"/>
      <c r="Z298" s="40"/>
      <c r="AA298" s="40"/>
      <c r="AB298" s="40"/>
      <c r="AC298" s="40" t="s">
        <v>59</v>
      </c>
      <c r="AD298" s="40" t="s">
        <v>45</v>
      </c>
      <c r="AE298" s="40"/>
      <c r="AF298" s="40"/>
    </row>
    <row r="299" spans="1:32">
      <c r="A299" s="40" t="s">
        <v>1741</v>
      </c>
      <c r="B299" s="88">
        <v>40968</v>
      </c>
      <c r="C299" s="40" t="s">
        <v>1992</v>
      </c>
      <c r="D299" s="40" t="s">
        <v>35</v>
      </c>
      <c r="E299" s="40" t="s">
        <v>25</v>
      </c>
      <c r="F299" s="47" t="s">
        <v>2526</v>
      </c>
      <c r="G299" s="40" t="s">
        <v>224</v>
      </c>
      <c r="H299" s="40" t="s">
        <v>66</v>
      </c>
      <c r="I299" s="40"/>
      <c r="J299" s="40">
        <v>23.3</v>
      </c>
      <c r="K299" s="40">
        <v>13</v>
      </c>
      <c r="L299" s="40">
        <v>10.3</v>
      </c>
      <c r="M299" s="40"/>
      <c r="N299" s="40"/>
      <c r="O299" s="40"/>
      <c r="P299" s="40"/>
      <c r="Q299" s="40">
        <v>13</v>
      </c>
      <c r="R299" s="40">
        <v>42</v>
      </c>
      <c r="S299" s="40">
        <f t="shared" si="12"/>
        <v>29</v>
      </c>
      <c r="T299" s="40">
        <f>1+8</f>
        <v>9</v>
      </c>
      <c r="U299" s="40"/>
      <c r="V299" s="40"/>
      <c r="W299" s="40"/>
      <c r="X299" s="40">
        <v>504</v>
      </c>
      <c r="Y299" s="40"/>
      <c r="Z299" s="40"/>
      <c r="AA299" s="40"/>
      <c r="AB299" s="40"/>
      <c r="AC299" s="40" t="s">
        <v>59</v>
      </c>
      <c r="AD299" s="40" t="s">
        <v>77</v>
      </c>
      <c r="AE299" s="40"/>
      <c r="AF299" s="40"/>
    </row>
    <row r="300" spans="1:32">
      <c r="A300" s="40" t="s">
        <v>1741</v>
      </c>
      <c r="B300" s="88">
        <v>40968</v>
      </c>
      <c r="C300" s="40" t="s">
        <v>1990</v>
      </c>
      <c r="D300" s="40" t="s">
        <v>146</v>
      </c>
      <c r="E300" s="40" t="s">
        <v>25</v>
      </c>
      <c r="F300" s="47" t="s">
        <v>2527</v>
      </c>
      <c r="G300" s="40" t="s">
        <v>26</v>
      </c>
      <c r="H300" s="40" t="s">
        <v>27</v>
      </c>
      <c r="I300" s="40" t="s">
        <v>88</v>
      </c>
      <c r="J300" s="40">
        <v>22.65</v>
      </c>
      <c r="K300" s="40">
        <v>14.4</v>
      </c>
      <c r="L300" s="40">
        <v>16.95</v>
      </c>
      <c r="M300" s="40"/>
      <c r="N300" s="40"/>
      <c r="O300" s="40"/>
      <c r="P300" s="40"/>
      <c r="Q300" s="40">
        <v>13</v>
      </c>
      <c r="R300" s="40">
        <v>48</v>
      </c>
      <c r="S300" s="40">
        <f t="shared" si="12"/>
        <v>35</v>
      </c>
      <c r="T300" s="40">
        <f>2</f>
        <v>2</v>
      </c>
      <c r="U300" s="40"/>
      <c r="V300" s="40"/>
      <c r="W300" s="40"/>
      <c r="X300" s="40">
        <v>505</v>
      </c>
      <c r="Y300" s="40"/>
      <c r="Z300" s="40"/>
      <c r="AA300" s="40"/>
      <c r="AB300" s="40"/>
      <c r="AC300" s="40" t="s">
        <v>59</v>
      </c>
      <c r="AD300" s="40" t="s">
        <v>59</v>
      </c>
      <c r="AE300" s="40"/>
      <c r="AF300" s="40"/>
    </row>
    <row r="301" spans="1:32">
      <c r="A301" s="40" t="s">
        <v>1741</v>
      </c>
      <c r="B301" s="88">
        <v>40968</v>
      </c>
      <c r="C301" s="40" t="s">
        <v>1976</v>
      </c>
      <c r="D301" s="40" t="s">
        <v>37</v>
      </c>
      <c r="E301" s="40" t="s">
        <v>25</v>
      </c>
      <c r="F301" s="47" t="s">
        <v>2528</v>
      </c>
      <c r="G301" s="40" t="s">
        <v>26</v>
      </c>
      <c r="H301" s="40" t="s">
        <v>33</v>
      </c>
      <c r="I301" s="40" t="s">
        <v>63</v>
      </c>
      <c r="J301" s="40">
        <v>31</v>
      </c>
      <c r="K301" s="40">
        <v>17.7</v>
      </c>
      <c r="L301" s="40">
        <v>18.5</v>
      </c>
      <c r="M301" s="40"/>
      <c r="N301" s="40"/>
      <c r="O301" s="40"/>
      <c r="P301" s="40"/>
      <c r="Q301" s="40">
        <v>13</v>
      </c>
      <c r="R301" s="40">
        <v>96</v>
      </c>
      <c r="S301" s="40">
        <f t="shared" si="12"/>
        <v>83</v>
      </c>
      <c r="T301" s="40">
        <f>3</f>
        <v>3</v>
      </c>
      <c r="U301" s="40"/>
      <c r="V301" s="40"/>
      <c r="W301" s="40"/>
      <c r="X301" s="40">
        <v>502</v>
      </c>
      <c r="Y301" s="40"/>
      <c r="Z301" s="40"/>
      <c r="AA301" s="40"/>
      <c r="AB301" s="40"/>
      <c r="AC301" s="40" t="s">
        <v>59</v>
      </c>
      <c r="AD301" s="40" t="s">
        <v>216</v>
      </c>
      <c r="AE301" s="40"/>
      <c r="AF301" s="40"/>
    </row>
    <row r="302" spans="1:32">
      <c r="A302" s="40" t="s">
        <v>1741</v>
      </c>
      <c r="B302" s="88">
        <v>40968</v>
      </c>
      <c r="C302" s="40" t="s">
        <v>1995</v>
      </c>
      <c r="D302" s="40" t="s">
        <v>30</v>
      </c>
      <c r="E302" s="40" t="s">
        <v>25</v>
      </c>
      <c r="F302" s="47" t="s">
        <v>2529</v>
      </c>
      <c r="G302" s="40" t="s">
        <v>26</v>
      </c>
      <c r="H302" s="40" t="s">
        <v>27</v>
      </c>
      <c r="I302" s="40" t="s">
        <v>40</v>
      </c>
      <c r="J302" s="40">
        <v>25.25</v>
      </c>
      <c r="K302" s="40">
        <v>15.85</v>
      </c>
      <c r="L302" s="40">
        <v>19</v>
      </c>
      <c r="M302" s="40"/>
      <c r="N302" s="40"/>
      <c r="O302" s="40"/>
      <c r="P302" s="40"/>
      <c r="Q302" s="40">
        <v>13</v>
      </c>
      <c r="R302" s="40">
        <v>66</v>
      </c>
      <c r="S302" s="40">
        <f t="shared" si="12"/>
        <v>53</v>
      </c>
      <c r="T302" s="40">
        <f>4+23</f>
        <v>27</v>
      </c>
      <c r="U302" s="40"/>
      <c r="V302" s="40"/>
      <c r="W302" s="40"/>
      <c r="X302" s="40">
        <v>503</v>
      </c>
      <c r="Y302" s="40"/>
      <c r="Z302" s="40"/>
      <c r="AA302" s="40"/>
      <c r="AB302" s="40"/>
      <c r="AC302" s="40" t="s">
        <v>59</v>
      </c>
      <c r="AD302" s="40" t="s">
        <v>45</v>
      </c>
      <c r="AE302" s="40"/>
      <c r="AF302" s="40"/>
    </row>
    <row r="303" spans="1:32" s="91" customFormat="1">
      <c r="A303" s="40" t="s">
        <v>1742</v>
      </c>
      <c r="B303" s="88">
        <v>40969</v>
      </c>
      <c r="C303" s="40" t="s">
        <v>1961</v>
      </c>
      <c r="D303" s="40" t="s">
        <v>35</v>
      </c>
      <c r="E303" s="40" t="s">
        <v>25</v>
      </c>
      <c r="F303" s="47" t="s">
        <v>2530</v>
      </c>
      <c r="G303" s="40" t="s">
        <v>26</v>
      </c>
      <c r="H303" s="40" t="s">
        <v>27</v>
      </c>
      <c r="I303" s="40" t="s">
        <v>40</v>
      </c>
      <c r="J303" s="40">
        <v>23.45</v>
      </c>
      <c r="K303" s="40">
        <v>14.1</v>
      </c>
      <c r="L303" s="40">
        <v>21.55</v>
      </c>
      <c r="M303" s="40"/>
      <c r="N303" s="40"/>
      <c r="O303" s="40"/>
      <c r="P303" s="40"/>
      <c r="Q303" s="40">
        <v>13</v>
      </c>
      <c r="R303" s="40">
        <v>87</v>
      </c>
      <c r="S303" s="40">
        <f t="shared" si="12"/>
        <v>74</v>
      </c>
      <c r="T303" s="40">
        <f>4</f>
        <v>4</v>
      </c>
      <c r="U303" s="40"/>
      <c r="V303" s="40"/>
      <c r="W303" s="40"/>
      <c r="X303" s="40">
        <v>507</v>
      </c>
      <c r="Y303" s="40"/>
      <c r="Z303" s="40"/>
      <c r="AA303" s="40"/>
      <c r="AB303" s="40"/>
      <c r="AC303" s="40" t="s">
        <v>59</v>
      </c>
      <c r="AD303" s="40" t="s">
        <v>45</v>
      </c>
      <c r="AE303" s="40"/>
      <c r="AF303" s="40"/>
    </row>
    <row r="304" spans="1:32">
      <c r="A304" s="40" t="s">
        <v>1742</v>
      </c>
      <c r="B304" s="88">
        <v>40969</v>
      </c>
      <c r="C304" s="40" t="s">
        <v>1977</v>
      </c>
      <c r="D304" s="40" t="s">
        <v>35</v>
      </c>
      <c r="E304" s="40" t="s">
        <v>25</v>
      </c>
      <c r="F304" s="47" t="s">
        <v>2531</v>
      </c>
      <c r="G304" s="40" t="s">
        <v>26</v>
      </c>
      <c r="H304" s="40" t="s">
        <v>27</v>
      </c>
      <c r="I304" s="40" t="s">
        <v>40</v>
      </c>
      <c r="J304" s="40">
        <v>24.8</v>
      </c>
      <c r="K304" s="40">
        <v>14</v>
      </c>
      <c r="L304" s="40">
        <v>25</v>
      </c>
      <c r="M304" s="40"/>
      <c r="N304" s="40"/>
      <c r="O304" s="40"/>
      <c r="P304" s="40"/>
      <c r="Q304" s="40">
        <v>13</v>
      </c>
      <c r="R304" s="40">
        <v>93</v>
      </c>
      <c r="S304" s="40">
        <f t="shared" si="12"/>
        <v>80</v>
      </c>
      <c r="T304" s="40">
        <f>2</f>
        <v>2</v>
      </c>
      <c r="U304" s="40"/>
      <c r="V304" s="40"/>
      <c r="W304" s="40"/>
      <c r="X304" s="40">
        <v>511</v>
      </c>
      <c r="Y304" s="40"/>
      <c r="Z304" s="40"/>
      <c r="AA304" s="40"/>
      <c r="AB304" s="40"/>
      <c r="AC304" s="40" t="s">
        <v>59</v>
      </c>
      <c r="AD304" s="40" t="s">
        <v>59</v>
      </c>
      <c r="AE304" s="40"/>
      <c r="AF304" s="40"/>
    </row>
    <row r="305" spans="1:32">
      <c r="A305" s="40" t="s">
        <v>1742</v>
      </c>
      <c r="B305" s="88">
        <v>40969</v>
      </c>
      <c r="C305" s="40" t="s">
        <v>1965</v>
      </c>
      <c r="D305" s="40" t="s">
        <v>35</v>
      </c>
      <c r="E305" s="40" t="s">
        <v>25</v>
      </c>
      <c r="F305" s="47" t="s">
        <v>2532</v>
      </c>
      <c r="G305" s="40" t="s">
        <v>26</v>
      </c>
      <c r="H305" s="40" t="s">
        <v>33</v>
      </c>
      <c r="I305" s="40"/>
      <c r="J305" s="40">
        <v>25.5</v>
      </c>
      <c r="K305" s="40">
        <v>14.6</v>
      </c>
      <c r="L305" s="40">
        <v>6.3</v>
      </c>
      <c r="M305" s="40"/>
      <c r="N305" s="40"/>
      <c r="O305" s="40"/>
      <c r="P305" s="40"/>
      <c r="Q305" s="40">
        <v>13</v>
      </c>
      <c r="R305" s="40">
        <v>44</v>
      </c>
      <c r="S305" s="40">
        <f>44-13</f>
        <v>31</v>
      </c>
      <c r="T305" s="40">
        <v>3</v>
      </c>
      <c r="U305" s="40"/>
      <c r="V305" s="40"/>
      <c r="W305" s="40"/>
      <c r="X305" s="40">
        <v>510</v>
      </c>
      <c r="Y305" s="40"/>
      <c r="Z305" s="40"/>
      <c r="AA305" s="40"/>
      <c r="AB305" s="40"/>
      <c r="AC305" s="40" t="s">
        <v>45</v>
      </c>
      <c r="AD305" s="40" t="s">
        <v>79</v>
      </c>
      <c r="AE305" s="40"/>
      <c r="AF305" s="40"/>
    </row>
    <row r="306" spans="1:32">
      <c r="A306" s="40" t="s">
        <v>1742</v>
      </c>
      <c r="B306" s="88">
        <v>40969</v>
      </c>
      <c r="C306" s="40" t="s">
        <v>1984</v>
      </c>
      <c r="D306" s="40" t="s">
        <v>36</v>
      </c>
      <c r="E306" s="40" t="s">
        <v>25</v>
      </c>
      <c r="F306" s="47" t="s">
        <v>2533</v>
      </c>
      <c r="G306" s="40" t="s">
        <v>26</v>
      </c>
      <c r="H306" s="40" t="s">
        <v>33</v>
      </c>
      <c r="I306" s="40"/>
      <c r="J306" s="40">
        <v>34</v>
      </c>
      <c r="K306" s="40"/>
      <c r="L306" s="40">
        <v>6.6</v>
      </c>
      <c r="M306" s="40">
        <v>131.6</v>
      </c>
      <c r="N306" s="40">
        <v>92.9</v>
      </c>
      <c r="O306" s="40"/>
      <c r="P306" s="40"/>
      <c r="Q306" s="40">
        <v>13</v>
      </c>
      <c r="R306" s="40">
        <v>115</v>
      </c>
      <c r="S306" s="40">
        <f>115-13</f>
        <v>102</v>
      </c>
      <c r="T306" s="40">
        <v>0</v>
      </c>
      <c r="U306" s="40"/>
      <c r="V306" s="40"/>
      <c r="W306" s="40"/>
      <c r="X306" s="40"/>
      <c r="Y306" s="40"/>
      <c r="Z306" s="40"/>
      <c r="AA306" s="40"/>
      <c r="AB306" s="40"/>
      <c r="AC306" s="40" t="s">
        <v>45</v>
      </c>
      <c r="AD306" s="40" t="s">
        <v>77</v>
      </c>
      <c r="AE306" s="40"/>
      <c r="AF306" s="40"/>
    </row>
    <row r="307" spans="1:32">
      <c r="A307" s="40" t="s">
        <v>1742</v>
      </c>
      <c r="B307" s="88">
        <v>40969</v>
      </c>
      <c r="C307" s="40" t="s">
        <v>1997</v>
      </c>
      <c r="D307" s="40" t="s">
        <v>36</v>
      </c>
      <c r="E307" s="40" t="s">
        <v>25</v>
      </c>
      <c r="F307" s="47" t="s">
        <v>2534</v>
      </c>
      <c r="G307" s="40" t="s">
        <v>26</v>
      </c>
      <c r="H307" s="40" t="s">
        <v>27</v>
      </c>
      <c r="I307" s="40" t="s">
        <v>40</v>
      </c>
      <c r="J307" s="40">
        <v>30.1</v>
      </c>
      <c r="K307" s="40"/>
      <c r="L307" s="40">
        <v>28.75</v>
      </c>
      <c r="M307" s="40">
        <v>146.30000000000001</v>
      </c>
      <c r="N307" s="40">
        <v>92.5</v>
      </c>
      <c r="O307" s="40"/>
      <c r="P307" s="40"/>
      <c r="Q307" s="40">
        <v>13</v>
      </c>
      <c r="R307" s="40">
        <v>114</v>
      </c>
      <c r="S307" s="40">
        <f>R307-Q307</f>
        <v>101</v>
      </c>
      <c r="T307" s="40">
        <f>1+3</f>
        <v>4</v>
      </c>
      <c r="U307" s="40"/>
      <c r="V307" s="40"/>
      <c r="W307" s="40"/>
      <c r="X307" s="40"/>
      <c r="Y307" s="40"/>
      <c r="Z307" s="40"/>
      <c r="AA307" s="40"/>
      <c r="AB307" s="40"/>
      <c r="AC307" s="40" t="s">
        <v>59</v>
      </c>
      <c r="AD307" s="40" t="s">
        <v>77</v>
      </c>
      <c r="AE307" s="40"/>
      <c r="AF307" s="40"/>
    </row>
    <row r="308" spans="1:32">
      <c r="A308" s="40" t="s">
        <v>1742</v>
      </c>
      <c r="B308" s="88">
        <v>40969</v>
      </c>
      <c r="C308" s="40" t="s">
        <v>1953</v>
      </c>
      <c r="D308" s="40" t="s">
        <v>24</v>
      </c>
      <c r="E308" s="40" t="s">
        <v>25</v>
      </c>
      <c r="F308" s="47" t="s">
        <v>2535</v>
      </c>
      <c r="G308" s="40" t="s">
        <v>26</v>
      </c>
      <c r="H308" s="40" t="s">
        <v>33</v>
      </c>
      <c r="I308" s="40" t="s">
        <v>232</v>
      </c>
      <c r="J308" s="40">
        <v>43.3</v>
      </c>
      <c r="K308" s="40">
        <v>24.9</v>
      </c>
      <c r="L308" s="40">
        <v>16</v>
      </c>
      <c r="M308" s="40"/>
      <c r="N308" s="40"/>
      <c r="O308" s="40"/>
      <c r="P308" s="40"/>
      <c r="Q308" s="40">
        <v>14</v>
      </c>
      <c r="R308" s="40">
        <v>325</v>
      </c>
      <c r="S308" s="40">
        <f>325-14</f>
        <v>311</v>
      </c>
      <c r="T308" s="40">
        <v>9</v>
      </c>
      <c r="U308" s="40"/>
      <c r="V308" s="40"/>
      <c r="W308" s="40"/>
      <c r="X308" s="40">
        <v>508</v>
      </c>
      <c r="Y308" s="40"/>
      <c r="Z308" s="40"/>
      <c r="AA308" s="40"/>
      <c r="AB308" s="40"/>
      <c r="AC308" s="40" t="s">
        <v>45</v>
      </c>
      <c r="AD308" s="40" t="s">
        <v>77</v>
      </c>
      <c r="AE308" s="40"/>
      <c r="AF308" s="40"/>
    </row>
    <row r="309" spans="1:32">
      <c r="A309" s="40" t="s">
        <v>1742</v>
      </c>
      <c r="B309" s="88">
        <v>40969</v>
      </c>
      <c r="C309" s="40" t="s">
        <v>2000</v>
      </c>
      <c r="D309" s="40" t="s">
        <v>29</v>
      </c>
      <c r="E309" s="40" t="s">
        <v>25</v>
      </c>
      <c r="F309" s="47" t="s">
        <v>2536</v>
      </c>
      <c r="G309" s="40" t="s">
        <v>26</v>
      </c>
      <c r="H309" s="40" t="s">
        <v>33</v>
      </c>
      <c r="I309" s="40"/>
      <c r="J309" s="40">
        <v>38.4</v>
      </c>
      <c r="K309" s="40">
        <v>22.5</v>
      </c>
      <c r="L309" s="40">
        <v>11.4</v>
      </c>
      <c r="M309" s="40"/>
      <c r="N309" s="40"/>
      <c r="O309" s="40"/>
      <c r="P309" s="40"/>
      <c r="Q309" s="40">
        <v>13</v>
      </c>
      <c r="R309" s="40">
        <v>114</v>
      </c>
      <c r="S309" s="40">
        <f>R309-Q309</f>
        <v>101</v>
      </c>
      <c r="T309" s="40">
        <f>8+52</f>
        <v>60</v>
      </c>
      <c r="U309" s="40"/>
      <c r="V309" s="40" t="s">
        <v>228</v>
      </c>
      <c r="W309" s="40"/>
      <c r="X309" s="40">
        <v>512</v>
      </c>
      <c r="Y309" s="40"/>
      <c r="Z309" s="40"/>
      <c r="AA309" s="40"/>
      <c r="AB309" s="40"/>
      <c r="AC309" s="40" t="s">
        <v>59</v>
      </c>
      <c r="AD309" s="40" t="s">
        <v>45</v>
      </c>
      <c r="AE309" s="40"/>
      <c r="AF309" s="40"/>
    </row>
    <row r="310" spans="1:32">
      <c r="A310" s="40" t="s">
        <v>1742</v>
      </c>
      <c r="B310" s="88">
        <v>40969</v>
      </c>
      <c r="C310" s="40" t="s">
        <v>2004</v>
      </c>
      <c r="D310" s="40" t="s">
        <v>32</v>
      </c>
      <c r="E310" s="40" t="s">
        <v>25</v>
      </c>
      <c r="F310" s="47" t="s">
        <v>2538</v>
      </c>
      <c r="G310" s="40" t="s">
        <v>26</v>
      </c>
      <c r="H310" s="40" t="s">
        <v>27</v>
      </c>
      <c r="I310" s="40"/>
      <c r="J310" s="40">
        <v>24.1</v>
      </c>
      <c r="K310" s="40">
        <v>15.65</v>
      </c>
      <c r="L310" s="40">
        <v>12.6</v>
      </c>
      <c r="M310" s="40"/>
      <c r="N310" s="40"/>
      <c r="O310" s="40"/>
      <c r="P310" s="40"/>
      <c r="Q310" s="40">
        <v>13</v>
      </c>
      <c r="R310" s="40">
        <v>58</v>
      </c>
      <c r="S310" s="40">
        <f>R310-Q310</f>
        <v>45</v>
      </c>
      <c r="T310" s="40">
        <f>3+31</f>
        <v>34</v>
      </c>
      <c r="U310" s="40"/>
      <c r="V310" s="40"/>
      <c r="W310" s="40"/>
      <c r="X310" s="40">
        <v>506</v>
      </c>
      <c r="Y310" s="40"/>
      <c r="Z310" s="40"/>
      <c r="AA310" s="40"/>
      <c r="AB310" s="40"/>
      <c r="AC310" s="40" t="s">
        <v>59</v>
      </c>
      <c r="AD310" s="40" t="s">
        <v>79</v>
      </c>
      <c r="AE310" s="40" t="s">
        <v>236</v>
      </c>
      <c r="AF310" s="40"/>
    </row>
    <row r="311" spans="1:32" s="91" customFormat="1">
      <c r="A311" s="40" t="s">
        <v>1742</v>
      </c>
      <c r="B311" s="88">
        <v>40969</v>
      </c>
      <c r="C311" s="40" t="s">
        <v>2002</v>
      </c>
      <c r="D311" s="40" t="s">
        <v>32</v>
      </c>
      <c r="E311" s="40" t="s">
        <v>25</v>
      </c>
      <c r="F311" s="47" t="s">
        <v>2537</v>
      </c>
      <c r="G311" s="40" t="s">
        <v>26</v>
      </c>
      <c r="H311" s="40" t="s">
        <v>33</v>
      </c>
      <c r="I311" s="40" t="s">
        <v>63</v>
      </c>
      <c r="J311" s="40">
        <v>26.2</v>
      </c>
      <c r="K311" s="40">
        <v>14.45</v>
      </c>
      <c r="L311" s="40">
        <v>10.4</v>
      </c>
      <c r="M311" s="40"/>
      <c r="N311" s="40"/>
      <c r="O311" s="40"/>
      <c r="P311" s="40"/>
      <c r="Q311" s="40">
        <v>13</v>
      </c>
      <c r="R311" s="40">
        <v>65</v>
      </c>
      <c r="S311" s="40">
        <f>R311-Q311</f>
        <v>52</v>
      </c>
      <c r="T311" s="40">
        <f>19+66</f>
        <v>85</v>
      </c>
      <c r="U311" s="40"/>
      <c r="V311" s="40"/>
      <c r="W311" s="40"/>
      <c r="X311" s="40">
        <v>509</v>
      </c>
      <c r="Y311" s="40"/>
      <c r="Z311" s="40"/>
      <c r="AA311" s="40"/>
      <c r="AB311" s="40"/>
      <c r="AC311" s="40" t="s">
        <v>59</v>
      </c>
      <c r="AD311" s="40" t="s">
        <v>77</v>
      </c>
      <c r="AE311" s="40"/>
      <c r="AF311" s="40"/>
    </row>
    <row r="312" spans="1:32">
      <c r="A312" s="40" t="s">
        <v>1743</v>
      </c>
      <c r="B312" s="88">
        <v>40970</v>
      </c>
      <c r="C312" s="40" t="s">
        <v>1979</v>
      </c>
      <c r="D312" s="40" t="s">
        <v>35</v>
      </c>
      <c r="E312" s="40" t="s">
        <v>25</v>
      </c>
      <c r="F312" s="47" t="s">
        <v>2539</v>
      </c>
      <c r="G312" s="40" t="s">
        <v>26</v>
      </c>
      <c r="H312" s="40" t="s">
        <v>33</v>
      </c>
      <c r="I312" s="40" t="s">
        <v>238</v>
      </c>
      <c r="J312" s="40">
        <v>24.85</v>
      </c>
      <c r="K312" s="40">
        <v>15.5</v>
      </c>
      <c r="L312" s="40">
        <v>6.5</v>
      </c>
      <c r="M312" s="40"/>
      <c r="N312" s="40"/>
      <c r="O312" s="40"/>
      <c r="P312" s="40"/>
      <c r="Q312" s="40">
        <v>14</v>
      </c>
      <c r="R312" s="40">
        <v>63</v>
      </c>
      <c r="S312" s="40">
        <f>63-13</f>
        <v>50</v>
      </c>
      <c r="T312" s="40">
        <v>6</v>
      </c>
      <c r="U312" s="40"/>
      <c r="V312" s="40"/>
      <c r="W312" s="40"/>
      <c r="X312" s="40">
        <v>515</v>
      </c>
      <c r="Y312" s="40"/>
      <c r="Z312" s="40"/>
      <c r="AA312" s="40"/>
      <c r="AB312" s="40"/>
      <c r="AC312" s="40" t="s">
        <v>45</v>
      </c>
      <c r="AD312" s="40" t="s">
        <v>77</v>
      </c>
      <c r="AE312" s="40"/>
      <c r="AF312" s="40"/>
    </row>
    <row r="313" spans="1:32">
      <c r="A313" s="40" t="s">
        <v>1743</v>
      </c>
      <c r="B313" s="88">
        <v>40970</v>
      </c>
      <c r="C313" s="40" t="s">
        <v>1987</v>
      </c>
      <c r="D313" s="40" t="s">
        <v>36</v>
      </c>
      <c r="E313" s="40" t="s">
        <v>25</v>
      </c>
      <c r="F313" s="47" t="s">
        <v>2540</v>
      </c>
      <c r="G313" s="40" t="s">
        <v>26</v>
      </c>
      <c r="H313" s="40" t="s">
        <v>33</v>
      </c>
      <c r="I313" s="40"/>
      <c r="J313" s="40">
        <v>34</v>
      </c>
      <c r="K313" s="40"/>
      <c r="L313" s="40">
        <v>4.0999999999999996</v>
      </c>
      <c r="M313" s="40">
        <v>136.6</v>
      </c>
      <c r="N313" s="40">
        <v>90</v>
      </c>
      <c r="O313" s="40"/>
      <c r="P313" s="40"/>
      <c r="Q313" s="40">
        <v>14</v>
      </c>
      <c r="R313" s="40">
        <v>96</v>
      </c>
      <c r="S313" s="40">
        <f>96-14</f>
        <v>82</v>
      </c>
      <c r="T313" s="40">
        <v>0</v>
      </c>
      <c r="U313" s="40"/>
      <c r="V313" s="40" t="s">
        <v>234</v>
      </c>
      <c r="W313" s="40"/>
      <c r="X313" s="40"/>
      <c r="Y313" s="40"/>
      <c r="Z313" s="40"/>
      <c r="AA313" s="40"/>
      <c r="AB313" s="40"/>
      <c r="AC313" s="40" t="s">
        <v>45</v>
      </c>
      <c r="AD313" s="40" t="s">
        <v>77</v>
      </c>
      <c r="AE313" s="40"/>
      <c r="AF313" s="40"/>
    </row>
    <row r="314" spans="1:32">
      <c r="A314" s="40" t="s">
        <v>1743</v>
      </c>
      <c r="B314" s="88">
        <v>40970</v>
      </c>
      <c r="C314" s="40" t="s">
        <v>1996</v>
      </c>
      <c r="D314" s="40" t="s">
        <v>31</v>
      </c>
      <c r="E314" s="40" t="s">
        <v>25</v>
      </c>
      <c r="F314" s="47" t="s">
        <v>2541</v>
      </c>
      <c r="G314" s="40" t="s">
        <v>26</v>
      </c>
      <c r="H314" s="40" t="s">
        <v>27</v>
      </c>
      <c r="I314" s="40" t="s">
        <v>40</v>
      </c>
      <c r="J314" s="40">
        <v>43.3</v>
      </c>
      <c r="K314" s="40">
        <v>21.5</v>
      </c>
      <c r="L314" s="40">
        <v>33.700000000000003</v>
      </c>
      <c r="M314" s="40"/>
      <c r="N314" s="40"/>
      <c r="O314" s="40"/>
      <c r="P314" s="40"/>
      <c r="Q314" s="40">
        <v>14</v>
      </c>
      <c r="R314" s="40">
        <v>230</v>
      </c>
      <c r="S314" s="40">
        <f>230-14</f>
        <v>216</v>
      </c>
      <c r="T314" s="40">
        <v>29</v>
      </c>
      <c r="U314" s="40"/>
      <c r="V314" s="40" t="s">
        <v>237</v>
      </c>
      <c r="W314" s="40"/>
      <c r="X314" s="40">
        <v>514</v>
      </c>
      <c r="Y314" s="40"/>
      <c r="Z314" s="40"/>
      <c r="AA314" s="40"/>
      <c r="AB314" s="40"/>
      <c r="AC314" s="40" t="s">
        <v>45</v>
      </c>
      <c r="AD314" s="40" t="s">
        <v>45</v>
      </c>
      <c r="AE314" s="40"/>
      <c r="AF314" s="40"/>
    </row>
    <row r="315" spans="1:32">
      <c r="A315" s="40" t="s">
        <v>1743</v>
      </c>
      <c r="B315" s="88">
        <v>40970</v>
      </c>
      <c r="C315" s="40" t="s">
        <v>1985</v>
      </c>
      <c r="D315" s="40" t="s">
        <v>29</v>
      </c>
      <c r="E315" s="40" t="s">
        <v>25</v>
      </c>
      <c r="F315" s="47" t="s">
        <v>2542</v>
      </c>
      <c r="G315" s="40" t="s">
        <v>26</v>
      </c>
      <c r="H315" s="40" t="s">
        <v>27</v>
      </c>
      <c r="I315" s="40" t="s">
        <v>40</v>
      </c>
      <c r="J315" s="40">
        <v>43.9</v>
      </c>
      <c r="K315" s="40">
        <v>24</v>
      </c>
      <c r="L315" s="40">
        <v>28.9</v>
      </c>
      <c r="M315" s="40"/>
      <c r="N315" s="40"/>
      <c r="O315" s="40"/>
      <c r="P315" s="40"/>
      <c r="Q315" s="40">
        <v>13</v>
      </c>
      <c r="R315" s="40">
        <v>202</v>
      </c>
      <c r="S315" s="40">
        <f>202-13</f>
        <v>189</v>
      </c>
      <c r="T315" s="40">
        <v>163</v>
      </c>
      <c r="U315" s="40"/>
      <c r="V315" s="40"/>
      <c r="W315" s="40"/>
      <c r="X315" s="40">
        <v>513</v>
      </c>
      <c r="Y315" s="40"/>
      <c r="Z315" s="40"/>
      <c r="AA315" s="40"/>
      <c r="AB315" s="40"/>
      <c r="AC315" s="40" t="s">
        <v>45</v>
      </c>
      <c r="AD315" s="40" t="s">
        <v>45</v>
      </c>
      <c r="AE315" s="40"/>
      <c r="AF315" s="45"/>
    </row>
    <row r="316" spans="1:32">
      <c r="A316" s="40" t="s">
        <v>1744</v>
      </c>
      <c r="B316" s="88">
        <v>40974</v>
      </c>
      <c r="C316" s="40" t="s">
        <v>2008</v>
      </c>
      <c r="D316" s="40" t="s">
        <v>239</v>
      </c>
      <c r="E316" s="40" t="s">
        <v>25</v>
      </c>
      <c r="F316" s="47" t="s">
        <v>2543</v>
      </c>
      <c r="G316" s="40" t="s">
        <v>26</v>
      </c>
      <c r="H316" s="40" t="s">
        <v>27</v>
      </c>
      <c r="I316" s="40" t="s">
        <v>40</v>
      </c>
      <c r="J316" s="40">
        <v>43.7</v>
      </c>
      <c r="K316" s="40"/>
      <c r="L316" s="40">
        <v>19.100000000000001</v>
      </c>
      <c r="M316" s="40">
        <f>153+42.25</f>
        <v>195.25</v>
      </c>
      <c r="N316" s="40">
        <f>153+30.9</f>
        <v>183.9</v>
      </c>
      <c r="O316" s="40"/>
      <c r="P316" s="40">
        <v>43.2</v>
      </c>
      <c r="Q316" s="40">
        <v>13</v>
      </c>
      <c r="R316" s="40">
        <v>254</v>
      </c>
      <c r="S316" s="40">
        <f>R316-Q316</f>
        <v>241</v>
      </c>
      <c r="T316" s="40">
        <v>0</v>
      </c>
      <c r="U316" s="40"/>
      <c r="V316" s="40"/>
      <c r="W316" s="40"/>
      <c r="X316" s="40"/>
      <c r="Y316" s="40"/>
      <c r="Z316" s="40"/>
      <c r="AA316" s="40"/>
      <c r="AB316" s="40"/>
      <c r="AC316" s="40" t="s">
        <v>59</v>
      </c>
      <c r="AD316" s="40" t="s">
        <v>240</v>
      </c>
      <c r="AE316" s="40"/>
      <c r="AF316" s="40"/>
    </row>
    <row r="317" spans="1:32">
      <c r="A317" s="40" t="s">
        <v>1744</v>
      </c>
      <c r="B317" s="88">
        <v>40974</v>
      </c>
      <c r="C317" s="40" t="s">
        <v>2009</v>
      </c>
      <c r="D317" s="40" t="s">
        <v>24</v>
      </c>
      <c r="E317" s="40" t="s">
        <v>25</v>
      </c>
      <c r="F317" s="47" t="s">
        <v>2544</v>
      </c>
      <c r="G317" s="40" t="s">
        <v>26</v>
      </c>
      <c r="H317" s="40" t="s">
        <v>33</v>
      </c>
      <c r="I317" s="40" t="s">
        <v>232</v>
      </c>
      <c r="J317" s="40">
        <v>45</v>
      </c>
      <c r="K317" s="40">
        <v>25.7</v>
      </c>
      <c r="L317" s="40">
        <v>21.3</v>
      </c>
      <c r="M317" s="40"/>
      <c r="N317" s="40"/>
      <c r="O317" s="40"/>
      <c r="P317" s="40"/>
      <c r="Q317" s="40">
        <v>13</v>
      </c>
      <c r="R317" s="40">
        <v>380</v>
      </c>
      <c r="S317" s="40">
        <f>380-13</f>
        <v>367</v>
      </c>
      <c r="T317" s="40">
        <v>7</v>
      </c>
      <c r="U317" s="40"/>
      <c r="V317" s="40" t="s">
        <v>246</v>
      </c>
      <c r="W317" s="40"/>
      <c r="X317" s="40">
        <v>519</v>
      </c>
      <c r="Y317" s="40"/>
      <c r="Z317" s="40"/>
      <c r="AA317" s="40"/>
      <c r="AB317" s="40"/>
      <c r="AC317" s="40" t="s">
        <v>45</v>
      </c>
      <c r="AD317" s="40" t="s">
        <v>241</v>
      </c>
      <c r="AE317" s="40" t="s">
        <v>242</v>
      </c>
      <c r="AF317" s="40"/>
    </row>
    <row r="318" spans="1:32">
      <c r="A318" s="40" t="s">
        <v>1744</v>
      </c>
      <c r="B318" s="88">
        <v>40974</v>
      </c>
      <c r="C318" s="40" t="s">
        <v>2010</v>
      </c>
      <c r="D318" s="40" t="s">
        <v>24</v>
      </c>
      <c r="E318" s="40" t="s">
        <v>25</v>
      </c>
      <c r="F318" s="47" t="s">
        <v>2545</v>
      </c>
      <c r="G318" s="40" t="s">
        <v>227</v>
      </c>
      <c r="H318" s="40" t="s">
        <v>27</v>
      </c>
      <c r="I318" s="40"/>
      <c r="J318" s="40">
        <v>42</v>
      </c>
      <c r="K318" s="40">
        <v>23.6</v>
      </c>
      <c r="L318" s="40">
        <v>27.8</v>
      </c>
      <c r="M318" s="40"/>
      <c r="N318" s="40"/>
      <c r="O318" s="40"/>
      <c r="P318" s="40"/>
      <c r="Q318" s="40">
        <v>13</v>
      </c>
      <c r="R318" s="40">
        <v>230</v>
      </c>
      <c r="S318" s="40">
        <f>R318-Q318</f>
        <v>217</v>
      </c>
      <c r="T318" s="40">
        <f>1+5</f>
        <v>6</v>
      </c>
      <c r="U318" s="40"/>
      <c r="V318" s="40"/>
      <c r="W318" s="40"/>
      <c r="X318" s="40">
        <v>520</v>
      </c>
      <c r="Y318" s="40"/>
      <c r="Z318" s="40"/>
      <c r="AA318" s="40"/>
      <c r="AB318" s="40"/>
      <c r="AC318" s="40" t="s">
        <v>59</v>
      </c>
      <c r="AD318" s="40" t="s">
        <v>240</v>
      </c>
      <c r="AE318" s="40"/>
      <c r="AF318" s="40"/>
    </row>
    <row r="319" spans="1:32">
      <c r="A319" s="40" t="s">
        <v>1744</v>
      </c>
      <c r="B319" s="88">
        <v>40974</v>
      </c>
      <c r="C319" s="40" t="s">
        <v>2011</v>
      </c>
      <c r="D319" s="40" t="s">
        <v>146</v>
      </c>
      <c r="E319" s="40" t="s">
        <v>25</v>
      </c>
      <c r="F319" s="47" t="s">
        <v>2546</v>
      </c>
      <c r="G319" s="40" t="s">
        <v>26</v>
      </c>
      <c r="H319" s="40" t="s">
        <v>27</v>
      </c>
      <c r="I319" s="40" t="s">
        <v>40</v>
      </c>
      <c r="J319" s="40">
        <v>23.7</v>
      </c>
      <c r="K319" s="40">
        <v>13.7</v>
      </c>
      <c r="L319" s="40">
        <v>21.3</v>
      </c>
      <c r="M319" s="40"/>
      <c r="N319" s="40"/>
      <c r="O319" s="40"/>
      <c r="P319" s="40"/>
      <c r="Q319" s="40">
        <v>13</v>
      </c>
      <c r="R319" s="40">
        <v>55</v>
      </c>
      <c r="S319" s="40">
        <f>55-13</f>
        <v>42</v>
      </c>
      <c r="T319" s="40">
        <v>8</v>
      </c>
      <c r="U319" s="40"/>
      <c r="V319" s="40"/>
      <c r="W319" s="40"/>
      <c r="X319" s="40">
        <v>521</v>
      </c>
      <c r="Y319" s="40"/>
      <c r="Z319" s="40"/>
      <c r="AA319" s="40"/>
      <c r="AB319" s="40"/>
      <c r="AC319" s="40" t="s">
        <v>45</v>
      </c>
      <c r="AD319" s="40" t="s">
        <v>240</v>
      </c>
      <c r="AE319" s="40"/>
      <c r="AF319" s="40"/>
    </row>
    <row r="320" spans="1:32">
      <c r="A320" s="40" t="s">
        <v>1744</v>
      </c>
      <c r="B320" s="88">
        <v>40974</v>
      </c>
      <c r="C320" s="40" t="s">
        <v>2012</v>
      </c>
      <c r="D320" s="40" t="s">
        <v>146</v>
      </c>
      <c r="E320" s="40" t="s">
        <v>25</v>
      </c>
      <c r="F320" s="47" t="s">
        <v>2547</v>
      </c>
      <c r="G320" s="40" t="s">
        <v>26</v>
      </c>
      <c r="H320" s="40" t="s">
        <v>27</v>
      </c>
      <c r="I320" s="40" t="s">
        <v>88</v>
      </c>
      <c r="J320" s="40">
        <v>22.6</v>
      </c>
      <c r="K320" s="40">
        <v>13.5</v>
      </c>
      <c r="L320" s="40">
        <v>19.3</v>
      </c>
      <c r="M320" s="40"/>
      <c r="N320" s="40"/>
      <c r="O320" s="40"/>
      <c r="P320" s="40"/>
      <c r="Q320" s="40">
        <v>13</v>
      </c>
      <c r="R320" s="40">
        <v>53</v>
      </c>
      <c r="S320" s="40">
        <f>R320-Q320</f>
        <v>40</v>
      </c>
      <c r="T320" s="40">
        <v>2</v>
      </c>
      <c r="U320" s="40"/>
      <c r="V320" s="40"/>
      <c r="W320" s="40"/>
      <c r="X320" s="40">
        <v>516</v>
      </c>
      <c r="Y320" s="40"/>
      <c r="Z320" s="40"/>
      <c r="AA320" s="40"/>
      <c r="AB320" s="40"/>
      <c r="AC320" s="40" t="s">
        <v>59</v>
      </c>
      <c r="AD320" s="40" t="s">
        <v>240</v>
      </c>
      <c r="AE320" s="40" t="s">
        <v>248</v>
      </c>
      <c r="AF320" s="40"/>
    </row>
    <row r="321" spans="1:32">
      <c r="A321" s="40" t="s">
        <v>1744</v>
      </c>
      <c r="B321" s="88">
        <v>40974</v>
      </c>
      <c r="C321" s="40" t="s">
        <v>2013</v>
      </c>
      <c r="D321" s="40" t="s">
        <v>146</v>
      </c>
      <c r="E321" s="40" t="s">
        <v>25</v>
      </c>
      <c r="F321" s="47" t="s">
        <v>2548</v>
      </c>
      <c r="G321" s="40" t="s">
        <v>26</v>
      </c>
      <c r="H321" s="40" t="s">
        <v>33</v>
      </c>
      <c r="I321" s="40" t="s">
        <v>63</v>
      </c>
      <c r="J321" s="40">
        <v>23.3</v>
      </c>
      <c r="K321" s="40">
        <v>12.5</v>
      </c>
      <c r="L321" s="40">
        <v>5.9</v>
      </c>
      <c r="M321" s="40"/>
      <c r="N321" s="40"/>
      <c r="O321" s="40"/>
      <c r="P321" s="40"/>
      <c r="Q321" s="40">
        <v>13</v>
      </c>
      <c r="R321" s="40">
        <v>49</v>
      </c>
      <c r="S321" s="40">
        <f>49-13</f>
        <v>36</v>
      </c>
      <c r="T321" s="40">
        <v>10</v>
      </c>
      <c r="U321" s="40"/>
      <c r="V321" s="40"/>
      <c r="W321" s="40"/>
      <c r="X321" s="40">
        <v>525</v>
      </c>
      <c r="Y321" s="40"/>
      <c r="Z321" s="40"/>
      <c r="AA321" s="40"/>
      <c r="AB321" s="40"/>
      <c r="AC321" s="40" t="s">
        <v>45</v>
      </c>
      <c r="AD321" s="40" t="s">
        <v>241</v>
      </c>
      <c r="AE321" s="40"/>
      <c r="AF321" s="40"/>
    </row>
    <row r="322" spans="1:32">
      <c r="A322" s="40" t="s">
        <v>1744</v>
      </c>
      <c r="B322" s="88">
        <v>40974</v>
      </c>
      <c r="C322" s="40" t="s">
        <v>2014</v>
      </c>
      <c r="D322" s="40" t="s">
        <v>29</v>
      </c>
      <c r="E322" s="40" t="s">
        <v>25</v>
      </c>
      <c r="F322" s="47" t="s">
        <v>2549</v>
      </c>
      <c r="G322" s="40" t="s">
        <v>26</v>
      </c>
      <c r="H322" s="40" t="s">
        <v>27</v>
      </c>
      <c r="I322" s="40" t="s">
        <v>40</v>
      </c>
      <c r="J322" s="40">
        <v>38.200000000000003</v>
      </c>
      <c r="K322" s="40">
        <v>21.5</v>
      </c>
      <c r="L322" s="40">
        <v>28.5</v>
      </c>
      <c r="M322" s="40"/>
      <c r="N322" s="40"/>
      <c r="O322" s="40"/>
      <c r="P322" s="40"/>
      <c r="Q322" s="40">
        <v>13</v>
      </c>
      <c r="R322" s="40">
        <v>152</v>
      </c>
      <c r="S322" s="40">
        <f>R322-Q322</f>
        <v>139</v>
      </c>
      <c r="T322" s="40">
        <f>9+44</f>
        <v>53</v>
      </c>
      <c r="U322" s="40"/>
      <c r="V322" s="40"/>
      <c r="W322" s="40"/>
      <c r="X322" s="40">
        <v>522</v>
      </c>
      <c r="Y322" s="40"/>
      <c r="Z322" s="40"/>
      <c r="AA322" s="40"/>
      <c r="AB322" s="40"/>
      <c r="AC322" s="40" t="s">
        <v>59</v>
      </c>
      <c r="AD322" s="40" t="s">
        <v>240</v>
      </c>
      <c r="AE322" s="40"/>
      <c r="AF322" s="40"/>
    </row>
    <row r="323" spans="1:32">
      <c r="A323" s="40" t="s">
        <v>1744</v>
      </c>
      <c r="B323" s="88">
        <v>40974</v>
      </c>
      <c r="C323" s="40" t="s">
        <v>2015</v>
      </c>
      <c r="D323" s="40" t="s">
        <v>32</v>
      </c>
      <c r="E323" s="40" t="s">
        <v>25</v>
      </c>
      <c r="F323" s="47" t="s">
        <v>2550</v>
      </c>
      <c r="G323" s="40" t="s">
        <v>26</v>
      </c>
      <c r="H323" s="40" t="s">
        <v>27</v>
      </c>
      <c r="I323" s="40"/>
      <c r="J323" s="40">
        <v>26.1</v>
      </c>
      <c r="K323" s="40">
        <v>15.2</v>
      </c>
      <c r="L323" s="40">
        <v>16</v>
      </c>
      <c r="M323" s="40"/>
      <c r="N323" s="40"/>
      <c r="O323" s="40"/>
      <c r="P323" s="40"/>
      <c r="Q323" s="40">
        <v>13</v>
      </c>
      <c r="R323" s="40">
        <v>74</v>
      </c>
      <c r="S323" s="40">
        <f>R323-Q323</f>
        <v>61</v>
      </c>
      <c r="T323" s="40">
        <f>17+55</f>
        <v>72</v>
      </c>
      <c r="U323" s="40"/>
      <c r="V323" s="40"/>
      <c r="W323" s="40"/>
      <c r="X323" s="40">
        <v>524</v>
      </c>
      <c r="Y323" s="40"/>
      <c r="Z323" s="40"/>
      <c r="AA323" s="40"/>
      <c r="AB323" s="40"/>
      <c r="AC323" s="40" t="s">
        <v>59</v>
      </c>
      <c r="AD323" s="40" t="s">
        <v>105</v>
      </c>
      <c r="AE323" s="40"/>
      <c r="AF323" s="40"/>
    </row>
    <row r="324" spans="1:32">
      <c r="A324" s="40" t="s">
        <v>1744</v>
      </c>
      <c r="B324" s="88">
        <v>40974</v>
      </c>
      <c r="C324" s="40" t="s">
        <v>2016</v>
      </c>
      <c r="D324" s="40" t="s">
        <v>32</v>
      </c>
      <c r="E324" s="40" t="s">
        <v>25</v>
      </c>
      <c r="F324" s="47" t="s">
        <v>2551</v>
      </c>
      <c r="G324" s="40" t="s">
        <v>26</v>
      </c>
      <c r="H324" s="40" t="s">
        <v>33</v>
      </c>
      <c r="I324" s="40" t="s">
        <v>63</v>
      </c>
      <c r="J324" s="40">
        <v>24.9</v>
      </c>
      <c r="K324" s="40">
        <v>16.399999999999999</v>
      </c>
      <c r="L324" s="40">
        <v>12.7</v>
      </c>
      <c r="M324" s="40"/>
      <c r="N324" s="40"/>
      <c r="O324" s="40"/>
      <c r="P324" s="40"/>
      <c r="Q324" s="40">
        <v>13</v>
      </c>
      <c r="R324" s="40">
        <v>75</v>
      </c>
      <c r="S324" s="40">
        <f>R324-Q324</f>
        <v>62</v>
      </c>
      <c r="T324" s="40">
        <f>6+80</f>
        <v>86</v>
      </c>
      <c r="U324" s="40"/>
      <c r="V324" s="40"/>
      <c r="W324" s="40"/>
      <c r="X324" s="40">
        <v>518</v>
      </c>
      <c r="Y324" s="40"/>
      <c r="Z324" s="40"/>
      <c r="AA324" s="40"/>
      <c r="AB324" s="40"/>
      <c r="AC324" s="40" t="s">
        <v>59</v>
      </c>
      <c r="AD324" s="40" t="s">
        <v>117</v>
      </c>
      <c r="AE324" s="40"/>
      <c r="AF324" s="40"/>
    </row>
    <row r="325" spans="1:32">
      <c r="A325" s="40" t="s">
        <v>1744</v>
      </c>
      <c r="B325" s="88">
        <v>40974</v>
      </c>
      <c r="C325" s="40" t="s">
        <v>2017</v>
      </c>
      <c r="D325" s="40" t="s">
        <v>32</v>
      </c>
      <c r="E325" s="40" t="s">
        <v>25</v>
      </c>
      <c r="F325" s="47" t="s">
        <v>2552</v>
      </c>
      <c r="G325" s="40" t="s">
        <v>26</v>
      </c>
      <c r="H325" s="40" t="s">
        <v>33</v>
      </c>
      <c r="I325" s="40" t="s">
        <v>156</v>
      </c>
      <c r="J325" s="40">
        <v>26.9</v>
      </c>
      <c r="K325" s="40">
        <v>16.100000000000001</v>
      </c>
      <c r="L325" s="40">
        <v>13</v>
      </c>
      <c r="M325" s="40"/>
      <c r="N325" s="40"/>
      <c r="O325" s="40"/>
      <c r="P325" s="40"/>
      <c r="Q325" s="40">
        <v>13</v>
      </c>
      <c r="R325" s="40">
        <v>91</v>
      </c>
      <c r="S325" s="40">
        <f>R325-Q325</f>
        <v>78</v>
      </c>
      <c r="T325" s="40">
        <f>3+36</f>
        <v>39</v>
      </c>
      <c r="U325" s="40"/>
      <c r="V325" s="40"/>
      <c r="W325" s="40"/>
      <c r="X325" s="40">
        <v>526</v>
      </c>
      <c r="Y325" s="40"/>
      <c r="Z325" s="40"/>
      <c r="AA325" s="40"/>
      <c r="AB325" s="40"/>
      <c r="AC325" s="40" t="s">
        <v>59</v>
      </c>
      <c r="AD325" s="40" t="s">
        <v>244</v>
      </c>
      <c r="AE325" s="40"/>
      <c r="AF325" s="40"/>
    </row>
    <row r="326" spans="1:32">
      <c r="A326" s="40" t="s">
        <v>1744</v>
      </c>
      <c r="B326" s="88">
        <v>40974</v>
      </c>
      <c r="C326" s="40" t="s">
        <v>2018</v>
      </c>
      <c r="D326" s="40" t="s">
        <v>32</v>
      </c>
      <c r="E326" s="40" t="s">
        <v>25</v>
      </c>
      <c r="F326" s="47" t="s">
        <v>2553</v>
      </c>
      <c r="G326" s="40" t="s">
        <v>26</v>
      </c>
      <c r="H326" s="40" t="s">
        <v>33</v>
      </c>
      <c r="I326" s="40" t="s">
        <v>63</v>
      </c>
      <c r="J326" s="40">
        <v>25.8</v>
      </c>
      <c r="K326" s="40">
        <v>15.5</v>
      </c>
      <c r="L326" s="40">
        <v>6.3</v>
      </c>
      <c r="M326" s="40"/>
      <c r="N326" s="40"/>
      <c r="O326" s="40"/>
      <c r="P326" s="40"/>
      <c r="Q326" s="40">
        <v>13</v>
      </c>
      <c r="R326" s="40">
        <v>59</v>
      </c>
      <c r="S326" s="40">
        <f>59-13</f>
        <v>46</v>
      </c>
      <c r="T326" s="40">
        <v>21</v>
      </c>
      <c r="U326" s="40"/>
      <c r="V326" s="40"/>
      <c r="W326" s="40"/>
      <c r="X326" s="40">
        <v>523</v>
      </c>
      <c r="Y326" s="40"/>
      <c r="Z326" s="40"/>
      <c r="AA326" s="40"/>
      <c r="AB326" s="40"/>
      <c r="AC326" s="40" t="s">
        <v>45</v>
      </c>
      <c r="AD326" s="40" t="s">
        <v>117</v>
      </c>
      <c r="AE326" s="40" t="s">
        <v>251</v>
      </c>
      <c r="AF326" s="45"/>
    </row>
    <row r="327" spans="1:32">
      <c r="A327" s="40" t="s">
        <v>1744</v>
      </c>
      <c r="B327" s="88">
        <v>40974</v>
      </c>
      <c r="C327" s="40" t="s">
        <v>2019</v>
      </c>
      <c r="D327" s="40" t="s">
        <v>30</v>
      </c>
      <c r="E327" s="40" t="s">
        <v>25</v>
      </c>
      <c r="F327" s="47" t="s">
        <v>2554</v>
      </c>
      <c r="G327" s="40" t="s">
        <v>26</v>
      </c>
      <c r="H327" s="40" t="s">
        <v>27</v>
      </c>
      <c r="I327" s="40" t="s">
        <v>40</v>
      </c>
      <c r="J327" s="40">
        <v>29.4</v>
      </c>
      <c r="K327" s="40">
        <v>18.5</v>
      </c>
      <c r="L327" s="40">
        <v>15.4</v>
      </c>
      <c r="M327" s="40"/>
      <c r="N327" s="40"/>
      <c r="O327" s="40"/>
      <c r="P327" s="40"/>
      <c r="Q327" s="40">
        <v>13</v>
      </c>
      <c r="R327" s="40">
        <v>54</v>
      </c>
      <c r="S327" s="40">
        <f>54-13</f>
        <v>41</v>
      </c>
      <c r="T327" s="40">
        <v>14</v>
      </c>
      <c r="U327" s="40"/>
      <c r="V327" s="40" t="s">
        <v>245</v>
      </c>
      <c r="W327" s="40"/>
      <c r="X327" s="40">
        <v>517</v>
      </c>
      <c r="Y327" s="40"/>
      <c r="Z327" s="40"/>
      <c r="AA327" s="40"/>
      <c r="AB327" s="40"/>
      <c r="AC327" s="40" t="s">
        <v>45</v>
      </c>
      <c r="AD327" s="40" t="s">
        <v>105</v>
      </c>
      <c r="AE327" s="40"/>
      <c r="AF327" s="40"/>
    </row>
    <row r="328" spans="1:32">
      <c r="A328" s="40" t="s">
        <v>1744</v>
      </c>
      <c r="B328" s="88">
        <v>40974</v>
      </c>
      <c r="C328" s="40" t="s">
        <v>2020</v>
      </c>
      <c r="D328" s="40" t="s">
        <v>30</v>
      </c>
      <c r="E328" s="40" t="s">
        <v>25</v>
      </c>
      <c r="F328" s="47" t="s">
        <v>2555</v>
      </c>
      <c r="G328" s="40" t="s">
        <v>26</v>
      </c>
      <c r="H328" s="40" t="s">
        <v>27</v>
      </c>
      <c r="I328" s="40" t="s">
        <v>40</v>
      </c>
      <c r="J328" s="40">
        <v>30</v>
      </c>
      <c r="K328" s="40">
        <v>18.399999999999999</v>
      </c>
      <c r="L328" s="40">
        <v>16</v>
      </c>
      <c r="M328" s="40"/>
      <c r="N328" s="40"/>
      <c r="O328" s="40"/>
      <c r="P328" s="40"/>
      <c r="Q328" s="40">
        <v>14</v>
      </c>
      <c r="R328" s="40">
        <v>70</v>
      </c>
      <c r="S328" s="40">
        <f>70-14</f>
        <v>56</v>
      </c>
      <c r="T328" s="40">
        <v>27</v>
      </c>
      <c r="U328" s="40"/>
      <c r="V328" s="40"/>
      <c r="W328" s="40"/>
      <c r="X328" s="40">
        <v>527</v>
      </c>
      <c r="Y328" s="40"/>
      <c r="Z328" s="40"/>
      <c r="AA328" s="40"/>
      <c r="AB328" s="40"/>
      <c r="AC328" s="40" t="s">
        <v>45</v>
      </c>
      <c r="AD328" s="40" t="s">
        <v>190</v>
      </c>
      <c r="AE328" s="40"/>
      <c r="AF328" s="40"/>
    </row>
    <row r="329" spans="1:32">
      <c r="A329" s="40" t="s">
        <v>1745</v>
      </c>
      <c r="B329" s="88">
        <v>40975</v>
      </c>
      <c r="C329" s="40" t="s">
        <v>2021</v>
      </c>
      <c r="D329" s="40" t="s">
        <v>121</v>
      </c>
      <c r="E329" s="40" t="s">
        <v>25</v>
      </c>
      <c r="F329" s="40" t="s">
        <v>2556</v>
      </c>
      <c r="G329" s="40" t="s">
        <v>26</v>
      </c>
      <c r="H329" s="40" t="s">
        <v>33</v>
      </c>
      <c r="I329" s="40" t="s">
        <v>252</v>
      </c>
      <c r="J329" s="40">
        <v>48.1</v>
      </c>
      <c r="K329" s="40"/>
      <c r="L329" s="40">
        <v>6.9</v>
      </c>
      <c r="M329" s="40">
        <f>153+41</f>
        <v>194</v>
      </c>
      <c r="N329" s="40">
        <f>153+42.4</f>
        <v>195.4</v>
      </c>
      <c r="O329" s="40"/>
      <c r="P329" s="40">
        <v>34.5</v>
      </c>
      <c r="Q329" s="40">
        <v>14</v>
      </c>
      <c r="R329" s="40">
        <v>178</v>
      </c>
      <c r="S329" s="40">
        <f t="shared" ref="S329:S334" si="13">R329-Q329</f>
        <v>164</v>
      </c>
      <c r="T329" s="40">
        <v>2</v>
      </c>
      <c r="U329" s="40"/>
      <c r="V329" s="40"/>
      <c r="W329" s="40"/>
      <c r="X329" s="40"/>
      <c r="Y329" s="40"/>
      <c r="Z329" s="40"/>
      <c r="AA329" s="40"/>
      <c r="AB329" s="40"/>
      <c r="AC329" s="40" t="s">
        <v>59</v>
      </c>
      <c r="AD329" s="40" t="s">
        <v>79</v>
      </c>
      <c r="AE329" s="40"/>
      <c r="AF329" s="40"/>
    </row>
    <row r="330" spans="1:32">
      <c r="A330" s="40" t="s">
        <v>1745</v>
      </c>
      <c r="B330" s="88">
        <v>40975</v>
      </c>
      <c r="C330" s="40" t="s">
        <v>2022</v>
      </c>
      <c r="D330" s="40" t="s">
        <v>24</v>
      </c>
      <c r="E330" s="40" t="s">
        <v>25</v>
      </c>
      <c r="F330" s="47" t="s">
        <v>2557</v>
      </c>
      <c r="G330" s="40" t="s">
        <v>26</v>
      </c>
      <c r="H330" s="40" t="s">
        <v>33</v>
      </c>
      <c r="I330" s="40" t="s">
        <v>250</v>
      </c>
      <c r="J330" s="40">
        <v>43.8</v>
      </c>
      <c r="K330" s="40">
        <v>24</v>
      </c>
      <c r="L330" s="40">
        <v>20.3</v>
      </c>
      <c r="M330" s="40"/>
      <c r="N330" s="40"/>
      <c r="O330" s="40"/>
      <c r="P330" s="40"/>
      <c r="Q330" s="40">
        <v>13</v>
      </c>
      <c r="R330" s="40">
        <v>340</v>
      </c>
      <c r="S330" s="40">
        <f t="shared" si="13"/>
        <v>327</v>
      </c>
      <c r="T330" s="40">
        <f>3</f>
        <v>3</v>
      </c>
      <c r="U330" s="40"/>
      <c r="V330" s="40"/>
      <c r="W330" s="40"/>
      <c r="X330" s="40">
        <v>531</v>
      </c>
      <c r="Y330" s="40"/>
      <c r="Z330" s="40"/>
      <c r="AA330" s="40"/>
      <c r="AB330" s="40"/>
      <c r="AC330" s="40" t="s">
        <v>59</v>
      </c>
      <c r="AD330" s="40" t="s">
        <v>59</v>
      </c>
      <c r="AE330" s="40"/>
      <c r="AF330" s="40"/>
    </row>
    <row r="331" spans="1:32">
      <c r="A331" s="40" t="s">
        <v>1745</v>
      </c>
      <c r="B331" s="88">
        <v>40975</v>
      </c>
      <c r="C331" s="40" t="s">
        <v>2024</v>
      </c>
      <c r="D331" s="40" t="s">
        <v>31</v>
      </c>
      <c r="E331" s="40" t="s">
        <v>25</v>
      </c>
      <c r="F331" s="47" t="s">
        <v>2558</v>
      </c>
      <c r="G331" s="40" t="s">
        <v>26</v>
      </c>
      <c r="H331" s="40" t="s">
        <v>33</v>
      </c>
      <c r="I331" s="40" t="s">
        <v>63</v>
      </c>
      <c r="J331" s="40">
        <v>39.6</v>
      </c>
      <c r="K331" s="40">
        <v>20.6</v>
      </c>
      <c r="L331" s="40">
        <v>19.5</v>
      </c>
      <c r="M331" s="40"/>
      <c r="N331" s="40"/>
      <c r="O331" s="40"/>
      <c r="P331" s="40"/>
      <c r="Q331" s="40">
        <v>14</v>
      </c>
      <c r="R331" s="40">
        <v>145</v>
      </c>
      <c r="S331" s="40">
        <f t="shared" si="13"/>
        <v>131</v>
      </c>
      <c r="T331" s="40">
        <v>12</v>
      </c>
      <c r="U331" s="40"/>
      <c r="V331" s="40"/>
      <c r="W331" s="40"/>
      <c r="X331" s="40">
        <v>532</v>
      </c>
      <c r="Y331" s="40"/>
      <c r="Z331" s="40"/>
      <c r="AA331" s="40"/>
      <c r="AB331" s="40"/>
      <c r="AC331" s="40" t="s">
        <v>59</v>
      </c>
      <c r="AD331" s="40" t="s">
        <v>59</v>
      </c>
      <c r="AE331" s="40"/>
      <c r="AF331" s="40"/>
    </row>
    <row r="332" spans="1:32">
      <c r="A332" s="40" t="s">
        <v>1745</v>
      </c>
      <c r="B332" s="88">
        <v>40975</v>
      </c>
      <c r="C332" s="40" t="s">
        <v>2025</v>
      </c>
      <c r="D332" s="40" t="s">
        <v>29</v>
      </c>
      <c r="E332" s="40" t="s">
        <v>25</v>
      </c>
      <c r="F332" s="47" t="s">
        <v>2559</v>
      </c>
      <c r="G332" s="40" t="s">
        <v>26</v>
      </c>
      <c r="H332" s="40" t="s">
        <v>27</v>
      </c>
      <c r="I332" s="40" t="s">
        <v>40</v>
      </c>
      <c r="J332" s="40">
        <v>42.6</v>
      </c>
      <c r="K332" s="40">
        <v>23.4</v>
      </c>
      <c r="L332" s="40">
        <v>26.5</v>
      </c>
      <c r="M332" s="40"/>
      <c r="N332" s="40"/>
      <c r="O332" s="40"/>
      <c r="P332" s="40"/>
      <c r="Q332" s="40">
        <v>13</v>
      </c>
      <c r="R332" s="40">
        <v>162</v>
      </c>
      <c r="S332" s="40">
        <f t="shared" si="13"/>
        <v>149</v>
      </c>
      <c r="T332" s="40">
        <f>17+103</f>
        <v>120</v>
      </c>
      <c r="U332" s="40"/>
      <c r="V332" s="40"/>
      <c r="W332" s="40"/>
      <c r="X332" s="40">
        <v>530</v>
      </c>
      <c r="Y332" s="40"/>
      <c r="Z332" s="40"/>
      <c r="AA332" s="40"/>
      <c r="AB332" s="40"/>
      <c r="AC332" s="40" t="s">
        <v>59</v>
      </c>
      <c r="AD332" s="40" t="s">
        <v>59</v>
      </c>
      <c r="AE332" s="40"/>
      <c r="AF332" s="40"/>
    </row>
    <row r="333" spans="1:32">
      <c r="A333" s="40" t="s">
        <v>1745</v>
      </c>
      <c r="B333" s="88">
        <v>40975</v>
      </c>
      <c r="C333" s="40" t="s">
        <v>2027</v>
      </c>
      <c r="D333" s="40" t="s">
        <v>30</v>
      </c>
      <c r="E333" s="40" t="s">
        <v>25</v>
      </c>
      <c r="F333" s="47" t="s">
        <v>2560</v>
      </c>
      <c r="G333" s="40" t="s">
        <v>26</v>
      </c>
      <c r="H333" s="40" t="s">
        <v>33</v>
      </c>
      <c r="I333" s="40" t="s">
        <v>249</v>
      </c>
      <c r="J333" s="40">
        <v>26.4</v>
      </c>
      <c r="K333" s="40">
        <v>14.2</v>
      </c>
      <c r="L333" s="40">
        <v>10.5</v>
      </c>
      <c r="M333" s="40"/>
      <c r="N333" s="40"/>
      <c r="O333" s="40"/>
      <c r="P333" s="40"/>
      <c r="Q333" s="40">
        <v>13</v>
      </c>
      <c r="R333" s="40">
        <v>71</v>
      </c>
      <c r="S333" s="40">
        <f t="shared" si="13"/>
        <v>58</v>
      </c>
      <c r="T333" s="40">
        <f>7+33</f>
        <v>40</v>
      </c>
      <c r="U333" s="40"/>
      <c r="V333" s="40"/>
      <c r="W333" s="40"/>
      <c r="X333" s="40">
        <v>528</v>
      </c>
      <c r="Y333" s="40"/>
      <c r="Z333" s="40"/>
      <c r="AA333" s="40"/>
      <c r="AB333" s="40"/>
      <c r="AC333" s="40" t="s">
        <v>59</v>
      </c>
      <c r="AD333" s="40" t="s">
        <v>79</v>
      </c>
      <c r="AE333" s="40"/>
      <c r="AF333" s="40"/>
    </row>
    <row r="334" spans="1:32">
      <c r="A334" s="40" t="s">
        <v>1745</v>
      </c>
      <c r="B334" s="88">
        <v>40975</v>
      </c>
      <c r="C334" s="40" t="s">
        <v>2029</v>
      </c>
      <c r="D334" s="40" t="s">
        <v>30</v>
      </c>
      <c r="E334" s="40" t="s">
        <v>25</v>
      </c>
      <c r="F334" s="47" t="s">
        <v>2561</v>
      </c>
      <c r="G334" s="40" t="s">
        <v>26</v>
      </c>
      <c r="H334" s="40" t="s">
        <v>33</v>
      </c>
      <c r="I334" s="40" t="s">
        <v>63</v>
      </c>
      <c r="J334" s="40">
        <v>26.4</v>
      </c>
      <c r="K334" s="40">
        <v>15.8</v>
      </c>
      <c r="L334" s="40">
        <v>10.5</v>
      </c>
      <c r="M334" s="40"/>
      <c r="N334" s="40"/>
      <c r="O334" s="40"/>
      <c r="P334" s="40"/>
      <c r="Q334" s="40">
        <v>14</v>
      </c>
      <c r="R334" s="40">
        <v>60</v>
      </c>
      <c r="S334" s="40">
        <f t="shared" si="13"/>
        <v>46</v>
      </c>
      <c r="T334" s="40">
        <f>3+29</f>
        <v>32</v>
      </c>
      <c r="U334" s="40"/>
      <c r="V334" s="40"/>
      <c r="W334" s="40"/>
      <c r="X334" s="40">
        <v>529</v>
      </c>
      <c r="Y334" s="40"/>
      <c r="Z334" s="40"/>
      <c r="AA334" s="40"/>
      <c r="AB334" s="40"/>
      <c r="AC334" s="40" t="s">
        <v>59</v>
      </c>
      <c r="AD334" s="40" t="s">
        <v>105</v>
      </c>
      <c r="AE334" s="40" t="s">
        <v>258</v>
      </c>
      <c r="AF334" s="40"/>
    </row>
    <row r="335" spans="1:32">
      <c r="A335" s="40" t="s">
        <v>1746</v>
      </c>
      <c r="B335" s="88">
        <v>40976</v>
      </c>
      <c r="C335" s="40" t="s">
        <v>2031</v>
      </c>
      <c r="D335" s="40" t="s">
        <v>36</v>
      </c>
      <c r="E335" s="40" t="s">
        <v>25</v>
      </c>
      <c r="F335" s="47" t="s">
        <v>2562</v>
      </c>
      <c r="G335" s="40" t="s">
        <v>26</v>
      </c>
      <c r="H335" s="40" t="s">
        <v>27</v>
      </c>
      <c r="I335" s="40" t="s">
        <v>40</v>
      </c>
      <c r="J335" s="40">
        <v>34.9</v>
      </c>
      <c r="K335" s="40"/>
      <c r="L335" s="40">
        <v>29.7</v>
      </c>
      <c r="M335" s="40">
        <f>130+16.6</f>
        <v>146.6</v>
      </c>
      <c r="N335" s="40">
        <v>76.400000000000006</v>
      </c>
      <c r="O335" s="40"/>
      <c r="P335" s="40"/>
      <c r="Q335" s="40">
        <v>13</v>
      </c>
      <c r="R335" s="40">
        <v>128</v>
      </c>
      <c r="S335" s="40">
        <f>128-13</f>
        <v>115</v>
      </c>
      <c r="T335" s="40">
        <v>3</v>
      </c>
      <c r="U335" s="40"/>
      <c r="V335" s="40"/>
      <c r="W335" s="40"/>
      <c r="X335" s="40"/>
      <c r="Y335" s="40"/>
      <c r="Z335" s="40"/>
      <c r="AA335" s="40"/>
      <c r="AB335" s="40"/>
      <c r="AC335" s="40" t="s">
        <v>45</v>
      </c>
      <c r="AD335" s="40" t="s">
        <v>45</v>
      </c>
      <c r="AE335" s="40"/>
      <c r="AF335" s="40"/>
    </row>
    <row r="336" spans="1:32">
      <c r="A336" s="40" t="s">
        <v>1746</v>
      </c>
      <c r="B336" s="88">
        <v>40976</v>
      </c>
      <c r="C336" s="40" t="s">
        <v>2033</v>
      </c>
      <c r="D336" s="40" t="s">
        <v>146</v>
      </c>
      <c r="E336" s="40" t="s">
        <v>25</v>
      </c>
      <c r="F336" s="47" t="s">
        <v>2563</v>
      </c>
      <c r="G336" s="40" t="s">
        <v>26</v>
      </c>
      <c r="H336" s="40" t="s">
        <v>27</v>
      </c>
      <c r="I336" s="40" t="s">
        <v>40</v>
      </c>
      <c r="J336" s="40">
        <v>22.9</v>
      </c>
      <c r="K336" s="40">
        <v>14.9</v>
      </c>
      <c r="L336" s="40">
        <v>19.3</v>
      </c>
      <c r="M336" s="40"/>
      <c r="N336" s="40"/>
      <c r="O336" s="40"/>
      <c r="P336" s="40"/>
      <c r="Q336" s="40">
        <v>13</v>
      </c>
      <c r="R336" s="40">
        <v>49</v>
      </c>
      <c r="S336" s="40">
        <f>49-13</f>
        <v>36</v>
      </c>
      <c r="T336" s="40">
        <v>0</v>
      </c>
      <c r="U336" s="40"/>
      <c r="V336" s="40"/>
      <c r="W336" s="40"/>
      <c r="X336" s="40">
        <v>534</v>
      </c>
      <c r="Y336" s="40"/>
      <c r="Z336" s="40"/>
      <c r="AA336" s="40"/>
      <c r="AB336" s="40"/>
      <c r="AC336" s="40" t="s">
        <v>45</v>
      </c>
      <c r="AD336" s="40" t="s">
        <v>79</v>
      </c>
      <c r="AE336" s="40"/>
      <c r="AF336" s="40"/>
    </row>
    <row r="337" spans="1:32">
      <c r="A337" s="40" t="s">
        <v>1746</v>
      </c>
      <c r="B337" s="88">
        <v>40976</v>
      </c>
      <c r="C337" s="40" t="s">
        <v>2037</v>
      </c>
      <c r="D337" s="40" t="s">
        <v>30</v>
      </c>
      <c r="E337" s="40" t="s">
        <v>25</v>
      </c>
      <c r="F337" s="47" t="s">
        <v>2564</v>
      </c>
      <c r="G337" s="40" t="s">
        <v>26</v>
      </c>
      <c r="H337" s="40" t="s">
        <v>27</v>
      </c>
      <c r="I337" s="40" t="s">
        <v>40</v>
      </c>
      <c r="J337" s="40">
        <v>27.7</v>
      </c>
      <c r="K337" s="40">
        <v>17.5</v>
      </c>
      <c r="L337" s="40">
        <v>14.8</v>
      </c>
      <c r="M337" s="40"/>
      <c r="N337" s="40"/>
      <c r="O337" s="40"/>
      <c r="P337" s="40"/>
      <c r="Q337" s="40">
        <v>13</v>
      </c>
      <c r="R337" s="40">
        <v>66</v>
      </c>
      <c r="S337" s="40">
        <f>66-13</f>
        <v>53</v>
      </c>
      <c r="T337" s="40"/>
      <c r="U337" s="40"/>
      <c r="V337" s="40" t="s">
        <v>255</v>
      </c>
      <c r="W337" s="40"/>
      <c r="X337" s="40">
        <v>533</v>
      </c>
      <c r="Y337" s="40"/>
      <c r="Z337" s="40"/>
      <c r="AA337" s="40"/>
      <c r="AB337" s="40"/>
      <c r="AC337" s="40" t="s">
        <v>45</v>
      </c>
      <c r="AD337" s="40" t="s">
        <v>59</v>
      </c>
      <c r="AE337" s="40"/>
      <c r="AF337" s="40"/>
    </row>
    <row r="338" spans="1:32">
      <c r="A338" s="40" t="s">
        <v>1747</v>
      </c>
      <c r="B338" s="88">
        <v>40977</v>
      </c>
      <c r="C338" s="40" t="s">
        <v>2021</v>
      </c>
      <c r="D338" s="40" t="s">
        <v>239</v>
      </c>
      <c r="E338" s="40" t="s">
        <v>25</v>
      </c>
      <c r="F338" s="47" t="s">
        <v>2565</v>
      </c>
      <c r="G338" s="40" t="s">
        <v>26</v>
      </c>
      <c r="H338" s="40" t="s">
        <v>33</v>
      </c>
      <c r="I338" s="40"/>
      <c r="J338" s="40">
        <v>46.9</v>
      </c>
      <c r="K338" s="40"/>
      <c r="L338" s="40">
        <v>5.5</v>
      </c>
      <c r="M338" s="40">
        <f>130+51</f>
        <v>181</v>
      </c>
      <c r="N338" s="40">
        <f>130+50</f>
        <v>180</v>
      </c>
      <c r="O338" s="40"/>
      <c r="P338" s="40">
        <v>41.6</v>
      </c>
      <c r="Q338" s="40">
        <v>13</v>
      </c>
      <c r="R338" s="40">
        <v>245</v>
      </c>
      <c r="S338" s="40">
        <f>245-13</f>
        <v>232</v>
      </c>
      <c r="T338" s="40" t="s">
        <v>260</v>
      </c>
      <c r="U338" s="40"/>
      <c r="V338" s="40" t="s">
        <v>261</v>
      </c>
      <c r="W338" s="40"/>
      <c r="X338" s="40"/>
      <c r="Y338" s="40"/>
      <c r="Z338" s="40"/>
      <c r="AA338" s="40"/>
      <c r="AB338" s="40"/>
      <c r="AC338" s="40" t="s">
        <v>45</v>
      </c>
      <c r="AD338" s="40" t="s">
        <v>105</v>
      </c>
      <c r="AE338" s="40"/>
      <c r="AF338" s="40"/>
    </row>
    <row r="339" spans="1:32">
      <c r="A339" s="40" t="s">
        <v>1747</v>
      </c>
      <c r="B339" s="88">
        <v>40977</v>
      </c>
      <c r="C339" s="40" t="s">
        <v>2039</v>
      </c>
      <c r="D339" s="40" t="s">
        <v>36</v>
      </c>
      <c r="E339" s="40" t="s">
        <v>25</v>
      </c>
      <c r="F339" s="47" t="s">
        <v>2566</v>
      </c>
      <c r="G339" s="40" t="s">
        <v>26</v>
      </c>
      <c r="H339" s="40" t="s">
        <v>27</v>
      </c>
      <c r="I339" s="40" t="s">
        <v>40</v>
      </c>
      <c r="J339" s="40">
        <v>33.9</v>
      </c>
      <c r="K339" s="40"/>
      <c r="L339" s="40">
        <v>24.3</v>
      </c>
      <c r="M339" s="40">
        <f>130+15</f>
        <v>145</v>
      </c>
      <c r="N339" s="40">
        <v>81.099999999999994</v>
      </c>
      <c r="O339" s="40"/>
      <c r="P339" s="40"/>
      <c r="Q339" s="40">
        <v>14</v>
      </c>
      <c r="R339" s="40">
        <v>110</v>
      </c>
      <c r="S339" s="40">
        <f>110-14</f>
        <v>96</v>
      </c>
      <c r="T339" s="40">
        <v>3</v>
      </c>
      <c r="U339" s="40"/>
      <c r="V339" s="40"/>
      <c r="W339" s="40"/>
      <c r="X339" s="40"/>
      <c r="Y339" s="40"/>
      <c r="Z339" s="40"/>
      <c r="AA339" s="40"/>
      <c r="AB339" s="40"/>
      <c r="AC339" s="40" t="s">
        <v>45</v>
      </c>
      <c r="AD339" s="40" t="s">
        <v>59</v>
      </c>
      <c r="AE339" s="40"/>
      <c r="AF339" s="40"/>
    </row>
    <row r="340" spans="1:32">
      <c r="A340" s="40" t="s">
        <v>1747</v>
      </c>
      <c r="B340" s="88">
        <v>40977</v>
      </c>
      <c r="C340" s="40" t="s">
        <v>2040</v>
      </c>
      <c r="D340" s="40" t="s">
        <v>24</v>
      </c>
      <c r="E340" s="40" t="s">
        <v>25</v>
      </c>
      <c r="F340" s="47" t="s">
        <v>2567</v>
      </c>
      <c r="G340" s="40" t="s">
        <v>26</v>
      </c>
      <c r="H340" s="40" t="s">
        <v>33</v>
      </c>
      <c r="I340" s="40"/>
      <c r="J340" s="40">
        <v>45.2</v>
      </c>
      <c r="K340" s="40">
        <v>24.9</v>
      </c>
      <c r="L340" s="40">
        <v>27.5</v>
      </c>
      <c r="M340" s="40"/>
      <c r="N340" s="40"/>
      <c r="O340" s="40"/>
      <c r="P340" s="40"/>
      <c r="Q340" s="40">
        <v>13</v>
      </c>
      <c r="R340" s="40">
        <v>245</v>
      </c>
      <c r="S340" s="40">
        <f>245-13</f>
        <v>232</v>
      </c>
      <c r="T340" s="40"/>
      <c r="U340" s="40"/>
      <c r="V340" s="40"/>
      <c r="W340" s="40"/>
      <c r="X340" s="40">
        <v>537</v>
      </c>
      <c r="Y340" s="40"/>
      <c r="Z340" s="40"/>
      <c r="AA340" s="40"/>
      <c r="AB340" s="40"/>
      <c r="AC340" s="40" t="s">
        <v>45</v>
      </c>
      <c r="AD340" s="40" t="s">
        <v>59</v>
      </c>
      <c r="AE340" s="40"/>
      <c r="AF340" s="40"/>
    </row>
    <row r="341" spans="1:32">
      <c r="A341" s="40" t="s">
        <v>1747</v>
      </c>
      <c r="B341" s="88">
        <v>40977</v>
      </c>
      <c r="C341" s="40" t="s">
        <v>2041</v>
      </c>
      <c r="D341" s="40" t="s">
        <v>32</v>
      </c>
      <c r="E341" s="40" t="s">
        <v>25</v>
      </c>
      <c r="F341" s="47" t="s">
        <v>2568</v>
      </c>
      <c r="G341" s="40" t="s">
        <v>26</v>
      </c>
      <c r="H341" s="40" t="s">
        <v>27</v>
      </c>
      <c r="I341" s="40" t="s">
        <v>40</v>
      </c>
      <c r="J341" s="40">
        <v>26.9</v>
      </c>
      <c r="K341" s="40">
        <v>16.5</v>
      </c>
      <c r="L341" s="40">
        <v>13.3</v>
      </c>
      <c r="M341" s="40"/>
      <c r="N341" s="40"/>
      <c r="O341" s="40"/>
      <c r="P341" s="40"/>
      <c r="Q341" s="40">
        <v>13</v>
      </c>
      <c r="R341" s="40">
        <v>68</v>
      </c>
      <c r="S341" s="40">
        <f>68-13</f>
        <v>55</v>
      </c>
      <c r="T341" s="40">
        <v>29</v>
      </c>
      <c r="U341" s="40"/>
      <c r="V341" s="40"/>
      <c r="W341" s="40"/>
      <c r="X341" s="40">
        <v>536</v>
      </c>
      <c r="Y341" s="40"/>
      <c r="Z341" s="40"/>
      <c r="AA341" s="40"/>
      <c r="AB341" s="40"/>
      <c r="AC341" s="40" t="s">
        <v>45</v>
      </c>
      <c r="AD341" s="40" t="s">
        <v>79</v>
      </c>
      <c r="AE341" s="40"/>
      <c r="AF341" s="40"/>
    </row>
    <row r="342" spans="1:32">
      <c r="A342" s="40" t="s">
        <v>1747</v>
      </c>
      <c r="B342" s="88">
        <v>40977</v>
      </c>
      <c r="C342" s="40" t="s">
        <v>2045</v>
      </c>
      <c r="D342" s="40" t="s">
        <v>30</v>
      </c>
      <c r="E342" s="40" t="s">
        <v>25</v>
      </c>
      <c r="F342" s="47" t="s">
        <v>2569</v>
      </c>
      <c r="G342" s="40" t="s">
        <v>26</v>
      </c>
      <c r="H342" s="40" t="s">
        <v>27</v>
      </c>
      <c r="I342" s="40" t="s">
        <v>40</v>
      </c>
      <c r="J342" s="40">
        <v>26.5</v>
      </c>
      <c r="K342" s="40">
        <v>17.100000000000001</v>
      </c>
      <c r="L342" s="40">
        <v>15.5</v>
      </c>
      <c r="M342" s="40"/>
      <c r="N342" s="40"/>
      <c r="O342" s="40"/>
      <c r="P342" s="40"/>
      <c r="Q342" s="40">
        <v>14</v>
      </c>
      <c r="R342" s="40">
        <v>68</v>
      </c>
      <c r="S342" s="40">
        <f>68-14</f>
        <v>54</v>
      </c>
      <c r="T342" s="40">
        <v>34</v>
      </c>
      <c r="U342" s="40"/>
      <c r="V342" s="40"/>
      <c r="W342" s="40"/>
      <c r="X342" s="40">
        <v>535</v>
      </c>
      <c r="Y342" s="40"/>
      <c r="Z342" s="40"/>
      <c r="AA342" s="40"/>
      <c r="AB342" s="40"/>
      <c r="AC342" s="40" t="s">
        <v>45</v>
      </c>
      <c r="AD342" s="40" t="s">
        <v>105</v>
      </c>
      <c r="AE342" s="40"/>
      <c r="AF342" s="40"/>
    </row>
    <row r="343" spans="1:32">
      <c r="A343" s="40" t="s">
        <v>1748</v>
      </c>
      <c r="B343" s="88">
        <v>40978</v>
      </c>
      <c r="C343" s="40" t="s">
        <v>2036</v>
      </c>
      <c r="D343" s="40" t="s">
        <v>121</v>
      </c>
      <c r="E343" s="40" t="s">
        <v>25</v>
      </c>
      <c r="F343" s="47" t="s">
        <v>2570</v>
      </c>
      <c r="G343" s="40" t="s">
        <v>26</v>
      </c>
      <c r="H343" s="40" t="s">
        <v>27</v>
      </c>
      <c r="I343" s="40" t="s">
        <v>40</v>
      </c>
      <c r="J343" s="40">
        <v>50.3</v>
      </c>
      <c r="K343" s="40"/>
      <c r="L343" s="40">
        <v>22.1</v>
      </c>
      <c r="M343" s="40">
        <f>153+32.4</f>
        <v>185.4</v>
      </c>
      <c r="N343" s="40">
        <f>153+39.8</f>
        <v>192.8</v>
      </c>
      <c r="O343" s="40"/>
      <c r="P343" s="40">
        <v>35.35</v>
      </c>
      <c r="Q343" s="40">
        <v>13</v>
      </c>
      <c r="R343" s="40">
        <v>199</v>
      </c>
      <c r="S343" s="40">
        <f t="shared" ref="S343:S370" si="14">R343-Q343</f>
        <v>186</v>
      </c>
      <c r="T343" s="40">
        <v>0</v>
      </c>
      <c r="U343" s="40"/>
      <c r="V343" s="40"/>
      <c r="W343" s="40"/>
      <c r="X343" s="40"/>
      <c r="Y343" s="40"/>
      <c r="Z343" s="40"/>
      <c r="AA343" s="40"/>
      <c r="AB343" s="40"/>
      <c r="AC343" s="40" t="s">
        <v>59</v>
      </c>
      <c r="AD343" s="40" t="s">
        <v>105</v>
      </c>
      <c r="AE343" s="40"/>
      <c r="AF343" s="41"/>
    </row>
    <row r="344" spans="1:32">
      <c r="A344" s="40" t="s">
        <v>1748</v>
      </c>
      <c r="B344" s="88">
        <v>40978</v>
      </c>
      <c r="C344" s="40" t="s">
        <v>2040</v>
      </c>
      <c r="D344" s="40" t="s">
        <v>35</v>
      </c>
      <c r="E344" s="40" t="s">
        <v>25</v>
      </c>
      <c r="F344" s="47" t="s">
        <v>2571</v>
      </c>
      <c r="G344" s="40" t="s">
        <v>26</v>
      </c>
      <c r="H344" s="40" t="s">
        <v>27</v>
      </c>
      <c r="I344" s="40" t="s">
        <v>40</v>
      </c>
      <c r="J344" s="40">
        <v>25.1</v>
      </c>
      <c r="K344" s="40">
        <v>14.35</v>
      </c>
      <c r="L344" s="40">
        <v>19</v>
      </c>
      <c r="M344" s="40"/>
      <c r="N344" s="40"/>
      <c r="O344" s="40"/>
      <c r="P344" s="40"/>
      <c r="Q344" s="40">
        <v>13</v>
      </c>
      <c r="R344" s="40">
        <v>76</v>
      </c>
      <c r="S344" s="40">
        <f t="shared" si="14"/>
        <v>63</v>
      </c>
      <c r="T344" s="40">
        <f>6+6</f>
        <v>12</v>
      </c>
      <c r="U344" s="40"/>
      <c r="V344" s="40"/>
      <c r="W344" s="40"/>
      <c r="X344" s="40">
        <v>542</v>
      </c>
      <c r="Y344" s="40"/>
      <c r="Z344" s="40"/>
      <c r="AA344" s="40"/>
      <c r="AB344" s="40"/>
      <c r="AC344" s="40" t="s">
        <v>59</v>
      </c>
      <c r="AD344" s="40" t="s">
        <v>79</v>
      </c>
      <c r="AE344" s="40"/>
      <c r="AF344" s="40"/>
    </row>
    <row r="345" spans="1:32">
      <c r="A345" s="40" t="s">
        <v>1748</v>
      </c>
      <c r="B345" s="88">
        <v>40978</v>
      </c>
      <c r="C345" s="40" t="s">
        <v>2025</v>
      </c>
      <c r="D345" s="40" t="s">
        <v>36</v>
      </c>
      <c r="E345" s="40" t="s">
        <v>25</v>
      </c>
      <c r="F345" s="47" t="s">
        <v>2572</v>
      </c>
      <c r="G345" s="40" t="s">
        <v>26</v>
      </c>
      <c r="H345" s="40" t="s">
        <v>27</v>
      </c>
      <c r="I345" s="40" t="s">
        <v>40</v>
      </c>
      <c r="J345" s="40">
        <v>28.9</v>
      </c>
      <c r="K345" s="40"/>
      <c r="L345" s="40">
        <v>25.6</v>
      </c>
      <c r="M345" s="40">
        <v>124.3</v>
      </c>
      <c r="N345" s="40">
        <v>83.9</v>
      </c>
      <c r="O345" s="40"/>
      <c r="P345" s="40"/>
      <c r="Q345" s="40">
        <v>13</v>
      </c>
      <c r="R345" s="40">
        <v>93</v>
      </c>
      <c r="S345" s="40">
        <f t="shared" si="14"/>
        <v>80</v>
      </c>
      <c r="T345" s="40">
        <f>3</f>
        <v>3</v>
      </c>
      <c r="U345" s="40"/>
      <c r="V345" s="40"/>
      <c r="W345" s="40"/>
      <c r="X345" s="40"/>
      <c r="Y345" s="40"/>
      <c r="Z345" s="40"/>
      <c r="AA345" s="40"/>
      <c r="AB345" s="40"/>
      <c r="AC345" s="40" t="s">
        <v>59</v>
      </c>
      <c r="AD345" s="45" t="s">
        <v>105</v>
      </c>
      <c r="AE345" s="45" t="s">
        <v>2596</v>
      </c>
      <c r="AF345" s="40"/>
    </row>
    <row r="346" spans="1:32" s="89" customFormat="1">
      <c r="A346" s="40" t="s">
        <v>1748</v>
      </c>
      <c r="B346" s="88">
        <v>40978</v>
      </c>
      <c r="C346" s="40" t="s">
        <v>2047</v>
      </c>
      <c r="D346" s="40" t="s">
        <v>36</v>
      </c>
      <c r="E346" s="40" t="s">
        <v>25</v>
      </c>
      <c r="F346" s="47" t="s">
        <v>2573</v>
      </c>
      <c r="G346" s="40" t="s">
        <v>26</v>
      </c>
      <c r="H346" s="40" t="s">
        <v>33</v>
      </c>
      <c r="I346" s="40" t="s">
        <v>266</v>
      </c>
      <c r="J346" s="40">
        <v>33.5</v>
      </c>
      <c r="K346" s="40"/>
      <c r="L346" s="40">
        <v>8.15</v>
      </c>
      <c r="M346" s="40">
        <v>145.30000000000001</v>
      </c>
      <c r="N346" s="40">
        <v>101</v>
      </c>
      <c r="O346" s="40"/>
      <c r="P346" s="40"/>
      <c r="Q346" s="40">
        <v>13</v>
      </c>
      <c r="R346" s="40">
        <v>126</v>
      </c>
      <c r="S346" s="40">
        <f t="shared" si="14"/>
        <v>113</v>
      </c>
      <c r="T346" s="40">
        <v>0</v>
      </c>
      <c r="U346" s="40"/>
      <c r="V346" s="40" t="s">
        <v>267</v>
      </c>
      <c r="W346" s="40"/>
      <c r="X346" s="40"/>
      <c r="Y346" s="40"/>
      <c r="Z346" s="40"/>
      <c r="AA346" s="40"/>
      <c r="AB346" s="40"/>
      <c r="AC346" s="40" t="s">
        <v>59</v>
      </c>
      <c r="AD346" s="40" t="s">
        <v>59</v>
      </c>
      <c r="AE346" s="40"/>
      <c r="AF346" s="40"/>
    </row>
    <row r="347" spans="1:32">
      <c r="A347" s="40" t="s">
        <v>1748</v>
      </c>
      <c r="B347" s="88">
        <v>40978</v>
      </c>
      <c r="C347" s="40" t="s">
        <v>2026</v>
      </c>
      <c r="D347" s="40" t="s">
        <v>31</v>
      </c>
      <c r="E347" s="40" t="s">
        <v>25</v>
      </c>
      <c r="F347" s="47" t="s">
        <v>2574</v>
      </c>
      <c r="G347" s="40" t="s">
        <v>26</v>
      </c>
      <c r="H347" s="40" t="s">
        <v>27</v>
      </c>
      <c r="I347" s="40" t="s">
        <v>40</v>
      </c>
      <c r="J347" s="40">
        <v>40.1</v>
      </c>
      <c r="K347" s="40">
        <v>21.5</v>
      </c>
      <c r="L347" s="40">
        <v>35.799999999999997</v>
      </c>
      <c r="M347" s="40"/>
      <c r="N347" s="40"/>
      <c r="O347" s="40"/>
      <c r="P347" s="40"/>
      <c r="Q347" s="40">
        <v>13</v>
      </c>
      <c r="R347" s="40">
        <v>260</v>
      </c>
      <c r="S347" s="40">
        <f t="shared" si="14"/>
        <v>247</v>
      </c>
      <c r="T347" s="40">
        <f>2+41</f>
        <v>43</v>
      </c>
      <c r="U347" s="40"/>
      <c r="V347" s="40" t="s">
        <v>271</v>
      </c>
      <c r="W347" s="40"/>
      <c r="X347" s="40">
        <v>541</v>
      </c>
      <c r="Y347" s="40"/>
      <c r="Z347" s="40"/>
      <c r="AA347" s="40"/>
      <c r="AB347" s="40"/>
      <c r="AC347" s="40" t="s">
        <v>59</v>
      </c>
      <c r="AD347" s="40" t="s">
        <v>45</v>
      </c>
      <c r="AE347" s="40"/>
      <c r="AF347" s="40"/>
    </row>
    <row r="348" spans="1:32">
      <c r="A348" s="40" t="s">
        <v>1748</v>
      </c>
      <c r="B348" s="88">
        <v>40978</v>
      </c>
      <c r="C348" s="40" t="s">
        <v>2048</v>
      </c>
      <c r="D348" s="40" t="s">
        <v>146</v>
      </c>
      <c r="E348" s="40" t="s">
        <v>25</v>
      </c>
      <c r="F348" s="47" t="s">
        <v>2575</v>
      </c>
      <c r="G348" s="40" t="s">
        <v>26</v>
      </c>
      <c r="H348" s="40" t="s">
        <v>27</v>
      </c>
      <c r="I348" s="40" t="s">
        <v>88</v>
      </c>
      <c r="J348" s="40">
        <v>23.6</v>
      </c>
      <c r="K348" s="40">
        <v>16.3</v>
      </c>
      <c r="L348" s="40">
        <v>24.4</v>
      </c>
      <c r="M348" s="40"/>
      <c r="N348" s="40"/>
      <c r="O348" s="40"/>
      <c r="P348" s="40"/>
      <c r="Q348" s="40">
        <v>13</v>
      </c>
      <c r="R348" s="40">
        <v>65</v>
      </c>
      <c r="S348" s="40">
        <f t="shared" si="14"/>
        <v>52</v>
      </c>
      <c r="T348" s="40">
        <f>2+2</f>
        <v>4</v>
      </c>
      <c r="U348" s="40"/>
      <c r="V348" s="40"/>
      <c r="W348" s="40"/>
      <c r="X348" s="40">
        <v>543</v>
      </c>
      <c r="Y348" s="40"/>
      <c r="Z348" s="40"/>
      <c r="AA348" s="40"/>
      <c r="AB348" s="40"/>
      <c r="AC348" s="40" t="s">
        <v>59</v>
      </c>
      <c r="AD348" s="40" t="s">
        <v>115</v>
      </c>
      <c r="AE348" s="40"/>
      <c r="AF348" s="40"/>
    </row>
    <row r="349" spans="1:32">
      <c r="A349" s="40" t="s">
        <v>1748</v>
      </c>
      <c r="B349" s="88">
        <v>40978</v>
      </c>
      <c r="C349" s="40" t="s">
        <v>2018</v>
      </c>
      <c r="D349" s="40" t="s">
        <v>146</v>
      </c>
      <c r="E349" s="40" t="s">
        <v>25</v>
      </c>
      <c r="F349" s="47" t="s">
        <v>2576</v>
      </c>
      <c r="G349" s="40" t="s">
        <v>26</v>
      </c>
      <c r="H349" s="40" t="s">
        <v>27</v>
      </c>
      <c r="I349" s="40" t="s">
        <v>88</v>
      </c>
      <c r="J349" s="40">
        <v>22.8</v>
      </c>
      <c r="K349" s="40">
        <v>14.2</v>
      </c>
      <c r="L349" s="40">
        <v>19.5</v>
      </c>
      <c r="M349" s="40"/>
      <c r="N349" s="40"/>
      <c r="O349" s="40"/>
      <c r="P349" s="40"/>
      <c r="Q349" s="40">
        <v>13</v>
      </c>
      <c r="R349" s="40">
        <v>57</v>
      </c>
      <c r="S349" s="40">
        <f t="shared" si="14"/>
        <v>44</v>
      </c>
      <c r="T349" s="40">
        <f>2</f>
        <v>2</v>
      </c>
      <c r="U349" s="40"/>
      <c r="V349" s="40"/>
      <c r="W349" s="40"/>
      <c r="X349" s="40">
        <v>539</v>
      </c>
      <c r="Y349" s="40"/>
      <c r="Z349" s="40"/>
      <c r="AA349" s="40"/>
      <c r="AB349" s="40"/>
      <c r="AC349" s="40" t="s">
        <v>59</v>
      </c>
      <c r="AD349" s="40" t="s">
        <v>79</v>
      </c>
      <c r="AE349" s="40" t="s">
        <v>280</v>
      </c>
      <c r="AF349" s="40"/>
    </row>
    <row r="350" spans="1:32">
      <c r="A350" s="40" t="s">
        <v>1748</v>
      </c>
      <c r="B350" s="88">
        <v>40978</v>
      </c>
      <c r="C350" s="40" t="s">
        <v>2038</v>
      </c>
      <c r="D350" s="40" t="s">
        <v>29</v>
      </c>
      <c r="E350" s="40" t="s">
        <v>25</v>
      </c>
      <c r="F350" s="47" t="s">
        <v>2577</v>
      </c>
      <c r="G350" s="40" t="s">
        <v>26</v>
      </c>
      <c r="H350" s="40" t="s">
        <v>27</v>
      </c>
      <c r="I350" s="40" t="s">
        <v>40</v>
      </c>
      <c r="J350" s="40">
        <v>38.799999999999997</v>
      </c>
      <c r="K350" s="40">
        <v>23.45</v>
      </c>
      <c r="L350" s="40">
        <v>23.6</v>
      </c>
      <c r="M350" s="40"/>
      <c r="N350" s="40"/>
      <c r="O350" s="40"/>
      <c r="P350" s="40"/>
      <c r="Q350" s="40">
        <v>13</v>
      </c>
      <c r="R350" s="40">
        <v>156</v>
      </c>
      <c r="S350" s="40">
        <f t="shared" si="14"/>
        <v>143</v>
      </c>
      <c r="T350" s="40">
        <f>3+56</f>
        <v>59</v>
      </c>
      <c r="U350" s="40"/>
      <c r="V350" s="40" t="s">
        <v>269</v>
      </c>
      <c r="W350" s="40"/>
      <c r="X350" s="40">
        <v>540</v>
      </c>
      <c r="Y350" s="40"/>
      <c r="Z350" s="40"/>
      <c r="AA350" s="40"/>
      <c r="AB350" s="40"/>
      <c r="AC350" s="40" t="s">
        <v>59</v>
      </c>
      <c r="AD350" s="40" t="s">
        <v>59</v>
      </c>
      <c r="AE350" s="40"/>
      <c r="AF350" s="40"/>
    </row>
    <row r="351" spans="1:32">
      <c r="A351" s="40" t="s">
        <v>1748</v>
      </c>
      <c r="B351" s="88">
        <v>40978</v>
      </c>
      <c r="C351" s="40" t="s">
        <v>2037</v>
      </c>
      <c r="D351" s="40" t="s">
        <v>30</v>
      </c>
      <c r="E351" s="40" t="s">
        <v>25</v>
      </c>
      <c r="F351" s="47" t="s">
        <v>2578</v>
      </c>
      <c r="G351" s="40" t="s">
        <v>26</v>
      </c>
      <c r="H351" s="40" t="s">
        <v>27</v>
      </c>
      <c r="I351" s="40" t="s">
        <v>40</v>
      </c>
      <c r="J351" s="40">
        <v>27.1</v>
      </c>
      <c r="K351" s="40">
        <v>16.399999999999999</v>
      </c>
      <c r="L351" s="40">
        <v>19.399999999999999</v>
      </c>
      <c r="M351" s="40"/>
      <c r="N351" s="40"/>
      <c r="O351" s="40"/>
      <c r="P351" s="40"/>
      <c r="Q351" s="40">
        <v>13</v>
      </c>
      <c r="R351" s="40">
        <v>68</v>
      </c>
      <c r="S351" s="40">
        <f t="shared" si="14"/>
        <v>55</v>
      </c>
      <c r="T351" s="40">
        <f>3+23</f>
        <v>26</v>
      </c>
      <c r="U351" s="40"/>
      <c r="V351" s="40" t="s">
        <v>268</v>
      </c>
      <c r="W351" s="40"/>
      <c r="X351" s="40">
        <v>538</v>
      </c>
      <c r="Y351" s="40"/>
      <c r="Z351" s="40"/>
      <c r="AA351" s="40"/>
      <c r="AB351" s="40"/>
      <c r="AC351" s="40" t="s">
        <v>59</v>
      </c>
      <c r="AD351" s="40" t="s">
        <v>59</v>
      </c>
      <c r="AE351" s="40"/>
      <c r="AF351" s="40"/>
    </row>
    <row r="352" spans="1:32">
      <c r="A352" s="40" t="s">
        <v>1749</v>
      </c>
      <c r="B352" s="88">
        <v>40979</v>
      </c>
      <c r="C352" s="40" t="s">
        <v>2052</v>
      </c>
      <c r="D352" s="40" t="s">
        <v>121</v>
      </c>
      <c r="E352" s="40" t="s">
        <v>25</v>
      </c>
      <c r="F352" s="47" t="s">
        <v>2579</v>
      </c>
      <c r="G352" s="40" t="s">
        <v>26</v>
      </c>
      <c r="H352" s="40" t="s">
        <v>33</v>
      </c>
      <c r="I352" s="40"/>
      <c r="J352" s="40">
        <v>46.7</v>
      </c>
      <c r="K352" s="40"/>
      <c r="L352" s="40">
        <v>8.5</v>
      </c>
      <c r="M352" s="40">
        <f>130+49.7</f>
        <v>179.7</v>
      </c>
      <c r="N352" s="40">
        <f>130+40.4</f>
        <v>170.4</v>
      </c>
      <c r="O352" s="40"/>
      <c r="P352" s="40">
        <v>31.6</v>
      </c>
      <c r="Q352" s="40">
        <v>13</v>
      </c>
      <c r="R352" s="40">
        <v>158</v>
      </c>
      <c r="S352" s="40">
        <f t="shared" si="14"/>
        <v>145</v>
      </c>
      <c r="T352" s="40">
        <v>0</v>
      </c>
      <c r="U352" s="40"/>
      <c r="V352" s="40"/>
      <c r="W352" s="40"/>
      <c r="X352" s="40"/>
      <c r="Y352" s="40"/>
      <c r="Z352" s="40"/>
      <c r="AA352" s="40"/>
      <c r="AB352" s="40"/>
      <c r="AC352" s="40" t="s">
        <v>45</v>
      </c>
      <c r="AD352" s="40" t="s">
        <v>79</v>
      </c>
      <c r="AE352" s="40"/>
      <c r="AF352" s="40"/>
    </row>
    <row r="353" spans="1:32">
      <c r="A353" s="40" t="s">
        <v>1749</v>
      </c>
      <c r="B353" s="88">
        <v>40979</v>
      </c>
      <c r="C353" s="40" t="s">
        <v>2026</v>
      </c>
      <c r="D353" s="40" t="s">
        <v>35</v>
      </c>
      <c r="E353" s="40" t="s">
        <v>25</v>
      </c>
      <c r="F353" s="47" t="s">
        <v>2580</v>
      </c>
      <c r="G353" s="40" t="s">
        <v>26</v>
      </c>
      <c r="H353" s="40" t="s">
        <v>27</v>
      </c>
      <c r="I353" s="40" t="s">
        <v>276</v>
      </c>
      <c r="J353" s="40">
        <v>27</v>
      </c>
      <c r="K353" s="40">
        <v>16.5</v>
      </c>
      <c r="L353" s="40">
        <v>19.3</v>
      </c>
      <c r="M353" s="40"/>
      <c r="N353" s="40"/>
      <c r="O353" s="40"/>
      <c r="P353" s="40"/>
      <c r="Q353" s="40">
        <v>13</v>
      </c>
      <c r="R353" s="40">
        <v>72</v>
      </c>
      <c r="S353" s="40">
        <f t="shared" si="14"/>
        <v>59</v>
      </c>
      <c r="T353" s="40">
        <v>7</v>
      </c>
      <c r="U353" s="40"/>
      <c r="V353" s="40"/>
      <c r="W353" s="40"/>
      <c r="X353" s="40"/>
      <c r="Y353" s="40"/>
      <c r="Z353" s="40"/>
      <c r="AA353" s="40"/>
      <c r="AB353" s="40"/>
      <c r="AC353" s="40" t="s">
        <v>45</v>
      </c>
      <c r="AD353" s="40" t="s">
        <v>59</v>
      </c>
      <c r="AE353" s="40"/>
      <c r="AF353" s="40"/>
    </row>
    <row r="354" spans="1:32">
      <c r="A354" s="40" t="s">
        <v>1749</v>
      </c>
      <c r="B354" s="88">
        <v>40979</v>
      </c>
      <c r="C354" s="40" t="s">
        <v>2034</v>
      </c>
      <c r="D354" s="40" t="s">
        <v>36</v>
      </c>
      <c r="E354" s="40" t="s">
        <v>25</v>
      </c>
      <c r="F354" s="47" t="s">
        <v>2581</v>
      </c>
      <c r="G354" s="40" t="s">
        <v>26</v>
      </c>
      <c r="H354" s="40" t="s">
        <v>33</v>
      </c>
      <c r="I354" s="40"/>
      <c r="J354" s="40">
        <v>31.9</v>
      </c>
      <c r="K354" s="40"/>
      <c r="L354" s="40">
        <v>6.4</v>
      </c>
      <c r="M354" s="40">
        <v>129</v>
      </c>
      <c r="N354" s="40">
        <v>93</v>
      </c>
      <c r="O354" s="40"/>
      <c r="P354" s="40"/>
      <c r="Q354" s="40">
        <v>13</v>
      </c>
      <c r="R354" s="40">
        <v>103</v>
      </c>
      <c r="S354" s="40">
        <f t="shared" si="14"/>
        <v>90</v>
      </c>
      <c r="T354" s="40">
        <v>1</v>
      </c>
      <c r="U354" s="40"/>
      <c r="V354" s="40"/>
      <c r="W354" s="40"/>
      <c r="X354" s="40"/>
      <c r="Y354" s="40"/>
      <c r="Z354" s="40"/>
      <c r="AA354" s="40"/>
      <c r="AB354" s="40"/>
      <c r="AC354" s="40" t="s">
        <v>45</v>
      </c>
      <c r="AD354" s="40" t="s">
        <v>115</v>
      </c>
      <c r="AE354" s="40" t="s">
        <v>278</v>
      </c>
      <c r="AF354" s="40"/>
    </row>
    <row r="355" spans="1:32">
      <c r="A355" s="40" t="s">
        <v>1749</v>
      </c>
      <c r="B355" s="88">
        <v>40979</v>
      </c>
      <c r="C355" s="40" t="s">
        <v>2053</v>
      </c>
      <c r="D355" s="40" t="s">
        <v>24</v>
      </c>
      <c r="E355" s="40" t="s">
        <v>25</v>
      </c>
      <c r="F355" s="47" t="s">
        <v>2582</v>
      </c>
      <c r="G355" s="40" t="s">
        <v>26</v>
      </c>
      <c r="H355" s="40" t="s">
        <v>27</v>
      </c>
      <c r="I355" s="40" t="s">
        <v>40</v>
      </c>
      <c r="J355" s="40">
        <v>44.4</v>
      </c>
      <c r="K355" s="40">
        <v>23.3</v>
      </c>
      <c r="L355" s="40">
        <v>38.6</v>
      </c>
      <c r="M355" s="40"/>
      <c r="N355" s="40"/>
      <c r="O355" s="40"/>
      <c r="P355" s="40"/>
      <c r="Q355" s="40">
        <v>13</v>
      </c>
      <c r="R355" s="40">
        <v>360</v>
      </c>
      <c r="S355" s="40">
        <f t="shared" si="14"/>
        <v>347</v>
      </c>
      <c r="T355" s="40">
        <f>9+4</f>
        <v>13</v>
      </c>
      <c r="U355" s="40"/>
      <c r="V355" s="40" t="s">
        <v>279</v>
      </c>
      <c r="W355" s="40"/>
      <c r="X355" s="40">
        <v>547</v>
      </c>
      <c r="Y355" s="40"/>
      <c r="Z355" s="40"/>
      <c r="AA355" s="40"/>
      <c r="AB355" s="40"/>
      <c r="AC355" s="40" t="s">
        <v>45</v>
      </c>
      <c r="AD355" s="40" t="s">
        <v>105</v>
      </c>
      <c r="AE355" s="40" t="s">
        <v>272</v>
      </c>
      <c r="AF355" s="40"/>
    </row>
    <row r="356" spans="1:32">
      <c r="A356" s="40" t="s">
        <v>1749</v>
      </c>
      <c r="B356" s="88">
        <v>40979</v>
      </c>
      <c r="C356" s="40" t="s">
        <v>2032</v>
      </c>
      <c r="D356" s="40" t="s">
        <v>29</v>
      </c>
      <c r="E356" s="40" t="s">
        <v>25</v>
      </c>
      <c r="F356" s="47" t="s">
        <v>2583</v>
      </c>
      <c r="G356" s="40" t="s">
        <v>26</v>
      </c>
      <c r="H356" s="40" t="s">
        <v>33</v>
      </c>
      <c r="I356" s="40" t="s">
        <v>63</v>
      </c>
      <c r="J356" s="40">
        <v>40.5</v>
      </c>
      <c r="K356" s="40">
        <v>24.1</v>
      </c>
      <c r="L356" s="40">
        <v>11.9</v>
      </c>
      <c r="M356" s="40"/>
      <c r="N356" s="40"/>
      <c r="O356" s="40"/>
      <c r="P356" s="40"/>
      <c r="Q356" s="40">
        <v>13</v>
      </c>
      <c r="R356" s="40">
        <v>144</v>
      </c>
      <c r="S356" s="40">
        <f t="shared" si="14"/>
        <v>131</v>
      </c>
      <c r="T356" s="40">
        <v>52</v>
      </c>
      <c r="U356" s="40"/>
      <c r="V356" s="40" t="s">
        <v>275</v>
      </c>
      <c r="W356" s="40"/>
      <c r="X356" s="40">
        <v>544</v>
      </c>
      <c r="Y356" s="40"/>
      <c r="Z356" s="40"/>
      <c r="AA356" s="40"/>
      <c r="AB356" s="40"/>
      <c r="AC356" s="40" t="s">
        <v>45</v>
      </c>
      <c r="AD356" s="45" t="s">
        <v>105</v>
      </c>
      <c r="AE356" s="45" t="s">
        <v>2602</v>
      </c>
      <c r="AF356" s="40"/>
    </row>
    <row r="357" spans="1:32">
      <c r="A357" s="40" t="s">
        <v>1749</v>
      </c>
      <c r="B357" s="88">
        <v>40979</v>
      </c>
      <c r="C357" s="40" t="s">
        <v>2033</v>
      </c>
      <c r="D357" s="40" t="s">
        <v>30</v>
      </c>
      <c r="E357" s="40" t="s">
        <v>25</v>
      </c>
      <c r="F357" s="47" t="s">
        <v>2584</v>
      </c>
      <c r="G357" s="40" t="s">
        <v>26</v>
      </c>
      <c r="H357" s="40" t="s">
        <v>27</v>
      </c>
      <c r="I357" s="40" t="s">
        <v>40</v>
      </c>
      <c r="J357" s="40">
        <v>28.4</v>
      </c>
      <c r="K357" s="40">
        <v>11.2</v>
      </c>
      <c r="L357" s="40">
        <v>10.1</v>
      </c>
      <c r="M357" s="40"/>
      <c r="N357" s="40"/>
      <c r="O357" s="40"/>
      <c r="P357" s="40"/>
      <c r="Q357" s="40">
        <v>13</v>
      </c>
      <c r="R357" s="40">
        <v>62</v>
      </c>
      <c r="S357" s="40">
        <f t="shared" si="14"/>
        <v>49</v>
      </c>
      <c r="T357" s="40">
        <v>28</v>
      </c>
      <c r="U357" s="40"/>
      <c r="V357" s="40"/>
      <c r="W357" s="40"/>
      <c r="X357" s="40">
        <v>545</v>
      </c>
      <c r="Y357" s="40"/>
      <c r="Z357" s="40"/>
      <c r="AA357" s="40"/>
      <c r="AB357" s="40"/>
      <c r="AC357" s="40" t="s">
        <v>45</v>
      </c>
      <c r="AD357" s="40" t="s">
        <v>79</v>
      </c>
      <c r="AE357" s="40"/>
      <c r="AF357" s="40"/>
    </row>
    <row r="358" spans="1:32">
      <c r="A358" s="40" t="s">
        <v>1749</v>
      </c>
      <c r="B358" s="88">
        <v>40979</v>
      </c>
      <c r="C358" s="40" t="s">
        <v>2023</v>
      </c>
      <c r="D358" s="40" t="s">
        <v>30</v>
      </c>
      <c r="E358" s="40" t="s">
        <v>25</v>
      </c>
      <c r="F358" s="47" t="s">
        <v>2585</v>
      </c>
      <c r="G358" s="40" t="s">
        <v>125</v>
      </c>
      <c r="H358" s="40" t="s">
        <v>90</v>
      </c>
      <c r="I358" s="40"/>
      <c r="J358" s="40">
        <v>25.2</v>
      </c>
      <c r="K358" s="40">
        <v>16.399999999999999</v>
      </c>
      <c r="L358" s="40">
        <v>3.7</v>
      </c>
      <c r="M358" s="40"/>
      <c r="N358" s="40"/>
      <c r="O358" s="40"/>
      <c r="P358" s="40"/>
      <c r="Q358" s="40">
        <v>13</v>
      </c>
      <c r="R358" s="40">
        <v>40</v>
      </c>
      <c r="S358" s="40">
        <f t="shared" si="14"/>
        <v>27</v>
      </c>
      <c r="T358" s="40">
        <v>9</v>
      </c>
      <c r="U358" s="40"/>
      <c r="V358" s="40"/>
      <c r="W358" s="40"/>
      <c r="X358" s="40">
        <v>546</v>
      </c>
      <c r="Y358" s="40"/>
      <c r="Z358" s="40"/>
      <c r="AA358" s="40"/>
      <c r="AB358" s="40"/>
      <c r="AC358" s="40" t="s">
        <v>45</v>
      </c>
      <c r="AD358" s="40" t="s">
        <v>79</v>
      </c>
      <c r="AE358" s="40"/>
      <c r="AF358" s="40"/>
    </row>
    <row r="359" spans="1:32">
      <c r="A359" s="40" t="s">
        <v>1750</v>
      </c>
      <c r="B359" s="88">
        <v>40980</v>
      </c>
      <c r="C359" s="40" t="s">
        <v>2054</v>
      </c>
      <c r="D359" s="40" t="s">
        <v>35</v>
      </c>
      <c r="E359" s="40" t="s">
        <v>25</v>
      </c>
      <c r="F359" s="47" t="s">
        <v>2586</v>
      </c>
      <c r="G359" s="40" t="s">
        <v>26</v>
      </c>
      <c r="H359" s="40" t="s">
        <v>33</v>
      </c>
      <c r="I359" s="40" t="s">
        <v>156</v>
      </c>
      <c r="J359" s="40">
        <v>24.15</v>
      </c>
      <c r="K359" s="40">
        <v>15.9</v>
      </c>
      <c r="L359" s="40">
        <v>11.9</v>
      </c>
      <c r="M359" s="40"/>
      <c r="N359" s="40"/>
      <c r="O359" s="40"/>
      <c r="P359" s="40"/>
      <c r="Q359" s="40">
        <v>13</v>
      </c>
      <c r="R359" s="40">
        <v>72</v>
      </c>
      <c r="S359" s="40">
        <f t="shared" si="14"/>
        <v>59</v>
      </c>
      <c r="T359" s="40">
        <f>13+11</f>
        <v>24</v>
      </c>
      <c r="U359" s="40"/>
      <c r="V359" s="40" t="s">
        <v>283</v>
      </c>
      <c r="W359" s="40"/>
      <c r="X359" s="40">
        <v>548</v>
      </c>
      <c r="Y359" s="40"/>
      <c r="Z359" s="40"/>
      <c r="AA359" s="40"/>
      <c r="AB359" s="40"/>
      <c r="AC359" s="40" t="s">
        <v>59</v>
      </c>
      <c r="AD359" s="40" t="s">
        <v>45</v>
      </c>
      <c r="AE359" s="40"/>
      <c r="AF359" s="40"/>
    </row>
    <row r="360" spans="1:32">
      <c r="A360" s="40" t="s">
        <v>1750</v>
      </c>
      <c r="B360" s="88">
        <v>40980</v>
      </c>
      <c r="C360" s="40" t="s">
        <v>2031</v>
      </c>
      <c r="D360" s="40" t="s">
        <v>24</v>
      </c>
      <c r="E360" s="40" t="s">
        <v>25</v>
      </c>
      <c r="F360" s="47" t="s">
        <v>2587</v>
      </c>
      <c r="G360" s="40" t="s">
        <v>26</v>
      </c>
      <c r="H360" s="40" t="s">
        <v>27</v>
      </c>
      <c r="I360" s="40" t="s">
        <v>88</v>
      </c>
      <c r="J360" s="40">
        <v>44.35</v>
      </c>
      <c r="K360" s="40">
        <v>20.9</v>
      </c>
      <c r="L360" s="40">
        <v>41.2</v>
      </c>
      <c r="M360" s="40"/>
      <c r="N360" s="40"/>
      <c r="O360" s="40"/>
      <c r="P360" s="40"/>
      <c r="Q360" s="40">
        <v>13</v>
      </c>
      <c r="R360" s="40">
        <v>335</v>
      </c>
      <c r="S360" s="40">
        <f t="shared" si="14"/>
        <v>322</v>
      </c>
      <c r="T360" s="40">
        <f>1</f>
        <v>1</v>
      </c>
      <c r="U360" s="40"/>
      <c r="V360" s="40"/>
      <c r="W360" s="40"/>
      <c r="X360" s="40">
        <v>551</v>
      </c>
      <c r="Y360" s="40"/>
      <c r="Z360" s="40"/>
      <c r="AA360" s="40"/>
      <c r="AB360" s="40"/>
      <c r="AC360" s="40" t="s">
        <v>59</v>
      </c>
      <c r="AD360" s="40" t="s">
        <v>117</v>
      </c>
      <c r="AE360" s="40"/>
      <c r="AF360" s="40"/>
    </row>
    <row r="361" spans="1:32">
      <c r="A361" s="40" t="s">
        <v>1750</v>
      </c>
      <c r="B361" s="88">
        <v>40980</v>
      </c>
      <c r="C361" s="40" t="s">
        <v>2058</v>
      </c>
      <c r="D361" s="40" t="s">
        <v>31</v>
      </c>
      <c r="E361" s="40" t="s">
        <v>25</v>
      </c>
      <c r="F361" s="47" t="s">
        <v>2588</v>
      </c>
      <c r="G361" s="40" t="s">
        <v>26</v>
      </c>
      <c r="H361" s="40" t="s">
        <v>33</v>
      </c>
      <c r="I361" s="40" t="s">
        <v>250</v>
      </c>
      <c r="J361" s="40">
        <v>39</v>
      </c>
      <c r="K361" s="40">
        <v>21.9</v>
      </c>
      <c r="L361" s="40">
        <v>21</v>
      </c>
      <c r="M361" s="40"/>
      <c r="N361" s="40"/>
      <c r="O361" s="40"/>
      <c r="P361" s="40"/>
      <c r="Q361" s="40">
        <v>13</v>
      </c>
      <c r="R361" s="40">
        <v>206</v>
      </c>
      <c r="S361" s="40">
        <f t="shared" si="14"/>
        <v>193</v>
      </c>
      <c r="T361" s="40">
        <f>4+21</f>
        <v>25</v>
      </c>
      <c r="U361" s="40"/>
      <c r="V361" s="40"/>
      <c r="W361" s="40"/>
      <c r="X361" s="40">
        <v>552</v>
      </c>
      <c r="Y361" s="40"/>
      <c r="Z361" s="40"/>
      <c r="AA361" s="40"/>
      <c r="AB361" s="40"/>
      <c r="AC361" s="40" t="s">
        <v>59</v>
      </c>
      <c r="AD361" s="40" t="s">
        <v>79</v>
      </c>
      <c r="AE361" s="40"/>
      <c r="AF361" s="40"/>
    </row>
    <row r="362" spans="1:32">
      <c r="A362" s="40" t="s">
        <v>1750</v>
      </c>
      <c r="B362" s="88">
        <v>40980</v>
      </c>
      <c r="C362" s="40" t="s">
        <v>2060</v>
      </c>
      <c r="D362" s="40" t="s">
        <v>29</v>
      </c>
      <c r="E362" s="40" t="s">
        <v>25</v>
      </c>
      <c r="F362" s="47" t="s">
        <v>2589</v>
      </c>
      <c r="G362" s="40" t="s">
        <v>26</v>
      </c>
      <c r="H362" s="40" t="s">
        <v>33</v>
      </c>
      <c r="I362" s="40" t="s">
        <v>156</v>
      </c>
      <c r="J362" s="40">
        <v>39</v>
      </c>
      <c r="K362" s="40">
        <v>23.4</v>
      </c>
      <c r="L362" s="40">
        <v>14.5</v>
      </c>
      <c r="M362" s="40"/>
      <c r="N362" s="40"/>
      <c r="O362" s="40"/>
      <c r="P362" s="40"/>
      <c r="Q362" s="40">
        <v>13</v>
      </c>
      <c r="R362" s="40">
        <v>162</v>
      </c>
      <c r="S362" s="40">
        <f t="shared" si="14"/>
        <v>149</v>
      </c>
      <c r="T362" s="40">
        <f>10+32</f>
        <v>42</v>
      </c>
      <c r="U362" s="40"/>
      <c r="V362" s="40"/>
      <c r="W362" s="40"/>
      <c r="X362" s="40">
        <v>549</v>
      </c>
      <c r="Y362" s="40"/>
      <c r="Z362" s="40"/>
      <c r="AA362" s="40"/>
      <c r="AB362" s="40"/>
      <c r="AC362" s="40" t="s">
        <v>59</v>
      </c>
      <c r="AD362" s="40" t="s">
        <v>117</v>
      </c>
      <c r="AE362" s="40"/>
      <c r="AF362" s="40"/>
    </row>
    <row r="363" spans="1:32">
      <c r="A363" s="40" t="s">
        <v>1750</v>
      </c>
      <c r="B363" s="88">
        <v>40980</v>
      </c>
      <c r="C363" s="40" t="s">
        <v>2026</v>
      </c>
      <c r="D363" s="40" t="s">
        <v>32</v>
      </c>
      <c r="E363" s="40" t="s">
        <v>25</v>
      </c>
      <c r="F363" s="47" t="s">
        <v>2590</v>
      </c>
      <c r="G363" s="40" t="s">
        <v>125</v>
      </c>
      <c r="H363" s="40" t="s">
        <v>66</v>
      </c>
      <c r="I363" s="40"/>
      <c r="J363" s="40">
        <v>26.5</v>
      </c>
      <c r="K363" s="40">
        <v>17.3</v>
      </c>
      <c r="L363" s="40">
        <v>11.3</v>
      </c>
      <c r="M363" s="40"/>
      <c r="N363" s="40"/>
      <c r="O363" s="40"/>
      <c r="P363" s="40"/>
      <c r="Q363" s="40">
        <v>13</v>
      </c>
      <c r="R363" s="40">
        <v>53</v>
      </c>
      <c r="S363" s="40">
        <f t="shared" si="14"/>
        <v>40</v>
      </c>
      <c r="T363" s="40">
        <f>7+47</f>
        <v>54</v>
      </c>
      <c r="U363" s="40"/>
      <c r="V363" s="40" t="s">
        <v>285</v>
      </c>
      <c r="W363" s="40"/>
      <c r="X363" s="40">
        <v>550</v>
      </c>
      <c r="Y363" s="40"/>
      <c r="Z363" s="40"/>
      <c r="AA363" s="40"/>
      <c r="AB363" s="40"/>
      <c r="AC363" s="40" t="s">
        <v>59</v>
      </c>
      <c r="AD363" s="40" t="s">
        <v>59</v>
      </c>
      <c r="AE363" s="40" t="s">
        <v>284</v>
      </c>
      <c r="AF363" s="40"/>
    </row>
    <row r="364" spans="1:32">
      <c r="A364" s="40" t="s">
        <v>1751</v>
      </c>
      <c r="B364" s="88">
        <v>41060</v>
      </c>
      <c r="C364" s="40" t="s">
        <v>1489</v>
      </c>
      <c r="D364" s="40" t="s">
        <v>36</v>
      </c>
      <c r="E364" s="40" t="s">
        <v>25</v>
      </c>
      <c r="F364" s="47" t="s">
        <v>2138</v>
      </c>
      <c r="G364" s="40" t="s">
        <v>26</v>
      </c>
      <c r="H364" s="40" t="s">
        <v>27</v>
      </c>
      <c r="I364" s="40" t="s">
        <v>40</v>
      </c>
      <c r="J364" s="40">
        <v>30.85</v>
      </c>
      <c r="K364" s="40"/>
      <c r="L364" s="40"/>
      <c r="M364" s="40">
        <v>136.9</v>
      </c>
      <c r="N364" s="40">
        <v>92.5</v>
      </c>
      <c r="O364" s="40"/>
      <c r="P364" s="40"/>
      <c r="Q364" s="40">
        <v>13</v>
      </c>
      <c r="R364" s="40">
        <v>112</v>
      </c>
      <c r="S364" s="40">
        <f t="shared" si="14"/>
        <v>99</v>
      </c>
      <c r="T364" s="40">
        <v>0</v>
      </c>
      <c r="U364" s="40"/>
      <c r="V364" s="40"/>
      <c r="W364" s="40"/>
      <c r="X364" s="40"/>
      <c r="Y364" s="40"/>
      <c r="Z364" s="40"/>
      <c r="AA364" s="40"/>
      <c r="AB364" s="40"/>
      <c r="AC364" s="40" t="s">
        <v>288</v>
      </c>
      <c r="AD364" s="40" t="s">
        <v>413</v>
      </c>
      <c r="AE364" s="40"/>
      <c r="AF364" s="40"/>
    </row>
    <row r="365" spans="1:32">
      <c r="A365" s="40" t="s">
        <v>1751</v>
      </c>
      <c r="B365" s="88">
        <v>41060</v>
      </c>
      <c r="C365" s="40" t="s">
        <v>1811</v>
      </c>
      <c r="D365" s="40" t="s">
        <v>36</v>
      </c>
      <c r="E365" s="40" t="s">
        <v>25</v>
      </c>
      <c r="F365" s="47" t="s">
        <v>2139</v>
      </c>
      <c r="G365" s="40" t="s">
        <v>26</v>
      </c>
      <c r="H365" s="40" t="s">
        <v>27</v>
      </c>
      <c r="I365" s="40" t="s">
        <v>40</v>
      </c>
      <c r="J365" s="40">
        <v>31.75</v>
      </c>
      <c r="K365" s="40"/>
      <c r="L365" s="40"/>
      <c r="M365" s="40">
        <v>125.6</v>
      </c>
      <c r="N365" s="40">
        <v>88.6</v>
      </c>
      <c r="O365" s="40"/>
      <c r="P365" s="40"/>
      <c r="Q365" s="40">
        <v>13</v>
      </c>
      <c r="R365" s="40">
        <v>121</v>
      </c>
      <c r="S365" s="40">
        <f t="shared" si="14"/>
        <v>108</v>
      </c>
      <c r="T365" s="40">
        <v>0</v>
      </c>
      <c r="U365" s="40"/>
      <c r="V365" s="40"/>
      <c r="W365" s="40"/>
      <c r="X365" s="40"/>
      <c r="Y365" s="40"/>
      <c r="Z365" s="40"/>
      <c r="AA365" s="40"/>
      <c r="AB365" s="40"/>
      <c r="AC365" s="40" t="s">
        <v>288</v>
      </c>
      <c r="AD365" s="40" t="s">
        <v>412</v>
      </c>
      <c r="AE365" s="40"/>
      <c r="AF365" s="40"/>
    </row>
    <row r="366" spans="1:32">
      <c r="A366" s="40" t="s">
        <v>1751</v>
      </c>
      <c r="B366" s="88">
        <v>41060</v>
      </c>
      <c r="C366" s="40" t="s">
        <v>1822</v>
      </c>
      <c r="D366" s="40" t="s">
        <v>36</v>
      </c>
      <c r="E366" s="40" t="s">
        <v>53</v>
      </c>
      <c r="F366" s="47" t="s">
        <v>2141</v>
      </c>
      <c r="G366" s="40" t="s">
        <v>26</v>
      </c>
      <c r="H366" s="40" t="s">
        <v>33</v>
      </c>
      <c r="I366" s="40"/>
      <c r="J366" s="40">
        <v>30.6</v>
      </c>
      <c r="K366" s="40"/>
      <c r="L366" s="40"/>
      <c r="M366" s="40">
        <v>128</v>
      </c>
      <c r="N366" s="40">
        <v>86.7</v>
      </c>
      <c r="O366" s="40"/>
      <c r="P366" s="40"/>
      <c r="Q366" s="40">
        <v>13</v>
      </c>
      <c r="R366" s="40">
        <v>99</v>
      </c>
      <c r="S366" s="40">
        <f t="shared" si="14"/>
        <v>86</v>
      </c>
      <c r="T366" s="40">
        <v>0</v>
      </c>
      <c r="U366" s="40"/>
      <c r="V366" s="40" t="s">
        <v>414</v>
      </c>
      <c r="W366" s="40"/>
      <c r="X366" s="40"/>
      <c r="Y366" s="40"/>
      <c r="Z366" s="40"/>
      <c r="AA366" s="40"/>
      <c r="AB366" s="40"/>
      <c r="AC366" s="40" t="s">
        <v>288</v>
      </c>
      <c r="AD366" s="40" t="s">
        <v>413</v>
      </c>
      <c r="AE366" s="40"/>
      <c r="AF366" s="40"/>
    </row>
    <row r="367" spans="1:32">
      <c r="A367" s="40" t="s">
        <v>1751</v>
      </c>
      <c r="B367" s="88">
        <v>41060</v>
      </c>
      <c r="C367" s="40" t="s">
        <v>1496</v>
      </c>
      <c r="D367" s="40" t="s">
        <v>36</v>
      </c>
      <c r="E367" s="40" t="s">
        <v>25</v>
      </c>
      <c r="F367" s="47" t="s">
        <v>2140</v>
      </c>
      <c r="G367" s="40" t="s">
        <v>26</v>
      </c>
      <c r="H367" s="40" t="s">
        <v>27</v>
      </c>
      <c r="I367" s="40" t="s">
        <v>40</v>
      </c>
      <c r="J367" s="40">
        <v>32.85</v>
      </c>
      <c r="K367" s="40"/>
      <c r="L367" s="40"/>
      <c r="M367" s="40">
        <v>135.4</v>
      </c>
      <c r="N367" s="40">
        <v>87.9</v>
      </c>
      <c r="O367" s="40"/>
      <c r="P367" s="40"/>
      <c r="Q367" s="40">
        <v>13</v>
      </c>
      <c r="R367" s="40">
        <v>99</v>
      </c>
      <c r="S367" s="40">
        <f t="shared" si="14"/>
        <v>86</v>
      </c>
      <c r="T367" s="40">
        <v>0</v>
      </c>
      <c r="U367" s="40"/>
      <c r="V367" s="40" t="s">
        <v>415</v>
      </c>
      <c r="W367" s="40"/>
      <c r="X367" s="40"/>
      <c r="Y367" s="40"/>
      <c r="Z367" s="40"/>
      <c r="AA367" s="40"/>
      <c r="AB367" s="40"/>
      <c r="AC367" s="40" t="s">
        <v>288</v>
      </c>
      <c r="AD367" s="40" t="s">
        <v>413</v>
      </c>
      <c r="AE367" s="40"/>
      <c r="AF367" s="40"/>
    </row>
    <row r="368" spans="1:32">
      <c r="A368" s="40" t="s">
        <v>1751</v>
      </c>
      <c r="B368" s="88">
        <v>41060</v>
      </c>
      <c r="C368" s="40" t="s">
        <v>1515</v>
      </c>
      <c r="D368" s="40" t="s">
        <v>36</v>
      </c>
      <c r="E368" s="40" t="s">
        <v>25</v>
      </c>
      <c r="F368" s="47" t="s">
        <v>2142</v>
      </c>
      <c r="G368" s="40" t="s">
        <v>26</v>
      </c>
      <c r="H368" s="40" t="s">
        <v>33</v>
      </c>
      <c r="I368" s="40"/>
      <c r="J368" s="40">
        <v>31.4</v>
      </c>
      <c r="K368" s="40"/>
      <c r="L368" s="40"/>
      <c r="M368" s="40">
        <v>136.80000000000001</v>
      </c>
      <c r="N368" s="40">
        <v>72.25</v>
      </c>
      <c r="O368" s="40"/>
      <c r="P368" s="40"/>
      <c r="Q368" s="40">
        <v>12</v>
      </c>
      <c r="R368" s="40">
        <v>109</v>
      </c>
      <c r="S368" s="40">
        <f t="shared" si="14"/>
        <v>97</v>
      </c>
      <c r="T368" s="40">
        <v>0</v>
      </c>
      <c r="U368" s="40"/>
      <c r="V368" s="40" t="s">
        <v>416</v>
      </c>
      <c r="W368" s="40"/>
      <c r="X368" s="40"/>
      <c r="Y368" s="40"/>
      <c r="Z368" s="40"/>
      <c r="AA368" s="40"/>
      <c r="AB368" s="40"/>
      <c r="AC368" s="40" t="s">
        <v>288</v>
      </c>
      <c r="AD368" s="40" t="s">
        <v>413</v>
      </c>
      <c r="AE368" s="40"/>
      <c r="AF368" s="40"/>
    </row>
    <row r="369" spans="1:32">
      <c r="A369" s="40" t="s">
        <v>1751</v>
      </c>
      <c r="B369" s="88">
        <v>41060</v>
      </c>
      <c r="C369" s="40" t="s">
        <v>1810</v>
      </c>
      <c r="D369" s="40" t="s">
        <v>31</v>
      </c>
      <c r="E369" s="40" t="s">
        <v>25</v>
      </c>
      <c r="F369" s="47" t="s">
        <v>2143</v>
      </c>
      <c r="G369" s="40" t="s">
        <v>224</v>
      </c>
      <c r="H369" s="40" t="s">
        <v>33</v>
      </c>
      <c r="I369" s="40"/>
      <c r="J369" s="40">
        <v>37.799999999999997</v>
      </c>
      <c r="K369" s="40">
        <v>18.75</v>
      </c>
      <c r="L369" s="40">
        <v>17.100000000000001</v>
      </c>
      <c r="M369" s="40"/>
      <c r="N369" s="40"/>
      <c r="O369" s="40"/>
      <c r="P369" s="40"/>
      <c r="Q369" s="40">
        <v>38</v>
      </c>
      <c r="R369" s="40">
        <v>149</v>
      </c>
      <c r="S369" s="40">
        <f t="shared" si="14"/>
        <v>111</v>
      </c>
      <c r="T369" s="40">
        <v>6</v>
      </c>
      <c r="U369" s="40"/>
      <c r="V369" s="40"/>
      <c r="W369" s="40"/>
      <c r="X369" s="40">
        <v>727</v>
      </c>
      <c r="Y369" s="40"/>
      <c r="Z369" s="40"/>
      <c r="AA369" s="40"/>
      <c r="AB369" s="40"/>
      <c r="AC369" s="40" t="s">
        <v>288</v>
      </c>
      <c r="AD369" s="40" t="s">
        <v>413</v>
      </c>
      <c r="AE369" s="40"/>
      <c r="AF369" s="40"/>
    </row>
    <row r="370" spans="1:32">
      <c r="A370" s="40" t="s">
        <v>1751</v>
      </c>
      <c r="B370" s="88">
        <v>41060</v>
      </c>
      <c r="C370" s="40" t="s">
        <v>1501</v>
      </c>
      <c r="D370" s="40" t="s">
        <v>31</v>
      </c>
      <c r="E370" s="40" t="s">
        <v>25</v>
      </c>
      <c r="F370" s="47" t="s">
        <v>2144</v>
      </c>
      <c r="G370" s="40" t="s">
        <v>26</v>
      </c>
      <c r="H370" s="40" t="s">
        <v>27</v>
      </c>
      <c r="I370" s="40" t="s">
        <v>40</v>
      </c>
      <c r="J370" s="40">
        <v>37.75</v>
      </c>
      <c r="K370" s="40">
        <v>19.899999999999999</v>
      </c>
      <c r="L370" s="40">
        <v>28.15</v>
      </c>
      <c r="M370" s="40"/>
      <c r="N370" s="40"/>
      <c r="O370" s="40"/>
      <c r="P370" s="40"/>
      <c r="Q370" s="40">
        <v>13</v>
      </c>
      <c r="R370" s="40">
        <v>177</v>
      </c>
      <c r="S370" s="40">
        <f t="shared" si="14"/>
        <v>164</v>
      </c>
      <c r="T370" s="40"/>
      <c r="U370" s="40"/>
      <c r="V370" s="40"/>
      <c r="W370" s="40"/>
      <c r="X370" s="40">
        <v>731</v>
      </c>
      <c r="Y370" s="40">
        <v>106</v>
      </c>
      <c r="Z370" s="40"/>
      <c r="AA370" s="40"/>
      <c r="AB370" s="40"/>
      <c r="AC370" s="40" t="s">
        <v>288</v>
      </c>
      <c r="AD370" s="40" t="s">
        <v>413</v>
      </c>
      <c r="AE370" s="40"/>
      <c r="AF370" s="40"/>
    </row>
    <row r="371" spans="1:32">
      <c r="A371" s="40" t="s">
        <v>1751</v>
      </c>
      <c r="B371" s="88">
        <v>41060</v>
      </c>
      <c r="C371" s="40" t="s">
        <v>1487</v>
      </c>
      <c r="D371" s="40" t="s">
        <v>32</v>
      </c>
      <c r="E371" s="40" t="s">
        <v>25</v>
      </c>
      <c r="F371" s="47" t="s">
        <v>2145</v>
      </c>
      <c r="G371" s="40" t="s">
        <v>26</v>
      </c>
      <c r="H371" s="40" t="s">
        <v>27</v>
      </c>
      <c r="I371" s="40"/>
      <c r="J371" s="40">
        <v>24.8</v>
      </c>
      <c r="K371" s="40">
        <v>14.3</v>
      </c>
      <c r="L371" s="40">
        <v>15.2</v>
      </c>
      <c r="M371" s="40"/>
      <c r="N371" s="40"/>
      <c r="O371" s="40"/>
      <c r="P371" s="40"/>
      <c r="Q371" s="40">
        <v>13</v>
      </c>
      <c r="R371" s="40">
        <v>57</v>
      </c>
      <c r="S371" s="40">
        <v>44</v>
      </c>
      <c r="T371" s="40">
        <v>35</v>
      </c>
      <c r="U371" s="40"/>
      <c r="V371" s="40"/>
      <c r="W371" s="40"/>
      <c r="X371" s="40">
        <v>726</v>
      </c>
      <c r="Y371" s="40"/>
      <c r="Z371" s="40"/>
      <c r="AA371" s="40"/>
      <c r="AB371" s="40"/>
      <c r="AC371" s="40" t="s">
        <v>418</v>
      </c>
      <c r="AD371" s="40" t="s">
        <v>288</v>
      </c>
      <c r="AE371" s="40"/>
      <c r="AF371" s="40"/>
    </row>
    <row r="372" spans="1:32">
      <c r="A372" s="40" t="s">
        <v>1751</v>
      </c>
      <c r="B372" s="88">
        <v>41060</v>
      </c>
      <c r="C372" s="40" t="s">
        <v>1476</v>
      </c>
      <c r="D372" s="40" t="s">
        <v>30</v>
      </c>
      <c r="E372" s="40" t="s">
        <v>25</v>
      </c>
      <c r="F372" s="47" t="s">
        <v>2146</v>
      </c>
      <c r="G372" s="40" t="s">
        <v>26</v>
      </c>
      <c r="H372" s="40" t="s">
        <v>33</v>
      </c>
      <c r="I372" s="40"/>
      <c r="J372" s="40">
        <v>26.9</v>
      </c>
      <c r="K372" s="40">
        <v>13.9</v>
      </c>
      <c r="L372" s="40">
        <v>10</v>
      </c>
      <c r="M372" s="40"/>
      <c r="N372" s="40"/>
      <c r="O372" s="40"/>
      <c r="P372" s="40"/>
      <c r="Q372" s="40">
        <v>13</v>
      </c>
      <c r="R372" s="40">
        <v>65</v>
      </c>
      <c r="S372" s="40">
        <v>52</v>
      </c>
      <c r="T372" s="40">
        <v>22</v>
      </c>
      <c r="U372" s="40"/>
      <c r="V372" s="40"/>
      <c r="W372" s="40"/>
      <c r="X372" s="40">
        <v>725</v>
      </c>
      <c r="Y372" s="40"/>
      <c r="Z372" s="40"/>
      <c r="AA372" s="40"/>
      <c r="AB372" s="40"/>
      <c r="AC372" s="40" t="s">
        <v>418</v>
      </c>
      <c r="AD372" s="40" t="s">
        <v>79</v>
      </c>
      <c r="AE372" s="40"/>
      <c r="AF372" s="40"/>
    </row>
    <row r="373" spans="1:32" s="89" customFormat="1">
      <c r="A373" s="40" t="s">
        <v>1751</v>
      </c>
      <c r="B373" s="88">
        <v>41060</v>
      </c>
      <c r="C373" s="40" t="s">
        <v>1820</v>
      </c>
      <c r="D373" s="40" t="s">
        <v>30</v>
      </c>
      <c r="E373" s="40" t="s">
        <v>25</v>
      </c>
      <c r="F373" s="47" t="s">
        <v>2147</v>
      </c>
      <c r="G373" s="40" t="s">
        <v>26</v>
      </c>
      <c r="H373" s="40" t="s">
        <v>66</v>
      </c>
      <c r="I373" s="40"/>
      <c r="J373" s="40">
        <v>25</v>
      </c>
      <c r="K373" s="40">
        <v>14.2</v>
      </c>
      <c r="L373" s="40">
        <v>14.1</v>
      </c>
      <c r="M373" s="40"/>
      <c r="N373" s="40"/>
      <c r="O373" s="40"/>
      <c r="P373" s="40"/>
      <c r="Q373" s="40">
        <v>13</v>
      </c>
      <c r="R373" s="40">
        <v>49</v>
      </c>
      <c r="S373" s="40">
        <v>36</v>
      </c>
      <c r="T373" s="40">
        <v>38</v>
      </c>
      <c r="U373" s="40"/>
      <c r="V373" s="40"/>
      <c r="W373" s="40"/>
      <c r="X373" s="40">
        <v>729</v>
      </c>
      <c r="Y373" s="40"/>
      <c r="Z373" s="40"/>
      <c r="AA373" s="40"/>
      <c r="AB373" s="40"/>
      <c r="AC373" s="40" t="s">
        <v>418</v>
      </c>
      <c r="AD373" s="40" t="s">
        <v>244</v>
      </c>
      <c r="AE373" s="40"/>
      <c r="AF373" s="40"/>
    </row>
    <row r="374" spans="1:32">
      <c r="A374" s="40" t="s">
        <v>1751</v>
      </c>
      <c r="B374" s="88">
        <v>41060</v>
      </c>
      <c r="C374" s="40" t="s">
        <v>1513</v>
      </c>
      <c r="D374" s="40" t="s">
        <v>30</v>
      </c>
      <c r="E374" s="40" t="s">
        <v>25</v>
      </c>
      <c r="F374" s="47" t="s">
        <v>2148</v>
      </c>
      <c r="G374" s="40" t="s">
        <v>224</v>
      </c>
      <c r="H374" s="40" t="s">
        <v>66</v>
      </c>
      <c r="I374" s="40"/>
      <c r="J374" s="40">
        <v>24.4</v>
      </c>
      <c r="K374" s="40">
        <v>14.4</v>
      </c>
      <c r="L374" s="40">
        <v>11</v>
      </c>
      <c r="M374" s="40"/>
      <c r="N374" s="40"/>
      <c r="O374" s="40"/>
      <c r="P374" s="40"/>
      <c r="Q374" s="40">
        <v>13</v>
      </c>
      <c r="R374" s="40">
        <v>47</v>
      </c>
      <c r="S374" s="40">
        <v>34</v>
      </c>
      <c r="T374" s="40">
        <v>32</v>
      </c>
      <c r="U374" s="40"/>
      <c r="V374" s="40"/>
      <c r="W374" s="40"/>
      <c r="X374" s="40">
        <v>733</v>
      </c>
      <c r="Y374" s="40"/>
      <c r="Z374" s="40"/>
      <c r="AA374" s="40"/>
      <c r="AB374" s="40"/>
      <c r="AC374" s="40" t="s">
        <v>418</v>
      </c>
      <c r="AD374" s="40" t="s">
        <v>288</v>
      </c>
      <c r="AE374" s="40"/>
      <c r="AF374" s="40"/>
    </row>
    <row r="375" spans="1:32">
      <c r="A375" s="40" t="s">
        <v>1751</v>
      </c>
      <c r="B375" s="88">
        <v>41060</v>
      </c>
      <c r="C375" s="40" t="s">
        <v>1827</v>
      </c>
      <c r="D375" s="40" t="s">
        <v>30</v>
      </c>
      <c r="E375" s="40" t="s">
        <v>25</v>
      </c>
      <c r="F375" s="47" t="s">
        <v>2149</v>
      </c>
      <c r="G375" s="40" t="s">
        <v>26</v>
      </c>
      <c r="H375" s="40" t="s">
        <v>33</v>
      </c>
      <c r="I375" s="40"/>
      <c r="J375" s="40">
        <v>25</v>
      </c>
      <c r="K375" s="40">
        <v>14.6</v>
      </c>
      <c r="L375" s="40">
        <v>8.6</v>
      </c>
      <c r="M375" s="40"/>
      <c r="N375" s="40"/>
      <c r="O375" s="40"/>
      <c r="P375" s="40"/>
      <c r="Q375" s="40">
        <v>13</v>
      </c>
      <c r="R375" s="40">
        <v>47</v>
      </c>
      <c r="S375" s="40">
        <v>34</v>
      </c>
      <c r="T375" s="40">
        <v>29</v>
      </c>
      <c r="U375" s="40"/>
      <c r="V375" s="40"/>
      <c r="W375" s="40"/>
      <c r="X375" s="40">
        <v>728</v>
      </c>
      <c r="Y375" s="40"/>
      <c r="Z375" s="40"/>
      <c r="AA375" s="40"/>
      <c r="AB375" s="40"/>
      <c r="AC375" s="40" t="s">
        <v>418</v>
      </c>
      <c r="AD375" s="40" t="s">
        <v>244</v>
      </c>
      <c r="AE375" s="40" t="s">
        <v>455</v>
      </c>
      <c r="AF375" s="40"/>
    </row>
    <row r="376" spans="1:32">
      <c r="A376" s="40" t="s">
        <v>1752</v>
      </c>
      <c r="B376" s="88">
        <v>41061</v>
      </c>
      <c r="C376" s="40" t="s">
        <v>1453</v>
      </c>
      <c r="D376" s="40" t="s">
        <v>35</v>
      </c>
      <c r="E376" s="40" t="s">
        <v>25</v>
      </c>
      <c r="F376" s="47" t="s">
        <v>2166</v>
      </c>
      <c r="G376" s="40" t="s">
        <v>125</v>
      </c>
      <c r="H376" s="40" t="s">
        <v>33</v>
      </c>
      <c r="I376" s="40"/>
      <c r="J376" s="40">
        <v>20.2</v>
      </c>
      <c r="K376" s="40">
        <v>11.8</v>
      </c>
      <c r="L376" s="40">
        <v>5.9</v>
      </c>
      <c r="M376" s="40"/>
      <c r="N376" s="40"/>
      <c r="O376" s="40"/>
      <c r="P376" s="40"/>
      <c r="Q376" s="40">
        <v>13</v>
      </c>
      <c r="R376" s="40">
        <v>38</v>
      </c>
      <c r="S376" s="40">
        <f>R376-Q376</f>
        <v>25</v>
      </c>
      <c r="T376" s="40">
        <v>5</v>
      </c>
      <c r="U376" s="40"/>
      <c r="V376" s="40"/>
      <c r="W376" s="40"/>
      <c r="X376" s="40">
        <v>735</v>
      </c>
      <c r="Y376" s="40"/>
      <c r="Z376" s="40"/>
      <c r="AA376" s="40"/>
      <c r="AB376" s="40"/>
      <c r="AC376" s="40" t="s">
        <v>418</v>
      </c>
      <c r="AD376" s="40" t="s">
        <v>411</v>
      </c>
      <c r="AE376" s="40"/>
      <c r="AF376" s="40"/>
    </row>
    <row r="377" spans="1:32">
      <c r="A377" s="40" t="s">
        <v>1752</v>
      </c>
      <c r="B377" s="88">
        <v>41061</v>
      </c>
      <c r="C377" s="40" t="s">
        <v>1814</v>
      </c>
      <c r="D377" s="40" t="s">
        <v>29</v>
      </c>
      <c r="E377" s="40" t="s">
        <v>25</v>
      </c>
      <c r="F377" s="47" t="s">
        <v>2156</v>
      </c>
      <c r="G377" s="40" t="s">
        <v>224</v>
      </c>
      <c r="H377" s="40" t="s">
        <v>33</v>
      </c>
      <c r="I377" s="40"/>
      <c r="J377" s="40">
        <v>35</v>
      </c>
      <c r="K377" s="40">
        <v>19.5</v>
      </c>
      <c r="L377" s="40">
        <v>7.8</v>
      </c>
      <c r="M377" s="40"/>
      <c r="N377" s="40"/>
      <c r="O377" s="40"/>
      <c r="P377" s="40"/>
      <c r="Q377" s="40">
        <v>13</v>
      </c>
      <c r="R377" s="40">
        <v>95</v>
      </c>
      <c r="S377" s="40">
        <f>R377-Q377</f>
        <v>82</v>
      </c>
      <c r="T377" s="40">
        <v>36</v>
      </c>
      <c r="U377" s="40"/>
      <c r="V377" s="40"/>
      <c r="W377" s="40"/>
      <c r="X377" s="40">
        <v>737</v>
      </c>
      <c r="Y377" s="40"/>
      <c r="Z377" s="40"/>
      <c r="AA377" s="40"/>
      <c r="AB377" s="40"/>
      <c r="AC377" s="40" t="s">
        <v>418</v>
      </c>
      <c r="AD377" s="40" t="s">
        <v>411</v>
      </c>
      <c r="AE377" s="40"/>
      <c r="AF377" s="40"/>
    </row>
    <row r="378" spans="1:32">
      <c r="A378" s="40" t="s">
        <v>1752</v>
      </c>
      <c r="B378" s="88">
        <v>41061</v>
      </c>
      <c r="C378" s="40" t="s">
        <v>532</v>
      </c>
      <c r="D378" s="40" t="s">
        <v>32</v>
      </c>
      <c r="E378" s="40" t="s">
        <v>25</v>
      </c>
      <c r="F378" s="47" t="s">
        <v>2157</v>
      </c>
      <c r="G378" s="40" t="s">
        <v>26</v>
      </c>
      <c r="H378" s="40" t="s">
        <v>90</v>
      </c>
      <c r="I378" s="40"/>
      <c r="J378" s="40">
        <v>27.2</v>
      </c>
      <c r="K378" s="40">
        <v>12</v>
      </c>
      <c r="L378" s="40">
        <v>11.1</v>
      </c>
      <c r="M378" s="40"/>
      <c r="N378" s="40"/>
      <c r="O378" s="40"/>
      <c r="P378" s="40"/>
      <c r="Q378" s="40">
        <v>13</v>
      </c>
      <c r="R378" s="40">
        <v>65</v>
      </c>
      <c r="S378" s="40">
        <f>R378-Q378</f>
        <v>52</v>
      </c>
      <c r="T378" s="40">
        <v>18</v>
      </c>
      <c r="U378" s="40"/>
      <c r="V378" s="40"/>
      <c r="W378" s="40"/>
      <c r="X378" s="40">
        <v>734</v>
      </c>
      <c r="Y378" s="40"/>
      <c r="Z378" s="40"/>
      <c r="AA378" s="40"/>
      <c r="AB378" s="40"/>
      <c r="AC378" s="40" t="s">
        <v>418</v>
      </c>
      <c r="AD378" s="40" t="s">
        <v>244</v>
      </c>
      <c r="AE378" s="40"/>
      <c r="AF378" s="40"/>
    </row>
    <row r="379" spans="1:32">
      <c r="A379" s="40" t="s">
        <v>1752</v>
      </c>
      <c r="B379" s="88">
        <v>41061</v>
      </c>
      <c r="C379" s="40" t="s">
        <v>1820</v>
      </c>
      <c r="D379" s="40" t="s">
        <v>32</v>
      </c>
      <c r="E379" s="40" t="s">
        <v>25</v>
      </c>
      <c r="F379" s="47" t="s">
        <v>2165</v>
      </c>
      <c r="G379" s="40" t="s">
        <v>26</v>
      </c>
      <c r="H379" s="40" t="s">
        <v>66</v>
      </c>
      <c r="I379" s="40"/>
      <c r="J379" s="40">
        <v>26.2</v>
      </c>
      <c r="K379" s="40">
        <v>15.5</v>
      </c>
      <c r="L379" s="40">
        <v>12</v>
      </c>
      <c r="M379" s="40"/>
      <c r="N379" s="40"/>
      <c r="O379" s="40"/>
      <c r="P379" s="40"/>
      <c r="Q379" s="40">
        <v>13</v>
      </c>
      <c r="R379" s="40">
        <v>69</v>
      </c>
      <c r="S379" s="40">
        <f>R379-Q379</f>
        <v>56</v>
      </c>
      <c r="T379" s="40">
        <v>34</v>
      </c>
      <c r="U379" s="40"/>
      <c r="V379" s="40"/>
      <c r="W379" s="40"/>
      <c r="X379" s="40">
        <v>736</v>
      </c>
      <c r="Y379" s="40"/>
      <c r="Z379" s="40"/>
      <c r="AA379" s="40"/>
      <c r="AB379" s="40"/>
      <c r="AC379" s="40" t="s">
        <v>418</v>
      </c>
      <c r="AD379" s="40" t="s">
        <v>411</v>
      </c>
      <c r="AE379" s="40"/>
      <c r="AF379" s="40"/>
    </row>
    <row r="380" spans="1:32">
      <c r="A380" s="41" t="s">
        <v>1752</v>
      </c>
      <c r="B380" s="90">
        <v>41061</v>
      </c>
      <c r="C380" s="41" t="s">
        <v>1468</v>
      </c>
      <c r="D380" s="41" t="s">
        <v>30</v>
      </c>
      <c r="E380" s="41" t="s">
        <v>25</v>
      </c>
      <c r="F380" s="71" t="s">
        <v>2593</v>
      </c>
      <c r="G380" s="41"/>
      <c r="H380" s="41"/>
      <c r="I380" s="41"/>
      <c r="J380" s="41"/>
      <c r="K380" s="41"/>
      <c r="L380" s="41"/>
      <c r="M380" s="41"/>
      <c r="N380" s="41"/>
      <c r="O380" s="41"/>
      <c r="P380" s="41"/>
      <c r="Q380" s="41"/>
      <c r="R380" s="41"/>
      <c r="S380" s="41"/>
      <c r="T380" s="41"/>
      <c r="U380" s="41"/>
      <c r="V380" s="41"/>
      <c r="W380" s="41" t="s">
        <v>73</v>
      </c>
      <c r="X380" s="41"/>
      <c r="Y380" s="41"/>
      <c r="Z380" s="41"/>
      <c r="AA380" s="41"/>
      <c r="AB380" s="41"/>
      <c r="AC380" s="41" t="s">
        <v>288</v>
      </c>
      <c r="AD380" s="40" t="s">
        <v>244</v>
      </c>
      <c r="AE380" s="40"/>
      <c r="AF380" s="40"/>
    </row>
    <row r="381" spans="1:32">
      <c r="A381" s="40" t="s">
        <v>1753</v>
      </c>
      <c r="B381" s="88">
        <v>41062</v>
      </c>
      <c r="C381" s="40" t="s">
        <v>1455</v>
      </c>
      <c r="D381" s="40" t="s">
        <v>239</v>
      </c>
      <c r="E381" s="40" t="s">
        <v>25</v>
      </c>
      <c r="F381" s="47" t="s">
        <v>2167</v>
      </c>
      <c r="G381" s="40" t="s">
        <v>26</v>
      </c>
      <c r="H381" s="40" t="s">
        <v>33</v>
      </c>
      <c r="I381" s="40"/>
      <c r="J381" s="40">
        <v>42.8</v>
      </c>
      <c r="K381" s="40"/>
      <c r="L381" s="40"/>
      <c r="M381" s="40">
        <v>200.4</v>
      </c>
      <c r="N381" s="40">
        <v>173.2</v>
      </c>
      <c r="O381" s="40"/>
      <c r="P381" s="40">
        <v>40.200000000000003</v>
      </c>
      <c r="Q381" s="40">
        <v>38</v>
      </c>
      <c r="R381" s="40">
        <v>223</v>
      </c>
      <c r="S381" s="40">
        <f>R381-Q381</f>
        <v>185</v>
      </c>
      <c r="T381" s="40">
        <v>11</v>
      </c>
      <c r="U381" s="40"/>
      <c r="V381" s="40" t="s">
        <v>440</v>
      </c>
      <c r="W381" s="40"/>
      <c r="X381" s="40"/>
      <c r="Y381" s="40"/>
      <c r="Z381" s="40"/>
      <c r="AA381" s="40"/>
      <c r="AB381" s="40"/>
      <c r="AC381" s="40" t="s">
        <v>418</v>
      </c>
      <c r="AD381" s="40" t="s">
        <v>411</v>
      </c>
      <c r="AE381" s="40" t="s">
        <v>466</v>
      </c>
      <c r="AF381" s="40"/>
    </row>
    <row r="382" spans="1:32">
      <c r="A382" s="40" t="s">
        <v>1753</v>
      </c>
      <c r="B382" s="88">
        <v>41062</v>
      </c>
      <c r="C382" s="40" t="s">
        <v>1496</v>
      </c>
      <c r="D382" s="40" t="s">
        <v>239</v>
      </c>
      <c r="E382" s="40" t="s">
        <v>25</v>
      </c>
      <c r="F382" s="47" t="s">
        <v>2162</v>
      </c>
      <c r="G382" s="40" t="s">
        <v>26</v>
      </c>
      <c r="H382" s="40" t="s">
        <v>33</v>
      </c>
      <c r="I382" s="40"/>
      <c r="J382" s="40">
        <v>38.9</v>
      </c>
      <c r="K382" s="40"/>
      <c r="L382" s="40"/>
      <c r="M382" s="40">
        <f>153+29.8</f>
        <v>182.8</v>
      </c>
      <c r="N382" s="40">
        <f>153+27.7</f>
        <v>180.7</v>
      </c>
      <c r="O382" s="40"/>
      <c r="P382" s="40">
        <v>40.4</v>
      </c>
      <c r="Q382" s="40">
        <v>40</v>
      </c>
      <c r="R382" s="40">
        <v>250</v>
      </c>
      <c r="S382" s="40">
        <f>R382-Q382</f>
        <v>210</v>
      </c>
      <c r="T382" s="40">
        <v>0</v>
      </c>
      <c r="U382" s="40"/>
      <c r="V382" s="40"/>
      <c r="W382" s="40"/>
      <c r="X382" s="40"/>
      <c r="Y382" s="40"/>
      <c r="Z382" s="40"/>
      <c r="AA382" s="40"/>
      <c r="AB382" s="40"/>
      <c r="AC382" s="40" t="s">
        <v>288</v>
      </c>
      <c r="AD382" s="40" t="s">
        <v>456</v>
      </c>
      <c r="AE382" s="40" t="s">
        <v>523</v>
      </c>
      <c r="AF382" s="40"/>
    </row>
    <row r="383" spans="1:32">
      <c r="A383" s="40" t="s">
        <v>1753</v>
      </c>
      <c r="B383" s="88">
        <v>41062</v>
      </c>
      <c r="C383" s="40" t="s">
        <v>1830</v>
      </c>
      <c r="D383" s="40" t="s">
        <v>36</v>
      </c>
      <c r="E383" s="40" t="s">
        <v>25</v>
      </c>
      <c r="F383" s="47" t="s">
        <v>2168</v>
      </c>
      <c r="G383" s="40" t="s">
        <v>26</v>
      </c>
      <c r="H383" s="40" t="s">
        <v>33</v>
      </c>
      <c r="I383" s="40" t="s">
        <v>40</v>
      </c>
      <c r="J383" s="40">
        <v>31.4</v>
      </c>
      <c r="K383" s="40"/>
      <c r="L383" s="40"/>
      <c r="M383" s="40">
        <v>133.1</v>
      </c>
      <c r="N383" s="40">
        <v>91.6</v>
      </c>
      <c r="O383" s="40"/>
      <c r="P383" s="40"/>
      <c r="Q383" s="40">
        <v>38</v>
      </c>
      <c r="R383" s="40">
        <v>138</v>
      </c>
      <c r="S383" s="40">
        <v>100</v>
      </c>
      <c r="T383" s="40">
        <v>4</v>
      </c>
      <c r="U383" s="40"/>
      <c r="V383" s="40" t="s">
        <v>441</v>
      </c>
      <c r="W383" s="40"/>
      <c r="X383" s="40"/>
      <c r="Y383" s="40"/>
      <c r="Z383" s="40"/>
      <c r="AA383" s="40"/>
      <c r="AB383" s="40"/>
      <c r="AC383" s="40" t="s">
        <v>418</v>
      </c>
      <c r="AD383" s="40" t="s">
        <v>411</v>
      </c>
      <c r="AE383" s="40" t="s">
        <v>467</v>
      </c>
      <c r="AF383" s="40"/>
    </row>
    <row r="384" spans="1:32">
      <c r="A384" s="40" t="s">
        <v>1753</v>
      </c>
      <c r="B384" s="88">
        <v>41062</v>
      </c>
      <c r="C384" s="40" t="s">
        <v>1508</v>
      </c>
      <c r="D384" s="40" t="s">
        <v>37</v>
      </c>
      <c r="E384" s="40" t="s">
        <v>25</v>
      </c>
      <c r="F384" s="47" t="s">
        <v>2169</v>
      </c>
      <c r="G384" s="40" t="s">
        <v>26</v>
      </c>
      <c r="H384" s="40" t="s">
        <v>27</v>
      </c>
      <c r="I384" s="40" t="s">
        <v>40</v>
      </c>
      <c r="J384" s="40">
        <v>33.9</v>
      </c>
      <c r="K384" s="40">
        <v>17.3</v>
      </c>
      <c r="L384" s="40">
        <v>25.4</v>
      </c>
      <c r="M384" s="40"/>
      <c r="N384" s="40"/>
      <c r="O384" s="40"/>
      <c r="P384" s="40"/>
      <c r="Q384" s="40">
        <v>14</v>
      </c>
      <c r="R384" s="40">
        <v>112</v>
      </c>
      <c r="S384" s="40">
        <v>98</v>
      </c>
      <c r="T384" s="40">
        <v>11</v>
      </c>
      <c r="U384" s="40"/>
      <c r="V384" s="40"/>
      <c r="W384" s="40"/>
      <c r="X384" s="40">
        <v>744</v>
      </c>
      <c r="Y384" s="40"/>
      <c r="Z384" s="40"/>
      <c r="AA384" s="40"/>
      <c r="AB384" s="40"/>
      <c r="AC384" s="40" t="s">
        <v>418</v>
      </c>
      <c r="AD384" s="40" t="s">
        <v>411</v>
      </c>
      <c r="AE384" s="40"/>
      <c r="AF384" s="40"/>
    </row>
    <row r="385" spans="1:32">
      <c r="A385" s="40" t="s">
        <v>1753</v>
      </c>
      <c r="B385" s="88">
        <v>41062</v>
      </c>
      <c r="C385" s="40" t="s">
        <v>1498</v>
      </c>
      <c r="D385" s="40" t="s">
        <v>29</v>
      </c>
      <c r="E385" s="40" t="s">
        <v>25</v>
      </c>
      <c r="F385" s="47" t="s">
        <v>2170</v>
      </c>
      <c r="G385" s="40" t="s">
        <v>26</v>
      </c>
      <c r="H385" s="40" t="s">
        <v>66</v>
      </c>
      <c r="I385" s="40"/>
      <c r="J385" s="40">
        <v>40.5</v>
      </c>
      <c r="K385" s="40">
        <v>22.85</v>
      </c>
      <c r="L385" s="40">
        <v>19.25</v>
      </c>
      <c r="M385" s="40"/>
      <c r="N385" s="40"/>
      <c r="O385" s="40"/>
      <c r="P385" s="40"/>
      <c r="Q385" s="40">
        <v>13</v>
      </c>
      <c r="R385" s="40">
        <v>108</v>
      </c>
      <c r="S385" s="40">
        <f>R385-Q385</f>
        <v>95</v>
      </c>
      <c r="T385" s="40"/>
      <c r="U385" s="40"/>
      <c r="V385" s="40"/>
      <c r="W385" s="40"/>
      <c r="X385" s="40">
        <v>738</v>
      </c>
      <c r="Y385" s="40">
        <v>108</v>
      </c>
      <c r="Z385" s="40"/>
      <c r="AA385" s="40"/>
      <c r="AB385" s="40"/>
      <c r="AC385" s="40" t="s">
        <v>288</v>
      </c>
      <c r="AD385" s="40" t="s">
        <v>411</v>
      </c>
      <c r="AE385" s="40"/>
      <c r="AF385" s="40"/>
    </row>
    <row r="386" spans="1:32">
      <c r="A386" s="40" t="s">
        <v>1753</v>
      </c>
      <c r="B386" s="88">
        <v>41062</v>
      </c>
      <c r="C386" s="40" t="s">
        <v>1503</v>
      </c>
      <c r="D386" s="40" t="s">
        <v>32</v>
      </c>
      <c r="E386" s="40" t="s">
        <v>25</v>
      </c>
      <c r="F386" s="47" t="s">
        <v>2171</v>
      </c>
      <c r="G386" s="40" t="s">
        <v>26</v>
      </c>
      <c r="H386" s="40" t="s">
        <v>90</v>
      </c>
      <c r="I386" s="40"/>
      <c r="J386" s="40">
        <v>25.9</v>
      </c>
      <c r="K386" s="40">
        <v>14.9</v>
      </c>
      <c r="L386" s="40">
        <v>9.6</v>
      </c>
      <c r="M386" s="40"/>
      <c r="N386" s="40"/>
      <c r="O386" s="40"/>
      <c r="P386" s="40"/>
      <c r="Q386" s="40">
        <v>14</v>
      </c>
      <c r="R386" s="40">
        <v>61</v>
      </c>
      <c r="S386" s="40">
        <f>R386-Q386</f>
        <v>47</v>
      </c>
      <c r="T386" s="40">
        <f>19+53</f>
        <v>72</v>
      </c>
      <c r="U386" s="40"/>
      <c r="V386" s="40"/>
      <c r="W386" s="40"/>
      <c r="X386" s="40">
        <v>742</v>
      </c>
      <c r="Y386" s="40">
        <v>110</v>
      </c>
      <c r="Z386" s="40"/>
      <c r="AA386" s="40"/>
      <c r="AB386" s="40"/>
      <c r="AC386" s="40" t="s">
        <v>288</v>
      </c>
      <c r="AD386" s="40" t="s">
        <v>411</v>
      </c>
      <c r="AE386" s="40"/>
      <c r="AF386" s="40"/>
    </row>
    <row r="387" spans="1:32">
      <c r="A387" s="40" t="s">
        <v>1753</v>
      </c>
      <c r="B387" s="88">
        <v>41062</v>
      </c>
      <c r="C387" s="40" t="s">
        <v>1451</v>
      </c>
      <c r="D387" s="40" t="s">
        <v>32</v>
      </c>
      <c r="E387" s="40" t="s">
        <v>25</v>
      </c>
      <c r="F387" s="47" t="s">
        <v>2159</v>
      </c>
      <c r="G387" s="40" t="s">
        <v>26</v>
      </c>
      <c r="H387" s="40" t="s">
        <v>27</v>
      </c>
      <c r="I387" s="40"/>
      <c r="J387" s="40">
        <v>27.2</v>
      </c>
      <c r="K387" s="40">
        <v>13.8</v>
      </c>
      <c r="L387" s="40">
        <v>14.5</v>
      </c>
      <c r="M387" s="40"/>
      <c r="N387" s="40"/>
      <c r="O387" s="40"/>
      <c r="P387" s="40"/>
      <c r="Q387" s="40">
        <v>14</v>
      </c>
      <c r="R387" s="40">
        <v>73</v>
      </c>
      <c r="S387" s="40">
        <v>59</v>
      </c>
      <c r="T387" s="40">
        <v>58</v>
      </c>
      <c r="U387" s="40"/>
      <c r="V387" s="40" t="s">
        <v>442</v>
      </c>
      <c r="W387" s="40"/>
      <c r="X387" s="40">
        <v>743</v>
      </c>
      <c r="Y387" s="40"/>
      <c r="Z387" s="40"/>
      <c r="AA387" s="40"/>
      <c r="AB387" s="40"/>
      <c r="AC387" s="40"/>
      <c r="AD387" s="40" t="s">
        <v>411</v>
      </c>
      <c r="AE387" s="40"/>
      <c r="AF387" s="40"/>
    </row>
    <row r="388" spans="1:32">
      <c r="A388" s="40" t="s">
        <v>1753</v>
      </c>
      <c r="B388" s="88">
        <v>41062</v>
      </c>
      <c r="C388" s="40" t="s">
        <v>1819</v>
      </c>
      <c r="D388" s="40" t="s">
        <v>30</v>
      </c>
      <c r="E388" s="40" t="s">
        <v>25</v>
      </c>
      <c r="F388" s="47" t="s">
        <v>2172</v>
      </c>
      <c r="G388" s="40" t="s">
        <v>26</v>
      </c>
      <c r="H388" s="40" t="s">
        <v>27</v>
      </c>
      <c r="I388" s="40" t="s">
        <v>40</v>
      </c>
      <c r="J388" s="40">
        <v>25.5</v>
      </c>
      <c r="K388" s="40">
        <v>15.2</v>
      </c>
      <c r="L388" s="40">
        <v>14.2</v>
      </c>
      <c r="M388" s="40"/>
      <c r="N388" s="40"/>
      <c r="O388" s="40"/>
      <c r="P388" s="40"/>
      <c r="Q388" s="40">
        <v>14</v>
      </c>
      <c r="R388" s="40">
        <v>62</v>
      </c>
      <c r="S388" s="40">
        <v>48</v>
      </c>
      <c r="T388" s="40">
        <v>23</v>
      </c>
      <c r="U388" s="40"/>
      <c r="V388" s="40"/>
      <c r="W388" s="40"/>
      <c r="X388" s="40">
        <v>741</v>
      </c>
      <c r="Y388" s="40"/>
      <c r="Z388" s="40"/>
      <c r="AA388" s="40"/>
      <c r="AB388" s="40"/>
      <c r="AC388" s="40"/>
      <c r="AD388" s="40" t="s">
        <v>411</v>
      </c>
      <c r="AE388" s="40"/>
      <c r="AF388" s="40"/>
    </row>
    <row r="389" spans="1:32">
      <c r="A389" s="40" t="s">
        <v>1753</v>
      </c>
      <c r="B389" s="88">
        <v>41062</v>
      </c>
      <c r="C389" s="40" t="s">
        <v>1522</v>
      </c>
      <c r="D389" s="40" t="s">
        <v>30</v>
      </c>
      <c r="E389" s="40" t="s">
        <v>25</v>
      </c>
      <c r="F389" s="47" t="s">
        <v>2173</v>
      </c>
      <c r="G389" s="40" t="s">
        <v>26</v>
      </c>
      <c r="H389" s="40" t="s">
        <v>27</v>
      </c>
      <c r="I389" s="40" t="s">
        <v>40</v>
      </c>
      <c r="J389" s="40">
        <v>28</v>
      </c>
      <c r="K389" s="40">
        <v>17</v>
      </c>
      <c r="L389" s="40">
        <v>18.7</v>
      </c>
      <c r="M389" s="40"/>
      <c r="N389" s="40"/>
      <c r="O389" s="40"/>
      <c r="P389" s="40"/>
      <c r="Q389" s="40">
        <v>14</v>
      </c>
      <c r="R389" s="40">
        <v>68</v>
      </c>
      <c r="S389" s="40">
        <v>54</v>
      </c>
      <c r="T389" s="40">
        <v>16</v>
      </c>
      <c r="U389" s="40"/>
      <c r="V389" s="40"/>
      <c r="W389" s="40"/>
      <c r="X389" s="40">
        <v>739</v>
      </c>
      <c r="Y389" s="40"/>
      <c r="Z389" s="40"/>
      <c r="AA389" s="40"/>
      <c r="AB389" s="40"/>
      <c r="AC389" s="40" t="s">
        <v>418</v>
      </c>
      <c r="AD389" s="40" t="s">
        <v>411</v>
      </c>
      <c r="AE389" s="40"/>
      <c r="AF389" s="40"/>
    </row>
    <row r="390" spans="1:32">
      <c r="A390" s="40" t="s">
        <v>1753</v>
      </c>
      <c r="B390" s="88">
        <v>41062</v>
      </c>
      <c r="C390" s="40" t="s">
        <v>1824</v>
      </c>
      <c r="D390" s="40" t="s">
        <v>30</v>
      </c>
      <c r="E390" s="40" t="s">
        <v>25</v>
      </c>
      <c r="F390" s="47" t="s">
        <v>2174</v>
      </c>
      <c r="G390" s="40" t="s">
        <v>26</v>
      </c>
      <c r="H390" s="40" t="s">
        <v>90</v>
      </c>
      <c r="I390" s="40"/>
      <c r="J390" s="40">
        <v>25.6</v>
      </c>
      <c r="K390" s="40">
        <v>17.399999999999999</v>
      </c>
      <c r="L390" s="40">
        <v>9.1</v>
      </c>
      <c r="M390" s="40"/>
      <c r="N390" s="40"/>
      <c r="O390" s="40"/>
      <c r="P390" s="40"/>
      <c r="Q390" s="40">
        <v>14</v>
      </c>
      <c r="R390" s="40">
        <v>62</v>
      </c>
      <c r="S390" s="40">
        <f t="shared" ref="S390:S399" si="15">R390-Q390</f>
        <v>48</v>
      </c>
      <c r="T390" s="40">
        <v>57</v>
      </c>
      <c r="U390" s="40"/>
      <c r="V390" s="40"/>
      <c r="W390" s="40"/>
      <c r="X390" s="40">
        <v>740</v>
      </c>
      <c r="Y390" s="40">
        <v>109</v>
      </c>
      <c r="Z390" s="40"/>
      <c r="AA390" s="40"/>
      <c r="AB390" s="40"/>
      <c r="AC390" s="40" t="s">
        <v>288</v>
      </c>
      <c r="AD390" s="40" t="s">
        <v>411</v>
      </c>
      <c r="AE390" s="40" t="s">
        <v>477</v>
      </c>
      <c r="AF390" s="40"/>
    </row>
    <row r="391" spans="1:32">
      <c r="A391" s="40" t="s">
        <v>1754</v>
      </c>
      <c r="B391" s="88">
        <v>41063</v>
      </c>
      <c r="C391" s="40" t="s">
        <v>1479</v>
      </c>
      <c r="D391" s="40" t="s">
        <v>35</v>
      </c>
      <c r="E391" s="40" t="s">
        <v>25</v>
      </c>
      <c r="F391" s="47" t="s">
        <v>2150</v>
      </c>
      <c r="G391" s="40" t="s">
        <v>26</v>
      </c>
      <c r="H391" s="40" t="s">
        <v>90</v>
      </c>
      <c r="I391" s="40"/>
      <c r="J391" s="40">
        <v>25.7</v>
      </c>
      <c r="K391" s="40">
        <v>15.3</v>
      </c>
      <c r="L391" s="40">
        <v>12.6</v>
      </c>
      <c r="M391" s="40"/>
      <c r="N391" s="40"/>
      <c r="O391" s="40"/>
      <c r="P391" s="40"/>
      <c r="Q391" s="40">
        <v>39</v>
      </c>
      <c r="R391" s="40">
        <v>117</v>
      </c>
      <c r="S391" s="40">
        <f t="shared" si="15"/>
        <v>78</v>
      </c>
      <c r="T391" s="40">
        <v>7</v>
      </c>
      <c r="U391" s="40"/>
      <c r="V391" s="40" t="s">
        <v>452</v>
      </c>
      <c r="W391" s="40"/>
      <c r="X391" s="40">
        <v>747</v>
      </c>
      <c r="Y391" s="40"/>
      <c r="Z391" s="40"/>
      <c r="AA391" s="40"/>
      <c r="AB391" s="40"/>
      <c r="AC391" s="40" t="s">
        <v>418</v>
      </c>
      <c r="AD391" s="40" t="s">
        <v>411</v>
      </c>
      <c r="AE391" s="40"/>
      <c r="AF391" s="40"/>
    </row>
    <row r="392" spans="1:32" s="91" customFormat="1">
      <c r="A392" s="40" t="s">
        <v>1754</v>
      </c>
      <c r="B392" s="88">
        <v>41063</v>
      </c>
      <c r="C392" s="40" t="s">
        <v>1823</v>
      </c>
      <c r="D392" s="40" t="s">
        <v>36</v>
      </c>
      <c r="E392" s="40" t="s">
        <v>25</v>
      </c>
      <c r="F392" s="47" t="s">
        <v>2175</v>
      </c>
      <c r="G392" s="40" t="s">
        <v>26</v>
      </c>
      <c r="H392" s="40" t="s">
        <v>33</v>
      </c>
      <c r="I392" s="40"/>
      <c r="J392" s="40">
        <v>31.8</v>
      </c>
      <c r="K392" s="40"/>
      <c r="L392" s="40"/>
      <c r="M392" s="40">
        <v>134.5</v>
      </c>
      <c r="N392" s="40">
        <v>90.2</v>
      </c>
      <c r="O392" s="40"/>
      <c r="P392" s="40"/>
      <c r="Q392" s="40">
        <v>39</v>
      </c>
      <c r="R392" s="40">
        <v>137</v>
      </c>
      <c r="S392" s="40">
        <f t="shared" si="15"/>
        <v>98</v>
      </c>
      <c r="T392" s="40">
        <v>8</v>
      </c>
      <c r="U392" s="40"/>
      <c r="V392" s="40"/>
      <c r="W392" s="40"/>
      <c r="X392" s="40"/>
      <c r="Y392" s="40"/>
      <c r="Z392" s="40"/>
      <c r="AA392" s="40"/>
      <c r="AB392" s="40"/>
      <c r="AC392" s="40" t="s">
        <v>418</v>
      </c>
      <c r="AD392" s="40" t="s">
        <v>411</v>
      </c>
      <c r="AE392" s="40"/>
      <c r="AF392" s="40"/>
    </row>
    <row r="393" spans="1:32">
      <c r="A393" s="40" t="s">
        <v>1754</v>
      </c>
      <c r="B393" s="88">
        <v>41063</v>
      </c>
      <c r="C393" s="40" t="s">
        <v>1515</v>
      </c>
      <c r="D393" s="40" t="s">
        <v>36</v>
      </c>
      <c r="E393" s="40" t="s">
        <v>25</v>
      </c>
      <c r="F393" s="47" t="s">
        <v>2176</v>
      </c>
      <c r="G393" s="40" t="s">
        <v>26</v>
      </c>
      <c r="H393" s="40" t="s">
        <v>33</v>
      </c>
      <c r="I393" s="40"/>
      <c r="J393" s="40">
        <v>31.75</v>
      </c>
      <c r="K393" s="40"/>
      <c r="L393" s="40"/>
      <c r="M393" s="40">
        <v>116.15</v>
      </c>
      <c r="N393" s="40">
        <v>96.4</v>
      </c>
      <c r="O393" s="40"/>
      <c r="P393" s="40"/>
      <c r="Q393" s="40">
        <v>18</v>
      </c>
      <c r="R393" s="40">
        <v>77</v>
      </c>
      <c r="S393" s="40">
        <f t="shared" si="15"/>
        <v>59</v>
      </c>
      <c r="T393" s="40">
        <v>0</v>
      </c>
      <c r="U393" s="40"/>
      <c r="V393" s="40"/>
      <c r="W393" s="40"/>
      <c r="X393" s="40"/>
      <c r="Y393" s="40"/>
      <c r="Z393" s="40"/>
      <c r="AA393" s="40"/>
      <c r="AB393" s="40"/>
      <c r="AC393" s="40" t="s">
        <v>288</v>
      </c>
      <c r="AD393" s="40" t="s">
        <v>456</v>
      </c>
      <c r="AE393" s="40"/>
      <c r="AF393" s="40"/>
    </row>
    <row r="394" spans="1:32">
      <c r="A394" s="41" t="s">
        <v>1754</v>
      </c>
      <c r="B394" s="90">
        <v>41063</v>
      </c>
      <c r="C394" s="41" t="s">
        <v>1827</v>
      </c>
      <c r="D394" s="41" t="s">
        <v>32</v>
      </c>
      <c r="E394" s="41" t="s">
        <v>25</v>
      </c>
      <c r="F394" s="71" t="s">
        <v>2177</v>
      </c>
      <c r="G394" s="41" t="s">
        <v>125</v>
      </c>
      <c r="H394" s="41" t="s">
        <v>90</v>
      </c>
      <c r="I394" s="41"/>
      <c r="J394" s="41">
        <v>23.15</v>
      </c>
      <c r="K394" s="41">
        <v>15</v>
      </c>
      <c r="L394" s="41">
        <v>7.05</v>
      </c>
      <c r="M394" s="41"/>
      <c r="N394" s="41"/>
      <c r="O394" s="41"/>
      <c r="P394" s="41"/>
      <c r="Q394" s="41">
        <v>18</v>
      </c>
      <c r="R394" s="41">
        <v>43</v>
      </c>
      <c r="S394" s="41">
        <f t="shared" si="15"/>
        <v>25</v>
      </c>
      <c r="T394" s="41">
        <f>9+17</f>
        <v>26</v>
      </c>
      <c r="U394" s="41"/>
      <c r="V394" s="41"/>
      <c r="W394" s="41" t="s">
        <v>73</v>
      </c>
      <c r="X394" s="41"/>
      <c r="Y394" s="41"/>
      <c r="Z394" s="41"/>
      <c r="AA394" s="41"/>
      <c r="AB394" s="41"/>
      <c r="AC394" s="41" t="s">
        <v>288</v>
      </c>
      <c r="AD394" s="40" t="s">
        <v>288</v>
      </c>
      <c r="AE394" s="40"/>
      <c r="AF394" s="40"/>
    </row>
    <row r="395" spans="1:32">
      <c r="A395" s="40" t="s">
        <v>1754</v>
      </c>
      <c r="B395" s="88">
        <v>41063</v>
      </c>
      <c r="C395" s="40" t="s">
        <v>1829</v>
      </c>
      <c r="D395" s="40" t="s">
        <v>32</v>
      </c>
      <c r="E395" s="40" t="s">
        <v>25</v>
      </c>
      <c r="F395" s="47" t="s">
        <v>2178</v>
      </c>
      <c r="G395" s="40" t="s">
        <v>26</v>
      </c>
      <c r="H395" s="40" t="s">
        <v>27</v>
      </c>
      <c r="I395" s="40" t="s">
        <v>450</v>
      </c>
      <c r="J395" s="40">
        <v>24.8</v>
      </c>
      <c r="K395" s="40">
        <v>14.5</v>
      </c>
      <c r="L395" s="40">
        <v>13.9</v>
      </c>
      <c r="M395" s="40"/>
      <c r="N395" s="40"/>
      <c r="O395" s="40"/>
      <c r="P395" s="40"/>
      <c r="Q395" s="40">
        <v>18</v>
      </c>
      <c r="R395" s="40">
        <v>54</v>
      </c>
      <c r="S395" s="40">
        <f t="shared" si="15"/>
        <v>36</v>
      </c>
      <c r="T395" s="40">
        <v>54</v>
      </c>
      <c r="U395" s="40"/>
      <c r="V395" s="40"/>
      <c r="W395" s="40"/>
      <c r="X395" s="40">
        <v>745</v>
      </c>
      <c r="Y395" s="40">
        <v>121</v>
      </c>
      <c r="Z395" s="40"/>
      <c r="AA395" s="40"/>
      <c r="AB395" s="40"/>
      <c r="AC395" s="40" t="s">
        <v>288</v>
      </c>
      <c r="AD395" s="40" t="s">
        <v>288</v>
      </c>
      <c r="AE395" s="40"/>
      <c r="AF395" s="40"/>
    </row>
    <row r="396" spans="1:32">
      <c r="A396" s="40" t="s">
        <v>1754</v>
      </c>
      <c r="B396" s="88">
        <v>41063</v>
      </c>
      <c r="C396" s="40" t="s">
        <v>1821</v>
      </c>
      <c r="D396" s="40" t="s">
        <v>30</v>
      </c>
      <c r="E396" s="40" t="s">
        <v>25</v>
      </c>
      <c r="F396" s="47" t="s">
        <v>2154</v>
      </c>
      <c r="G396" s="40" t="s">
        <v>26</v>
      </c>
      <c r="H396" s="40" t="s">
        <v>33</v>
      </c>
      <c r="I396" s="40"/>
      <c r="J396" s="40">
        <v>26.6</v>
      </c>
      <c r="K396" s="40">
        <v>17</v>
      </c>
      <c r="L396" s="40">
        <v>9.0500000000000007</v>
      </c>
      <c r="M396" s="40"/>
      <c r="N396" s="40"/>
      <c r="O396" s="40"/>
      <c r="P396" s="40"/>
      <c r="Q396" s="40">
        <v>18</v>
      </c>
      <c r="R396" s="40">
        <v>63</v>
      </c>
      <c r="S396" s="40">
        <f t="shared" si="15"/>
        <v>45</v>
      </c>
      <c r="T396" s="40"/>
      <c r="U396" s="40"/>
      <c r="V396" s="40"/>
      <c r="W396" s="40"/>
      <c r="X396" s="40">
        <v>746</v>
      </c>
      <c r="Y396" s="40">
        <v>111</v>
      </c>
      <c r="Z396" s="40"/>
      <c r="AA396" s="40"/>
      <c r="AB396" s="40"/>
      <c r="AC396" s="40" t="s">
        <v>288</v>
      </c>
      <c r="AD396" s="40" t="s">
        <v>456</v>
      </c>
      <c r="AE396" s="40"/>
      <c r="AF396" s="40"/>
    </row>
    <row r="397" spans="1:32">
      <c r="A397" s="40" t="s">
        <v>1755</v>
      </c>
      <c r="B397" s="88">
        <v>41064</v>
      </c>
      <c r="C397" s="40" t="s">
        <v>1498</v>
      </c>
      <c r="D397" s="40" t="s">
        <v>36</v>
      </c>
      <c r="E397" s="40" t="s">
        <v>25</v>
      </c>
      <c r="F397" s="47" t="s">
        <v>2179</v>
      </c>
      <c r="G397" s="40" t="s">
        <v>26</v>
      </c>
      <c r="H397" s="40" t="s">
        <v>27</v>
      </c>
      <c r="I397" s="40" t="s">
        <v>40</v>
      </c>
      <c r="J397" s="40">
        <v>34.4</v>
      </c>
      <c r="K397" s="40"/>
      <c r="L397" s="40"/>
      <c r="M397" s="40">
        <v>134</v>
      </c>
      <c r="N397" s="40">
        <v>97.15</v>
      </c>
      <c r="O397" s="40"/>
      <c r="P397" s="40"/>
      <c r="Q397" s="40">
        <v>43</v>
      </c>
      <c r="R397" s="40">
        <v>148</v>
      </c>
      <c r="S397" s="40">
        <f t="shared" si="15"/>
        <v>105</v>
      </c>
      <c r="T397" s="40">
        <v>0</v>
      </c>
      <c r="U397" s="40"/>
      <c r="V397" s="40"/>
      <c r="W397" s="40"/>
      <c r="X397" s="40"/>
      <c r="Y397" s="40"/>
      <c r="Z397" s="40"/>
      <c r="AA397" s="40"/>
      <c r="AB397" s="40"/>
      <c r="AC397" s="40" t="s">
        <v>288</v>
      </c>
      <c r="AD397" s="40" t="s">
        <v>288</v>
      </c>
      <c r="AE397" s="40"/>
      <c r="AF397" s="40"/>
    </row>
    <row r="398" spans="1:32">
      <c r="A398" s="40" t="s">
        <v>1755</v>
      </c>
      <c r="B398" s="88">
        <v>41064</v>
      </c>
      <c r="C398" s="40" t="s">
        <v>1811</v>
      </c>
      <c r="D398" s="40" t="s">
        <v>146</v>
      </c>
      <c r="E398" s="40" t="s">
        <v>25</v>
      </c>
      <c r="F398" s="47" t="s">
        <v>2180</v>
      </c>
      <c r="G398" s="40" t="s">
        <v>26</v>
      </c>
      <c r="H398" s="40" t="s">
        <v>33</v>
      </c>
      <c r="I398" s="40"/>
      <c r="J398" s="40">
        <v>21.9</v>
      </c>
      <c r="K398" s="40">
        <v>13.8</v>
      </c>
      <c r="L398" s="40">
        <v>9.8000000000000007</v>
      </c>
      <c r="M398" s="40"/>
      <c r="N398" s="40"/>
      <c r="O398" s="40"/>
      <c r="P398" s="40"/>
      <c r="Q398" s="40">
        <v>43</v>
      </c>
      <c r="R398" s="40">
        <v>82</v>
      </c>
      <c r="S398" s="40">
        <f t="shared" si="15"/>
        <v>39</v>
      </c>
      <c r="T398" s="40">
        <v>2</v>
      </c>
      <c r="U398" s="40"/>
      <c r="V398" s="40"/>
      <c r="W398" s="40"/>
      <c r="X398" s="40">
        <v>749</v>
      </c>
      <c r="Y398" s="40">
        <v>120</v>
      </c>
      <c r="Z398" s="40"/>
      <c r="AA398" s="40"/>
      <c r="AB398" s="40"/>
      <c r="AC398" s="40" t="s">
        <v>288</v>
      </c>
      <c r="AD398" s="40" t="s">
        <v>418</v>
      </c>
      <c r="AE398" s="40"/>
      <c r="AF398" s="40"/>
    </row>
    <row r="399" spans="1:32" s="91" customFormat="1">
      <c r="A399" s="40" t="s">
        <v>1755</v>
      </c>
      <c r="B399" s="88">
        <v>41064</v>
      </c>
      <c r="C399" s="40" t="s">
        <v>1828</v>
      </c>
      <c r="D399" s="40" t="s">
        <v>32</v>
      </c>
      <c r="E399" s="40" t="s">
        <v>25</v>
      </c>
      <c r="F399" s="47" t="s">
        <v>2181</v>
      </c>
      <c r="G399" s="40" t="s">
        <v>26</v>
      </c>
      <c r="H399" s="40" t="s">
        <v>27</v>
      </c>
      <c r="I399" s="40" t="s">
        <v>461</v>
      </c>
      <c r="J399" s="40">
        <v>25.2</v>
      </c>
      <c r="K399" s="40">
        <v>15.85</v>
      </c>
      <c r="L399" s="40">
        <v>13.15</v>
      </c>
      <c r="M399" s="40"/>
      <c r="N399" s="40"/>
      <c r="O399" s="40"/>
      <c r="P399" s="40"/>
      <c r="Q399" s="40">
        <v>18</v>
      </c>
      <c r="R399" s="40">
        <v>70</v>
      </c>
      <c r="S399" s="40">
        <f t="shared" si="15"/>
        <v>52</v>
      </c>
      <c r="T399" s="40">
        <v>39</v>
      </c>
      <c r="U399" s="40"/>
      <c r="V399" s="40"/>
      <c r="W399" s="40"/>
      <c r="X399" s="40">
        <v>748</v>
      </c>
      <c r="Y399" s="40">
        <v>112</v>
      </c>
      <c r="Z399" s="40"/>
      <c r="AA399" s="40"/>
      <c r="AB399" s="40"/>
      <c r="AC399" s="40" t="s">
        <v>288</v>
      </c>
      <c r="AD399" s="40" t="s">
        <v>288</v>
      </c>
      <c r="AE399" s="40"/>
      <c r="AF399" s="40"/>
    </row>
    <row r="400" spans="1:32">
      <c r="A400" s="41" t="s">
        <v>1755</v>
      </c>
      <c r="B400" s="90">
        <v>41064</v>
      </c>
      <c r="C400" s="41" t="s">
        <v>1814</v>
      </c>
      <c r="D400" s="41" t="s">
        <v>30</v>
      </c>
      <c r="E400" s="41" t="s">
        <v>25</v>
      </c>
      <c r="F400" s="71" t="s">
        <v>2594</v>
      </c>
      <c r="G400" s="41" t="s">
        <v>26</v>
      </c>
      <c r="H400" s="41" t="s">
        <v>33</v>
      </c>
      <c r="I400" s="41"/>
      <c r="J400" s="41"/>
      <c r="K400" s="41"/>
      <c r="L400" s="41"/>
      <c r="M400" s="41"/>
      <c r="N400" s="41"/>
      <c r="O400" s="41"/>
      <c r="P400" s="41"/>
      <c r="Q400" s="41"/>
      <c r="R400" s="41"/>
      <c r="S400" s="41"/>
      <c r="T400" s="41"/>
      <c r="U400" s="41"/>
      <c r="V400" s="41" t="s">
        <v>460</v>
      </c>
      <c r="W400" s="41" t="s">
        <v>73</v>
      </c>
      <c r="X400" s="41"/>
      <c r="Y400" s="41"/>
      <c r="Z400" s="41"/>
      <c r="AA400" s="41"/>
      <c r="AB400" s="41"/>
      <c r="AC400" s="41" t="s">
        <v>288</v>
      </c>
      <c r="AD400" s="40" t="s">
        <v>456</v>
      </c>
      <c r="AE400" s="40"/>
      <c r="AF400" s="40"/>
    </row>
    <row r="401" spans="1:32">
      <c r="A401" s="41" t="s">
        <v>1755</v>
      </c>
      <c r="B401" s="90">
        <v>41064</v>
      </c>
      <c r="C401" s="41" t="s">
        <v>1457</v>
      </c>
      <c r="D401" s="41" t="s">
        <v>30</v>
      </c>
      <c r="E401" s="41" t="s">
        <v>25</v>
      </c>
      <c r="F401" s="71" t="s">
        <v>2182</v>
      </c>
      <c r="G401" s="41" t="s">
        <v>125</v>
      </c>
      <c r="H401" s="41" t="s">
        <v>90</v>
      </c>
      <c r="I401" s="41"/>
      <c r="J401" s="41">
        <v>24.4</v>
      </c>
      <c r="K401" s="41">
        <v>15.7</v>
      </c>
      <c r="L401" s="41">
        <v>6.1</v>
      </c>
      <c r="M401" s="41"/>
      <c r="N401" s="41"/>
      <c r="O401" s="41"/>
      <c r="P401" s="41"/>
      <c r="Q401" s="41">
        <v>18</v>
      </c>
      <c r="R401" s="41">
        <v>39</v>
      </c>
      <c r="S401" s="41">
        <f>R401-Q401</f>
        <v>21</v>
      </c>
      <c r="T401" s="41"/>
      <c r="U401" s="41"/>
      <c r="V401" s="41"/>
      <c r="W401" s="41" t="s">
        <v>73</v>
      </c>
      <c r="X401" s="41">
        <v>751</v>
      </c>
      <c r="Y401" s="41"/>
      <c r="Z401" s="41"/>
      <c r="AA401" s="41"/>
      <c r="AB401" s="41"/>
      <c r="AC401" s="41" t="s">
        <v>288</v>
      </c>
      <c r="AD401" s="40" t="s">
        <v>488</v>
      </c>
      <c r="AE401" s="40"/>
      <c r="AF401" s="40"/>
    </row>
    <row r="402" spans="1:32">
      <c r="A402" s="40" t="s">
        <v>1756</v>
      </c>
      <c r="B402" s="88">
        <v>41065</v>
      </c>
      <c r="C402" s="40" t="s">
        <v>1822</v>
      </c>
      <c r="D402" s="40" t="s">
        <v>121</v>
      </c>
      <c r="E402" s="40" t="s">
        <v>25</v>
      </c>
      <c r="F402" s="47" t="s">
        <v>2183</v>
      </c>
      <c r="G402" s="40" t="s">
        <v>26</v>
      </c>
      <c r="H402" s="40" t="s">
        <v>33</v>
      </c>
      <c r="I402" s="40"/>
      <c r="J402" s="40">
        <v>48.7</v>
      </c>
      <c r="K402" s="40"/>
      <c r="L402" s="40"/>
      <c r="M402" s="40">
        <f>152.9+55.5</f>
        <v>208.4</v>
      </c>
      <c r="N402" s="40">
        <f>152.9+29.7</f>
        <v>182.6</v>
      </c>
      <c r="O402" s="40"/>
      <c r="P402" s="40">
        <v>35.5</v>
      </c>
      <c r="Q402" s="40">
        <v>41</v>
      </c>
      <c r="R402" s="40">
        <v>206</v>
      </c>
      <c r="S402" s="40">
        <f>206-41</f>
        <v>165</v>
      </c>
      <c r="T402" s="40">
        <v>6</v>
      </c>
      <c r="U402" s="40"/>
      <c r="V402" s="40"/>
      <c r="W402" s="40"/>
      <c r="X402" s="40"/>
      <c r="Y402" s="40"/>
      <c r="Z402" s="40"/>
      <c r="AA402" s="40"/>
      <c r="AB402" s="40"/>
      <c r="AC402" s="40" t="s">
        <v>418</v>
      </c>
      <c r="AD402" s="40" t="s">
        <v>488</v>
      </c>
      <c r="AE402" s="40"/>
      <c r="AF402" s="40"/>
    </row>
    <row r="403" spans="1:32">
      <c r="A403" s="40" t="s">
        <v>1756</v>
      </c>
      <c r="B403" s="88">
        <v>41065</v>
      </c>
      <c r="C403" s="40" t="s">
        <v>1514</v>
      </c>
      <c r="D403" s="40" t="s">
        <v>31</v>
      </c>
      <c r="E403" s="40" t="s">
        <v>25</v>
      </c>
      <c r="F403" s="47" t="s">
        <v>2184</v>
      </c>
      <c r="G403" s="40" t="s">
        <v>224</v>
      </c>
      <c r="H403" s="40" t="s">
        <v>33</v>
      </c>
      <c r="I403" s="40"/>
      <c r="J403" s="40">
        <v>36</v>
      </c>
      <c r="K403" s="40">
        <v>18.5</v>
      </c>
      <c r="L403" s="40">
        <v>13.2</v>
      </c>
      <c r="M403" s="40"/>
      <c r="N403" s="40"/>
      <c r="O403" s="40"/>
      <c r="P403" s="40"/>
      <c r="Q403" s="40">
        <v>17</v>
      </c>
      <c r="R403" s="40">
        <v>127</v>
      </c>
      <c r="S403" s="40">
        <v>110</v>
      </c>
      <c r="T403" s="40">
        <v>25</v>
      </c>
      <c r="U403" s="40"/>
      <c r="V403" s="40"/>
      <c r="W403" s="40"/>
      <c r="X403" s="40">
        <v>753</v>
      </c>
      <c r="Y403" s="40"/>
      <c r="Z403" s="40"/>
      <c r="AA403" s="40"/>
      <c r="AB403" s="40"/>
      <c r="AC403" s="40" t="s">
        <v>418</v>
      </c>
      <c r="AD403" s="40" t="s">
        <v>488</v>
      </c>
      <c r="AE403" s="40"/>
      <c r="AF403" s="40"/>
    </row>
    <row r="404" spans="1:32">
      <c r="A404" s="40" t="s">
        <v>1756</v>
      </c>
      <c r="B404" s="88">
        <v>41065</v>
      </c>
      <c r="C404" s="40" t="s">
        <v>1517</v>
      </c>
      <c r="D404" s="40" t="s">
        <v>29</v>
      </c>
      <c r="E404" s="40" t="s">
        <v>25</v>
      </c>
      <c r="F404" s="47" t="s">
        <v>2160</v>
      </c>
      <c r="G404" s="40" t="s">
        <v>26</v>
      </c>
      <c r="H404" s="40" t="s">
        <v>66</v>
      </c>
      <c r="I404" s="40"/>
      <c r="J404" s="40">
        <v>44.4</v>
      </c>
      <c r="K404" s="40">
        <v>21.5</v>
      </c>
      <c r="L404" s="40">
        <v>18.5</v>
      </c>
      <c r="M404" s="40"/>
      <c r="N404" s="40"/>
      <c r="O404" s="40"/>
      <c r="P404" s="40"/>
      <c r="Q404" s="40">
        <v>17</v>
      </c>
      <c r="R404" s="40">
        <v>168</v>
      </c>
      <c r="S404" s="40">
        <v>151</v>
      </c>
      <c r="T404" s="40">
        <v>71</v>
      </c>
      <c r="U404" s="40"/>
      <c r="V404" s="40"/>
      <c r="W404" s="40"/>
      <c r="X404" s="40">
        <v>752</v>
      </c>
      <c r="Y404" s="40"/>
      <c r="Z404" s="40"/>
      <c r="AA404" s="40"/>
      <c r="AB404" s="40"/>
      <c r="AC404" s="40" t="s">
        <v>418</v>
      </c>
      <c r="AD404" s="40" t="s">
        <v>488</v>
      </c>
      <c r="AE404" s="40" t="s">
        <v>491</v>
      </c>
      <c r="AF404" s="40"/>
    </row>
    <row r="405" spans="1:32">
      <c r="A405" s="40" t="s">
        <v>1757</v>
      </c>
      <c r="B405" s="88">
        <v>41067</v>
      </c>
      <c r="C405" s="40" t="s">
        <v>1521</v>
      </c>
      <c r="D405" s="40" t="s">
        <v>121</v>
      </c>
      <c r="E405" s="40" t="s">
        <v>25</v>
      </c>
      <c r="F405" s="47" t="s">
        <v>2185</v>
      </c>
      <c r="G405" s="40" t="s">
        <v>26</v>
      </c>
      <c r="H405" s="40" t="s">
        <v>27</v>
      </c>
      <c r="I405" s="40" t="s">
        <v>476</v>
      </c>
      <c r="J405" s="40">
        <v>45.85</v>
      </c>
      <c r="K405" s="40"/>
      <c r="L405" s="40"/>
      <c r="M405" s="40">
        <f>153+21.25</f>
        <v>174.25</v>
      </c>
      <c r="N405" s="40">
        <f>153+13.75</f>
        <v>166.75</v>
      </c>
      <c r="O405" s="40"/>
      <c r="P405" s="40">
        <v>35.799999999999997</v>
      </c>
      <c r="Q405" s="40">
        <v>43</v>
      </c>
      <c r="R405" s="40">
        <v>197</v>
      </c>
      <c r="S405" s="40">
        <f>R405-Q405</f>
        <v>154</v>
      </c>
      <c r="T405" s="40">
        <v>2</v>
      </c>
      <c r="U405" s="40"/>
      <c r="V405" s="40"/>
      <c r="W405" s="40"/>
      <c r="X405" s="40"/>
      <c r="Y405" s="40">
        <v>113</v>
      </c>
      <c r="Z405" s="40"/>
      <c r="AA405" s="40"/>
      <c r="AB405" s="40"/>
      <c r="AC405" s="40" t="s">
        <v>288</v>
      </c>
      <c r="AD405" s="40" t="s">
        <v>488</v>
      </c>
      <c r="AE405" s="40"/>
      <c r="AF405" s="40"/>
    </row>
    <row r="406" spans="1:32">
      <c r="A406" s="40" t="s">
        <v>1757</v>
      </c>
      <c r="B406" s="88">
        <v>41067</v>
      </c>
      <c r="C406" s="40" t="s">
        <v>1833</v>
      </c>
      <c r="D406" s="40" t="s">
        <v>30</v>
      </c>
      <c r="E406" s="40" t="s">
        <v>25</v>
      </c>
      <c r="F406" s="47" t="s">
        <v>2161</v>
      </c>
      <c r="G406" s="40" t="s">
        <v>26</v>
      </c>
      <c r="H406" s="40" t="s">
        <v>33</v>
      </c>
      <c r="I406" s="40"/>
      <c r="J406" s="40">
        <v>26</v>
      </c>
      <c r="K406" s="40">
        <v>17.3</v>
      </c>
      <c r="L406" s="40">
        <v>8.6</v>
      </c>
      <c r="M406" s="40"/>
      <c r="N406" s="40"/>
      <c r="O406" s="40"/>
      <c r="P406" s="40"/>
      <c r="Q406" s="40">
        <v>18</v>
      </c>
      <c r="R406" s="40">
        <v>61</v>
      </c>
      <c r="S406" s="40">
        <f>R406-Q406</f>
        <v>43</v>
      </c>
      <c r="T406" s="40">
        <v>22</v>
      </c>
      <c r="U406" s="40"/>
      <c r="V406" s="40"/>
      <c r="W406" s="40"/>
      <c r="X406" s="40">
        <v>754</v>
      </c>
      <c r="Y406" s="40">
        <v>114</v>
      </c>
      <c r="Z406" s="40"/>
      <c r="AA406" s="40"/>
      <c r="AB406" s="40"/>
      <c r="AC406" s="40" t="s">
        <v>288</v>
      </c>
      <c r="AD406" s="40" t="s">
        <v>488</v>
      </c>
      <c r="AE406" s="40"/>
      <c r="AF406" s="40"/>
    </row>
    <row r="407" spans="1:32">
      <c r="A407" s="40" t="s">
        <v>1759</v>
      </c>
      <c r="B407" s="88">
        <v>41069</v>
      </c>
      <c r="C407" s="40" t="s">
        <v>1495</v>
      </c>
      <c r="D407" s="40" t="s">
        <v>35</v>
      </c>
      <c r="E407" s="40" t="s">
        <v>25</v>
      </c>
      <c r="F407" s="47" t="s">
        <v>2151</v>
      </c>
      <c r="G407" s="40" t="s">
        <v>26</v>
      </c>
      <c r="H407" s="40" t="s">
        <v>27</v>
      </c>
      <c r="I407" s="40"/>
      <c r="J407" s="40">
        <v>24.3</v>
      </c>
      <c r="K407" s="40">
        <v>15</v>
      </c>
      <c r="L407" s="40">
        <v>22.7</v>
      </c>
      <c r="M407" s="40"/>
      <c r="N407" s="40"/>
      <c r="O407" s="40"/>
      <c r="P407" s="40"/>
      <c r="Q407" s="40">
        <v>44</v>
      </c>
      <c r="R407" s="40">
        <v>106</v>
      </c>
      <c r="S407" s="40">
        <f>R407-44</f>
        <v>62</v>
      </c>
      <c r="T407" s="40">
        <v>3</v>
      </c>
      <c r="U407" s="40"/>
      <c r="V407" s="40"/>
      <c r="W407" s="40"/>
      <c r="X407" s="40">
        <v>756</v>
      </c>
      <c r="Y407" s="40"/>
      <c r="Z407" s="40"/>
      <c r="AA407" s="40"/>
      <c r="AB407" s="40"/>
      <c r="AC407" s="40" t="s">
        <v>418</v>
      </c>
      <c r="AD407" s="40" t="s">
        <v>456</v>
      </c>
      <c r="AE407" s="40"/>
      <c r="AF407" s="40"/>
    </row>
    <row r="408" spans="1:32">
      <c r="A408" s="40" t="s">
        <v>1759</v>
      </c>
      <c r="B408" s="88">
        <v>41069</v>
      </c>
      <c r="C408" s="40" t="s">
        <v>1493</v>
      </c>
      <c r="D408" s="40" t="s">
        <v>239</v>
      </c>
      <c r="E408" s="40" t="s">
        <v>25</v>
      </c>
      <c r="F408" s="47" t="s">
        <v>2152</v>
      </c>
      <c r="G408" s="40" t="s">
        <v>26</v>
      </c>
      <c r="H408" s="40" t="s">
        <v>33</v>
      </c>
      <c r="I408" s="40"/>
      <c r="J408" s="40">
        <v>46.15</v>
      </c>
      <c r="K408" s="40"/>
      <c r="L408" s="40"/>
      <c r="M408" s="40">
        <f>153+27.3</f>
        <v>180.3</v>
      </c>
      <c r="N408" s="40">
        <f>153+18.4</f>
        <v>171.4</v>
      </c>
      <c r="O408" s="40"/>
      <c r="P408" s="40">
        <v>41.2</v>
      </c>
      <c r="Q408" s="40">
        <v>18</v>
      </c>
      <c r="R408" s="40">
        <v>210</v>
      </c>
      <c r="S408" s="40">
        <f>R408-Q408</f>
        <v>192</v>
      </c>
      <c r="T408" s="40">
        <v>0</v>
      </c>
      <c r="U408" s="40"/>
      <c r="V408" s="40"/>
      <c r="W408" s="40"/>
      <c r="X408" s="40"/>
      <c r="Y408" s="40"/>
      <c r="Z408" s="40"/>
      <c r="AA408" s="40"/>
      <c r="AB408" s="40"/>
      <c r="AC408" s="40" t="s">
        <v>288</v>
      </c>
      <c r="AD408" s="40" t="s">
        <v>456</v>
      </c>
      <c r="AE408" s="40"/>
      <c r="AF408" s="40"/>
    </row>
    <row r="409" spans="1:32">
      <c r="A409" s="40" t="s">
        <v>1759</v>
      </c>
      <c r="B409" s="88">
        <v>41069</v>
      </c>
      <c r="C409" s="40" t="s">
        <v>1828</v>
      </c>
      <c r="D409" s="40" t="s">
        <v>32</v>
      </c>
      <c r="E409" s="40" t="s">
        <v>25</v>
      </c>
      <c r="F409" s="47" t="s">
        <v>2153</v>
      </c>
      <c r="G409" s="40" t="s">
        <v>26</v>
      </c>
      <c r="H409" s="40" t="s">
        <v>33</v>
      </c>
      <c r="I409" s="40" t="s">
        <v>494</v>
      </c>
      <c r="J409" s="40">
        <v>26.2</v>
      </c>
      <c r="K409" s="40">
        <v>14.9</v>
      </c>
      <c r="L409" s="40">
        <v>10.8</v>
      </c>
      <c r="M409" s="40"/>
      <c r="N409" s="40"/>
      <c r="O409" s="40"/>
      <c r="P409" s="40"/>
      <c r="Q409" s="40">
        <v>18</v>
      </c>
      <c r="R409" s="40">
        <v>77</v>
      </c>
      <c r="S409" s="40">
        <v>59</v>
      </c>
      <c r="T409" s="40">
        <v>9</v>
      </c>
      <c r="U409" s="40"/>
      <c r="V409" s="40"/>
      <c r="W409" s="40"/>
      <c r="X409" s="40">
        <v>755</v>
      </c>
      <c r="Y409" s="40"/>
      <c r="Z409" s="40"/>
      <c r="AA409" s="40"/>
      <c r="AB409" s="40"/>
      <c r="AC409" s="40" t="s">
        <v>418</v>
      </c>
      <c r="AD409" s="40" t="s">
        <v>456</v>
      </c>
      <c r="AE409" s="40" t="s">
        <v>520</v>
      </c>
      <c r="AF409" s="40"/>
    </row>
    <row r="410" spans="1:32">
      <c r="A410" s="40" t="s">
        <v>1760</v>
      </c>
      <c r="B410" s="88">
        <v>41071</v>
      </c>
      <c r="C410" s="40" t="s">
        <v>1816</v>
      </c>
      <c r="D410" s="40" t="s">
        <v>29</v>
      </c>
      <c r="E410" s="40" t="s">
        <v>25</v>
      </c>
      <c r="F410" s="47" t="s">
        <v>2155</v>
      </c>
      <c r="G410" s="40" t="s">
        <v>26</v>
      </c>
      <c r="H410" s="40" t="s">
        <v>27</v>
      </c>
      <c r="I410" s="40" t="s">
        <v>492</v>
      </c>
      <c r="J410" s="40">
        <v>39.799999999999997</v>
      </c>
      <c r="K410" s="40">
        <v>22.2</v>
      </c>
      <c r="L410" s="40">
        <v>21.5</v>
      </c>
      <c r="M410" s="40"/>
      <c r="N410" s="40"/>
      <c r="O410" s="40"/>
      <c r="P410" s="40"/>
      <c r="Q410" s="40">
        <v>19</v>
      </c>
      <c r="R410" s="40">
        <v>167</v>
      </c>
      <c r="S410" s="40">
        <f>R410-Q410</f>
        <v>148</v>
      </c>
      <c r="T410" s="40">
        <v>180</v>
      </c>
      <c r="U410" s="40"/>
      <c r="V410" s="40"/>
      <c r="W410" s="40"/>
      <c r="X410" s="40">
        <v>757</v>
      </c>
      <c r="Y410" s="40">
        <v>115</v>
      </c>
      <c r="Z410" s="40"/>
      <c r="AA410" s="40"/>
      <c r="AB410" s="40"/>
      <c r="AC410" s="40" t="s">
        <v>288</v>
      </c>
      <c r="AD410" s="40" t="s">
        <v>456</v>
      </c>
      <c r="AE410" s="40"/>
      <c r="AF410" s="40"/>
    </row>
    <row r="411" spans="1:32">
      <c r="A411" s="40" t="s">
        <v>1760</v>
      </c>
      <c r="B411" s="88">
        <v>41071</v>
      </c>
      <c r="C411" s="40" t="s">
        <v>1825</v>
      </c>
      <c r="D411" s="40" t="s">
        <v>32</v>
      </c>
      <c r="E411" s="40" t="s">
        <v>25</v>
      </c>
      <c r="F411" s="47" t="s">
        <v>2158</v>
      </c>
      <c r="G411" s="40" t="s">
        <v>26</v>
      </c>
      <c r="H411" s="40" t="s">
        <v>27</v>
      </c>
      <c r="I411" s="40"/>
      <c r="J411" s="40">
        <v>28</v>
      </c>
      <c r="K411" s="40">
        <v>16.399999999999999</v>
      </c>
      <c r="L411" s="40">
        <v>15.55</v>
      </c>
      <c r="M411" s="40"/>
      <c r="N411" s="40"/>
      <c r="O411" s="40"/>
      <c r="P411" s="40"/>
      <c r="Q411" s="40">
        <v>19</v>
      </c>
      <c r="R411" s="40">
        <v>73</v>
      </c>
      <c r="S411" s="40">
        <f>R411-Q411</f>
        <v>54</v>
      </c>
      <c r="T411" s="40">
        <v>46</v>
      </c>
      <c r="U411" s="40"/>
      <c r="V411" s="40"/>
      <c r="W411" s="40"/>
      <c r="X411" s="40">
        <v>758</v>
      </c>
      <c r="Y411" s="40">
        <v>116</v>
      </c>
      <c r="Z411" s="40"/>
      <c r="AA411" s="40"/>
      <c r="AB411" s="40"/>
      <c r="AC411" s="40" t="s">
        <v>288</v>
      </c>
      <c r="AD411" s="40" t="s">
        <v>456</v>
      </c>
      <c r="AE411" s="40"/>
      <c r="AF411" s="40"/>
    </row>
    <row r="412" spans="1:32">
      <c r="A412" s="40" t="s">
        <v>1761</v>
      </c>
      <c r="B412" s="88">
        <v>41073</v>
      </c>
      <c r="C412" s="40" t="s">
        <v>1811</v>
      </c>
      <c r="D412" s="40" t="s">
        <v>265</v>
      </c>
      <c r="E412" s="40" t="s">
        <v>25</v>
      </c>
      <c r="F412" s="47" t="s">
        <v>2163</v>
      </c>
      <c r="G412" s="40" t="s">
        <v>224</v>
      </c>
      <c r="H412" s="40" t="s">
        <v>33</v>
      </c>
      <c r="I412" s="40" t="s">
        <v>498</v>
      </c>
      <c r="J412" s="40">
        <v>39.4</v>
      </c>
      <c r="K412" s="40"/>
      <c r="L412" s="40"/>
      <c r="M412" s="40">
        <v>134.6</v>
      </c>
      <c r="N412" s="40">
        <v>175.7</v>
      </c>
      <c r="O412" s="40"/>
      <c r="P412" s="40">
        <v>25</v>
      </c>
      <c r="Q412" s="40">
        <v>109</v>
      </c>
      <c r="R412" s="40">
        <v>57</v>
      </c>
      <c r="S412" s="40">
        <f>Q412-R412</f>
        <v>52</v>
      </c>
      <c r="T412" s="40"/>
      <c r="U412" s="40"/>
      <c r="V412" s="40"/>
      <c r="W412" s="40"/>
      <c r="X412" s="40"/>
      <c r="Y412" s="40"/>
      <c r="Z412" s="40"/>
      <c r="AA412" s="40"/>
      <c r="AB412" s="40"/>
      <c r="AC412" s="40" t="s">
        <v>418</v>
      </c>
      <c r="AD412" s="40" t="s">
        <v>456</v>
      </c>
      <c r="AE412" s="40"/>
      <c r="AF412" s="40"/>
    </row>
    <row r="413" spans="1:32">
      <c r="A413" s="40" t="s">
        <v>1761</v>
      </c>
      <c r="B413" s="88">
        <v>41073</v>
      </c>
      <c r="C413" s="40" t="s">
        <v>1507</v>
      </c>
      <c r="D413" s="40" t="s">
        <v>32</v>
      </c>
      <c r="E413" s="40" t="s">
        <v>25</v>
      </c>
      <c r="F413" s="47" t="s">
        <v>2164</v>
      </c>
      <c r="G413" s="40" t="s">
        <v>26</v>
      </c>
      <c r="H413" s="40" t="s">
        <v>27</v>
      </c>
      <c r="I413" s="40" t="s">
        <v>507</v>
      </c>
      <c r="J413" s="40">
        <v>25.55</v>
      </c>
      <c r="K413" s="40">
        <v>16.3</v>
      </c>
      <c r="L413" s="40">
        <v>13.25</v>
      </c>
      <c r="M413" s="40"/>
      <c r="N413" s="40"/>
      <c r="O413" s="40"/>
      <c r="P413" s="40"/>
      <c r="Q413" s="40">
        <v>19</v>
      </c>
      <c r="R413" s="40">
        <v>61</v>
      </c>
      <c r="S413" s="40">
        <f>R413-Q413</f>
        <v>42</v>
      </c>
      <c r="T413" s="40">
        <v>27</v>
      </c>
      <c r="U413" s="40"/>
      <c r="V413" s="40"/>
      <c r="W413" s="40"/>
      <c r="X413" s="40">
        <v>759</v>
      </c>
      <c r="Y413" s="40">
        <v>117</v>
      </c>
      <c r="Z413" s="40"/>
      <c r="AA413" s="40"/>
      <c r="AB413" s="40"/>
      <c r="AC413" s="40" t="s">
        <v>288</v>
      </c>
      <c r="AD413" s="40" t="s">
        <v>456</v>
      </c>
      <c r="AE413" s="40"/>
      <c r="AF413" s="40"/>
    </row>
    <row r="414" spans="1:32">
      <c r="A414" s="40" t="s">
        <v>1762</v>
      </c>
      <c r="B414" s="92">
        <v>41676</v>
      </c>
      <c r="C414" s="42" t="s">
        <v>532</v>
      </c>
      <c r="D414" s="42" t="s">
        <v>29</v>
      </c>
      <c r="E414" s="42" t="s">
        <v>25</v>
      </c>
      <c r="F414" s="73" t="s">
        <v>2186</v>
      </c>
      <c r="G414" s="42" t="s">
        <v>224</v>
      </c>
      <c r="H414" s="42" t="s">
        <v>33</v>
      </c>
      <c r="I414" s="42" t="s">
        <v>533</v>
      </c>
      <c r="J414" s="42">
        <v>39</v>
      </c>
      <c r="K414" s="42">
        <v>24.3</v>
      </c>
      <c r="L414" s="42">
        <v>7.7</v>
      </c>
      <c r="M414" s="42"/>
      <c r="N414" s="42"/>
      <c r="O414" s="42"/>
      <c r="P414" s="42"/>
      <c r="Q414" s="42">
        <v>19</v>
      </c>
      <c r="R414" s="42">
        <v>123</v>
      </c>
      <c r="S414" s="42">
        <v>104</v>
      </c>
      <c r="T414" s="42">
        <v>42</v>
      </c>
      <c r="U414" s="42"/>
      <c r="V414" s="42"/>
      <c r="W414" s="42"/>
      <c r="X414" s="42">
        <v>1002</v>
      </c>
      <c r="Y414" s="42">
        <v>269</v>
      </c>
      <c r="Z414" s="42">
        <v>102</v>
      </c>
      <c r="AA414" s="42"/>
      <c r="AB414" s="42"/>
      <c r="AC414" s="42" t="s">
        <v>525</v>
      </c>
      <c r="AD414" s="40" t="s">
        <v>524</v>
      </c>
      <c r="AE414" s="40"/>
      <c r="AF414" s="40"/>
    </row>
    <row r="415" spans="1:32">
      <c r="A415" s="40" t="s">
        <v>1762</v>
      </c>
      <c r="B415" s="88">
        <v>41676</v>
      </c>
      <c r="C415" s="40" t="s">
        <v>1498</v>
      </c>
      <c r="D415" s="40" t="s">
        <v>29</v>
      </c>
      <c r="E415" s="40" t="s">
        <v>25</v>
      </c>
      <c r="F415" s="74" t="s">
        <v>2187</v>
      </c>
      <c r="G415" s="40" t="s">
        <v>224</v>
      </c>
      <c r="H415" s="40" t="s">
        <v>27</v>
      </c>
      <c r="I415" s="40" t="s">
        <v>536</v>
      </c>
      <c r="J415" s="40">
        <v>39.5</v>
      </c>
      <c r="K415" s="40">
        <v>25.7</v>
      </c>
      <c r="L415" s="40">
        <v>19.55</v>
      </c>
      <c r="M415" s="40"/>
      <c r="N415" s="40"/>
      <c r="O415" s="40"/>
      <c r="P415" s="40"/>
      <c r="Q415" s="40">
        <v>19</v>
      </c>
      <c r="R415" s="40">
        <v>132</v>
      </c>
      <c r="S415" s="40">
        <f>R415-Q415</f>
        <v>113</v>
      </c>
      <c r="T415" s="40">
        <f>74+8</f>
        <v>82</v>
      </c>
      <c r="U415" s="40"/>
      <c r="V415" s="40"/>
      <c r="W415" s="40"/>
      <c r="X415" s="40">
        <v>1001</v>
      </c>
      <c r="Y415" s="40">
        <v>268</v>
      </c>
      <c r="Z415" s="40">
        <v>101</v>
      </c>
      <c r="AA415" s="40"/>
      <c r="AB415" s="40"/>
      <c r="AC415" s="40" t="s">
        <v>524</v>
      </c>
      <c r="AD415" s="40" t="s">
        <v>524</v>
      </c>
      <c r="AE415" s="40"/>
      <c r="AF415" s="40"/>
    </row>
    <row r="416" spans="1:32">
      <c r="A416" s="40" t="s">
        <v>1762</v>
      </c>
      <c r="B416" s="88">
        <v>41676</v>
      </c>
      <c r="C416" s="40" t="s">
        <v>1811</v>
      </c>
      <c r="D416" s="40" t="s">
        <v>32</v>
      </c>
      <c r="E416" s="40" t="s">
        <v>25</v>
      </c>
      <c r="F416" s="47" t="s">
        <v>2188</v>
      </c>
      <c r="G416" s="40" t="s">
        <v>224</v>
      </c>
      <c r="H416" s="40" t="s">
        <v>27</v>
      </c>
      <c r="I416" s="40" t="s">
        <v>526</v>
      </c>
      <c r="J416" s="40">
        <v>26.6</v>
      </c>
      <c r="K416" s="40">
        <v>16.399999999999999</v>
      </c>
      <c r="L416" s="40">
        <v>11.4</v>
      </c>
      <c r="M416" s="40"/>
      <c r="N416" s="40"/>
      <c r="O416" s="40"/>
      <c r="P416" s="40"/>
      <c r="Q416" s="40">
        <v>19</v>
      </c>
      <c r="R416" s="40">
        <v>74</v>
      </c>
      <c r="S416" s="40">
        <f>(R416-Q416)</f>
        <v>55</v>
      </c>
      <c r="T416" s="40">
        <f>34+16</f>
        <v>50</v>
      </c>
      <c r="U416" s="40"/>
      <c r="V416" s="40" t="s">
        <v>527</v>
      </c>
      <c r="W416" s="40"/>
      <c r="X416" s="40">
        <v>1003</v>
      </c>
      <c r="Y416" s="40">
        <v>270</v>
      </c>
      <c r="Z416" s="40">
        <v>104</v>
      </c>
      <c r="AA416" s="40"/>
      <c r="AB416" s="40"/>
      <c r="AC416" s="40" t="s">
        <v>525</v>
      </c>
      <c r="AD416" s="40" t="s">
        <v>79</v>
      </c>
      <c r="AE416" s="40" t="s">
        <v>537</v>
      </c>
      <c r="AF416" s="40"/>
    </row>
    <row r="417" spans="1:32">
      <c r="A417" s="40" t="s">
        <v>1762</v>
      </c>
      <c r="B417" s="92">
        <v>41676</v>
      </c>
      <c r="C417" s="42" t="s">
        <v>534</v>
      </c>
      <c r="D417" s="42" t="s">
        <v>30</v>
      </c>
      <c r="E417" s="42" t="s">
        <v>25</v>
      </c>
      <c r="F417" s="73" t="s">
        <v>2189</v>
      </c>
      <c r="G417" s="42" t="s">
        <v>125</v>
      </c>
      <c r="H417" s="42" t="s">
        <v>66</v>
      </c>
      <c r="I417" s="42" t="s">
        <v>535</v>
      </c>
      <c r="J417" s="42">
        <v>24.5</v>
      </c>
      <c r="K417" s="42">
        <v>16.100000000000001</v>
      </c>
      <c r="L417" s="42">
        <v>11.1</v>
      </c>
      <c r="M417" s="42"/>
      <c r="N417" s="42"/>
      <c r="O417" s="42"/>
      <c r="P417" s="42"/>
      <c r="Q417" s="42">
        <v>19</v>
      </c>
      <c r="R417" s="42">
        <v>43</v>
      </c>
      <c r="S417" s="42">
        <v>24</v>
      </c>
      <c r="T417" s="42">
        <v>15</v>
      </c>
      <c r="U417" s="42"/>
      <c r="V417" s="42"/>
      <c r="W417" s="42"/>
      <c r="X417" s="42">
        <v>1004</v>
      </c>
      <c r="Y417" s="42"/>
      <c r="Z417" s="42"/>
      <c r="AA417" s="42"/>
      <c r="AB417" s="42"/>
      <c r="AC417" s="42" t="s">
        <v>525</v>
      </c>
      <c r="AD417" s="40" t="s">
        <v>79</v>
      </c>
      <c r="AE417" s="40" t="s">
        <v>552</v>
      </c>
      <c r="AF417" s="40"/>
    </row>
    <row r="418" spans="1:32">
      <c r="A418" s="40" t="s">
        <v>1763</v>
      </c>
      <c r="B418" s="88">
        <v>41677</v>
      </c>
      <c r="C418" s="40" t="s">
        <v>1833</v>
      </c>
      <c r="D418" s="40" t="s">
        <v>29</v>
      </c>
      <c r="E418" s="40" t="s">
        <v>25</v>
      </c>
      <c r="F418" s="47" t="s">
        <v>2190</v>
      </c>
      <c r="G418" s="40" t="s">
        <v>26</v>
      </c>
      <c r="H418" s="40" t="s">
        <v>33</v>
      </c>
      <c r="I418" s="40" t="s">
        <v>538</v>
      </c>
      <c r="J418" s="40">
        <v>39.35</v>
      </c>
      <c r="K418" s="40">
        <v>22.9</v>
      </c>
      <c r="L418" s="40">
        <v>9.85</v>
      </c>
      <c r="M418" s="40"/>
      <c r="N418" s="40"/>
      <c r="O418" s="40"/>
      <c r="P418" s="40"/>
      <c r="Q418" s="40">
        <v>19</v>
      </c>
      <c r="R418" s="40">
        <v>135</v>
      </c>
      <c r="S418" s="40">
        <f>R418-Q418</f>
        <v>116</v>
      </c>
      <c r="T418" s="40">
        <f>79+8</f>
        <v>87</v>
      </c>
      <c r="U418" s="40"/>
      <c r="V418" s="40"/>
      <c r="W418" s="40"/>
      <c r="X418" s="40">
        <v>1006</v>
      </c>
      <c r="Y418" s="40">
        <v>272</v>
      </c>
      <c r="Z418" s="40">
        <v>107</v>
      </c>
      <c r="AA418" s="40"/>
      <c r="AB418" s="40"/>
      <c r="AC418" s="40" t="s">
        <v>525</v>
      </c>
      <c r="AD418" s="40" t="s">
        <v>79</v>
      </c>
      <c r="AE418" s="40"/>
      <c r="AF418" s="40"/>
    </row>
    <row r="419" spans="1:32">
      <c r="A419" s="40" t="s">
        <v>1763</v>
      </c>
      <c r="B419" s="88">
        <v>41677</v>
      </c>
      <c r="C419" s="40" t="s">
        <v>1811</v>
      </c>
      <c r="D419" s="40" t="s">
        <v>30</v>
      </c>
      <c r="E419" s="40" t="s">
        <v>25</v>
      </c>
      <c r="F419" s="47" t="s">
        <v>2191</v>
      </c>
      <c r="G419" s="40" t="s">
        <v>26</v>
      </c>
      <c r="H419" s="40" t="s">
        <v>33</v>
      </c>
      <c r="I419" s="40" t="s">
        <v>540</v>
      </c>
      <c r="J419" s="40">
        <v>26.1</v>
      </c>
      <c r="K419" s="40">
        <v>18.100000000000001</v>
      </c>
      <c r="L419" s="40">
        <v>9.0500000000000007</v>
      </c>
      <c r="M419" s="40"/>
      <c r="N419" s="40"/>
      <c r="O419" s="40"/>
      <c r="P419" s="40"/>
      <c r="Q419" s="40">
        <v>19</v>
      </c>
      <c r="R419" s="40">
        <v>77</v>
      </c>
      <c r="S419" s="40">
        <f>R419-Q419</f>
        <v>58</v>
      </c>
      <c r="T419" s="40">
        <f>28+11</f>
        <v>39</v>
      </c>
      <c r="U419" s="40"/>
      <c r="V419" s="40"/>
      <c r="W419" s="40"/>
      <c r="X419" s="40">
        <v>1005</v>
      </c>
      <c r="Y419" s="40">
        <v>271</v>
      </c>
      <c r="Z419" s="40">
        <v>105</v>
      </c>
      <c r="AA419" s="40"/>
      <c r="AB419" s="40"/>
      <c r="AC419" s="40" t="s">
        <v>524</v>
      </c>
      <c r="AD419" s="40" t="s">
        <v>542</v>
      </c>
      <c r="AE419" s="40"/>
      <c r="AF419" s="40"/>
    </row>
    <row r="420" spans="1:32">
      <c r="A420" s="40" t="s">
        <v>1764</v>
      </c>
      <c r="B420" s="88">
        <v>41678</v>
      </c>
      <c r="C420" s="40" t="s">
        <v>1480</v>
      </c>
      <c r="D420" s="40" t="s">
        <v>29</v>
      </c>
      <c r="E420" s="40" t="s">
        <v>25</v>
      </c>
      <c r="F420" s="47" t="s">
        <v>2192</v>
      </c>
      <c r="G420" s="40" t="s">
        <v>26</v>
      </c>
      <c r="H420" s="40" t="s">
        <v>27</v>
      </c>
      <c r="I420" s="40" t="s">
        <v>553</v>
      </c>
      <c r="J420" s="40">
        <v>43.6</v>
      </c>
      <c r="K420" s="40">
        <v>24.7</v>
      </c>
      <c r="L420" s="40">
        <v>24.3</v>
      </c>
      <c r="M420" s="40"/>
      <c r="N420" s="40"/>
      <c r="O420" s="40"/>
      <c r="P420" s="40"/>
      <c r="Q420" s="40">
        <f>19</f>
        <v>19</v>
      </c>
      <c r="R420" s="40">
        <v>178</v>
      </c>
      <c r="S420" s="40">
        <f>R420-Q420</f>
        <v>159</v>
      </c>
      <c r="T420" s="40">
        <f>64+15</f>
        <v>79</v>
      </c>
      <c r="U420" s="40"/>
      <c r="V420" s="40"/>
      <c r="W420" s="40"/>
      <c r="X420" s="40">
        <v>1007</v>
      </c>
      <c r="Y420" s="40">
        <v>273</v>
      </c>
      <c r="Z420" s="40">
        <v>108</v>
      </c>
      <c r="AA420" s="40"/>
      <c r="AB420" s="40"/>
      <c r="AC420" s="40" t="s">
        <v>524</v>
      </c>
      <c r="AD420" s="40" t="s">
        <v>524</v>
      </c>
      <c r="AE420" s="40" t="s">
        <v>560</v>
      </c>
      <c r="AF420" s="40"/>
    </row>
    <row r="421" spans="1:32">
      <c r="A421" s="40" t="s">
        <v>1764</v>
      </c>
      <c r="B421" s="88">
        <v>41678</v>
      </c>
      <c r="C421" s="40" t="s">
        <v>1832</v>
      </c>
      <c r="D421" s="40" t="s">
        <v>29</v>
      </c>
      <c r="E421" s="40" t="s">
        <v>25</v>
      </c>
      <c r="F421" s="40" t="s">
        <v>2193</v>
      </c>
      <c r="G421" s="40" t="s">
        <v>26</v>
      </c>
      <c r="H421" s="40" t="s">
        <v>33</v>
      </c>
      <c r="I421" s="40" t="s">
        <v>549</v>
      </c>
      <c r="J421" s="40">
        <v>36.299999999999997</v>
      </c>
      <c r="K421" s="40">
        <v>24.4</v>
      </c>
      <c r="L421" s="40">
        <v>11.75</v>
      </c>
      <c r="M421" s="40"/>
      <c r="N421" s="40"/>
      <c r="O421" s="40"/>
      <c r="P421" s="40"/>
      <c r="Q421" s="40">
        <v>19</v>
      </c>
      <c r="R421" s="40">
        <v>136</v>
      </c>
      <c r="S421" s="40">
        <f>R421-Q421</f>
        <v>117</v>
      </c>
      <c r="T421" s="40">
        <f>78+3</f>
        <v>81</v>
      </c>
      <c r="U421" s="40"/>
      <c r="V421" s="40"/>
      <c r="W421" s="40"/>
      <c r="X421" s="40">
        <v>1009</v>
      </c>
      <c r="Y421" s="40">
        <v>275</v>
      </c>
      <c r="Z421" s="40">
        <v>110</v>
      </c>
      <c r="AA421" s="40"/>
      <c r="AB421" s="40"/>
      <c r="AC421" s="40" t="s">
        <v>524</v>
      </c>
      <c r="AD421" s="40" t="s">
        <v>524</v>
      </c>
      <c r="AE421" s="40"/>
      <c r="AF421" s="40"/>
    </row>
    <row r="422" spans="1:32">
      <c r="A422" s="40" t="s">
        <v>1764</v>
      </c>
      <c r="B422" s="88">
        <v>41678</v>
      </c>
      <c r="C422" s="40" t="s">
        <v>1811</v>
      </c>
      <c r="D422" s="40" t="s">
        <v>29</v>
      </c>
      <c r="E422" s="40" t="s">
        <v>25</v>
      </c>
      <c r="F422" s="47" t="s">
        <v>2194</v>
      </c>
      <c r="G422" s="40" t="s">
        <v>224</v>
      </c>
      <c r="H422" s="40" t="s">
        <v>33</v>
      </c>
      <c r="I422" s="40" t="s">
        <v>551</v>
      </c>
      <c r="J422" s="40">
        <v>35.6</v>
      </c>
      <c r="K422" s="40">
        <v>20.55</v>
      </c>
      <c r="L422" s="40">
        <v>8.9499999999999993</v>
      </c>
      <c r="M422" s="40"/>
      <c r="N422" s="40"/>
      <c r="O422" s="40"/>
      <c r="P422" s="40"/>
      <c r="Q422" s="40">
        <v>18</v>
      </c>
      <c r="R422" s="40">
        <v>87</v>
      </c>
      <c r="S422" s="40">
        <f>(R422-Q422)</f>
        <v>69</v>
      </c>
      <c r="T422" s="40">
        <f>123+20</f>
        <v>143</v>
      </c>
      <c r="U422" s="40"/>
      <c r="V422" s="40"/>
      <c r="W422" s="40"/>
      <c r="X422" s="40">
        <v>1010</v>
      </c>
      <c r="Y422" s="40">
        <v>276</v>
      </c>
      <c r="Z422" s="40">
        <v>111</v>
      </c>
      <c r="AA422" s="40"/>
      <c r="AB422" s="40"/>
      <c r="AC422" s="40" t="s">
        <v>525</v>
      </c>
      <c r="AD422" s="40" t="s">
        <v>525</v>
      </c>
      <c r="AE422" s="40"/>
      <c r="AF422" s="41"/>
    </row>
    <row r="423" spans="1:32">
      <c r="A423" s="40" t="s">
        <v>1764</v>
      </c>
      <c r="B423" s="88">
        <v>41678</v>
      </c>
      <c r="C423" s="40" t="s">
        <v>1507</v>
      </c>
      <c r="D423" s="40" t="s">
        <v>29</v>
      </c>
      <c r="E423" s="40" t="s">
        <v>25</v>
      </c>
      <c r="F423" s="47" t="s">
        <v>2195</v>
      </c>
      <c r="G423" s="40" t="s">
        <v>224</v>
      </c>
      <c r="H423" s="40" t="s">
        <v>33</v>
      </c>
      <c r="I423" s="40" t="s">
        <v>533</v>
      </c>
      <c r="J423" s="40">
        <v>38.200000000000003</v>
      </c>
      <c r="K423" s="40">
        <v>25.05</v>
      </c>
      <c r="L423" s="40">
        <v>10.01</v>
      </c>
      <c r="M423" s="40"/>
      <c r="N423" s="40"/>
      <c r="O423" s="40"/>
      <c r="P423" s="40"/>
      <c r="Q423" s="40">
        <v>18</v>
      </c>
      <c r="R423" s="40">
        <v>104</v>
      </c>
      <c r="S423" s="40">
        <f>(R423-Q423)</f>
        <v>86</v>
      </c>
      <c r="T423" s="40">
        <f>30+5</f>
        <v>35</v>
      </c>
      <c r="U423" s="40"/>
      <c r="V423" s="40"/>
      <c r="W423" s="40"/>
      <c r="X423" s="40">
        <v>1008</v>
      </c>
      <c r="Y423" s="40">
        <v>274</v>
      </c>
      <c r="Z423" s="40">
        <v>109</v>
      </c>
      <c r="AA423" s="40"/>
      <c r="AB423" s="40"/>
      <c r="AC423" s="40" t="s">
        <v>525</v>
      </c>
      <c r="AD423" s="40" t="s">
        <v>542</v>
      </c>
      <c r="AE423" s="40"/>
      <c r="AF423" s="40"/>
    </row>
    <row r="424" spans="1:32">
      <c r="A424" s="40" t="s">
        <v>1765</v>
      </c>
      <c r="B424" s="88">
        <v>41679</v>
      </c>
      <c r="C424" s="40" t="s">
        <v>1477</v>
      </c>
      <c r="D424" s="40" t="s">
        <v>24</v>
      </c>
      <c r="E424" s="40" t="s">
        <v>25</v>
      </c>
      <c r="F424" s="47" t="s">
        <v>2196</v>
      </c>
      <c r="G424" s="40" t="s">
        <v>26</v>
      </c>
      <c r="H424" s="40" t="s">
        <v>33</v>
      </c>
      <c r="I424" s="40" t="s">
        <v>561</v>
      </c>
      <c r="J424" s="40">
        <v>47.4</v>
      </c>
      <c r="K424" s="40">
        <v>26.3</v>
      </c>
      <c r="L424" s="40">
        <v>22.5</v>
      </c>
      <c r="M424" s="40"/>
      <c r="N424" s="40"/>
      <c r="O424" s="40"/>
      <c r="P424" s="40"/>
      <c r="Q424" s="40">
        <v>19</v>
      </c>
      <c r="R424" s="40">
        <v>297</v>
      </c>
      <c r="S424" s="40">
        <f>R424-Q424</f>
        <v>278</v>
      </c>
      <c r="T424" s="40">
        <f>4+1</f>
        <v>5</v>
      </c>
      <c r="U424" s="40"/>
      <c r="V424" s="40"/>
      <c r="W424" s="40"/>
      <c r="X424" s="40">
        <v>1011</v>
      </c>
      <c r="Y424" s="40">
        <v>277</v>
      </c>
      <c r="Z424" s="40">
        <v>112</v>
      </c>
      <c r="AA424" s="40"/>
      <c r="AB424" s="40"/>
      <c r="AC424" s="40" t="s">
        <v>524</v>
      </c>
      <c r="AD424" s="40" t="s">
        <v>525</v>
      </c>
      <c r="AE424" s="40"/>
      <c r="AF424" s="40"/>
    </row>
    <row r="425" spans="1:32">
      <c r="A425" s="41" t="s">
        <v>1765</v>
      </c>
      <c r="B425" s="90">
        <v>41679</v>
      </c>
      <c r="C425" s="41" t="s">
        <v>1483</v>
      </c>
      <c r="D425" s="41" t="s">
        <v>265</v>
      </c>
      <c r="E425" s="41" t="s">
        <v>25</v>
      </c>
      <c r="F425" s="71" t="s">
        <v>2595</v>
      </c>
      <c r="G425" s="41" t="s">
        <v>26</v>
      </c>
      <c r="H425" s="41" t="s">
        <v>33</v>
      </c>
      <c r="I425" s="41" t="s">
        <v>563</v>
      </c>
      <c r="J425" s="41">
        <v>38.299999999999997</v>
      </c>
      <c r="K425" s="41"/>
      <c r="L425" s="41"/>
      <c r="M425" s="41"/>
      <c r="N425" s="41"/>
      <c r="O425" s="41"/>
      <c r="P425" s="41">
        <v>25.9</v>
      </c>
      <c r="Q425" s="41"/>
      <c r="R425" s="41"/>
      <c r="S425" s="41"/>
      <c r="T425" s="41"/>
      <c r="U425" s="41"/>
      <c r="V425" s="41"/>
      <c r="W425" s="41" t="s">
        <v>73</v>
      </c>
      <c r="X425" s="41"/>
      <c r="Y425" s="41"/>
      <c r="Z425" s="41"/>
      <c r="AA425" s="41"/>
      <c r="AB425" s="41"/>
      <c r="AC425" s="41" t="s">
        <v>524</v>
      </c>
      <c r="AD425" s="40" t="s">
        <v>525</v>
      </c>
      <c r="AE425" s="40"/>
      <c r="AF425" s="40"/>
    </row>
    <row r="426" spans="1:32">
      <c r="A426" s="40" t="s">
        <v>1765</v>
      </c>
      <c r="B426" s="88">
        <v>41679</v>
      </c>
      <c r="C426" s="40" t="s">
        <v>1521</v>
      </c>
      <c r="D426" s="40" t="s">
        <v>32</v>
      </c>
      <c r="E426" s="40" t="s">
        <v>25</v>
      </c>
      <c r="F426" s="47" t="s">
        <v>2197</v>
      </c>
      <c r="G426" s="40" t="s">
        <v>224</v>
      </c>
      <c r="H426" s="40" t="s">
        <v>33</v>
      </c>
      <c r="I426" s="40" t="s">
        <v>566</v>
      </c>
      <c r="J426" s="40">
        <v>26.7</v>
      </c>
      <c r="K426" s="40">
        <v>19.399999999999999</v>
      </c>
      <c r="L426" s="40">
        <v>18.899999999999999</v>
      </c>
      <c r="M426" s="40"/>
      <c r="N426" s="40"/>
      <c r="O426" s="40"/>
      <c r="P426" s="40"/>
      <c r="Q426" s="40">
        <v>19</v>
      </c>
      <c r="R426" s="40">
        <v>56</v>
      </c>
      <c r="S426" s="40">
        <f>R426-Q426</f>
        <v>37</v>
      </c>
      <c r="T426" s="40">
        <f>20+10</f>
        <v>30</v>
      </c>
      <c r="U426" s="40"/>
      <c r="V426" s="40"/>
      <c r="W426" s="40"/>
      <c r="X426" s="40">
        <v>1013</v>
      </c>
      <c r="Y426" s="40">
        <v>279</v>
      </c>
      <c r="Z426" s="40">
        <v>114</v>
      </c>
      <c r="AA426" s="40"/>
      <c r="AB426" s="40"/>
      <c r="AC426" s="40" t="s">
        <v>524</v>
      </c>
      <c r="AD426" s="40" t="s">
        <v>79</v>
      </c>
      <c r="AE426" s="40" t="s">
        <v>578</v>
      </c>
      <c r="AF426" s="41"/>
    </row>
    <row r="427" spans="1:32">
      <c r="A427" s="40" t="s">
        <v>1765</v>
      </c>
      <c r="B427" s="88">
        <v>41679</v>
      </c>
      <c r="C427" s="40" t="s">
        <v>1455</v>
      </c>
      <c r="D427" s="40" t="s">
        <v>30</v>
      </c>
      <c r="E427" s="40" t="s">
        <v>25</v>
      </c>
      <c r="F427" s="47" t="s">
        <v>2198</v>
      </c>
      <c r="G427" s="40" t="s">
        <v>26</v>
      </c>
      <c r="H427" s="40" t="s">
        <v>27</v>
      </c>
      <c r="I427" s="40" t="s">
        <v>559</v>
      </c>
      <c r="J427" s="40">
        <v>27.2</v>
      </c>
      <c r="K427" s="40">
        <v>16.850000000000001</v>
      </c>
      <c r="L427" s="40">
        <v>14.9</v>
      </c>
      <c r="M427" s="40"/>
      <c r="N427" s="40"/>
      <c r="O427" s="40"/>
      <c r="P427" s="40"/>
      <c r="Q427" s="40">
        <v>19</v>
      </c>
      <c r="R427" s="40">
        <v>65</v>
      </c>
      <c r="S427" s="40">
        <f>R427-Q427</f>
        <v>46</v>
      </c>
      <c r="T427" s="40">
        <f>23+9</f>
        <v>32</v>
      </c>
      <c r="U427" s="40"/>
      <c r="V427" s="40"/>
      <c r="W427" s="40"/>
      <c r="X427" s="40">
        <v>1012</v>
      </c>
      <c r="Y427" s="40">
        <v>278</v>
      </c>
      <c r="Z427" s="40">
        <v>113</v>
      </c>
      <c r="AA427" s="40"/>
      <c r="AB427" s="40"/>
      <c r="AC427" s="40" t="s">
        <v>525</v>
      </c>
      <c r="AD427" s="40" t="s">
        <v>525</v>
      </c>
      <c r="AE427" s="40"/>
      <c r="AF427" s="40"/>
    </row>
    <row r="428" spans="1:32">
      <c r="A428" s="40" t="s">
        <v>1765</v>
      </c>
      <c r="B428" s="88">
        <v>41679</v>
      </c>
      <c r="C428" s="40" t="s">
        <v>1476</v>
      </c>
      <c r="D428" s="40" t="s">
        <v>30</v>
      </c>
      <c r="E428" s="40" t="s">
        <v>25</v>
      </c>
      <c r="F428" s="47" t="s">
        <v>2199</v>
      </c>
      <c r="G428" s="40" t="s">
        <v>224</v>
      </c>
      <c r="H428" s="40" t="s">
        <v>33</v>
      </c>
      <c r="I428" s="40" t="s">
        <v>533</v>
      </c>
      <c r="J428" s="40">
        <v>26.1</v>
      </c>
      <c r="K428" s="40">
        <v>18.05</v>
      </c>
      <c r="L428" s="40">
        <v>7.4</v>
      </c>
      <c r="M428" s="40"/>
      <c r="N428" s="40"/>
      <c r="O428" s="40"/>
      <c r="P428" s="40"/>
      <c r="Q428" s="40">
        <v>19</v>
      </c>
      <c r="R428" s="40">
        <v>64</v>
      </c>
      <c r="S428" s="40">
        <f>R428-Q428</f>
        <v>45</v>
      </c>
      <c r="T428" s="40">
        <f>30+20</f>
        <v>50</v>
      </c>
      <c r="U428" s="40"/>
      <c r="V428" s="40"/>
      <c r="W428" s="40"/>
      <c r="X428" s="40">
        <v>1014</v>
      </c>
      <c r="Y428" s="40">
        <v>280</v>
      </c>
      <c r="Z428" s="40">
        <v>115</v>
      </c>
      <c r="AA428" s="40"/>
      <c r="AB428" s="40"/>
      <c r="AC428" s="40" t="s">
        <v>525</v>
      </c>
      <c r="AD428" s="40" t="s">
        <v>79</v>
      </c>
      <c r="AE428" s="40" t="s">
        <v>583</v>
      </c>
      <c r="AF428" s="40"/>
    </row>
    <row r="429" spans="1:32" s="91" customFormat="1">
      <c r="A429" s="40" t="s">
        <v>1766</v>
      </c>
      <c r="B429" s="88">
        <v>41680</v>
      </c>
      <c r="C429" s="40" t="s">
        <v>1834</v>
      </c>
      <c r="D429" s="40" t="s">
        <v>35</v>
      </c>
      <c r="E429" s="40" t="s">
        <v>25</v>
      </c>
      <c r="F429" s="47" t="s">
        <v>2200</v>
      </c>
      <c r="G429" s="40" t="s">
        <v>26</v>
      </c>
      <c r="H429" s="40" t="s">
        <v>33</v>
      </c>
      <c r="I429" s="40" t="s">
        <v>158</v>
      </c>
      <c r="J429" s="40">
        <v>25.2</v>
      </c>
      <c r="K429" s="40">
        <v>17.25</v>
      </c>
      <c r="L429" s="40">
        <v>8.4</v>
      </c>
      <c r="M429" s="40"/>
      <c r="N429" s="40"/>
      <c r="O429" s="40"/>
      <c r="P429" s="40"/>
      <c r="Q429" s="40">
        <v>18</v>
      </c>
      <c r="R429" s="40">
        <v>69</v>
      </c>
      <c r="S429" s="40">
        <f>(R429-Q429)</f>
        <v>51</v>
      </c>
      <c r="T429" s="40">
        <f>5</f>
        <v>5</v>
      </c>
      <c r="U429" s="40"/>
      <c r="V429" s="40"/>
      <c r="W429" s="40"/>
      <c r="X429" s="40">
        <v>1016</v>
      </c>
      <c r="Y429" s="40">
        <v>282</v>
      </c>
      <c r="Z429" s="40">
        <v>117</v>
      </c>
      <c r="AA429" s="40"/>
      <c r="AB429" s="40"/>
      <c r="AC429" s="40" t="s">
        <v>525</v>
      </c>
      <c r="AD429" s="40" t="s">
        <v>525</v>
      </c>
      <c r="AE429" s="40"/>
      <c r="AF429" s="40"/>
    </row>
    <row r="430" spans="1:32">
      <c r="A430" s="40" t="s">
        <v>1766</v>
      </c>
      <c r="B430" s="88">
        <v>41680</v>
      </c>
      <c r="C430" s="40" t="s">
        <v>1813</v>
      </c>
      <c r="D430" s="40" t="s">
        <v>24</v>
      </c>
      <c r="E430" s="40" t="s">
        <v>25</v>
      </c>
      <c r="F430" s="47" t="s">
        <v>2201</v>
      </c>
      <c r="G430" s="40" t="s">
        <v>26</v>
      </c>
      <c r="H430" s="40" t="s">
        <v>27</v>
      </c>
      <c r="I430" s="40" t="s">
        <v>567</v>
      </c>
      <c r="J430" s="40">
        <v>48.1</v>
      </c>
      <c r="K430" s="40">
        <v>27.9</v>
      </c>
      <c r="L430" s="40">
        <v>42.6</v>
      </c>
      <c r="M430" s="40"/>
      <c r="N430" s="40"/>
      <c r="O430" s="40"/>
      <c r="P430" s="40"/>
      <c r="Q430" s="40">
        <v>18</v>
      </c>
      <c r="R430" s="40">
        <v>340</v>
      </c>
      <c r="S430" s="40">
        <f>(R430-Q430)</f>
        <v>322</v>
      </c>
      <c r="T430" s="40">
        <f>4</f>
        <v>4</v>
      </c>
      <c r="U430" s="40"/>
      <c r="V430" s="40" t="s">
        <v>568</v>
      </c>
      <c r="W430" s="40"/>
      <c r="X430" s="40">
        <v>1017</v>
      </c>
      <c r="Y430" s="40">
        <v>283</v>
      </c>
      <c r="Z430" s="40">
        <v>118</v>
      </c>
      <c r="AA430" s="40"/>
      <c r="AB430" s="40"/>
      <c r="AC430" s="40" t="s">
        <v>525</v>
      </c>
      <c r="AD430" s="40" t="s">
        <v>525</v>
      </c>
      <c r="AE430" s="40"/>
      <c r="AF430" s="40"/>
    </row>
    <row r="431" spans="1:32">
      <c r="A431" s="40" t="s">
        <v>1766</v>
      </c>
      <c r="B431" s="88">
        <v>41680</v>
      </c>
      <c r="C431" s="40" t="s">
        <v>1467</v>
      </c>
      <c r="D431" s="40" t="s">
        <v>29</v>
      </c>
      <c r="E431" s="40" t="s">
        <v>25</v>
      </c>
      <c r="F431" s="47" t="s">
        <v>2202</v>
      </c>
      <c r="G431" s="40" t="s">
        <v>26</v>
      </c>
      <c r="H431" s="40" t="s">
        <v>27</v>
      </c>
      <c r="I431" s="40" t="s">
        <v>573</v>
      </c>
      <c r="J431" s="40">
        <v>41.7</v>
      </c>
      <c r="K431" s="40">
        <v>29.95</v>
      </c>
      <c r="L431" s="40">
        <v>28.3</v>
      </c>
      <c r="M431" s="40"/>
      <c r="N431" s="40"/>
      <c r="O431" s="40"/>
      <c r="P431" s="40"/>
      <c r="Q431" s="40">
        <v>19</v>
      </c>
      <c r="R431" s="40">
        <v>185</v>
      </c>
      <c r="S431" s="40">
        <f>R431-Q431</f>
        <v>166</v>
      </c>
      <c r="T431" s="40">
        <f>134+12</f>
        <v>146</v>
      </c>
      <c r="U431" s="40"/>
      <c r="V431" s="40"/>
      <c r="W431" s="40"/>
      <c r="X431" s="40">
        <v>1015</v>
      </c>
      <c r="Y431" s="40">
        <v>281</v>
      </c>
      <c r="Z431" s="40">
        <v>116</v>
      </c>
      <c r="AA431" s="40"/>
      <c r="AB431" s="40"/>
      <c r="AC431" s="40" t="s">
        <v>524</v>
      </c>
      <c r="AD431" s="40" t="s">
        <v>542</v>
      </c>
      <c r="AE431" s="40"/>
      <c r="AF431" s="40"/>
    </row>
    <row r="432" spans="1:32">
      <c r="A432" s="40" t="s">
        <v>1767</v>
      </c>
      <c r="B432" s="88">
        <v>41681</v>
      </c>
      <c r="C432" s="40" t="s">
        <v>1509</v>
      </c>
      <c r="D432" s="40" t="s">
        <v>32</v>
      </c>
      <c r="E432" s="40" t="s">
        <v>25</v>
      </c>
      <c r="F432" s="47" t="s">
        <v>2203</v>
      </c>
      <c r="G432" s="40" t="s">
        <v>224</v>
      </c>
      <c r="H432" s="40" t="s">
        <v>27</v>
      </c>
      <c r="I432" s="40" t="s">
        <v>577</v>
      </c>
      <c r="J432" s="40">
        <v>27.9</v>
      </c>
      <c r="K432" s="40">
        <v>18.95</v>
      </c>
      <c r="L432" s="40">
        <v>12.2</v>
      </c>
      <c r="M432" s="40"/>
      <c r="N432" s="40"/>
      <c r="O432" s="40"/>
      <c r="P432" s="40"/>
      <c r="Q432" s="40">
        <v>18</v>
      </c>
      <c r="R432" s="40">
        <v>88</v>
      </c>
      <c r="S432" s="40">
        <f>(R432-Q432)</f>
        <v>70</v>
      </c>
      <c r="T432" s="40">
        <f>11+30</f>
        <v>41</v>
      </c>
      <c r="U432" s="40"/>
      <c r="V432" s="40"/>
      <c r="W432" s="40"/>
      <c r="X432" s="40">
        <v>1018</v>
      </c>
      <c r="Y432" s="40">
        <v>284</v>
      </c>
      <c r="Z432" s="40">
        <v>119</v>
      </c>
      <c r="AA432" s="40"/>
      <c r="AB432" s="40"/>
      <c r="AC432" s="40" t="s">
        <v>525</v>
      </c>
      <c r="AD432" s="40" t="s">
        <v>524</v>
      </c>
      <c r="AE432" s="40"/>
      <c r="AF432" s="40"/>
    </row>
    <row r="433" spans="1:32">
      <c r="A433" s="40" t="s">
        <v>1769</v>
      </c>
      <c r="B433" s="88">
        <v>41839</v>
      </c>
      <c r="C433" s="40" t="s">
        <v>613</v>
      </c>
      <c r="D433" s="40" t="s">
        <v>32</v>
      </c>
      <c r="E433" s="40" t="s">
        <v>25</v>
      </c>
      <c r="F433" s="47" t="s">
        <v>2321</v>
      </c>
      <c r="G433" s="40" t="s">
        <v>224</v>
      </c>
      <c r="H433" s="40" t="s">
        <v>27</v>
      </c>
      <c r="I433" s="40" t="s">
        <v>614</v>
      </c>
      <c r="J433" s="40">
        <v>26.1</v>
      </c>
      <c r="K433" s="40">
        <v>17.3</v>
      </c>
      <c r="L433" s="40">
        <v>13.3</v>
      </c>
      <c r="M433" s="40"/>
      <c r="N433" s="40"/>
      <c r="O433" s="40"/>
      <c r="P433" s="40"/>
      <c r="Q433" s="40">
        <v>16</v>
      </c>
      <c r="R433" s="40">
        <v>83</v>
      </c>
      <c r="S433" s="40">
        <v>67</v>
      </c>
      <c r="T433" s="40">
        <v>51</v>
      </c>
      <c r="U433" s="40"/>
      <c r="V433" s="40"/>
      <c r="W433" s="40"/>
      <c r="X433" s="40">
        <v>2045</v>
      </c>
      <c r="Y433" s="40">
        <v>392</v>
      </c>
      <c r="Z433" s="40">
        <v>257</v>
      </c>
      <c r="AA433" s="40"/>
      <c r="AB433" s="40"/>
      <c r="AC433" s="40" t="s">
        <v>525</v>
      </c>
      <c r="AD433" s="40" t="s">
        <v>598</v>
      </c>
      <c r="AE433" s="40" t="s">
        <v>615</v>
      </c>
      <c r="AF433" s="40"/>
    </row>
    <row r="434" spans="1:32">
      <c r="A434" s="40" t="s">
        <v>1770</v>
      </c>
      <c r="B434" s="88">
        <v>41840</v>
      </c>
      <c r="C434" s="40" t="s">
        <v>643</v>
      </c>
      <c r="D434" s="40" t="s">
        <v>35</v>
      </c>
      <c r="E434" s="40" t="s">
        <v>25</v>
      </c>
      <c r="F434" s="47" t="s">
        <v>2322</v>
      </c>
      <c r="G434" s="40" t="s">
        <v>26</v>
      </c>
      <c r="H434" s="40" t="s">
        <v>27</v>
      </c>
      <c r="I434" s="40" t="s">
        <v>693</v>
      </c>
      <c r="J434" s="40">
        <v>25.1</v>
      </c>
      <c r="K434" s="40">
        <v>17.850000000000001</v>
      </c>
      <c r="L434" s="40">
        <v>21.45</v>
      </c>
      <c r="M434" s="40"/>
      <c r="N434" s="40"/>
      <c r="O434" s="40"/>
      <c r="P434" s="40"/>
      <c r="Q434" s="40">
        <v>16</v>
      </c>
      <c r="R434" s="40">
        <v>101</v>
      </c>
      <c r="S434" s="40">
        <v>85</v>
      </c>
      <c r="T434" s="40">
        <v>22</v>
      </c>
      <c r="U434" s="40"/>
      <c r="V434" s="40"/>
      <c r="W434" s="40"/>
      <c r="X434" s="40">
        <v>2049</v>
      </c>
      <c r="Y434" s="40">
        <v>396</v>
      </c>
      <c r="Z434" s="40">
        <v>261</v>
      </c>
      <c r="AA434" s="40"/>
      <c r="AB434" s="40"/>
      <c r="AC434" s="40" t="s">
        <v>525</v>
      </c>
      <c r="AD434" s="40" t="s">
        <v>79</v>
      </c>
      <c r="AE434" s="40" t="s">
        <v>689</v>
      </c>
      <c r="AF434" s="40"/>
    </row>
    <row r="435" spans="1:32">
      <c r="A435" s="40" t="s">
        <v>1770</v>
      </c>
      <c r="B435" s="88">
        <v>41840</v>
      </c>
      <c r="C435" s="40" t="s">
        <v>606</v>
      </c>
      <c r="D435" s="40" t="s">
        <v>31</v>
      </c>
      <c r="E435" s="40" t="s">
        <v>25</v>
      </c>
      <c r="F435" s="47" t="s">
        <v>2323</v>
      </c>
      <c r="G435" s="40" t="s">
        <v>26</v>
      </c>
      <c r="H435" s="40" t="s">
        <v>27</v>
      </c>
      <c r="I435" s="40" t="s">
        <v>693</v>
      </c>
      <c r="J435" s="40">
        <v>41.7</v>
      </c>
      <c r="K435" s="40">
        <v>23</v>
      </c>
      <c r="L435" s="40">
        <v>28.75</v>
      </c>
      <c r="M435" s="40"/>
      <c r="N435" s="40"/>
      <c r="O435" s="40"/>
      <c r="P435" s="40"/>
      <c r="Q435" s="40">
        <v>16</v>
      </c>
      <c r="R435" s="40">
        <v>308</v>
      </c>
      <c r="S435" s="40">
        <v>292</v>
      </c>
      <c r="T435" s="40">
        <v>83</v>
      </c>
      <c r="U435" s="40"/>
      <c r="V435" s="40"/>
      <c r="W435" s="40"/>
      <c r="X435" s="40">
        <v>2047</v>
      </c>
      <c r="Y435" s="40">
        <v>394</v>
      </c>
      <c r="Z435" s="40">
        <v>260</v>
      </c>
      <c r="AA435" s="40"/>
      <c r="AB435" s="40"/>
      <c r="AC435" s="40" t="s">
        <v>525</v>
      </c>
      <c r="AD435" s="40" t="s">
        <v>79</v>
      </c>
      <c r="AE435" s="40" t="s">
        <v>694</v>
      </c>
      <c r="AF435" s="40"/>
    </row>
    <row r="436" spans="1:32">
      <c r="A436" s="40" t="s">
        <v>1770</v>
      </c>
      <c r="B436" s="88">
        <v>41840</v>
      </c>
      <c r="C436" s="40" t="s">
        <v>592</v>
      </c>
      <c r="D436" s="40" t="s">
        <v>29</v>
      </c>
      <c r="E436" s="40" t="s">
        <v>25</v>
      </c>
      <c r="F436" s="47" t="s">
        <v>2324</v>
      </c>
      <c r="G436" s="40" t="s">
        <v>26</v>
      </c>
      <c r="H436" s="40" t="s">
        <v>33</v>
      </c>
      <c r="I436" s="40" t="s">
        <v>688</v>
      </c>
      <c r="J436" s="40">
        <v>38.200000000000003</v>
      </c>
      <c r="K436" s="40">
        <v>24.8</v>
      </c>
      <c r="L436" s="40">
        <v>11.4</v>
      </c>
      <c r="M436" s="40"/>
      <c r="N436" s="40"/>
      <c r="O436" s="40"/>
      <c r="P436" s="40"/>
      <c r="Q436" s="40">
        <v>16</v>
      </c>
      <c r="R436" s="40">
        <v>178</v>
      </c>
      <c r="S436" s="40">
        <v>162</v>
      </c>
      <c r="T436" s="40">
        <v>120</v>
      </c>
      <c r="U436" s="40"/>
      <c r="V436" s="40"/>
      <c r="W436" s="40"/>
      <c r="X436" s="40">
        <v>2046</v>
      </c>
      <c r="Y436" s="40">
        <v>393</v>
      </c>
      <c r="Z436" s="40">
        <v>259</v>
      </c>
      <c r="AA436" s="40"/>
      <c r="AB436" s="40"/>
      <c r="AC436" s="40" t="s">
        <v>525</v>
      </c>
      <c r="AD436" s="40" t="s">
        <v>216</v>
      </c>
      <c r="AE436" s="40" t="s">
        <v>696</v>
      </c>
      <c r="AF436" s="40"/>
    </row>
    <row r="437" spans="1:32">
      <c r="A437" s="40" t="s">
        <v>1770</v>
      </c>
      <c r="B437" s="88">
        <v>41840</v>
      </c>
      <c r="C437" s="40" t="s">
        <v>593</v>
      </c>
      <c r="D437" s="40" t="s">
        <v>265</v>
      </c>
      <c r="E437" s="40" t="s">
        <v>25</v>
      </c>
      <c r="F437" s="47" t="s">
        <v>2325</v>
      </c>
      <c r="G437" s="40" t="s">
        <v>26</v>
      </c>
      <c r="H437" s="40" t="s">
        <v>33</v>
      </c>
      <c r="I437" s="40" t="s">
        <v>690</v>
      </c>
      <c r="J437" s="40">
        <v>36.700000000000003</v>
      </c>
      <c r="K437" s="40"/>
      <c r="L437" s="40"/>
      <c r="M437" s="40">
        <v>141.6</v>
      </c>
      <c r="N437" s="40">
        <v>182.3</v>
      </c>
      <c r="O437" s="40"/>
      <c r="P437" s="40">
        <v>26.45</v>
      </c>
      <c r="Q437" s="40">
        <v>16</v>
      </c>
      <c r="R437" s="40">
        <v>86</v>
      </c>
      <c r="S437" s="40">
        <v>70</v>
      </c>
      <c r="T437" s="40">
        <v>0</v>
      </c>
      <c r="U437" s="40"/>
      <c r="V437" s="40" t="s">
        <v>691</v>
      </c>
      <c r="W437" s="40"/>
      <c r="X437" s="40"/>
      <c r="Y437" s="40"/>
      <c r="Z437" s="40">
        <v>258</v>
      </c>
      <c r="AA437" s="40"/>
      <c r="AB437" s="40"/>
      <c r="AC437" s="40" t="s">
        <v>525</v>
      </c>
      <c r="AD437" s="41" t="s">
        <v>525</v>
      </c>
      <c r="AE437" s="41" t="s">
        <v>739</v>
      </c>
      <c r="AF437" s="40"/>
    </row>
    <row r="438" spans="1:32">
      <c r="A438" s="40" t="s">
        <v>1770</v>
      </c>
      <c r="B438" s="88">
        <v>41840</v>
      </c>
      <c r="C438" s="40" t="s">
        <v>612</v>
      </c>
      <c r="D438" s="40" t="s">
        <v>32</v>
      </c>
      <c r="E438" s="40" t="s">
        <v>25</v>
      </c>
      <c r="F438" s="47" t="s">
        <v>2326</v>
      </c>
      <c r="G438" s="40" t="s">
        <v>26</v>
      </c>
      <c r="H438" s="40" t="s">
        <v>33</v>
      </c>
      <c r="I438" s="40" t="s">
        <v>690</v>
      </c>
      <c r="J438" s="40">
        <v>26</v>
      </c>
      <c r="K438" s="40">
        <v>19</v>
      </c>
      <c r="L438" s="40">
        <v>12.5</v>
      </c>
      <c r="M438" s="40"/>
      <c r="N438" s="40"/>
      <c r="O438" s="40"/>
      <c r="P438" s="40"/>
      <c r="Q438" s="40">
        <v>16</v>
      </c>
      <c r="R438" s="40">
        <v>87</v>
      </c>
      <c r="S438" s="40">
        <v>71</v>
      </c>
      <c r="T438" s="40">
        <v>65</v>
      </c>
      <c r="U438" s="40"/>
      <c r="V438" s="40"/>
      <c r="W438" s="40"/>
      <c r="X438" s="40">
        <v>2048</v>
      </c>
      <c r="Y438" s="40">
        <v>395</v>
      </c>
      <c r="Z438" s="40"/>
      <c r="AA438" s="40"/>
      <c r="AB438" s="40"/>
      <c r="AC438" s="40" t="s">
        <v>525</v>
      </c>
      <c r="AD438" s="40" t="s">
        <v>79</v>
      </c>
      <c r="AE438" s="40" t="s">
        <v>708</v>
      </c>
      <c r="AF438" s="40"/>
    </row>
    <row r="439" spans="1:32">
      <c r="A439" s="40" t="s">
        <v>1771</v>
      </c>
      <c r="B439" s="88">
        <v>41841</v>
      </c>
      <c r="C439" s="40" t="s">
        <v>643</v>
      </c>
      <c r="D439" s="40" t="s">
        <v>121</v>
      </c>
      <c r="E439" s="40" t="s">
        <v>25</v>
      </c>
      <c r="F439" s="47" t="s">
        <v>2327</v>
      </c>
      <c r="G439" s="40" t="s">
        <v>26</v>
      </c>
      <c r="H439" s="40" t="s">
        <v>33</v>
      </c>
      <c r="I439" s="40" t="s">
        <v>690</v>
      </c>
      <c r="J439" s="40">
        <v>47</v>
      </c>
      <c r="K439" s="40"/>
      <c r="L439" s="40"/>
      <c r="M439" s="40">
        <v>188.35</v>
      </c>
      <c r="N439" s="40">
        <v>197.1</v>
      </c>
      <c r="O439" s="40"/>
      <c r="P439" s="40">
        <v>35.700000000000003</v>
      </c>
      <c r="Q439" s="40">
        <v>16</v>
      </c>
      <c r="R439" s="40">
        <v>193</v>
      </c>
      <c r="S439" s="40">
        <v>177</v>
      </c>
      <c r="T439" s="40">
        <v>0</v>
      </c>
      <c r="U439" s="40"/>
      <c r="V439" s="40"/>
      <c r="W439" s="40"/>
      <c r="X439" s="40"/>
      <c r="Y439" s="40"/>
      <c r="Z439" s="40">
        <v>263</v>
      </c>
      <c r="AA439" s="40"/>
      <c r="AB439" s="40"/>
      <c r="AC439" s="40" t="s">
        <v>525</v>
      </c>
      <c r="AD439" s="40" t="s">
        <v>525</v>
      </c>
      <c r="AE439" s="40" t="s">
        <v>699</v>
      </c>
      <c r="AF439" s="40"/>
    </row>
    <row r="440" spans="1:32">
      <c r="A440" s="40" t="s">
        <v>1771</v>
      </c>
      <c r="B440" s="88">
        <v>41841</v>
      </c>
      <c r="C440" s="40" t="s">
        <v>591</v>
      </c>
      <c r="D440" s="40" t="s">
        <v>35</v>
      </c>
      <c r="E440" s="40" t="s">
        <v>25</v>
      </c>
      <c r="F440" s="47" t="s">
        <v>2328</v>
      </c>
      <c r="G440" s="40" t="s">
        <v>26</v>
      </c>
      <c r="H440" s="40" t="s">
        <v>33</v>
      </c>
      <c r="I440" s="40" t="s">
        <v>697</v>
      </c>
      <c r="J440" s="40">
        <v>26.1</v>
      </c>
      <c r="K440" s="40">
        <v>18.3</v>
      </c>
      <c r="L440" s="40">
        <v>11.2</v>
      </c>
      <c r="M440" s="40"/>
      <c r="N440" s="40"/>
      <c r="O440" s="40"/>
      <c r="P440" s="40"/>
      <c r="Q440" s="40">
        <v>16</v>
      </c>
      <c r="R440" s="40">
        <v>107</v>
      </c>
      <c r="S440" s="40">
        <v>91</v>
      </c>
      <c r="T440" s="40">
        <v>22</v>
      </c>
      <c r="U440" s="40"/>
      <c r="V440" s="40" t="s">
        <v>698</v>
      </c>
      <c r="W440" s="40"/>
      <c r="X440" s="40">
        <v>2053</v>
      </c>
      <c r="Y440" s="40">
        <v>400</v>
      </c>
      <c r="Z440" s="40">
        <v>266</v>
      </c>
      <c r="AA440" s="40"/>
      <c r="AB440" s="40"/>
      <c r="AC440" s="40" t="s">
        <v>525</v>
      </c>
      <c r="AD440" s="40" t="s">
        <v>525</v>
      </c>
      <c r="AE440" s="40" t="s">
        <v>704</v>
      </c>
      <c r="AF440" s="40"/>
    </row>
    <row r="441" spans="1:32">
      <c r="A441" s="40" t="s">
        <v>1771</v>
      </c>
      <c r="B441" s="88">
        <v>41841</v>
      </c>
      <c r="C441" s="40" t="s">
        <v>601</v>
      </c>
      <c r="D441" s="40" t="s">
        <v>29</v>
      </c>
      <c r="E441" s="40" t="s">
        <v>25</v>
      </c>
      <c r="F441" s="47" t="s">
        <v>2329</v>
      </c>
      <c r="G441" s="40" t="s">
        <v>26</v>
      </c>
      <c r="H441" s="40" t="s">
        <v>33</v>
      </c>
      <c r="I441" s="40" t="s">
        <v>703</v>
      </c>
      <c r="J441" s="40">
        <v>40</v>
      </c>
      <c r="K441" s="40">
        <v>25.75</v>
      </c>
      <c r="L441" s="40">
        <v>15.2</v>
      </c>
      <c r="M441" s="40"/>
      <c r="N441" s="40"/>
      <c r="O441" s="40"/>
      <c r="P441" s="40"/>
      <c r="Q441" s="40">
        <v>16</v>
      </c>
      <c r="R441" s="40">
        <v>182</v>
      </c>
      <c r="S441" s="40">
        <v>166</v>
      </c>
      <c r="T441" s="40">
        <v>118</v>
      </c>
      <c r="U441" s="40"/>
      <c r="V441" s="40"/>
      <c r="W441" s="40"/>
      <c r="X441" s="40">
        <v>2051</v>
      </c>
      <c r="Y441" s="40">
        <v>398</v>
      </c>
      <c r="Z441" s="40">
        <v>264</v>
      </c>
      <c r="AA441" s="40"/>
      <c r="AB441" s="40"/>
      <c r="AC441" s="40" t="s">
        <v>525</v>
      </c>
      <c r="AD441" s="40" t="s">
        <v>79</v>
      </c>
      <c r="AE441" s="40"/>
      <c r="AF441" s="40"/>
    </row>
    <row r="442" spans="1:32">
      <c r="A442" s="40" t="s">
        <v>1771</v>
      </c>
      <c r="B442" s="88">
        <v>41841</v>
      </c>
      <c r="C442" s="40" t="s">
        <v>592</v>
      </c>
      <c r="D442" s="40" t="s">
        <v>29</v>
      </c>
      <c r="E442" s="40" t="s">
        <v>25</v>
      </c>
      <c r="F442" s="47" t="s">
        <v>2330</v>
      </c>
      <c r="G442" s="40" t="s">
        <v>26</v>
      </c>
      <c r="H442" s="40" t="s">
        <v>27</v>
      </c>
      <c r="I442" s="40" t="s">
        <v>700</v>
      </c>
      <c r="J442" s="40">
        <v>40.1</v>
      </c>
      <c r="K442" s="40">
        <v>24.9</v>
      </c>
      <c r="L442" s="40">
        <v>25.7</v>
      </c>
      <c r="M442" s="40"/>
      <c r="N442" s="40"/>
      <c r="O442" s="40"/>
      <c r="P442" s="40"/>
      <c r="Q442" s="40">
        <v>16</v>
      </c>
      <c r="R442" s="40">
        <v>202</v>
      </c>
      <c r="S442" s="40">
        <v>186</v>
      </c>
      <c r="T442" s="40">
        <v>88</v>
      </c>
      <c r="U442" s="40"/>
      <c r="V442" s="40"/>
      <c r="W442" s="40"/>
      <c r="X442" s="40">
        <v>2050</v>
      </c>
      <c r="Y442" s="40">
        <v>397</v>
      </c>
      <c r="Z442" s="40">
        <v>262</v>
      </c>
      <c r="AA442" s="40"/>
      <c r="AB442" s="40"/>
      <c r="AC442" s="40" t="s">
        <v>525</v>
      </c>
      <c r="AD442" s="40" t="s">
        <v>216</v>
      </c>
      <c r="AE442" s="40" t="s">
        <v>712</v>
      </c>
      <c r="AF442" s="40"/>
    </row>
    <row r="443" spans="1:32">
      <c r="A443" s="41" t="s">
        <v>1771</v>
      </c>
      <c r="B443" s="90">
        <v>41841</v>
      </c>
      <c r="C443" s="41" t="s">
        <v>596</v>
      </c>
      <c r="D443" s="41" t="s">
        <v>32</v>
      </c>
      <c r="E443" s="41" t="s">
        <v>25</v>
      </c>
      <c r="F443" s="71" t="s">
        <v>2608</v>
      </c>
      <c r="G443" s="41" t="s">
        <v>224</v>
      </c>
      <c r="H443" s="41" t="s">
        <v>33</v>
      </c>
      <c r="I443" s="41" t="s">
        <v>702</v>
      </c>
      <c r="J443" s="41">
        <v>26.1</v>
      </c>
      <c r="K443" s="41">
        <v>17.899999999999999</v>
      </c>
      <c r="L443" s="41">
        <v>8</v>
      </c>
      <c r="M443" s="41"/>
      <c r="N443" s="41"/>
      <c r="O443" s="41"/>
      <c r="P443" s="41"/>
      <c r="Q443" s="41">
        <v>16</v>
      </c>
      <c r="R443" s="41">
        <v>69</v>
      </c>
      <c r="S443" s="41">
        <v>53</v>
      </c>
      <c r="T443" s="41">
        <v>18</v>
      </c>
      <c r="U443" s="41"/>
      <c r="V443" s="41"/>
      <c r="W443" s="41" t="s">
        <v>73</v>
      </c>
      <c r="X443" s="41">
        <v>2052</v>
      </c>
      <c r="Y443" s="41">
        <v>399</v>
      </c>
      <c r="Z443" s="41">
        <v>265</v>
      </c>
      <c r="AA443" s="41"/>
      <c r="AB443" s="41"/>
      <c r="AC443" s="41" t="s">
        <v>525</v>
      </c>
      <c r="AD443" s="41" t="s">
        <v>525</v>
      </c>
      <c r="AE443" s="41" t="s">
        <v>715</v>
      </c>
      <c r="AF443" s="40"/>
    </row>
    <row r="444" spans="1:32">
      <c r="A444" s="40" t="s">
        <v>1771</v>
      </c>
      <c r="B444" s="88">
        <v>41841</v>
      </c>
      <c r="C444" s="40" t="s">
        <v>640</v>
      </c>
      <c r="D444" s="40" t="s">
        <v>30</v>
      </c>
      <c r="E444" s="40" t="s">
        <v>25</v>
      </c>
      <c r="F444" s="47" t="s">
        <v>2331</v>
      </c>
      <c r="G444" s="40" t="s">
        <v>26</v>
      </c>
      <c r="H444" s="40" t="s">
        <v>33</v>
      </c>
      <c r="I444" s="40" t="s">
        <v>690</v>
      </c>
      <c r="J444" s="40">
        <v>26.15</v>
      </c>
      <c r="K444" s="40">
        <v>18.5</v>
      </c>
      <c r="L444" s="40">
        <v>13.5</v>
      </c>
      <c r="M444" s="40"/>
      <c r="N444" s="40"/>
      <c r="O444" s="40"/>
      <c r="P444" s="40"/>
      <c r="Q444" s="40">
        <v>16</v>
      </c>
      <c r="R444" s="40">
        <v>75</v>
      </c>
      <c r="S444" s="40">
        <v>59</v>
      </c>
      <c r="T444" s="40">
        <v>22</v>
      </c>
      <c r="U444" s="40"/>
      <c r="V444" s="40"/>
      <c r="W444" s="40"/>
      <c r="X444" s="40">
        <v>2054</v>
      </c>
      <c r="Y444" s="40">
        <v>401</v>
      </c>
      <c r="Z444" s="40">
        <v>267</v>
      </c>
      <c r="AA444" s="40"/>
      <c r="AB444" s="40"/>
      <c r="AC444" s="40" t="s">
        <v>525</v>
      </c>
      <c r="AD444" s="40" t="s">
        <v>525</v>
      </c>
      <c r="AE444" s="40"/>
      <c r="AF444" s="40"/>
    </row>
    <row r="445" spans="1:32">
      <c r="A445" s="41" t="s">
        <v>1772</v>
      </c>
      <c r="B445" s="90">
        <v>41842</v>
      </c>
      <c r="C445" s="41" t="s">
        <v>625</v>
      </c>
      <c r="D445" s="41" t="s">
        <v>35</v>
      </c>
      <c r="E445" s="41" t="s">
        <v>25</v>
      </c>
      <c r="F445" s="71" t="s">
        <v>2332</v>
      </c>
      <c r="G445" s="41" t="s">
        <v>26</v>
      </c>
      <c r="H445" s="41" t="s">
        <v>33</v>
      </c>
      <c r="I445" s="41" t="s">
        <v>714</v>
      </c>
      <c r="J445" s="41">
        <v>26.1</v>
      </c>
      <c r="K445" s="41">
        <v>16.2</v>
      </c>
      <c r="L445" s="41">
        <v>8.1</v>
      </c>
      <c r="M445" s="41"/>
      <c r="N445" s="41"/>
      <c r="O445" s="41"/>
      <c r="P445" s="41"/>
      <c r="Q445" s="41">
        <v>16</v>
      </c>
      <c r="R445" s="41">
        <v>76</v>
      </c>
      <c r="S445" s="41">
        <v>60</v>
      </c>
      <c r="T445" s="41">
        <v>3</v>
      </c>
      <c r="U445" s="41"/>
      <c r="V445" s="41"/>
      <c r="W445" s="41" t="s">
        <v>73</v>
      </c>
      <c r="X445" s="41">
        <v>2058</v>
      </c>
      <c r="Y445" s="41">
        <v>405</v>
      </c>
      <c r="Z445" s="41">
        <v>270</v>
      </c>
      <c r="AA445" s="41"/>
      <c r="AB445" s="41"/>
      <c r="AC445" s="41" t="s">
        <v>711</v>
      </c>
      <c r="AD445" s="40" t="s">
        <v>216</v>
      </c>
      <c r="AE445" s="40" t="s">
        <v>713</v>
      </c>
      <c r="AF445" s="40"/>
    </row>
    <row r="446" spans="1:32">
      <c r="A446" s="40" t="s">
        <v>1772</v>
      </c>
      <c r="B446" s="88">
        <v>41842</v>
      </c>
      <c r="C446" s="40" t="s">
        <v>608</v>
      </c>
      <c r="D446" s="40" t="s">
        <v>31</v>
      </c>
      <c r="E446" s="40" t="s">
        <v>25</v>
      </c>
      <c r="F446" s="47" t="s">
        <v>2333</v>
      </c>
      <c r="G446" s="40" t="s">
        <v>26</v>
      </c>
      <c r="H446" s="40" t="s">
        <v>33</v>
      </c>
      <c r="I446" s="40" t="s">
        <v>703</v>
      </c>
      <c r="J446" s="40">
        <v>39.1</v>
      </c>
      <c r="K446" s="40">
        <v>21.75</v>
      </c>
      <c r="L446" s="40">
        <v>16.600000000000001</v>
      </c>
      <c r="M446" s="40"/>
      <c r="N446" s="40"/>
      <c r="O446" s="40"/>
      <c r="P446" s="40"/>
      <c r="Q446" s="40">
        <v>16</v>
      </c>
      <c r="R446" s="40">
        <v>231</v>
      </c>
      <c r="S446" s="40">
        <v>215</v>
      </c>
      <c r="T446" s="40">
        <v>8</v>
      </c>
      <c r="U446" s="40"/>
      <c r="V446" s="40"/>
      <c r="W446" s="40"/>
      <c r="X446" s="40">
        <v>2055</v>
      </c>
      <c r="Y446" s="40">
        <v>402</v>
      </c>
      <c r="Z446" s="40"/>
      <c r="AA446" s="40"/>
      <c r="AB446" s="40"/>
      <c r="AC446" s="40" t="s">
        <v>711</v>
      </c>
      <c r="AD446" s="40" t="s">
        <v>216</v>
      </c>
      <c r="AE446" s="40"/>
      <c r="AF446" s="40"/>
    </row>
    <row r="447" spans="1:32">
      <c r="A447" s="40" t="s">
        <v>1772</v>
      </c>
      <c r="B447" s="88">
        <v>41842</v>
      </c>
      <c r="C447" s="40" t="s">
        <v>605</v>
      </c>
      <c r="D447" s="40" t="s">
        <v>31</v>
      </c>
      <c r="E447" s="40" t="s">
        <v>25</v>
      </c>
      <c r="F447" s="47" t="s">
        <v>2334</v>
      </c>
      <c r="G447" s="40" t="s">
        <v>26</v>
      </c>
      <c r="H447" s="40" t="s">
        <v>27</v>
      </c>
      <c r="I447" s="40" t="s">
        <v>710</v>
      </c>
      <c r="J447" s="40">
        <v>39.1</v>
      </c>
      <c r="K447" s="40">
        <v>20.079999999999998</v>
      </c>
      <c r="L447" s="40">
        <v>31.5</v>
      </c>
      <c r="M447" s="40"/>
      <c r="N447" s="40"/>
      <c r="O447" s="40"/>
      <c r="P447" s="40"/>
      <c r="Q447" s="40">
        <v>16</v>
      </c>
      <c r="R447" s="40">
        <v>257</v>
      </c>
      <c r="S447" s="40">
        <v>241</v>
      </c>
      <c r="T447" s="40">
        <v>28</v>
      </c>
      <c r="U447" s="40"/>
      <c r="V447" s="40"/>
      <c r="W447" s="40"/>
      <c r="X447" s="40">
        <v>2056</v>
      </c>
      <c r="Y447" s="40">
        <v>403</v>
      </c>
      <c r="Z447" s="40">
        <v>268</v>
      </c>
      <c r="AA447" s="40"/>
      <c r="AB447" s="40"/>
      <c r="AC447" s="40" t="s">
        <v>711</v>
      </c>
      <c r="AD447" s="40" t="s">
        <v>71</v>
      </c>
      <c r="AE447" s="40"/>
      <c r="AF447" s="40"/>
    </row>
    <row r="448" spans="1:32" s="89" customFormat="1">
      <c r="A448" s="40" t="s">
        <v>1772</v>
      </c>
      <c r="B448" s="88">
        <v>41842</v>
      </c>
      <c r="C448" s="40" t="s">
        <v>627</v>
      </c>
      <c r="D448" s="40" t="s">
        <v>30</v>
      </c>
      <c r="E448" s="40" t="s">
        <v>25</v>
      </c>
      <c r="F448" s="47" t="s">
        <v>2335</v>
      </c>
      <c r="G448" s="40" t="s">
        <v>26</v>
      </c>
      <c r="H448" s="40" t="s">
        <v>27</v>
      </c>
      <c r="I448" s="40" t="s">
        <v>693</v>
      </c>
      <c r="J448" s="40">
        <v>26.3</v>
      </c>
      <c r="K448" s="40">
        <v>19.8</v>
      </c>
      <c r="L448" s="40">
        <v>19.399999999999999</v>
      </c>
      <c r="M448" s="40"/>
      <c r="N448" s="40"/>
      <c r="O448" s="40"/>
      <c r="P448" s="40"/>
      <c r="Q448" s="40">
        <v>16</v>
      </c>
      <c r="R448" s="40">
        <v>68</v>
      </c>
      <c r="S448" s="40">
        <v>52</v>
      </c>
      <c r="T448" s="40">
        <v>17</v>
      </c>
      <c r="U448" s="40"/>
      <c r="V448" s="40" t="s">
        <v>716</v>
      </c>
      <c r="W448" s="40"/>
      <c r="X448" s="40">
        <v>2057</v>
      </c>
      <c r="Y448" s="40">
        <v>404</v>
      </c>
      <c r="Z448" s="40">
        <v>269</v>
      </c>
      <c r="AA448" s="40"/>
      <c r="AB448" s="40"/>
      <c r="AC448" s="40" t="s">
        <v>711</v>
      </c>
      <c r="AD448" s="40" t="s">
        <v>216</v>
      </c>
      <c r="AE448" s="40" t="s">
        <v>728</v>
      </c>
      <c r="AF448" s="40"/>
    </row>
    <row r="449" spans="1:32">
      <c r="A449" s="40" t="s">
        <v>1773</v>
      </c>
      <c r="B449" s="88">
        <v>41843</v>
      </c>
      <c r="C449" s="40" t="s">
        <v>643</v>
      </c>
      <c r="D449" s="40" t="s">
        <v>121</v>
      </c>
      <c r="E449" s="40" t="s">
        <v>25</v>
      </c>
      <c r="F449" s="47" t="s">
        <v>2336</v>
      </c>
      <c r="G449" s="40" t="s">
        <v>26</v>
      </c>
      <c r="H449" s="40" t="s">
        <v>27</v>
      </c>
      <c r="I449" s="40" t="s">
        <v>725</v>
      </c>
      <c r="J449" s="40">
        <v>46.9</v>
      </c>
      <c r="K449" s="40"/>
      <c r="L449" s="40"/>
      <c r="M449" s="40">
        <v>191.45</v>
      </c>
      <c r="N449" s="40">
        <v>183.18</v>
      </c>
      <c r="O449" s="40"/>
      <c r="P449" s="40">
        <v>37.75</v>
      </c>
      <c r="Q449" s="40">
        <v>16</v>
      </c>
      <c r="R449" s="40">
        <v>179</v>
      </c>
      <c r="S449" s="40">
        <v>163</v>
      </c>
      <c r="T449" s="40">
        <v>0</v>
      </c>
      <c r="U449" s="40"/>
      <c r="V449" s="40" t="s">
        <v>726</v>
      </c>
      <c r="W449" s="40"/>
      <c r="X449" s="40"/>
      <c r="Y449" s="40"/>
      <c r="Z449" s="40">
        <v>271</v>
      </c>
      <c r="AA449" s="40"/>
      <c r="AB449" s="40"/>
      <c r="AC449" s="40" t="s">
        <v>525</v>
      </c>
      <c r="AD449" s="40" t="s">
        <v>216</v>
      </c>
      <c r="AE449" s="40" t="s">
        <v>723</v>
      </c>
      <c r="AF449" s="40"/>
    </row>
    <row r="450" spans="1:32">
      <c r="A450" s="40" t="s">
        <v>1773</v>
      </c>
      <c r="B450" s="88">
        <v>41843</v>
      </c>
      <c r="C450" s="40" t="s">
        <v>620</v>
      </c>
      <c r="D450" s="40" t="s">
        <v>32</v>
      </c>
      <c r="E450" s="40" t="s">
        <v>25</v>
      </c>
      <c r="F450" s="47" t="s">
        <v>2337</v>
      </c>
      <c r="G450" s="40" t="s">
        <v>26</v>
      </c>
      <c r="H450" s="40" t="s">
        <v>33</v>
      </c>
      <c r="I450" s="40" t="s">
        <v>690</v>
      </c>
      <c r="J450" s="40">
        <v>26</v>
      </c>
      <c r="K450" s="40">
        <v>18.350000000000001</v>
      </c>
      <c r="L450" s="40">
        <v>11.05</v>
      </c>
      <c r="M450" s="40"/>
      <c r="N450" s="40"/>
      <c r="O450" s="40"/>
      <c r="P450" s="40"/>
      <c r="Q450" s="40">
        <v>16</v>
      </c>
      <c r="R450" s="40">
        <v>85</v>
      </c>
      <c r="S450" s="40">
        <v>69</v>
      </c>
      <c r="T450" s="40">
        <v>65</v>
      </c>
      <c r="U450" s="40"/>
      <c r="V450" s="40"/>
      <c r="W450" s="40"/>
      <c r="X450" s="40">
        <v>2060</v>
      </c>
      <c r="Y450" s="40">
        <v>407</v>
      </c>
      <c r="Z450" s="40"/>
      <c r="AA450" s="40"/>
      <c r="AB450" s="40"/>
      <c r="AC450" s="40" t="s">
        <v>525</v>
      </c>
      <c r="AD450" s="40" t="s">
        <v>216</v>
      </c>
      <c r="AE450" s="40"/>
      <c r="AF450" s="40"/>
    </row>
    <row r="451" spans="1:32">
      <c r="A451" s="40" t="s">
        <v>1773</v>
      </c>
      <c r="B451" s="88">
        <v>41843</v>
      </c>
      <c r="C451" s="40" t="s">
        <v>648</v>
      </c>
      <c r="D451" s="40" t="s">
        <v>30</v>
      </c>
      <c r="E451" s="40" t="s">
        <v>25</v>
      </c>
      <c r="F451" s="47" t="s">
        <v>2338</v>
      </c>
      <c r="G451" s="40" t="s">
        <v>26</v>
      </c>
      <c r="H451" s="40" t="s">
        <v>27</v>
      </c>
      <c r="I451" s="40" t="s">
        <v>693</v>
      </c>
      <c r="J451" s="40">
        <v>25.9</v>
      </c>
      <c r="K451" s="40">
        <v>18.2</v>
      </c>
      <c r="L451" s="40">
        <v>18.2</v>
      </c>
      <c r="M451" s="40"/>
      <c r="N451" s="40"/>
      <c r="O451" s="40"/>
      <c r="P451" s="40"/>
      <c r="Q451" s="40">
        <v>16</v>
      </c>
      <c r="R451" s="40">
        <v>76</v>
      </c>
      <c r="S451" s="40">
        <v>60</v>
      </c>
      <c r="T451" s="40">
        <v>41</v>
      </c>
      <c r="U451" s="40"/>
      <c r="V451" s="40"/>
      <c r="W451" s="40"/>
      <c r="X451" s="40">
        <v>2059</v>
      </c>
      <c r="Y451" s="40">
        <v>406</v>
      </c>
      <c r="Z451" s="40">
        <v>272</v>
      </c>
      <c r="AA451" s="40"/>
      <c r="AB451" s="40"/>
      <c r="AC451" s="40" t="s">
        <v>525</v>
      </c>
      <c r="AD451" s="40" t="s">
        <v>216</v>
      </c>
      <c r="AE451" s="40"/>
      <c r="AF451" s="40"/>
    </row>
    <row r="452" spans="1:32">
      <c r="A452" s="40" t="s">
        <v>1774</v>
      </c>
      <c r="B452" s="88">
        <v>41844</v>
      </c>
      <c r="C452" s="40" t="s">
        <v>626</v>
      </c>
      <c r="D452" s="40" t="s">
        <v>29</v>
      </c>
      <c r="E452" s="40" t="s">
        <v>25</v>
      </c>
      <c r="F452" s="47" t="s">
        <v>2339</v>
      </c>
      <c r="G452" s="40" t="s">
        <v>125</v>
      </c>
      <c r="H452" s="40" t="s">
        <v>33</v>
      </c>
      <c r="I452" s="40" t="s">
        <v>732</v>
      </c>
      <c r="J452" s="40">
        <v>31.75</v>
      </c>
      <c r="K452" s="40">
        <v>22.5</v>
      </c>
      <c r="L452" s="40">
        <v>5.95</v>
      </c>
      <c r="M452" s="40"/>
      <c r="N452" s="40"/>
      <c r="O452" s="40"/>
      <c r="P452" s="40"/>
      <c r="Q452" s="40">
        <v>16</v>
      </c>
      <c r="R452" s="40">
        <v>58</v>
      </c>
      <c r="S452" s="40">
        <v>42</v>
      </c>
      <c r="T452" s="40">
        <v>25</v>
      </c>
      <c r="U452" s="40"/>
      <c r="V452" s="40"/>
      <c r="W452" s="40"/>
      <c r="X452" s="40">
        <v>2064</v>
      </c>
      <c r="Y452" s="40">
        <v>411</v>
      </c>
      <c r="Z452" s="40"/>
      <c r="AA452" s="40"/>
      <c r="AB452" s="40"/>
      <c r="AC452" s="40" t="s">
        <v>525</v>
      </c>
      <c r="AD452" s="40" t="s">
        <v>730</v>
      </c>
      <c r="AE452" s="40" t="s">
        <v>735</v>
      </c>
      <c r="AF452" s="40"/>
    </row>
    <row r="453" spans="1:32">
      <c r="A453" s="40" t="s">
        <v>1774</v>
      </c>
      <c r="B453" s="88">
        <v>41844</v>
      </c>
      <c r="C453" s="40" t="s">
        <v>623</v>
      </c>
      <c r="D453" s="40" t="s">
        <v>32</v>
      </c>
      <c r="E453" s="40" t="s">
        <v>25</v>
      </c>
      <c r="F453" s="47" t="s">
        <v>2340</v>
      </c>
      <c r="G453" s="40" t="s">
        <v>224</v>
      </c>
      <c r="H453" s="40" t="s">
        <v>27</v>
      </c>
      <c r="I453" s="40" t="s">
        <v>614</v>
      </c>
      <c r="J453" s="40">
        <v>26.2</v>
      </c>
      <c r="K453" s="40">
        <v>20</v>
      </c>
      <c r="L453" s="40">
        <v>14.2</v>
      </c>
      <c r="M453" s="40"/>
      <c r="N453" s="40"/>
      <c r="O453" s="40"/>
      <c r="P453" s="40"/>
      <c r="Q453" s="40">
        <v>16</v>
      </c>
      <c r="R453" s="40">
        <v>79</v>
      </c>
      <c r="S453" s="40">
        <v>63</v>
      </c>
      <c r="T453" s="40">
        <v>25</v>
      </c>
      <c r="U453" s="40"/>
      <c r="V453" s="40"/>
      <c r="W453" s="40"/>
      <c r="X453" s="40">
        <v>2062</v>
      </c>
      <c r="Y453" s="40">
        <v>409</v>
      </c>
      <c r="Z453" s="40">
        <v>274</v>
      </c>
      <c r="AA453" s="40"/>
      <c r="AB453" s="40"/>
      <c r="AC453" s="40" t="s">
        <v>525</v>
      </c>
      <c r="AD453" s="40" t="s">
        <v>730</v>
      </c>
      <c r="AE453" s="40" t="s">
        <v>731</v>
      </c>
      <c r="AF453" s="40"/>
    </row>
    <row r="454" spans="1:32">
      <c r="A454" s="40" t="s">
        <v>1774</v>
      </c>
      <c r="B454" s="88">
        <v>41844</v>
      </c>
      <c r="C454" s="40" t="s">
        <v>645</v>
      </c>
      <c r="D454" s="40" t="s">
        <v>32</v>
      </c>
      <c r="E454" s="40" t="s">
        <v>25</v>
      </c>
      <c r="F454" s="47" t="s">
        <v>2341</v>
      </c>
      <c r="G454" s="40" t="s">
        <v>26</v>
      </c>
      <c r="H454" s="40" t="s">
        <v>33</v>
      </c>
      <c r="I454" s="40" t="s">
        <v>690</v>
      </c>
      <c r="J454" s="40">
        <v>25.15</v>
      </c>
      <c r="K454" s="40">
        <v>19.2</v>
      </c>
      <c r="L454" s="40">
        <v>12.25</v>
      </c>
      <c r="M454" s="40"/>
      <c r="N454" s="40"/>
      <c r="O454" s="40"/>
      <c r="P454" s="40"/>
      <c r="Q454" s="40">
        <v>16</v>
      </c>
      <c r="R454" s="40">
        <v>87</v>
      </c>
      <c r="S454" s="40">
        <v>71</v>
      </c>
      <c r="T454" s="40">
        <v>35</v>
      </c>
      <c r="U454" s="40"/>
      <c r="V454" s="40"/>
      <c r="W454" s="40"/>
      <c r="X454" s="40">
        <v>2061</v>
      </c>
      <c r="Y454" s="40">
        <v>408</v>
      </c>
      <c r="Z454" s="40">
        <v>273</v>
      </c>
      <c r="AA454" s="40"/>
      <c r="AB454" s="40"/>
      <c r="AC454" s="40" t="s">
        <v>525</v>
      </c>
      <c r="AD454" s="40" t="s">
        <v>525</v>
      </c>
      <c r="AE454" s="40"/>
      <c r="AF454" s="40"/>
    </row>
    <row r="455" spans="1:32">
      <c r="A455" s="40" t="s">
        <v>1774</v>
      </c>
      <c r="B455" s="88">
        <v>41844</v>
      </c>
      <c r="C455" s="40" t="s">
        <v>667</v>
      </c>
      <c r="D455" s="40" t="s">
        <v>30</v>
      </c>
      <c r="E455" s="40" t="s">
        <v>25</v>
      </c>
      <c r="F455" s="47" t="s">
        <v>2342</v>
      </c>
      <c r="G455" s="40" t="s">
        <v>26</v>
      </c>
      <c r="H455" s="40" t="s">
        <v>27</v>
      </c>
      <c r="I455" s="40" t="s">
        <v>693</v>
      </c>
      <c r="J455" s="40">
        <v>26.25</v>
      </c>
      <c r="K455" s="40">
        <v>20</v>
      </c>
      <c r="L455" s="40">
        <v>19</v>
      </c>
      <c r="M455" s="40"/>
      <c r="N455" s="40"/>
      <c r="O455" s="40"/>
      <c r="P455" s="40"/>
      <c r="Q455" s="40">
        <v>16</v>
      </c>
      <c r="R455" s="40">
        <v>73</v>
      </c>
      <c r="S455" s="40">
        <v>57</v>
      </c>
      <c r="T455" s="40">
        <v>30</v>
      </c>
      <c r="U455" s="40"/>
      <c r="V455" s="40" t="s">
        <v>716</v>
      </c>
      <c r="W455" s="40"/>
      <c r="X455" s="40">
        <v>2063</v>
      </c>
      <c r="Y455" s="40">
        <v>410</v>
      </c>
      <c r="Z455" s="40">
        <v>275</v>
      </c>
      <c r="AA455" s="40"/>
      <c r="AB455" s="40"/>
      <c r="AC455" s="40" t="s">
        <v>525</v>
      </c>
      <c r="AD455" s="40" t="s">
        <v>525</v>
      </c>
      <c r="AE455" s="40"/>
      <c r="AF455" s="40"/>
    </row>
    <row r="456" spans="1:32" s="91" customFormat="1">
      <c r="A456" s="40" t="s">
        <v>1775</v>
      </c>
      <c r="B456" s="88">
        <v>41845</v>
      </c>
      <c r="C456" s="40" t="s">
        <v>680</v>
      </c>
      <c r="D456" s="40" t="s">
        <v>29</v>
      </c>
      <c r="E456" s="40" t="s">
        <v>25</v>
      </c>
      <c r="F456" s="47" t="s">
        <v>2343</v>
      </c>
      <c r="G456" s="40" t="s">
        <v>26</v>
      </c>
      <c r="H456" s="40" t="s">
        <v>27</v>
      </c>
      <c r="I456" s="40" t="s">
        <v>693</v>
      </c>
      <c r="J456" s="40">
        <v>38.1</v>
      </c>
      <c r="K456" s="40">
        <v>25.5</v>
      </c>
      <c r="L456" s="40">
        <v>23.1</v>
      </c>
      <c r="M456" s="40"/>
      <c r="N456" s="40"/>
      <c r="O456" s="40"/>
      <c r="P456" s="40"/>
      <c r="Q456" s="40">
        <v>16</v>
      </c>
      <c r="R456" s="40">
        <v>138</v>
      </c>
      <c r="S456" s="40">
        <v>122</v>
      </c>
      <c r="T456" s="40">
        <v>54</v>
      </c>
      <c r="U456" s="40"/>
      <c r="V456" s="40"/>
      <c r="W456" s="40"/>
      <c r="X456" s="40">
        <v>2065</v>
      </c>
      <c r="Y456" s="40">
        <v>412</v>
      </c>
      <c r="Z456" s="40">
        <v>276</v>
      </c>
      <c r="AA456" s="40"/>
      <c r="AB456" s="40"/>
      <c r="AC456" s="40" t="s">
        <v>525</v>
      </c>
      <c r="AD456" s="40" t="s">
        <v>730</v>
      </c>
      <c r="AE456" s="40"/>
      <c r="AF456" s="40"/>
    </row>
    <row r="457" spans="1:32">
      <c r="A457" s="40" t="s">
        <v>1775</v>
      </c>
      <c r="B457" s="88">
        <v>41845</v>
      </c>
      <c r="C457" s="40" t="s">
        <v>592</v>
      </c>
      <c r="D457" s="40" t="s">
        <v>29</v>
      </c>
      <c r="E457" s="40" t="s">
        <v>25</v>
      </c>
      <c r="F457" s="47" t="s">
        <v>2344</v>
      </c>
      <c r="G457" s="40" t="s">
        <v>26</v>
      </c>
      <c r="H457" s="40" t="s">
        <v>27</v>
      </c>
      <c r="I457" s="40" t="s">
        <v>693</v>
      </c>
      <c r="J457" s="40">
        <v>43.45</v>
      </c>
      <c r="K457" s="40">
        <v>24.7</v>
      </c>
      <c r="L457" s="40">
        <v>25.65</v>
      </c>
      <c r="M457" s="40"/>
      <c r="N457" s="40"/>
      <c r="O457" s="40"/>
      <c r="P457" s="40"/>
      <c r="Q457" s="40">
        <v>16</v>
      </c>
      <c r="R457" s="40">
        <v>183</v>
      </c>
      <c r="S457" s="40">
        <v>167</v>
      </c>
      <c r="T457" s="40">
        <v>101</v>
      </c>
      <c r="U457" s="40"/>
      <c r="V457" s="40"/>
      <c r="W457" s="40"/>
      <c r="X457" s="40">
        <v>2066</v>
      </c>
      <c r="Y457" s="40">
        <v>413</v>
      </c>
      <c r="Z457" s="40">
        <v>277</v>
      </c>
      <c r="AA457" s="40"/>
      <c r="AB457" s="40"/>
      <c r="AC457" s="40" t="s">
        <v>525</v>
      </c>
      <c r="AD457" s="40" t="s">
        <v>216</v>
      </c>
      <c r="AE457" s="40" t="s">
        <v>738</v>
      </c>
      <c r="AF457" s="40"/>
    </row>
    <row r="458" spans="1:32">
      <c r="A458" s="41" t="s">
        <v>1775</v>
      </c>
      <c r="B458" s="90">
        <v>41845</v>
      </c>
      <c r="C458" s="41" t="s">
        <v>647</v>
      </c>
      <c r="D458" s="41" t="s">
        <v>30</v>
      </c>
      <c r="E458" s="41" t="s">
        <v>25</v>
      </c>
      <c r="F458" s="71" t="s">
        <v>2345</v>
      </c>
      <c r="G458" s="41" t="s">
        <v>125</v>
      </c>
      <c r="H458" s="41"/>
      <c r="I458" s="41"/>
      <c r="J458" s="41">
        <v>20.04</v>
      </c>
      <c r="K458" s="41">
        <v>14.3</v>
      </c>
      <c r="L458" s="41">
        <v>3.85</v>
      </c>
      <c r="M458" s="41"/>
      <c r="N458" s="41"/>
      <c r="O458" s="41"/>
      <c r="P458" s="41"/>
      <c r="Q458" s="41">
        <v>16</v>
      </c>
      <c r="R458" s="41">
        <v>31</v>
      </c>
      <c r="S458" s="41">
        <v>15</v>
      </c>
      <c r="T458" s="41">
        <v>14</v>
      </c>
      <c r="U458" s="41"/>
      <c r="V458" s="41"/>
      <c r="W458" s="41" t="s">
        <v>73</v>
      </c>
      <c r="X458" s="41">
        <v>2067</v>
      </c>
      <c r="Y458" s="41">
        <v>414</v>
      </c>
      <c r="Z458" s="41"/>
      <c r="AA458" s="41"/>
      <c r="AB458" s="41"/>
      <c r="AC458" s="41" t="s">
        <v>525</v>
      </c>
      <c r="AD458" s="40" t="s">
        <v>525</v>
      </c>
      <c r="AE458" s="40"/>
      <c r="AF458" s="40"/>
    </row>
    <row r="459" spans="1:32">
      <c r="A459" s="40" t="s">
        <v>1776</v>
      </c>
      <c r="B459" s="88">
        <v>42143</v>
      </c>
      <c r="C459" s="40" t="s">
        <v>1822</v>
      </c>
      <c r="D459" s="40" t="s">
        <v>121</v>
      </c>
      <c r="E459" s="40" t="s">
        <v>53</v>
      </c>
      <c r="F459" s="47" t="s">
        <v>2204</v>
      </c>
      <c r="G459" s="40" t="s">
        <v>224</v>
      </c>
      <c r="H459" s="40" t="s">
        <v>33</v>
      </c>
      <c r="I459" s="40"/>
      <c r="J459" s="40"/>
      <c r="K459" s="40"/>
      <c r="L459" s="40"/>
      <c r="M459" s="40"/>
      <c r="N459" s="40"/>
      <c r="O459" s="40"/>
      <c r="P459" s="40"/>
      <c r="Q459" s="40"/>
      <c r="R459" s="40"/>
      <c r="S459" s="40"/>
      <c r="T459" s="40"/>
      <c r="U459" s="40"/>
      <c r="V459" s="40"/>
      <c r="W459" s="40"/>
      <c r="X459" s="40"/>
      <c r="Y459" s="40"/>
      <c r="Z459" s="40"/>
      <c r="AA459" s="40"/>
      <c r="AB459" s="40"/>
      <c r="AC459" s="40" t="s">
        <v>750</v>
      </c>
      <c r="AD459" s="40" t="s">
        <v>746</v>
      </c>
      <c r="AE459" s="40"/>
      <c r="AF459" s="40"/>
    </row>
    <row r="460" spans="1:32">
      <c r="A460" s="40" t="s">
        <v>1776</v>
      </c>
      <c r="B460" s="88">
        <v>42143</v>
      </c>
      <c r="C460" s="40" t="s">
        <v>1819</v>
      </c>
      <c r="D460" s="40" t="s">
        <v>239</v>
      </c>
      <c r="E460" s="40" t="s">
        <v>25</v>
      </c>
      <c r="F460" s="47" t="s">
        <v>2205</v>
      </c>
      <c r="G460" s="40" t="s">
        <v>227</v>
      </c>
      <c r="H460" s="40" t="s">
        <v>90</v>
      </c>
      <c r="I460" s="40" t="s">
        <v>773</v>
      </c>
      <c r="J460" s="40">
        <v>43.2</v>
      </c>
      <c r="K460" s="40"/>
      <c r="L460" s="40"/>
      <c r="M460" s="40">
        <v>195.15</v>
      </c>
      <c r="N460" s="40">
        <v>190.7</v>
      </c>
      <c r="O460" s="40">
        <f>(N460/M460)*100</f>
        <v>97.719702792723538</v>
      </c>
      <c r="P460" s="40">
        <v>40.5</v>
      </c>
      <c r="Q460" s="40">
        <v>20</v>
      </c>
      <c r="R460" s="40">
        <v>207</v>
      </c>
      <c r="S460" s="40">
        <v>187</v>
      </c>
      <c r="T460" s="40">
        <v>4</v>
      </c>
      <c r="U460" s="40"/>
      <c r="V460" s="40" t="s">
        <v>774</v>
      </c>
      <c r="W460" s="40"/>
      <c r="X460" s="40"/>
      <c r="Y460" s="40" t="s">
        <v>775</v>
      </c>
      <c r="Z460" s="40"/>
      <c r="AA460" s="40"/>
      <c r="AB460" s="40"/>
      <c r="AC460" s="40" t="s">
        <v>750</v>
      </c>
      <c r="AD460" s="40" t="s">
        <v>746</v>
      </c>
      <c r="AE460" s="40"/>
      <c r="AF460" s="40"/>
    </row>
    <row r="461" spans="1:32">
      <c r="A461" s="40" t="s">
        <v>1776</v>
      </c>
      <c r="B461" s="88">
        <v>42143</v>
      </c>
      <c r="C461" s="40" t="s">
        <v>1807</v>
      </c>
      <c r="D461" s="40" t="s">
        <v>36</v>
      </c>
      <c r="E461" s="40" t="s">
        <v>25</v>
      </c>
      <c r="F461" s="47" t="s">
        <v>1255</v>
      </c>
      <c r="G461" s="40" t="s">
        <v>26</v>
      </c>
      <c r="H461" s="40" t="s">
        <v>27</v>
      </c>
      <c r="I461" s="40" t="s">
        <v>769</v>
      </c>
      <c r="J461" s="40">
        <v>34.65</v>
      </c>
      <c r="K461" s="40"/>
      <c r="L461" s="40"/>
      <c r="M461" s="40">
        <v>142.35</v>
      </c>
      <c r="N461" s="40">
        <v>101.65</v>
      </c>
      <c r="O461" s="40">
        <f>(N461/M461)*100</f>
        <v>71.408500175623473</v>
      </c>
      <c r="P461" s="40"/>
      <c r="Q461" s="40">
        <v>20</v>
      </c>
      <c r="R461" s="40">
        <v>124</v>
      </c>
      <c r="S461" s="40">
        <v>104</v>
      </c>
      <c r="T461" s="40">
        <v>0</v>
      </c>
      <c r="U461" s="40"/>
      <c r="V461" s="40"/>
      <c r="W461" s="40"/>
      <c r="X461" s="40"/>
      <c r="Y461" s="40"/>
      <c r="Z461" s="40" t="s">
        <v>770</v>
      </c>
      <c r="AA461" s="40" t="s">
        <v>771</v>
      </c>
      <c r="AB461" s="40" t="s">
        <v>772</v>
      </c>
      <c r="AC461" s="40" t="s">
        <v>750</v>
      </c>
      <c r="AD461" s="40" t="s">
        <v>746</v>
      </c>
      <c r="AE461" s="40" t="s">
        <v>768</v>
      </c>
      <c r="AF461" s="40"/>
    </row>
    <row r="462" spans="1:32">
      <c r="A462" s="40" t="s">
        <v>1776</v>
      </c>
      <c r="B462" s="88">
        <v>42143</v>
      </c>
      <c r="C462" s="40" t="s">
        <v>1458</v>
      </c>
      <c r="D462" s="40" t="s">
        <v>29</v>
      </c>
      <c r="E462" s="40" t="s">
        <v>25</v>
      </c>
      <c r="F462" s="47" t="s">
        <v>2206</v>
      </c>
      <c r="G462" s="40" t="s">
        <v>26</v>
      </c>
      <c r="H462" s="40" t="s">
        <v>33</v>
      </c>
      <c r="I462" s="40" t="s">
        <v>783</v>
      </c>
      <c r="J462" s="40">
        <v>38.799999999999997</v>
      </c>
      <c r="K462" s="40">
        <v>22.8</v>
      </c>
      <c r="L462" s="40">
        <v>14.2</v>
      </c>
      <c r="M462" s="40"/>
      <c r="N462" s="40"/>
      <c r="O462" s="40"/>
      <c r="P462" s="40"/>
      <c r="Q462" s="40">
        <v>20</v>
      </c>
      <c r="R462" s="40">
        <v>128</v>
      </c>
      <c r="S462" s="40">
        <v>108</v>
      </c>
      <c r="T462" s="40">
        <v>27</v>
      </c>
      <c r="U462" s="40"/>
      <c r="V462" s="40" t="s">
        <v>784</v>
      </c>
      <c r="W462" s="40"/>
      <c r="X462" s="40" t="s">
        <v>785</v>
      </c>
      <c r="Y462" s="40"/>
      <c r="Z462" s="40"/>
      <c r="AA462" s="40" t="s">
        <v>786</v>
      </c>
      <c r="AB462" s="40" t="s">
        <v>787</v>
      </c>
      <c r="AC462" s="40" t="s">
        <v>750</v>
      </c>
      <c r="AD462" s="40" t="s">
        <v>117</v>
      </c>
      <c r="AE462" s="40"/>
      <c r="AF462" s="40"/>
    </row>
    <row r="463" spans="1:32">
      <c r="A463" s="40" t="s">
        <v>1776</v>
      </c>
      <c r="B463" s="88">
        <v>42143</v>
      </c>
      <c r="C463" s="40" t="s">
        <v>1507</v>
      </c>
      <c r="D463" s="40" t="s">
        <v>29</v>
      </c>
      <c r="E463" s="40" t="s">
        <v>25</v>
      </c>
      <c r="F463" s="47" t="s">
        <v>1294</v>
      </c>
      <c r="G463" s="40" t="s">
        <v>224</v>
      </c>
      <c r="H463" s="40" t="s">
        <v>66</v>
      </c>
      <c r="I463" s="40" t="s">
        <v>806</v>
      </c>
      <c r="J463" s="40">
        <v>40.25</v>
      </c>
      <c r="K463" s="40">
        <v>23.8</v>
      </c>
      <c r="L463" s="40">
        <v>23</v>
      </c>
      <c r="M463" s="40"/>
      <c r="N463" s="40"/>
      <c r="O463" s="40"/>
      <c r="P463" s="40"/>
      <c r="Q463" s="40">
        <v>20</v>
      </c>
      <c r="R463" s="40">
        <v>144</v>
      </c>
      <c r="S463" s="40">
        <v>124</v>
      </c>
      <c r="T463" s="40">
        <v>38</v>
      </c>
      <c r="U463" s="40"/>
      <c r="V463" s="40"/>
      <c r="W463" s="40"/>
      <c r="X463" s="40" t="s">
        <v>807</v>
      </c>
      <c r="Y463" s="40" t="s">
        <v>808</v>
      </c>
      <c r="Z463" s="40" t="s">
        <v>809</v>
      </c>
      <c r="AA463" s="40"/>
      <c r="AB463" s="40" t="s">
        <v>810</v>
      </c>
      <c r="AC463" s="40" t="s">
        <v>750</v>
      </c>
      <c r="AD463" s="40" t="s">
        <v>117</v>
      </c>
      <c r="AE463" s="40" t="s">
        <v>792</v>
      </c>
      <c r="AF463" s="40"/>
    </row>
    <row r="464" spans="1:32">
      <c r="A464" s="40" t="s">
        <v>1776</v>
      </c>
      <c r="B464" s="88">
        <v>42143</v>
      </c>
      <c r="C464" s="40" t="s">
        <v>1498</v>
      </c>
      <c r="D464" s="40" t="s">
        <v>29</v>
      </c>
      <c r="E464" s="40" t="s">
        <v>25</v>
      </c>
      <c r="F464" s="47" t="s">
        <v>2207</v>
      </c>
      <c r="G464" s="40" t="s">
        <v>794</v>
      </c>
      <c r="H464" s="40" t="s">
        <v>66</v>
      </c>
      <c r="I464" s="40" t="s">
        <v>795</v>
      </c>
      <c r="J464" s="40">
        <v>26</v>
      </c>
      <c r="K464" s="40">
        <v>15.5</v>
      </c>
      <c r="L464" s="40">
        <v>13.3</v>
      </c>
      <c r="M464" s="40"/>
      <c r="N464" s="40"/>
      <c r="O464" s="40"/>
      <c r="P464" s="40"/>
      <c r="Q464" s="40">
        <v>20</v>
      </c>
      <c r="R464" s="40">
        <v>63</v>
      </c>
      <c r="S464" s="40">
        <v>43</v>
      </c>
      <c r="T464" s="40">
        <v>28</v>
      </c>
      <c r="U464" s="40"/>
      <c r="V464" s="40"/>
      <c r="W464" s="40"/>
      <c r="X464" s="40" t="s">
        <v>796</v>
      </c>
      <c r="Y464" s="40" t="s">
        <v>797</v>
      </c>
      <c r="Z464" s="40" t="s">
        <v>798</v>
      </c>
      <c r="AA464" s="40"/>
      <c r="AB464" s="40" t="s">
        <v>799</v>
      </c>
      <c r="AC464" s="40" t="s">
        <v>750</v>
      </c>
      <c r="AD464" s="40" t="s">
        <v>746</v>
      </c>
      <c r="AE464" s="40" t="s">
        <v>751</v>
      </c>
      <c r="AF464" s="40"/>
    </row>
    <row r="465" spans="1:32">
      <c r="A465" s="40" t="s">
        <v>1776</v>
      </c>
      <c r="B465" s="88">
        <v>42143</v>
      </c>
      <c r="C465" s="40" t="s">
        <v>1834</v>
      </c>
      <c r="D465" s="40" t="s">
        <v>29</v>
      </c>
      <c r="E465" s="40" t="s">
        <v>25</v>
      </c>
      <c r="F465" s="47" t="s">
        <v>2208</v>
      </c>
      <c r="G465" s="40" t="s">
        <v>26</v>
      </c>
      <c r="H465" s="40" t="s">
        <v>33</v>
      </c>
      <c r="I465" s="40" t="s">
        <v>755</v>
      </c>
      <c r="J465" s="40">
        <v>38.200000000000003</v>
      </c>
      <c r="K465" s="40">
        <v>25.4</v>
      </c>
      <c r="L465" s="40">
        <v>9.35</v>
      </c>
      <c r="M465" s="40"/>
      <c r="N465" s="40"/>
      <c r="O465" s="40"/>
      <c r="P465" s="40"/>
      <c r="Q465" s="40">
        <v>20</v>
      </c>
      <c r="R465" s="40">
        <v>121</v>
      </c>
      <c r="S465" s="40">
        <v>101</v>
      </c>
      <c r="T465" s="40">
        <v>56</v>
      </c>
      <c r="U465" s="40"/>
      <c r="V465" s="40"/>
      <c r="W465" s="40"/>
      <c r="X465" s="40" t="s">
        <v>756</v>
      </c>
      <c r="Y465" s="40" t="s">
        <v>757</v>
      </c>
      <c r="Z465" s="40"/>
      <c r="AA465" s="40"/>
      <c r="AB465" s="40" t="s">
        <v>758</v>
      </c>
      <c r="AC465" s="40" t="s">
        <v>750</v>
      </c>
      <c r="AD465" s="40" t="s">
        <v>117</v>
      </c>
      <c r="AE465" s="40"/>
      <c r="AF465" s="40"/>
    </row>
    <row r="466" spans="1:32">
      <c r="A466" s="40" t="s">
        <v>1776</v>
      </c>
      <c r="B466" s="88">
        <v>42143</v>
      </c>
      <c r="C466" s="40" t="s">
        <v>1830</v>
      </c>
      <c r="D466" s="40" t="s">
        <v>29</v>
      </c>
      <c r="E466" s="40" t="s">
        <v>25</v>
      </c>
      <c r="F466" s="47" t="s">
        <v>1253</v>
      </c>
      <c r="G466" s="40" t="s">
        <v>224</v>
      </c>
      <c r="H466" s="40" t="s">
        <v>33</v>
      </c>
      <c r="I466" s="40" t="s">
        <v>759</v>
      </c>
      <c r="J466" s="40">
        <v>36.9</v>
      </c>
      <c r="K466" s="40">
        <v>27</v>
      </c>
      <c r="L466" s="40">
        <v>11</v>
      </c>
      <c r="M466" s="40"/>
      <c r="N466" s="40"/>
      <c r="O466" s="40"/>
      <c r="P466" s="40"/>
      <c r="Q466" s="40">
        <v>20</v>
      </c>
      <c r="R466" s="40">
        <v>114</v>
      </c>
      <c r="S466" s="40">
        <v>94</v>
      </c>
      <c r="T466" s="40">
        <v>75</v>
      </c>
      <c r="U466" s="40"/>
      <c r="V466" s="40"/>
      <c r="W466" s="40"/>
      <c r="X466" s="40" t="s">
        <v>760</v>
      </c>
      <c r="Y466" s="40" t="s">
        <v>761</v>
      </c>
      <c r="Z466" s="40" t="s">
        <v>762</v>
      </c>
      <c r="AA466" s="40" t="s">
        <v>763</v>
      </c>
      <c r="AB466" s="40" t="s">
        <v>764</v>
      </c>
      <c r="AC466" s="40" t="s">
        <v>750</v>
      </c>
      <c r="AD466" s="40" t="s">
        <v>746</v>
      </c>
      <c r="AE466" s="40"/>
      <c r="AF466" s="40"/>
    </row>
    <row r="467" spans="1:32">
      <c r="A467" s="40" t="s">
        <v>1776</v>
      </c>
      <c r="B467" s="88">
        <v>42143</v>
      </c>
      <c r="C467" s="40" t="s">
        <v>1467</v>
      </c>
      <c r="D467" s="40" t="s">
        <v>29</v>
      </c>
      <c r="E467" s="40" t="s">
        <v>25</v>
      </c>
      <c r="F467" s="40" t="s">
        <v>2209</v>
      </c>
      <c r="G467" s="40" t="s">
        <v>224</v>
      </c>
      <c r="H467" s="40" t="s">
        <v>33</v>
      </c>
      <c r="I467" s="40" t="s">
        <v>777</v>
      </c>
      <c r="J467" s="40">
        <v>38.9</v>
      </c>
      <c r="K467" s="40">
        <v>23.6</v>
      </c>
      <c r="L467" s="40">
        <v>8.9</v>
      </c>
      <c r="M467" s="40"/>
      <c r="N467" s="40"/>
      <c r="O467" s="40"/>
      <c r="P467" s="40"/>
      <c r="Q467" s="40">
        <v>20</v>
      </c>
      <c r="R467" s="40">
        <v>119</v>
      </c>
      <c r="S467" s="40">
        <v>99</v>
      </c>
      <c r="T467" s="40">
        <v>45</v>
      </c>
      <c r="U467" s="40"/>
      <c r="V467" s="40"/>
      <c r="W467" s="40"/>
      <c r="X467" s="40" t="s">
        <v>789</v>
      </c>
      <c r="Y467" s="40"/>
      <c r="Z467" s="40"/>
      <c r="AA467" s="40" t="s">
        <v>790</v>
      </c>
      <c r="AB467" s="40" t="s">
        <v>791</v>
      </c>
      <c r="AC467" s="40" t="s">
        <v>750</v>
      </c>
      <c r="AD467" s="40" t="s">
        <v>216</v>
      </c>
      <c r="AE467" s="40" t="s">
        <v>839</v>
      </c>
      <c r="AF467" s="40"/>
    </row>
    <row r="468" spans="1:32">
      <c r="A468" s="40" t="s">
        <v>1776</v>
      </c>
      <c r="B468" s="88">
        <v>42143</v>
      </c>
      <c r="C468" s="40" t="s">
        <v>1833</v>
      </c>
      <c r="D468" s="40" t="s">
        <v>29</v>
      </c>
      <c r="E468" s="40" t="s">
        <v>25</v>
      </c>
      <c r="F468" s="47" t="s">
        <v>1251</v>
      </c>
      <c r="G468" s="40" t="s">
        <v>224</v>
      </c>
      <c r="H468" s="40" t="s">
        <v>90</v>
      </c>
      <c r="I468" s="40" t="s">
        <v>748</v>
      </c>
      <c r="J468" s="40">
        <v>35.6</v>
      </c>
      <c r="K468" s="40">
        <v>24.2</v>
      </c>
      <c r="L468" s="40">
        <v>10.1</v>
      </c>
      <c r="M468" s="40"/>
      <c r="N468" s="40"/>
      <c r="O468" s="40"/>
      <c r="P468" s="40"/>
      <c r="Q468" s="40">
        <v>20</v>
      </c>
      <c r="R468" s="40">
        <v>118</v>
      </c>
      <c r="S468" s="40">
        <v>98</v>
      </c>
      <c r="T468" s="40">
        <v>43</v>
      </c>
      <c r="U468" s="40"/>
      <c r="V468" s="40"/>
      <c r="W468" s="40"/>
      <c r="X468" s="40" t="s">
        <v>749</v>
      </c>
      <c r="Y468" s="40"/>
      <c r="Z468" s="40"/>
      <c r="AA468" s="40"/>
      <c r="AB468" s="40"/>
      <c r="AC468" s="40" t="s">
        <v>750</v>
      </c>
      <c r="AD468" s="40" t="s">
        <v>746</v>
      </c>
      <c r="AE468" s="40"/>
      <c r="AF468" s="40"/>
    </row>
    <row r="469" spans="1:32">
      <c r="A469" s="40" t="s">
        <v>1776</v>
      </c>
      <c r="B469" s="88">
        <v>42143</v>
      </c>
      <c r="C469" s="40" t="s">
        <v>1499</v>
      </c>
      <c r="D469" s="40" t="s">
        <v>29</v>
      </c>
      <c r="E469" s="40" t="s">
        <v>25</v>
      </c>
      <c r="F469" s="47" t="s">
        <v>2210</v>
      </c>
      <c r="G469" s="40" t="s">
        <v>224</v>
      </c>
      <c r="H469" s="40" t="s">
        <v>66</v>
      </c>
      <c r="I469" s="40" t="s">
        <v>800</v>
      </c>
      <c r="J469" s="40">
        <v>39.85</v>
      </c>
      <c r="K469" s="40">
        <v>24.5</v>
      </c>
      <c r="L469" s="40">
        <v>15.9</v>
      </c>
      <c r="M469" s="40"/>
      <c r="N469" s="40"/>
      <c r="O469" s="40"/>
      <c r="P469" s="40"/>
      <c r="Q469" s="40">
        <v>20</v>
      </c>
      <c r="R469" s="40">
        <v>136</v>
      </c>
      <c r="S469" s="40">
        <v>116</v>
      </c>
      <c r="T469" s="40">
        <v>52</v>
      </c>
      <c r="U469" s="40"/>
      <c r="V469" s="40" t="s">
        <v>801</v>
      </c>
      <c r="W469" s="40"/>
      <c r="X469" s="40" t="s">
        <v>802</v>
      </c>
      <c r="Y469" s="40" t="s">
        <v>803</v>
      </c>
      <c r="Z469" s="40"/>
      <c r="AA469" s="40" t="s">
        <v>804</v>
      </c>
      <c r="AB469" s="40" t="s">
        <v>805</v>
      </c>
      <c r="AC469" s="40" t="s">
        <v>750</v>
      </c>
      <c r="AD469" s="40" t="s">
        <v>746</v>
      </c>
      <c r="AE469" s="40"/>
      <c r="AF469" s="40"/>
    </row>
    <row r="470" spans="1:32">
      <c r="A470" s="40" t="s">
        <v>1776</v>
      </c>
      <c r="B470" s="88">
        <v>42143</v>
      </c>
      <c r="C470" s="40" t="s">
        <v>1812</v>
      </c>
      <c r="D470" s="40" t="s">
        <v>30</v>
      </c>
      <c r="E470" s="40" t="s">
        <v>25</v>
      </c>
      <c r="F470" s="47" t="s">
        <v>2211</v>
      </c>
      <c r="G470" s="40" t="s">
        <v>224</v>
      </c>
      <c r="H470" s="40" t="s">
        <v>33</v>
      </c>
      <c r="I470" s="40" t="s">
        <v>765</v>
      </c>
      <c r="J470" s="40">
        <v>27.55</v>
      </c>
      <c r="K470" s="40">
        <v>17.3</v>
      </c>
      <c r="L470" s="40">
        <v>8.35</v>
      </c>
      <c r="M470" s="40"/>
      <c r="N470" s="40"/>
      <c r="O470" s="40"/>
      <c r="P470" s="40"/>
      <c r="Q470" s="40">
        <v>20</v>
      </c>
      <c r="R470" s="40">
        <v>65</v>
      </c>
      <c r="S470" s="40">
        <v>45</v>
      </c>
      <c r="T470" s="40">
        <v>29</v>
      </c>
      <c r="U470" s="40"/>
      <c r="V470" s="40"/>
      <c r="W470" s="40"/>
      <c r="X470" s="40" t="s">
        <v>766</v>
      </c>
      <c r="Y470" s="40" t="s">
        <v>767</v>
      </c>
      <c r="Z470" s="40"/>
      <c r="AA470" s="40"/>
      <c r="AB470" s="40"/>
      <c r="AC470" s="40" t="s">
        <v>750</v>
      </c>
      <c r="AD470" s="40" t="s">
        <v>746</v>
      </c>
      <c r="AE470" s="40"/>
      <c r="AF470" s="40"/>
    </row>
    <row r="471" spans="1:32">
      <c r="A471" s="40" t="s">
        <v>1776</v>
      </c>
      <c r="B471" s="88">
        <v>42143</v>
      </c>
      <c r="C471" s="40" t="s">
        <v>1821</v>
      </c>
      <c r="D471" s="40" t="s">
        <v>30</v>
      </c>
      <c r="E471" s="40" t="s">
        <v>25</v>
      </c>
      <c r="F471" s="47" t="s">
        <v>2212</v>
      </c>
      <c r="G471" s="40" t="s">
        <v>224</v>
      </c>
      <c r="H471" s="40" t="s">
        <v>27</v>
      </c>
      <c r="I471" s="40"/>
      <c r="J471" s="40">
        <v>26.1</v>
      </c>
      <c r="K471" s="40">
        <v>16.399999999999999</v>
      </c>
      <c r="L471" s="40">
        <v>13.6</v>
      </c>
      <c r="M471" s="40"/>
      <c r="N471" s="40"/>
      <c r="O471" s="40"/>
      <c r="P471" s="40"/>
      <c r="Q471" s="40"/>
      <c r="R471" s="40"/>
      <c r="S471" s="40"/>
      <c r="T471" s="40"/>
      <c r="U471" s="40"/>
      <c r="V471" s="40"/>
      <c r="W471" s="40"/>
      <c r="X471" s="40"/>
      <c r="Y471" s="40"/>
      <c r="Z471" s="40"/>
      <c r="AA471" s="40"/>
      <c r="AB471" s="40" t="s">
        <v>752</v>
      </c>
      <c r="AC471" s="40" t="s">
        <v>750</v>
      </c>
      <c r="AD471" s="40" t="s">
        <v>746</v>
      </c>
      <c r="AE471" s="40"/>
      <c r="AF471" s="40"/>
    </row>
    <row r="472" spans="1:32">
      <c r="A472" s="40" t="s">
        <v>1776</v>
      </c>
      <c r="B472" s="88">
        <v>42143</v>
      </c>
      <c r="C472" s="40" t="s">
        <v>1806</v>
      </c>
      <c r="D472" s="40" t="s">
        <v>30</v>
      </c>
      <c r="E472" s="40" t="s">
        <v>25</v>
      </c>
      <c r="F472" s="47" t="s">
        <v>2213</v>
      </c>
      <c r="G472" s="40" t="s">
        <v>224</v>
      </c>
      <c r="H472" s="40" t="s">
        <v>33</v>
      </c>
      <c r="I472" s="40" t="s">
        <v>777</v>
      </c>
      <c r="J472" s="40">
        <v>26.85</v>
      </c>
      <c r="K472" s="40">
        <v>14.9</v>
      </c>
      <c r="L472" s="40">
        <v>8.6</v>
      </c>
      <c r="M472" s="40"/>
      <c r="N472" s="40"/>
      <c r="O472" s="40"/>
      <c r="P472" s="40"/>
      <c r="Q472" s="40">
        <v>20</v>
      </c>
      <c r="R472" s="40">
        <v>59</v>
      </c>
      <c r="S472" s="40">
        <v>39</v>
      </c>
      <c r="T472" s="40">
        <v>18</v>
      </c>
      <c r="U472" s="40"/>
      <c r="V472" s="40"/>
      <c r="W472" s="40"/>
      <c r="X472" s="40" t="s">
        <v>778</v>
      </c>
      <c r="Y472" s="40" t="s">
        <v>779</v>
      </c>
      <c r="Z472" s="40"/>
      <c r="AA472" s="40" t="s">
        <v>780</v>
      </c>
      <c r="AB472" s="40" t="s">
        <v>781</v>
      </c>
      <c r="AC472" s="40" t="s">
        <v>750</v>
      </c>
      <c r="AD472" s="40" t="s">
        <v>525</v>
      </c>
      <c r="AE472" s="40"/>
      <c r="AF472" s="40"/>
    </row>
    <row r="473" spans="1:32">
      <c r="A473" s="40" t="s">
        <v>1777</v>
      </c>
      <c r="B473" s="88">
        <v>42144</v>
      </c>
      <c r="C473" s="40" t="s">
        <v>1819</v>
      </c>
      <c r="D473" s="40" t="s">
        <v>35</v>
      </c>
      <c r="E473" s="40" t="s">
        <v>25</v>
      </c>
      <c r="F473" s="47" t="s">
        <v>2214</v>
      </c>
      <c r="G473" s="40" t="s">
        <v>26</v>
      </c>
      <c r="H473" s="40" t="s">
        <v>27</v>
      </c>
      <c r="I473" s="40" t="s">
        <v>769</v>
      </c>
      <c r="J473" s="40">
        <v>26.55</v>
      </c>
      <c r="K473" s="40">
        <v>17.5</v>
      </c>
      <c r="L473" s="40">
        <v>18.100000000000001</v>
      </c>
      <c r="M473" s="40"/>
      <c r="N473" s="40"/>
      <c r="O473" s="40"/>
      <c r="P473" s="40"/>
      <c r="Q473" s="40">
        <v>18</v>
      </c>
      <c r="R473" s="40">
        <v>77</v>
      </c>
      <c r="S473" s="40">
        <v>59</v>
      </c>
      <c r="T473" s="40">
        <v>5</v>
      </c>
      <c r="U473" s="40"/>
      <c r="V473" s="40"/>
      <c r="W473" s="40"/>
      <c r="X473" s="40" t="s">
        <v>832</v>
      </c>
      <c r="Y473" s="40"/>
      <c r="Z473" s="40" t="s">
        <v>833</v>
      </c>
      <c r="AA473" s="40" t="s">
        <v>834</v>
      </c>
      <c r="AB473" s="40" t="s">
        <v>835</v>
      </c>
      <c r="AC473" s="40" t="s">
        <v>525</v>
      </c>
      <c r="AD473" s="40" t="s">
        <v>525</v>
      </c>
      <c r="AE473" s="40" t="s">
        <v>48</v>
      </c>
      <c r="AF473" s="40"/>
    </row>
    <row r="474" spans="1:32">
      <c r="A474" s="40" t="s">
        <v>1777</v>
      </c>
      <c r="B474" s="88">
        <v>42144</v>
      </c>
      <c r="C474" s="40" t="s">
        <v>1504</v>
      </c>
      <c r="D474" s="40" t="s">
        <v>31</v>
      </c>
      <c r="E474" s="40" t="s">
        <v>25</v>
      </c>
      <c r="F474" s="47" t="s">
        <v>2215</v>
      </c>
      <c r="G474" s="40" t="s">
        <v>26</v>
      </c>
      <c r="H474" s="40" t="s">
        <v>33</v>
      </c>
      <c r="I474" s="40" t="s">
        <v>836</v>
      </c>
      <c r="J474" s="40">
        <v>38</v>
      </c>
      <c r="K474" s="40">
        <v>23.65</v>
      </c>
      <c r="L474" s="40">
        <v>13.2</v>
      </c>
      <c r="M474" s="40"/>
      <c r="N474" s="40"/>
      <c r="O474" s="40"/>
      <c r="P474" s="40"/>
      <c r="Q474" s="40">
        <v>20</v>
      </c>
      <c r="R474" s="40">
        <v>199</v>
      </c>
      <c r="S474" s="40">
        <v>179</v>
      </c>
      <c r="T474" s="40">
        <v>16</v>
      </c>
      <c r="U474" s="40"/>
      <c r="V474" s="40" t="s">
        <v>840</v>
      </c>
      <c r="W474" s="40"/>
      <c r="X474" s="40" t="s">
        <v>841</v>
      </c>
      <c r="Y474" s="40"/>
      <c r="Z474" s="40"/>
      <c r="AA474" s="40" t="s">
        <v>842</v>
      </c>
      <c r="AB474" s="40" t="s">
        <v>843</v>
      </c>
      <c r="AC474" s="40" t="s">
        <v>750</v>
      </c>
      <c r="AD474" s="40" t="s">
        <v>216</v>
      </c>
      <c r="AE474" s="40" t="s">
        <v>902</v>
      </c>
      <c r="AF474" s="40"/>
    </row>
    <row r="475" spans="1:32">
      <c r="A475" s="40" t="s">
        <v>1777</v>
      </c>
      <c r="B475" s="88">
        <v>42144</v>
      </c>
      <c r="C475" s="40" t="s">
        <v>1820</v>
      </c>
      <c r="D475" s="40" t="s">
        <v>146</v>
      </c>
      <c r="E475" s="40" t="s">
        <v>25</v>
      </c>
      <c r="F475" s="47" t="s">
        <v>2216</v>
      </c>
      <c r="G475" s="40" t="s">
        <v>224</v>
      </c>
      <c r="H475" s="40" t="s">
        <v>33</v>
      </c>
      <c r="I475" s="40" t="s">
        <v>777</v>
      </c>
      <c r="J475" s="40">
        <v>21.1</v>
      </c>
      <c r="K475" s="40">
        <v>15.3</v>
      </c>
      <c r="L475" s="40">
        <v>7.1</v>
      </c>
      <c r="M475" s="40"/>
      <c r="N475" s="40"/>
      <c r="O475" s="40"/>
      <c r="P475" s="40"/>
      <c r="Q475" s="40">
        <v>18</v>
      </c>
      <c r="R475" s="40">
        <v>39</v>
      </c>
      <c r="S475" s="40">
        <v>21</v>
      </c>
      <c r="T475" s="40">
        <v>0</v>
      </c>
      <c r="U475" s="40"/>
      <c r="V475" s="40"/>
      <c r="W475" s="40"/>
      <c r="X475" s="40" t="s">
        <v>828</v>
      </c>
      <c r="Y475" s="40"/>
      <c r="Z475" s="40"/>
      <c r="AA475" s="40"/>
      <c r="AB475" s="40" t="s">
        <v>829</v>
      </c>
      <c r="AC475" s="40" t="s">
        <v>525</v>
      </c>
      <c r="AD475" s="40" t="s">
        <v>216</v>
      </c>
      <c r="AE475" s="40"/>
      <c r="AF475" s="40"/>
    </row>
    <row r="476" spans="1:32">
      <c r="A476" s="40" t="s">
        <v>1777</v>
      </c>
      <c r="B476" s="88">
        <v>42144</v>
      </c>
      <c r="C476" s="40" t="s">
        <v>1455</v>
      </c>
      <c r="D476" s="40" t="s">
        <v>29</v>
      </c>
      <c r="E476" s="40" t="s">
        <v>25</v>
      </c>
      <c r="F476" s="47" t="s">
        <v>2217</v>
      </c>
      <c r="G476" s="40" t="s">
        <v>26</v>
      </c>
      <c r="H476" s="40" t="s">
        <v>33</v>
      </c>
      <c r="I476" s="40" t="s">
        <v>836</v>
      </c>
      <c r="J476" s="40">
        <v>39.1</v>
      </c>
      <c r="K476" s="40">
        <v>25.85</v>
      </c>
      <c r="L476" s="40">
        <v>10.8</v>
      </c>
      <c r="M476" s="40"/>
      <c r="N476" s="40"/>
      <c r="O476" s="40"/>
      <c r="P476" s="40"/>
      <c r="Q476" s="40">
        <v>19</v>
      </c>
      <c r="R476" s="40">
        <v>119</v>
      </c>
      <c r="S476" s="40">
        <v>100</v>
      </c>
      <c r="T476" s="40">
        <v>20</v>
      </c>
      <c r="U476" s="40"/>
      <c r="V476" s="40"/>
      <c r="W476" s="40"/>
      <c r="X476" s="40" t="s">
        <v>837</v>
      </c>
      <c r="Y476" s="40" t="s">
        <v>838</v>
      </c>
      <c r="Z476" s="40"/>
      <c r="AA476" s="40"/>
      <c r="AB476" s="40"/>
      <c r="AC476" s="40" t="s">
        <v>525</v>
      </c>
      <c r="AD476" s="40" t="s">
        <v>79</v>
      </c>
      <c r="AE476" s="40"/>
      <c r="AF476" s="40"/>
    </row>
    <row r="477" spans="1:32">
      <c r="A477" s="40" t="s">
        <v>1777</v>
      </c>
      <c r="B477" s="88">
        <v>42144</v>
      </c>
      <c r="C477" s="40" t="s">
        <v>1833</v>
      </c>
      <c r="D477" s="40" t="s">
        <v>29</v>
      </c>
      <c r="E477" s="40" t="s">
        <v>25</v>
      </c>
      <c r="F477" s="47" t="s">
        <v>2218</v>
      </c>
      <c r="G477" s="40" t="s">
        <v>224</v>
      </c>
      <c r="H477" s="40" t="s">
        <v>27</v>
      </c>
      <c r="I477" s="40"/>
      <c r="J477" s="40">
        <v>40.299999999999997</v>
      </c>
      <c r="K477" s="40">
        <v>25.6</v>
      </c>
      <c r="L477" s="40">
        <v>18</v>
      </c>
      <c r="M477" s="40"/>
      <c r="N477" s="40"/>
      <c r="O477" s="40"/>
      <c r="P477" s="40"/>
      <c r="Q477" s="40">
        <v>18</v>
      </c>
      <c r="R477" s="40">
        <v>124</v>
      </c>
      <c r="S477" s="40">
        <v>106</v>
      </c>
      <c r="T477" s="40">
        <v>36</v>
      </c>
      <c r="U477" s="40"/>
      <c r="V477" s="40"/>
      <c r="W477" s="40"/>
      <c r="X477" s="40" t="s">
        <v>817</v>
      </c>
      <c r="Y477" s="40" t="s">
        <v>818</v>
      </c>
      <c r="Z477" s="40"/>
      <c r="AA477" s="40"/>
      <c r="AB477" s="40" t="s">
        <v>819</v>
      </c>
      <c r="AC477" s="40" t="s">
        <v>525</v>
      </c>
      <c r="AD477" s="40" t="s">
        <v>746</v>
      </c>
      <c r="AE477" s="40"/>
      <c r="AF477" s="40"/>
    </row>
    <row r="478" spans="1:32">
      <c r="A478" s="40" t="s">
        <v>1777</v>
      </c>
      <c r="B478" s="88">
        <v>42144</v>
      </c>
      <c r="C478" s="40" t="s">
        <v>1832</v>
      </c>
      <c r="D478" s="40" t="s">
        <v>30</v>
      </c>
      <c r="E478" s="40" t="s">
        <v>25</v>
      </c>
      <c r="F478" s="47" t="s">
        <v>1313</v>
      </c>
      <c r="G478" s="40" t="s">
        <v>224</v>
      </c>
      <c r="H478" s="40" t="s">
        <v>27</v>
      </c>
      <c r="I478" s="40" t="s">
        <v>822</v>
      </c>
      <c r="J478" s="40">
        <v>27.15</v>
      </c>
      <c r="K478" s="40">
        <v>8.65</v>
      </c>
      <c r="L478" s="40">
        <v>15.8</v>
      </c>
      <c r="M478" s="40"/>
      <c r="N478" s="40"/>
      <c r="O478" s="40"/>
      <c r="P478" s="40"/>
      <c r="Q478" s="40">
        <v>18</v>
      </c>
      <c r="R478" s="40">
        <v>76</v>
      </c>
      <c r="S478" s="40">
        <v>58</v>
      </c>
      <c r="T478" s="40">
        <v>29</v>
      </c>
      <c r="U478" s="40"/>
      <c r="V478" s="40"/>
      <c r="W478" s="40"/>
      <c r="X478" s="40" t="s">
        <v>823</v>
      </c>
      <c r="Y478" s="40" t="s">
        <v>824</v>
      </c>
      <c r="Z478" s="40"/>
      <c r="AA478" s="40" t="s">
        <v>825</v>
      </c>
      <c r="AB478" s="40" t="s">
        <v>826</v>
      </c>
      <c r="AC478" s="40" t="s">
        <v>525</v>
      </c>
      <c r="AD478" s="40" t="s">
        <v>746</v>
      </c>
      <c r="AE478" s="40" t="s">
        <v>865</v>
      </c>
      <c r="AF478" s="40"/>
    </row>
    <row r="479" spans="1:32">
      <c r="A479" s="40" t="s">
        <v>1777</v>
      </c>
      <c r="B479" s="88">
        <v>42144</v>
      </c>
      <c r="C479" s="40" t="s">
        <v>1509</v>
      </c>
      <c r="D479" s="40" t="s">
        <v>30</v>
      </c>
      <c r="E479" s="40" t="s">
        <v>25</v>
      </c>
      <c r="F479" s="47" t="s">
        <v>2219</v>
      </c>
      <c r="G479" s="40" t="s">
        <v>26</v>
      </c>
      <c r="H479" s="40" t="s">
        <v>33</v>
      </c>
      <c r="I479" s="40" t="s">
        <v>836</v>
      </c>
      <c r="J479" s="40">
        <v>26.5</v>
      </c>
      <c r="K479" s="40">
        <v>18.850000000000001</v>
      </c>
      <c r="L479" s="40">
        <v>10.3</v>
      </c>
      <c r="M479" s="40"/>
      <c r="N479" s="40"/>
      <c r="O479" s="40"/>
      <c r="P479" s="40"/>
      <c r="Q479" s="40">
        <v>19</v>
      </c>
      <c r="R479" s="40">
        <v>70</v>
      </c>
      <c r="S479" s="40">
        <v>51</v>
      </c>
      <c r="T479" s="40">
        <v>16</v>
      </c>
      <c r="U479" s="40"/>
      <c r="V479" s="40" t="s">
        <v>844</v>
      </c>
      <c r="W479" s="40"/>
      <c r="X479" s="40" t="s">
        <v>845</v>
      </c>
      <c r="Y479" s="40" t="s">
        <v>846</v>
      </c>
      <c r="Z479" s="40" t="s">
        <v>847</v>
      </c>
      <c r="AA479" s="40" t="s">
        <v>848</v>
      </c>
      <c r="AB479" s="40" t="s">
        <v>849</v>
      </c>
      <c r="AC479" s="40" t="s">
        <v>525</v>
      </c>
      <c r="AD479" s="40" t="s">
        <v>746</v>
      </c>
      <c r="AE479" s="40"/>
      <c r="AF479" s="40"/>
    </row>
    <row r="480" spans="1:32">
      <c r="A480" s="40" t="s">
        <v>1777</v>
      </c>
      <c r="B480" s="88">
        <v>42144</v>
      </c>
      <c r="C480" s="40" t="s">
        <v>1823</v>
      </c>
      <c r="D480" s="40" t="s">
        <v>30</v>
      </c>
      <c r="E480" s="40" t="s">
        <v>25</v>
      </c>
      <c r="F480" s="47" t="s">
        <v>2220</v>
      </c>
      <c r="G480" s="40" t="s">
        <v>224</v>
      </c>
      <c r="H480" s="40" t="s">
        <v>66</v>
      </c>
      <c r="I480" s="40" t="s">
        <v>812</v>
      </c>
      <c r="J480" s="40">
        <v>27.4</v>
      </c>
      <c r="K480" s="40">
        <v>18.3</v>
      </c>
      <c r="L480" s="40">
        <v>8.8000000000000007</v>
      </c>
      <c r="M480" s="40"/>
      <c r="N480" s="40"/>
      <c r="O480" s="40"/>
      <c r="P480" s="40"/>
      <c r="Q480" s="40">
        <v>18</v>
      </c>
      <c r="R480" s="40">
        <v>59</v>
      </c>
      <c r="S480" s="40">
        <v>41</v>
      </c>
      <c r="T480" s="40">
        <v>15</v>
      </c>
      <c r="U480" s="40"/>
      <c r="V480" s="40"/>
      <c r="W480" s="40"/>
      <c r="X480" s="40" t="s">
        <v>813</v>
      </c>
      <c r="Y480" s="40" t="s">
        <v>814</v>
      </c>
      <c r="Z480" s="40"/>
      <c r="AA480" s="40" t="s">
        <v>815</v>
      </c>
      <c r="AB480" s="40" t="s">
        <v>816</v>
      </c>
      <c r="AC480" s="40" t="s">
        <v>525</v>
      </c>
      <c r="AD480" s="40" t="s">
        <v>216</v>
      </c>
      <c r="AE480" s="40"/>
      <c r="AF480" s="40"/>
    </row>
    <row r="481" spans="1:32">
      <c r="A481" s="40" t="s">
        <v>1778</v>
      </c>
      <c r="B481" s="88">
        <v>42145</v>
      </c>
      <c r="C481" s="40" t="s">
        <v>1496</v>
      </c>
      <c r="D481" s="40" t="s">
        <v>121</v>
      </c>
      <c r="E481" s="40" t="s">
        <v>25</v>
      </c>
      <c r="F481" s="47" t="s">
        <v>2221</v>
      </c>
      <c r="G481" s="40" t="s">
        <v>26</v>
      </c>
      <c r="H481" s="40" t="s">
        <v>27</v>
      </c>
      <c r="I481" s="40" t="s">
        <v>769</v>
      </c>
      <c r="J481" s="40">
        <v>49.4</v>
      </c>
      <c r="K481" s="40"/>
      <c r="L481" s="40"/>
      <c r="M481" s="40">
        <v>195.8</v>
      </c>
      <c r="N481" s="40">
        <v>197</v>
      </c>
      <c r="O481" s="40">
        <f>(N481/M481)*100</f>
        <v>100.61287027579162</v>
      </c>
      <c r="P481" s="40"/>
      <c r="Q481" s="40">
        <v>17</v>
      </c>
      <c r="R481" s="40">
        <v>184</v>
      </c>
      <c r="S481" s="40">
        <v>167</v>
      </c>
      <c r="T481" s="40">
        <v>0</v>
      </c>
      <c r="U481" s="40"/>
      <c r="V481" s="40" t="s">
        <v>898</v>
      </c>
      <c r="W481" s="40"/>
      <c r="X481" s="40"/>
      <c r="Y481" s="40"/>
      <c r="Z481" s="40"/>
      <c r="AA481" s="40" t="s">
        <v>899</v>
      </c>
      <c r="AB481" s="40" t="s">
        <v>900</v>
      </c>
      <c r="AC481" s="40" t="s">
        <v>525</v>
      </c>
      <c r="AD481" s="40" t="s">
        <v>79</v>
      </c>
      <c r="AE481" s="40" t="s">
        <v>936</v>
      </c>
      <c r="AF481" s="40"/>
    </row>
    <row r="482" spans="1:32">
      <c r="A482" s="40" t="s">
        <v>1778</v>
      </c>
      <c r="B482" s="88">
        <v>42145</v>
      </c>
      <c r="C482" s="40" t="s">
        <v>1806</v>
      </c>
      <c r="D482" s="40" t="s">
        <v>35</v>
      </c>
      <c r="E482" s="40" t="s">
        <v>25</v>
      </c>
      <c r="F482" s="47" t="s">
        <v>2222</v>
      </c>
      <c r="G482" s="40" t="s">
        <v>26</v>
      </c>
      <c r="H482" s="40" t="s">
        <v>27</v>
      </c>
      <c r="I482" s="40"/>
      <c r="J482" s="40">
        <v>27.8</v>
      </c>
      <c r="K482" s="40">
        <v>19.149999999999999</v>
      </c>
      <c r="L482" s="40">
        <v>18</v>
      </c>
      <c r="M482" s="40"/>
      <c r="N482" s="40"/>
      <c r="O482" s="40"/>
      <c r="P482" s="40"/>
      <c r="Q482" s="40">
        <v>17</v>
      </c>
      <c r="R482" s="40">
        <v>87</v>
      </c>
      <c r="S482" s="40">
        <v>70</v>
      </c>
      <c r="T482" s="40">
        <v>35</v>
      </c>
      <c r="U482" s="40"/>
      <c r="V482" s="40"/>
      <c r="W482" s="40"/>
      <c r="X482" s="40" t="s">
        <v>866</v>
      </c>
      <c r="Y482" s="40" t="s">
        <v>867</v>
      </c>
      <c r="Z482" s="40" t="s">
        <v>868</v>
      </c>
      <c r="AA482" s="40" t="s">
        <v>869</v>
      </c>
      <c r="AB482" s="40" t="s">
        <v>870</v>
      </c>
      <c r="AC482" s="40" t="s">
        <v>525</v>
      </c>
      <c r="AD482" s="40" t="s">
        <v>919</v>
      </c>
      <c r="AE482" s="40"/>
      <c r="AF482" s="40"/>
    </row>
    <row r="483" spans="1:32">
      <c r="A483" s="40" t="s">
        <v>1778</v>
      </c>
      <c r="B483" s="88">
        <v>42145</v>
      </c>
      <c r="C483" s="40" t="s">
        <v>1836</v>
      </c>
      <c r="D483" s="40" t="s">
        <v>36</v>
      </c>
      <c r="E483" s="40" t="s">
        <v>25</v>
      </c>
      <c r="F483" s="47" t="s">
        <v>2223</v>
      </c>
      <c r="G483" s="40" t="s">
        <v>26</v>
      </c>
      <c r="H483" s="40" t="s">
        <v>27</v>
      </c>
      <c r="I483" s="40" t="s">
        <v>871</v>
      </c>
      <c r="J483" s="40">
        <v>32.200000000000003</v>
      </c>
      <c r="K483" s="40"/>
      <c r="L483" s="40"/>
      <c r="M483" s="40">
        <v>134</v>
      </c>
      <c r="N483" s="40">
        <v>61</v>
      </c>
      <c r="O483" s="40">
        <f>(N483/M483)*100</f>
        <v>45.522388059701491</v>
      </c>
      <c r="P483" s="40"/>
      <c r="Q483" s="40">
        <v>16</v>
      </c>
      <c r="R483" s="40">
        <v>113</v>
      </c>
      <c r="S483" s="40">
        <v>97</v>
      </c>
      <c r="T483" s="40">
        <v>0</v>
      </c>
      <c r="U483" s="40"/>
      <c r="V483" s="40" t="s">
        <v>872</v>
      </c>
      <c r="W483" s="40"/>
      <c r="X483" s="40"/>
      <c r="Y483" s="40"/>
      <c r="Z483" s="40" t="s">
        <v>873</v>
      </c>
      <c r="AA483" s="40"/>
      <c r="AB483" s="40" t="s">
        <v>874</v>
      </c>
      <c r="AC483" s="40" t="s">
        <v>525</v>
      </c>
      <c r="AD483" s="40" t="s">
        <v>750</v>
      </c>
      <c r="AE483" s="40"/>
      <c r="AF483" s="40"/>
    </row>
    <row r="484" spans="1:32">
      <c r="A484" s="40" t="s">
        <v>1778</v>
      </c>
      <c r="B484" s="88">
        <v>42145</v>
      </c>
      <c r="C484" s="40" t="s">
        <v>1451</v>
      </c>
      <c r="D484" s="40" t="s">
        <v>24</v>
      </c>
      <c r="E484" s="40" t="s">
        <v>25</v>
      </c>
      <c r="F484" s="47" t="s">
        <v>2224</v>
      </c>
      <c r="G484" s="40" t="s">
        <v>26</v>
      </c>
      <c r="H484" s="40" t="s">
        <v>27</v>
      </c>
      <c r="I484" s="40" t="s">
        <v>871</v>
      </c>
      <c r="J484" s="40">
        <v>46.95</v>
      </c>
      <c r="K484" s="40">
        <v>30.75</v>
      </c>
      <c r="L484" s="40">
        <v>35.700000000000003</v>
      </c>
      <c r="M484" s="40"/>
      <c r="N484" s="40"/>
      <c r="O484" s="40"/>
      <c r="P484" s="40"/>
      <c r="Q484" s="40">
        <v>16</v>
      </c>
      <c r="R484" s="40">
        <v>309</v>
      </c>
      <c r="S484" s="40">
        <v>293</v>
      </c>
      <c r="T484" s="40">
        <v>0</v>
      </c>
      <c r="U484" s="40"/>
      <c r="V484" s="40"/>
      <c r="W484" s="40"/>
      <c r="X484" s="40" t="s">
        <v>876</v>
      </c>
      <c r="Y484" s="40"/>
      <c r="Z484" s="40"/>
      <c r="AA484" s="40" t="s">
        <v>877</v>
      </c>
      <c r="AB484" s="40" t="s">
        <v>878</v>
      </c>
      <c r="AC484" s="40" t="s">
        <v>525</v>
      </c>
      <c r="AD484" s="40" t="s">
        <v>216</v>
      </c>
      <c r="AE484" s="40"/>
      <c r="AF484" s="40"/>
    </row>
    <row r="485" spans="1:32">
      <c r="A485" s="40" t="s">
        <v>1778</v>
      </c>
      <c r="B485" s="88">
        <v>42145</v>
      </c>
      <c r="C485" s="40" t="s">
        <v>1504</v>
      </c>
      <c r="D485" s="40" t="s">
        <v>34</v>
      </c>
      <c r="E485" s="40" t="s">
        <v>25</v>
      </c>
      <c r="F485" s="47" t="s">
        <v>2225</v>
      </c>
      <c r="G485" s="40" t="s">
        <v>26</v>
      </c>
      <c r="H485" s="40" t="s">
        <v>33</v>
      </c>
      <c r="I485" s="40" t="s">
        <v>903</v>
      </c>
      <c r="J485" s="40">
        <v>30</v>
      </c>
      <c r="K485" s="40">
        <v>18.5</v>
      </c>
      <c r="L485" s="40">
        <v>7.05</v>
      </c>
      <c r="M485" s="40">
        <v>118.8</v>
      </c>
      <c r="N485" s="40">
        <v>140.69999999999999</v>
      </c>
      <c r="O485" s="40">
        <f>(N485/M485)*100</f>
        <v>118.43434343434342</v>
      </c>
      <c r="P485" s="40"/>
      <c r="Q485" s="40">
        <v>16</v>
      </c>
      <c r="R485" s="40">
        <v>60</v>
      </c>
      <c r="S485" s="40">
        <v>44</v>
      </c>
      <c r="T485" s="40">
        <v>12</v>
      </c>
      <c r="U485" s="40"/>
      <c r="V485" s="40"/>
      <c r="W485" s="40"/>
      <c r="X485" s="40" t="s">
        <v>904</v>
      </c>
      <c r="Y485" s="40" t="s">
        <v>905</v>
      </c>
      <c r="Z485" s="40"/>
      <c r="AA485" s="40" t="s">
        <v>906</v>
      </c>
      <c r="AB485" s="40" t="s">
        <v>907</v>
      </c>
      <c r="AC485" s="40" t="s">
        <v>525</v>
      </c>
      <c r="AD485" s="40" t="s">
        <v>750</v>
      </c>
      <c r="AE485" s="40"/>
      <c r="AF485" s="40"/>
    </row>
    <row r="486" spans="1:32">
      <c r="A486" s="40" t="s">
        <v>1778</v>
      </c>
      <c r="B486" s="88">
        <v>42145</v>
      </c>
      <c r="C486" s="40" t="s">
        <v>1495</v>
      </c>
      <c r="D486" s="40" t="s">
        <v>31</v>
      </c>
      <c r="E486" s="40" t="s">
        <v>25</v>
      </c>
      <c r="F486" s="47" t="s">
        <v>1270</v>
      </c>
      <c r="G486" s="40" t="s">
        <v>26</v>
      </c>
      <c r="H486" s="40" t="s">
        <v>27</v>
      </c>
      <c r="I486" s="40" t="s">
        <v>769</v>
      </c>
      <c r="J486" s="40">
        <v>40.25</v>
      </c>
      <c r="K486" s="40">
        <v>21</v>
      </c>
      <c r="L486" s="40">
        <v>28.9</v>
      </c>
      <c r="M486" s="40"/>
      <c r="N486" s="40"/>
      <c r="O486" s="40"/>
      <c r="P486" s="40"/>
      <c r="Q486" s="40">
        <v>17</v>
      </c>
      <c r="R486" s="40">
        <v>207</v>
      </c>
      <c r="S486" s="40">
        <v>190</v>
      </c>
      <c r="T486" s="40">
        <v>70</v>
      </c>
      <c r="U486" s="40"/>
      <c r="V486" s="40"/>
      <c r="W486" s="40"/>
      <c r="X486" s="40" t="s">
        <v>893</v>
      </c>
      <c r="Y486" s="40" t="s">
        <v>894</v>
      </c>
      <c r="Z486" s="40" t="s">
        <v>895</v>
      </c>
      <c r="AA486" s="40" t="s">
        <v>896</v>
      </c>
      <c r="AB486" s="40" t="s">
        <v>897</v>
      </c>
      <c r="AC486" s="40" t="s">
        <v>525</v>
      </c>
      <c r="AD486" s="40" t="s">
        <v>919</v>
      </c>
      <c r="AE486" s="40"/>
      <c r="AF486" s="40"/>
    </row>
    <row r="487" spans="1:32">
      <c r="A487" s="40" t="s">
        <v>1778</v>
      </c>
      <c r="B487" s="88">
        <v>42145</v>
      </c>
      <c r="C487" s="40" t="s">
        <v>1481</v>
      </c>
      <c r="D487" s="40" t="s">
        <v>29</v>
      </c>
      <c r="E487" s="40" t="s">
        <v>25</v>
      </c>
      <c r="F487" s="47" t="s">
        <v>1281</v>
      </c>
      <c r="G487" s="40" t="s">
        <v>224</v>
      </c>
      <c r="H487" s="40" t="s">
        <v>27</v>
      </c>
      <c r="I487" s="40"/>
      <c r="J487" s="40">
        <v>38.9</v>
      </c>
      <c r="K487" s="40">
        <v>25.05</v>
      </c>
      <c r="L487" s="40">
        <v>16</v>
      </c>
      <c r="M487" s="40"/>
      <c r="N487" s="40"/>
      <c r="O487" s="40"/>
      <c r="P487" s="40"/>
      <c r="Q487" s="40">
        <v>16</v>
      </c>
      <c r="R487" s="40">
        <v>118</v>
      </c>
      <c r="S487" s="40">
        <v>102</v>
      </c>
      <c r="T487" s="40">
        <v>33</v>
      </c>
      <c r="U487" s="40"/>
      <c r="V487" s="40"/>
      <c r="W487" s="40"/>
      <c r="X487" s="40" t="s">
        <v>889</v>
      </c>
      <c r="Y487" s="40" t="s">
        <v>890</v>
      </c>
      <c r="Z487" s="40"/>
      <c r="AA487" s="40"/>
      <c r="AB487" s="40" t="s">
        <v>891</v>
      </c>
      <c r="AC487" s="40" t="s">
        <v>525</v>
      </c>
      <c r="AD487" s="40" t="s">
        <v>79</v>
      </c>
      <c r="AE487" s="40"/>
      <c r="AF487" s="40"/>
    </row>
    <row r="488" spans="1:32">
      <c r="A488" s="40" t="s">
        <v>1778</v>
      </c>
      <c r="B488" s="88">
        <v>42145</v>
      </c>
      <c r="C488" s="40" t="s">
        <v>1818</v>
      </c>
      <c r="D488" s="40" t="s">
        <v>29</v>
      </c>
      <c r="E488" s="40" t="s">
        <v>25</v>
      </c>
      <c r="F488" s="47" t="s">
        <v>2226</v>
      </c>
      <c r="G488" s="40" t="s">
        <v>224</v>
      </c>
      <c r="H488" s="40" t="s">
        <v>27</v>
      </c>
      <c r="I488" s="40" t="s">
        <v>857</v>
      </c>
      <c r="J488" s="40">
        <v>42.05</v>
      </c>
      <c r="K488" s="40">
        <v>27.4</v>
      </c>
      <c r="L488" s="40">
        <v>21</v>
      </c>
      <c r="M488" s="40"/>
      <c r="N488" s="40"/>
      <c r="O488" s="40"/>
      <c r="P488" s="40"/>
      <c r="Q488" s="40">
        <v>17</v>
      </c>
      <c r="R488" s="40">
        <v>135</v>
      </c>
      <c r="S488" s="40">
        <v>118</v>
      </c>
      <c r="T488" s="40">
        <v>50</v>
      </c>
      <c r="U488" s="40"/>
      <c r="V488" s="40"/>
      <c r="W488" s="40"/>
      <c r="X488" s="40" t="s">
        <v>858</v>
      </c>
      <c r="Y488" s="40" t="s">
        <v>859</v>
      </c>
      <c r="Z488" s="40"/>
      <c r="AA488" s="40" t="s">
        <v>860</v>
      </c>
      <c r="AB488" s="40" t="s">
        <v>861</v>
      </c>
      <c r="AC488" s="40" t="s">
        <v>525</v>
      </c>
      <c r="AD488" s="40" t="s">
        <v>216</v>
      </c>
      <c r="AE488" s="40"/>
      <c r="AF488" s="40"/>
    </row>
    <row r="489" spans="1:32">
      <c r="A489" s="40" t="s">
        <v>1778</v>
      </c>
      <c r="B489" s="88">
        <v>42145</v>
      </c>
      <c r="C489" s="40" t="s">
        <v>534</v>
      </c>
      <c r="D489" s="40" t="s">
        <v>29</v>
      </c>
      <c r="E489" s="40" t="s">
        <v>25</v>
      </c>
      <c r="F489" s="47" t="s">
        <v>2227</v>
      </c>
      <c r="G489" s="40" t="s">
        <v>224</v>
      </c>
      <c r="H489" s="40" t="s">
        <v>33</v>
      </c>
      <c r="I489" s="40" t="s">
        <v>777</v>
      </c>
      <c r="J489" s="40">
        <v>39.1</v>
      </c>
      <c r="K489" s="40">
        <v>21.5</v>
      </c>
      <c r="L489" s="40">
        <v>10</v>
      </c>
      <c r="M489" s="40"/>
      <c r="N489" s="40"/>
      <c r="O489" s="40"/>
      <c r="P489" s="40"/>
      <c r="Q489" s="40">
        <v>16</v>
      </c>
      <c r="R489" s="40">
        <v>114</v>
      </c>
      <c r="S489" s="40">
        <v>98</v>
      </c>
      <c r="T489" s="40">
        <v>11</v>
      </c>
      <c r="U489" s="40"/>
      <c r="V489" s="40"/>
      <c r="W489" s="40"/>
      <c r="X489" s="40" t="s">
        <v>901</v>
      </c>
      <c r="Y489" s="40"/>
      <c r="Z489" s="40"/>
      <c r="AA489" s="40"/>
      <c r="AB489" s="40"/>
      <c r="AC489" s="40" t="s">
        <v>525</v>
      </c>
      <c r="AD489" s="40" t="s">
        <v>919</v>
      </c>
      <c r="AE489" s="40"/>
      <c r="AF489" s="40"/>
    </row>
    <row r="490" spans="1:32">
      <c r="A490" s="40" t="s">
        <v>1778</v>
      </c>
      <c r="B490" s="88">
        <v>42145</v>
      </c>
      <c r="C490" s="40" t="s">
        <v>1480</v>
      </c>
      <c r="D490" s="40" t="s">
        <v>29</v>
      </c>
      <c r="E490" s="40" t="s">
        <v>25</v>
      </c>
      <c r="F490" s="47" t="s">
        <v>1265</v>
      </c>
      <c r="G490" s="40" t="s">
        <v>224</v>
      </c>
      <c r="H490" s="40" t="s">
        <v>66</v>
      </c>
      <c r="I490" s="40" t="s">
        <v>883</v>
      </c>
      <c r="J490" s="40">
        <v>40.450000000000003</v>
      </c>
      <c r="K490" s="40">
        <v>26.25</v>
      </c>
      <c r="L490" s="40">
        <v>16.399999999999999</v>
      </c>
      <c r="M490" s="40"/>
      <c r="N490" s="40"/>
      <c r="O490" s="40"/>
      <c r="P490" s="40"/>
      <c r="Q490" s="40">
        <v>16</v>
      </c>
      <c r="R490" s="40">
        <v>127</v>
      </c>
      <c r="S490" s="40">
        <v>111</v>
      </c>
      <c r="T490" s="40">
        <v>35</v>
      </c>
      <c r="U490" s="40"/>
      <c r="V490" s="40" t="s">
        <v>884</v>
      </c>
      <c r="W490" s="40"/>
      <c r="X490" s="40" t="s">
        <v>885</v>
      </c>
      <c r="Y490" s="40" t="s">
        <v>886</v>
      </c>
      <c r="Z490" s="40"/>
      <c r="AA490" s="40" t="s">
        <v>887</v>
      </c>
      <c r="AB490" s="40" t="s">
        <v>888</v>
      </c>
      <c r="AC490" s="40" t="s">
        <v>525</v>
      </c>
      <c r="AD490" s="40" t="s">
        <v>750</v>
      </c>
      <c r="AE490" s="40"/>
      <c r="AF490" s="40"/>
    </row>
    <row r="491" spans="1:32">
      <c r="A491" s="40" t="s">
        <v>1778</v>
      </c>
      <c r="B491" s="88">
        <v>42145</v>
      </c>
      <c r="C491" s="40" t="s">
        <v>1826</v>
      </c>
      <c r="D491" s="40" t="s">
        <v>32</v>
      </c>
      <c r="E491" s="40" t="s">
        <v>25</v>
      </c>
      <c r="F491" s="40" t="s">
        <v>2228</v>
      </c>
      <c r="G491" s="40" t="s">
        <v>224</v>
      </c>
      <c r="H491" s="40" t="s">
        <v>33</v>
      </c>
      <c r="I491" s="40" t="s">
        <v>851</v>
      </c>
      <c r="J491" s="40">
        <v>25.6</v>
      </c>
      <c r="K491" s="40">
        <v>17.5</v>
      </c>
      <c r="L491" s="40">
        <v>9.25</v>
      </c>
      <c r="M491" s="40"/>
      <c r="N491" s="40"/>
      <c r="O491" s="40"/>
      <c r="P491" s="40"/>
      <c r="Q491" s="40">
        <v>17</v>
      </c>
      <c r="R491" s="40">
        <v>64</v>
      </c>
      <c r="S491" s="40">
        <v>47</v>
      </c>
      <c r="T491" s="40">
        <v>0</v>
      </c>
      <c r="U491" s="40"/>
      <c r="V491" s="40"/>
      <c r="W491" s="40"/>
      <c r="X491" s="40" t="s">
        <v>852</v>
      </c>
      <c r="Y491" s="40"/>
      <c r="Z491" s="40" t="s">
        <v>853</v>
      </c>
      <c r="AA491" s="40" t="s">
        <v>854</v>
      </c>
      <c r="AB491" s="40" t="s">
        <v>855</v>
      </c>
      <c r="AC491" s="40" t="s">
        <v>525</v>
      </c>
      <c r="AD491" s="40" t="s">
        <v>79</v>
      </c>
      <c r="AE491" s="40"/>
      <c r="AF491" s="40"/>
    </row>
    <row r="492" spans="1:32">
      <c r="A492" s="40" t="s">
        <v>1778</v>
      </c>
      <c r="B492" s="88">
        <v>42145</v>
      </c>
      <c r="C492" s="40" t="s">
        <v>1468</v>
      </c>
      <c r="D492" s="40" t="s">
        <v>30</v>
      </c>
      <c r="E492" s="40" t="s">
        <v>25</v>
      </c>
      <c r="F492" s="47" t="s">
        <v>2229</v>
      </c>
      <c r="G492" s="40" t="s">
        <v>224</v>
      </c>
      <c r="H492" s="40" t="s">
        <v>33</v>
      </c>
      <c r="I492" s="40"/>
      <c r="J492" s="40">
        <v>26.1</v>
      </c>
      <c r="K492" s="40">
        <v>20.350000000000001</v>
      </c>
      <c r="L492" s="40">
        <v>9.3000000000000007</v>
      </c>
      <c r="M492" s="40"/>
      <c r="N492" s="40"/>
      <c r="O492" s="40"/>
      <c r="P492" s="40"/>
      <c r="Q492" s="40">
        <v>16</v>
      </c>
      <c r="R492" s="40">
        <v>56</v>
      </c>
      <c r="S492" s="40">
        <v>40</v>
      </c>
      <c r="T492" s="40">
        <v>22</v>
      </c>
      <c r="U492" s="40"/>
      <c r="V492" s="40"/>
      <c r="W492" s="40"/>
      <c r="X492" s="40" t="s">
        <v>879</v>
      </c>
      <c r="Y492" s="40" t="s">
        <v>880</v>
      </c>
      <c r="Z492" s="40"/>
      <c r="AA492" s="40" t="s">
        <v>881</v>
      </c>
      <c r="AB492" s="40" t="s">
        <v>882</v>
      </c>
      <c r="AC492" s="40" t="s">
        <v>525</v>
      </c>
      <c r="AD492" s="40" t="s">
        <v>79</v>
      </c>
      <c r="AE492" s="40"/>
      <c r="AF492" s="40"/>
    </row>
    <row r="493" spans="1:32">
      <c r="A493" s="40" t="s">
        <v>1778</v>
      </c>
      <c r="B493" s="88">
        <v>42145</v>
      </c>
      <c r="C493" s="40" t="s">
        <v>1819</v>
      </c>
      <c r="D493" s="40" t="s">
        <v>30</v>
      </c>
      <c r="E493" s="40" t="s">
        <v>53</v>
      </c>
      <c r="F493" s="47" t="s">
        <v>1331</v>
      </c>
      <c r="G493" s="40" t="s">
        <v>224</v>
      </c>
      <c r="H493" s="40" t="s">
        <v>33</v>
      </c>
      <c r="I493" s="40" t="s">
        <v>759</v>
      </c>
      <c r="J493" s="40">
        <v>26.1</v>
      </c>
      <c r="K493" s="40">
        <v>16.2</v>
      </c>
      <c r="L493" s="40">
        <v>7.55</v>
      </c>
      <c r="M493" s="40"/>
      <c r="N493" s="40"/>
      <c r="O493" s="40"/>
      <c r="P493" s="40"/>
      <c r="Q493" s="40">
        <v>16</v>
      </c>
      <c r="R493" s="40">
        <v>56</v>
      </c>
      <c r="S493" s="40">
        <v>40</v>
      </c>
      <c r="T493" s="40">
        <v>7</v>
      </c>
      <c r="U493" s="40"/>
      <c r="V493" s="40"/>
      <c r="W493" s="40"/>
      <c r="X493" s="40"/>
      <c r="Y493" s="40"/>
      <c r="Z493" s="40" t="s">
        <v>862</v>
      </c>
      <c r="AA493" s="40" t="s">
        <v>863</v>
      </c>
      <c r="AB493" s="40" t="s">
        <v>864</v>
      </c>
      <c r="AC493" s="40" t="s">
        <v>525</v>
      </c>
      <c r="AD493" s="40" t="s">
        <v>750</v>
      </c>
      <c r="AE493" s="40"/>
      <c r="AF493" s="40"/>
    </row>
    <row r="494" spans="1:32">
      <c r="A494" s="40" t="s">
        <v>1779</v>
      </c>
      <c r="B494" s="88">
        <v>42146</v>
      </c>
      <c r="C494" s="40" t="s">
        <v>1834</v>
      </c>
      <c r="D494" s="40" t="s">
        <v>121</v>
      </c>
      <c r="E494" s="40" t="s">
        <v>25</v>
      </c>
      <c r="F494" s="47" t="s">
        <v>2230</v>
      </c>
      <c r="G494" s="40" t="s">
        <v>26</v>
      </c>
      <c r="H494" s="40" t="s">
        <v>27</v>
      </c>
      <c r="I494" s="40" t="s">
        <v>917</v>
      </c>
      <c r="J494" s="40">
        <v>46.7</v>
      </c>
      <c r="K494" s="40"/>
      <c r="L494" s="40"/>
      <c r="M494" s="40">
        <v>182.15</v>
      </c>
      <c r="N494" s="40">
        <v>180.3</v>
      </c>
      <c r="O494" s="40">
        <f>(N494/M494)*100</f>
        <v>98.984353554762563</v>
      </c>
      <c r="P494" s="40">
        <v>35.450000000000003</v>
      </c>
      <c r="Q494" s="40">
        <v>18</v>
      </c>
      <c r="R494" s="40">
        <v>190</v>
      </c>
      <c r="S494" s="40">
        <v>172</v>
      </c>
      <c r="T494" s="40">
        <v>0</v>
      </c>
      <c r="U494" s="40"/>
      <c r="V494" s="40"/>
      <c r="W494" s="40"/>
      <c r="X494" s="40"/>
      <c r="Y494" s="40"/>
      <c r="Z494" s="40" t="s">
        <v>918</v>
      </c>
      <c r="AA494" s="40"/>
      <c r="AB494" s="40"/>
      <c r="AC494" s="40" t="s">
        <v>525</v>
      </c>
      <c r="AD494" s="40" t="s">
        <v>919</v>
      </c>
      <c r="AE494" s="40"/>
      <c r="AF494" s="40"/>
    </row>
    <row r="495" spans="1:32">
      <c r="A495" s="40" t="s">
        <v>1779</v>
      </c>
      <c r="B495" s="88">
        <v>42146</v>
      </c>
      <c r="C495" s="40" t="s">
        <v>1824</v>
      </c>
      <c r="D495" s="40" t="s">
        <v>35</v>
      </c>
      <c r="E495" s="40" t="s">
        <v>25</v>
      </c>
      <c r="F495" s="47" t="s">
        <v>2231</v>
      </c>
      <c r="G495" s="40" t="s">
        <v>26</v>
      </c>
      <c r="H495" s="40" t="s">
        <v>33</v>
      </c>
      <c r="I495" s="40" t="s">
        <v>836</v>
      </c>
      <c r="J495" s="40">
        <v>26</v>
      </c>
      <c r="K495" s="40">
        <v>18.45</v>
      </c>
      <c r="L495" s="40">
        <v>8.6</v>
      </c>
      <c r="M495" s="40"/>
      <c r="N495" s="40"/>
      <c r="O495" s="40"/>
      <c r="P495" s="40"/>
      <c r="Q495" s="40">
        <v>17</v>
      </c>
      <c r="R495" s="40">
        <v>84</v>
      </c>
      <c r="S495" s="40">
        <v>67</v>
      </c>
      <c r="T495" s="40">
        <v>4</v>
      </c>
      <c r="U495" s="40"/>
      <c r="V495" s="40"/>
      <c r="W495" s="40"/>
      <c r="X495" s="40" t="s">
        <v>909</v>
      </c>
      <c r="Y495" s="40"/>
      <c r="Z495" s="40"/>
      <c r="AA495" s="40" t="s">
        <v>910</v>
      </c>
      <c r="AB495" s="40" t="s">
        <v>911</v>
      </c>
      <c r="AC495" s="40" t="s">
        <v>525</v>
      </c>
      <c r="AD495" s="40" t="s">
        <v>919</v>
      </c>
      <c r="AE495" s="40"/>
      <c r="AF495" s="40"/>
    </row>
    <row r="496" spans="1:32">
      <c r="A496" s="40" t="s">
        <v>1779</v>
      </c>
      <c r="B496" s="88">
        <v>42146</v>
      </c>
      <c r="C496" s="40" t="s">
        <v>1487</v>
      </c>
      <c r="D496" s="40" t="s">
        <v>36</v>
      </c>
      <c r="E496" s="40" t="s">
        <v>25</v>
      </c>
      <c r="F496" s="47" t="s">
        <v>2232</v>
      </c>
      <c r="G496" s="40" t="s">
        <v>227</v>
      </c>
      <c r="H496" s="40" t="s">
        <v>27</v>
      </c>
      <c r="I496" s="40" t="s">
        <v>921</v>
      </c>
      <c r="J496" s="40">
        <v>33.1</v>
      </c>
      <c r="K496" s="40"/>
      <c r="L496" s="40"/>
      <c r="M496" s="40">
        <v>121.35</v>
      </c>
      <c r="N496" s="40">
        <v>99.45</v>
      </c>
      <c r="O496" s="40">
        <f>(N496/M496)*100</f>
        <v>81.9530284301607</v>
      </c>
      <c r="P496" s="40"/>
      <c r="Q496" s="40">
        <v>105</v>
      </c>
      <c r="R496" s="40">
        <v>87</v>
      </c>
      <c r="S496" s="40"/>
      <c r="T496" s="40">
        <v>18</v>
      </c>
      <c r="U496" s="40"/>
      <c r="V496" s="40"/>
      <c r="W496" s="40"/>
      <c r="X496" s="40"/>
      <c r="Y496" s="40"/>
      <c r="Z496" s="40"/>
      <c r="AA496" s="40" t="s">
        <v>922</v>
      </c>
      <c r="AB496" s="40" t="s">
        <v>923</v>
      </c>
      <c r="AC496" s="40" t="s">
        <v>525</v>
      </c>
      <c r="AD496" s="40" t="s">
        <v>750</v>
      </c>
      <c r="AE496" s="40"/>
      <c r="AF496" s="40"/>
    </row>
    <row r="497" spans="1:32">
      <c r="A497" s="40" t="s">
        <v>1779</v>
      </c>
      <c r="B497" s="88">
        <v>42146</v>
      </c>
      <c r="C497" s="40" t="s">
        <v>1499</v>
      </c>
      <c r="D497" s="40" t="s">
        <v>29</v>
      </c>
      <c r="E497" s="40" t="s">
        <v>25</v>
      </c>
      <c r="F497" s="47" t="s">
        <v>2233</v>
      </c>
      <c r="G497" s="40" t="s">
        <v>227</v>
      </c>
      <c r="H497" s="40" t="s">
        <v>33</v>
      </c>
      <c r="I497" s="40" t="s">
        <v>931</v>
      </c>
      <c r="J497" s="40">
        <v>37.299999999999997</v>
      </c>
      <c r="K497" s="40">
        <v>27.15</v>
      </c>
      <c r="L497" s="40">
        <v>9.4499999999999993</v>
      </c>
      <c r="M497" s="40"/>
      <c r="N497" s="40"/>
      <c r="O497" s="40"/>
      <c r="P497" s="40"/>
      <c r="Q497" s="40">
        <v>18</v>
      </c>
      <c r="R497" s="40">
        <v>101</v>
      </c>
      <c r="S497" s="40">
        <v>83</v>
      </c>
      <c r="T497" s="40">
        <v>21</v>
      </c>
      <c r="U497" s="40"/>
      <c r="V497" s="40"/>
      <c r="W497" s="40"/>
      <c r="X497" s="40" t="s">
        <v>932</v>
      </c>
      <c r="Y497" s="40" t="s">
        <v>933</v>
      </c>
      <c r="Z497" s="40"/>
      <c r="AA497" s="40" t="s">
        <v>934</v>
      </c>
      <c r="AB497" s="40" t="s">
        <v>935</v>
      </c>
      <c r="AC497" s="40" t="s">
        <v>525</v>
      </c>
      <c r="AD497" s="40" t="s">
        <v>71</v>
      </c>
      <c r="AE497" s="40"/>
      <c r="AF497" s="40"/>
    </row>
    <row r="498" spans="1:32">
      <c r="A498" s="40" t="s">
        <v>1779</v>
      </c>
      <c r="B498" s="88">
        <v>42146</v>
      </c>
      <c r="C498" s="40" t="s">
        <v>1498</v>
      </c>
      <c r="D498" s="40" t="s">
        <v>29</v>
      </c>
      <c r="E498" s="40" t="s">
        <v>25</v>
      </c>
      <c r="F498" s="47" t="s">
        <v>2234</v>
      </c>
      <c r="G498" s="40" t="s">
        <v>26</v>
      </c>
      <c r="H498" s="40" t="s">
        <v>33</v>
      </c>
      <c r="I498" s="40" t="s">
        <v>925</v>
      </c>
      <c r="J498" s="40">
        <v>39.5</v>
      </c>
      <c r="K498" s="40">
        <v>24.2</v>
      </c>
      <c r="L498" s="40">
        <v>11</v>
      </c>
      <c r="M498" s="40"/>
      <c r="N498" s="40"/>
      <c r="O498" s="40"/>
      <c r="P498" s="40"/>
      <c r="Q498" s="40">
        <v>18</v>
      </c>
      <c r="R498" s="40">
        <v>120</v>
      </c>
      <c r="S498" s="40">
        <v>102</v>
      </c>
      <c r="T498" s="40">
        <v>60</v>
      </c>
      <c r="U498" s="40"/>
      <c r="V498" s="40"/>
      <c r="W498" s="40"/>
      <c r="X498" s="40" t="s">
        <v>926</v>
      </c>
      <c r="Y498" s="40" t="s">
        <v>927</v>
      </c>
      <c r="Z498" s="40"/>
      <c r="AA498" s="40" t="s">
        <v>928</v>
      </c>
      <c r="AB498" s="40" t="s">
        <v>929</v>
      </c>
      <c r="AC498" s="40" t="s">
        <v>525</v>
      </c>
      <c r="AD498" s="40" t="s">
        <v>525</v>
      </c>
      <c r="AE498" s="40"/>
      <c r="AF498" s="40"/>
    </row>
    <row r="499" spans="1:32">
      <c r="A499" s="40" t="s">
        <v>1779</v>
      </c>
      <c r="B499" s="88">
        <v>42146</v>
      </c>
      <c r="C499" s="40" t="s">
        <v>1517</v>
      </c>
      <c r="D499" s="40" t="s">
        <v>30</v>
      </c>
      <c r="E499" s="40" t="s">
        <v>25</v>
      </c>
      <c r="F499" s="47" t="s">
        <v>2235</v>
      </c>
      <c r="G499" s="40" t="s">
        <v>224</v>
      </c>
      <c r="H499" s="40" t="s">
        <v>33</v>
      </c>
      <c r="I499" s="40" t="s">
        <v>851</v>
      </c>
      <c r="J499" s="40">
        <v>27.5</v>
      </c>
      <c r="K499" s="40">
        <v>18.25</v>
      </c>
      <c r="L499" s="40">
        <v>12.45</v>
      </c>
      <c r="M499" s="40"/>
      <c r="N499" s="40"/>
      <c r="O499" s="40"/>
      <c r="P499" s="40"/>
      <c r="Q499" s="40">
        <v>18</v>
      </c>
      <c r="R499" s="40">
        <v>57</v>
      </c>
      <c r="S499" s="40">
        <v>39</v>
      </c>
      <c r="T499" s="40">
        <v>37</v>
      </c>
      <c r="U499" s="40"/>
      <c r="V499" s="40"/>
      <c r="W499" s="40"/>
      <c r="X499" s="40" t="s">
        <v>939</v>
      </c>
      <c r="Y499" s="40" t="s">
        <v>940</v>
      </c>
      <c r="Z499" s="40"/>
      <c r="AA499" s="40" t="s">
        <v>941</v>
      </c>
      <c r="AB499" s="40" t="s">
        <v>942</v>
      </c>
      <c r="AC499" s="40" t="s">
        <v>525</v>
      </c>
      <c r="AD499" s="40" t="s">
        <v>525</v>
      </c>
      <c r="AE499" s="40"/>
      <c r="AF499" s="40"/>
    </row>
    <row r="500" spans="1:32">
      <c r="A500" s="40" t="s">
        <v>1780</v>
      </c>
      <c r="B500" s="88">
        <v>42147</v>
      </c>
      <c r="C500" s="40" t="s">
        <v>1490</v>
      </c>
      <c r="D500" s="40" t="s">
        <v>35</v>
      </c>
      <c r="E500" s="40" t="s">
        <v>25</v>
      </c>
      <c r="F500" s="47" t="s">
        <v>2236</v>
      </c>
      <c r="G500" s="40" t="s">
        <v>26</v>
      </c>
      <c r="H500" s="40" t="s">
        <v>27</v>
      </c>
      <c r="I500" s="40"/>
      <c r="J500" s="40">
        <v>25.65</v>
      </c>
      <c r="K500" s="40">
        <v>16.899999999999999</v>
      </c>
      <c r="L500" s="40">
        <v>18.75</v>
      </c>
      <c r="M500" s="40"/>
      <c r="N500" s="40"/>
      <c r="O500" s="40"/>
      <c r="P500" s="40"/>
      <c r="Q500" s="40">
        <v>18</v>
      </c>
      <c r="R500" s="40">
        <v>84</v>
      </c>
      <c r="S500" s="40">
        <v>66</v>
      </c>
      <c r="T500" s="40">
        <v>1</v>
      </c>
      <c r="U500" s="40"/>
      <c r="V500" s="40"/>
      <c r="W500" s="40"/>
      <c r="X500" s="40" t="s">
        <v>956</v>
      </c>
      <c r="Y500" s="40"/>
      <c r="Z500" s="40"/>
      <c r="AA500" s="40" t="s">
        <v>957</v>
      </c>
      <c r="AB500" s="40" t="s">
        <v>958</v>
      </c>
      <c r="AC500" s="40" t="s">
        <v>525</v>
      </c>
      <c r="AD500" s="40" t="s">
        <v>71</v>
      </c>
      <c r="AE500" s="40"/>
      <c r="AF500" s="40"/>
    </row>
    <row r="501" spans="1:32">
      <c r="A501" s="40" t="s">
        <v>1780</v>
      </c>
      <c r="B501" s="88">
        <v>42147</v>
      </c>
      <c r="C501" s="40" t="s">
        <v>1518</v>
      </c>
      <c r="D501" s="40" t="s">
        <v>239</v>
      </c>
      <c r="E501" s="40" t="s">
        <v>25</v>
      </c>
      <c r="F501" s="47" t="s">
        <v>1531</v>
      </c>
      <c r="G501" s="40" t="s">
        <v>26</v>
      </c>
      <c r="H501" s="40" t="s">
        <v>27</v>
      </c>
      <c r="I501" s="40"/>
      <c r="J501" s="40">
        <v>46.35</v>
      </c>
      <c r="K501" s="40"/>
      <c r="L501" s="40"/>
      <c r="M501" s="40">
        <v>199.05</v>
      </c>
      <c r="N501" s="40">
        <v>172.05</v>
      </c>
      <c r="O501" s="40">
        <f>(N501/M501)*100</f>
        <v>86.435568952524491</v>
      </c>
      <c r="P501" s="40">
        <v>43.25</v>
      </c>
      <c r="Q501" s="40">
        <v>17</v>
      </c>
      <c r="R501" s="40">
        <v>229</v>
      </c>
      <c r="S501" s="40">
        <v>212</v>
      </c>
      <c r="T501" s="40">
        <v>0</v>
      </c>
      <c r="U501" s="40"/>
      <c r="V501" s="40"/>
      <c r="W501" s="40"/>
      <c r="X501" s="40"/>
      <c r="Y501" s="40"/>
      <c r="Z501" s="40" t="s">
        <v>969</v>
      </c>
      <c r="AA501" s="40"/>
      <c r="AB501" s="40"/>
      <c r="AC501" s="40" t="s">
        <v>525</v>
      </c>
      <c r="AD501" s="40" t="s">
        <v>79</v>
      </c>
      <c r="AE501" s="40"/>
      <c r="AF501" s="40"/>
    </row>
    <row r="502" spans="1:32">
      <c r="A502" s="40" t="s">
        <v>1780</v>
      </c>
      <c r="B502" s="88">
        <v>42147</v>
      </c>
      <c r="C502" s="40" t="s">
        <v>1474</v>
      </c>
      <c r="D502" s="40" t="s">
        <v>146</v>
      </c>
      <c r="E502" s="40" t="s">
        <v>25</v>
      </c>
      <c r="F502" s="47" t="s">
        <v>2237</v>
      </c>
      <c r="G502" s="40" t="s">
        <v>26</v>
      </c>
      <c r="H502" s="40" t="s">
        <v>33</v>
      </c>
      <c r="I502" s="40" t="s">
        <v>945</v>
      </c>
      <c r="J502" s="40">
        <v>23</v>
      </c>
      <c r="K502" s="40">
        <v>14.55</v>
      </c>
      <c r="L502" s="40">
        <v>7.9</v>
      </c>
      <c r="M502" s="40"/>
      <c r="N502" s="40"/>
      <c r="O502" s="40"/>
      <c r="P502" s="40"/>
      <c r="Q502" s="40">
        <v>19</v>
      </c>
      <c r="R502" s="40">
        <v>41</v>
      </c>
      <c r="S502" s="40">
        <v>22</v>
      </c>
      <c r="T502" s="40">
        <v>0</v>
      </c>
      <c r="U502" s="40"/>
      <c r="V502" s="40"/>
      <c r="W502" s="40"/>
      <c r="X502" s="40" t="s">
        <v>946</v>
      </c>
      <c r="Y502" s="40"/>
      <c r="Z502" s="40"/>
      <c r="AA502" s="40" t="s">
        <v>947</v>
      </c>
      <c r="AB502" s="40" t="s">
        <v>948</v>
      </c>
      <c r="AC502" s="40" t="s">
        <v>525</v>
      </c>
      <c r="AD502" s="40" t="s">
        <v>71</v>
      </c>
      <c r="AE502" s="40"/>
      <c r="AF502" s="40"/>
    </row>
    <row r="503" spans="1:32">
      <c r="A503" s="40" t="s">
        <v>1780</v>
      </c>
      <c r="B503" s="88">
        <v>42147</v>
      </c>
      <c r="C503" s="40" t="s">
        <v>1517</v>
      </c>
      <c r="D503" s="40" t="s">
        <v>29</v>
      </c>
      <c r="E503" s="40" t="s">
        <v>25</v>
      </c>
      <c r="F503" s="47" t="s">
        <v>2255</v>
      </c>
      <c r="G503" s="40" t="s">
        <v>224</v>
      </c>
      <c r="H503" s="40" t="s">
        <v>33</v>
      </c>
      <c r="I503" s="40" t="s">
        <v>963</v>
      </c>
      <c r="J503" s="40">
        <v>41.15</v>
      </c>
      <c r="K503" s="40">
        <v>28.35</v>
      </c>
      <c r="L503" s="40">
        <v>10.6</v>
      </c>
      <c r="M503" s="40"/>
      <c r="N503" s="40"/>
      <c r="O503" s="40"/>
      <c r="P503" s="40"/>
      <c r="Q503" s="40">
        <v>18</v>
      </c>
      <c r="R503" s="40">
        <v>157</v>
      </c>
      <c r="S503" s="40">
        <v>139</v>
      </c>
      <c r="T503" s="40">
        <v>50</v>
      </c>
      <c r="U503" s="40"/>
      <c r="V503" s="40"/>
      <c r="W503" s="40"/>
      <c r="X503" s="40" t="s">
        <v>964</v>
      </c>
      <c r="Y503" s="40" t="s">
        <v>965</v>
      </c>
      <c r="Z503" s="40"/>
      <c r="AA503" s="40" t="s">
        <v>966</v>
      </c>
      <c r="AB503" s="40" t="s">
        <v>967</v>
      </c>
      <c r="AC503" s="40" t="s">
        <v>525</v>
      </c>
      <c r="AD503" s="40" t="s">
        <v>79</v>
      </c>
      <c r="AE503" s="40"/>
      <c r="AF503" s="40"/>
    </row>
    <row r="504" spans="1:32">
      <c r="A504" s="40" t="s">
        <v>1780</v>
      </c>
      <c r="B504" s="88">
        <v>42147</v>
      </c>
      <c r="C504" s="40" t="s">
        <v>1513</v>
      </c>
      <c r="D504" s="40" t="s">
        <v>265</v>
      </c>
      <c r="E504" s="40" t="s">
        <v>25</v>
      </c>
      <c r="F504" s="47" t="s">
        <v>2238</v>
      </c>
      <c r="G504" s="40" t="s">
        <v>26</v>
      </c>
      <c r="H504" s="40" t="s">
        <v>33</v>
      </c>
      <c r="I504" s="40"/>
      <c r="J504" s="40">
        <v>37.200000000000003</v>
      </c>
      <c r="K504" s="40"/>
      <c r="L504" s="40"/>
      <c r="M504" s="40">
        <v>132.30000000000001</v>
      </c>
      <c r="N504" s="40">
        <v>168.1</v>
      </c>
      <c r="O504" s="40">
        <f>(N504/M504)*100</f>
        <v>127.05971277399848</v>
      </c>
      <c r="P504" s="40">
        <v>26.2</v>
      </c>
      <c r="Q504" s="40">
        <v>18</v>
      </c>
      <c r="R504" s="40">
        <v>86</v>
      </c>
      <c r="S504" s="40">
        <v>68</v>
      </c>
      <c r="T504" s="40">
        <v>0</v>
      </c>
      <c r="U504" s="40"/>
      <c r="V504" s="40"/>
      <c r="W504" s="40"/>
      <c r="X504" s="40"/>
      <c r="Y504" s="40"/>
      <c r="Z504" s="40" t="s">
        <v>960</v>
      </c>
      <c r="AA504" s="40" t="s">
        <v>961</v>
      </c>
      <c r="AB504" s="40" t="s">
        <v>962</v>
      </c>
      <c r="AC504" s="40" t="s">
        <v>525</v>
      </c>
      <c r="AD504" s="40" t="s">
        <v>525</v>
      </c>
      <c r="AE504" s="40"/>
      <c r="AF504" s="40"/>
    </row>
    <row r="505" spans="1:32">
      <c r="A505" s="40" t="s">
        <v>1780</v>
      </c>
      <c r="B505" s="88">
        <v>42147</v>
      </c>
      <c r="C505" s="40" t="s">
        <v>1475</v>
      </c>
      <c r="D505" s="40" t="s">
        <v>32</v>
      </c>
      <c r="E505" s="40" t="s">
        <v>25</v>
      </c>
      <c r="F505" s="47" t="s">
        <v>2239</v>
      </c>
      <c r="G505" s="40" t="s">
        <v>224</v>
      </c>
      <c r="H505" s="40" t="s">
        <v>27</v>
      </c>
      <c r="I505" s="40" t="s">
        <v>950</v>
      </c>
      <c r="J505" s="40">
        <v>26.4</v>
      </c>
      <c r="K505" s="40">
        <v>18.05</v>
      </c>
      <c r="L505" s="40">
        <v>13.2</v>
      </c>
      <c r="M505" s="40"/>
      <c r="N505" s="40"/>
      <c r="O505" s="40"/>
      <c r="P505" s="40"/>
      <c r="Q505" s="40">
        <v>18</v>
      </c>
      <c r="R505" s="40">
        <v>67</v>
      </c>
      <c r="S505" s="40">
        <v>49</v>
      </c>
      <c r="T505" s="40">
        <v>16</v>
      </c>
      <c r="U505" s="40"/>
      <c r="V505" s="40"/>
      <c r="W505" s="40"/>
      <c r="X505" s="40" t="s">
        <v>951</v>
      </c>
      <c r="Y505" s="40" t="s">
        <v>952</v>
      </c>
      <c r="Z505" s="40" t="s">
        <v>953</v>
      </c>
      <c r="AA505" s="40" t="s">
        <v>954</v>
      </c>
      <c r="AB505" s="40" t="s">
        <v>953</v>
      </c>
      <c r="AC505" s="40" t="s">
        <v>525</v>
      </c>
      <c r="AD505" s="40" t="s">
        <v>525</v>
      </c>
      <c r="AE505" s="40"/>
      <c r="AF505" s="40"/>
    </row>
    <row r="506" spans="1:32">
      <c r="A506" s="40" t="s">
        <v>1781</v>
      </c>
      <c r="B506" s="88">
        <v>42148</v>
      </c>
      <c r="C506" s="40" t="s">
        <v>1814</v>
      </c>
      <c r="D506" s="40" t="s">
        <v>35</v>
      </c>
      <c r="E506" s="40" t="s">
        <v>25</v>
      </c>
      <c r="F506" s="47" t="s">
        <v>2240</v>
      </c>
      <c r="G506" s="40" t="s">
        <v>26</v>
      </c>
      <c r="H506" s="40" t="s">
        <v>27</v>
      </c>
      <c r="I506" s="40"/>
      <c r="J506" s="40">
        <v>26.5</v>
      </c>
      <c r="K506" s="40">
        <v>18.5</v>
      </c>
      <c r="L506" s="40">
        <v>16.7</v>
      </c>
      <c r="M506" s="40"/>
      <c r="N506" s="40"/>
      <c r="O506" s="40"/>
      <c r="P506" s="40"/>
      <c r="Q506" s="40">
        <v>18</v>
      </c>
      <c r="R506" s="40">
        <v>72</v>
      </c>
      <c r="S506" s="40">
        <v>54</v>
      </c>
      <c r="T506" s="40">
        <v>8</v>
      </c>
      <c r="U506" s="40"/>
      <c r="V506" s="40"/>
      <c r="W506" s="40"/>
      <c r="X506" s="40" t="s">
        <v>983</v>
      </c>
      <c r="Y506" s="40"/>
      <c r="Z506" s="40"/>
      <c r="AA506" s="40" t="s">
        <v>984</v>
      </c>
      <c r="AB506" s="40" t="s">
        <v>985</v>
      </c>
      <c r="AC506" s="40" t="s">
        <v>525</v>
      </c>
      <c r="AD506" s="40" t="s">
        <v>71</v>
      </c>
      <c r="AE506" s="40"/>
      <c r="AF506" s="40"/>
    </row>
    <row r="507" spans="1:32">
      <c r="A507" s="40" t="s">
        <v>1781</v>
      </c>
      <c r="B507" s="88">
        <v>42148</v>
      </c>
      <c r="C507" s="40" t="s">
        <v>1831</v>
      </c>
      <c r="D507" s="40" t="s">
        <v>35</v>
      </c>
      <c r="E507" s="40" t="s">
        <v>25</v>
      </c>
      <c r="F507" s="47" t="s">
        <v>1257</v>
      </c>
      <c r="G507" s="40" t="s">
        <v>26</v>
      </c>
      <c r="H507" s="40" t="s">
        <v>27</v>
      </c>
      <c r="I507" s="40"/>
      <c r="J507" s="40">
        <v>27.5</v>
      </c>
      <c r="K507" s="40">
        <v>18.2</v>
      </c>
      <c r="L507" s="40">
        <v>16.850000000000001</v>
      </c>
      <c r="M507" s="40"/>
      <c r="N507" s="40"/>
      <c r="O507" s="40"/>
      <c r="P507" s="40"/>
      <c r="Q507" s="40">
        <v>18</v>
      </c>
      <c r="R507" s="40">
        <v>82</v>
      </c>
      <c r="S507" s="40">
        <v>64</v>
      </c>
      <c r="T507" s="40">
        <v>0</v>
      </c>
      <c r="U507" s="40"/>
      <c r="V507" s="40"/>
      <c r="W507" s="40"/>
      <c r="X507" s="40" t="s">
        <v>986</v>
      </c>
      <c r="Y507" s="40"/>
      <c r="Z507" s="40"/>
      <c r="AA507" s="40" t="s">
        <v>987</v>
      </c>
      <c r="AB507" s="40" t="s">
        <v>988</v>
      </c>
      <c r="AC507" s="40" t="s">
        <v>525</v>
      </c>
      <c r="AD507" s="40" t="s">
        <v>71</v>
      </c>
      <c r="AE507" s="40"/>
      <c r="AF507" s="40"/>
    </row>
    <row r="508" spans="1:32">
      <c r="A508" s="40" t="s">
        <v>1781</v>
      </c>
      <c r="B508" s="88">
        <v>42148</v>
      </c>
      <c r="C508" s="40" t="s">
        <v>1820</v>
      </c>
      <c r="D508" s="40" t="s">
        <v>35</v>
      </c>
      <c r="E508" s="40" t="s">
        <v>25</v>
      </c>
      <c r="F508" s="47" t="s">
        <v>2241</v>
      </c>
      <c r="G508" s="40" t="s">
        <v>26</v>
      </c>
      <c r="H508" s="40" t="s">
        <v>33</v>
      </c>
      <c r="I508" s="40"/>
      <c r="J508" s="40">
        <v>25.9</v>
      </c>
      <c r="K508" s="40">
        <v>18.25</v>
      </c>
      <c r="L508" s="40">
        <v>11.9</v>
      </c>
      <c r="M508" s="40"/>
      <c r="N508" s="40"/>
      <c r="O508" s="40"/>
      <c r="P508" s="40"/>
      <c r="Q508" s="40">
        <v>18</v>
      </c>
      <c r="R508" s="40">
        <v>80</v>
      </c>
      <c r="S508" s="40">
        <v>62</v>
      </c>
      <c r="T508" s="40">
        <v>1</v>
      </c>
      <c r="U508" s="40"/>
      <c r="V508" s="40"/>
      <c r="W508" s="40"/>
      <c r="X508" s="40" t="s">
        <v>970</v>
      </c>
      <c r="Y508" s="40" t="s">
        <v>971</v>
      </c>
      <c r="Z508" s="40"/>
      <c r="AA508" s="40"/>
      <c r="AB508" s="40" t="s">
        <v>972</v>
      </c>
      <c r="AC508" s="40" t="s">
        <v>525</v>
      </c>
      <c r="AD508" s="40" t="s">
        <v>71</v>
      </c>
      <c r="AE508" s="40"/>
      <c r="AF508" s="40"/>
    </row>
    <row r="509" spans="1:32">
      <c r="A509" s="40" t="s">
        <v>1781</v>
      </c>
      <c r="B509" s="88">
        <v>42148</v>
      </c>
      <c r="C509" s="40" t="s">
        <v>1480</v>
      </c>
      <c r="D509" s="40" t="s">
        <v>35</v>
      </c>
      <c r="E509" s="40" t="s">
        <v>25</v>
      </c>
      <c r="F509" s="47" t="s">
        <v>2242</v>
      </c>
      <c r="G509" s="40" t="s">
        <v>26</v>
      </c>
      <c r="H509" s="40" t="s">
        <v>27</v>
      </c>
      <c r="I509" s="40"/>
      <c r="J509" s="40">
        <v>26.3</v>
      </c>
      <c r="K509" s="40">
        <v>15.9</v>
      </c>
      <c r="L509" s="40">
        <v>15.55</v>
      </c>
      <c r="M509" s="40"/>
      <c r="N509" s="40"/>
      <c r="O509" s="40"/>
      <c r="P509" s="40"/>
      <c r="Q509" s="40">
        <v>18</v>
      </c>
      <c r="R509" s="40">
        <v>77</v>
      </c>
      <c r="S509" s="40">
        <v>59</v>
      </c>
      <c r="T509" s="40">
        <v>0</v>
      </c>
      <c r="U509" s="40"/>
      <c r="V509" s="40"/>
      <c r="W509" s="40"/>
      <c r="X509" s="40" t="s">
        <v>1002</v>
      </c>
      <c r="Y509" s="40"/>
      <c r="Z509" s="40"/>
      <c r="AA509" s="40" t="s">
        <v>1003</v>
      </c>
      <c r="AB509" s="40" t="s">
        <v>1004</v>
      </c>
      <c r="AC509" s="40" t="s">
        <v>525</v>
      </c>
      <c r="AD509" s="40" t="s">
        <v>71</v>
      </c>
      <c r="AE509" s="40"/>
      <c r="AF509" s="40"/>
    </row>
    <row r="510" spans="1:32">
      <c r="A510" s="40" t="s">
        <v>1781</v>
      </c>
      <c r="B510" s="88">
        <v>42148</v>
      </c>
      <c r="C510" s="40" t="s">
        <v>1833</v>
      </c>
      <c r="D510" s="40" t="s">
        <v>239</v>
      </c>
      <c r="E510" s="40" t="s">
        <v>25</v>
      </c>
      <c r="F510" s="47" t="s">
        <v>2243</v>
      </c>
      <c r="G510" s="40" t="s">
        <v>26</v>
      </c>
      <c r="H510" s="40" t="s">
        <v>33</v>
      </c>
      <c r="I510" s="40"/>
      <c r="J510" s="40">
        <v>44.85</v>
      </c>
      <c r="K510" s="40"/>
      <c r="L510" s="40"/>
      <c r="M510" s="40">
        <v>180.7</v>
      </c>
      <c r="N510" s="40">
        <v>181.5</v>
      </c>
      <c r="O510" s="40">
        <f>(N510/M510)*100</f>
        <v>100.44272274488102</v>
      </c>
      <c r="P510" s="40">
        <v>42.55</v>
      </c>
      <c r="Q510" s="40">
        <v>18</v>
      </c>
      <c r="R510" s="40">
        <v>175</v>
      </c>
      <c r="S510" s="40">
        <v>157</v>
      </c>
      <c r="T510" s="40">
        <v>0</v>
      </c>
      <c r="U510" s="40"/>
      <c r="V510" s="40"/>
      <c r="W510" s="40"/>
      <c r="X510" s="40"/>
      <c r="Y510" s="40"/>
      <c r="Z510" s="40"/>
      <c r="AA510" s="40"/>
      <c r="AB510" s="40"/>
      <c r="AC510" s="40"/>
      <c r="AD510" s="40" t="s">
        <v>525</v>
      </c>
      <c r="AE510" s="40" t="s">
        <v>1010</v>
      </c>
      <c r="AF510" s="40"/>
    </row>
    <row r="511" spans="1:32">
      <c r="A511" s="40" t="s">
        <v>1781</v>
      </c>
      <c r="B511" s="88">
        <v>42148</v>
      </c>
      <c r="C511" s="40" t="s">
        <v>1458</v>
      </c>
      <c r="D511" s="40" t="s">
        <v>24</v>
      </c>
      <c r="E511" s="40" t="s">
        <v>25</v>
      </c>
      <c r="F511" s="47" t="s">
        <v>1470</v>
      </c>
      <c r="G511" s="40" t="s">
        <v>26</v>
      </c>
      <c r="H511" s="40" t="s">
        <v>27</v>
      </c>
      <c r="I511" s="40" t="s">
        <v>871</v>
      </c>
      <c r="J511" s="40">
        <v>46.1</v>
      </c>
      <c r="K511" s="40">
        <v>27.85</v>
      </c>
      <c r="L511" s="40">
        <v>35.15</v>
      </c>
      <c r="M511" s="40"/>
      <c r="N511" s="40"/>
      <c r="O511" s="40"/>
      <c r="P511" s="40"/>
      <c r="Q511" s="40">
        <v>18</v>
      </c>
      <c r="R511" s="40">
        <v>351</v>
      </c>
      <c r="S511" s="40">
        <v>333</v>
      </c>
      <c r="T511" s="40">
        <v>0</v>
      </c>
      <c r="U511" s="40"/>
      <c r="V511" s="40"/>
      <c r="W511" s="40"/>
      <c r="X511" s="40" t="s">
        <v>989</v>
      </c>
      <c r="Y511" s="40"/>
      <c r="Z511" s="40" t="s">
        <v>990</v>
      </c>
      <c r="AA511" s="40" t="s">
        <v>991</v>
      </c>
      <c r="AB511" s="40" t="s">
        <v>992</v>
      </c>
      <c r="AC511" s="40" t="s">
        <v>525</v>
      </c>
      <c r="AD511" s="40" t="s">
        <v>750</v>
      </c>
      <c r="AE511" s="40" t="s">
        <v>1041</v>
      </c>
      <c r="AF511" s="40"/>
    </row>
    <row r="512" spans="1:32">
      <c r="A512" s="40" t="s">
        <v>1781</v>
      </c>
      <c r="B512" s="88">
        <v>42148</v>
      </c>
      <c r="C512" s="40" t="s">
        <v>1463</v>
      </c>
      <c r="D512" s="40" t="s">
        <v>29</v>
      </c>
      <c r="E512" s="40" t="s">
        <v>25</v>
      </c>
      <c r="F512" s="47" t="s">
        <v>2245</v>
      </c>
      <c r="G512" s="40" t="s">
        <v>224</v>
      </c>
      <c r="H512" s="40" t="s">
        <v>27</v>
      </c>
      <c r="I512" s="40"/>
      <c r="J512" s="40">
        <v>40.75</v>
      </c>
      <c r="K512" s="40">
        <v>26</v>
      </c>
      <c r="L512" s="40">
        <v>19.2</v>
      </c>
      <c r="M512" s="40"/>
      <c r="N512" s="40"/>
      <c r="O512" s="40"/>
      <c r="P512" s="40"/>
      <c r="Q512" s="40">
        <v>18</v>
      </c>
      <c r="R512" s="40">
        <v>128</v>
      </c>
      <c r="S512" s="40">
        <v>110</v>
      </c>
      <c r="T512" s="40">
        <v>56</v>
      </c>
      <c r="U512" s="40"/>
      <c r="V512" s="40"/>
      <c r="W512" s="40"/>
      <c r="X512" s="40" t="s">
        <v>993</v>
      </c>
      <c r="Y512" s="40" t="s">
        <v>994</v>
      </c>
      <c r="Z512" s="40" t="s">
        <v>995</v>
      </c>
      <c r="AA512" s="40" t="s">
        <v>996</v>
      </c>
      <c r="AB512" s="40" t="s">
        <v>997</v>
      </c>
      <c r="AC512" s="40" t="s">
        <v>525</v>
      </c>
      <c r="AD512" s="40" t="s">
        <v>750</v>
      </c>
      <c r="AE512" s="40"/>
      <c r="AF512" s="40"/>
    </row>
    <row r="513" spans="1:32">
      <c r="A513" s="40" t="s">
        <v>1781</v>
      </c>
      <c r="B513" s="88">
        <v>42148</v>
      </c>
      <c r="C513" s="40" t="s">
        <v>1807</v>
      </c>
      <c r="D513" s="40" t="s">
        <v>29</v>
      </c>
      <c r="E513" s="40" t="s">
        <v>25</v>
      </c>
      <c r="F513" s="47" t="s">
        <v>2244</v>
      </c>
      <c r="G513" s="40" t="s">
        <v>224</v>
      </c>
      <c r="H513" s="40" t="s">
        <v>27</v>
      </c>
      <c r="I513" s="40"/>
      <c r="J513" s="40">
        <v>40.200000000000003</v>
      </c>
      <c r="K513" s="40">
        <v>23.15</v>
      </c>
      <c r="L513" s="40">
        <v>16.649999999999999</v>
      </c>
      <c r="M513" s="40"/>
      <c r="N513" s="40"/>
      <c r="O513" s="40"/>
      <c r="P513" s="40"/>
      <c r="Q513" s="40">
        <v>18</v>
      </c>
      <c r="R513" s="40">
        <v>116</v>
      </c>
      <c r="S513" s="40">
        <v>98</v>
      </c>
      <c r="T513" s="40">
        <v>60</v>
      </c>
      <c r="U513" s="40"/>
      <c r="V513" s="40"/>
      <c r="W513" s="40"/>
      <c r="X513" s="40" t="s">
        <v>974</v>
      </c>
      <c r="Y513" s="40" t="s">
        <v>975</v>
      </c>
      <c r="Z513" s="40"/>
      <c r="AA513" s="40" t="s">
        <v>976</v>
      </c>
      <c r="AB513" s="40" t="s">
        <v>977</v>
      </c>
      <c r="AC513" s="40" t="s">
        <v>525</v>
      </c>
      <c r="AD513" s="40" t="s">
        <v>525</v>
      </c>
      <c r="AE513" s="40"/>
      <c r="AF513" s="40"/>
    </row>
    <row r="514" spans="1:32">
      <c r="A514" s="40" t="s">
        <v>1781</v>
      </c>
      <c r="B514" s="88">
        <v>42148</v>
      </c>
      <c r="C514" s="40" t="s">
        <v>1477</v>
      </c>
      <c r="D514" s="40" t="s">
        <v>265</v>
      </c>
      <c r="E514" s="40" t="s">
        <v>25</v>
      </c>
      <c r="F514" s="47" t="s">
        <v>2246</v>
      </c>
      <c r="G514" s="40" t="s">
        <v>26</v>
      </c>
      <c r="H514" s="40" t="s">
        <v>27</v>
      </c>
      <c r="I514" s="40"/>
      <c r="J514" s="40">
        <v>41.9</v>
      </c>
      <c r="K514" s="40"/>
      <c r="L514" s="40"/>
      <c r="M514" s="40">
        <v>141.19999999999999</v>
      </c>
      <c r="N514" s="40">
        <v>169.05</v>
      </c>
      <c r="O514" s="40">
        <f>(N514/M514)*100</f>
        <v>119.72379603399435</v>
      </c>
      <c r="P514" s="40">
        <v>25.6</v>
      </c>
      <c r="Q514" s="40">
        <v>18</v>
      </c>
      <c r="R514" s="40">
        <v>93</v>
      </c>
      <c r="S514" s="40">
        <v>75</v>
      </c>
      <c r="T514" s="40">
        <v>0</v>
      </c>
      <c r="U514" s="40"/>
      <c r="V514" s="40"/>
      <c r="W514" s="40"/>
      <c r="X514" s="40"/>
      <c r="Y514" s="40"/>
      <c r="Z514" s="40" t="s">
        <v>999</v>
      </c>
      <c r="AA514" s="40" t="s">
        <v>1000</v>
      </c>
      <c r="AB514" s="40" t="s">
        <v>1001</v>
      </c>
      <c r="AC514" s="40" t="s">
        <v>525</v>
      </c>
      <c r="AD514" s="40" t="s">
        <v>750</v>
      </c>
      <c r="AE514" s="40"/>
      <c r="AF514" s="40"/>
    </row>
    <row r="515" spans="1:32">
      <c r="A515" s="40" t="s">
        <v>1781</v>
      </c>
      <c r="B515" s="88">
        <v>42148</v>
      </c>
      <c r="C515" s="40" t="s">
        <v>1508</v>
      </c>
      <c r="D515" s="40" t="s">
        <v>30</v>
      </c>
      <c r="E515" s="40" t="s">
        <v>25</v>
      </c>
      <c r="F515" s="47" t="s">
        <v>2247</v>
      </c>
      <c r="G515" s="40" t="s">
        <v>26</v>
      </c>
      <c r="H515" s="40" t="s">
        <v>27</v>
      </c>
      <c r="I515" s="40" t="s">
        <v>1005</v>
      </c>
      <c r="J515" s="40">
        <v>27.2</v>
      </c>
      <c r="K515" s="40">
        <v>20.8</v>
      </c>
      <c r="L515" s="40">
        <v>18</v>
      </c>
      <c r="M515" s="40"/>
      <c r="N515" s="40"/>
      <c r="O515" s="40"/>
      <c r="P515" s="40"/>
      <c r="Q515" s="40">
        <v>18</v>
      </c>
      <c r="R515" s="40">
        <v>76</v>
      </c>
      <c r="S515" s="40">
        <v>58</v>
      </c>
      <c r="T515" s="40">
        <v>29</v>
      </c>
      <c r="U515" s="40"/>
      <c r="V515" s="40"/>
      <c r="W515" s="40"/>
      <c r="X515" s="40" t="s">
        <v>1006</v>
      </c>
      <c r="Y515" s="40" t="s">
        <v>1007</v>
      </c>
      <c r="Z515" s="40"/>
      <c r="AA515" s="40" t="s">
        <v>1008</v>
      </c>
      <c r="AB515" s="40" t="s">
        <v>1009</v>
      </c>
      <c r="AC515" s="40" t="s">
        <v>525</v>
      </c>
      <c r="AD515" s="40" t="s">
        <v>750</v>
      </c>
      <c r="AE515" s="40"/>
      <c r="AF515" s="40"/>
    </row>
    <row r="516" spans="1:32">
      <c r="A516" s="40" t="s">
        <v>1782</v>
      </c>
      <c r="B516" s="88">
        <v>42149</v>
      </c>
      <c r="C516" s="40" t="s">
        <v>1807</v>
      </c>
      <c r="D516" s="40" t="s">
        <v>35</v>
      </c>
      <c r="E516" s="40" t="s">
        <v>25</v>
      </c>
      <c r="F516" s="47" t="s">
        <v>2248</v>
      </c>
      <c r="G516" s="40" t="s">
        <v>224</v>
      </c>
      <c r="H516" s="40" t="s">
        <v>33</v>
      </c>
      <c r="I516" s="40" t="s">
        <v>851</v>
      </c>
      <c r="J516" s="40">
        <v>24.75</v>
      </c>
      <c r="K516" s="40">
        <v>16.8</v>
      </c>
      <c r="L516" s="40">
        <v>9</v>
      </c>
      <c r="M516" s="40"/>
      <c r="N516" s="40"/>
      <c r="O516" s="40"/>
      <c r="P516" s="40"/>
      <c r="Q516" s="40">
        <v>21</v>
      </c>
      <c r="R516" s="40">
        <v>70</v>
      </c>
      <c r="S516" s="40">
        <v>49</v>
      </c>
      <c r="T516" s="40">
        <v>2</v>
      </c>
      <c r="U516" s="40"/>
      <c r="V516" s="40"/>
      <c r="W516" s="40"/>
      <c r="X516" s="40" t="s">
        <v>1033</v>
      </c>
      <c r="Y516" s="40"/>
      <c r="Z516" s="40"/>
      <c r="AA516" s="40"/>
      <c r="AB516" s="40" t="s">
        <v>1034</v>
      </c>
      <c r="AC516" s="40" t="s">
        <v>750</v>
      </c>
      <c r="AD516" s="40" t="s">
        <v>750</v>
      </c>
      <c r="AE516" s="40"/>
      <c r="AF516" s="40"/>
    </row>
    <row r="517" spans="1:32">
      <c r="A517" s="40" t="s">
        <v>1782</v>
      </c>
      <c r="B517" s="88">
        <v>42149</v>
      </c>
      <c r="C517" s="40" t="s">
        <v>1494</v>
      </c>
      <c r="D517" s="40" t="s">
        <v>35</v>
      </c>
      <c r="E517" s="40" t="s">
        <v>25</v>
      </c>
      <c r="F517" s="47" t="s">
        <v>2249</v>
      </c>
      <c r="G517" s="40" t="s">
        <v>224</v>
      </c>
      <c r="H517" s="40" t="s">
        <v>33</v>
      </c>
      <c r="I517" s="40" t="s">
        <v>1050</v>
      </c>
      <c r="J517" s="40">
        <v>25.9</v>
      </c>
      <c r="K517" s="40">
        <v>17.75</v>
      </c>
      <c r="L517" s="40">
        <v>9.9</v>
      </c>
      <c r="M517" s="40"/>
      <c r="N517" s="40"/>
      <c r="O517" s="40"/>
      <c r="P517" s="40"/>
      <c r="Q517" s="40">
        <v>22</v>
      </c>
      <c r="R517" s="40">
        <v>68</v>
      </c>
      <c r="S517" s="40">
        <v>46</v>
      </c>
      <c r="T517" s="40">
        <v>0</v>
      </c>
      <c r="U517" s="40"/>
      <c r="V517" s="40"/>
      <c r="W517" s="40"/>
      <c r="X517" s="40" t="s">
        <v>1051</v>
      </c>
      <c r="Y517" s="40"/>
      <c r="Z517" s="40" t="s">
        <v>1052</v>
      </c>
      <c r="AA517" s="40"/>
      <c r="AB517" s="40" t="s">
        <v>1053</v>
      </c>
      <c r="AC517" s="40" t="s">
        <v>525</v>
      </c>
      <c r="AD517" s="40" t="s">
        <v>79</v>
      </c>
      <c r="AE517" s="40"/>
      <c r="AF517" s="40"/>
    </row>
    <row r="518" spans="1:32">
      <c r="A518" s="40" t="s">
        <v>1782</v>
      </c>
      <c r="B518" s="88">
        <v>42149</v>
      </c>
      <c r="C518" s="40" t="s">
        <v>1828</v>
      </c>
      <c r="D518" s="40" t="s">
        <v>239</v>
      </c>
      <c r="E518" s="40" t="s">
        <v>25</v>
      </c>
      <c r="F518" s="47" t="s">
        <v>2250</v>
      </c>
      <c r="G518" s="40" t="s">
        <v>224</v>
      </c>
      <c r="H518" s="40" t="s">
        <v>27</v>
      </c>
      <c r="I518" s="40" t="s">
        <v>1017</v>
      </c>
      <c r="J518" s="40">
        <v>43</v>
      </c>
      <c r="K518" s="40"/>
      <c r="L518" s="40"/>
      <c r="M518" s="40">
        <v>179.7</v>
      </c>
      <c r="N518" s="40">
        <v>167.15</v>
      </c>
      <c r="O518" s="40">
        <f>(N518/M518)*100</f>
        <v>93.016138007790772</v>
      </c>
      <c r="P518" s="40">
        <v>43.4</v>
      </c>
      <c r="Q518" s="40">
        <v>22</v>
      </c>
      <c r="R518" s="40">
        <v>181</v>
      </c>
      <c r="S518" s="40">
        <v>159</v>
      </c>
      <c r="T518" s="40">
        <v>0</v>
      </c>
      <c r="U518" s="40"/>
      <c r="V518" s="40" t="s">
        <v>1018</v>
      </c>
      <c r="W518" s="40"/>
      <c r="X518" s="40"/>
      <c r="Y518" s="40"/>
      <c r="Z518" s="40" t="s">
        <v>1019</v>
      </c>
      <c r="AA518" s="40"/>
      <c r="AB518" s="40" t="s">
        <v>1020</v>
      </c>
      <c r="AC518" s="40" t="s">
        <v>525</v>
      </c>
      <c r="AD518" s="40" t="s">
        <v>525</v>
      </c>
      <c r="AE518" s="40" t="s">
        <v>1032</v>
      </c>
      <c r="AF518" s="40"/>
    </row>
    <row r="519" spans="1:32">
      <c r="A519" s="40" t="s">
        <v>1782</v>
      </c>
      <c r="B519" s="88">
        <v>42149</v>
      </c>
      <c r="C519" s="40" t="s">
        <v>1463</v>
      </c>
      <c r="D519" s="40" t="s">
        <v>146</v>
      </c>
      <c r="E519" s="40" t="s">
        <v>25</v>
      </c>
      <c r="F519" s="47" t="s">
        <v>2251</v>
      </c>
      <c r="G519" s="40" t="s">
        <v>26</v>
      </c>
      <c r="H519" s="40" t="s">
        <v>33</v>
      </c>
      <c r="I519" s="40" t="s">
        <v>836</v>
      </c>
      <c r="J519" s="40">
        <v>25.2</v>
      </c>
      <c r="K519" s="40">
        <v>17</v>
      </c>
      <c r="L519" s="40">
        <v>14.15</v>
      </c>
      <c r="M519" s="40"/>
      <c r="N519" s="40"/>
      <c r="O519" s="40"/>
      <c r="P519" s="40"/>
      <c r="Q519" s="40">
        <v>22</v>
      </c>
      <c r="R519" s="40">
        <v>76</v>
      </c>
      <c r="S519" s="40">
        <v>54</v>
      </c>
      <c r="T519" s="40">
        <v>0</v>
      </c>
      <c r="U519" s="40"/>
      <c r="V519" s="40"/>
      <c r="W519" s="40"/>
      <c r="X519" s="40" t="s">
        <v>1040</v>
      </c>
      <c r="Y519" s="40"/>
      <c r="Z519" s="40"/>
      <c r="AA519" s="40"/>
      <c r="AB519" s="40"/>
      <c r="AC519" s="40" t="s">
        <v>525</v>
      </c>
      <c r="AD519" s="40" t="s">
        <v>79</v>
      </c>
      <c r="AE519" s="40"/>
      <c r="AF519" s="45"/>
    </row>
    <row r="520" spans="1:32">
      <c r="A520" s="40" t="s">
        <v>1782</v>
      </c>
      <c r="B520" s="88">
        <v>42149</v>
      </c>
      <c r="C520" s="40" t="s">
        <v>1820</v>
      </c>
      <c r="D520" s="40" t="s">
        <v>146</v>
      </c>
      <c r="E520" s="40" t="s">
        <v>25</v>
      </c>
      <c r="F520" s="47" t="s">
        <v>2252</v>
      </c>
      <c r="G520" s="40" t="s">
        <v>26</v>
      </c>
      <c r="H520" s="40" t="s">
        <v>27</v>
      </c>
      <c r="I520" s="40" t="s">
        <v>871</v>
      </c>
      <c r="J520" s="40">
        <v>25.7</v>
      </c>
      <c r="K520" s="40">
        <v>16.600000000000001</v>
      </c>
      <c r="L520" s="40">
        <v>13.9</v>
      </c>
      <c r="M520" s="40">
        <v>102.3</v>
      </c>
      <c r="N520" s="40">
        <v>121.3</v>
      </c>
      <c r="O520" s="40">
        <f>(N520/M520)*100</f>
        <v>118.57282502443793</v>
      </c>
      <c r="P520" s="40"/>
      <c r="Q520" s="40">
        <v>22</v>
      </c>
      <c r="R520" s="40">
        <v>55</v>
      </c>
      <c r="S520" s="40">
        <v>33</v>
      </c>
      <c r="T520" s="40">
        <v>0</v>
      </c>
      <c r="U520" s="40"/>
      <c r="V520" s="40"/>
      <c r="W520" s="40"/>
      <c r="X520" s="40" t="s">
        <v>1031</v>
      </c>
      <c r="Y520" s="40"/>
      <c r="Z520" s="40"/>
      <c r="AA520" s="40"/>
      <c r="AB520" s="40"/>
      <c r="AC520" s="40" t="s">
        <v>525</v>
      </c>
      <c r="AD520" s="40" t="s">
        <v>79</v>
      </c>
      <c r="AE520" s="40"/>
      <c r="AF520" s="40"/>
    </row>
    <row r="521" spans="1:32">
      <c r="A521" s="40" t="s">
        <v>1782</v>
      </c>
      <c r="B521" s="88">
        <v>42149</v>
      </c>
      <c r="C521" s="40" t="s">
        <v>1469</v>
      </c>
      <c r="D521" s="40" t="s">
        <v>29</v>
      </c>
      <c r="E521" s="40" t="s">
        <v>25</v>
      </c>
      <c r="F521" s="47" t="s">
        <v>2253</v>
      </c>
      <c r="G521" s="40" t="s">
        <v>224</v>
      </c>
      <c r="H521" s="40" t="s">
        <v>33</v>
      </c>
      <c r="I521" s="40" t="s">
        <v>1043</v>
      </c>
      <c r="J521" s="40">
        <v>41.7</v>
      </c>
      <c r="K521" s="40">
        <v>27.5</v>
      </c>
      <c r="L521" s="40">
        <v>10.5</v>
      </c>
      <c r="M521" s="40"/>
      <c r="N521" s="40"/>
      <c r="O521" s="40"/>
      <c r="P521" s="40"/>
      <c r="Q521" s="40">
        <v>22</v>
      </c>
      <c r="R521" s="40">
        <v>136</v>
      </c>
      <c r="S521" s="40">
        <v>114</v>
      </c>
      <c r="T521" s="40">
        <v>29</v>
      </c>
      <c r="U521" s="40"/>
      <c r="V521" s="40"/>
      <c r="W521" s="40"/>
      <c r="X521" s="40" t="s">
        <v>1044</v>
      </c>
      <c r="Y521" s="40" t="s">
        <v>1045</v>
      </c>
      <c r="Z521" s="40"/>
      <c r="AA521" s="40" t="s">
        <v>1046</v>
      </c>
      <c r="AB521" s="40" t="s">
        <v>1047</v>
      </c>
      <c r="AC521" s="40" t="s">
        <v>525</v>
      </c>
      <c r="AD521" s="40" t="s">
        <v>79</v>
      </c>
      <c r="AE521" s="40"/>
      <c r="AF521" s="40"/>
    </row>
    <row r="522" spans="1:32">
      <c r="A522" s="40" t="s">
        <v>1782</v>
      </c>
      <c r="B522" s="88">
        <v>42149</v>
      </c>
      <c r="C522" s="40" t="s">
        <v>1831</v>
      </c>
      <c r="D522" s="40" t="s">
        <v>29</v>
      </c>
      <c r="E522" s="40" t="s">
        <v>25</v>
      </c>
      <c r="F522" s="47" t="s">
        <v>2254</v>
      </c>
      <c r="G522" s="40" t="s">
        <v>224</v>
      </c>
      <c r="H522" s="40" t="s">
        <v>27</v>
      </c>
      <c r="I522" s="40" t="s">
        <v>1013</v>
      </c>
      <c r="J522" s="40">
        <v>40.200000000000003</v>
      </c>
      <c r="K522" s="40">
        <v>26.15</v>
      </c>
      <c r="L522" s="40">
        <v>17.8</v>
      </c>
      <c r="M522" s="40"/>
      <c r="N522" s="40"/>
      <c r="O522" s="40"/>
      <c r="P522" s="40"/>
      <c r="Q522" s="40">
        <v>22</v>
      </c>
      <c r="R522" s="40">
        <v>150</v>
      </c>
      <c r="S522" s="40">
        <v>128</v>
      </c>
      <c r="T522" s="40">
        <v>53</v>
      </c>
      <c r="U522" s="40"/>
      <c r="V522" s="40"/>
      <c r="W522" s="40"/>
      <c r="X522" s="40" t="s">
        <v>1035</v>
      </c>
      <c r="Y522" s="40" t="s">
        <v>1036</v>
      </c>
      <c r="Z522" s="40"/>
      <c r="AA522" s="40" t="s">
        <v>1037</v>
      </c>
      <c r="AB522" s="40" t="s">
        <v>1038</v>
      </c>
      <c r="AC522" s="40" t="s">
        <v>525</v>
      </c>
      <c r="AD522" s="40" t="s">
        <v>750</v>
      </c>
      <c r="AE522" s="40"/>
      <c r="AF522" s="40"/>
    </row>
    <row r="523" spans="1:32">
      <c r="A523" s="40" t="s">
        <v>1782</v>
      </c>
      <c r="B523" s="88">
        <v>42149</v>
      </c>
      <c r="C523" s="40" t="s">
        <v>1834</v>
      </c>
      <c r="D523" s="40" t="s">
        <v>30</v>
      </c>
      <c r="E523" s="40" t="s">
        <v>25</v>
      </c>
      <c r="F523" s="47" t="s">
        <v>2256</v>
      </c>
      <c r="G523" s="40" t="s">
        <v>26</v>
      </c>
      <c r="H523" s="40" t="s">
        <v>27</v>
      </c>
      <c r="I523" s="40" t="s">
        <v>769</v>
      </c>
      <c r="J523" s="40">
        <v>28.15</v>
      </c>
      <c r="K523" s="40">
        <v>17.350000000000001</v>
      </c>
      <c r="L523" s="40">
        <v>14.45</v>
      </c>
      <c r="M523" s="40"/>
      <c r="N523" s="40"/>
      <c r="O523" s="40"/>
      <c r="P523" s="40"/>
      <c r="Q523" s="40">
        <v>21</v>
      </c>
      <c r="R523" s="40">
        <v>57</v>
      </c>
      <c r="S523" s="40">
        <v>36</v>
      </c>
      <c r="T523" s="40">
        <v>18</v>
      </c>
      <c r="U523" s="40"/>
      <c r="V523" s="40"/>
      <c r="W523" s="40"/>
      <c r="X523" s="40" t="s">
        <v>1022</v>
      </c>
      <c r="Y523" s="40" t="s">
        <v>1023</v>
      </c>
      <c r="Z523" s="40"/>
      <c r="AA523" s="40" t="s">
        <v>1024</v>
      </c>
      <c r="AB523" s="40" t="s">
        <v>1025</v>
      </c>
      <c r="AC523" s="40" t="s">
        <v>525</v>
      </c>
      <c r="AD523" s="40" t="s">
        <v>525</v>
      </c>
      <c r="AE523" s="40"/>
      <c r="AF523" s="40"/>
    </row>
    <row r="524" spans="1:32">
      <c r="A524" s="40" t="s">
        <v>1782</v>
      </c>
      <c r="B524" s="88">
        <v>42149</v>
      </c>
      <c r="C524" s="40" t="s">
        <v>1824</v>
      </c>
      <c r="D524" s="40" t="s">
        <v>30</v>
      </c>
      <c r="E524" s="40" t="s">
        <v>25</v>
      </c>
      <c r="F524" s="47" t="s">
        <v>2257</v>
      </c>
      <c r="G524" s="40" t="s">
        <v>224</v>
      </c>
      <c r="H524" s="40" t="s">
        <v>27</v>
      </c>
      <c r="I524" s="40" t="s">
        <v>1013</v>
      </c>
      <c r="J524" s="40">
        <v>28.45</v>
      </c>
      <c r="K524" s="40">
        <v>19.899999999999999</v>
      </c>
      <c r="L524" s="40">
        <v>11.6</v>
      </c>
      <c r="M524" s="40"/>
      <c r="N524" s="40"/>
      <c r="O524" s="40"/>
      <c r="P524" s="40"/>
      <c r="Q524" s="40">
        <v>21</v>
      </c>
      <c r="R524" s="40">
        <v>64</v>
      </c>
      <c r="S524" s="40">
        <v>43</v>
      </c>
      <c r="T524" s="40">
        <v>16</v>
      </c>
      <c r="U524" s="40"/>
      <c r="V524" s="40"/>
      <c r="W524" s="40"/>
      <c r="X524" s="40" t="s">
        <v>1014</v>
      </c>
      <c r="Y524" s="40" t="s">
        <v>1015</v>
      </c>
      <c r="Z524" s="40"/>
      <c r="AA524" s="40"/>
      <c r="AB524" s="40" t="s">
        <v>1016</v>
      </c>
      <c r="AC524" s="40" t="s">
        <v>525</v>
      </c>
      <c r="AD524" s="40" t="s">
        <v>79</v>
      </c>
      <c r="AE524" s="40"/>
      <c r="AF524" s="40"/>
    </row>
    <row r="525" spans="1:32">
      <c r="A525" s="40" t="s">
        <v>1782</v>
      </c>
      <c r="B525" s="88">
        <v>42149</v>
      </c>
      <c r="C525" s="40" t="s">
        <v>1808</v>
      </c>
      <c r="D525" s="40" t="s">
        <v>30</v>
      </c>
      <c r="E525" s="40" t="s">
        <v>25</v>
      </c>
      <c r="F525" s="47" t="s">
        <v>1372</v>
      </c>
      <c r="G525" s="40" t="s">
        <v>224</v>
      </c>
      <c r="H525" s="40" t="s">
        <v>27</v>
      </c>
      <c r="I525" s="40" t="s">
        <v>1013</v>
      </c>
      <c r="J525" s="40">
        <v>27.5</v>
      </c>
      <c r="K525" s="40">
        <v>16.55</v>
      </c>
      <c r="L525" s="40">
        <v>14.4</v>
      </c>
      <c r="M525" s="40"/>
      <c r="N525" s="40"/>
      <c r="O525" s="40"/>
      <c r="P525" s="40"/>
      <c r="Q525" s="40">
        <v>21</v>
      </c>
      <c r="R525" s="40">
        <v>64</v>
      </c>
      <c r="S525" s="40">
        <v>43</v>
      </c>
      <c r="T525" s="40">
        <v>44</v>
      </c>
      <c r="U525" s="40"/>
      <c r="V525" s="40"/>
      <c r="W525" s="40"/>
      <c r="X525" s="40" t="s">
        <v>1026</v>
      </c>
      <c r="Y525" s="40" t="s">
        <v>1027</v>
      </c>
      <c r="Z525" s="40"/>
      <c r="AA525" s="40" t="s">
        <v>1028</v>
      </c>
      <c r="AB525" s="40" t="s">
        <v>1029</v>
      </c>
      <c r="AC525" s="40" t="s">
        <v>525</v>
      </c>
      <c r="AD525" s="40" t="s">
        <v>79</v>
      </c>
      <c r="AE525" s="40"/>
      <c r="AF525" s="40"/>
    </row>
    <row r="526" spans="1:32">
      <c r="A526" s="40" t="s">
        <v>1783</v>
      </c>
      <c r="B526" s="88">
        <v>42151</v>
      </c>
      <c r="C526" s="40" t="s">
        <v>601</v>
      </c>
      <c r="D526" s="40" t="s">
        <v>31</v>
      </c>
      <c r="E526" s="40" t="s">
        <v>25</v>
      </c>
      <c r="F526" s="47" t="s">
        <v>2346</v>
      </c>
      <c r="G526" s="40" t="s">
        <v>26</v>
      </c>
      <c r="H526" s="40" t="s">
        <v>33</v>
      </c>
      <c r="I526" s="40" t="s">
        <v>1059</v>
      </c>
      <c r="J526" s="40">
        <v>39.299999999999997</v>
      </c>
      <c r="K526" s="40">
        <v>23</v>
      </c>
      <c r="L526" s="40">
        <v>17.75</v>
      </c>
      <c r="M526" s="40"/>
      <c r="N526" s="40"/>
      <c r="O526" s="40"/>
      <c r="P526" s="40"/>
      <c r="Q526" s="40">
        <v>18</v>
      </c>
      <c r="R526" s="40">
        <v>230</v>
      </c>
      <c r="S526" s="40">
        <v>212</v>
      </c>
      <c r="T526" s="40">
        <v>3</v>
      </c>
      <c r="U526" s="40"/>
      <c r="V526" s="40"/>
      <c r="W526" s="40"/>
      <c r="X526" s="40" t="s">
        <v>1060</v>
      </c>
      <c r="Y526" s="40" t="s">
        <v>1061</v>
      </c>
      <c r="Z526" s="40"/>
      <c r="AA526" s="40"/>
      <c r="AB526" s="40" t="s">
        <v>1062</v>
      </c>
      <c r="AC526" s="40" t="s">
        <v>525</v>
      </c>
      <c r="AD526" s="40" t="s">
        <v>525</v>
      </c>
      <c r="AE526" s="40" t="s">
        <v>1083</v>
      </c>
      <c r="AF526" s="40"/>
    </row>
    <row r="527" spans="1:32">
      <c r="A527" s="40" t="s">
        <v>1783</v>
      </c>
      <c r="B527" s="88">
        <v>42151</v>
      </c>
      <c r="C527" s="40" t="s">
        <v>599</v>
      </c>
      <c r="D527" s="40" t="s">
        <v>31</v>
      </c>
      <c r="E527" s="40" t="s">
        <v>25</v>
      </c>
      <c r="F527" s="47" t="s">
        <v>2347</v>
      </c>
      <c r="G527" s="40" t="s">
        <v>26</v>
      </c>
      <c r="H527" s="40" t="s">
        <v>27</v>
      </c>
      <c r="I527" s="40" t="s">
        <v>769</v>
      </c>
      <c r="J527" s="40">
        <v>43</v>
      </c>
      <c r="K527" s="40">
        <v>22.3</v>
      </c>
      <c r="L527" s="40">
        <v>27.85</v>
      </c>
      <c r="M527" s="40"/>
      <c r="N527" s="40"/>
      <c r="O527" s="40"/>
      <c r="P527" s="40"/>
      <c r="Q527" s="40">
        <v>18</v>
      </c>
      <c r="R527" s="40">
        <v>203</v>
      </c>
      <c r="S527" s="40">
        <v>185</v>
      </c>
      <c r="T527" s="40">
        <v>4</v>
      </c>
      <c r="U527" s="40"/>
      <c r="V527" s="40" t="s">
        <v>1054</v>
      </c>
      <c r="W527" s="40"/>
      <c r="X527" s="40" t="s">
        <v>1055</v>
      </c>
      <c r="Y527" s="40" t="s">
        <v>1056</v>
      </c>
      <c r="Z527" s="40"/>
      <c r="AA527" s="40"/>
      <c r="AB527" s="40" t="s">
        <v>1057</v>
      </c>
      <c r="AC527" s="40" t="s">
        <v>525</v>
      </c>
      <c r="AD527" s="40" t="s">
        <v>117</v>
      </c>
      <c r="AE527" s="40"/>
      <c r="AF527" s="40"/>
    </row>
    <row r="528" spans="1:32">
      <c r="A528" s="40" t="s">
        <v>1783</v>
      </c>
      <c r="B528" s="88">
        <v>42151</v>
      </c>
      <c r="C528" s="40" t="s">
        <v>680</v>
      </c>
      <c r="D528" s="40" t="s">
        <v>29</v>
      </c>
      <c r="E528" s="40" t="s">
        <v>25</v>
      </c>
      <c r="F528" s="47" t="s">
        <v>2348</v>
      </c>
      <c r="G528" s="40" t="s">
        <v>26</v>
      </c>
      <c r="H528" s="40" t="s">
        <v>27</v>
      </c>
      <c r="I528" s="40" t="s">
        <v>769</v>
      </c>
      <c r="J528" s="40">
        <v>40.799999999999997</v>
      </c>
      <c r="K528" s="40">
        <v>27.1</v>
      </c>
      <c r="L528" s="40">
        <v>22.6</v>
      </c>
      <c r="M528" s="40"/>
      <c r="N528" s="40"/>
      <c r="O528" s="40"/>
      <c r="P528" s="40"/>
      <c r="Q528" s="40">
        <v>18</v>
      </c>
      <c r="R528" s="40">
        <v>155</v>
      </c>
      <c r="S528" s="40">
        <v>137</v>
      </c>
      <c r="T528" s="40">
        <v>28</v>
      </c>
      <c r="U528" s="40"/>
      <c r="V528" s="40"/>
      <c r="W528" s="40"/>
      <c r="X528" s="40" t="s">
        <v>1079</v>
      </c>
      <c r="Y528" s="40" t="s">
        <v>1080</v>
      </c>
      <c r="Z528" s="40"/>
      <c r="AA528" s="40" t="s">
        <v>1081</v>
      </c>
      <c r="AB528" s="40" t="s">
        <v>1082</v>
      </c>
      <c r="AC528" s="40" t="s">
        <v>525</v>
      </c>
      <c r="AD528" s="40" t="s">
        <v>750</v>
      </c>
      <c r="AE528" s="40" t="s">
        <v>1063</v>
      </c>
      <c r="AF528" s="40"/>
    </row>
    <row r="529" spans="1:32">
      <c r="A529" s="40" t="s">
        <v>1783</v>
      </c>
      <c r="B529" s="88">
        <v>42151</v>
      </c>
      <c r="C529" s="40" t="s">
        <v>616</v>
      </c>
      <c r="D529" s="40" t="s">
        <v>29</v>
      </c>
      <c r="E529" s="40" t="s">
        <v>25</v>
      </c>
      <c r="F529" s="47" t="s">
        <v>2349</v>
      </c>
      <c r="G529" s="40" t="s">
        <v>224</v>
      </c>
      <c r="H529" s="40" t="s">
        <v>27</v>
      </c>
      <c r="I529" s="40" t="s">
        <v>1064</v>
      </c>
      <c r="J529" s="40">
        <v>40.700000000000003</v>
      </c>
      <c r="K529" s="40">
        <v>25.3</v>
      </c>
      <c r="L529" s="40">
        <v>18.8</v>
      </c>
      <c r="M529" s="40"/>
      <c r="N529" s="40"/>
      <c r="O529" s="40"/>
      <c r="P529" s="40"/>
      <c r="Q529" s="40">
        <v>17</v>
      </c>
      <c r="R529" s="40">
        <v>131</v>
      </c>
      <c r="S529" s="40">
        <v>114</v>
      </c>
      <c r="T529" s="40">
        <v>55</v>
      </c>
      <c r="U529" s="40"/>
      <c r="V529" s="40"/>
      <c r="W529" s="40"/>
      <c r="X529" s="40" t="s">
        <v>1065</v>
      </c>
      <c r="Y529" s="40" t="s">
        <v>1066</v>
      </c>
      <c r="Z529" s="40"/>
      <c r="AA529" s="40" t="s">
        <v>1067</v>
      </c>
      <c r="AB529" s="40" t="s">
        <v>1068</v>
      </c>
      <c r="AC529" s="40" t="s">
        <v>525</v>
      </c>
      <c r="AD529" s="40" t="s">
        <v>750</v>
      </c>
      <c r="AE529" s="40" t="s">
        <v>1058</v>
      </c>
      <c r="AF529" s="40"/>
    </row>
    <row r="530" spans="1:32">
      <c r="A530" s="40" t="s">
        <v>1783</v>
      </c>
      <c r="B530" s="88">
        <v>42151</v>
      </c>
      <c r="C530" s="40" t="s">
        <v>617</v>
      </c>
      <c r="D530" s="40" t="s">
        <v>29</v>
      </c>
      <c r="E530" s="40" t="s">
        <v>25</v>
      </c>
      <c r="F530" s="47" t="s">
        <v>1586</v>
      </c>
      <c r="G530" s="40" t="s">
        <v>224</v>
      </c>
      <c r="H530" s="40" t="s">
        <v>33</v>
      </c>
      <c r="I530" s="40"/>
      <c r="J530" s="40">
        <v>36.700000000000003</v>
      </c>
      <c r="K530" s="40">
        <v>26.7</v>
      </c>
      <c r="L530" s="40">
        <v>8.9</v>
      </c>
      <c r="M530" s="40"/>
      <c r="N530" s="40"/>
      <c r="O530" s="40"/>
      <c r="P530" s="40"/>
      <c r="Q530" s="40">
        <v>18</v>
      </c>
      <c r="R530" s="40">
        <v>95</v>
      </c>
      <c r="S530" s="40">
        <v>77</v>
      </c>
      <c r="T530" s="40">
        <v>30</v>
      </c>
      <c r="U530" s="40"/>
      <c r="V530" s="40"/>
      <c r="W530" s="40"/>
      <c r="X530" s="40" t="s">
        <v>1070</v>
      </c>
      <c r="Y530" s="40" t="s">
        <v>1071</v>
      </c>
      <c r="Z530" s="40"/>
      <c r="AA530" s="40" t="s">
        <v>1072</v>
      </c>
      <c r="AB530" s="40" t="s">
        <v>1073</v>
      </c>
      <c r="AC530" s="40" t="s">
        <v>525</v>
      </c>
      <c r="AD530" s="40" t="s">
        <v>117</v>
      </c>
      <c r="AE530" s="40" t="s">
        <v>1069</v>
      </c>
      <c r="AF530" s="40"/>
    </row>
    <row r="531" spans="1:32">
      <c r="A531" s="40" t="s">
        <v>1783</v>
      </c>
      <c r="B531" s="88">
        <v>42151</v>
      </c>
      <c r="C531" s="40" t="s">
        <v>661</v>
      </c>
      <c r="D531" s="40" t="s">
        <v>265</v>
      </c>
      <c r="E531" s="40" t="s">
        <v>25</v>
      </c>
      <c r="F531" s="47" t="s">
        <v>2350</v>
      </c>
      <c r="G531" s="40" t="s">
        <v>26</v>
      </c>
      <c r="H531" s="40" t="s">
        <v>27</v>
      </c>
      <c r="I531" s="40"/>
      <c r="J531" s="40">
        <v>38.799999999999997</v>
      </c>
      <c r="K531" s="40"/>
      <c r="L531" s="40"/>
      <c r="M531" s="40">
        <v>139.5</v>
      </c>
      <c r="N531" s="40">
        <v>178.75</v>
      </c>
      <c r="O531" s="40">
        <f>(N531/M531)*100</f>
        <v>128.13620071684588</v>
      </c>
      <c r="P531" s="40">
        <v>25.7</v>
      </c>
      <c r="Q531" s="40">
        <v>18</v>
      </c>
      <c r="R531" s="40">
        <v>89</v>
      </c>
      <c r="S531" s="40">
        <v>71</v>
      </c>
      <c r="T531" s="40">
        <v>0</v>
      </c>
      <c r="U531" s="40"/>
      <c r="V531" s="40"/>
      <c r="W531" s="40"/>
      <c r="X531" s="40"/>
      <c r="Y531" s="40"/>
      <c r="Z531" s="40"/>
      <c r="AA531" s="40"/>
      <c r="AB531" s="40"/>
      <c r="AC531" s="40" t="s">
        <v>525</v>
      </c>
      <c r="AD531" s="40" t="s">
        <v>117</v>
      </c>
      <c r="AE531" s="40" t="s">
        <v>1074</v>
      </c>
      <c r="AF531" s="40"/>
    </row>
    <row r="532" spans="1:32">
      <c r="A532" s="40" t="s">
        <v>1783</v>
      </c>
      <c r="B532" s="88">
        <v>42151</v>
      </c>
      <c r="C532" s="40" t="s">
        <v>650</v>
      </c>
      <c r="D532" s="40" t="s">
        <v>30</v>
      </c>
      <c r="E532" s="40" t="s">
        <v>25</v>
      </c>
      <c r="F532" s="47" t="s">
        <v>2351</v>
      </c>
      <c r="G532" s="40" t="s">
        <v>224</v>
      </c>
      <c r="H532" s="40" t="s">
        <v>33</v>
      </c>
      <c r="I532" s="40"/>
      <c r="J532" s="40">
        <v>25.85</v>
      </c>
      <c r="K532" s="40">
        <v>18.75</v>
      </c>
      <c r="L532" s="40">
        <v>7.65</v>
      </c>
      <c r="M532" s="40"/>
      <c r="N532" s="40"/>
      <c r="O532" s="40"/>
      <c r="P532" s="40"/>
      <c r="Q532" s="40">
        <v>18</v>
      </c>
      <c r="R532" s="40">
        <v>52</v>
      </c>
      <c r="S532" s="40">
        <v>34</v>
      </c>
      <c r="T532" s="40">
        <v>18</v>
      </c>
      <c r="U532" s="40"/>
      <c r="V532" s="40"/>
      <c r="W532" s="40"/>
      <c r="X532" s="40" t="s">
        <v>1075</v>
      </c>
      <c r="Y532" s="40" t="s">
        <v>1076</v>
      </c>
      <c r="Z532" s="40"/>
      <c r="AA532" s="40" t="s">
        <v>1077</v>
      </c>
      <c r="AB532" s="40" t="s">
        <v>1078</v>
      </c>
      <c r="AC532" s="40" t="s">
        <v>525</v>
      </c>
      <c r="AD532" s="40" t="s">
        <v>750</v>
      </c>
      <c r="AE532" s="40" t="s">
        <v>1089</v>
      </c>
      <c r="AF532" s="40"/>
    </row>
    <row r="533" spans="1:32">
      <c r="A533" s="40" t="s">
        <v>1784</v>
      </c>
      <c r="B533" s="88">
        <v>42152</v>
      </c>
      <c r="C533" s="40" t="s">
        <v>592</v>
      </c>
      <c r="D533" s="40" t="s">
        <v>29</v>
      </c>
      <c r="E533" s="40" t="s">
        <v>25</v>
      </c>
      <c r="F533" s="47" t="s">
        <v>2352</v>
      </c>
      <c r="G533" s="40" t="s">
        <v>224</v>
      </c>
      <c r="H533" s="40" t="s">
        <v>33</v>
      </c>
      <c r="I533" s="40" t="s">
        <v>1050</v>
      </c>
      <c r="J533" s="40">
        <v>39.9</v>
      </c>
      <c r="K533" s="40">
        <v>28.95</v>
      </c>
      <c r="L533" s="40">
        <v>12.2</v>
      </c>
      <c r="M533" s="40"/>
      <c r="N533" s="40"/>
      <c r="O533" s="40"/>
      <c r="P533" s="40"/>
      <c r="Q533" s="40">
        <v>18</v>
      </c>
      <c r="R533" s="40">
        <v>167</v>
      </c>
      <c r="S533" s="40">
        <v>149</v>
      </c>
      <c r="T533" s="40">
        <v>84</v>
      </c>
      <c r="U533" s="40"/>
      <c r="V533" s="40"/>
      <c r="W533" s="40"/>
      <c r="X533" s="40" t="s">
        <v>1084</v>
      </c>
      <c r="Y533" s="40" t="s">
        <v>1085</v>
      </c>
      <c r="Z533" s="40" t="s">
        <v>1086</v>
      </c>
      <c r="AA533" s="40" t="s">
        <v>1087</v>
      </c>
      <c r="AB533" s="40" t="s">
        <v>1088</v>
      </c>
      <c r="AC533" s="40" t="s">
        <v>525</v>
      </c>
      <c r="AD533" s="40" t="s">
        <v>1100</v>
      </c>
      <c r="AE533" s="40"/>
      <c r="AF533" s="40"/>
    </row>
    <row r="534" spans="1:32">
      <c r="A534" s="40" t="s">
        <v>1784</v>
      </c>
      <c r="B534" s="88">
        <v>42152</v>
      </c>
      <c r="C534" s="40" t="s">
        <v>610</v>
      </c>
      <c r="D534" s="40" t="s">
        <v>32</v>
      </c>
      <c r="E534" s="40" t="s">
        <v>25</v>
      </c>
      <c r="F534" s="47" t="s">
        <v>2353</v>
      </c>
      <c r="G534" s="40" t="s">
        <v>224</v>
      </c>
      <c r="H534" s="40" t="s">
        <v>33</v>
      </c>
      <c r="I534" s="40" t="s">
        <v>1050</v>
      </c>
      <c r="J534" s="40">
        <v>27</v>
      </c>
      <c r="K534" s="40">
        <v>19.399999999999999</v>
      </c>
      <c r="L534" s="40">
        <v>11.55</v>
      </c>
      <c r="M534" s="40"/>
      <c r="N534" s="40"/>
      <c r="O534" s="40"/>
      <c r="P534" s="40"/>
      <c r="Q534" s="40">
        <v>18</v>
      </c>
      <c r="R534" s="40">
        <v>75</v>
      </c>
      <c r="S534" s="40">
        <v>57</v>
      </c>
      <c r="T534" s="40">
        <v>19</v>
      </c>
      <c r="U534" s="40"/>
      <c r="V534" s="40"/>
      <c r="W534" s="40"/>
      <c r="X534" s="40" t="s">
        <v>1090</v>
      </c>
      <c r="Y534" s="40" t="s">
        <v>1091</v>
      </c>
      <c r="Z534" s="40" t="s">
        <v>1092</v>
      </c>
      <c r="AA534" s="40"/>
      <c r="AB534" s="40" t="s">
        <v>1093</v>
      </c>
      <c r="AC534" s="40" t="s">
        <v>525</v>
      </c>
      <c r="AD534" s="40" t="s">
        <v>79</v>
      </c>
      <c r="AE534" s="40"/>
      <c r="AF534" s="40"/>
    </row>
    <row r="535" spans="1:32" s="91" customFormat="1">
      <c r="A535" s="40" t="s">
        <v>1784</v>
      </c>
      <c r="B535" s="88">
        <v>42152</v>
      </c>
      <c r="C535" s="40" t="s">
        <v>660</v>
      </c>
      <c r="D535" s="40" t="s">
        <v>30</v>
      </c>
      <c r="E535" s="40" t="s">
        <v>25</v>
      </c>
      <c r="F535" s="40" t="s">
        <v>2354</v>
      </c>
      <c r="G535" s="40" t="s">
        <v>26</v>
      </c>
      <c r="H535" s="40" t="s">
        <v>33</v>
      </c>
      <c r="I535" s="40" t="s">
        <v>836</v>
      </c>
      <c r="J535" s="40">
        <v>25.4</v>
      </c>
      <c r="K535" s="40">
        <v>19</v>
      </c>
      <c r="L535" s="40">
        <v>7.1</v>
      </c>
      <c r="M535" s="40"/>
      <c r="N535" s="40"/>
      <c r="O535" s="40"/>
      <c r="P535" s="40"/>
      <c r="Q535" s="40">
        <v>18</v>
      </c>
      <c r="R535" s="40">
        <v>64</v>
      </c>
      <c r="S535" s="40">
        <v>46</v>
      </c>
      <c r="T535" s="40">
        <v>20</v>
      </c>
      <c r="U535" s="40"/>
      <c r="V535" s="40"/>
      <c r="W535" s="40"/>
      <c r="X535" s="40" t="s">
        <v>1111</v>
      </c>
      <c r="Y535" s="40" t="s">
        <v>1112</v>
      </c>
      <c r="Z535" s="40" t="s">
        <v>1113</v>
      </c>
      <c r="AA535" s="40" t="s">
        <v>1114</v>
      </c>
      <c r="AB535" s="40" t="s">
        <v>1115</v>
      </c>
      <c r="AC535" s="40" t="s">
        <v>525</v>
      </c>
      <c r="AD535" s="40" t="s">
        <v>525</v>
      </c>
      <c r="AE535" s="40"/>
      <c r="AF535" s="40"/>
    </row>
    <row r="536" spans="1:32">
      <c r="A536" s="40" t="s">
        <v>1784</v>
      </c>
      <c r="B536" s="88">
        <v>42152</v>
      </c>
      <c r="C536" s="40" t="s">
        <v>671</v>
      </c>
      <c r="D536" s="40" t="s">
        <v>30</v>
      </c>
      <c r="E536" s="40" t="s">
        <v>25</v>
      </c>
      <c r="F536" s="47" t="s">
        <v>1552</v>
      </c>
      <c r="G536" s="40" t="s">
        <v>224</v>
      </c>
      <c r="H536" s="40" t="s">
        <v>27</v>
      </c>
      <c r="I536" s="40" t="s">
        <v>1013</v>
      </c>
      <c r="J536" s="40">
        <v>27.1</v>
      </c>
      <c r="K536" s="40">
        <v>19</v>
      </c>
      <c r="L536" s="40">
        <v>12</v>
      </c>
      <c r="M536" s="40"/>
      <c r="N536" s="40"/>
      <c r="O536" s="40"/>
      <c r="P536" s="40"/>
      <c r="Q536" s="40">
        <v>18</v>
      </c>
      <c r="R536" s="40">
        <v>56</v>
      </c>
      <c r="S536" s="40">
        <v>38</v>
      </c>
      <c r="T536" s="40">
        <v>12</v>
      </c>
      <c r="U536" s="40"/>
      <c r="V536" s="40"/>
      <c r="W536" s="40"/>
      <c r="X536" s="40" t="s">
        <v>1117</v>
      </c>
      <c r="Y536" s="40" t="s">
        <v>1118</v>
      </c>
      <c r="Z536" s="40" t="s">
        <v>1119</v>
      </c>
      <c r="AA536" s="40" t="s">
        <v>1120</v>
      </c>
      <c r="AB536" s="40" t="s">
        <v>1121</v>
      </c>
      <c r="AC536" s="40" t="s">
        <v>525</v>
      </c>
      <c r="AD536" s="40" t="s">
        <v>1129</v>
      </c>
      <c r="AE536" s="40"/>
      <c r="AF536" s="40"/>
    </row>
    <row r="537" spans="1:32">
      <c r="A537" s="40" t="s">
        <v>1784</v>
      </c>
      <c r="B537" s="88">
        <v>42152</v>
      </c>
      <c r="C537" s="40" t="s">
        <v>624</v>
      </c>
      <c r="D537" s="40" t="s">
        <v>30</v>
      </c>
      <c r="E537" s="40" t="s">
        <v>25</v>
      </c>
      <c r="F537" s="47" t="s">
        <v>1541</v>
      </c>
      <c r="G537" s="40" t="s">
        <v>224</v>
      </c>
      <c r="H537" s="40" t="s">
        <v>33</v>
      </c>
      <c r="I537" s="40" t="s">
        <v>1050</v>
      </c>
      <c r="J537" s="40">
        <v>25.85</v>
      </c>
      <c r="K537" s="40">
        <v>20.100000000000001</v>
      </c>
      <c r="L537" s="40">
        <v>10.3</v>
      </c>
      <c r="M537" s="40"/>
      <c r="N537" s="40"/>
      <c r="O537" s="40"/>
      <c r="P537" s="40"/>
      <c r="Q537" s="40">
        <v>18</v>
      </c>
      <c r="R537" s="40">
        <v>60</v>
      </c>
      <c r="S537" s="40">
        <v>42</v>
      </c>
      <c r="T537" s="40">
        <v>19</v>
      </c>
      <c r="U537" s="40"/>
      <c r="V537" s="40"/>
      <c r="W537" s="40"/>
      <c r="X537" s="40" t="s">
        <v>1101</v>
      </c>
      <c r="Y537" s="40" t="s">
        <v>1102</v>
      </c>
      <c r="Z537" s="40" t="s">
        <v>1103</v>
      </c>
      <c r="AA537" s="40" t="s">
        <v>1104</v>
      </c>
      <c r="AB537" s="40" t="s">
        <v>1105</v>
      </c>
      <c r="AC537" s="40" t="s">
        <v>525</v>
      </c>
      <c r="AD537" s="40" t="s">
        <v>525</v>
      </c>
      <c r="AE537" s="40"/>
      <c r="AF537" s="40"/>
    </row>
    <row r="538" spans="1:32">
      <c r="A538" s="40" t="s">
        <v>1784</v>
      </c>
      <c r="B538" s="88">
        <v>42152</v>
      </c>
      <c r="C538" s="40" t="s">
        <v>625</v>
      </c>
      <c r="D538" s="40" t="s">
        <v>30</v>
      </c>
      <c r="E538" s="40" t="s">
        <v>25</v>
      </c>
      <c r="F538" s="47" t="s">
        <v>2355</v>
      </c>
      <c r="G538" s="40" t="s">
        <v>224</v>
      </c>
      <c r="H538" s="40" t="s">
        <v>27</v>
      </c>
      <c r="I538" s="40" t="s">
        <v>1013</v>
      </c>
      <c r="J538" s="40">
        <v>26.3</v>
      </c>
      <c r="K538" s="40">
        <v>18.8</v>
      </c>
      <c r="L538" s="40">
        <v>14.6</v>
      </c>
      <c r="M538" s="40"/>
      <c r="N538" s="40"/>
      <c r="O538" s="40"/>
      <c r="P538" s="40"/>
      <c r="Q538" s="40">
        <v>18</v>
      </c>
      <c r="R538" s="40">
        <v>59</v>
      </c>
      <c r="S538" s="40">
        <v>41</v>
      </c>
      <c r="T538" s="40">
        <v>29</v>
      </c>
      <c r="U538" s="40"/>
      <c r="V538" s="40"/>
      <c r="W538" s="40"/>
      <c r="X538" s="40" t="s">
        <v>1106</v>
      </c>
      <c r="Y538" s="40" t="s">
        <v>1107</v>
      </c>
      <c r="Z538" s="40" t="s">
        <v>1108</v>
      </c>
      <c r="AA538" s="40" t="s">
        <v>1109</v>
      </c>
      <c r="AB538" s="40" t="s">
        <v>1110</v>
      </c>
      <c r="AC538" s="40" t="s">
        <v>525</v>
      </c>
      <c r="AD538" s="45" t="s">
        <v>79</v>
      </c>
      <c r="AE538" s="45" t="s">
        <v>2596</v>
      </c>
      <c r="AF538" s="40"/>
    </row>
    <row r="539" spans="1:32">
      <c r="A539" s="40" t="s">
        <v>1784</v>
      </c>
      <c r="B539" s="88">
        <v>42152</v>
      </c>
      <c r="C539" s="40" t="s">
        <v>616</v>
      </c>
      <c r="D539" s="40" t="s">
        <v>30</v>
      </c>
      <c r="E539" s="40" t="s">
        <v>25</v>
      </c>
      <c r="F539" s="47" t="s">
        <v>2356</v>
      </c>
      <c r="G539" s="40" t="s">
        <v>26</v>
      </c>
      <c r="H539" s="40" t="s">
        <v>33</v>
      </c>
      <c r="I539" s="40" t="s">
        <v>836</v>
      </c>
      <c r="J539" s="40">
        <v>25.65</v>
      </c>
      <c r="K539" s="40">
        <v>18.899999999999999</v>
      </c>
      <c r="L539" s="40">
        <v>9</v>
      </c>
      <c r="M539" s="40"/>
      <c r="N539" s="40"/>
      <c r="O539" s="40"/>
      <c r="P539" s="40"/>
      <c r="Q539" s="40">
        <v>18</v>
      </c>
      <c r="R539" s="40">
        <v>60</v>
      </c>
      <c r="S539" s="40">
        <v>42</v>
      </c>
      <c r="T539" s="40">
        <v>28</v>
      </c>
      <c r="U539" s="40"/>
      <c r="V539" s="40"/>
      <c r="W539" s="40"/>
      <c r="X539" s="40" t="s">
        <v>1095</v>
      </c>
      <c r="Y539" s="40" t="s">
        <v>1096</v>
      </c>
      <c r="Z539" s="40" t="s">
        <v>1097</v>
      </c>
      <c r="AA539" s="40" t="s">
        <v>1098</v>
      </c>
      <c r="AB539" s="40" t="s">
        <v>1099</v>
      </c>
      <c r="AC539" s="40" t="s">
        <v>525</v>
      </c>
      <c r="AD539" s="40" t="s">
        <v>79</v>
      </c>
      <c r="AE539" s="40" t="s">
        <v>959</v>
      </c>
      <c r="AF539" s="40"/>
    </row>
    <row r="540" spans="1:32">
      <c r="A540" s="40" t="s">
        <v>1785</v>
      </c>
      <c r="B540" s="88">
        <v>42153</v>
      </c>
      <c r="C540" s="40" t="s">
        <v>591</v>
      </c>
      <c r="D540" s="40" t="s">
        <v>36</v>
      </c>
      <c r="E540" s="40" t="s">
        <v>25</v>
      </c>
      <c r="F540" s="47" t="s">
        <v>2357</v>
      </c>
      <c r="G540" s="40" t="s">
        <v>224</v>
      </c>
      <c r="H540" s="40" t="s">
        <v>33</v>
      </c>
      <c r="I540" s="40" t="s">
        <v>963</v>
      </c>
      <c r="J540" s="40">
        <v>34.65</v>
      </c>
      <c r="K540" s="40"/>
      <c r="L540" s="40"/>
      <c r="M540" s="40">
        <v>139</v>
      </c>
      <c r="N540" s="40">
        <v>103.2</v>
      </c>
      <c r="O540" s="40">
        <f>(N540/M540)*100</f>
        <v>74.24460431654677</v>
      </c>
      <c r="P540" s="40"/>
      <c r="Q540" s="40">
        <v>18</v>
      </c>
      <c r="R540" s="40">
        <v>116</v>
      </c>
      <c r="S540" s="40">
        <v>98</v>
      </c>
      <c r="T540" s="40">
        <v>0</v>
      </c>
      <c r="U540" s="40"/>
      <c r="V540" s="40" t="s">
        <v>1122</v>
      </c>
      <c r="W540" s="40"/>
      <c r="X540" s="40"/>
      <c r="Y540" s="40"/>
      <c r="Z540" s="40"/>
      <c r="AA540" s="40"/>
      <c r="AB540" s="40"/>
      <c r="AC540" s="40"/>
      <c r="AD540" s="40" t="s">
        <v>750</v>
      </c>
      <c r="AE540" s="40" t="s">
        <v>1179</v>
      </c>
      <c r="AF540" s="40"/>
    </row>
    <row r="541" spans="1:32" s="91" customFormat="1">
      <c r="A541" s="40" t="s">
        <v>1785</v>
      </c>
      <c r="B541" s="88">
        <v>42153</v>
      </c>
      <c r="C541" s="40" t="s">
        <v>656</v>
      </c>
      <c r="D541" s="40" t="s">
        <v>146</v>
      </c>
      <c r="E541" s="40" t="s">
        <v>25</v>
      </c>
      <c r="F541" s="47" t="s">
        <v>1576</v>
      </c>
      <c r="G541" s="40" t="s">
        <v>26</v>
      </c>
      <c r="H541" s="40" t="s">
        <v>27</v>
      </c>
      <c r="I541" s="40" t="s">
        <v>769</v>
      </c>
      <c r="J541" s="40">
        <v>19.600000000000001</v>
      </c>
      <c r="K541" s="40">
        <v>18.3</v>
      </c>
      <c r="L541" s="40">
        <v>19.600000000000001</v>
      </c>
      <c r="M541" s="40"/>
      <c r="N541" s="40"/>
      <c r="O541" s="40"/>
      <c r="P541" s="40"/>
      <c r="Q541" s="40">
        <v>18</v>
      </c>
      <c r="R541" s="40">
        <v>65</v>
      </c>
      <c r="S541" s="40">
        <v>47</v>
      </c>
      <c r="T541" s="40">
        <v>0</v>
      </c>
      <c r="U541" s="40"/>
      <c r="V541" s="40"/>
      <c r="W541" s="40"/>
      <c r="X541" s="40" t="s">
        <v>1130</v>
      </c>
      <c r="Y541" s="40"/>
      <c r="Z541" s="40"/>
      <c r="AA541" s="40" t="s">
        <v>1131</v>
      </c>
      <c r="AB541" s="40" t="s">
        <v>1132</v>
      </c>
      <c r="AC541" s="40" t="s">
        <v>525</v>
      </c>
      <c r="AD541" s="40" t="s">
        <v>79</v>
      </c>
      <c r="AE541" s="40"/>
      <c r="AF541" s="40"/>
    </row>
    <row r="542" spans="1:32">
      <c r="A542" s="40" t="s">
        <v>1785</v>
      </c>
      <c r="B542" s="88">
        <v>42153</v>
      </c>
      <c r="C542" s="40" t="s">
        <v>680</v>
      </c>
      <c r="D542" s="40" t="s">
        <v>29</v>
      </c>
      <c r="E542" s="40" t="s">
        <v>25</v>
      </c>
      <c r="F542" s="47" t="s">
        <v>1551</v>
      </c>
      <c r="G542" s="40" t="s">
        <v>224</v>
      </c>
      <c r="H542" s="40" t="s">
        <v>33</v>
      </c>
      <c r="I542" s="40" t="s">
        <v>1050</v>
      </c>
      <c r="J542" s="40">
        <v>38.75</v>
      </c>
      <c r="K542" s="40">
        <v>25.8</v>
      </c>
      <c r="L542" s="40">
        <v>9.6</v>
      </c>
      <c r="M542" s="40"/>
      <c r="N542" s="40"/>
      <c r="O542" s="40"/>
      <c r="P542" s="40"/>
      <c r="Q542" s="40">
        <v>18</v>
      </c>
      <c r="R542" s="40">
        <v>120</v>
      </c>
      <c r="S542" s="40">
        <v>102</v>
      </c>
      <c r="T542" s="40">
        <v>35</v>
      </c>
      <c r="U542" s="40"/>
      <c r="V542" s="40"/>
      <c r="W542" s="40"/>
      <c r="X542" s="40" t="s">
        <v>1135</v>
      </c>
      <c r="Y542" s="40" t="s">
        <v>1136</v>
      </c>
      <c r="Z542" s="40"/>
      <c r="AA542" s="40" t="s">
        <v>1137</v>
      </c>
      <c r="AB542" s="40" t="s">
        <v>1138</v>
      </c>
      <c r="AC542" s="40" t="s">
        <v>525</v>
      </c>
      <c r="AD542" s="40" t="s">
        <v>306</v>
      </c>
      <c r="AE542" s="40" t="s">
        <v>1161</v>
      </c>
      <c r="AF542" s="40"/>
    </row>
    <row r="543" spans="1:32">
      <c r="A543" s="40" t="s">
        <v>1785</v>
      </c>
      <c r="B543" s="88">
        <v>42153</v>
      </c>
      <c r="C543" s="40" t="s">
        <v>617</v>
      </c>
      <c r="D543" s="40" t="s">
        <v>32</v>
      </c>
      <c r="E543" s="40" t="s">
        <v>25</v>
      </c>
      <c r="F543" s="47" t="s">
        <v>2609</v>
      </c>
      <c r="G543" s="40" t="s">
        <v>224</v>
      </c>
      <c r="H543" s="40" t="s">
        <v>33</v>
      </c>
      <c r="I543" s="40" t="s">
        <v>1123</v>
      </c>
      <c r="J543" s="40">
        <v>26.6</v>
      </c>
      <c r="K543" s="40">
        <v>19.8</v>
      </c>
      <c r="L543" s="40">
        <v>11</v>
      </c>
      <c r="M543" s="40"/>
      <c r="N543" s="40"/>
      <c r="O543" s="40"/>
      <c r="P543" s="40"/>
      <c r="Q543" s="40">
        <v>18</v>
      </c>
      <c r="R543" s="40">
        <v>79</v>
      </c>
      <c r="S543" s="40">
        <v>61</v>
      </c>
      <c r="T543" s="40">
        <v>7</v>
      </c>
      <c r="U543" s="40"/>
      <c r="V543" s="40"/>
      <c r="W543" s="40"/>
      <c r="X543" s="40" t="s">
        <v>1124</v>
      </c>
      <c r="Y543" s="40" t="s">
        <v>1125</v>
      </c>
      <c r="Z543" s="40" t="s">
        <v>1126</v>
      </c>
      <c r="AA543" s="40" t="s">
        <v>1127</v>
      </c>
      <c r="AB543" s="40" t="s">
        <v>1128</v>
      </c>
      <c r="AC543" s="40" t="s">
        <v>525</v>
      </c>
      <c r="AD543" s="40" t="s">
        <v>306</v>
      </c>
      <c r="AE543" s="40"/>
      <c r="AF543" s="40"/>
    </row>
    <row r="544" spans="1:32">
      <c r="A544" s="40" t="s">
        <v>1786</v>
      </c>
      <c r="B544" s="88">
        <v>42154</v>
      </c>
      <c r="C544" s="40" t="s">
        <v>600</v>
      </c>
      <c r="D544" s="40" t="s">
        <v>239</v>
      </c>
      <c r="E544" s="40" t="s">
        <v>25</v>
      </c>
      <c r="F544" s="47" t="s">
        <v>1585</v>
      </c>
      <c r="G544" s="40" t="s">
        <v>26</v>
      </c>
      <c r="H544" s="40" t="s">
        <v>27</v>
      </c>
      <c r="I544" s="40"/>
      <c r="J544" s="40">
        <v>45.65</v>
      </c>
      <c r="K544" s="40"/>
      <c r="L544" s="40"/>
      <c r="M544" s="40">
        <v>186.05</v>
      </c>
      <c r="N544" s="40">
        <v>174.2</v>
      </c>
      <c r="O544" s="40">
        <f>(N544/M544)*100</f>
        <v>93.630744423542041</v>
      </c>
      <c r="P544" s="40"/>
      <c r="Q544" s="40">
        <v>19</v>
      </c>
      <c r="R544" s="40">
        <v>175</v>
      </c>
      <c r="S544" s="40">
        <v>156</v>
      </c>
      <c r="T544" s="40">
        <v>0</v>
      </c>
      <c r="U544" s="40"/>
      <c r="V544" s="40"/>
      <c r="W544" s="40"/>
      <c r="X544" s="40"/>
      <c r="Y544" s="40"/>
      <c r="Z544" s="40" t="s">
        <v>1150</v>
      </c>
      <c r="AA544" s="40" t="s">
        <v>1151</v>
      </c>
      <c r="AB544" s="40" t="s">
        <v>1152</v>
      </c>
      <c r="AC544" s="40" t="s">
        <v>525</v>
      </c>
      <c r="AD544" s="40" t="s">
        <v>79</v>
      </c>
      <c r="AE544" s="40"/>
      <c r="AF544" s="40"/>
    </row>
    <row r="545" spans="1:32">
      <c r="A545" s="40" t="s">
        <v>1786</v>
      </c>
      <c r="B545" s="88">
        <v>42154</v>
      </c>
      <c r="C545" s="40" t="s">
        <v>656</v>
      </c>
      <c r="D545" s="40" t="s">
        <v>29</v>
      </c>
      <c r="E545" s="40" t="s">
        <v>25</v>
      </c>
      <c r="F545" s="47" t="s">
        <v>1546</v>
      </c>
      <c r="G545" s="40" t="s">
        <v>224</v>
      </c>
      <c r="H545" s="40" t="s">
        <v>27</v>
      </c>
      <c r="I545" s="40" t="s">
        <v>1174</v>
      </c>
      <c r="J545" s="40">
        <v>37.4</v>
      </c>
      <c r="K545" s="40">
        <v>26.3</v>
      </c>
      <c r="L545" s="40">
        <v>17.05</v>
      </c>
      <c r="M545" s="40"/>
      <c r="N545" s="40"/>
      <c r="O545" s="40"/>
      <c r="P545" s="40"/>
      <c r="Q545" s="40">
        <v>18</v>
      </c>
      <c r="R545" s="40">
        <v>120</v>
      </c>
      <c r="S545" s="40">
        <v>102</v>
      </c>
      <c r="T545" s="40">
        <v>85</v>
      </c>
      <c r="U545" s="40"/>
      <c r="V545" s="40"/>
      <c r="W545" s="40"/>
      <c r="X545" s="40" t="s">
        <v>1175</v>
      </c>
      <c r="Y545" s="40" t="s">
        <v>1176</v>
      </c>
      <c r="Z545" s="40"/>
      <c r="AA545" s="40" t="s">
        <v>1177</v>
      </c>
      <c r="AB545" s="40" t="s">
        <v>1178</v>
      </c>
      <c r="AC545" s="40" t="s">
        <v>750</v>
      </c>
      <c r="AD545" s="40" t="s">
        <v>750</v>
      </c>
      <c r="AE545" s="40"/>
      <c r="AF545" s="40"/>
    </row>
    <row r="546" spans="1:32">
      <c r="A546" s="40" t="s">
        <v>1786</v>
      </c>
      <c r="B546" s="88">
        <v>42154</v>
      </c>
      <c r="C546" s="40" t="s">
        <v>661</v>
      </c>
      <c r="D546" s="40" t="s">
        <v>29</v>
      </c>
      <c r="E546" s="40" t="s">
        <v>25</v>
      </c>
      <c r="F546" s="40" t="s">
        <v>1534</v>
      </c>
      <c r="G546" s="40" t="s">
        <v>224</v>
      </c>
      <c r="H546" s="40" t="s">
        <v>33</v>
      </c>
      <c r="I546" s="40" t="s">
        <v>851</v>
      </c>
      <c r="J546" s="40">
        <v>39.4</v>
      </c>
      <c r="K546" s="40">
        <v>26.5</v>
      </c>
      <c r="L546" s="40">
        <v>12.4</v>
      </c>
      <c r="M546" s="40"/>
      <c r="N546" s="40"/>
      <c r="O546" s="40"/>
      <c r="P546" s="40"/>
      <c r="Q546" s="40">
        <v>18</v>
      </c>
      <c r="R546" s="40">
        <v>154</v>
      </c>
      <c r="S546" s="40">
        <v>136</v>
      </c>
      <c r="T546" s="40">
        <v>30</v>
      </c>
      <c r="U546" s="40"/>
      <c r="V546" s="40"/>
      <c r="W546" s="40"/>
      <c r="X546" s="40" t="s">
        <v>1180</v>
      </c>
      <c r="Y546" s="40" t="s">
        <v>1181</v>
      </c>
      <c r="Z546" s="40" t="s">
        <v>1182</v>
      </c>
      <c r="AA546" s="40" t="s">
        <v>1183</v>
      </c>
      <c r="AB546" s="40" t="s">
        <v>1184</v>
      </c>
      <c r="AC546" s="40" t="s">
        <v>750</v>
      </c>
      <c r="AD546" s="40" t="s">
        <v>750</v>
      </c>
      <c r="AE546" s="40" t="s">
        <v>1074</v>
      </c>
      <c r="AF546" s="40"/>
    </row>
    <row r="547" spans="1:32">
      <c r="A547" s="40" t="s">
        <v>1786</v>
      </c>
      <c r="B547" s="88">
        <v>42154</v>
      </c>
      <c r="C547" s="40" t="s">
        <v>622</v>
      </c>
      <c r="D547" s="40" t="s">
        <v>32</v>
      </c>
      <c r="E547" s="40" t="s">
        <v>25</v>
      </c>
      <c r="F547" s="47" t="s">
        <v>2358</v>
      </c>
      <c r="G547" s="40" t="s">
        <v>224</v>
      </c>
      <c r="H547" s="40" t="s">
        <v>27</v>
      </c>
      <c r="I547" s="40" t="s">
        <v>1013</v>
      </c>
      <c r="J547" s="40">
        <v>26.55</v>
      </c>
      <c r="K547" s="40">
        <v>19.5</v>
      </c>
      <c r="L547" s="40">
        <v>15</v>
      </c>
      <c r="M547" s="40"/>
      <c r="N547" s="40"/>
      <c r="O547" s="40"/>
      <c r="P547" s="40"/>
      <c r="Q547" s="40">
        <v>18</v>
      </c>
      <c r="R547" s="40">
        <v>75</v>
      </c>
      <c r="S547" s="40">
        <v>57</v>
      </c>
      <c r="T547" s="40">
        <v>23</v>
      </c>
      <c r="U547" s="40"/>
      <c r="V547" s="40"/>
      <c r="W547" s="40"/>
      <c r="X547" s="40" t="s">
        <v>1158</v>
      </c>
      <c r="Y547" s="40" t="s">
        <v>1159</v>
      </c>
      <c r="Z547" s="40"/>
      <c r="AA547" s="40"/>
      <c r="AB547" s="40" t="s">
        <v>1160</v>
      </c>
      <c r="AC547" s="40" t="s">
        <v>525</v>
      </c>
      <c r="AD547" s="40" t="s">
        <v>79</v>
      </c>
      <c r="AE547" s="40" t="s">
        <v>1145</v>
      </c>
      <c r="AF547" s="40"/>
    </row>
    <row r="548" spans="1:32">
      <c r="A548" s="40" t="s">
        <v>1786</v>
      </c>
      <c r="B548" s="88">
        <v>42154</v>
      </c>
      <c r="C548" s="40" t="s">
        <v>586</v>
      </c>
      <c r="D548" s="40" t="s">
        <v>32</v>
      </c>
      <c r="E548" s="40" t="s">
        <v>25</v>
      </c>
      <c r="F548" s="47" t="s">
        <v>2359</v>
      </c>
      <c r="G548" s="40" t="s">
        <v>224</v>
      </c>
      <c r="H548" s="40" t="s">
        <v>27</v>
      </c>
      <c r="I548" s="40" t="s">
        <v>1013</v>
      </c>
      <c r="J548" s="40">
        <v>25.8</v>
      </c>
      <c r="K548" s="40">
        <v>18.7</v>
      </c>
      <c r="L548" s="40">
        <v>12</v>
      </c>
      <c r="M548" s="40"/>
      <c r="N548" s="40"/>
      <c r="O548" s="40"/>
      <c r="P548" s="40"/>
      <c r="Q548" s="40">
        <v>18</v>
      </c>
      <c r="R548" s="40">
        <v>59</v>
      </c>
      <c r="S548" s="40">
        <v>41</v>
      </c>
      <c r="T548" s="40">
        <v>30</v>
      </c>
      <c r="U548" s="40"/>
      <c r="V548" s="40"/>
      <c r="W548" s="40"/>
      <c r="X548" s="40" t="s">
        <v>1141</v>
      </c>
      <c r="Y548" s="40" t="s">
        <v>1142</v>
      </c>
      <c r="Z548" s="40"/>
      <c r="AA548" s="40" t="s">
        <v>1143</v>
      </c>
      <c r="AB548" s="40" t="s">
        <v>1144</v>
      </c>
      <c r="AC548" s="40" t="s">
        <v>525</v>
      </c>
      <c r="AD548" s="40" t="s">
        <v>750</v>
      </c>
      <c r="AE548" s="40"/>
      <c r="AF548" s="40"/>
    </row>
    <row r="549" spans="1:32">
      <c r="A549" s="40" t="s">
        <v>1786</v>
      </c>
      <c r="B549" s="88">
        <v>42154</v>
      </c>
      <c r="C549" s="40" t="s">
        <v>642</v>
      </c>
      <c r="D549" s="40" t="s">
        <v>32</v>
      </c>
      <c r="E549" s="40" t="s">
        <v>25</v>
      </c>
      <c r="F549" s="47" t="s">
        <v>2360</v>
      </c>
      <c r="G549" s="40" t="s">
        <v>224</v>
      </c>
      <c r="H549" s="40" t="s">
        <v>66</v>
      </c>
      <c r="I549" s="40" t="s">
        <v>1162</v>
      </c>
      <c r="J549" s="40">
        <v>25</v>
      </c>
      <c r="K549" s="40">
        <v>18.100000000000001</v>
      </c>
      <c r="L549" s="40">
        <v>9.9</v>
      </c>
      <c r="M549" s="40"/>
      <c r="N549" s="40"/>
      <c r="O549" s="40"/>
      <c r="P549" s="40"/>
      <c r="Q549" s="40">
        <v>18</v>
      </c>
      <c r="R549" s="40">
        <v>64</v>
      </c>
      <c r="S549" s="40">
        <v>46</v>
      </c>
      <c r="T549" s="40">
        <v>15</v>
      </c>
      <c r="U549" s="40"/>
      <c r="V549" s="40"/>
      <c r="W549" s="40"/>
      <c r="X549" s="40" t="s">
        <v>1163</v>
      </c>
      <c r="Y549" s="40" t="s">
        <v>1164</v>
      </c>
      <c r="Z549" s="40"/>
      <c r="AA549" s="40" t="s">
        <v>1165</v>
      </c>
      <c r="AB549" s="40" t="s">
        <v>1166</v>
      </c>
      <c r="AC549" s="40" t="s">
        <v>750</v>
      </c>
      <c r="AD549" s="40" t="s">
        <v>525</v>
      </c>
      <c r="AE549" s="40" t="s">
        <v>1200</v>
      </c>
      <c r="AF549" s="40"/>
    </row>
    <row r="550" spans="1:32">
      <c r="A550" s="40" t="s">
        <v>1786</v>
      </c>
      <c r="B550" s="88">
        <v>42154</v>
      </c>
      <c r="C550" s="40" t="s">
        <v>644</v>
      </c>
      <c r="D550" s="40" t="s">
        <v>30</v>
      </c>
      <c r="E550" s="40" t="s">
        <v>25</v>
      </c>
      <c r="F550" s="47" t="s">
        <v>2361</v>
      </c>
      <c r="G550" s="40" t="s">
        <v>26</v>
      </c>
      <c r="H550" s="40" t="s">
        <v>33</v>
      </c>
      <c r="I550" s="40" t="s">
        <v>903</v>
      </c>
      <c r="J550" s="40">
        <v>25</v>
      </c>
      <c r="K550" s="40">
        <v>17</v>
      </c>
      <c r="L550" s="40">
        <v>8.3000000000000007</v>
      </c>
      <c r="M550" s="40"/>
      <c r="N550" s="40"/>
      <c r="O550" s="40"/>
      <c r="P550" s="40"/>
      <c r="Q550" s="40">
        <v>18</v>
      </c>
      <c r="R550" s="40">
        <v>54</v>
      </c>
      <c r="S550" s="40">
        <v>36</v>
      </c>
      <c r="T550" s="40">
        <v>36</v>
      </c>
      <c r="U550" s="40"/>
      <c r="V550" s="40"/>
      <c r="W550" s="40"/>
      <c r="X550" s="40" t="s">
        <v>1168</v>
      </c>
      <c r="Y550" s="40" t="s">
        <v>1169</v>
      </c>
      <c r="Z550" s="40"/>
      <c r="AA550" s="40"/>
      <c r="AB550" s="40"/>
      <c r="AC550" s="40" t="s">
        <v>750</v>
      </c>
      <c r="AD550" s="40" t="s">
        <v>750</v>
      </c>
      <c r="AE550" s="40"/>
      <c r="AF550" s="40"/>
    </row>
    <row r="551" spans="1:32">
      <c r="A551" s="40" t="s">
        <v>1786</v>
      </c>
      <c r="B551" s="88">
        <v>42154</v>
      </c>
      <c r="C551" s="40" t="s">
        <v>684</v>
      </c>
      <c r="D551" s="40" t="s">
        <v>30</v>
      </c>
      <c r="E551" s="40" t="s">
        <v>25</v>
      </c>
      <c r="F551" s="47" t="s">
        <v>2362</v>
      </c>
      <c r="G551" s="40" t="s">
        <v>224</v>
      </c>
      <c r="H551" s="40" t="s">
        <v>27</v>
      </c>
      <c r="I551" s="40" t="s">
        <v>1013</v>
      </c>
      <c r="J551" s="40">
        <v>25.7</v>
      </c>
      <c r="K551" s="40">
        <v>17.399999999999999</v>
      </c>
      <c r="L551" s="40">
        <v>13.9</v>
      </c>
      <c r="M551" s="40"/>
      <c r="N551" s="40"/>
      <c r="O551" s="40"/>
      <c r="P551" s="40"/>
      <c r="Q551" s="40">
        <v>18</v>
      </c>
      <c r="R551" s="40">
        <v>55</v>
      </c>
      <c r="S551" s="40">
        <v>37</v>
      </c>
      <c r="T551" s="40">
        <v>44</v>
      </c>
      <c r="U551" s="40"/>
      <c r="V551" s="40"/>
      <c r="W551" s="40"/>
      <c r="X551" s="40" t="s">
        <v>1185</v>
      </c>
      <c r="Y551" s="40" t="s">
        <v>1186</v>
      </c>
      <c r="Z551" s="40"/>
      <c r="AA551" s="40" t="s">
        <v>1187</v>
      </c>
      <c r="AB551" s="40" t="s">
        <v>1188</v>
      </c>
      <c r="AC551" s="40" t="s">
        <v>750</v>
      </c>
      <c r="AD551" s="40" t="s">
        <v>750</v>
      </c>
      <c r="AE551" s="40"/>
      <c r="AF551" s="40"/>
    </row>
    <row r="552" spans="1:32">
      <c r="A552" s="40" t="s">
        <v>1786</v>
      </c>
      <c r="B552" s="88">
        <v>42154</v>
      </c>
      <c r="C552" s="40" t="s">
        <v>650</v>
      </c>
      <c r="D552" s="40" t="s">
        <v>30</v>
      </c>
      <c r="E552" s="40" t="s">
        <v>25</v>
      </c>
      <c r="F552" s="47" t="s">
        <v>2363</v>
      </c>
      <c r="G552" s="40" t="s">
        <v>26</v>
      </c>
      <c r="H552" s="40" t="s">
        <v>27</v>
      </c>
      <c r="I552" s="40"/>
      <c r="J552" s="40">
        <v>26.3</v>
      </c>
      <c r="K552" s="40">
        <v>18.149999999999999</v>
      </c>
      <c r="L552" s="40">
        <v>14.8</v>
      </c>
      <c r="M552" s="40"/>
      <c r="N552" s="40"/>
      <c r="O552" s="40"/>
      <c r="P552" s="40"/>
      <c r="Q552" s="40">
        <v>18</v>
      </c>
      <c r="R552" s="40">
        <v>63</v>
      </c>
      <c r="S552" s="40">
        <v>45</v>
      </c>
      <c r="T552" s="40">
        <v>20</v>
      </c>
      <c r="U552" s="40"/>
      <c r="V552" s="40"/>
      <c r="W552" s="40"/>
      <c r="X552" s="40" t="s">
        <v>1170</v>
      </c>
      <c r="Y552" s="40" t="s">
        <v>1171</v>
      </c>
      <c r="Z552" s="40"/>
      <c r="AA552" s="40" t="s">
        <v>1172</v>
      </c>
      <c r="AB552" s="40" t="s">
        <v>1173</v>
      </c>
      <c r="AC552" s="40" t="s">
        <v>750</v>
      </c>
      <c r="AD552" s="40" t="s">
        <v>1213</v>
      </c>
      <c r="AE552" s="40"/>
      <c r="AF552" s="40"/>
    </row>
    <row r="553" spans="1:32">
      <c r="A553" s="40" t="s">
        <v>1787</v>
      </c>
      <c r="B553" s="88">
        <v>42155</v>
      </c>
      <c r="C553" s="40" t="s">
        <v>663</v>
      </c>
      <c r="D553" s="40" t="s">
        <v>121</v>
      </c>
      <c r="E553" s="40" t="s">
        <v>25</v>
      </c>
      <c r="F553" s="47" t="s">
        <v>2598</v>
      </c>
      <c r="G553" s="40" t="s">
        <v>26</v>
      </c>
      <c r="H553" s="40" t="s">
        <v>33</v>
      </c>
      <c r="I553" s="40" t="s">
        <v>903</v>
      </c>
      <c r="J553" s="40">
        <v>51.35</v>
      </c>
      <c r="K553" s="40"/>
      <c r="L553" s="40"/>
      <c r="M553" s="40">
        <v>192.05</v>
      </c>
      <c r="N553" s="40">
        <v>198.8</v>
      </c>
      <c r="O553" s="40">
        <f>(N553/M553)*100</f>
        <v>103.51470971101276</v>
      </c>
      <c r="P553" s="40">
        <v>37</v>
      </c>
      <c r="Q553" s="40">
        <v>18</v>
      </c>
      <c r="R553" s="40">
        <v>206</v>
      </c>
      <c r="S553" s="40">
        <v>188</v>
      </c>
      <c r="T553" s="40">
        <v>0</v>
      </c>
      <c r="U553" s="40"/>
      <c r="V553" s="40"/>
      <c r="W553" s="40"/>
      <c r="X553" s="40"/>
      <c r="Y553" s="40"/>
      <c r="Z553" s="40"/>
      <c r="AA553" s="40" t="s">
        <v>1220</v>
      </c>
      <c r="AB553" s="40" t="s">
        <v>1221</v>
      </c>
      <c r="AC553" s="40" t="s">
        <v>525</v>
      </c>
      <c r="AD553" s="40" t="s">
        <v>525</v>
      </c>
      <c r="AE553" s="40"/>
      <c r="AF553" s="40"/>
    </row>
    <row r="554" spans="1:32">
      <c r="A554" s="40" t="s">
        <v>1787</v>
      </c>
      <c r="B554" s="88">
        <v>42155</v>
      </c>
      <c r="C554" s="40" t="s">
        <v>655</v>
      </c>
      <c r="D554" s="40" t="s">
        <v>35</v>
      </c>
      <c r="E554" s="40" t="s">
        <v>25</v>
      </c>
      <c r="F554" s="47" t="s">
        <v>2364</v>
      </c>
      <c r="G554" s="40" t="s">
        <v>224</v>
      </c>
      <c r="H554" s="40" t="s">
        <v>33</v>
      </c>
      <c r="I554" s="40" t="s">
        <v>1215</v>
      </c>
      <c r="J554" s="40">
        <v>24.8</v>
      </c>
      <c r="K554" s="40">
        <v>17.5</v>
      </c>
      <c r="L554" s="40">
        <v>9.4</v>
      </c>
      <c r="M554" s="40"/>
      <c r="N554" s="40"/>
      <c r="O554" s="40"/>
      <c r="P554" s="40"/>
      <c r="Q554" s="40">
        <v>18</v>
      </c>
      <c r="R554" s="40">
        <v>58</v>
      </c>
      <c r="S554" s="40">
        <v>40</v>
      </c>
      <c r="T554" s="40">
        <v>0</v>
      </c>
      <c r="U554" s="40"/>
      <c r="V554" s="40"/>
      <c r="W554" s="40"/>
      <c r="X554" s="40" t="s">
        <v>1216</v>
      </c>
      <c r="Y554" s="40"/>
      <c r="Z554" s="40" t="s">
        <v>1217</v>
      </c>
      <c r="AA554" s="40"/>
      <c r="AB554" s="40" t="s">
        <v>1218</v>
      </c>
      <c r="AC554" s="40" t="s">
        <v>525</v>
      </c>
      <c r="AD554" s="40" t="s">
        <v>750</v>
      </c>
      <c r="AE554" s="40" t="s">
        <v>821</v>
      </c>
      <c r="AF554" s="40"/>
    </row>
    <row r="555" spans="1:32">
      <c r="A555" s="40" t="s">
        <v>1787</v>
      </c>
      <c r="B555" s="88">
        <v>42155</v>
      </c>
      <c r="C555" s="40" t="s">
        <v>623</v>
      </c>
      <c r="D555" s="40" t="s">
        <v>239</v>
      </c>
      <c r="E555" s="40" t="s">
        <v>25</v>
      </c>
      <c r="F555" s="47" t="s">
        <v>1425</v>
      </c>
      <c r="G555" s="40" t="s">
        <v>26</v>
      </c>
      <c r="H555" s="40" t="s">
        <v>27</v>
      </c>
      <c r="I555" s="40" t="s">
        <v>769</v>
      </c>
      <c r="J555" s="40">
        <v>44.35</v>
      </c>
      <c r="K555" s="40"/>
      <c r="L555" s="40"/>
      <c r="M555" s="40">
        <v>189.15</v>
      </c>
      <c r="N555" s="40">
        <v>182.4</v>
      </c>
      <c r="O555" s="40">
        <f>(N555/M555)*100</f>
        <v>96.431403647898492</v>
      </c>
      <c r="P555" s="40">
        <v>42.4</v>
      </c>
      <c r="Q555" s="40">
        <v>18</v>
      </c>
      <c r="R555" s="40">
        <v>199</v>
      </c>
      <c r="S555" s="40">
        <v>181</v>
      </c>
      <c r="T555" s="40">
        <v>0</v>
      </c>
      <c r="U555" s="40"/>
      <c r="V555" s="40" t="s">
        <v>1018</v>
      </c>
      <c r="W555" s="40"/>
      <c r="X555" s="40"/>
      <c r="Y555" s="40"/>
      <c r="Z555" s="40"/>
      <c r="AA555" s="40"/>
      <c r="AB555" s="40"/>
      <c r="AC555" s="40" t="s">
        <v>525</v>
      </c>
      <c r="AD555" s="40" t="s">
        <v>750</v>
      </c>
      <c r="AE555" s="40"/>
      <c r="AF555" s="40"/>
    </row>
    <row r="556" spans="1:32">
      <c r="A556" s="40" t="s">
        <v>1787</v>
      </c>
      <c r="B556" s="88">
        <v>42155</v>
      </c>
      <c r="C556" s="40" t="s">
        <v>597</v>
      </c>
      <c r="D556" s="40" t="s">
        <v>32</v>
      </c>
      <c r="E556" s="40" t="s">
        <v>25</v>
      </c>
      <c r="F556" s="47" t="s">
        <v>2365</v>
      </c>
      <c r="G556" s="40" t="s">
        <v>224</v>
      </c>
      <c r="H556" s="40" t="s">
        <v>90</v>
      </c>
      <c r="I556" s="40" t="s">
        <v>1197</v>
      </c>
      <c r="J556" s="40">
        <v>27.15</v>
      </c>
      <c r="K556" s="40">
        <v>16.600000000000001</v>
      </c>
      <c r="L556" s="40">
        <v>10</v>
      </c>
      <c r="M556" s="40"/>
      <c r="N556" s="40"/>
      <c r="O556" s="40"/>
      <c r="P556" s="40"/>
      <c r="Q556" s="40">
        <v>19</v>
      </c>
      <c r="R556" s="40">
        <v>66</v>
      </c>
      <c r="S556" s="40">
        <v>47</v>
      </c>
      <c r="T556" s="40">
        <v>12</v>
      </c>
      <c r="U556" s="40"/>
      <c r="V556" s="40"/>
      <c r="W556" s="40"/>
      <c r="X556" s="40" t="s">
        <v>1198</v>
      </c>
      <c r="Y556" s="40" t="s">
        <v>1199</v>
      </c>
      <c r="Z556" s="40"/>
      <c r="AA556" s="40"/>
      <c r="AB556" s="40"/>
      <c r="AC556" s="40" t="s">
        <v>750</v>
      </c>
      <c r="AD556" s="40" t="s">
        <v>525</v>
      </c>
      <c r="AE556" s="40"/>
      <c r="AF556" s="40"/>
    </row>
    <row r="557" spans="1:32" s="89" customFormat="1">
      <c r="A557" s="40" t="s">
        <v>1787</v>
      </c>
      <c r="B557" s="88">
        <v>42155</v>
      </c>
      <c r="C557" s="40" t="s">
        <v>608</v>
      </c>
      <c r="D557" s="40" t="s">
        <v>32</v>
      </c>
      <c r="E557" s="40" t="s">
        <v>25</v>
      </c>
      <c r="F557" s="47" t="s">
        <v>2366</v>
      </c>
      <c r="G557" s="40" t="s">
        <v>227</v>
      </c>
      <c r="H557" s="40" t="s">
        <v>33</v>
      </c>
      <c r="I557" s="40" t="s">
        <v>1050</v>
      </c>
      <c r="J557" s="40">
        <v>25.6</v>
      </c>
      <c r="K557" s="40">
        <v>17.2</v>
      </c>
      <c r="L557" s="40">
        <v>7.2</v>
      </c>
      <c r="M557" s="40"/>
      <c r="N557" s="40"/>
      <c r="O557" s="40"/>
      <c r="P557" s="40"/>
      <c r="Q557" s="40">
        <v>19</v>
      </c>
      <c r="R557" s="40">
        <v>61</v>
      </c>
      <c r="S557" s="40">
        <v>42</v>
      </c>
      <c r="T557" s="40">
        <v>21</v>
      </c>
      <c r="U557" s="40"/>
      <c r="V557" s="40"/>
      <c r="W557" s="40"/>
      <c r="X557" s="40" t="s">
        <v>1205</v>
      </c>
      <c r="Y557" s="40" t="s">
        <v>1206</v>
      </c>
      <c r="Z557" s="40" t="s">
        <v>1207</v>
      </c>
      <c r="AA557" s="40" t="s">
        <v>1208</v>
      </c>
      <c r="AB557" s="40" t="s">
        <v>1209</v>
      </c>
      <c r="AC557" s="40" t="s">
        <v>750</v>
      </c>
      <c r="AD557" s="40" t="s">
        <v>525</v>
      </c>
      <c r="AE557" s="40"/>
      <c r="AF557" s="40"/>
    </row>
    <row r="558" spans="1:32">
      <c r="A558" s="40" t="s">
        <v>1787</v>
      </c>
      <c r="B558" s="88">
        <v>42155</v>
      </c>
      <c r="C558" s="40" t="s">
        <v>625</v>
      </c>
      <c r="D558" s="40" t="s">
        <v>32</v>
      </c>
      <c r="E558" s="40" t="s">
        <v>53</v>
      </c>
      <c r="F558" s="47" t="s">
        <v>2367</v>
      </c>
      <c r="G558" s="40"/>
      <c r="H558" s="40"/>
      <c r="I558" s="40"/>
      <c r="J558" s="40"/>
      <c r="K558" s="40"/>
      <c r="L558" s="40"/>
      <c r="M558" s="40"/>
      <c r="N558" s="40"/>
      <c r="O558" s="40"/>
      <c r="P558" s="40"/>
      <c r="Q558" s="40"/>
      <c r="R558" s="40"/>
      <c r="S558" s="40"/>
      <c r="T558" s="40"/>
      <c r="U558" s="40"/>
      <c r="V558" s="40"/>
      <c r="W558" s="40"/>
      <c r="X558" s="40"/>
      <c r="Y558" s="40"/>
      <c r="Z558" s="40"/>
      <c r="AA558" s="40"/>
      <c r="AB558" s="40"/>
      <c r="AC558" s="40" t="s">
        <v>750</v>
      </c>
      <c r="AD558" s="40" t="s">
        <v>750</v>
      </c>
      <c r="AE558" s="40"/>
      <c r="AF558" s="40"/>
    </row>
    <row r="559" spans="1:32">
      <c r="A559" s="40" t="s">
        <v>1787</v>
      </c>
      <c r="B559" s="88">
        <v>42155</v>
      </c>
      <c r="C559" s="40" t="s">
        <v>675</v>
      </c>
      <c r="D559" s="40" t="s">
        <v>32</v>
      </c>
      <c r="E559" s="40" t="s">
        <v>25</v>
      </c>
      <c r="F559" s="47" t="s">
        <v>2368</v>
      </c>
      <c r="G559" s="40" t="s">
        <v>224</v>
      </c>
      <c r="H559" s="40" t="s">
        <v>66</v>
      </c>
      <c r="I559" s="40" t="s">
        <v>1226</v>
      </c>
      <c r="J559" s="40">
        <v>27.05</v>
      </c>
      <c r="K559" s="40">
        <v>20.5</v>
      </c>
      <c r="L559" s="40">
        <v>13.7</v>
      </c>
      <c r="M559" s="40"/>
      <c r="N559" s="40"/>
      <c r="O559" s="40"/>
      <c r="P559" s="40"/>
      <c r="Q559" s="40">
        <v>18</v>
      </c>
      <c r="R559" s="40">
        <v>61</v>
      </c>
      <c r="S559" s="40">
        <v>43</v>
      </c>
      <c r="T559" s="40">
        <v>17</v>
      </c>
      <c r="U559" s="40"/>
      <c r="V559" s="40"/>
      <c r="W559" s="40"/>
      <c r="X559" s="40" t="s">
        <v>1227</v>
      </c>
      <c r="Y559" s="40" t="s">
        <v>1228</v>
      </c>
      <c r="Z559" s="40"/>
      <c r="AA559" s="40" t="s">
        <v>1229</v>
      </c>
      <c r="AB559" s="40" t="s">
        <v>1230</v>
      </c>
      <c r="AC559" s="40" t="s">
        <v>525</v>
      </c>
      <c r="AD559" s="40" t="s">
        <v>750</v>
      </c>
      <c r="AE559" s="40"/>
      <c r="AF559" s="40"/>
    </row>
    <row r="560" spans="1:32">
      <c r="A560" s="40" t="s">
        <v>1787</v>
      </c>
      <c r="B560" s="88">
        <v>42155</v>
      </c>
      <c r="C560" s="40" t="s">
        <v>672</v>
      </c>
      <c r="D560" s="40" t="s">
        <v>32</v>
      </c>
      <c r="E560" s="40" t="s">
        <v>25</v>
      </c>
      <c r="F560" s="47" t="s">
        <v>2369</v>
      </c>
      <c r="G560" s="40" t="s">
        <v>224</v>
      </c>
      <c r="H560" s="40" t="s">
        <v>33</v>
      </c>
      <c r="I560" s="40" t="s">
        <v>1215</v>
      </c>
      <c r="J560" s="40">
        <v>27.5</v>
      </c>
      <c r="K560" s="40">
        <v>20.7</v>
      </c>
      <c r="L560" s="40">
        <v>11.6</v>
      </c>
      <c r="M560" s="40"/>
      <c r="N560" s="40"/>
      <c r="O560" s="40"/>
      <c r="P560" s="40"/>
      <c r="Q560" s="40">
        <v>74</v>
      </c>
      <c r="R560" s="40">
        <v>18</v>
      </c>
      <c r="S560" s="40">
        <v>56</v>
      </c>
      <c r="T560" s="40">
        <v>24</v>
      </c>
      <c r="U560" s="40"/>
      <c r="V560" s="40" t="s">
        <v>1222</v>
      </c>
      <c r="W560" s="40"/>
      <c r="X560" s="40" t="s">
        <v>1223</v>
      </c>
      <c r="Y560" s="40" t="s">
        <v>1224</v>
      </c>
      <c r="Z560" s="40"/>
      <c r="AA560" s="40"/>
      <c r="AB560" s="40"/>
      <c r="AC560" s="40" t="s">
        <v>525</v>
      </c>
      <c r="AD560" s="40" t="s">
        <v>750</v>
      </c>
      <c r="AE560" s="40"/>
      <c r="AF560" s="40"/>
    </row>
    <row r="561" spans="1:32">
      <c r="A561" s="40" t="s">
        <v>1787</v>
      </c>
      <c r="B561" s="88">
        <v>42155</v>
      </c>
      <c r="C561" s="40" t="s">
        <v>591</v>
      </c>
      <c r="D561" s="40" t="s">
        <v>30</v>
      </c>
      <c r="E561" s="40" t="s">
        <v>25</v>
      </c>
      <c r="F561" s="47" t="s">
        <v>2370</v>
      </c>
      <c r="G561" s="40" t="s">
        <v>26</v>
      </c>
      <c r="H561" s="40" t="s">
        <v>27</v>
      </c>
      <c r="I561" s="40" t="s">
        <v>769</v>
      </c>
      <c r="J561" s="40">
        <v>27.75</v>
      </c>
      <c r="K561" s="40">
        <v>18.7</v>
      </c>
      <c r="L561" s="40">
        <v>14.05</v>
      </c>
      <c r="M561" s="40"/>
      <c r="N561" s="40"/>
      <c r="O561" s="40"/>
      <c r="P561" s="40"/>
      <c r="Q561" s="40">
        <v>17</v>
      </c>
      <c r="R561" s="40">
        <v>65</v>
      </c>
      <c r="S561" s="40">
        <v>48</v>
      </c>
      <c r="T561" s="40">
        <v>95</v>
      </c>
      <c r="U561" s="40"/>
      <c r="V561" s="40"/>
      <c r="W561" s="40"/>
      <c r="X561" s="40" t="s">
        <v>1191</v>
      </c>
      <c r="Y561" s="40" t="s">
        <v>1192</v>
      </c>
      <c r="Z561" s="40" t="s">
        <v>1193</v>
      </c>
      <c r="AA561" s="40"/>
      <c r="AB561" s="40" t="s">
        <v>1194</v>
      </c>
      <c r="AC561" s="40" t="s">
        <v>525</v>
      </c>
      <c r="AD561" s="40" t="s">
        <v>750</v>
      </c>
      <c r="AE561" s="40"/>
      <c r="AF561" s="40"/>
    </row>
    <row r="562" spans="1:32">
      <c r="A562" s="40" t="s">
        <v>1787</v>
      </c>
      <c r="B562" s="88">
        <v>42155</v>
      </c>
      <c r="C562" s="40" t="s">
        <v>602</v>
      </c>
      <c r="D562" s="40" t="s">
        <v>30</v>
      </c>
      <c r="E562" s="40" t="s">
        <v>25</v>
      </c>
      <c r="F562" s="47" t="s">
        <v>1573</v>
      </c>
      <c r="G562" s="40" t="s">
        <v>224</v>
      </c>
      <c r="H562" s="40" t="s">
        <v>27</v>
      </c>
      <c r="I562" s="40" t="s">
        <v>1013</v>
      </c>
      <c r="J562" s="40">
        <v>26.9</v>
      </c>
      <c r="K562" s="40">
        <v>18.600000000000001</v>
      </c>
      <c r="L562" s="40">
        <v>12.8</v>
      </c>
      <c r="M562" s="40"/>
      <c r="N562" s="40"/>
      <c r="O562" s="40"/>
      <c r="P562" s="40"/>
      <c r="Q562" s="40">
        <v>18</v>
      </c>
      <c r="R562" s="40">
        <v>57</v>
      </c>
      <c r="S562" s="40">
        <v>39</v>
      </c>
      <c r="T562" s="40">
        <v>34</v>
      </c>
      <c r="U562" s="40"/>
      <c r="V562" s="40"/>
      <c r="W562" s="40"/>
      <c r="X562" s="40" t="s">
        <v>1201</v>
      </c>
      <c r="Y562" s="40" t="s">
        <v>1202</v>
      </c>
      <c r="Z562" s="40" t="s">
        <v>1203</v>
      </c>
      <c r="AA562" s="40"/>
      <c r="AB562" s="40"/>
      <c r="AC562" s="40" t="s">
        <v>750</v>
      </c>
      <c r="AD562" s="40" t="s">
        <v>525</v>
      </c>
      <c r="AE562" s="40"/>
      <c r="AF562" s="40"/>
    </row>
    <row r="563" spans="1:32">
      <c r="A563" s="40" t="s">
        <v>1788</v>
      </c>
      <c r="B563" s="88">
        <v>42156</v>
      </c>
      <c r="C563" s="40" t="s">
        <v>655</v>
      </c>
      <c r="D563" s="40" t="s">
        <v>35</v>
      </c>
      <c r="E563" s="40" t="s">
        <v>25</v>
      </c>
      <c r="F563" s="47" t="s">
        <v>2371</v>
      </c>
      <c r="G563" s="40" t="s">
        <v>26</v>
      </c>
      <c r="H563" s="40" t="s">
        <v>27</v>
      </c>
      <c r="I563" s="40"/>
      <c r="J563" s="40">
        <v>26.4</v>
      </c>
      <c r="K563" s="40">
        <v>19.5</v>
      </c>
      <c r="L563" s="40">
        <v>18.8</v>
      </c>
      <c r="M563" s="40"/>
      <c r="N563" s="40"/>
      <c r="O563" s="40"/>
      <c r="P563" s="40"/>
      <c r="Q563" s="40">
        <v>86</v>
      </c>
      <c r="R563" s="40">
        <v>14</v>
      </c>
      <c r="S563" s="40"/>
      <c r="T563" s="40">
        <v>0</v>
      </c>
      <c r="U563" s="40"/>
      <c r="V563" s="40"/>
      <c r="W563" s="40"/>
      <c r="X563" s="40" t="s">
        <v>1244</v>
      </c>
      <c r="Y563" s="40"/>
      <c r="Z563" s="40"/>
      <c r="AA563" s="40" t="s">
        <v>1245</v>
      </c>
      <c r="AB563" s="40" t="s">
        <v>1246</v>
      </c>
      <c r="AC563" s="40" t="s">
        <v>525</v>
      </c>
      <c r="AD563" s="40"/>
      <c r="AE563" s="40"/>
      <c r="AF563" s="40"/>
    </row>
    <row r="564" spans="1:32">
      <c r="A564" s="40" t="s">
        <v>1788</v>
      </c>
      <c r="B564" s="88">
        <v>42156</v>
      </c>
      <c r="C564" s="40" t="s">
        <v>591</v>
      </c>
      <c r="D564" s="40" t="s">
        <v>239</v>
      </c>
      <c r="E564" s="40" t="s">
        <v>25</v>
      </c>
      <c r="F564" s="47" t="s">
        <v>2372</v>
      </c>
      <c r="G564" s="40" t="s">
        <v>227</v>
      </c>
      <c r="H564" s="40" t="s">
        <v>27</v>
      </c>
      <c r="I564" s="40" t="s">
        <v>1233</v>
      </c>
      <c r="J564" s="40">
        <v>44.1</v>
      </c>
      <c r="K564" s="40"/>
      <c r="L564" s="40"/>
      <c r="M564" s="40">
        <v>178.8</v>
      </c>
      <c r="N564" s="40">
        <v>180</v>
      </c>
      <c r="O564" s="40">
        <f>(N564/M564)*100</f>
        <v>100.67114093959731</v>
      </c>
      <c r="P564" s="40">
        <v>43.65</v>
      </c>
      <c r="Q564" s="40">
        <v>14</v>
      </c>
      <c r="R564" s="40">
        <v>199</v>
      </c>
      <c r="S564" s="40">
        <v>185</v>
      </c>
      <c r="T564" s="40">
        <v>0</v>
      </c>
      <c r="U564" s="40"/>
      <c r="V564" s="40"/>
      <c r="W564" s="40"/>
      <c r="X564" s="40"/>
      <c r="Y564" s="40"/>
      <c r="Z564" s="40"/>
      <c r="AA564" s="40"/>
      <c r="AB564" s="40"/>
      <c r="AC564" s="40" t="s">
        <v>525</v>
      </c>
      <c r="AD564" s="40"/>
      <c r="AE564" s="40" t="s">
        <v>1250</v>
      </c>
      <c r="AF564" s="40"/>
    </row>
    <row r="565" spans="1:32">
      <c r="A565" s="40" t="s">
        <v>1788</v>
      </c>
      <c r="B565" s="88">
        <v>42156</v>
      </c>
      <c r="C565" s="40" t="s">
        <v>740</v>
      </c>
      <c r="D565" s="40" t="s">
        <v>29</v>
      </c>
      <c r="E565" s="40" t="s">
        <v>25</v>
      </c>
      <c r="F565" s="47" t="s">
        <v>2373</v>
      </c>
      <c r="G565" s="40" t="s">
        <v>224</v>
      </c>
      <c r="H565" s="40" t="s">
        <v>33</v>
      </c>
      <c r="I565" s="40" t="s">
        <v>1238</v>
      </c>
      <c r="J565" s="40">
        <v>38.5</v>
      </c>
      <c r="K565" s="40">
        <v>24.15</v>
      </c>
      <c r="L565" s="40">
        <v>11.25</v>
      </c>
      <c r="M565" s="40"/>
      <c r="N565" s="40"/>
      <c r="O565" s="40"/>
      <c r="P565" s="40"/>
      <c r="Q565" s="40">
        <v>147</v>
      </c>
      <c r="R565" s="40">
        <v>18</v>
      </c>
      <c r="S565" s="40">
        <v>129</v>
      </c>
      <c r="T565" s="40">
        <v>30</v>
      </c>
      <c r="U565" s="40"/>
      <c r="V565" s="40"/>
      <c r="W565" s="40"/>
      <c r="X565" s="40" t="s">
        <v>1239</v>
      </c>
      <c r="Y565" s="40" t="s">
        <v>1240</v>
      </c>
      <c r="Z565" s="40" t="s">
        <v>1241</v>
      </c>
      <c r="AA565" s="40" t="s">
        <v>1242</v>
      </c>
      <c r="AB565" s="40" t="s">
        <v>1243</v>
      </c>
      <c r="AC565" s="40" t="s">
        <v>750</v>
      </c>
      <c r="AD565" s="40"/>
      <c r="AE565" s="40"/>
      <c r="AF565" s="40"/>
    </row>
    <row r="566" spans="1:32">
      <c r="A566" s="41" t="s">
        <v>1788</v>
      </c>
      <c r="B566" s="90">
        <v>42156</v>
      </c>
      <c r="C566" s="41" t="s">
        <v>661</v>
      </c>
      <c r="D566" s="41" t="s">
        <v>265</v>
      </c>
      <c r="E566" s="41" t="s">
        <v>25</v>
      </c>
      <c r="F566" s="71" t="s">
        <v>2610</v>
      </c>
      <c r="G566" s="41"/>
      <c r="H566" s="41"/>
      <c r="I566" s="41"/>
      <c r="J566" s="41">
        <v>39.799999999999997</v>
      </c>
      <c r="K566" s="41"/>
      <c r="L566" s="41"/>
      <c r="M566" s="41">
        <v>140.75</v>
      </c>
      <c r="N566" s="41">
        <v>172.2</v>
      </c>
      <c r="O566" s="41">
        <v>26.3</v>
      </c>
      <c r="P566" s="41"/>
      <c r="Q566" s="41"/>
      <c r="R566" s="41"/>
      <c r="S566" s="41"/>
      <c r="T566" s="41">
        <v>0</v>
      </c>
      <c r="U566" s="41"/>
      <c r="V566" s="41" t="s">
        <v>1247</v>
      </c>
      <c r="W566" s="41" t="s">
        <v>1248</v>
      </c>
      <c r="X566" s="41"/>
      <c r="Y566" s="41"/>
      <c r="Z566" s="41"/>
      <c r="AA566" s="41"/>
      <c r="AB566" s="41"/>
      <c r="AC566" s="41" t="s">
        <v>525</v>
      </c>
      <c r="AD566" s="40"/>
      <c r="AE566" s="40"/>
      <c r="AF566" s="40"/>
    </row>
    <row r="567" spans="1:32">
      <c r="A567" s="40" t="s">
        <v>1790</v>
      </c>
      <c r="B567" s="88">
        <v>42417</v>
      </c>
      <c r="C567" s="40" t="s">
        <v>1483</v>
      </c>
      <c r="D567" s="40" t="s">
        <v>239</v>
      </c>
      <c r="E567" s="40" t="s">
        <v>25</v>
      </c>
      <c r="F567" s="40" t="s">
        <v>1276</v>
      </c>
      <c r="G567" s="40" t="s">
        <v>26</v>
      </c>
      <c r="H567" s="40" t="s">
        <v>33</v>
      </c>
      <c r="I567" s="40" t="s">
        <v>1277</v>
      </c>
      <c r="J567" s="40">
        <v>44.7</v>
      </c>
      <c r="K567" s="40"/>
      <c r="L567" s="40"/>
      <c r="M567" s="40">
        <v>183.45</v>
      </c>
      <c r="N567" s="40">
        <v>177.9</v>
      </c>
      <c r="O567" s="40">
        <v>96.974652493867552</v>
      </c>
      <c r="P567" s="40">
        <v>37.6</v>
      </c>
      <c r="Q567" s="40">
        <v>18</v>
      </c>
      <c r="R567" s="40">
        <v>192</v>
      </c>
      <c r="S567" s="40">
        <v>174</v>
      </c>
      <c r="T567" s="40">
        <v>0</v>
      </c>
      <c r="U567" s="40"/>
      <c r="V567" s="40" t="s">
        <v>1278</v>
      </c>
      <c r="W567" s="40"/>
      <c r="X567" s="40"/>
      <c r="Y567" s="40"/>
      <c r="Z567" s="40"/>
      <c r="AA567" s="40"/>
      <c r="AB567" s="40"/>
      <c r="AC567" s="40" t="s">
        <v>750</v>
      </c>
      <c r="AD567" s="40" t="s">
        <v>216</v>
      </c>
      <c r="AE567" s="40" t="s">
        <v>1279</v>
      </c>
      <c r="AF567" s="40"/>
    </row>
    <row r="568" spans="1:32">
      <c r="A568" s="40" t="s">
        <v>1790</v>
      </c>
      <c r="B568" s="88">
        <v>42417</v>
      </c>
      <c r="C568" s="40" t="s">
        <v>1481</v>
      </c>
      <c r="D568" s="40" t="s">
        <v>36</v>
      </c>
      <c r="E568" s="40" t="s">
        <v>25</v>
      </c>
      <c r="F568" s="47" t="s">
        <v>1272</v>
      </c>
      <c r="G568" s="40" t="s">
        <v>224</v>
      </c>
      <c r="H568" s="40" t="s">
        <v>33</v>
      </c>
      <c r="I568" s="40" t="s">
        <v>1273</v>
      </c>
      <c r="J568" s="40">
        <v>34.799999999999997</v>
      </c>
      <c r="K568" s="40"/>
      <c r="L568" s="40"/>
      <c r="M568" s="40">
        <v>139</v>
      </c>
      <c r="N568" s="40">
        <v>101.7</v>
      </c>
      <c r="O568" s="40">
        <v>73.165467625899282</v>
      </c>
      <c r="P568" s="40"/>
      <c r="Q568" s="40">
        <v>18</v>
      </c>
      <c r="R568" s="40">
        <v>120</v>
      </c>
      <c r="S568" s="40">
        <v>102</v>
      </c>
      <c r="T568" s="40">
        <v>0</v>
      </c>
      <c r="U568" s="40"/>
      <c r="V568" s="40" t="s">
        <v>1274</v>
      </c>
      <c r="W568" s="40"/>
      <c r="X568" s="40"/>
      <c r="Y568" s="40"/>
      <c r="Z568" s="40"/>
      <c r="AA568" s="40"/>
      <c r="AB568" s="40"/>
      <c r="AC568" s="40" t="s">
        <v>750</v>
      </c>
      <c r="AD568" s="40" t="s">
        <v>216</v>
      </c>
      <c r="AE568" s="40" t="s">
        <v>1275</v>
      </c>
      <c r="AF568" s="40"/>
    </row>
    <row r="569" spans="1:32">
      <c r="A569" s="40" t="s">
        <v>1790</v>
      </c>
      <c r="B569" s="88">
        <v>42417</v>
      </c>
      <c r="C569" s="40" t="s">
        <v>1474</v>
      </c>
      <c r="D569" s="40" t="s">
        <v>24</v>
      </c>
      <c r="E569" s="40" t="s">
        <v>25</v>
      </c>
      <c r="F569" s="47" t="s">
        <v>1267</v>
      </c>
      <c r="G569" s="40" t="s">
        <v>224</v>
      </c>
      <c r="H569" s="40" t="s">
        <v>33</v>
      </c>
      <c r="I569" s="40" t="s">
        <v>1268</v>
      </c>
      <c r="J569" s="40">
        <v>43.1</v>
      </c>
      <c r="K569" s="40">
        <v>24.8</v>
      </c>
      <c r="L569" s="40">
        <v>19.75</v>
      </c>
      <c r="M569" s="40"/>
      <c r="N569" s="40"/>
      <c r="O569" s="40"/>
      <c r="P569" s="40"/>
      <c r="Q569" s="40">
        <v>18</v>
      </c>
      <c r="R569" s="40">
        <v>241</v>
      </c>
      <c r="S569" s="40">
        <v>223</v>
      </c>
      <c r="T569" s="40">
        <v>0</v>
      </c>
      <c r="U569" s="40"/>
      <c r="V569" s="40"/>
      <c r="W569" s="40"/>
      <c r="X569" s="40" t="s">
        <v>1269</v>
      </c>
      <c r="Y569" s="40"/>
      <c r="Z569" s="40"/>
      <c r="AA569" s="40"/>
      <c r="AB569" s="40"/>
      <c r="AC569" s="40" t="s">
        <v>750</v>
      </c>
      <c r="AD569" s="40" t="s">
        <v>216</v>
      </c>
      <c r="AE569" s="40"/>
      <c r="AF569" s="40"/>
    </row>
    <row r="570" spans="1:32">
      <c r="A570" s="40" t="s">
        <v>1790</v>
      </c>
      <c r="B570" s="88">
        <v>42417</v>
      </c>
      <c r="C570" s="40" t="s">
        <v>1465</v>
      </c>
      <c r="D570" s="40" t="s">
        <v>29</v>
      </c>
      <c r="E570" s="40" t="s">
        <v>25</v>
      </c>
      <c r="F570" s="47" t="s">
        <v>1260</v>
      </c>
      <c r="G570" s="40" t="s">
        <v>794</v>
      </c>
      <c r="H570" s="40" t="s">
        <v>33</v>
      </c>
      <c r="I570" s="40" t="s">
        <v>1261</v>
      </c>
      <c r="J570" s="40">
        <v>36.9</v>
      </c>
      <c r="K570" s="40">
        <v>23.4</v>
      </c>
      <c r="L570" s="40">
        <v>11.6</v>
      </c>
      <c r="M570" s="40"/>
      <c r="N570" s="40"/>
      <c r="O570" s="40"/>
      <c r="P570" s="40"/>
      <c r="Q570" s="40">
        <v>18</v>
      </c>
      <c r="R570" s="40">
        <v>105</v>
      </c>
      <c r="S570" s="40">
        <v>87</v>
      </c>
      <c r="T570" s="40">
        <v>25</v>
      </c>
      <c r="U570" s="40"/>
      <c r="V570" s="40"/>
      <c r="W570" s="40"/>
      <c r="X570" s="40" t="s">
        <v>1262</v>
      </c>
      <c r="Y570" s="40" t="s">
        <v>1263</v>
      </c>
      <c r="Z570" s="40"/>
      <c r="AA570" s="40"/>
      <c r="AB570" s="40"/>
      <c r="AC570" s="40" t="s">
        <v>750</v>
      </c>
      <c r="AD570" s="40" t="s">
        <v>216</v>
      </c>
      <c r="AE570" s="40" t="s">
        <v>1264</v>
      </c>
      <c r="AF570" s="40"/>
    </row>
    <row r="571" spans="1:32">
      <c r="A571" s="40" t="s">
        <v>1790</v>
      </c>
      <c r="B571" s="88">
        <v>42417</v>
      </c>
      <c r="C571" s="40" t="s">
        <v>1516</v>
      </c>
      <c r="D571" s="40" t="s">
        <v>29</v>
      </c>
      <c r="E571" s="40" t="s">
        <v>25</v>
      </c>
      <c r="F571" s="47" t="s">
        <v>1296</v>
      </c>
      <c r="G571" s="40" t="s">
        <v>224</v>
      </c>
      <c r="H571" s="40" t="s">
        <v>27</v>
      </c>
      <c r="I571" s="40" t="s">
        <v>1064</v>
      </c>
      <c r="J571" s="40">
        <v>39.200000000000003</v>
      </c>
      <c r="K571" s="40">
        <v>24.2</v>
      </c>
      <c r="L571" s="40">
        <v>20.47</v>
      </c>
      <c r="M571" s="40"/>
      <c r="N571" s="40"/>
      <c r="O571" s="40"/>
      <c r="P571" s="40"/>
      <c r="Q571" s="40">
        <v>18</v>
      </c>
      <c r="R571" s="40">
        <v>108</v>
      </c>
      <c r="S571" s="40">
        <v>90</v>
      </c>
      <c r="T571" s="40">
        <v>29</v>
      </c>
      <c r="U571" s="40"/>
      <c r="V571" s="40"/>
      <c r="W571" s="40"/>
      <c r="X571" s="40" t="s">
        <v>1297</v>
      </c>
      <c r="Y571" s="40" t="s">
        <v>1298</v>
      </c>
      <c r="Z571" s="40"/>
      <c r="AA571" s="40"/>
      <c r="AB571" s="40"/>
      <c r="AC571" s="40" t="s">
        <v>750</v>
      </c>
      <c r="AD571" s="40" t="s">
        <v>1283</v>
      </c>
      <c r="AE571" s="40" t="s">
        <v>1299</v>
      </c>
      <c r="AF571" s="40"/>
    </row>
    <row r="572" spans="1:32">
      <c r="A572" s="40" t="s">
        <v>1790</v>
      </c>
      <c r="B572" s="88">
        <v>42417</v>
      </c>
      <c r="C572" s="40" t="s">
        <v>1504</v>
      </c>
      <c r="D572" s="40" t="s">
        <v>29</v>
      </c>
      <c r="E572" s="40" t="s">
        <v>25</v>
      </c>
      <c r="F572" s="47" t="s">
        <v>1289</v>
      </c>
      <c r="G572" s="40" t="s">
        <v>224</v>
      </c>
      <c r="H572" s="40" t="s">
        <v>27</v>
      </c>
      <c r="I572" s="40" t="s">
        <v>1290</v>
      </c>
      <c r="J572" s="40">
        <v>42.3</v>
      </c>
      <c r="K572" s="40">
        <v>27.5</v>
      </c>
      <c r="L572" s="40">
        <v>25.1</v>
      </c>
      <c r="M572" s="40"/>
      <c r="N572" s="40"/>
      <c r="O572" s="40"/>
      <c r="P572" s="40"/>
      <c r="Q572" s="40">
        <v>18</v>
      </c>
      <c r="R572" s="40">
        <v>199</v>
      </c>
      <c r="S572" s="40">
        <v>181</v>
      </c>
      <c r="T572" s="40">
        <v>43</v>
      </c>
      <c r="U572" s="40"/>
      <c r="V572" s="40"/>
      <c r="W572" s="40"/>
      <c r="X572" s="40" t="s">
        <v>1291</v>
      </c>
      <c r="Y572" s="40" t="s">
        <v>1292</v>
      </c>
      <c r="Z572" s="40"/>
      <c r="AA572" s="40"/>
      <c r="AB572" s="40"/>
      <c r="AC572" s="40" t="s">
        <v>750</v>
      </c>
      <c r="AD572" s="40" t="s">
        <v>1283</v>
      </c>
      <c r="AE572" s="40" t="s">
        <v>1293</v>
      </c>
      <c r="AF572" s="40"/>
    </row>
    <row r="573" spans="1:32">
      <c r="A573" s="40" t="s">
        <v>1790</v>
      </c>
      <c r="B573" s="88">
        <v>42417</v>
      </c>
      <c r="C573" s="40" t="s">
        <v>1523</v>
      </c>
      <c r="D573" s="40" t="s">
        <v>265</v>
      </c>
      <c r="E573" s="40" t="s">
        <v>25</v>
      </c>
      <c r="F573" s="47" t="s">
        <v>1305</v>
      </c>
      <c r="G573" s="40" t="s">
        <v>26</v>
      </c>
      <c r="H573" s="40" t="s">
        <v>33</v>
      </c>
      <c r="I573" s="40" t="s">
        <v>1277</v>
      </c>
      <c r="J573" s="40">
        <v>41.4</v>
      </c>
      <c r="K573" s="40"/>
      <c r="L573" s="40"/>
      <c r="M573" s="40">
        <v>131.9</v>
      </c>
      <c r="N573" s="40">
        <v>190.53</v>
      </c>
      <c r="O573" s="40">
        <f>(N573/M573)*100</f>
        <v>144.45034116755119</v>
      </c>
      <c r="P573" s="40">
        <v>24.7</v>
      </c>
      <c r="Q573" s="40">
        <v>18</v>
      </c>
      <c r="R573" s="40">
        <v>90</v>
      </c>
      <c r="S573" s="40">
        <v>72</v>
      </c>
      <c r="T573" s="40">
        <v>0</v>
      </c>
      <c r="U573" s="40"/>
      <c r="V573" s="40"/>
      <c r="W573" s="40"/>
      <c r="X573" s="40"/>
      <c r="Y573" s="40"/>
      <c r="Z573" s="40"/>
      <c r="AA573" s="40"/>
      <c r="AB573" s="40"/>
      <c r="AC573" s="40" t="s">
        <v>750</v>
      </c>
      <c r="AD573" s="40" t="s">
        <v>1283</v>
      </c>
      <c r="AE573" s="40"/>
      <c r="AF573" s="40"/>
    </row>
    <row r="574" spans="1:32">
      <c r="A574" s="40" t="s">
        <v>1790</v>
      </c>
      <c r="B574" s="88">
        <v>42417</v>
      </c>
      <c r="C574" s="40" t="s">
        <v>1517</v>
      </c>
      <c r="D574" s="40" t="s">
        <v>30</v>
      </c>
      <c r="E574" s="40" t="s">
        <v>25</v>
      </c>
      <c r="F574" s="47" t="s">
        <v>1300</v>
      </c>
      <c r="G574" s="40" t="s">
        <v>224</v>
      </c>
      <c r="H574" s="40" t="s">
        <v>66</v>
      </c>
      <c r="I574" s="40" t="s">
        <v>1301</v>
      </c>
      <c r="J574" s="40">
        <v>26.1</v>
      </c>
      <c r="K574" s="40">
        <v>16.100000000000001</v>
      </c>
      <c r="L574" s="40">
        <v>15.9</v>
      </c>
      <c r="M574" s="40"/>
      <c r="N574" s="40"/>
      <c r="O574" s="40"/>
      <c r="P574" s="40"/>
      <c r="Q574" s="40"/>
      <c r="R574" s="40"/>
      <c r="S574" s="40"/>
      <c r="T574" s="40">
        <v>18</v>
      </c>
      <c r="U574" s="40"/>
      <c r="V574" s="40"/>
      <c r="W574" s="40"/>
      <c r="X574" s="40" t="s">
        <v>1302</v>
      </c>
      <c r="Y574" s="40" t="s">
        <v>1303</v>
      </c>
      <c r="Z574" s="40"/>
      <c r="AA574" s="40"/>
      <c r="AB574" s="40"/>
      <c r="AC574" s="40" t="s">
        <v>750</v>
      </c>
      <c r="AD574" s="40" t="s">
        <v>1283</v>
      </c>
      <c r="AE574" s="40" t="s">
        <v>1304</v>
      </c>
      <c r="AF574" s="40"/>
    </row>
    <row r="575" spans="1:32">
      <c r="A575" s="40" t="s">
        <v>1790</v>
      </c>
      <c r="B575" s="88">
        <v>42417</v>
      </c>
      <c r="C575" s="40" t="s">
        <v>1500</v>
      </c>
      <c r="D575" s="40" t="s">
        <v>30</v>
      </c>
      <c r="E575" s="40" t="s">
        <v>25</v>
      </c>
      <c r="F575" s="47" t="s">
        <v>1284</v>
      </c>
      <c r="G575" s="40" t="s">
        <v>224</v>
      </c>
      <c r="H575" s="40" t="s">
        <v>66</v>
      </c>
      <c r="I575" s="40" t="s">
        <v>1285</v>
      </c>
      <c r="J575" s="40">
        <v>25.3</v>
      </c>
      <c r="K575" s="40">
        <v>15.3</v>
      </c>
      <c r="L575" s="40">
        <v>6.6</v>
      </c>
      <c r="M575" s="40"/>
      <c r="N575" s="40"/>
      <c r="O575" s="40"/>
      <c r="P575" s="40"/>
      <c r="Q575" s="40">
        <v>18</v>
      </c>
      <c r="R575" s="40">
        <v>50</v>
      </c>
      <c r="S575" s="40">
        <v>32</v>
      </c>
      <c r="T575" s="40">
        <v>5</v>
      </c>
      <c r="U575" s="40"/>
      <c r="V575" s="40"/>
      <c r="W575" s="40"/>
      <c r="X575" s="40" t="s">
        <v>1286</v>
      </c>
      <c r="Y575" s="40" t="s">
        <v>1287</v>
      </c>
      <c r="Z575" s="40"/>
      <c r="AA575" s="40"/>
      <c r="AB575" s="40"/>
      <c r="AC575" s="40" t="s">
        <v>750</v>
      </c>
      <c r="AD575" s="40" t="s">
        <v>1283</v>
      </c>
      <c r="AE575" s="40" t="s">
        <v>1288</v>
      </c>
      <c r="AF575" s="40"/>
    </row>
    <row r="576" spans="1:32">
      <c r="A576" s="40" t="s">
        <v>1791</v>
      </c>
      <c r="B576" s="88">
        <v>42418</v>
      </c>
      <c r="C576" s="40" t="s">
        <v>1812</v>
      </c>
      <c r="D576" s="40" t="s">
        <v>35</v>
      </c>
      <c r="E576" s="40" t="s">
        <v>25</v>
      </c>
      <c r="F576" s="47" t="s">
        <v>1325</v>
      </c>
      <c r="G576" s="40" t="s">
        <v>224</v>
      </c>
      <c r="H576" s="40" t="s">
        <v>33</v>
      </c>
      <c r="I576" s="40" t="s">
        <v>1326</v>
      </c>
      <c r="J576" s="40">
        <v>24.14</v>
      </c>
      <c r="K576" s="40">
        <v>17.3</v>
      </c>
      <c r="L576" s="40">
        <v>6.7</v>
      </c>
      <c r="M576" s="40"/>
      <c r="N576" s="40"/>
      <c r="O576" s="40"/>
      <c r="P576" s="40"/>
      <c r="Q576" s="40">
        <v>18</v>
      </c>
      <c r="R576" s="40">
        <v>54</v>
      </c>
      <c r="S576" s="40">
        <f>SUM(R576-Q576)</f>
        <v>36</v>
      </c>
      <c r="T576" s="40">
        <v>0</v>
      </c>
      <c r="U576" s="40"/>
      <c r="V576" s="40"/>
      <c r="W576" s="40"/>
      <c r="X576" s="40" t="s">
        <v>1327</v>
      </c>
      <c r="Y576" s="40"/>
      <c r="Z576" s="40"/>
      <c r="AA576" s="40"/>
      <c r="AB576" s="40"/>
      <c r="AC576" s="40" t="s">
        <v>1328</v>
      </c>
      <c r="AD576" s="40" t="s">
        <v>79</v>
      </c>
      <c r="AE576" s="40" t="s">
        <v>1329</v>
      </c>
      <c r="AF576" s="40"/>
    </row>
    <row r="577" spans="1:32">
      <c r="A577" s="40" t="s">
        <v>1791</v>
      </c>
      <c r="B577" s="88">
        <v>42418</v>
      </c>
      <c r="C577" s="40" t="s">
        <v>1512</v>
      </c>
      <c r="D577" s="40" t="s">
        <v>518</v>
      </c>
      <c r="E577" s="40" t="s">
        <v>25</v>
      </c>
      <c r="F577" s="47" t="s">
        <v>1361</v>
      </c>
      <c r="G577" s="40" t="s">
        <v>26</v>
      </c>
      <c r="H577" s="40" t="s">
        <v>27</v>
      </c>
      <c r="I577" s="40"/>
      <c r="J577" s="40">
        <v>38.799999999999997</v>
      </c>
      <c r="K577" s="40"/>
      <c r="L577" s="40"/>
      <c r="M577" s="40">
        <v>143.22999999999999</v>
      </c>
      <c r="N577" s="40">
        <f>SUM(157.24+3)</f>
        <v>160.24</v>
      </c>
      <c r="O577" s="40">
        <f>(N577/M577)*100</f>
        <v>111.87600363052435</v>
      </c>
      <c r="P577" s="40"/>
      <c r="Q577" s="40">
        <v>18</v>
      </c>
      <c r="R577" s="40">
        <v>157</v>
      </c>
      <c r="S577" s="40">
        <f>SUM(R577-Q577)</f>
        <v>139</v>
      </c>
      <c r="T577" s="40"/>
      <c r="U577" s="40"/>
      <c r="V577" s="40"/>
      <c r="W577" s="40"/>
      <c r="X577" s="40"/>
      <c r="Y577" s="40"/>
      <c r="Z577" s="40"/>
      <c r="AA577" s="40"/>
      <c r="AB577" s="40"/>
      <c r="AC577" s="40" t="s">
        <v>750</v>
      </c>
      <c r="AD577" s="40" t="s">
        <v>1350</v>
      </c>
      <c r="AE577" s="40" t="s">
        <v>1362</v>
      </c>
      <c r="AF577" s="40"/>
    </row>
    <row r="578" spans="1:32">
      <c r="A578" s="40" t="s">
        <v>1791</v>
      </c>
      <c r="B578" s="88">
        <v>42418</v>
      </c>
      <c r="C578" s="40" t="s">
        <v>1458</v>
      </c>
      <c r="D578" s="40" t="s">
        <v>518</v>
      </c>
      <c r="E578" s="40" t="s">
        <v>25</v>
      </c>
      <c r="F578" s="47" t="s">
        <v>1343</v>
      </c>
      <c r="G578" s="40" t="s">
        <v>227</v>
      </c>
      <c r="H578" s="40" t="s">
        <v>33</v>
      </c>
      <c r="I578" s="40"/>
      <c r="J578" s="40">
        <v>38.07</v>
      </c>
      <c r="K578" s="40"/>
      <c r="L578" s="40"/>
      <c r="M578" s="40">
        <v>152.83000000000001</v>
      </c>
      <c r="N578" s="40">
        <f>SUM(157.24+12)</f>
        <v>169.24</v>
      </c>
      <c r="O578" s="40">
        <f>(N578/M578)*100</f>
        <v>110.73742066348228</v>
      </c>
      <c r="P578" s="40"/>
      <c r="Q578" s="40">
        <v>18</v>
      </c>
      <c r="R578" s="40">
        <v>152</v>
      </c>
      <c r="S578" s="40">
        <f>SUM(R578-Q578)</f>
        <v>134</v>
      </c>
      <c r="T578" s="40"/>
      <c r="U578" s="40"/>
      <c r="V578" s="40"/>
      <c r="W578" s="40"/>
      <c r="X578" s="40"/>
      <c r="Y578" s="40"/>
      <c r="Z578" s="40"/>
      <c r="AA578" s="40"/>
      <c r="AB578" s="40"/>
      <c r="AC578" s="40" t="s">
        <v>750</v>
      </c>
      <c r="AD578" s="40" t="s">
        <v>750</v>
      </c>
      <c r="AE578" s="40" t="s">
        <v>1344</v>
      </c>
      <c r="AF578" s="40"/>
    </row>
    <row r="579" spans="1:32">
      <c r="A579" s="40" t="s">
        <v>1791</v>
      </c>
      <c r="B579" s="88">
        <v>42418</v>
      </c>
      <c r="C579" s="40" t="s">
        <v>1480</v>
      </c>
      <c r="D579" s="40" t="s">
        <v>36</v>
      </c>
      <c r="E579" s="40" t="s">
        <v>25</v>
      </c>
      <c r="F579" s="47" t="s">
        <v>1348</v>
      </c>
      <c r="G579" s="40"/>
      <c r="H579" s="40"/>
      <c r="I579" s="40"/>
      <c r="J579" s="40"/>
      <c r="K579" s="40"/>
      <c r="L579" s="40"/>
      <c r="M579" s="40"/>
      <c r="N579" s="40"/>
      <c r="O579" s="40"/>
      <c r="P579" s="40"/>
      <c r="Q579" s="40"/>
      <c r="R579" s="40"/>
      <c r="S579" s="40"/>
      <c r="T579" s="40"/>
      <c r="U579" s="40"/>
      <c r="V579" s="40" t="s">
        <v>1346</v>
      </c>
      <c r="W579" s="40"/>
      <c r="X579" s="40"/>
      <c r="Y579" s="40"/>
      <c r="Z579" s="40"/>
      <c r="AA579" s="40"/>
      <c r="AB579" s="40"/>
      <c r="AC579" s="40"/>
      <c r="AD579" s="40" t="s">
        <v>750</v>
      </c>
      <c r="AE579" s="40" t="s">
        <v>1349</v>
      </c>
      <c r="AF579" s="40"/>
    </row>
    <row r="580" spans="1:32">
      <c r="A580" s="40" t="s">
        <v>1791</v>
      </c>
      <c r="B580" s="88">
        <v>42418</v>
      </c>
      <c r="C580" s="40" t="s">
        <v>1451</v>
      </c>
      <c r="D580" s="40" t="s">
        <v>36</v>
      </c>
      <c r="E580" s="40" t="s">
        <v>25</v>
      </c>
      <c r="F580" s="47" t="s">
        <v>1334</v>
      </c>
      <c r="G580" s="40" t="s">
        <v>224</v>
      </c>
      <c r="H580" s="40" t="s">
        <v>33</v>
      </c>
      <c r="I580" s="40" t="s">
        <v>1335</v>
      </c>
      <c r="J580" s="40">
        <v>34.4</v>
      </c>
      <c r="K580" s="40"/>
      <c r="L580" s="40"/>
      <c r="M580" s="40">
        <v>130.49</v>
      </c>
      <c r="N580" s="40">
        <v>93.1</v>
      </c>
      <c r="O580" s="40">
        <f>(N580/M580)*100</f>
        <v>71.346463330523406</v>
      </c>
      <c r="P580" s="40"/>
      <c r="Q580" s="40">
        <v>18</v>
      </c>
      <c r="R580" s="40">
        <v>109</v>
      </c>
      <c r="S580" s="40">
        <f t="shared" ref="S580:S588" si="16">SUM(R580-Q580)</f>
        <v>91</v>
      </c>
      <c r="T580" s="40"/>
      <c r="U580" s="40"/>
      <c r="V580" s="40" t="s">
        <v>1336</v>
      </c>
      <c r="W580" s="40"/>
      <c r="X580" s="40"/>
      <c r="Y580" s="40"/>
      <c r="Z580" s="40"/>
      <c r="AA580" s="40"/>
      <c r="AB580" s="40"/>
      <c r="AC580" s="40" t="s">
        <v>750</v>
      </c>
      <c r="AD580" s="40" t="s">
        <v>750</v>
      </c>
      <c r="AE580" s="40" t="s">
        <v>1337</v>
      </c>
      <c r="AF580" s="40"/>
    </row>
    <row r="581" spans="1:32">
      <c r="A581" s="40" t="s">
        <v>1791</v>
      </c>
      <c r="B581" s="88">
        <v>42418</v>
      </c>
      <c r="C581" s="40" t="s">
        <v>1822</v>
      </c>
      <c r="D581" s="40" t="s">
        <v>24</v>
      </c>
      <c r="E581" s="40" t="s">
        <v>25</v>
      </c>
      <c r="F581" s="47" t="s">
        <v>1314</v>
      </c>
      <c r="G581" s="40" t="s">
        <v>227</v>
      </c>
      <c r="H581" s="40" t="s">
        <v>27</v>
      </c>
      <c r="I581" s="40" t="s">
        <v>1315</v>
      </c>
      <c r="J581" s="40">
        <v>47.5</v>
      </c>
      <c r="K581" s="40">
        <v>26.39</v>
      </c>
      <c r="L581" s="40">
        <v>31.98</v>
      </c>
      <c r="M581" s="40"/>
      <c r="N581" s="40"/>
      <c r="O581" s="40"/>
      <c r="P581" s="40"/>
      <c r="Q581" s="40">
        <v>18</v>
      </c>
      <c r="R581" s="40">
        <v>320</v>
      </c>
      <c r="S581" s="40">
        <f t="shared" si="16"/>
        <v>302</v>
      </c>
      <c r="T581" s="40">
        <v>0</v>
      </c>
      <c r="U581" s="40"/>
      <c r="V581" s="40"/>
      <c r="W581" s="40"/>
      <c r="X581" s="40" t="s">
        <v>1316</v>
      </c>
      <c r="Y581" s="40"/>
      <c r="Z581" s="40"/>
      <c r="AA581" s="40"/>
      <c r="AB581" s="40"/>
      <c r="AC581" s="40" t="s">
        <v>1317</v>
      </c>
      <c r="AD581" s="40" t="s">
        <v>79</v>
      </c>
      <c r="AE581" s="40"/>
      <c r="AF581" s="40"/>
    </row>
    <row r="582" spans="1:32">
      <c r="A582" s="40" t="s">
        <v>1791</v>
      </c>
      <c r="B582" s="88">
        <v>42418</v>
      </c>
      <c r="C582" s="40" t="s">
        <v>1452</v>
      </c>
      <c r="D582" s="40" t="s">
        <v>29</v>
      </c>
      <c r="E582" s="40" t="s">
        <v>25</v>
      </c>
      <c r="F582" s="47" t="s">
        <v>1338</v>
      </c>
      <c r="G582" s="40" t="s">
        <v>224</v>
      </c>
      <c r="H582" s="40" t="s">
        <v>33</v>
      </c>
      <c r="I582" s="40" t="s">
        <v>1339</v>
      </c>
      <c r="J582" s="40">
        <v>38.369999999999997</v>
      </c>
      <c r="K582" s="40">
        <v>24.04</v>
      </c>
      <c r="L582" s="40">
        <v>9.93</v>
      </c>
      <c r="M582" s="40"/>
      <c r="N582" s="40"/>
      <c r="O582" s="40"/>
      <c r="P582" s="40"/>
      <c r="Q582" s="40">
        <v>18</v>
      </c>
      <c r="R582" s="40">
        <v>105</v>
      </c>
      <c r="S582" s="40">
        <f t="shared" si="16"/>
        <v>87</v>
      </c>
      <c r="T582" s="40">
        <v>23</v>
      </c>
      <c r="U582" s="40"/>
      <c r="V582" s="40"/>
      <c r="W582" s="40"/>
      <c r="X582" s="40" t="s">
        <v>1340</v>
      </c>
      <c r="Y582" s="40" t="s">
        <v>1341</v>
      </c>
      <c r="Z582" s="40"/>
      <c r="AA582" s="40"/>
      <c r="AB582" s="40"/>
      <c r="AC582" s="40" t="s">
        <v>1322</v>
      </c>
      <c r="AD582" s="40" t="s">
        <v>750</v>
      </c>
      <c r="AE582" s="40" t="s">
        <v>1342</v>
      </c>
      <c r="AF582" s="40"/>
    </row>
    <row r="583" spans="1:32">
      <c r="A583" s="40" t="s">
        <v>1791</v>
      </c>
      <c r="B583" s="88">
        <v>42418</v>
      </c>
      <c r="C583" s="40" t="s">
        <v>1464</v>
      </c>
      <c r="D583" s="40" t="s">
        <v>265</v>
      </c>
      <c r="E583" s="40" t="s">
        <v>25</v>
      </c>
      <c r="F583" s="47" t="s">
        <v>1345</v>
      </c>
      <c r="G583" s="40" t="s">
        <v>26</v>
      </c>
      <c r="H583" s="40" t="s">
        <v>27</v>
      </c>
      <c r="I583" s="40"/>
      <c r="J583" s="40">
        <v>36.5</v>
      </c>
      <c r="K583" s="40"/>
      <c r="L583" s="40"/>
      <c r="M583" s="40">
        <v>137.41</v>
      </c>
      <c r="N583" s="40">
        <v>157.22999999999999</v>
      </c>
      <c r="O583" s="40">
        <f>(N583/M583)*100</f>
        <v>114.42398660941706</v>
      </c>
      <c r="P583" s="40">
        <v>22.98</v>
      </c>
      <c r="Q583" s="40">
        <v>18</v>
      </c>
      <c r="R583" s="40">
        <v>81</v>
      </c>
      <c r="S583" s="40">
        <f t="shared" si="16"/>
        <v>63</v>
      </c>
      <c r="T583" s="40"/>
      <c r="U583" s="40"/>
      <c r="V583" s="40" t="s">
        <v>1346</v>
      </c>
      <c r="W583" s="40"/>
      <c r="X583" s="40"/>
      <c r="Y583" s="40"/>
      <c r="Z583" s="40"/>
      <c r="AA583" s="40"/>
      <c r="AB583" s="40"/>
      <c r="AC583" s="40" t="s">
        <v>750</v>
      </c>
      <c r="AD583" s="40" t="s">
        <v>750</v>
      </c>
      <c r="AE583" s="40"/>
      <c r="AF583" s="40"/>
    </row>
    <row r="584" spans="1:32">
      <c r="A584" s="40" t="s">
        <v>1791</v>
      </c>
      <c r="B584" s="88">
        <v>42418</v>
      </c>
      <c r="C584" s="40" t="s">
        <v>1517</v>
      </c>
      <c r="D584" s="40" t="s">
        <v>30</v>
      </c>
      <c r="E584" s="40" t="s">
        <v>25</v>
      </c>
      <c r="F584" s="47" t="s">
        <v>1363</v>
      </c>
      <c r="G584" s="40" t="s">
        <v>224</v>
      </c>
      <c r="H584" s="40" t="s">
        <v>90</v>
      </c>
      <c r="I584" s="40" t="s">
        <v>1364</v>
      </c>
      <c r="J584" s="40">
        <v>28.05</v>
      </c>
      <c r="K584" s="40">
        <v>14.54</v>
      </c>
      <c r="L584" s="40">
        <v>10.029999999999999</v>
      </c>
      <c r="M584" s="40"/>
      <c r="N584" s="40"/>
      <c r="O584" s="40"/>
      <c r="P584" s="40"/>
      <c r="Q584" s="40">
        <v>18</v>
      </c>
      <c r="R584" s="40">
        <v>59</v>
      </c>
      <c r="S584" s="40">
        <f t="shared" si="16"/>
        <v>41</v>
      </c>
      <c r="T584" s="40">
        <v>22</v>
      </c>
      <c r="U584" s="40"/>
      <c r="V584" s="40"/>
      <c r="W584" s="40"/>
      <c r="X584" s="40" t="s">
        <v>1365</v>
      </c>
      <c r="Y584" s="40" t="s">
        <v>1366</v>
      </c>
      <c r="Z584" s="40"/>
      <c r="AA584" s="40"/>
      <c r="AB584" s="40"/>
      <c r="AC584" s="40" t="s">
        <v>1317</v>
      </c>
      <c r="AD584" s="40" t="s">
        <v>1350</v>
      </c>
      <c r="AE584" s="40" t="s">
        <v>1367</v>
      </c>
      <c r="AF584" s="40"/>
    </row>
    <row r="585" spans="1:32">
      <c r="A585" s="40" t="s">
        <v>1791</v>
      </c>
      <c r="B585" s="88">
        <v>42418</v>
      </c>
      <c r="C585" s="40" t="s">
        <v>1498</v>
      </c>
      <c r="D585" s="40" t="s">
        <v>30</v>
      </c>
      <c r="E585" s="40" t="s">
        <v>25</v>
      </c>
      <c r="F585" s="47" t="s">
        <v>1353</v>
      </c>
      <c r="G585" s="40" t="s">
        <v>26</v>
      </c>
      <c r="H585" s="40" t="s">
        <v>33</v>
      </c>
      <c r="I585" s="40" t="s">
        <v>1354</v>
      </c>
      <c r="J585" s="40">
        <v>25.7</v>
      </c>
      <c r="K585" s="40">
        <v>17.7</v>
      </c>
      <c r="L585" s="40">
        <v>6.4</v>
      </c>
      <c r="M585" s="40"/>
      <c r="N585" s="40"/>
      <c r="O585" s="40"/>
      <c r="P585" s="40"/>
      <c r="Q585" s="40">
        <v>18</v>
      </c>
      <c r="R585" s="40">
        <v>53</v>
      </c>
      <c r="S585" s="40">
        <f t="shared" si="16"/>
        <v>35</v>
      </c>
      <c r="T585" s="40">
        <v>27</v>
      </c>
      <c r="U585" s="40"/>
      <c r="V585" s="40"/>
      <c r="W585" s="40"/>
      <c r="X585" s="40" t="s">
        <v>1355</v>
      </c>
      <c r="Y585" s="40" t="s">
        <v>1356</v>
      </c>
      <c r="Z585" s="40"/>
      <c r="AA585" s="40"/>
      <c r="AB585" s="40"/>
      <c r="AC585" s="40" t="s">
        <v>1328</v>
      </c>
      <c r="AD585" s="40" t="s">
        <v>1350</v>
      </c>
      <c r="AE585" s="40" t="s">
        <v>1357</v>
      </c>
      <c r="AF585" s="40"/>
    </row>
    <row r="586" spans="1:32" s="91" customFormat="1">
      <c r="A586" s="40" t="s">
        <v>1791</v>
      </c>
      <c r="B586" s="88">
        <v>42418</v>
      </c>
      <c r="C586" s="40" t="s">
        <v>1824</v>
      </c>
      <c r="D586" s="40" t="s">
        <v>30</v>
      </c>
      <c r="E586" s="40" t="s">
        <v>25</v>
      </c>
      <c r="F586" s="47" t="s">
        <v>1306</v>
      </c>
      <c r="G586" s="40" t="s">
        <v>224</v>
      </c>
      <c r="H586" s="40" t="s">
        <v>33</v>
      </c>
      <c r="I586" s="40"/>
      <c r="J586" s="40">
        <v>26.23</v>
      </c>
      <c r="K586" s="40">
        <v>15.06</v>
      </c>
      <c r="L586" s="40">
        <v>10.210000000000001</v>
      </c>
      <c r="M586" s="40"/>
      <c r="N586" s="40"/>
      <c r="O586" s="40"/>
      <c r="P586" s="40"/>
      <c r="Q586" s="40">
        <v>18</v>
      </c>
      <c r="R586" s="40">
        <v>53</v>
      </c>
      <c r="S586" s="40">
        <f t="shared" si="16"/>
        <v>35</v>
      </c>
      <c r="T586" s="40">
        <v>24</v>
      </c>
      <c r="U586" s="40"/>
      <c r="V586" s="40"/>
      <c r="W586" s="40"/>
      <c r="X586" s="40" t="s">
        <v>1307</v>
      </c>
      <c r="Y586" s="40" t="s">
        <v>1308</v>
      </c>
      <c r="Z586" s="40"/>
      <c r="AA586" s="40"/>
      <c r="AB586" s="40"/>
      <c r="AC586" s="40" t="s">
        <v>750</v>
      </c>
      <c r="AD586" s="40" t="s">
        <v>79</v>
      </c>
      <c r="AE586" s="40"/>
      <c r="AF586" s="40"/>
    </row>
    <row r="587" spans="1:32">
      <c r="A587" s="40" t="s">
        <v>1791</v>
      </c>
      <c r="B587" s="88">
        <v>42418</v>
      </c>
      <c r="C587" s="40" t="s">
        <v>1821</v>
      </c>
      <c r="D587" s="40" t="s">
        <v>30</v>
      </c>
      <c r="E587" s="40" t="s">
        <v>25</v>
      </c>
      <c r="F587" s="47" t="s">
        <v>1309</v>
      </c>
      <c r="G587" s="40" t="s">
        <v>224</v>
      </c>
      <c r="H587" s="40" t="s">
        <v>33</v>
      </c>
      <c r="I587" s="40"/>
      <c r="J587" s="40">
        <v>24.9</v>
      </c>
      <c r="K587" s="40">
        <v>18.100000000000001</v>
      </c>
      <c r="L587" s="40">
        <v>10.5</v>
      </c>
      <c r="M587" s="40"/>
      <c r="N587" s="40"/>
      <c r="O587" s="40"/>
      <c r="P587" s="40"/>
      <c r="Q587" s="40">
        <v>18</v>
      </c>
      <c r="R587" s="40">
        <v>60</v>
      </c>
      <c r="S587" s="40">
        <f t="shared" si="16"/>
        <v>42</v>
      </c>
      <c r="T587" s="40">
        <v>23</v>
      </c>
      <c r="U587" s="40"/>
      <c r="V587" s="40"/>
      <c r="W587" s="40"/>
      <c r="X587" s="40" t="s">
        <v>1310</v>
      </c>
      <c r="Y587" s="40" t="s">
        <v>1311</v>
      </c>
      <c r="Z587" s="40"/>
      <c r="AA587" s="40"/>
      <c r="AB587" s="40"/>
      <c r="AC587" s="40" t="s">
        <v>750</v>
      </c>
      <c r="AD587" s="40" t="s">
        <v>79</v>
      </c>
      <c r="AE587" s="40" t="s">
        <v>1312</v>
      </c>
      <c r="AF587" s="40"/>
    </row>
    <row r="588" spans="1:32">
      <c r="A588" s="40" t="s">
        <v>1791</v>
      </c>
      <c r="B588" s="88">
        <v>42418</v>
      </c>
      <c r="C588" s="40" t="s">
        <v>1808</v>
      </c>
      <c r="D588" s="40" t="s">
        <v>30</v>
      </c>
      <c r="E588" s="40" t="s">
        <v>25</v>
      </c>
      <c r="F588" s="47" t="s">
        <v>1318</v>
      </c>
      <c r="G588" s="40" t="s">
        <v>224</v>
      </c>
      <c r="H588" s="40" t="s">
        <v>33</v>
      </c>
      <c r="I588" s="40" t="s">
        <v>1319</v>
      </c>
      <c r="J588" s="40">
        <v>28.3</v>
      </c>
      <c r="K588" s="40">
        <v>17.04</v>
      </c>
      <c r="L588" s="40">
        <v>8.7100000000000009</v>
      </c>
      <c r="M588" s="40"/>
      <c r="N588" s="40"/>
      <c r="O588" s="40"/>
      <c r="P588" s="40"/>
      <c r="Q588" s="40">
        <v>18</v>
      </c>
      <c r="R588" s="40">
        <v>54</v>
      </c>
      <c r="S588" s="40">
        <f t="shared" si="16"/>
        <v>36</v>
      </c>
      <c r="T588" s="40">
        <v>45</v>
      </c>
      <c r="U588" s="40"/>
      <c r="V588" s="40"/>
      <c r="W588" s="40"/>
      <c r="X588" s="40" t="s">
        <v>1320</v>
      </c>
      <c r="Y588" s="40" t="s">
        <v>1321</v>
      </c>
      <c r="Z588" s="40"/>
      <c r="AA588" s="40"/>
      <c r="AB588" s="40"/>
      <c r="AC588" s="40" t="s">
        <v>1322</v>
      </c>
      <c r="AD588" s="40" t="s">
        <v>79</v>
      </c>
      <c r="AE588" s="40"/>
      <c r="AF588" s="40"/>
    </row>
    <row r="589" spans="1:32">
      <c r="A589" s="40" t="s">
        <v>1792</v>
      </c>
      <c r="B589" s="88">
        <v>42419</v>
      </c>
      <c r="C589" s="40" t="s">
        <v>1812</v>
      </c>
      <c r="D589" s="40" t="s">
        <v>121</v>
      </c>
      <c r="E589" s="40" t="s">
        <v>25</v>
      </c>
      <c r="F589" s="47" t="s">
        <v>1373</v>
      </c>
      <c r="G589" s="40" t="s">
        <v>26</v>
      </c>
      <c r="H589" s="40" t="s">
        <v>33</v>
      </c>
      <c r="I589" s="40" t="s">
        <v>903</v>
      </c>
      <c r="J589" s="40">
        <v>48.4</v>
      </c>
      <c r="K589" s="40"/>
      <c r="L589" s="40"/>
      <c r="M589" s="40">
        <v>179.48</v>
      </c>
      <c r="N589" s="40">
        <v>196.64</v>
      </c>
      <c r="O589" s="40">
        <v>109.56095386672608</v>
      </c>
      <c r="P589" s="40">
        <v>35.22</v>
      </c>
      <c r="Q589" s="40"/>
      <c r="R589" s="40"/>
      <c r="S589" s="40"/>
      <c r="T589" s="40"/>
      <c r="U589" s="40"/>
      <c r="V589" s="40" t="s">
        <v>1374</v>
      </c>
      <c r="W589" s="40"/>
      <c r="X589" s="40"/>
      <c r="Y589" s="40"/>
      <c r="Z589" s="40"/>
      <c r="AA589" s="40"/>
      <c r="AB589" s="40"/>
      <c r="AC589" s="40" t="s">
        <v>750</v>
      </c>
      <c r="AD589" s="40" t="s">
        <v>1350</v>
      </c>
      <c r="AE589" s="40" t="s">
        <v>1375</v>
      </c>
      <c r="AF589" s="40"/>
    </row>
    <row r="590" spans="1:32">
      <c r="A590" s="40" t="s">
        <v>1792</v>
      </c>
      <c r="B590" s="88">
        <v>42419</v>
      </c>
      <c r="C590" s="40" t="s">
        <v>1811</v>
      </c>
      <c r="D590" s="40" t="s">
        <v>36</v>
      </c>
      <c r="E590" s="40" t="s">
        <v>25</v>
      </c>
      <c r="F590" s="47" t="s">
        <v>1376</v>
      </c>
      <c r="G590" s="40" t="s">
        <v>224</v>
      </c>
      <c r="H590" s="40" t="s">
        <v>33</v>
      </c>
      <c r="I590" s="40" t="s">
        <v>1377</v>
      </c>
      <c r="J590" s="40">
        <v>35.5</v>
      </c>
      <c r="K590" s="40"/>
      <c r="L590" s="40"/>
      <c r="M590" s="40">
        <v>134.01</v>
      </c>
      <c r="N590" s="40">
        <v>106.9</v>
      </c>
      <c r="O590" s="40">
        <v>79.770166405492134</v>
      </c>
      <c r="P590" s="40"/>
      <c r="Q590" s="40"/>
      <c r="R590" s="40"/>
      <c r="S590" s="40"/>
      <c r="T590" s="40">
        <v>0</v>
      </c>
      <c r="U590" s="40"/>
      <c r="V590" s="40"/>
      <c r="W590" s="40"/>
      <c r="X590" s="40"/>
      <c r="Y590" s="40"/>
      <c r="Z590" s="40"/>
      <c r="AA590" s="40"/>
      <c r="AB590" s="40"/>
      <c r="AC590" s="40" t="s">
        <v>750</v>
      </c>
      <c r="AD590" s="40" t="s">
        <v>1350</v>
      </c>
      <c r="AE590" s="40" t="s">
        <v>1378</v>
      </c>
      <c r="AF590" s="40"/>
    </row>
    <row r="591" spans="1:32">
      <c r="A591" s="40" t="s">
        <v>1792</v>
      </c>
      <c r="B591" s="88">
        <v>42419</v>
      </c>
      <c r="C591" s="40" t="s">
        <v>1480</v>
      </c>
      <c r="D591" s="40" t="s">
        <v>24</v>
      </c>
      <c r="E591" s="40" t="s">
        <v>25</v>
      </c>
      <c r="F591" s="47" t="s">
        <v>1384</v>
      </c>
      <c r="G591" s="40" t="s">
        <v>224</v>
      </c>
      <c r="H591" s="40" t="s">
        <v>33</v>
      </c>
      <c r="I591" s="40" t="s">
        <v>1385</v>
      </c>
      <c r="J591" s="40">
        <v>43.3</v>
      </c>
      <c r="K591" s="40">
        <v>22.49</v>
      </c>
      <c r="L591" s="40">
        <v>14.37</v>
      </c>
      <c r="M591" s="40"/>
      <c r="N591" s="40"/>
      <c r="O591" s="40"/>
      <c r="P591" s="40"/>
      <c r="Q591" s="40">
        <v>19</v>
      </c>
      <c r="R591" s="40">
        <v>235</v>
      </c>
      <c r="S591" s="40">
        <v>216</v>
      </c>
      <c r="T591" s="40" t="s">
        <v>1386</v>
      </c>
      <c r="U591" s="40"/>
      <c r="V591" s="40" t="s">
        <v>1387</v>
      </c>
      <c r="W591" s="40"/>
      <c r="X591" s="40" t="s">
        <v>1388</v>
      </c>
      <c r="Y591" s="40"/>
      <c r="Z591" s="40"/>
      <c r="AA591" s="40"/>
      <c r="AB591" s="40"/>
      <c r="AC591" s="40" t="s">
        <v>1317</v>
      </c>
      <c r="AD591" s="40" t="s">
        <v>216</v>
      </c>
      <c r="AE591" s="40"/>
      <c r="AF591" s="40"/>
    </row>
    <row r="592" spans="1:32">
      <c r="A592" s="40" t="s">
        <v>1792</v>
      </c>
      <c r="B592" s="88">
        <v>42419</v>
      </c>
      <c r="C592" s="40" t="s">
        <v>1832</v>
      </c>
      <c r="D592" s="40" t="s">
        <v>146</v>
      </c>
      <c r="E592" s="40" t="s">
        <v>25</v>
      </c>
      <c r="F592" s="47" t="s">
        <v>1370</v>
      </c>
      <c r="G592" s="40" t="s">
        <v>26</v>
      </c>
      <c r="H592" s="40" t="s">
        <v>27</v>
      </c>
      <c r="I592" s="40"/>
      <c r="J592" s="40">
        <v>23.6</v>
      </c>
      <c r="K592" s="40">
        <v>14.7</v>
      </c>
      <c r="L592" s="40">
        <v>18.7</v>
      </c>
      <c r="M592" s="40"/>
      <c r="N592" s="40"/>
      <c r="O592" s="40"/>
      <c r="P592" s="40"/>
      <c r="Q592" s="40">
        <v>19</v>
      </c>
      <c r="R592" s="40">
        <v>54</v>
      </c>
      <c r="S592" s="40">
        <v>35</v>
      </c>
      <c r="T592" s="40">
        <v>0</v>
      </c>
      <c r="U592" s="40"/>
      <c r="V592" s="40"/>
      <c r="W592" s="40"/>
      <c r="X592" s="40"/>
      <c r="Y592" s="40"/>
      <c r="Z592" s="40"/>
      <c r="AA592" s="40"/>
      <c r="AB592" s="40"/>
      <c r="AC592" s="40" t="s">
        <v>750</v>
      </c>
      <c r="AD592" s="40" t="s">
        <v>1350</v>
      </c>
      <c r="AE592" s="40" t="s">
        <v>1371</v>
      </c>
      <c r="AF592" s="40"/>
    </row>
    <row r="593" spans="1:32">
      <c r="A593" s="40" t="s">
        <v>1792</v>
      </c>
      <c r="B593" s="88">
        <v>42419</v>
      </c>
      <c r="C593" s="40" t="s">
        <v>1819</v>
      </c>
      <c r="D593" s="40" t="s">
        <v>29</v>
      </c>
      <c r="E593" s="40" t="s">
        <v>25</v>
      </c>
      <c r="F593" s="47" t="s">
        <v>1379</v>
      </c>
      <c r="G593" s="40" t="s">
        <v>26</v>
      </c>
      <c r="H593" s="40" t="s">
        <v>33</v>
      </c>
      <c r="I593" s="40" t="s">
        <v>903</v>
      </c>
      <c r="J593" s="40">
        <v>37.9</v>
      </c>
      <c r="K593" s="40">
        <v>21.9</v>
      </c>
      <c r="L593" s="40">
        <v>8.8000000000000007</v>
      </c>
      <c r="M593" s="40"/>
      <c r="N593" s="40"/>
      <c r="O593" s="40"/>
      <c r="P593" s="40"/>
      <c r="Q593" s="40">
        <v>19</v>
      </c>
      <c r="R593" s="40">
        <v>124</v>
      </c>
      <c r="S593" s="40">
        <v>105</v>
      </c>
      <c r="T593" s="40">
        <v>61</v>
      </c>
      <c r="U593" s="40"/>
      <c r="V593" s="40" t="s">
        <v>1380</v>
      </c>
      <c r="W593" s="40"/>
      <c r="X593" s="40" t="s">
        <v>1381</v>
      </c>
      <c r="Y593" s="40" t="s">
        <v>1382</v>
      </c>
      <c r="Z593" s="40"/>
      <c r="AA593" s="40"/>
      <c r="AB593" s="40"/>
      <c r="AC593" s="40" t="s">
        <v>1322</v>
      </c>
      <c r="AD593" s="40" t="s">
        <v>1350</v>
      </c>
      <c r="AE593" s="40" t="s">
        <v>1383</v>
      </c>
      <c r="AF593" s="40"/>
    </row>
    <row r="594" spans="1:32">
      <c r="A594" s="40" t="s">
        <v>1792</v>
      </c>
      <c r="B594" s="88">
        <v>42419</v>
      </c>
      <c r="C594" s="40" t="s">
        <v>1494</v>
      </c>
      <c r="D594" s="40" t="s">
        <v>265</v>
      </c>
      <c r="E594" s="40" t="s">
        <v>25</v>
      </c>
      <c r="F594" s="47" t="s">
        <v>1394</v>
      </c>
      <c r="G594" s="40" t="s">
        <v>26</v>
      </c>
      <c r="H594" s="40" t="s">
        <v>33</v>
      </c>
      <c r="I594" s="40" t="s">
        <v>903</v>
      </c>
      <c r="J594" s="40">
        <v>38.67</v>
      </c>
      <c r="K594" s="40"/>
      <c r="L594" s="40"/>
      <c r="M594" s="40">
        <v>127.2</v>
      </c>
      <c r="N594" s="40">
        <v>175.96</v>
      </c>
      <c r="O594" s="40">
        <v>138.33333333333334</v>
      </c>
      <c r="P594" s="40">
        <v>23.09</v>
      </c>
      <c r="Q594" s="40">
        <v>19</v>
      </c>
      <c r="R594" s="40">
        <v>75</v>
      </c>
      <c r="S594" s="40">
        <v>56</v>
      </c>
      <c r="T594" s="40">
        <v>0</v>
      </c>
      <c r="U594" s="40"/>
      <c r="V594" s="40"/>
      <c r="W594" s="40"/>
      <c r="X594" s="40"/>
      <c r="Y594" s="40"/>
      <c r="Z594" s="40"/>
      <c r="AA594" s="40"/>
      <c r="AB594" s="40"/>
      <c r="AC594" s="40" t="s">
        <v>750</v>
      </c>
      <c r="AD594" s="40" t="s">
        <v>750</v>
      </c>
      <c r="AE594" s="40"/>
      <c r="AF594" s="40"/>
    </row>
    <row r="595" spans="1:32">
      <c r="A595" s="40" t="s">
        <v>1792</v>
      </c>
      <c r="B595" s="88">
        <v>42419</v>
      </c>
      <c r="C595" s="40" t="s">
        <v>1491</v>
      </c>
      <c r="D595" s="40" t="s">
        <v>30</v>
      </c>
      <c r="E595" s="40" t="s">
        <v>25</v>
      </c>
      <c r="F595" s="47" t="s">
        <v>1389</v>
      </c>
      <c r="G595" s="40" t="s">
        <v>224</v>
      </c>
      <c r="H595" s="40" t="s">
        <v>66</v>
      </c>
      <c r="I595" s="40" t="s">
        <v>1390</v>
      </c>
      <c r="J595" s="40">
        <v>25.86</v>
      </c>
      <c r="K595" s="40">
        <v>16.559999999999999</v>
      </c>
      <c r="L595" s="40">
        <v>13.02</v>
      </c>
      <c r="M595" s="40"/>
      <c r="N595" s="40"/>
      <c r="O595" s="40"/>
      <c r="P595" s="40"/>
      <c r="Q595" s="40">
        <v>19</v>
      </c>
      <c r="R595" s="40">
        <v>51</v>
      </c>
      <c r="S595" s="40">
        <v>32</v>
      </c>
      <c r="T595" s="40">
        <v>0</v>
      </c>
      <c r="U595" s="40"/>
      <c r="V595" s="40"/>
      <c r="W595" s="40"/>
      <c r="X595" s="40" t="s">
        <v>1391</v>
      </c>
      <c r="Y595" s="40"/>
      <c r="Z595" s="40"/>
      <c r="AA595" s="40"/>
      <c r="AB595" s="40"/>
      <c r="AC595" s="40" t="s">
        <v>1328</v>
      </c>
      <c r="AD595" s="40" t="s">
        <v>750</v>
      </c>
      <c r="AE595" s="40" t="s">
        <v>1392</v>
      </c>
      <c r="AF595" s="40"/>
    </row>
    <row r="596" spans="1:32" s="91" customFormat="1">
      <c r="A596" s="40" t="s">
        <v>1793</v>
      </c>
      <c r="B596" s="88">
        <v>42420</v>
      </c>
      <c r="C596" s="40" t="s">
        <v>1495</v>
      </c>
      <c r="D596" s="40" t="s">
        <v>35</v>
      </c>
      <c r="E596" s="40" t="s">
        <v>25</v>
      </c>
      <c r="F596" s="47" t="s">
        <v>1411</v>
      </c>
      <c r="G596" s="40" t="s">
        <v>224</v>
      </c>
      <c r="H596" s="40" t="s">
        <v>33</v>
      </c>
      <c r="I596" s="40"/>
      <c r="J596" s="40">
        <v>23</v>
      </c>
      <c r="K596" s="40">
        <v>15.4</v>
      </c>
      <c r="L596" s="40">
        <v>7.6</v>
      </c>
      <c r="M596" s="40"/>
      <c r="N596" s="40"/>
      <c r="O596" s="40"/>
      <c r="P596" s="40"/>
      <c r="Q596" s="40">
        <v>19</v>
      </c>
      <c r="R596" s="40">
        <v>53</v>
      </c>
      <c r="S596" s="40">
        <f>SUM(R596-Q596)</f>
        <v>34</v>
      </c>
      <c r="T596" s="40">
        <v>0</v>
      </c>
      <c r="U596" s="40"/>
      <c r="V596" s="40"/>
      <c r="W596" s="40"/>
      <c r="X596" s="40" t="s">
        <v>1412</v>
      </c>
      <c r="Y596" s="40"/>
      <c r="Z596" s="40"/>
      <c r="AA596" s="40"/>
      <c r="AB596" s="40"/>
      <c r="AC596" s="40"/>
      <c r="AD596" s="40" t="s">
        <v>79</v>
      </c>
      <c r="AE596" s="40"/>
      <c r="AF596" s="40"/>
    </row>
    <row r="597" spans="1:32">
      <c r="A597" s="40" t="s">
        <v>1793</v>
      </c>
      <c r="B597" s="88">
        <v>42420</v>
      </c>
      <c r="C597" s="40" t="s">
        <v>1494</v>
      </c>
      <c r="D597" s="40" t="s">
        <v>518</v>
      </c>
      <c r="E597" s="40" t="s">
        <v>25</v>
      </c>
      <c r="F597" s="47" t="s">
        <v>1409</v>
      </c>
      <c r="G597" s="40" t="s">
        <v>227</v>
      </c>
      <c r="H597" s="40" t="s">
        <v>33</v>
      </c>
      <c r="I597" s="40" t="s">
        <v>1410</v>
      </c>
      <c r="J597" s="40">
        <v>39.4</v>
      </c>
      <c r="K597" s="40"/>
      <c r="L597" s="40"/>
      <c r="M597" s="40">
        <v>153.5</v>
      </c>
      <c r="N597" s="40">
        <v>116.1</v>
      </c>
      <c r="O597" s="40">
        <f>(N597/M597)*100</f>
        <v>75.635179153094455</v>
      </c>
      <c r="P597" s="40"/>
      <c r="Q597" s="40">
        <v>19</v>
      </c>
      <c r="R597" s="40">
        <v>171</v>
      </c>
      <c r="S597" s="40">
        <f>SUM(R597-Q597)</f>
        <v>152</v>
      </c>
      <c r="T597" s="40"/>
      <c r="U597" s="40"/>
      <c r="V597" s="40"/>
      <c r="W597" s="40"/>
      <c r="X597" s="40"/>
      <c r="Y597" s="40"/>
      <c r="Z597" s="40"/>
      <c r="AA597" s="40"/>
      <c r="AB597" s="40"/>
      <c r="AC597" s="40" t="s">
        <v>1322</v>
      </c>
      <c r="AD597" s="40" t="s">
        <v>79</v>
      </c>
      <c r="AE597" s="40"/>
      <c r="AF597" s="40"/>
    </row>
    <row r="598" spans="1:32">
      <c r="A598" s="40" t="s">
        <v>1793</v>
      </c>
      <c r="B598" s="88">
        <v>42420</v>
      </c>
      <c r="C598" s="40" t="s">
        <v>1488</v>
      </c>
      <c r="D598" s="40" t="s">
        <v>239</v>
      </c>
      <c r="E598" s="40" t="s">
        <v>25</v>
      </c>
      <c r="F598" s="47" t="s">
        <v>1404</v>
      </c>
      <c r="G598" s="40" t="s">
        <v>26</v>
      </c>
      <c r="H598" s="40" t="s">
        <v>33</v>
      </c>
      <c r="I598" s="40" t="s">
        <v>903</v>
      </c>
      <c r="J598" s="40">
        <v>43</v>
      </c>
      <c r="K598" s="40"/>
      <c r="L598" s="40"/>
      <c r="M598" s="40">
        <v>158.9</v>
      </c>
      <c r="N598" s="40">
        <v>177</v>
      </c>
      <c r="O598" s="40">
        <f>(N598/M598)*100</f>
        <v>111.39081183134046</v>
      </c>
      <c r="P598" s="40">
        <v>38.700000000000003</v>
      </c>
      <c r="Q598" s="40">
        <v>19</v>
      </c>
      <c r="R598" s="40">
        <v>151</v>
      </c>
      <c r="S598" s="40">
        <f>SUM(R598-Q598)</f>
        <v>132</v>
      </c>
      <c r="T598" s="40"/>
      <c r="U598" s="40"/>
      <c r="V598" s="40"/>
      <c r="W598" s="40"/>
      <c r="X598" s="40"/>
      <c r="Y598" s="40"/>
      <c r="Z598" s="40"/>
      <c r="AA598" s="40"/>
      <c r="AB598" s="40"/>
      <c r="AC598" s="40" t="s">
        <v>1328</v>
      </c>
      <c r="AD598" s="40" t="s">
        <v>1398</v>
      </c>
      <c r="AE598" s="40"/>
      <c r="AF598" s="40"/>
    </row>
    <row r="599" spans="1:32">
      <c r="A599" s="40" t="s">
        <v>1793</v>
      </c>
      <c r="B599" s="88">
        <v>42420</v>
      </c>
      <c r="C599" s="40" t="s">
        <v>1811</v>
      </c>
      <c r="D599" s="40" t="s">
        <v>36</v>
      </c>
      <c r="E599" s="40" t="s">
        <v>25</v>
      </c>
      <c r="F599" s="47" t="s">
        <v>1395</v>
      </c>
      <c r="G599" s="40" t="s">
        <v>224</v>
      </c>
      <c r="H599" s="40" t="s">
        <v>90</v>
      </c>
      <c r="I599" s="40" t="s">
        <v>1396</v>
      </c>
      <c r="J599" s="40">
        <v>33.299999999999997</v>
      </c>
      <c r="K599" s="40"/>
      <c r="L599" s="40"/>
      <c r="M599" s="40">
        <v>112.8</v>
      </c>
      <c r="N599" s="40">
        <v>94.2</v>
      </c>
      <c r="O599" s="40">
        <f>(N599/M599)*100</f>
        <v>83.510638297872347</v>
      </c>
      <c r="P599" s="40"/>
      <c r="Q599" s="40">
        <v>19</v>
      </c>
      <c r="R599" s="40">
        <v>83</v>
      </c>
      <c r="S599" s="40"/>
      <c r="T599" s="40"/>
      <c r="U599" s="40"/>
      <c r="V599" s="40"/>
      <c r="W599" s="40"/>
      <c r="X599" s="40"/>
      <c r="Y599" s="40"/>
      <c r="Z599" s="40"/>
      <c r="AA599" s="40"/>
      <c r="AB599" s="40"/>
      <c r="AC599" s="40" t="s">
        <v>1317</v>
      </c>
      <c r="AD599" s="40" t="s">
        <v>750</v>
      </c>
      <c r="AE599" s="40" t="s">
        <v>1397</v>
      </c>
      <c r="AF599" s="40"/>
    </row>
    <row r="600" spans="1:32">
      <c r="A600" s="40" t="s">
        <v>1793</v>
      </c>
      <c r="B600" s="88">
        <v>42420</v>
      </c>
      <c r="C600" s="40" t="s">
        <v>1509</v>
      </c>
      <c r="D600" s="40" t="s">
        <v>30</v>
      </c>
      <c r="E600" s="40" t="s">
        <v>25</v>
      </c>
      <c r="F600" s="47" t="s">
        <v>1414</v>
      </c>
      <c r="G600" s="40" t="s">
        <v>224</v>
      </c>
      <c r="H600" s="40" t="s">
        <v>166</v>
      </c>
      <c r="I600" s="40" t="s">
        <v>1415</v>
      </c>
      <c r="J600" s="40">
        <v>26.8</v>
      </c>
      <c r="K600" s="40">
        <v>15.85</v>
      </c>
      <c r="L600" s="40">
        <v>9.6</v>
      </c>
      <c r="M600" s="40"/>
      <c r="N600" s="40"/>
      <c r="O600" s="40"/>
      <c r="P600" s="40"/>
      <c r="Q600" s="40">
        <v>19</v>
      </c>
      <c r="R600" s="40">
        <v>54</v>
      </c>
      <c r="S600" s="40">
        <f>SUM(R600-Q600)</f>
        <v>35</v>
      </c>
      <c r="T600" s="40">
        <v>24</v>
      </c>
      <c r="U600" s="40"/>
      <c r="V600" s="40"/>
      <c r="W600" s="40"/>
      <c r="X600" s="40" t="s">
        <v>1416</v>
      </c>
      <c r="Y600" s="40" t="s">
        <v>1417</v>
      </c>
      <c r="Z600" s="40"/>
      <c r="AA600" s="40"/>
      <c r="AB600" s="40"/>
      <c r="AC600" s="40" t="s">
        <v>1418</v>
      </c>
      <c r="AD600" s="40" t="s">
        <v>79</v>
      </c>
      <c r="AE600" s="40"/>
      <c r="AF600" s="40"/>
    </row>
    <row r="601" spans="1:32">
      <c r="A601" s="40" t="s">
        <v>1793</v>
      </c>
      <c r="B601" s="88">
        <v>42420</v>
      </c>
      <c r="C601" s="40" t="s">
        <v>1489</v>
      </c>
      <c r="D601" s="40" t="s">
        <v>30</v>
      </c>
      <c r="E601" s="40" t="s">
        <v>25</v>
      </c>
      <c r="F601" s="40" t="s">
        <v>1405</v>
      </c>
      <c r="G601" s="40" t="s">
        <v>224</v>
      </c>
      <c r="H601" s="40" t="s">
        <v>66</v>
      </c>
      <c r="I601" s="40" t="s">
        <v>1406</v>
      </c>
      <c r="J601" s="40">
        <v>26.5</v>
      </c>
      <c r="K601" s="40">
        <v>18.5</v>
      </c>
      <c r="L601" s="40">
        <v>11.6</v>
      </c>
      <c r="M601" s="40"/>
      <c r="N601" s="40"/>
      <c r="O601" s="40"/>
      <c r="P601" s="40"/>
      <c r="Q601" s="40">
        <v>19</v>
      </c>
      <c r="R601" s="40">
        <v>60</v>
      </c>
      <c r="S601" s="40">
        <f>SUM(R601-Q601)</f>
        <v>41</v>
      </c>
      <c r="T601" s="40">
        <v>18</v>
      </c>
      <c r="U601" s="40"/>
      <c r="V601" s="40"/>
      <c r="W601" s="40"/>
      <c r="X601" s="40" t="s">
        <v>1407</v>
      </c>
      <c r="Y601" s="40" t="s">
        <v>1408</v>
      </c>
      <c r="Z601" s="40"/>
      <c r="AA601" s="40"/>
      <c r="AB601" s="40"/>
      <c r="AC601" s="40" t="s">
        <v>1322</v>
      </c>
      <c r="AD601" s="40" t="s">
        <v>1398</v>
      </c>
      <c r="AE601" s="40"/>
      <c r="AF601" s="40"/>
    </row>
    <row r="602" spans="1:32">
      <c r="A602" s="40" t="s">
        <v>1794</v>
      </c>
      <c r="B602" s="88">
        <v>42421</v>
      </c>
      <c r="C602" s="40" t="s">
        <v>1522</v>
      </c>
      <c r="D602" s="40" t="s">
        <v>121</v>
      </c>
      <c r="E602" s="40" t="s">
        <v>25</v>
      </c>
      <c r="F602" s="47" t="s">
        <v>1438</v>
      </c>
      <c r="G602" s="40" t="s">
        <v>26</v>
      </c>
      <c r="H602" s="40" t="s">
        <v>27</v>
      </c>
      <c r="I602" s="40" t="s">
        <v>40</v>
      </c>
      <c r="J602" s="40">
        <v>49.2</v>
      </c>
      <c r="K602" s="40"/>
      <c r="L602" s="40"/>
      <c r="M602" s="40">
        <v>185.7</v>
      </c>
      <c r="N602" s="40">
        <v>180.5</v>
      </c>
      <c r="O602" s="40">
        <v>97.199784598815299</v>
      </c>
      <c r="P602" s="40">
        <v>34.6</v>
      </c>
      <c r="Q602" s="40">
        <v>19</v>
      </c>
      <c r="R602" s="40">
        <v>172</v>
      </c>
      <c r="S602" s="40">
        <v>153</v>
      </c>
      <c r="T602" s="40">
        <v>0</v>
      </c>
      <c r="U602" s="40"/>
      <c r="V602" s="40" t="s">
        <v>1018</v>
      </c>
      <c r="W602" s="40"/>
      <c r="X602" s="40"/>
      <c r="Y602" s="40"/>
      <c r="Z602" s="40"/>
      <c r="AA602" s="40"/>
      <c r="AB602" s="40"/>
      <c r="AC602" s="40" t="s">
        <v>750</v>
      </c>
      <c r="AD602" s="40" t="s">
        <v>1435</v>
      </c>
      <c r="AE602" s="40"/>
      <c r="AF602" s="40"/>
    </row>
    <row r="603" spans="1:32">
      <c r="A603" s="40" t="s">
        <v>1794</v>
      </c>
      <c r="B603" s="88">
        <v>42421</v>
      </c>
      <c r="C603" s="40" t="s">
        <v>1474</v>
      </c>
      <c r="D603" s="40" t="s">
        <v>239</v>
      </c>
      <c r="E603" s="40" t="s">
        <v>25</v>
      </c>
      <c r="F603" s="47" t="s">
        <v>1430</v>
      </c>
      <c r="G603" s="40" t="s">
        <v>224</v>
      </c>
      <c r="H603" s="40" t="s">
        <v>166</v>
      </c>
      <c r="I603" s="40" t="s">
        <v>1431</v>
      </c>
      <c r="J603" s="40">
        <v>44.9</v>
      </c>
      <c r="K603" s="40"/>
      <c r="L603" s="40"/>
      <c r="M603" s="40">
        <v>175.6</v>
      </c>
      <c r="N603" s="40">
        <v>174.4</v>
      </c>
      <c r="O603" s="40">
        <v>99.316628701594539</v>
      </c>
      <c r="P603" s="40">
        <v>38.9</v>
      </c>
      <c r="Q603" s="40">
        <v>19</v>
      </c>
      <c r="R603" s="40">
        <v>154</v>
      </c>
      <c r="S603" s="40">
        <v>135</v>
      </c>
      <c r="T603" s="40">
        <v>0</v>
      </c>
      <c r="U603" s="40"/>
      <c r="V603" s="40"/>
      <c r="W603" s="40"/>
      <c r="X603" s="40"/>
      <c r="Y603" s="40"/>
      <c r="Z603" s="40"/>
      <c r="AA603" s="40"/>
      <c r="AB603" s="40"/>
      <c r="AC603" s="40" t="s">
        <v>1322</v>
      </c>
      <c r="AD603" s="40" t="s">
        <v>750</v>
      </c>
      <c r="AE603" s="40" t="s">
        <v>1432</v>
      </c>
      <c r="AF603" s="40"/>
    </row>
    <row r="604" spans="1:32">
      <c r="A604" s="40" t="s">
        <v>1794</v>
      </c>
      <c r="B604" s="88">
        <v>42421</v>
      </c>
      <c r="C604" s="40" t="s">
        <v>1831</v>
      </c>
      <c r="D604" s="40" t="s">
        <v>36</v>
      </c>
      <c r="E604" s="40" t="s">
        <v>25</v>
      </c>
      <c r="F604" s="47" t="s">
        <v>1427</v>
      </c>
      <c r="G604" s="40" t="s">
        <v>794</v>
      </c>
      <c r="H604" s="40" t="s">
        <v>27</v>
      </c>
      <c r="I604" s="40" t="s">
        <v>1428</v>
      </c>
      <c r="J604" s="40">
        <v>34</v>
      </c>
      <c r="K604" s="40"/>
      <c r="L604" s="40"/>
      <c r="M604" s="40">
        <v>120.6</v>
      </c>
      <c r="N604" s="40">
        <v>98.1</v>
      </c>
      <c r="O604" s="40"/>
      <c r="P604" s="40"/>
      <c r="Q604" s="40">
        <v>19</v>
      </c>
      <c r="R604" s="40">
        <v>89</v>
      </c>
      <c r="S604" s="40">
        <v>70</v>
      </c>
      <c r="T604" s="40">
        <v>0</v>
      </c>
      <c r="U604" s="40"/>
      <c r="V604" s="40"/>
      <c r="W604" s="40"/>
      <c r="X604" s="40"/>
      <c r="Y604" s="40"/>
      <c r="Z604" s="40"/>
      <c r="AA604" s="40"/>
      <c r="AB604" s="40"/>
      <c r="AC604" s="40" t="s">
        <v>1322</v>
      </c>
      <c r="AD604" s="40" t="s">
        <v>79</v>
      </c>
      <c r="AE604" s="40"/>
      <c r="AF604" s="45"/>
    </row>
    <row r="605" spans="1:32">
      <c r="A605" s="40" t="s">
        <v>1794</v>
      </c>
      <c r="B605" s="88">
        <v>42421</v>
      </c>
      <c r="C605" s="40" t="s">
        <v>1832</v>
      </c>
      <c r="D605" s="40" t="s">
        <v>146</v>
      </c>
      <c r="E605" s="40" t="s">
        <v>25</v>
      </c>
      <c r="F605" s="47" t="s">
        <v>1421</v>
      </c>
      <c r="G605" s="40" t="s">
        <v>224</v>
      </c>
      <c r="H605" s="40" t="s">
        <v>27</v>
      </c>
      <c r="I605" s="40" t="s">
        <v>1422</v>
      </c>
      <c r="J605" s="40">
        <v>22.7</v>
      </c>
      <c r="K605" s="40">
        <v>13.3</v>
      </c>
      <c r="L605" s="40">
        <v>15.4</v>
      </c>
      <c r="M605" s="40"/>
      <c r="N605" s="40"/>
      <c r="O605" s="40"/>
      <c r="P605" s="40"/>
      <c r="Q605" s="40">
        <v>19</v>
      </c>
      <c r="R605" s="40">
        <v>43</v>
      </c>
      <c r="S605" s="40">
        <v>24</v>
      </c>
      <c r="T605" s="40">
        <v>0</v>
      </c>
      <c r="U605" s="40"/>
      <c r="V605" s="40"/>
      <c r="W605" s="40"/>
      <c r="X605" s="40" t="s">
        <v>1423</v>
      </c>
      <c r="Y605" s="40"/>
      <c r="Z605" s="40"/>
      <c r="AA605" s="40"/>
      <c r="AB605" s="40"/>
      <c r="AC605" s="40" t="s">
        <v>1317</v>
      </c>
      <c r="AD605" s="40" t="s">
        <v>79</v>
      </c>
      <c r="AE605" s="40" t="s">
        <v>1424</v>
      </c>
      <c r="AF605" s="40"/>
    </row>
    <row r="606" spans="1:32">
      <c r="A606" s="40" t="s">
        <v>1794</v>
      </c>
      <c r="B606" s="88">
        <v>42421</v>
      </c>
      <c r="C606" s="40" t="s">
        <v>1523</v>
      </c>
      <c r="D606" s="40" t="s">
        <v>265</v>
      </c>
      <c r="E606" s="40" t="s">
        <v>25</v>
      </c>
      <c r="F606" s="47" t="s">
        <v>1439</v>
      </c>
      <c r="G606" s="40" t="s">
        <v>26</v>
      </c>
      <c r="H606" s="40" t="s">
        <v>33</v>
      </c>
      <c r="I606" s="40" t="s">
        <v>903</v>
      </c>
      <c r="J606" s="40">
        <v>39.1</v>
      </c>
      <c r="K606" s="40"/>
      <c r="L606" s="40"/>
      <c r="M606" s="40">
        <v>132.9</v>
      </c>
      <c r="N606" s="40">
        <v>168</v>
      </c>
      <c r="O606" s="40">
        <v>126.41083521444693</v>
      </c>
      <c r="P606" s="40">
        <v>22.9</v>
      </c>
      <c r="Q606" s="40">
        <v>19</v>
      </c>
      <c r="R606" s="40">
        <v>80</v>
      </c>
      <c r="S606" s="40">
        <v>61</v>
      </c>
      <c r="T606" s="40">
        <v>0</v>
      </c>
      <c r="U606" s="40"/>
      <c r="V606" s="40" t="s">
        <v>1018</v>
      </c>
      <c r="W606" s="40" t="s">
        <v>1440</v>
      </c>
      <c r="X606" s="40"/>
      <c r="Y606" s="40"/>
      <c r="Z606" s="40"/>
      <c r="AA606" s="40"/>
      <c r="AB606" s="40"/>
      <c r="AC606" s="40" t="s">
        <v>1317</v>
      </c>
      <c r="AD606" s="40" t="s">
        <v>1435</v>
      </c>
      <c r="AE606" s="40" t="s">
        <v>1441</v>
      </c>
      <c r="AF606" s="40"/>
    </row>
    <row r="607" spans="1:32">
      <c r="A607" s="40" t="s">
        <v>1795</v>
      </c>
      <c r="B607" s="88">
        <v>42422</v>
      </c>
      <c r="C607" s="43" t="s">
        <v>1458</v>
      </c>
      <c r="D607" s="43" t="s">
        <v>121</v>
      </c>
      <c r="E607" s="43" t="s">
        <v>25</v>
      </c>
      <c r="F607" s="76" t="s">
        <v>1460</v>
      </c>
      <c r="G607" s="43" t="s">
        <v>1461</v>
      </c>
      <c r="H607" s="43" t="s">
        <v>33</v>
      </c>
      <c r="I607" s="43"/>
      <c r="J607" s="43">
        <v>47.2</v>
      </c>
      <c r="K607" s="40"/>
      <c r="L607" s="43"/>
      <c r="M607" s="43">
        <v>136.9</v>
      </c>
      <c r="N607" s="43">
        <v>150.1</v>
      </c>
      <c r="O607" s="43">
        <v>109.64207450693937</v>
      </c>
      <c r="P607" s="43">
        <v>26.3</v>
      </c>
      <c r="Q607" s="43">
        <v>19</v>
      </c>
      <c r="R607" s="43">
        <v>108</v>
      </c>
      <c r="S607" s="43">
        <v>89</v>
      </c>
      <c r="T607" s="43">
        <v>0</v>
      </c>
      <c r="U607" s="43"/>
      <c r="V607" s="40"/>
      <c r="W607" s="43"/>
      <c r="X607" s="43"/>
      <c r="Y607" s="43"/>
      <c r="Z607" s="43"/>
      <c r="AA607" s="43"/>
      <c r="AB607" s="43"/>
      <c r="AC607" s="43" t="s">
        <v>750</v>
      </c>
      <c r="AD607" s="43" t="s">
        <v>79</v>
      </c>
      <c r="AE607" s="40" t="s">
        <v>1462</v>
      </c>
      <c r="AF607" s="40"/>
    </row>
    <row r="608" spans="1:32">
      <c r="A608" s="40" t="s">
        <v>1795</v>
      </c>
      <c r="B608" s="88">
        <v>42422</v>
      </c>
      <c r="C608" s="40" t="s">
        <v>1811</v>
      </c>
      <c r="D608" s="40" t="s">
        <v>121</v>
      </c>
      <c r="E608" s="40" t="s">
        <v>25</v>
      </c>
      <c r="F608" s="47" t="s">
        <v>1446</v>
      </c>
      <c r="G608" s="40" t="s">
        <v>26</v>
      </c>
      <c r="H608" s="40" t="s">
        <v>33</v>
      </c>
      <c r="I608" s="40" t="s">
        <v>903</v>
      </c>
      <c r="J608" s="40">
        <v>50.06</v>
      </c>
      <c r="K608" s="40"/>
      <c r="L608" s="40"/>
      <c r="M608" s="40">
        <v>204.02</v>
      </c>
      <c r="N608" s="40">
        <v>202.78</v>
      </c>
      <c r="O608" s="40">
        <v>99.392216449367709</v>
      </c>
      <c r="P608" s="40">
        <v>36.47</v>
      </c>
      <c r="Q608" s="40">
        <v>19</v>
      </c>
      <c r="R608" s="40">
        <v>198</v>
      </c>
      <c r="S608" s="40">
        <v>179</v>
      </c>
      <c r="T608" s="40">
        <v>0</v>
      </c>
      <c r="U608" s="40"/>
      <c r="V608" s="40"/>
      <c r="W608" s="40"/>
      <c r="X608" s="40"/>
      <c r="Y608" s="40"/>
      <c r="Z608" s="40"/>
      <c r="AA608" s="40"/>
      <c r="AB608" s="40"/>
      <c r="AC608" s="40" t="s">
        <v>1322</v>
      </c>
      <c r="AD608" s="40" t="s">
        <v>1435</v>
      </c>
      <c r="AE608" s="40"/>
      <c r="AF608" s="40"/>
    </row>
    <row r="609" spans="1:32">
      <c r="A609" s="40" t="s">
        <v>1795</v>
      </c>
      <c r="B609" s="88">
        <v>42422</v>
      </c>
      <c r="C609" s="40" t="s">
        <v>1806</v>
      </c>
      <c r="D609" s="40" t="s">
        <v>35</v>
      </c>
      <c r="E609" s="40" t="s">
        <v>25</v>
      </c>
      <c r="F609" s="47" t="s">
        <v>2258</v>
      </c>
      <c r="G609" s="40" t="s">
        <v>26</v>
      </c>
      <c r="H609" s="40" t="s">
        <v>33</v>
      </c>
      <c r="I609" s="40" t="s">
        <v>903</v>
      </c>
      <c r="J609" s="40">
        <v>23.97</v>
      </c>
      <c r="K609" s="40">
        <v>17.61</v>
      </c>
      <c r="L609" s="40">
        <v>9.51</v>
      </c>
      <c r="M609" s="40"/>
      <c r="N609" s="40"/>
      <c r="O609" s="40"/>
      <c r="P609" s="40"/>
      <c r="Q609" s="40">
        <v>19</v>
      </c>
      <c r="R609" s="40">
        <v>67</v>
      </c>
      <c r="S609" s="40">
        <v>48</v>
      </c>
      <c r="T609" s="40">
        <v>0</v>
      </c>
      <c r="U609" s="40"/>
      <c r="V609" s="40"/>
      <c r="W609" s="40"/>
      <c r="X609" s="40"/>
      <c r="Y609" s="40"/>
      <c r="Z609" s="40"/>
      <c r="AA609" s="40"/>
      <c r="AB609" s="40"/>
      <c r="AC609" s="40" t="s">
        <v>1328</v>
      </c>
      <c r="AD609" s="40" t="s">
        <v>1435</v>
      </c>
      <c r="AE609" s="40" t="s">
        <v>1450</v>
      </c>
      <c r="AF609" s="40"/>
    </row>
    <row r="610" spans="1:32">
      <c r="A610" s="40" t="s">
        <v>1795</v>
      </c>
      <c r="B610" s="88">
        <v>42422</v>
      </c>
      <c r="C610" s="43" t="s">
        <v>1496</v>
      </c>
      <c r="D610" s="43" t="s">
        <v>239</v>
      </c>
      <c r="E610" s="43" t="s">
        <v>25</v>
      </c>
      <c r="F610" s="76" t="s">
        <v>1497</v>
      </c>
      <c r="G610" s="43" t="s">
        <v>26</v>
      </c>
      <c r="H610" s="43" t="s">
        <v>33</v>
      </c>
      <c r="I610" s="43" t="s">
        <v>903</v>
      </c>
      <c r="J610" s="43">
        <v>44.2</v>
      </c>
      <c r="K610" s="43"/>
      <c r="L610" s="43"/>
      <c r="M610" s="43">
        <v>182.25</v>
      </c>
      <c r="N610" s="43">
        <v>164.47</v>
      </c>
      <c r="O610" s="43">
        <v>90.244170096021946</v>
      </c>
      <c r="P610" s="43">
        <v>44.48</v>
      </c>
      <c r="Q610" s="43">
        <v>19</v>
      </c>
      <c r="R610" s="43">
        <v>205</v>
      </c>
      <c r="S610" s="43">
        <v>186</v>
      </c>
      <c r="T610" s="43">
        <v>0</v>
      </c>
      <c r="U610" s="43"/>
      <c r="V610" s="43"/>
      <c r="W610" s="43"/>
      <c r="X610" s="43"/>
      <c r="Y610" s="43"/>
      <c r="Z610" s="43"/>
      <c r="AA610" s="43"/>
      <c r="AB610" s="43"/>
      <c r="AC610" s="43" t="s">
        <v>1317</v>
      </c>
      <c r="AD610" s="43" t="s">
        <v>750</v>
      </c>
      <c r="AE610" s="40"/>
      <c r="AF610" s="40"/>
    </row>
    <row r="611" spans="1:32">
      <c r="A611" s="40" t="s">
        <v>1795</v>
      </c>
      <c r="B611" s="88">
        <v>42422</v>
      </c>
      <c r="C611" s="43" t="s">
        <v>1504</v>
      </c>
      <c r="D611" s="43" t="s">
        <v>265</v>
      </c>
      <c r="E611" s="43" t="s">
        <v>25</v>
      </c>
      <c r="F611" s="76" t="s">
        <v>2601</v>
      </c>
      <c r="G611" s="43"/>
      <c r="H611" s="43"/>
      <c r="I611" s="43"/>
      <c r="J611" s="43"/>
      <c r="K611" s="43"/>
      <c r="L611" s="43"/>
      <c r="M611" s="43"/>
      <c r="N611" s="43"/>
      <c r="O611" s="43"/>
      <c r="P611" s="43"/>
      <c r="Q611" s="43"/>
      <c r="R611" s="43"/>
      <c r="S611" s="43"/>
      <c r="T611" s="43"/>
      <c r="U611" s="43"/>
      <c r="V611" s="43" t="s">
        <v>1505</v>
      </c>
      <c r="W611" s="43"/>
      <c r="X611" s="43"/>
      <c r="Y611" s="43"/>
      <c r="Z611" s="43"/>
      <c r="AA611" s="43"/>
      <c r="AB611" s="43"/>
      <c r="AC611" s="43"/>
      <c r="AD611" s="43" t="s">
        <v>750</v>
      </c>
      <c r="AE611" s="40" t="s">
        <v>1506</v>
      </c>
      <c r="AF611" s="40"/>
    </row>
    <row r="612" spans="1:32">
      <c r="A612" s="40" t="s">
        <v>1795</v>
      </c>
      <c r="B612" s="88">
        <v>42422</v>
      </c>
      <c r="C612" s="40" t="s">
        <v>1815</v>
      </c>
      <c r="D612" s="40" t="s">
        <v>30</v>
      </c>
      <c r="E612" s="40" t="s">
        <v>25</v>
      </c>
      <c r="F612" s="47" t="s">
        <v>1447</v>
      </c>
      <c r="G612" s="40" t="s">
        <v>224</v>
      </c>
      <c r="H612" s="40" t="s">
        <v>27</v>
      </c>
      <c r="I612" s="40" t="s">
        <v>1448</v>
      </c>
      <c r="J612" s="40">
        <v>26.89</v>
      </c>
      <c r="K612" s="40">
        <v>16.649999999999999</v>
      </c>
      <c r="L612" s="40">
        <v>6.58</v>
      </c>
      <c r="M612" s="40"/>
      <c r="N612" s="40"/>
      <c r="O612" s="40"/>
      <c r="P612" s="40"/>
      <c r="Q612" s="40">
        <v>19</v>
      </c>
      <c r="R612" s="40">
        <v>60</v>
      </c>
      <c r="S612" s="40">
        <v>41</v>
      </c>
      <c r="T612" s="40">
        <v>6</v>
      </c>
      <c r="U612" s="40"/>
      <c r="V612" s="40"/>
      <c r="W612" s="40"/>
      <c r="X612" s="40" t="s">
        <v>1449</v>
      </c>
      <c r="Y612" s="40"/>
      <c r="Z612" s="40"/>
      <c r="AA612" s="40"/>
      <c r="AB612" s="40"/>
      <c r="AC612" s="40"/>
      <c r="AD612" s="40" t="s">
        <v>1435</v>
      </c>
      <c r="AE612" s="40"/>
      <c r="AF612" s="40"/>
    </row>
    <row r="613" spans="1:32">
      <c r="A613" s="40" t="s">
        <v>1796</v>
      </c>
      <c r="B613" s="88">
        <v>42423</v>
      </c>
      <c r="C613" s="40" t="s">
        <v>1834</v>
      </c>
      <c r="D613" s="40" t="s">
        <v>121</v>
      </c>
      <c r="E613" s="40" t="s">
        <v>25</v>
      </c>
      <c r="F613" s="47" t="s">
        <v>1524</v>
      </c>
      <c r="G613" s="40" t="s">
        <v>26</v>
      </c>
      <c r="H613" s="40" t="s">
        <v>33</v>
      </c>
      <c r="I613" s="40" t="s">
        <v>836</v>
      </c>
      <c r="J613" s="40">
        <v>46.95</v>
      </c>
      <c r="K613" s="40"/>
      <c r="L613" s="40"/>
      <c r="M613" s="40">
        <v>172.61</v>
      </c>
      <c r="N613" s="40">
        <v>202.53</v>
      </c>
      <c r="O613" s="40">
        <v>117.33387405132957</v>
      </c>
      <c r="P613" s="40">
        <v>36.58</v>
      </c>
      <c r="Q613" s="40">
        <v>19</v>
      </c>
      <c r="R613" s="40">
        <v>183</v>
      </c>
      <c r="S613" s="40">
        <v>164</v>
      </c>
      <c r="T613" s="40"/>
      <c r="U613" s="40"/>
      <c r="V613" s="40" t="s">
        <v>1018</v>
      </c>
      <c r="W613" s="40"/>
      <c r="X613" s="40"/>
      <c r="Y613" s="40"/>
      <c r="Z613" s="40"/>
      <c r="AA613" s="40"/>
      <c r="AB613" s="40"/>
      <c r="AC613" s="40" t="s">
        <v>1525</v>
      </c>
      <c r="AD613" s="40"/>
      <c r="AE613" s="40" t="s">
        <v>1526</v>
      </c>
      <c r="AF613" s="40"/>
    </row>
    <row r="614" spans="1:32">
      <c r="A614" s="40" t="s">
        <v>1796</v>
      </c>
      <c r="B614" s="88">
        <v>42423</v>
      </c>
      <c r="C614" s="40" t="s">
        <v>1515</v>
      </c>
      <c r="D614" s="40" t="s">
        <v>239</v>
      </c>
      <c r="E614" s="40" t="s">
        <v>25</v>
      </c>
      <c r="F614" s="47" t="s">
        <v>1529</v>
      </c>
      <c r="G614" s="40" t="s">
        <v>26</v>
      </c>
      <c r="H614" s="40" t="s">
        <v>33</v>
      </c>
      <c r="I614" s="40" t="s">
        <v>903</v>
      </c>
      <c r="J614" s="40">
        <v>41.81</v>
      </c>
      <c r="K614" s="40"/>
      <c r="L614" s="40"/>
      <c r="M614" s="40">
        <v>157.26</v>
      </c>
      <c r="N614" s="40">
        <v>170.16</v>
      </c>
      <c r="O614" s="40">
        <f>(N614/M614)*100</f>
        <v>108.20297596337277</v>
      </c>
      <c r="P614" s="40">
        <v>41.4</v>
      </c>
      <c r="Q614" s="40">
        <v>19</v>
      </c>
      <c r="R614" s="40">
        <v>158</v>
      </c>
      <c r="S614" s="40">
        <v>139</v>
      </c>
      <c r="T614" s="40"/>
      <c r="U614" s="40"/>
      <c r="V614" s="40" t="s">
        <v>1018</v>
      </c>
      <c r="W614" s="40"/>
      <c r="X614" s="40"/>
      <c r="Y614" s="40"/>
      <c r="Z614" s="40"/>
      <c r="AA614" s="40"/>
      <c r="AB614" s="40"/>
      <c r="AC614" s="40" t="s">
        <v>1530</v>
      </c>
      <c r="AD614" s="40"/>
      <c r="AE614" s="40"/>
      <c r="AF614" s="40"/>
    </row>
    <row r="615" spans="1:32">
      <c r="A615" s="40" t="s">
        <v>1797</v>
      </c>
      <c r="B615" s="88">
        <v>42425</v>
      </c>
      <c r="C615" s="40" t="s">
        <v>649</v>
      </c>
      <c r="D615" s="40" t="s">
        <v>35</v>
      </c>
      <c r="E615" s="40" t="s">
        <v>25</v>
      </c>
      <c r="F615" s="59" t="s">
        <v>1540</v>
      </c>
      <c r="G615" s="40" t="s">
        <v>224</v>
      </c>
      <c r="H615" s="40" t="s">
        <v>33</v>
      </c>
      <c r="I615" s="40" t="s">
        <v>1596</v>
      </c>
      <c r="J615" s="40">
        <v>23.4</v>
      </c>
      <c r="K615" s="40">
        <v>16.239999999999998</v>
      </c>
      <c r="L615" s="40">
        <v>10.93</v>
      </c>
      <c r="M615" s="40"/>
      <c r="N615" s="40"/>
      <c r="O615" s="40"/>
      <c r="P615" s="40"/>
      <c r="Q615" s="40">
        <v>19</v>
      </c>
      <c r="R615" s="40">
        <v>58</v>
      </c>
      <c r="S615" s="40">
        <f>SUM(R615-Q615)</f>
        <v>39</v>
      </c>
      <c r="T615" s="40"/>
      <c r="U615" s="40"/>
      <c r="V615" s="40"/>
      <c r="W615" s="40"/>
      <c r="X615" s="40" t="s">
        <v>1626</v>
      </c>
      <c r="Y615" s="40"/>
      <c r="Z615" s="40"/>
      <c r="AA615" s="40"/>
      <c r="AB615" s="40"/>
      <c r="AC615" s="40" t="s">
        <v>1322</v>
      </c>
      <c r="AD615" s="40" t="s">
        <v>1525</v>
      </c>
      <c r="AE615" s="40" t="s">
        <v>1664</v>
      </c>
      <c r="AF615" s="40"/>
    </row>
    <row r="616" spans="1:32">
      <c r="A616" s="40" t="s">
        <v>1797</v>
      </c>
      <c r="B616" s="88">
        <v>42425</v>
      </c>
      <c r="C616" s="40" t="s">
        <v>596</v>
      </c>
      <c r="D616" s="40" t="s">
        <v>518</v>
      </c>
      <c r="E616" s="40" t="s">
        <v>25</v>
      </c>
      <c r="F616" s="40" t="s">
        <v>1532</v>
      </c>
      <c r="G616" s="40" t="s">
        <v>26</v>
      </c>
      <c r="H616" s="40" t="s">
        <v>27</v>
      </c>
      <c r="I616" s="40" t="s">
        <v>1591</v>
      </c>
      <c r="J616" s="40">
        <v>38.93</v>
      </c>
      <c r="K616" s="40"/>
      <c r="L616" s="40"/>
      <c r="M616" s="40">
        <v>144.62</v>
      </c>
      <c r="N616" s="40">
        <v>151.30000000000001</v>
      </c>
      <c r="O616" s="40">
        <f>(N616/M616)*100</f>
        <v>104.61900152122806</v>
      </c>
      <c r="P616" s="40"/>
      <c r="Q616" s="40">
        <v>19</v>
      </c>
      <c r="R616" s="40">
        <v>164</v>
      </c>
      <c r="S616" s="40">
        <f>SUM(R616-Q616)</f>
        <v>145</v>
      </c>
      <c r="T616" s="40"/>
      <c r="U616" s="40"/>
      <c r="V616" s="40"/>
      <c r="W616" s="40"/>
      <c r="X616" s="40"/>
      <c r="Y616" s="40"/>
      <c r="Z616" s="40"/>
      <c r="AA616" s="40"/>
      <c r="AB616" s="40"/>
      <c r="AC616" s="40" t="s">
        <v>750</v>
      </c>
      <c r="AD616" s="40" t="s">
        <v>79</v>
      </c>
      <c r="AE616" s="40" t="s">
        <v>1658</v>
      </c>
      <c r="AF616" s="40"/>
    </row>
    <row r="617" spans="1:32">
      <c r="A617" s="40" t="s">
        <v>1797</v>
      </c>
      <c r="B617" s="88">
        <v>42425</v>
      </c>
      <c r="C617" s="44" t="s">
        <v>645</v>
      </c>
      <c r="D617" s="44" t="s">
        <v>31</v>
      </c>
      <c r="E617" s="44" t="s">
        <v>25</v>
      </c>
      <c r="F617" s="44" t="s">
        <v>1539</v>
      </c>
      <c r="G617" s="44" t="s">
        <v>26</v>
      </c>
      <c r="H617" s="44" t="s">
        <v>33</v>
      </c>
      <c r="I617" s="44" t="s">
        <v>1595</v>
      </c>
      <c r="J617" s="44">
        <v>41.6</v>
      </c>
      <c r="K617" s="44">
        <v>19.309999999999999</v>
      </c>
      <c r="L617" s="44">
        <v>16.91</v>
      </c>
      <c r="M617" s="44"/>
      <c r="N617" s="44"/>
      <c r="O617" s="44"/>
      <c r="P617" s="44"/>
      <c r="Q617" s="44">
        <v>19</v>
      </c>
      <c r="R617" s="44">
        <v>188</v>
      </c>
      <c r="S617" s="44">
        <f>SUM(R617-Q617)</f>
        <v>169</v>
      </c>
      <c r="T617" s="44">
        <v>21</v>
      </c>
      <c r="U617" s="44"/>
      <c r="V617" s="44"/>
      <c r="W617" s="44"/>
      <c r="X617" s="44" t="s">
        <v>1624</v>
      </c>
      <c r="Y617" s="44" t="s">
        <v>1625</v>
      </c>
      <c r="Z617" s="44"/>
      <c r="AA617" s="44"/>
      <c r="AB617" s="44"/>
      <c r="AC617" s="44" t="s">
        <v>1317</v>
      </c>
      <c r="AD617" s="44" t="s">
        <v>1525</v>
      </c>
      <c r="AE617" s="44" t="s">
        <v>1663</v>
      </c>
      <c r="AF617" s="40"/>
    </row>
    <row r="618" spans="1:32">
      <c r="A618" s="40" t="s">
        <v>1797</v>
      </c>
      <c r="B618" s="88">
        <v>42425</v>
      </c>
      <c r="C618" s="44" t="s">
        <v>645</v>
      </c>
      <c r="D618" s="44" t="s">
        <v>31</v>
      </c>
      <c r="E618" s="44" t="s">
        <v>25</v>
      </c>
      <c r="F618" s="44" t="s">
        <v>1538</v>
      </c>
      <c r="G618" s="44" t="s">
        <v>1461</v>
      </c>
      <c r="H618" s="44" t="s">
        <v>27</v>
      </c>
      <c r="I618" s="44" t="s">
        <v>1594</v>
      </c>
      <c r="J618" s="44">
        <v>38.5</v>
      </c>
      <c r="K618" s="44">
        <v>21.67</v>
      </c>
      <c r="L618" s="44">
        <v>20.67</v>
      </c>
      <c r="M618" s="44"/>
      <c r="N618" s="44"/>
      <c r="O618" s="44"/>
      <c r="P618" s="44"/>
      <c r="Q618" s="44">
        <v>19</v>
      </c>
      <c r="R618" s="44">
        <v>120</v>
      </c>
      <c r="S618" s="44">
        <f>SUM(R618-Q618)</f>
        <v>101</v>
      </c>
      <c r="T618" s="44">
        <v>17</v>
      </c>
      <c r="U618" s="44"/>
      <c r="V618" s="44"/>
      <c r="W618" s="44"/>
      <c r="X618" s="44" t="s">
        <v>1622</v>
      </c>
      <c r="Y618" s="44" t="s">
        <v>1623</v>
      </c>
      <c r="Z618" s="44"/>
      <c r="AA618" s="44"/>
      <c r="AB618" s="44"/>
      <c r="AC618" s="44" t="s">
        <v>1322</v>
      </c>
      <c r="AD618" s="44" t="s">
        <v>1525</v>
      </c>
      <c r="AE618" s="44" t="s">
        <v>1662</v>
      </c>
      <c r="AF618" s="40"/>
    </row>
    <row r="619" spans="1:32">
      <c r="A619" s="40" t="s">
        <v>1797</v>
      </c>
      <c r="B619" s="88">
        <v>42425</v>
      </c>
      <c r="C619" s="40" t="s">
        <v>637</v>
      </c>
      <c r="D619" s="40" t="s">
        <v>146</v>
      </c>
      <c r="E619" s="40" t="s">
        <v>25</v>
      </c>
      <c r="F619" s="40" t="s">
        <v>1535</v>
      </c>
      <c r="G619" s="40" t="s">
        <v>224</v>
      </c>
      <c r="H619" s="40" t="s">
        <v>27</v>
      </c>
      <c r="I619" s="40" t="s">
        <v>1592</v>
      </c>
      <c r="J619" s="40">
        <v>27.92</v>
      </c>
      <c r="K619" s="40">
        <v>15.5</v>
      </c>
      <c r="L619" s="40">
        <v>14.4</v>
      </c>
      <c r="M619" s="40"/>
      <c r="N619" s="40"/>
      <c r="O619" s="40"/>
      <c r="P619" s="40"/>
      <c r="Q619" s="40">
        <v>19</v>
      </c>
      <c r="R619" s="40">
        <v>49</v>
      </c>
      <c r="S619" s="40">
        <f>R619-Q619</f>
        <v>30</v>
      </c>
      <c r="T619" s="40">
        <v>0</v>
      </c>
      <c r="U619" s="40"/>
      <c r="V619" s="40"/>
      <c r="W619" s="40"/>
      <c r="X619" s="40"/>
      <c r="Y619" s="40"/>
      <c r="Z619" s="40"/>
      <c r="AA619" s="40"/>
      <c r="AB619" s="40"/>
      <c r="AC619" s="40" t="s">
        <v>1317</v>
      </c>
      <c r="AD619" s="40" t="s">
        <v>1525</v>
      </c>
      <c r="AE619" s="40"/>
      <c r="AF619" s="40"/>
    </row>
    <row r="620" spans="1:32">
      <c r="A620" s="40" t="s">
        <v>1797</v>
      </c>
      <c r="B620" s="88">
        <v>42425</v>
      </c>
      <c r="C620" s="40" t="s">
        <v>642</v>
      </c>
      <c r="D620" s="40" t="s">
        <v>29</v>
      </c>
      <c r="E620" s="40" t="s">
        <v>25</v>
      </c>
      <c r="F620" s="40" t="s">
        <v>1536</v>
      </c>
      <c r="G620" s="40" t="s">
        <v>224</v>
      </c>
      <c r="H620" s="40" t="s">
        <v>27</v>
      </c>
      <c r="I620" s="40" t="s">
        <v>1593</v>
      </c>
      <c r="J620" s="40">
        <v>39.6</v>
      </c>
      <c r="K620" s="40">
        <v>23.76</v>
      </c>
      <c r="L620" s="40">
        <v>18.59</v>
      </c>
      <c r="M620" s="40"/>
      <c r="N620" s="40"/>
      <c r="O620" s="40"/>
      <c r="P620" s="40"/>
      <c r="Q620" s="40">
        <v>19</v>
      </c>
      <c r="R620" s="40">
        <v>128</v>
      </c>
      <c r="S620" s="40">
        <f>SUM(R620-Q620)</f>
        <v>109</v>
      </c>
      <c r="T620" s="40">
        <v>49</v>
      </c>
      <c r="U620" s="40"/>
      <c r="V620" s="40"/>
      <c r="W620" s="40"/>
      <c r="X620" s="40" t="s">
        <v>1620</v>
      </c>
      <c r="Y620" s="40" t="s">
        <v>1621</v>
      </c>
      <c r="Z620" s="40"/>
      <c r="AA620" s="40"/>
      <c r="AB620" s="40"/>
      <c r="AC620" s="40" t="s">
        <v>1322</v>
      </c>
      <c r="AD620" s="40" t="s">
        <v>1525</v>
      </c>
      <c r="AE620" s="40"/>
      <c r="AF620" s="40"/>
    </row>
    <row r="621" spans="1:32">
      <c r="A621" s="40" t="s">
        <v>1797</v>
      </c>
      <c r="B621" s="88">
        <v>42425</v>
      </c>
      <c r="C621" s="40" t="s">
        <v>651</v>
      </c>
      <c r="D621" s="40" t="s">
        <v>29</v>
      </c>
      <c r="E621" s="40" t="s">
        <v>25</v>
      </c>
      <c r="F621" s="40" t="s">
        <v>1543</v>
      </c>
      <c r="G621" s="40" t="s">
        <v>224</v>
      </c>
      <c r="H621" s="40" t="s">
        <v>27</v>
      </c>
      <c r="I621" s="40"/>
      <c r="J621" s="40">
        <v>36.1</v>
      </c>
      <c r="K621" s="40">
        <v>21.63</v>
      </c>
      <c r="L621" s="40">
        <v>19.28</v>
      </c>
      <c r="M621" s="40"/>
      <c r="N621" s="40"/>
      <c r="O621" s="40"/>
      <c r="P621" s="40"/>
      <c r="Q621" s="40">
        <v>19</v>
      </c>
      <c r="R621" s="40">
        <v>112</v>
      </c>
      <c r="S621" s="40">
        <f>SUM(R621-Q621)</f>
        <v>93</v>
      </c>
      <c r="T621" s="40">
        <v>55</v>
      </c>
      <c r="U621" s="40"/>
      <c r="V621" s="40"/>
      <c r="W621" s="40"/>
      <c r="X621" s="40" t="s">
        <v>1620</v>
      </c>
      <c r="Y621" s="40" t="s">
        <v>1621</v>
      </c>
      <c r="Z621" s="40"/>
      <c r="AA621" s="40"/>
      <c r="AB621" s="40"/>
      <c r="AC621" s="40" t="s">
        <v>1317</v>
      </c>
      <c r="AD621" s="40" t="s">
        <v>1525</v>
      </c>
      <c r="AE621" s="40" t="s">
        <v>1666</v>
      </c>
      <c r="AF621" s="40"/>
    </row>
    <row r="622" spans="1:32">
      <c r="A622" s="40" t="s">
        <v>1797</v>
      </c>
      <c r="B622" s="88">
        <v>42425</v>
      </c>
      <c r="C622" s="40" t="s">
        <v>644</v>
      </c>
      <c r="D622" s="40" t="s">
        <v>265</v>
      </c>
      <c r="E622" s="40" t="s">
        <v>25</v>
      </c>
      <c r="F622" s="40" t="s">
        <v>1537</v>
      </c>
      <c r="G622" s="40" t="s">
        <v>26</v>
      </c>
      <c r="H622" s="40" t="s">
        <v>33</v>
      </c>
      <c r="I622" s="40"/>
      <c r="J622" s="40">
        <v>38.9</v>
      </c>
      <c r="K622" s="40"/>
      <c r="L622" s="40"/>
      <c r="M622" s="40">
        <v>137.72</v>
      </c>
      <c r="N622" s="40">
        <f>SUM(157.24+31.9)</f>
        <v>189.14000000000001</v>
      </c>
      <c r="O622" s="40">
        <f>(N622/M622)*100</f>
        <v>137.33662503630555</v>
      </c>
      <c r="P622" s="40">
        <v>22.17</v>
      </c>
      <c r="Q622" s="40">
        <v>19</v>
      </c>
      <c r="R622" s="40">
        <v>81</v>
      </c>
      <c r="S622" s="40">
        <f>SUM(R622-Q622)</f>
        <v>62</v>
      </c>
      <c r="T622" s="40"/>
      <c r="U622" s="40"/>
      <c r="V622" s="40"/>
      <c r="W622" s="40"/>
      <c r="X622" s="40"/>
      <c r="Y622" s="40"/>
      <c r="Z622" s="40"/>
      <c r="AA622" s="40"/>
      <c r="AB622" s="40"/>
      <c r="AC622" s="40" t="s">
        <v>750</v>
      </c>
      <c r="AD622" s="40" t="s">
        <v>1525</v>
      </c>
      <c r="AE622" s="40" t="s">
        <v>1661</v>
      </c>
      <c r="AF622" s="40"/>
    </row>
    <row r="623" spans="1:32">
      <c r="A623" s="40" t="s">
        <v>1797</v>
      </c>
      <c r="B623" s="88">
        <v>42425</v>
      </c>
      <c r="C623" s="40" t="s">
        <v>660</v>
      </c>
      <c r="D623" s="40" t="s">
        <v>30</v>
      </c>
      <c r="E623" s="40" t="s">
        <v>25</v>
      </c>
      <c r="F623" s="40" t="s">
        <v>1545</v>
      </c>
      <c r="G623" s="40" t="s">
        <v>224</v>
      </c>
      <c r="H623" s="40" t="s">
        <v>27</v>
      </c>
      <c r="I623" s="40" t="s">
        <v>1597</v>
      </c>
      <c r="J623" s="40">
        <v>26.13</v>
      </c>
      <c r="K623" s="40">
        <v>17.25</v>
      </c>
      <c r="L623" s="40">
        <v>12.55</v>
      </c>
      <c r="M623" s="40"/>
      <c r="N623" s="40"/>
      <c r="O623" s="40"/>
      <c r="P623" s="40"/>
      <c r="Q623" s="40">
        <v>19</v>
      </c>
      <c r="R623" s="40">
        <v>50</v>
      </c>
      <c r="S623" s="40">
        <v>31</v>
      </c>
      <c r="T623" s="40">
        <v>28</v>
      </c>
      <c r="U623" s="40"/>
      <c r="V623" s="40"/>
      <c r="W623" s="40"/>
      <c r="X623" s="40"/>
      <c r="Y623" s="40"/>
      <c r="Z623" s="40"/>
      <c r="AA623" s="40"/>
      <c r="AB623" s="40"/>
      <c r="AC623" s="40" t="s">
        <v>1322</v>
      </c>
      <c r="AD623" s="40" t="s">
        <v>1525</v>
      </c>
      <c r="AE623" s="40"/>
      <c r="AF623" s="40"/>
    </row>
    <row r="624" spans="1:32">
      <c r="A624" s="40" t="s">
        <v>1797</v>
      </c>
      <c r="B624" s="88">
        <v>42425</v>
      </c>
      <c r="C624" s="40" t="s">
        <v>740</v>
      </c>
      <c r="D624" s="40" t="s">
        <v>30</v>
      </c>
      <c r="E624" s="40" t="s">
        <v>25</v>
      </c>
      <c r="F624" s="40" t="s">
        <v>1544</v>
      </c>
      <c r="G624" s="40" t="s">
        <v>26</v>
      </c>
      <c r="H624" s="40" t="s">
        <v>27</v>
      </c>
      <c r="I624" s="40"/>
      <c r="J624" s="40">
        <v>27.31</v>
      </c>
      <c r="K624" s="40">
        <v>15.69</v>
      </c>
      <c r="L624" s="40">
        <v>15.05</v>
      </c>
      <c r="M624" s="40"/>
      <c r="N624" s="40"/>
      <c r="O624" s="40"/>
      <c r="P624" s="40"/>
      <c r="Q624" s="40">
        <v>19</v>
      </c>
      <c r="R624" s="40">
        <v>62</v>
      </c>
      <c r="S624" s="40">
        <f>R624-Q624</f>
        <v>43</v>
      </c>
      <c r="T624" s="40">
        <v>32</v>
      </c>
      <c r="U624" s="40"/>
      <c r="V624" s="40"/>
      <c r="W624" s="40"/>
      <c r="X624" s="40"/>
      <c r="Y624" s="40"/>
      <c r="Z624" s="40"/>
      <c r="AA624" s="40"/>
      <c r="AB624" s="40"/>
      <c r="AC624" s="40" t="s">
        <v>1317</v>
      </c>
      <c r="AD624" s="40" t="s">
        <v>1525</v>
      </c>
      <c r="AE624" s="40"/>
      <c r="AF624" s="40"/>
    </row>
    <row r="625" spans="1:32">
      <c r="A625" s="40" t="s">
        <v>1797</v>
      </c>
      <c r="B625" s="88">
        <v>42425</v>
      </c>
      <c r="C625" s="40" t="s">
        <v>674</v>
      </c>
      <c r="D625" s="40" t="s">
        <v>30</v>
      </c>
      <c r="E625" s="40" t="s">
        <v>25</v>
      </c>
      <c r="F625" s="40" t="s">
        <v>1550</v>
      </c>
      <c r="G625" s="40" t="s">
        <v>224</v>
      </c>
      <c r="H625" s="40" t="s">
        <v>27</v>
      </c>
      <c r="I625" s="40" t="s">
        <v>1448</v>
      </c>
      <c r="J625" s="40">
        <v>27.5</v>
      </c>
      <c r="K625" s="40">
        <v>18.66</v>
      </c>
      <c r="L625" s="40">
        <v>15.55</v>
      </c>
      <c r="M625" s="40"/>
      <c r="N625" s="40"/>
      <c r="O625" s="40"/>
      <c r="P625" s="40"/>
      <c r="Q625" s="40">
        <v>19</v>
      </c>
      <c r="R625" s="40">
        <v>59</v>
      </c>
      <c r="S625" s="40">
        <f>SUM(R625-Q625)</f>
        <v>40</v>
      </c>
      <c r="T625" s="40">
        <v>28</v>
      </c>
      <c r="U625" s="40"/>
      <c r="V625" s="40"/>
      <c r="W625" s="40"/>
      <c r="X625" s="40"/>
      <c r="Y625" s="40" t="s">
        <v>1628</v>
      </c>
      <c r="Z625" s="40"/>
      <c r="AA625" s="40"/>
      <c r="AB625" s="40"/>
      <c r="AC625" s="40" t="s">
        <v>1317</v>
      </c>
      <c r="AD625" s="40" t="s">
        <v>1667</v>
      </c>
      <c r="AE625" s="40" t="s">
        <v>1670</v>
      </c>
      <c r="AF625" s="40"/>
    </row>
    <row r="626" spans="1:32">
      <c r="A626" s="40" t="s">
        <v>1797</v>
      </c>
      <c r="B626" s="88">
        <v>42425</v>
      </c>
      <c r="C626" s="40" t="s">
        <v>611</v>
      </c>
      <c r="D626" s="40" t="s">
        <v>30</v>
      </c>
      <c r="E626" s="40" t="s">
        <v>25</v>
      </c>
      <c r="F626" s="40" t="s">
        <v>1533</v>
      </c>
      <c r="G626" s="40" t="s">
        <v>224</v>
      </c>
      <c r="H626" s="40" t="s">
        <v>33</v>
      </c>
      <c r="I626" s="40" t="s">
        <v>1319</v>
      </c>
      <c r="J626" s="40">
        <v>26.36</v>
      </c>
      <c r="K626" s="40">
        <v>19.8</v>
      </c>
      <c r="L626" s="40">
        <v>8.18</v>
      </c>
      <c r="M626" s="40"/>
      <c r="N626" s="40"/>
      <c r="O626" s="40"/>
      <c r="P626" s="40"/>
      <c r="Q626" s="40">
        <v>19</v>
      </c>
      <c r="R626" s="40">
        <v>53</v>
      </c>
      <c r="S626" s="40">
        <f>R626-Q626</f>
        <v>34</v>
      </c>
      <c r="T626" s="40">
        <v>36</v>
      </c>
      <c r="U626" s="40"/>
      <c r="V626" s="40"/>
      <c r="W626" s="40"/>
      <c r="X626" s="40"/>
      <c r="Y626" s="40"/>
      <c r="Z626" s="40"/>
      <c r="AA626" s="40"/>
      <c r="AB626" s="40"/>
      <c r="AC626" s="40" t="s">
        <v>1322</v>
      </c>
      <c r="AD626" s="40" t="s">
        <v>216</v>
      </c>
      <c r="AE626" s="40" t="s">
        <v>1659</v>
      </c>
      <c r="AF626" s="40"/>
    </row>
    <row r="627" spans="1:32">
      <c r="A627" s="40" t="s">
        <v>1797</v>
      </c>
      <c r="B627" s="88">
        <v>42425</v>
      </c>
      <c r="C627" s="40" t="s">
        <v>668</v>
      </c>
      <c r="D627" s="40" t="s">
        <v>30</v>
      </c>
      <c r="E627" s="40" t="s">
        <v>25</v>
      </c>
      <c r="F627" s="40" t="s">
        <v>1548</v>
      </c>
      <c r="G627" s="40" t="s">
        <v>227</v>
      </c>
      <c r="H627" s="40" t="s">
        <v>27</v>
      </c>
      <c r="I627" s="40" t="s">
        <v>1599</v>
      </c>
      <c r="J627" s="40">
        <v>27.25</v>
      </c>
      <c r="K627" s="40">
        <v>16.11</v>
      </c>
      <c r="L627" s="40">
        <v>20.89</v>
      </c>
      <c r="M627" s="40"/>
      <c r="N627" s="40"/>
      <c r="O627" s="40"/>
      <c r="P627" s="40"/>
      <c r="Q627" s="40">
        <v>19</v>
      </c>
      <c r="R627" s="40">
        <v>69</v>
      </c>
      <c r="S627" s="40">
        <f>SUM(R627-Q627)</f>
        <v>50</v>
      </c>
      <c r="T627" s="40">
        <v>16</v>
      </c>
      <c r="U627" s="40"/>
      <c r="V627" s="40" t="s">
        <v>1614</v>
      </c>
      <c r="W627" s="40"/>
      <c r="X627" s="40"/>
      <c r="Y627" s="40"/>
      <c r="Z627" s="40"/>
      <c r="AA627" s="40"/>
      <c r="AB627" s="40"/>
      <c r="AC627" s="40" t="s">
        <v>1317</v>
      </c>
      <c r="AD627" s="40" t="s">
        <v>1667</v>
      </c>
      <c r="AE627" s="40" t="s">
        <v>1668</v>
      </c>
      <c r="AF627" s="40"/>
    </row>
    <row r="628" spans="1:32">
      <c r="A628" s="40" t="s">
        <v>1797</v>
      </c>
      <c r="B628" s="88">
        <v>42425</v>
      </c>
      <c r="C628" s="40" t="s">
        <v>671</v>
      </c>
      <c r="D628" s="40" t="s">
        <v>30</v>
      </c>
      <c r="E628" s="40" t="s">
        <v>25</v>
      </c>
      <c r="F628" s="40" t="s">
        <v>1549</v>
      </c>
      <c r="G628" s="40" t="s">
        <v>224</v>
      </c>
      <c r="H628" s="40" t="s">
        <v>33</v>
      </c>
      <c r="I628" s="40"/>
      <c r="J628" s="40">
        <v>24.62</v>
      </c>
      <c r="K628" s="40">
        <v>19.8</v>
      </c>
      <c r="L628" s="40">
        <v>9.31</v>
      </c>
      <c r="M628" s="40"/>
      <c r="N628" s="40"/>
      <c r="O628" s="40"/>
      <c r="P628" s="40"/>
      <c r="Q628" s="40">
        <v>19</v>
      </c>
      <c r="R628" s="40">
        <v>52</v>
      </c>
      <c r="S628" s="40">
        <f>SUM(R628-Q628)</f>
        <v>33</v>
      </c>
      <c r="T628" s="40">
        <v>24</v>
      </c>
      <c r="U628" s="40"/>
      <c r="V628" s="40"/>
      <c r="W628" s="40"/>
      <c r="X628" s="40" t="s">
        <v>1627</v>
      </c>
      <c r="Y628" s="40"/>
      <c r="Z628" s="40"/>
      <c r="AA628" s="40"/>
      <c r="AB628" s="40"/>
      <c r="AC628" s="40" t="s">
        <v>1322</v>
      </c>
      <c r="AD628" s="40" t="s">
        <v>1667</v>
      </c>
      <c r="AE628" s="40" t="s">
        <v>1669</v>
      </c>
      <c r="AF628" s="40"/>
    </row>
    <row r="629" spans="1:32">
      <c r="A629" s="40" t="s">
        <v>1797</v>
      </c>
      <c r="B629" s="88">
        <v>42425</v>
      </c>
      <c r="C629" s="40" t="s">
        <v>662</v>
      </c>
      <c r="D629" s="40" t="s">
        <v>30</v>
      </c>
      <c r="E629" s="40" t="s">
        <v>25</v>
      </c>
      <c r="F629" s="40" t="s">
        <v>1547</v>
      </c>
      <c r="G629" s="40" t="s">
        <v>227</v>
      </c>
      <c r="H629" s="40" t="s">
        <v>33</v>
      </c>
      <c r="I629" s="40" t="s">
        <v>1598</v>
      </c>
      <c r="J629" s="40">
        <v>26.4</v>
      </c>
      <c r="K629" s="40">
        <v>13.73</v>
      </c>
      <c r="L629" s="40">
        <v>7.98</v>
      </c>
      <c r="M629" s="40"/>
      <c r="N629" s="40"/>
      <c r="O629" s="40"/>
      <c r="P629" s="40"/>
      <c r="Q629" s="40">
        <v>19</v>
      </c>
      <c r="R629" s="40">
        <v>50</v>
      </c>
      <c r="S629" s="40">
        <f>R629-Q629</f>
        <v>31</v>
      </c>
      <c r="T629" s="40">
        <v>17</v>
      </c>
      <c r="U629" s="40"/>
      <c r="V629" s="40"/>
      <c r="W629" s="40"/>
      <c r="X629" s="40"/>
      <c r="Y629" s="40"/>
      <c r="Z629" s="40"/>
      <c r="AA629" s="40"/>
      <c r="AB629" s="40"/>
      <c r="AC629" s="40" t="s">
        <v>1317</v>
      </c>
      <c r="AD629" s="40" t="s">
        <v>1667</v>
      </c>
      <c r="AE629" s="40"/>
      <c r="AF629" s="40"/>
    </row>
    <row r="630" spans="1:32">
      <c r="A630" s="40" t="s">
        <v>1798</v>
      </c>
      <c r="B630" s="88">
        <v>42426</v>
      </c>
      <c r="C630" s="40" t="s">
        <v>606</v>
      </c>
      <c r="D630" s="40" t="s">
        <v>121</v>
      </c>
      <c r="E630" s="40" t="s">
        <v>25</v>
      </c>
      <c r="F630" s="40" t="s">
        <v>1555</v>
      </c>
      <c r="G630" s="40" t="s">
        <v>26</v>
      </c>
      <c r="H630" s="40" t="s">
        <v>27</v>
      </c>
      <c r="I630" s="40" t="s">
        <v>1600</v>
      </c>
      <c r="J630" s="40">
        <v>49.57</v>
      </c>
      <c r="K630" s="40"/>
      <c r="L630" s="40"/>
      <c r="M630" s="40">
        <v>187.29</v>
      </c>
      <c r="N630" s="40">
        <v>173.01</v>
      </c>
      <c r="O630" s="40">
        <v>92.375460515777675</v>
      </c>
      <c r="P630" s="40">
        <v>35.75</v>
      </c>
      <c r="Q630" s="40">
        <v>19</v>
      </c>
      <c r="R630" s="40">
        <v>155</v>
      </c>
      <c r="S630" s="40">
        <v>136</v>
      </c>
      <c r="T630" s="40"/>
      <c r="U630" s="40"/>
      <c r="V630" s="40" t="s">
        <v>1615</v>
      </c>
      <c r="W630" s="40"/>
      <c r="X630" s="40"/>
      <c r="Y630" s="40"/>
      <c r="Z630" s="40"/>
      <c r="AA630" s="40"/>
      <c r="AB630" s="40"/>
      <c r="AC630" s="40" t="s">
        <v>1317</v>
      </c>
      <c r="AD630" s="40"/>
      <c r="AE630" s="40"/>
      <c r="AF630" s="40"/>
    </row>
    <row r="631" spans="1:32">
      <c r="A631" s="40" t="s">
        <v>1798</v>
      </c>
      <c r="B631" s="88">
        <v>42426</v>
      </c>
      <c r="C631" s="40" t="s">
        <v>632</v>
      </c>
      <c r="D631" s="40" t="s">
        <v>35</v>
      </c>
      <c r="E631" s="40" t="s">
        <v>25</v>
      </c>
      <c r="F631" s="40" t="s">
        <v>1556</v>
      </c>
      <c r="G631" s="40" t="s">
        <v>224</v>
      </c>
      <c r="H631" s="40" t="s">
        <v>33</v>
      </c>
      <c r="I631" s="40" t="s">
        <v>1601</v>
      </c>
      <c r="J631" s="40">
        <v>24.55</v>
      </c>
      <c r="K631" s="40">
        <v>16.05</v>
      </c>
      <c r="L631" s="40">
        <v>9.66</v>
      </c>
      <c r="M631" s="40"/>
      <c r="N631" s="40"/>
      <c r="O631" s="40"/>
      <c r="P631" s="40"/>
      <c r="Q631" s="40">
        <v>19</v>
      </c>
      <c r="R631" s="40">
        <v>65</v>
      </c>
      <c r="S631" s="40">
        <v>46</v>
      </c>
      <c r="T631" s="40">
        <v>0</v>
      </c>
      <c r="U631" s="40"/>
      <c r="V631" s="40"/>
      <c r="W631" s="40"/>
      <c r="X631" s="40" t="s">
        <v>1631</v>
      </c>
      <c r="Y631" s="40"/>
      <c r="Z631" s="40"/>
      <c r="AA631" s="40"/>
      <c r="AB631" s="40"/>
      <c r="AC631" s="40"/>
      <c r="AD631" s="40"/>
      <c r="AE631" s="40" t="s">
        <v>1672</v>
      </c>
      <c r="AF631" s="40"/>
    </row>
    <row r="632" spans="1:32">
      <c r="A632" s="40" t="s">
        <v>1798</v>
      </c>
      <c r="B632" s="88">
        <v>42426</v>
      </c>
      <c r="C632" s="40" t="s">
        <v>686</v>
      </c>
      <c r="D632" s="40" t="s">
        <v>239</v>
      </c>
      <c r="E632" s="40" t="s">
        <v>25</v>
      </c>
      <c r="F632" s="40" t="s">
        <v>1560</v>
      </c>
      <c r="G632" s="40" t="s">
        <v>26</v>
      </c>
      <c r="H632" s="40" t="s">
        <v>27</v>
      </c>
      <c r="I632" s="40" t="s">
        <v>40</v>
      </c>
      <c r="J632" s="40">
        <v>46.8</v>
      </c>
      <c r="K632" s="40"/>
      <c r="L632" s="40"/>
      <c r="M632" s="40">
        <v>185.58</v>
      </c>
      <c r="N632" s="40">
        <v>178.34</v>
      </c>
      <c r="O632" s="40">
        <v>96.098717534217045</v>
      </c>
      <c r="P632" s="40">
        <v>42.31</v>
      </c>
      <c r="Q632" s="40">
        <v>19</v>
      </c>
      <c r="R632" s="40">
        <v>222</v>
      </c>
      <c r="S632" s="40">
        <v>203</v>
      </c>
      <c r="T632" s="40"/>
      <c r="U632" s="40"/>
      <c r="V632" s="40"/>
      <c r="W632" s="40"/>
      <c r="X632" s="40"/>
      <c r="Y632" s="40"/>
      <c r="Z632" s="40"/>
      <c r="AA632" s="40"/>
      <c r="AB632" s="40"/>
      <c r="AC632" s="40" t="s">
        <v>1322</v>
      </c>
      <c r="AD632" s="40"/>
      <c r="AE632" s="40" t="s">
        <v>1675</v>
      </c>
      <c r="AF632" s="40"/>
    </row>
    <row r="633" spans="1:32">
      <c r="A633" s="40" t="s">
        <v>1798</v>
      </c>
      <c r="B633" s="88">
        <v>42426</v>
      </c>
      <c r="C633" s="40" t="s">
        <v>682</v>
      </c>
      <c r="D633" s="40" t="s">
        <v>29</v>
      </c>
      <c r="E633" s="40" t="s">
        <v>25</v>
      </c>
      <c r="F633" s="40" t="s">
        <v>1559</v>
      </c>
      <c r="G633" s="40" t="s">
        <v>26</v>
      </c>
      <c r="H633" s="40" t="s">
        <v>33</v>
      </c>
      <c r="I633" s="40" t="s">
        <v>903</v>
      </c>
      <c r="J633" s="40">
        <v>36.46</v>
      </c>
      <c r="K633" s="40">
        <v>22.64</v>
      </c>
      <c r="L633" s="40">
        <v>12.49</v>
      </c>
      <c r="M633" s="40"/>
      <c r="N633" s="40"/>
      <c r="O633" s="40"/>
      <c r="P633" s="40"/>
      <c r="Q633" s="40"/>
      <c r="R633" s="40"/>
      <c r="S633" s="40"/>
      <c r="T633" s="40">
        <v>8</v>
      </c>
      <c r="U633" s="40"/>
      <c r="V633" s="40" t="s">
        <v>1616</v>
      </c>
      <c r="W633" s="40"/>
      <c r="X633" s="40" t="s">
        <v>1632</v>
      </c>
      <c r="Y633" s="40" t="s">
        <v>1633</v>
      </c>
      <c r="Z633" s="40"/>
      <c r="AA633" s="40"/>
      <c r="AB633" s="40"/>
      <c r="AC633" s="40" t="s">
        <v>1328</v>
      </c>
      <c r="AD633" s="40"/>
      <c r="AE633" s="40" t="s">
        <v>1674</v>
      </c>
      <c r="AF633" s="40"/>
    </row>
    <row r="634" spans="1:32">
      <c r="A634" s="40" t="s">
        <v>1798</v>
      </c>
      <c r="B634" s="88">
        <v>42426</v>
      </c>
      <c r="C634" s="40" t="s">
        <v>600</v>
      </c>
      <c r="D634" s="40" t="s">
        <v>29</v>
      </c>
      <c r="E634" s="40" t="s">
        <v>25</v>
      </c>
      <c r="F634" s="40" t="s">
        <v>1554</v>
      </c>
      <c r="G634" s="40" t="s">
        <v>224</v>
      </c>
      <c r="H634" s="40" t="s">
        <v>33</v>
      </c>
      <c r="I634" s="40" t="s">
        <v>1319</v>
      </c>
      <c r="J634" s="40">
        <v>37.5</v>
      </c>
      <c r="K634" s="40">
        <v>24.19</v>
      </c>
      <c r="L634" s="40">
        <v>12.78</v>
      </c>
      <c r="M634" s="40"/>
      <c r="N634" s="40"/>
      <c r="O634" s="40"/>
      <c r="P634" s="40"/>
      <c r="Q634" s="40">
        <v>19</v>
      </c>
      <c r="R634" s="40">
        <v>120</v>
      </c>
      <c r="S634" s="40">
        <v>101</v>
      </c>
      <c r="T634" s="40">
        <v>29</v>
      </c>
      <c r="U634" s="40"/>
      <c r="V634" s="40"/>
      <c r="W634" s="40"/>
      <c r="X634" s="40" t="s">
        <v>1629</v>
      </c>
      <c r="Y634" s="40" t="s">
        <v>1630</v>
      </c>
      <c r="Z634" s="40"/>
      <c r="AA634" s="40"/>
      <c r="AB634" s="40"/>
      <c r="AC634" s="40" t="s">
        <v>1317</v>
      </c>
      <c r="AD634" s="40"/>
      <c r="AE634" s="40"/>
      <c r="AF634" s="40"/>
    </row>
    <row r="635" spans="1:32">
      <c r="A635" s="40" t="s">
        <v>1799</v>
      </c>
      <c r="B635" s="93">
        <v>42427</v>
      </c>
      <c r="C635" s="43" t="s">
        <v>653</v>
      </c>
      <c r="D635" s="43" t="s">
        <v>35</v>
      </c>
      <c r="E635" s="43" t="s">
        <v>25</v>
      </c>
      <c r="F635" s="43" t="s">
        <v>1565</v>
      </c>
      <c r="G635" s="43" t="s">
        <v>224</v>
      </c>
      <c r="H635" s="43" t="s">
        <v>27</v>
      </c>
      <c r="I635" s="43"/>
      <c r="J635" s="43">
        <v>27.72</v>
      </c>
      <c r="K635" s="43">
        <v>17.170000000000002</v>
      </c>
      <c r="L635" s="43">
        <v>21.88</v>
      </c>
      <c r="M635" s="43"/>
      <c r="N635" s="43"/>
      <c r="O635" s="43"/>
      <c r="P635" s="43"/>
      <c r="Q635" s="43">
        <v>19</v>
      </c>
      <c r="R635" s="43">
        <v>72</v>
      </c>
      <c r="S635" s="43">
        <v>53</v>
      </c>
      <c r="T635" s="43"/>
      <c r="U635" s="43"/>
      <c r="V635" s="43"/>
      <c r="W635" s="43"/>
      <c r="X635" s="43"/>
      <c r="Y635" s="43"/>
      <c r="Z635" s="43"/>
      <c r="AA635" s="43"/>
      <c r="AB635" s="43"/>
      <c r="AC635" s="43" t="s">
        <v>1322</v>
      </c>
      <c r="AD635" s="43" t="s">
        <v>1525</v>
      </c>
      <c r="AE635" s="43" t="s">
        <v>1682</v>
      </c>
      <c r="AF635" s="40"/>
    </row>
    <row r="636" spans="1:32">
      <c r="A636" s="40" t="s">
        <v>1799</v>
      </c>
      <c r="B636" s="93">
        <v>42427</v>
      </c>
      <c r="C636" s="43" t="s">
        <v>590</v>
      </c>
      <c r="D636" s="43" t="s">
        <v>239</v>
      </c>
      <c r="E636" s="43" t="s">
        <v>25</v>
      </c>
      <c r="F636" s="43" t="s">
        <v>1561</v>
      </c>
      <c r="G636" s="43" t="s">
        <v>224</v>
      </c>
      <c r="H636" s="43" t="s">
        <v>66</v>
      </c>
      <c r="I636" s="43" t="s">
        <v>1602</v>
      </c>
      <c r="J636" s="43">
        <v>44.58</v>
      </c>
      <c r="K636" s="43"/>
      <c r="L636" s="43"/>
      <c r="M636" s="43">
        <v>182.08</v>
      </c>
      <c r="N636" s="43">
        <v>187.81</v>
      </c>
      <c r="O636" s="43">
        <v>103.14696840000001</v>
      </c>
      <c r="P636" s="43">
        <v>40.22</v>
      </c>
      <c r="Q636" s="43">
        <v>19</v>
      </c>
      <c r="R636" s="43">
        <v>202</v>
      </c>
      <c r="S636" s="43">
        <v>183</v>
      </c>
      <c r="T636" s="43"/>
      <c r="U636" s="43"/>
      <c r="V636" s="43"/>
      <c r="W636" s="43"/>
      <c r="X636" s="43"/>
      <c r="Y636" s="43"/>
      <c r="Z636" s="43"/>
      <c r="AA636" s="43"/>
      <c r="AB636" s="43"/>
      <c r="AC636" s="43" t="s">
        <v>1322</v>
      </c>
      <c r="AD636" s="43" t="s">
        <v>1667</v>
      </c>
      <c r="AE636" s="43"/>
      <c r="AF636" s="40"/>
    </row>
    <row r="637" spans="1:32">
      <c r="A637" s="40" t="s">
        <v>1799</v>
      </c>
      <c r="B637" s="93">
        <v>42427</v>
      </c>
      <c r="C637" s="43" t="s">
        <v>642</v>
      </c>
      <c r="D637" s="43" t="s">
        <v>36</v>
      </c>
      <c r="E637" s="43" t="s">
        <v>25</v>
      </c>
      <c r="F637" s="43" t="s">
        <v>1564</v>
      </c>
      <c r="G637" s="43" t="s">
        <v>26</v>
      </c>
      <c r="H637" s="43" t="s">
        <v>27</v>
      </c>
      <c r="I637" s="43"/>
      <c r="J637" s="43">
        <v>31.35</v>
      </c>
      <c r="K637" s="43"/>
      <c r="L637" s="43"/>
      <c r="M637" s="43">
        <v>148.27000000000001</v>
      </c>
      <c r="N637" s="43">
        <v>97.96</v>
      </c>
      <c r="O637" s="43">
        <v>66.068658529999993</v>
      </c>
      <c r="P637" s="43"/>
      <c r="Q637" s="43">
        <v>19</v>
      </c>
      <c r="R637" s="43">
        <v>120</v>
      </c>
      <c r="S637" s="43">
        <v>101</v>
      </c>
      <c r="T637" s="43"/>
      <c r="U637" s="43"/>
      <c r="V637" s="43"/>
      <c r="W637" s="43"/>
      <c r="X637" s="43"/>
      <c r="Y637" s="43"/>
      <c r="Z637" s="43"/>
      <c r="AA637" s="43"/>
      <c r="AB637" s="43"/>
      <c r="AC637" s="43" t="s">
        <v>1328</v>
      </c>
      <c r="AD637" s="43" t="s">
        <v>1678</v>
      </c>
      <c r="AE637" s="43"/>
      <c r="AF637" s="40"/>
    </row>
    <row r="638" spans="1:32">
      <c r="A638" s="40" t="s">
        <v>1799</v>
      </c>
      <c r="B638" s="93">
        <v>42427</v>
      </c>
      <c r="C638" s="43" t="s">
        <v>634</v>
      </c>
      <c r="D638" s="43" t="s">
        <v>146</v>
      </c>
      <c r="E638" s="43" t="s">
        <v>25</v>
      </c>
      <c r="F638" s="43" t="s">
        <v>1563</v>
      </c>
      <c r="G638" s="43" t="s">
        <v>26</v>
      </c>
      <c r="H638" s="43" t="s">
        <v>27</v>
      </c>
      <c r="I638" s="43"/>
      <c r="J638" s="43">
        <v>22.74</v>
      </c>
      <c r="K638" s="43">
        <v>14.73</v>
      </c>
      <c r="L638" s="43">
        <v>19.02</v>
      </c>
      <c r="M638" s="43"/>
      <c r="N638" s="43"/>
      <c r="O638" s="43"/>
      <c r="P638" s="43"/>
      <c r="Q638" s="43">
        <v>19</v>
      </c>
      <c r="R638" s="43">
        <v>50</v>
      </c>
      <c r="S638" s="43">
        <v>31</v>
      </c>
      <c r="T638" s="43"/>
      <c r="U638" s="43"/>
      <c r="V638" s="43"/>
      <c r="W638" s="43"/>
      <c r="X638" s="43" t="s">
        <v>1636</v>
      </c>
      <c r="Y638" s="43"/>
      <c r="Z638" s="43"/>
      <c r="AA638" s="43"/>
      <c r="AB638" s="43"/>
      <c r="AC638" s="43" t="s">
        <v>750</v>
      </c>
      <c r="AD638" s="43" t="s">
        <v>1678</v>
      </c>
      <c r="AE638" s="43" t="s">
        <v>1681</v>
      </c>
      <c r="AF638" s="40"/>
    </row>
    <row r="639" spans="1:32">
      <c r="A639" s="40" t="s">
        <v>1799</v>
      </c>
      <c r="B639" s="93">
        <v>42427</v>
      </c>
      <c r="C639" s="43" t="s">
        <v>673</v>
      </c>
      <c r="D639" s="43" t="s">
        <v>146</v>
      </c>
      <c r="E639" s="43" t="s">
        <v>25</v>
      </c>
      <c r="F639" s="43" t="s">
        <v>1567</v>
      </c>
      <c r="G639" s="43" t="s">
        <v>26</v>
      </c>
      <c r="H639" s="43" t="s">
        <v>27</v>
      </c>
      <c r="I639" s="43"/>
      <c r="J639" s="43">
        <v>22.67</v>
      </c>
      <c r="K639" s="43">
        <v>17.37</v>
      </c>
      <c r="L639" s="43">
        <v>18.95</v>
      </c>
      <c r="M639" s="43"/>
      <c r="N639" s="43"/>
      <c r="O639" s="43"/>
      <c r="P639" s="43"/>
      <c r="Q639" s="43">
        <v>19</v>
      </c>
      <c r="R639" s="43">
        <v>54</v>
      </c>
      <c r="S639" s="43">
        <v>35</v>
      </c>
      <c r="T639" s="43">
        <v>0</v>
      </c>
      <c r="U639" s="43"/>
      <c r="V639" s="43"/>
      <c r="W639" s="43"/>
      <c r="X639" s="43" t="s">
        <v>1638</v>
      </c>
      <c r="Y639" s="43"/>
      <c r="Z639" s="43"/>
      <c r="AA639" s="43"/>
      <c r="AB639" s="43"/>
      <c r="AC639" s="43"/>
      <c r="AD639" s="43" t="s">
        <v>1525</v>
      </c>
      <c r="AE639" s="43"/>
      <c r="AF639" s="40"/>
    </row>
    <row r="640" spans="1:32">
      <c r="A640" s="40" t="s">
        <v>1799</v>
      </c>
      <c r="B640" s="93">
        <v>42427</v>
      </c>
      <c r="C640" s="43" t="s">
        <v>658</v>
      </c>
      <c r="D640" s="43" t="s">
        <v>146</v>
      </c>
      <c r="E640" s="43" t="s">
        <v>25</v>
      </c>
      <c r="F640" s="43" t="s">
        <v>1566</v>
      </c>
      <c r="G640" s="43" t="s">
        <v>227</v>
      </c>
      <c r="H640" s="43" t="s">
        <v>33</v>
      </c>
      <c r="I640" s="43" t="s">
        <v>1603</v>
      </c>
      <c r="J640" s="43">
        <v>20.96</v>
      </c>
      <c r="K640" s="43">
        <v>16.39</v>
      </c>
      <c r="L640" s="43">
        <v>8.9499999999999993</v>
      </c>
      <c r="M640" s="43"/>
      <c r="N640" s="43"/>
      <c r="O640" s="43"/>
      <c r="P640" s="43"/>
      <c r="Q640" s="43">
        <v>19</v>
      </c>
      <c r="R640" s="43">
        <v>42</v>
      </c>
      <c r="S640" s="43">
        <v>23</v>
      </c>
      <c r="T640" s="43"/>
      <c r="U640" s="43"/>
      <c r="V640" s="43"/>
      <c r="W640" s="43"/>
      <c r="X640" s="43" t="s">
        <v>1637</v>
      </c>
      <c r="Y640" s="43"/>
      <c r="Z640" s="43"/>
      <c r="AA640" s="43"/>
      <c r="AB640" s="43"/>
      <c r="AC640" s="43" t="s">
        <v>1328</v>
      </c>
      <c r="AD640" s="43" t="s">
        <v>1525</v>
      </c>
      <c r="AE640" s="43" t="s">
        <v>1683</v>
      </c>
      <c r="AF640" s="41"/>
    </row>
    <row r="641" spans="1:32">
      <c r="A641" s="40" t="s">
        <v>1799</v>
      </c>
      <c r="B641" s="93">
        <v>42427</v>
      </c>
      <c r="C641" s="43" t="s">
        <v>595</v>
      </c>
      <c r="D641" s="43" t="s">
        <v>32</v>
      </c>
      <c r="E641" s="43" t="s">
        <v>25</v>
      </c>
      <c r="F641" s="43" t="s">
        <v>1562</v>
      </c>
      <c r="G641" s="43" t="s">
        <v>224</v>
      </c>
      <c r="H641" s="43" t="s">
        <v>33</v>
      </c>
      <c r="I641" s="43"/>
      <c r="J641" s="43">
        <v>26.42</v>
      </c>
      <c r="K641" s="43">
        <v>19.04</v>
      </c>
      <c r="L641" s="43">
        <v>9.85</v>
      </c>
      <c r="M641" s="43"/>
      <c r="N641" s="43"/>
      <c r="O641" s="43"/>
      <c r="P641" s="43"/>
      <c r="Q641" s="43">
        <v>19</v>
      </c>
      <c r="R641" s="43">
        <v>65</v>
      </c>
      <c r="S641" s="43">
        <v>46</v>
      </c>
      <c r="T641" s="43">
        <v>10</v>
      </c>
      <c r="U641" s="43"/>
      <c r="V641" s="43"/>
      <c r="W641" s="43"/>
      <c r="X641" s="43" t="s">
        <v>1634</v>
      </c>
      <c r="Y641" s="43" t="s">
        <v>1635</v>
      </c>
      <c r="Z641" s="43"/>
      <c r="AA641" s="43"/>
      <c r="AB641" s="43"/>
      <c r="AC641" s="43" t="s">
        <v>1328</v>
      </c>
      <c r="AD641" s="43" t="s">
        <v>1667</v>
      </c>
      <c r="AE641" s="43"/>
      <c r="AF641" s="40"/>
    </row>
    <row r="642" spans="1:32">
      <c r="A642" s="40" t="s">
        <v>1800</v>
      </c>
      <c r="B642" s="88">
        <v>42428</v>
      </c>
      <c r="C642" s="40" t="s">
        <v>660</v>
      </c>
      <c r="D642" s="40" t="s">
        <v>35</v>
      </c>
      <c r="E642" s="40" t="s">
        <v>25</v>
      </c>
      <c r="F642" s="40" t="s">
        <v>1572</v>
      </c>
      <c r="G642" s="40" t="s">
        <v>224</v>
      </c>
      <c r="H642" s="40" t="s">
        <v>33</v>
      </c>
      <c r="I642" s="40" t="s">
        <v>1319</v>
      </c>
      <c r="J642" s="40">
        <v>24.82</v>
      </c>
      <c r="K642" s="40">
        <v>15.17</v>
      </c>
      <c r="L642" s="40">
        <v>7.93</v>
      </c>
      <c r="M642" s="40"/>
      <c r="N642" s="40"/>
      <c r="O642" s="40"/>
      <c r="P642" s="40"/>
      <c r="Q642" s="40">
        <v>19</v>
      </c>
      <c r="R642" s="40">
        <v>50</v>
      </c>
      <c r="S642" s="40">
        <v>31</v>
      </c>
      <c r="T642" s="40">
        <v>0</v>
      </c>
      <c r="U642" s="40"/>
      <c r="V642" s="40"/>
      <c r="W642" s="40"/>
      <c r="X642" s="40"/>
      <c r="Y642" s="40"/>
      <c r="Z642" s="40"/>
      <c r="AA642" s="40"/>
      <c r="AB642" s="40"/>
      <c r="AC642" s="40" t="s">
        <v>1328</v>
      </c>
      <c r="AD642" s="40" t="s">
        <v>1667</v>
      </c>
      <c r="AE642" s="40" t="s">
        <v>1694</v>
      </c>
      <c r="AF642" s="40"/>
    </row>
    <row r="643" spans="1:32" s="89" customFormat="1">
      <c r="A643" s="40" t="s">
        <v>1800</v>
      </c>
      <c r="B643" s="88">
        <v>42428</v>
      </c>
      <c r="C643" s="40" t="s">
        <v>609</v>
      </c>
      <c r="D643" s="40" t="s">
        <v>518</v>
      </c>
      <c r="E643" s="40" t="s">
        <v>25</v>
      </c>
      <c r="F643" s="40" t="s">
        <v>1569</v>
      </c>
      <c r="G643" s="40" t="s">
        <v>224</v>
      </c>
      <c r="H643" s="40" t="s">
        <v>90</v>
      </c>
      <c r="I643" s="40" t="s">
        <v>1605</v>
      </c>
      <c r="J643" s="40">
        <v>37.229999999999997</v>
      </c>
      <c r="K643" s="40"/>
      <c r="L643" s="40"/>
      <c r="M643" s="40">
        <v>159.6</v>
      </c>
      <c r="N643" s="40">
        <v>146.1</v>
      </c>
      <c r="O643" s="40">
        <v>91.541353383458642</v>
      </c>
      <c r="P643" s="40"/>
      <c r="Q643" s="40">
        <v>19</v>
      </c>
      <c r="R643" s="40">
        <v>154</v>
      </c>
      <c r="S643" s="40">
        <v>135</v>
      </c>
      <c r="T643" s="40"/>
      <c r="U643" s="40"/>
      <c r="V643" s="40"/>
      <c r="W643" s="40"/>
      <c r="X643" s="40"/>
      <c r="Y643" s="40"/>
      <c r="Z643" s="40"/>
      <c r="AA643" s="40"/>
      <c r="AB643" s="40"/>
      <c r="AC643" s="40" t="s">
        <v>750</v>
      </c>
      <c r="AD643" s="40" t="s">
        <v>750</v>
      </c>
      <c r="AE643" s="40" t="s">
        <v>1689</v>
      </c>
      <c r="AF643" s="40"/>
    </row>
    <row r="644" spans="1:32">
      <c r="A644" s="40" t="s">
        <v>1800</v>
      </c>
      <c r="B644" s="88">
        <v>42428</v>
      </c>
      <c r="C644" s="40" t="s">
        <v>633</v>
      </c>
      <c r="D644" s="40" t="s">
        <v>30</v>
      </c>
      <c r="E644" s="40" t="s">
        <v>25</v>
      </c>
      <c r="F644" s="40" t="s">
        <v>1571</v>
      </c>
      <c r="G644" s="40" t="s">
        <v>224</v>
      </c>
      <c r="H644" s="40" t="s">
        <v>27</v>
      </c>
      <c r="I644" s="40" t="s">
        <v>1607</v>
      </c>
      <c r="J644" s="40">
        <v>26.74</v>
      </c>
      <c r="K644" s="40">
        <v>17</v>
      </c>
      <c r="L644" s="40">
        <v>12.99</v>
      </c>
      <c r="M644" s="40"/>
      <c r="N644" s="40"/>
      <c r="O644" s="40"/>
      <c r="P644" s="40"/>
      <c r="Q644" s="40">
        <v>19</v>
      </c>
      <c r="R644" s="40">
        <v>60</v>
      </c>
      <c r="S644" s="40">
        <v>42</v>
      </c>
      <c r="T644" s="40">
        <v>8</v>
      </c>
      <c r="U644" s="40"/>
      <c r="V644" s="40"/>
      <c r="W644" s="40"/>
      <c r="X644" s="40" t="s">
        <v>1643</v>
      </c>
      <c r="Y644" s="40" t="s">
        <v>1644</v>
      </c>
      <c r="Z644" s="40"/>
      <c r="AA644" s="40"/>
      <c r="AB644" s="40"/>
      <c r="AC644" s="40" t="s">
        <v>1317</v>
      </c>
      <c r="AD644" s="40" t="s">
        <v>1667</v>
      </c>
      <c r="AE644" s="40"/>
      <c r="AF644" s="40"/>
    </row>
    <row r="645" spans="1:32">
      <c r="A645" s="40" t="s">
        <v>1800</v>
      </c>
      <c r="B645" s="88">
        <v>42428</v>
      </c>
      <c r="C645" s="40" t="s">
        <v>604</v>
      </c>
      <c r="D645" s="40" t="s">
        <v>30</v>
      </c>
      <c r="E645" s="40" t="s">
        <v>25</v>
      </c>
      <c r="F645" s="40" t="s">
        <v>1568</v>
      </c>
      <c r="G645" s="40" t="s">
        <v>224</v>
      </c>
      <c r="H645" s="40" t="s">
        <v>27</v>
      </c>
      <c r="I645" s="40" t="s">
        <v>1604</v>
      </c>
      <c r="J645" s="40">
        <v>25.15</v>
      </c>
      <c r="K645" s="40">
        <v>16.45</v>
      </c>
      <c r="L645" s="40">
        <v>13.81</v>
      </c>
      <c r="M645" s="40"/>
      <c r="N645" s="40"/>
      <c r="O645" s="40"/>
      <c r="P645" s="40"/>
      <c r="Q645" s="40">
        <v>19</v>
      </c>
      <c r="R645" s="40">
        <v>58</v>
      </c>
      <c r="S645" s="40">
        <v>39</v>
      </c>
      <c r="T645" s="40">
        <v>25</v>
      </c>
      <c r="U645" s="40"/>
      <c r="V645" s="40"/>
      <c r="W645" s="40"/>
      <c r="X645" s="40" t="s">
        <v>1639</v>
      </c>
      <c r="Y645" s="40" t="s">
        <v>1640</v>
      </c>
      <c r="Z645" s="40"/>
      <c r="AA645" s="40"/>
      <c r="AB645" s="40"/>
      <c r="AC645" s="40" t="s">
        <v>1322</v>
      </c>
      <c r="AD645" s="40" t="s">
        <v>750</v>
      </c>
      <c r="AE645" s="40" t="s">
        <v>1688</v>
      </c>
      <c r="AF645" s="40"/>
    </row>
    <row r="646" spans="1:32">
      <c r="A646" s="40" t="s">
        <v>1800</v>
      </c>
      <c r="B646" s="88">
        <v>42428</v>
      </c>
      <c r="C646" s="40" t="s">
        <v>623</v>
      </c>
      <c r="D646" s="40" t="s">
        <v>30</v>
      </c>
      <c r="E646" s="40" t="s">
        <v>25</v>
      </c>
      <c r="F646" s="40" t="s">
        <v>1570</v>
      </c>
      <c r="G646" s="40" t="s">
        <v>224</v>
      </c>
      <c r="H646" s="40" t="s">
        <v>90</v>
      </c>
      <c r="I646" s="40" t="s">
        <v>1606</v>
      </c>
      <c r="J646" s="40">
        <v>24.57</v>
      </c>
      <c r="K646" s="40">
        <v>15.93</v>
      </c>
      <c r="L646" s="40">
        <v>8.49</v>
      </c>
      <c r="M646" s="40"/>
      <c r="N646" s="40"/>
      <c r="O646" s="40"/>
      <c r="P646" s="40"/>
      <c r="Q646" s="40">
        <v>19</v>
      </c>
      <c r="R646" s="40">
        <v>49</v>
      </c>
      <c r="S646" s="40">
        <v>30</v>
      </c>
      <c r="T646" s="40">
        <v>35</v>
      </c>
      <c r="U646" s="40"/>
      <c r="V646" s="40" t="s">
        <v>1618</v>
      </c>
      <c r="W646" s="40"/>
      <c r="X646" s="40" t="s">
        <v>1641</v>
      </c>
      <c r="Y646" s="40" t="s">
        <v>1642</v>
      </c>
      <c r="Z646" s="40"/>
      <c r="AA646" s="40"/>
      <c r="AB646" s="40"/>
      <c r="AC646" s="40" t="s">
        <v>750</v>
      </c>
      <c r="AD646" s="40" t="s">
        <v>1667</v>
      </c>
      <c r="AE646" s="40"/>
      <c r="AF646" s="40"/>
    </row>
    <row r="647" spans="1:32">
      <c r="A647" s="40" t="s">
        <v>1801</v>
      </c>
      <c r="B647" s="93">
        <v>42429</v>
      </c>
      <c r="C647" s="43" t="s">
        <v>686</v>
      </c>
      <c r="D647" s="43" t="s">
        <v>239</v>
      </c>
      <c r="E647" s="43" t="s">
        <v>25</v>
      </c>
      <c r="F647" s="43" t="s">
        <v>1579</v>
      </c>
      <c r="G647" s="43" t="s">
        <v>26</v>
      </c>
      <c r="H647" s="43" t="s">
        <v>33</v>
      </c>
      <c r="I647" s="43" t="s">
        <v>1611</v>
      </c>
      <c r="J647" s="43">
        <v>44.07</v>
      </c>
      <c r="K647" s="43"/>
      <c r="L647" s="43"/>
      <c r="M647" s="43">
        <v>188.88</v>
      </c>
      <c r="N647" s="43">
        <v>173.28</v>
      </c>
      <c r="O647" s="43">
        <v>91.740787800000007</v>
      </c>
      <c r="P647" s="43">
        <v>41.33</v>
      </c>
      <c r="Q647" s="43">
        <v>19</v>
      </c>
      <c r="R647" s="43">
        <v>194</v>
      </c>
      <c r="S647" s="43">
        <v>175</v>
      </c>
      <c r="T647" s="43"/>
      <c r="U647" s="43"/>
      <c r="V647" s="43"/>
      <c r="W647" s="43"/>
      <c r="X647" s="43"/>
      <c r="Y647" s="43"/>
      <c r="Z647" s="43"/>
      <c r="AA647" s="43"/>
      <c r="AB647" s="43"/>
      <c r="AC647" s="43" t="s">
        <v>1322</v>
      </c>
      <c r="AD647" s="43" t="s">
        <v>1322</v>
      </c>
      <c r="AE647" s="43"/>
      <c r="AF647" s="40"/>
    </row>
    <row r="648" spans="1:32">
      <c r="A648" s="40" t="s">
        <v>1801</v>
      </c>
      <c r="B648" s="93">
        <v>42429</v>
      </c>
      <c r="C648" s="43" t="s">
        <v>676</v>
      </c>
      <c r="D648" s="43" t="s">
        <v>29</v>
      </c>
      <c r="E648" s="43" t="s">
        <v>25</v>
      </c>
      <c r="F648" s="43" t="s">
        <v>1577</v>
      </c>
      <c r="G648" s="43" t="s">
        <v>26</v>
      </c>
      <c r="H648" s="43" t="s">
        <v>33</v>
      </c>
      <c r="I648" s="43" t="s">
        <v>1610</v>
      </c>
      <c r="J648" s="43">
        <v>36.89</v>
      </c>
      <c r="K648" s="43">
        <v>24.48</v>
      </c>
      <c r="L648" s="43">
        <v>12.65</v>
      </c>
      <c r="M648" s="43"/>
      <c r="N648" s="43"/>
      <c r="O648" s="43"/>
      <c r="P648" s="43"/>
      <c r="Q648" s="43">
        <v>19</v>
      </c>
      <c r="R648" s="43">
        <v>100</v>
      </c>
      <c r="S648" s="43">
        <v>81</v>
      </c>
      <c r="T648" s="43">
        <v>24</v>
      </c>
      <c r="U648" s="43"/>
      <c r="V648" s="43"/>
      <c r="W648" s="43"/>
      <c r="X648" s="43" t="s">
        <v>1649</v>
      </c>
      <c r="Y648" s="43" t="s">
        <v>1650</v>
      </c>
      <c r="Z648" s="43"/>
      <c r="AA648" s="43"/>
      <c r="AB648" s="43"/>
      <c r="AC648" s="43" t="s">
        <v>1322</v>
      </c>
      <c r="AD648" s="43" t="s">
        <v>1322</v>
      </c>
      <c r="AE648" s="43"/>
      <c r="AF648" s="40"/>
    </row>
    <row r="649" spans="1:32">
      <c r="A649" s="40" t="s">
        <v>1801</v>
      </c>
      <c r="B649" s="93">
        <v>42429</v>
      </c>
      <c r="C649" s="43" t="s">
        <v>648</v>
      </c>
      <c r="D649" s="43" t="s">
        <v>30</v>
      </c>
      <c r="E649" s="43" t="s">
        <v>25</v>
      </c>
      <c r="F649" s="43" t="s">
        <v>1574</v>
      </c>
      <c r="G649" s="43" t="s">
        <v>224</v>
      </c>
      <c r="H649" s="43" t="s">
        <v>27</v>
      </c>
      <c r="I649" s="43" t="s">
        <v>1608</v>
      </c>
      <c r="J649" s="43">
        <v>26.85</v>
      </c>
      <c r="K649" s="43">
        <v>20.11</v>
      </c>
      <c r="L649" s="43">
        <v>16.73</v>
      </c>
      <c r="M649" s="43"/>
      <c r="N649" s="43"/>
      <c r="O649" s="43"/>
      <c r="P649" s="43"/>
      <c r="Q649" s="43">
        <v>19</v>
      </c>
      <c r="R649" s="43">
        <v>66</v>
      </c>
      <c r="S649" s="43">
        <v>47</v>
      </c>
      <c r="T649" s="43">
        <v>26</v>
      </c>
      <c r="U649" s="43"/>
      <c r="V649" s="43"/>
      <c r="W649" s="43"/>
      <c r="X649" s="43" t="s">
        <v>1645</v>
      </c>
      <c r="Y649" s="43" t="s">
        <v>1646</v>
      </c>
      <c r="Z649" s="43"/>
      <c r="AA649" s="43"/>
      <c r="AB649" s="43"/>
      <c r="AC649" s="43" t="s">
        <v>1328</v>
      </c>
      <c r="AD649" s="43" t="s">
        <v>1317</v>
      </c>
      <c r="AE649" s="43"/>
      <c r="AF649" s="40"/>
    </row>
    <row r="650" spans="1:32">
      <c r="A650" s="40" t="s">
        <v>1801</v>
      </c>
      <c r="B650" s="93">
        <v>42429</v>
      </c>
      <c r="C650" s="43" t="s">
        <v>650</v>
      </c>
      <c r="D650" s="43" t="s">
        <v>30</v>
      </c>
      <c r="E650" s="43" t="s">
        <v>25</v>
      </c>
      <c r="F650" s="43" t="s">
        <v>1575</v>
      </c>
      <c r="G650" s="43" t="s">
        <v>26</v>
      </c>
      <c r="H650" s="43" t="s">
        <v>33</v>
      </c>
      <c r="I650" s="43" t="s">
        <v>1609</v>
      </c>
      <c r="J650" s="43">
        <v>24.94</v>
      </c>
      <c r="K650" s="43">
        <v>14.33</v>
      </c>
      <c r="L650" s="43">
        <v>8.9600000000000009</v>
      </c>
      <c r="M650" s="43"/>
      <c r="N650" s="43"/>
      <c r="O650" s="43"/>
      <c r="P650" s="43"/>
      <c r="Q650" s="43">
        <v>19</v>
      </c>
      <c r="R650" s="43">
        <v>49</v>
      </c>
      <c r="S650" s="43">
        <v>30</v>
      </c>
      <c r="T650" s="43">
        <v>10</v>
      </c>
      <c r="U650" s="43"/>
      <c r="V650" s="43"/>
      <c r="W650" s="43"/>
      <c r="X650" s="43" t="s">
        <v>1647</v>
      </c>
      <c r="Y650" s="43" t="s">
        <v>1648</v>
      </c>
      <c r="Z650" s="43"/>
      <c r="AA650" s="43"/>
      <c r="AB650" s="43"/>
      <c r="AC650" s="43"/>
      <c r="AD650" s="43" t="s">
        <v>1317</v>
      </c>
      <c r="AE650" s="43"/>
      <c r="AF650" s="40"/>
    </row>
    <row r="651" spans="1:32">
      <c r="A651" s="40" t="s">
        <v>1802</v>
      </c>
      <c r="B651" s="88">
        <v>42430</v>
      </c>
      <c r="C651" s="40" t="s">
        <v>674</v>
      </c>
      <c r="D651" s="40" t="s">
        <v>35</v>
      </c>
      <c r="E651" s="40" t="s">
        <v>25</v>
      </c>
      <c r="F651" s="40" t="s">
        <v>1583</v>
      </c>
      <c r="G651" s="40" t="s">
        <v>26</v>
      </c>
      <c r="H651" s="40" t="s">
        <v>27</v>
      </c>
      <c r="I651" s="40" t="s">
        <v>40</v>
      </c>
      <c r="J651" s="40">
        <v>24.68</v>
      </c>
      <c r="K651" s="40">
        <v>18.510000000000002</v>
      </c>
      <c r="L651" s="40">
        <v>14.5</v>
      </c>
      <c r="M651" s="40"/>
      <c r="N651" s="40"/>
      <c r="O651" s="40"/>
      <c r="P651" s="40"/>
      <c r="Q651" s="40">
        <v>19</v>
      </c>
      <c r="R651" s="40">
        <v>68</v>
      </c>
      <c r="S651" s="40">
        <v>49</v>
      </c>
      <c r="T651" s="40">
        <v>0</v>
      </c>
      <c r="U651" s="40"/>
      <c r="V651" s="40"/>
      <c r="W651" s="40"/>
      <c r="X651" s="40" t="s">
        <v>1653</v>
      </c>
      <c r="Y651" s="40"/>
      <c r="Z651" s="40" t="s">
        <v>1655</v>
      </c>
      <c r="AA651" s="40"/>
      <c r="AB651" s="40"/>
      <c r="AC651" s="40"/>
      <c r="AD651" s="40" t="s">
        <v>1702</v>
      </c>
      <c r="AE651" s="40"/>
      <c r="AF651" s="40"/>
    </row>
    <row r="652" spans="1:32" s="91" customFormat="1">
      <c r="A652" s="40" t="s">
        <v>1802</v>
      </c>
      <c r="B652" s="88">
        <v>42430</v>
      </c>
      <c r="C652" s="40" t="s">
        <v>671</v>
      </c>
      <c r="D652" s="40" t="s">
        <v>35</v>
      </c>
      <c r="E652" s="40" t="s">
        <v>25</v>
      </c>
      <c r="F652" s="40" t="s">
        <v>1582</v>
      </c>
      <c r="G652" s="40" t="s">
        <v>224</v>
      </c>
      <c r="H652" s="40" t="s">
        <v>33</v>
      </c>
      <c r="I652" s="40" t="s">
        <v>1319</v>
      </c>
      <c r="J652" s="40">
        <v>24.9</v>
      </c>
      <c r="K652" s="40">
        <v>14.2</v>
      </c>
      <c r="L652" s="40">
        <v>7.57</v>
      </c>
      <c r="M652" s="40"/>
      <c r="N652" s="40"/>
      <c r="O652" s="40"/>
      <c r="P652" s="40"/>
      <c r="Q652" s="40">
        <v>19</v>
      </c>
      <c r="R652" s="40">
        <v>54</v>
      </c>
      <c r="S652" s="40">
        <v>35</v>
      </c>
      <c r="T652" s="40">
        <v>0</v>
      </c>
      <c r="U652" s="40"/>
      <c r="V652" s="40"/>
      <c r="W652" s="40"/>
      <c r="X652" s="40" t="s">
        <v>1653</v>
      </c>
      <c r="Y652" s="40"/>
      <c r="Z652" s="40" t="s">
        <v>1654</v>
      </c>
      <c r="AA652" s="40"/>
      <c r="AB652" s="40"/>
      <c r="AC652" s="40"/>
      <c r="AD652" s="40" t="s">
        <v>1702</v>
      </c>
      <c r="AE652" s="40"/>
      <c r="AF652" s="40"/>
    </row>
    <row r="653" spans="1:32">
      <c r="A653" s="40" t="s">
        <v>1802</v>
      </c>
      <c r="B653" s="88">
        <v>42430</v>
      </c>
      <c r="C653" s="40" t="s">
        <v>644</v>
      </c>
      <c r="D653" s="40" t="s">
        <v>31</v>
      </c>
      <c r="E653" s="40" t="s">
        <v>25</v>
      </c>
      <c r="F653" s="40" t="s">
        <v>1580</v>
      </c>
      <c r="G653" s="40" t="s">
        <v>227</v>
      </c>
      <c r="H653" s="40" t="s">
        <v>27</v>
      </c>
      <c r="I653" s="40" t="s">
        <v>1612</v>
      </c>
      <c r="J653" s="40">
        <v>42.89</v>
      </c>
      <c r="K653" s="40">
        <v>23.15</v>
      </c>
      <c r="L653" s="40">
        <v>35.94</v>
      </c>
      <c r="M653" s="40">
        <v>216.71</v>
      </c>
      <c r="N653" s="40">
        <v>278.02</v>
      </c>
      <c r="O653" s="40">
        <f>(N653/M653)*100</f>
        <v>128.29126482395827</v>
      </c>
      <c r="P653" s="40"/>
      <c r="Q653" s="40">
        <v>19</v>
      </c>
      <c r="R653" s="40">
        <v>259</v>
      </c>
      <c r="S653" s="40">
        <v>240</v>
      </c>
      <c r="T653" s="40">
        <v>5</v>
      </c>
      <c r="U653" s="40"/>
      <c r="V653" s="40"/>
      <c r="W653" s="40"/>
      <c r="X653" s="40" t="s">
        <v>1651</v>
      </c>
      <c r="Y653" s="40"/>
      <c r="Z653" s="40"/>
      <c r="AA653" s="40"/>
      <c r="AB653" s="40"/>
      <c r="AC653" s="40" t="s">
        <v>750</v>
      </c>
      <c r="AD653" s="40" t="s">
        <v>1699</v>
      </c>
      <c r="AE653" s="40" t="s">
        <v>1700</v>
      </c>
      <c r="AF653" s="40"/>
    </row>
    <row r="654" spans="1:32">
      <c r="A654" s="40" t="s">
        <v>1802</v>
      </c>
      <c r="B654" s="88">
        <v>42430</v>
      </c>
      <c r="C654" s="40" t="s">
        <v>647</v>
      </c>
      <c r="D654" s="40" t="s">
        <v>146</v>
      </c>
      <c r="E654" s="40" t="s">
        <v>25</v>
      </c>
      <c r="F654" s="40" t="s">
        <v>1581</v>
      </c>
      <c r="G654" s="40" t="s">
        <v>26</v>
      </c>
      <c r="H654" s="40" t="s">
        <v>27</v>
      </c>
      <c r="I654" s="40" t="s">
        <v>1613</v>
      </c>
      <c r="J654" s="40">
        <v>22.23</v>
      </c>
      <c r="K654" s="40">
        <v>16.399999999999999</v>
      </c>
      <c r="L654" s="40">
        <v>22.44</v>
      </c>
      <c r="M654" s="40"/>
      <c r="N654" s="40"/>
      <c r="O654" s="40"/>
      <c r="P654" s="40"/>
      <c r="Q654" s="40">
        <v>19</v>
      </c>
      <c r="R654" s="40">
        <v>58</v>
      </c>
      <c r="S654" s="40">
        <v>39</v>
      </c>
      <c r="T654" s="40">
        <v>0</v>
      </c>
      <c r="U654" s="40"/>
      <c r="V654" s="40"/>
      <c r="W654" s="40"/>
      <c r="X654" s="40" t="s">
        <v>1652</v>
      </c>
      <c r="Y654" s="40"/>
      <c r="Z654" s="40"/>
      <c r="AA654" s="40"/>
      <c r="AB654" s="40"/>
      <c r="AC654" s="40" t="s">
        <v>1317</v>
      </c>
      <c r="AD654" s="40" t="s">
        <v>1699</v>
      </c>
      <c r="AE654" s="40" t="s">
        <v>1701</v>
      </c>
      <c r="AF654" s="40"/>
    </row>
    <row r="655" spans="1:32">
      <c r="A655" s="40" t="s">
        <v>1803</v>
      </c>
      <c r="B655" s="93">
        <v>42431</v>
      </c>
      <c r="C655" s="43" t="s">
        <v>636</v>
      </c>
      <c r="D655" s="43" t="s">
        <v>146</v>
      </c>
      <c r="E655" s="43" t="s">
        <v>25</v>
      </c>
      <c r="F655" s="43" t="s">
        <v>1587</v>
      </c>
      <c r="G655" s="43" t="s">
        <v>26</v>
      </c>
      <c r="H655" s="43" t="s">
        <v>27</v>
      </c>
      <c r="I655" s="43"/>
      <c r="J655" s="43">
        <v>22.9</v>
      </c>
      <c r="K655" s="43">
        <v>16.64</v>
      </c>
      <c r="L655" s="43">
        <v>21.97</v>
      </c>
      <c r="M655" s="43"/>
      <c r="N655" s="43"/>
      <c r="O655" s="43"/>
      <c r="P655" s="43"/>
      <c r="Q655" s="43">
        <v>19</v>
      </c>
      <c r="R655" s="43">
        <v>50</v>
      </c>
      <c r="S655" s="43">
        <v>31</v>
      </c>
      <c r="T655" s="43">
        <v>0</v>
      </c>
      <c r="U655" s="43"/>
      <c r="V655" s="43"/>
      <c r="W655" s="43"/>
      <c r="X655" s="43" t="s">
        <v>1656</v>
      </c>
      <c r="Y655" s="43"/>
      <c r="Z655" s="43" t="s">
        <v>1657</v>
      </c>
      <c r="AA655" s="43"/>
      <c r="AB655" s="43"/>
      <c r="AC655" s="43" t="s">
        <v>1328</v>
      </c>
      <c r="AD655" s="43" t="s">
        <v>1702</v>
      </c>
      <c r="AE655" s="43"/>
      <c r="AF655" s="40"/>
    </row>
    <row r="656" spans="1:32">
      <c r="A656" s="40" t="s">
        <v>1803</v>
      </c>
      <c r="B656" s="93">
        <v>42431</v>
      </c>
      <c r="C656" s="43" t="s">
        <v>658</v>
      </c>
      <c r="D656" s="43" t="s">
        <v>146</v>
      </c>
      <c r="E656" s="43" t="s">
        <v>53</v>
      </c>
      <c r="F656" s="43" t="s">
        <v>1588</v>
      </c>
      <c r="G656" s="43" t="s">
        <v>227</v>
      </c>
      <c r="H656" s="43" t="s">
        <v>33</v>
      </c>
      <c r="I656" s="43"/>
      <c r="J656" s="43"/>
      <c r="K656" s="43"/>
      <c r="L656" s="43"/>
      <c r="M656" s="43"/>
      <c r="N656" s="43"/>
      <c r="O656" s="43"/>
      <c r="P656" s="43"/>
      <c r="Q656" s="43"/>
      <c r="R656" s="43"/>
      <c r="S656" s="43"/>
      <c r="T656" s="43"/>
      <c r="U656" s="43"/>
      <c r="V656" s="43"/>
      <c r="W656" s="43"/>
      <c r="X656" s="43"/>
      <c r="Y656" s="43"/>
      <c r="Z656" s="43"/>
      <c r="AA656" s="43"/>
      <c r="AB656" s="43"/>
      <c r="AC656" s="43"/>
      <c r="AD656" s="43" t="s">
        <v>1699</v>
      </c>
      <c r="AE656" s="43"/>
      <c r="AF656" s="40"/>
    </row>
    <row r="657" spans="1:32" s="82" customFormat="1">
      <c r="A657" s="41" t="s">
        <v>3039</v>
      </c>
      <c r="B657" s="90">
        <v>42826</v>
      </c>
      <c r="C657" s="41" t="s">
        <v>1509</v>
      </c>
      <c r="D657" s="41" t="s">
        <v>30</v>
      </c>
      <c r="E657" s="41" t="s">
        <v>25</v>
      </c>
      <c r="F657" s="41" t="s">
        <v>3011</v>
      </c>
      <c r="G657" s="41"/>
      <c r="H657" s="41"/>
      <c r="I657" s="41"/>
      <c r="J657" s="41"/>
      <c r="K657" s="41"/>
      <c r="L657" s="41"/>
      <c r="M657" s="66"/>
      <c r="N657" s="66"/>
      <c r="O657" s="66"/>
      <c r="P657" s="66"/>
      <c r="Q657" s="41"/>
      <c r="R657" s="41"/>
      <c r="S657" s="41"/>
      <c r="T657" s="41"/>
      <c r="U657" s="41"/>
      <c r="V657" s="41"/>
      <c r="W657" s="41" t="s">
        <v>3035</v>
      </c>
      <c r="X657" s="41"/>
      <c r="Y657" s="41"/>
      <c r="Z657" s="41"/>
      <c r="AA657" s="41"/>
      <c r="AB657" s="41"/>
      <c r="AC657" s="41" t="s">
        <v>2638</v>
      </c>
      <c r="AD657" s="41" t="s">
        <v>3008</v>
      </c>
      <c r="AE657" s="41" t="s">
        <v>2938</v>
      </c>
    </row>
    <row r="658" spans="1:32" s="96" customFormat="1">
      <c r="A658" s="41" t="s">
        <v>2981</v>
      </c>
      <c r="B658" s="90">
        <v>42829</v>
      </c>
      <c r="C658" s="41" t="s">
        <v>1807</v>
      </c>
      <c r="D658" s="41" t="s">
        <v>30</v>
      </c>
      <c r="E658" s="41" t="s">
        <v>25</v>
      </c>
      <c r="F658" s="87" t="s">
        <v>2985</v>
      </c>
      <c r="G658" s="41" t="s">
        <v>26</v>
      </c>
      <c r="H658" s="41" t="s">
        <v>33</v>
      </c>
      <c r="I658" s="41"/>
      <c r="J658" s="41">
        <v>20.3</v>
      </c>
      <c r="K658" s="41">
        <v>16.600000000000001</v>
      </c>
      <c r="L658" s="41">
        <v>9.1999999999999993</v>
      </c>
      <c r="M658" s="66"/>
      <c r="N658" s="66"/>
      <c r="O658" s="66"/>
      <c r="P658" s="66"/>
      <c r="Q658" s="41"/>
      <c r="R658" s="41"/>
      <c r="S658" s="41"/>
      <c r="T658" s="41"/>
      <c r="U658" s="41"/>
      <c r="V658" s="41"/>
      <c r="W658" s="41" t="s">
        <v>2986</v>
      </c>
      <c r="X658" s="41"/>
      <c r="Y658" s="41"/>
      <c r="Z658" s="41"/>
      <c r="AA658" s="41"/>
      <c r="AB658" s="41"/>
      <c r="AC658" s="41" t="s">
        <v>2638</v>
      </c>
      <c r="AD658" s="41" t="s">
        <v>2638</v>
      </c>
      <c r="AE658" s="41" t="s">
        <v>2986</v>
      </c>
      <c r="AF658" s="97"/>
    </row>
    <row r="659" spans="1:32" s="82" customFormat="1">
      <c r="A659" s="40" t="s">
        <v>2966</v>
      </c>
      <c r="B659" s="88">
        <v>42828</v>
      </c>
      <c r="C659" s="40" t="s">
        <v>1493</v>
      </c>
      <c r="D659" s="40" t="s">
        <v>239</v>
      </c>
      <c r="E659" s="40" t="s">
        <v>25</v>
      </c>
      <c r="F659" s="59" t="s">
        <v>2978</v>
      </c>
      <c r="G659" s="40" t="s">
        <v>224</v>
      </c>
      <c r="H659" s="40" t="s">
        <v>27</v>
      </c>
      <c r="I659" s="40"/>
      <c r="J659" s="40"/>
      <c r="K659" s="40"/>
      <c r="L659" s="40"/>
      <c r="M659" s="65"/>
      <c r="N659" s="65"/>
      <c r="O659" s="65"/>
      <c r="P659" s="65"/>
      <c r="Q659" s="40"/>
      <c r="R659" s="40"/>
      <c r="S659" s="40"/>
      <c r="T659" s="40"/>
      <c r="U659" s="40"/>
      <c r="V659" s="40"/>
      <c r="W659" s="40"/>
      <c r="X659" s="40"/>
      <c r="Y659" s="40"/>
      <c r="Z659" s="40"/>
      <c r="AA659" s="40"/>
      <c r="AB659" s="40"/>
      <c r="AC659" s="40" t="s">
        <v>2638</v>
      </c>
      <c r="AD659" s="40" t="s">
        <v>3008</v>
      </c>
      <c r="AE659" s="40" t="s">
        <v>2686</v>
      </c>
    </row>
    <row r="660" spans="1:32" s="82" customFormat="1">
      <c r="A660" s="40" t="s">
        <v>2966</v>
      </c>
      <c r="B660" s="88">
        <v>42828</v>
      </c>
      <c r="C660" s="40" t="s">
        <v>1465</v>
      </c>
      <c r="D660" s="40" t="s">
        <v>36</v>
      </c>
      <c r="E660" s="40" t="s">
        <v>25</v>
      </c>
      <c r="F660" s="40" t="s">
        <v>2970</v>
      </c>
      <c r="G660" s="40" t="s">
        <v>26</v>
      </c>
      <c r="H660" s="40" t="s">
        <v>27</v>
      </c>
      <c r="I660" s="40"/>
      <c r="J660" s="40">
        <v>31.7</v>
      </c>
      <c r="K660" s="40"/>
      <c r="L660" s="40"/>
      <c r="M660" s="65">
        <v>135.9</v>
      </c>
      <c r="N660" s="65">
        <v>97.7</v>
      </c>
      <c r="O660" s="65">
        <v>72</v>
      </c>
      <c r="P660" s="65"/>
      <c r="Q660" s="40">
        <v>13</v>
      </c>
      <c r="R660" s="40">
        <v>107</v>
      </c>
      <c r="S660" s="40">
        <v>94</v>
      </c>
      <c r="T660" s="40"/>
      <c r="U660" s="40"/>
      <c r="V660" s="40"/>
      <c r="W660" s="40"/>
      <c r="X660" s="40"/>
      <c r="Y660" s="40"/>
      <c r="Z660" s="40"/>
      <c r="AA660" s="40"/>
      <c r="AB660" s="40"/>
      <c r="AC660" s="40" t="s">
        <v>2638</v>
      </c>
      <c r="AD660" s="40" t="s">
        <v>3013</v>
      </c>
      <c r="AE660" s="40"/>
    </row>
    <row r="661" spans="1:32" s="82" customFormat="1">
      <c r="A661" s="40" t="s">
        <v>2966</v>
      </c>
      <c r="B661" s="88">
        <v>42828</v>
      </c>
      <c r="C661" s="40" t="s">
        <v>1482</v>
      </c>
      <c r="D661" s="40" t="s">
        <v>29</v>
      </c>
      <c r="E661" s="40" t="s">
        <v>25</v>
      </c>
      <c r="F661" s="40" t="s">
        <v>2975</v>
      </c>
      <c r="G661" s="40" t="s">
        <v>26</v>
      </c>
      <c r="H661" s="40" t="s">
        <v>33</v>
      </c>
      <c r="I661" s="40"/>
      <c r="J661" s="40">
        <v>35.299999999999997</v>
      </c>
      <c r="K661" s="40">
        <v>29.8</v>
      </c>
      <c r="L661" s="40">
        <v>12.1</v>
      </c>
      <c r="M661" s="65"/>
      <c r="N661" s="65"/>
      <c r="O661" s="65"/>
      <c r="P661" s="65"/>
      <c r="Q661" s="40">
        <v>13</v>
      </c>
      <c r="R661" s="40">
        <v>104</v>
      </c>
      <c r="S661" s="40">
        <v>91</v>
      </c>
      <c r="T661" s="40"/>
      <c r="U661" s="40"/>
      <c r="V661" s="40"/>
      <c r="W661" s="40"/>
      <c r="X661" s="40">
        <v>644</v>
      </c>
      <c r="Y661" s="40"/>
      <c r="Z661" s="40"/>
      <c r="AA661" s="40"/>
      <c r="AB661" s="40"/>
      <c r="AC661" s="40" t="s">
        <v>2638</v>
      </c>
      <c r="AD661" s="40" t="s">
        <v>3013</v>
      </c>
      <c r="AE661" s="40"/>
    </row>
    <row r="662" spans="1:32" s="82" customFormat="1">
      <c r="A662" s="40" t="s">
        <v>2946</v>
      </c>
      <c r="B662" s="88">
        <v>42827</v>
      </c>
      <c r="C662" s="40" t="s">
        <v>1510</v>
      </c>
      <c r="D662" s="40" t="s">
        <v>29</v>
      </c>
      <c r="E662" s="40" t="s">
        <v>25</v>
      </c>
      <c r="F662" s="59" t="s">
        <v>2962</v>
      </c>
      <c r="G662" s="40" t="s">
        <v>26</v>
      </c>
      <c r="H662" s="40" t="s">
        <v>27</v>
      </c>
      <c r="I662" s="40"/>
      <c r="J662" s="40">
        <v>40.799999999999997</v>
      </c>
      <c r="K662" s="40">
        <v>22.7</v>
      </c>
      <c r="L662" s="40">
        <v>19.600000000000001</v>
      </c>
      <c r="M662" s="65"/>
      <c r="N662" s="65"/>
      <c r="O662" s="65"/>
      <c r="P662" s="65"/>
      <c r="Q662" s="40">
        <v>13</v>
      </c>
      <c r="R662" s="40">
        <v>163</v>
      </c>
      <c r="S662" s="40">
        <v>150</v>
      </c>
      <c r="T662" s="40"/>
      <c r="U662" s="40"/>
      <c r="V662" s="40"/>
      <c r="W662" s="40"/>
      <c r="X662" s="40">
        <v>631</v>
      </c>
      <c r="Y662" s="40"/>
      <c r="Z662" s="40"/>
      <c r="AA662" s="40"/>
      <c r="AB662" s="40"/>
      <c r="AC662" s="40" t="s">
        <v>2638</v>
      </c>
      <c r="AD662" s="40" t="s">
        <v>3008</v>
      </c>
      <c r="AE662" s="40"/>
    </row>
    <row r="663" spans="1:32" s="82" customFormat="1">
      <c r="A663" s="40" t="s">
        <v>2946</v>
      </c>
      <c r="B663" s="88">
        <v>42827</v>
      </c>
      <c r="C663" s="40" t="s">
        <v>1469</v>
      </c>
      <c r="D663" s="40" t="s">
        <v>30</v>
      </c>
      <c r="E663" s="40" t="s">
        <v>25</v>
      </c>
      <c r="F663" s="59" t="s">
        <v>2952</v>
      </c>
      <c r="G663" s="40" t="s">
        <v>224</v>
      </c>
      <c r="H663" s="40" t="s">
        <v>27</v>
      </c>
      <c r="I663" s="40"/>
      <c r="J663" s="40">
        <v>21.4</v>
      </c>
      <c r="K663" s="40">
        <v>14.2</v>
      </c>
      <c r="L663" s="40">
        <v>15.2</v>
      </c>
      <c r="M663" s="65"/>
      <c r="N663" s="65"/>
      <c r="O663" s="65"/>
      <c r="P663" s="65"/>
      <c r="Q663" s="40">
        <v>13</v>
      </c>
      <c r="R663" s="40">
        <v>51</v>
      </c>
      <c r="S663" s="40">
        <v>38</v>
      </c>
      <c r="T663" s="40"/>
      <c r="U663" s="40"/>
      <c r="V663" s="40"/>
      <c r="W663" s="40"/>
      <c r="X663" s="40">
        <v>634</v>
      </c>
      <c r="Y663" s="40"/>
      <c r="Z663" s="40"/>
      <c r="AA663" s="40"/>
      <c r="AB663" s="40"/>
      <c r="AC663" s="40" t="s">
        <v>2638</v>
      </c>
      <c r="AD663" s="40" t="s">
        <v>3009</v>
      </c>
      <c r="AE663" s="40" t="s">
        <v>2953</v>
      </c>
    </row>
    <row r="664" spans="1:32" s="82" customFormat="1">
      <c r="A664" s="40" t="s">
        <v>2925</v>
      </c>
      <c r="B664" s="88">
        <v>42826</v>
      </c>
      <c r="C664" s="40" t="s">
        <v>1472</v>
      </c>
      <c r="D664" s="40" t="s">
        <v>32</v>
      </c>
      <c r="E664" s="40" t="s">
        <v>25</v>
      </c>
      <c r="F664" s="59" t="s">
        <v>2934</v>
      </c>
      <c r="G664" s="40" t="s">
        <v>26</v>
      </c>
      <c r="H664" s="40" t="s">
        <v>33</v>
      </c>
      <c r="I664" s="40"/>
      <c r="J664" s="40">
        <v>23.4</v>
      </c>
      <c r="K664" s="40">
        <v>16.600000000000001</v>
      </c>
      <c r="L664" s="40">
        <v>21.8</v>
      </c>
      <c r="M664" s="65"/>
      <c r="N664" s="65"/>
      <c r="O664" s="65"/>
      <c r="P664" s="65"/>
      <c r="Q664" s="40">
        <v>13</v>
      </c>
      <c r="R664" s="40">
        <v>74</v>
      </c>
      <c r="S664" s="40">
        <v>61</v>
      </c>
      <c r="T664" s="40"/>
      <c r="U664" s="40"/>
      <c r="V664" s="40"/>
      <c r="W664" s="40"/>
      <c r="X664" s="40">
        <v>618</v>
      </c>
      <c r="Y664" s="40"/>
      <c r="Z664" s="40"/>
      <c r="AA664" s="40"/>
      <c r="AB664" s="40"/>
      <c r="AC664" s="40" t="s">
        <v>2638</v>
      </c>
      <c r="AD664" s="40" t="s">
        <v>3009</v>
      </c>
      <c r="AE664" s="40"/>
    </row>
    <row r="665" spans="1:32" s="82" customFormat="1">
      <c r="A665" s="40" t="s">
        <v>2946</v>
      </c>
      <c r="B665" s="88">
        <v>42827</v>
      </c>
      <c r="C665" s="40" t="s">
        <v>1489</v>
      </c>
      <c r="D665" s="40" t="s">
        <v>31</v>
      </c>
      <c r="E665" s="40" t="s">
        <v>25</v>
      </c>
      <c r="F665" s="59" t="s">
        <v>2955</v>
      </c>
      <c r="G665" s="40" t="s">
        <v>26</v>
      </c>
      <c r="H665" s="40" t="s">
        <v>27</v>
      </c>
      <c r="I665" s="40"/>
      <c r="J665" s="40">
        <v>29.5</v>
      </c>
      <c r="K665" s="40">
        <v>21.9</v>
      </c>
      <c r="L665" s="40">
        <v>39</v>
      </c>
      <c r="M665" s="65"/>
      <c r="N665" s="65"/>
      <c r="O665" s="65"/>
      <c r="P665" s="65"/>
      <c r="Q665" s="40">
        <v>13</v>
      </c>
      <c r="R665" s="40">
        <v>144</v>
      </c>
      <c r="S665" s="40">
        <v>131</v>
      </c>
      <c r="T665" s="40"/>
      <c r="U665" s="40"/>
      <c r="V665" s="40"/>
      <c r="W665" s="40"/>
      <c r="X665" s="40">
        <v>634</v>
      </c>
      <c r="Y665" s="40"/>
      <c r="Z665" s="40"/>
      <c r="AA665" s="40"/>
      <c r="AB665" s="40"/>
      <c r="AC665" s="40" t="s">
        <v>2638</v>
      </c>
      <c r="AD665" s="40" t="s">
        <v>3012</v>
      </c>
      <c r="AE665" s="40" t="s">
        <v>2956</v>
      </c>
    </row>
    <row r="666" spans="1:32" s="82" customFormat="1">
      <c r="A666" s="40" t="s">
        <v>2981</v>
      </c>
      <c r="B666" s="88">
        <v>42829</v>
      </c>
      <c r="C666" s="40" t="s">
        <v>1482</v>
      </c>
      <c r="D666" s="40" t="s">
        <v>35</v>
      </c>
      <c r="E666" s="40" t="s">
        <v>25</v>
      </c>
      <c r="F666" s="40" t="s">
        <v>2987</v>
      </c>
      <c r="G666" s="40" t="s">
        <v>26</v>
      </c>
      <c r="H666" s="40" t="s">
        <v>33</v>
      </c>
      <c r="I666" s="40"/>
      <c r="J666" s="40">
        <v>23.5</v>
      </c>
      <c r="K666" s="40">
        <v>16.5</v>
      </c>
      <c r="L666" s="40">
        <v>11.1</v>
      </c>
      <c r="M666" s="65"/>
      <c r="N666" s="65"/>
      <c r="O666" s="65"/>
      <c r="P666" s="65"/>
      <c r="Q666" s="40">
        <v>13</v>
      </c>
      <c r="R666" s="40">
        <v>82</v>
      </c>
      <c r="S666" s="40">
        <v>69</v>
      </c>
      <c r="T666" s="40"/>
      <c r="U666" s="40"/>
      <c r="V666" s="40"/>
      <c r="W666" s="40"/>
      <c r="X666" s="40">
        <v>646</v>
      </c>
      <c r="Y666" s="40"/>
      <c r="Z666" s="40"/>
      <c r="AA666" s="40"/>
      <c r="AB666" s="40"/>
      <c r="AC666" s="40" t="s">
        <v>2638</v>
      </c>
      <c r="AD666" s="40" t="s">
        <v>3016</v>
      </c>
      <c r="AE666" s="40"/>
    </row>
    <row r="667" spans="1:32" s="82" customFormat="1">
      <c r="A667" s="40" t="s">
        <v>2925</v>
      </c>
      <c r="B667" s="88">
        <v>42826</v>
      </c>
      <c r="C667" s="40" t="s">
        <v>1521</v>
      </c>
      <c r="D667" s="40" t="s">
        <v>29</v>
      </c>
      <c r="E667" s="40" t="s">
        <v>25</v>
      </c>
      <c r="F667" s="40" t="s">
        <v>2944</v>
      </c>
      <c r="G667" s="40" t="s">
        <v>224</v>
      </c>
      <c r="H667" s="40" t="s">
        <v>33</v>
      </c>
      <c r="I667" s="40"/>
      <c r="J667" s="40">
        <v>34.5</v>
      </c>
      <c r="K667" s="40">
        <v>21.2</v>
      </c>
      <c r="L667" s="40">
        <v>14.6</v>
      </c>
      <c r="M667" s="65"/>
      <c r="N667" s="65"/>
      <c r="O667" s="65"/>
      <c r="P667" s="65"/>
      <c r="Q667" s="40">
        <v>13</v>
      </c>
      <c r="R667" s="40">
        <v>111</v>
      </c>
      <c r="S667" s="40">
        <v>98</v>
      </c>
      <c r="T667" s="40"/>
      <c r="U667" s="40"/>
      <c r="V667" s="40"/>
      <c r="W667" s="40"/>
      <c r="X667" s="40">
        <v>613</v>
      </c>
      <c r="Y667" s="40"/>
      <c r="Z667" s="40"/>
      <c r="AA667" s="40"/>
      <c r="AB667" s="40"/>
      <c r="AC667" s="40" t="s">
        <v>2638</v>
      </c>
      <c r="AD667" s="40" t="s">
        <v>3008</v>
      </c>
      <c r="AE667" s="40"/>
    </row>
    <row r="668" spans="1:32" s="82" customFormat="1">
      <c r="A668" s="40" t="s">
        <v>2946</v>
      </c>
      <c r="B668" s="88">
        <v>42827</v>
      </c>
      <c r="C668" s="40" t="s">
        <v>1499</v>
      </c>
      <c r="D668" s="40" t="s">
        <v>30</v>
      </c>
      <c r="E668" s="40" t="s">
        <v>25</v>
      </c>
      <c r="F668" s="59" t="s">
        <v>2957</v>
      </c>
      <c r="G668" s="40" t="s">
        <v>26</v>
      </c>
      <c r="H668" s="40" t="s">
        <v>27</v>
      </c>
      <c r="I668" s="40"/>
      <c r="J668" s="40">
        <v>26.4</v>
      </c>
      <c r="K668" s="40">
        <v>16.600000000000001</v>
      </c>
      <c r="L668" s="40">
        <v>16.7</v>
      </c>
      <c r="M668" s="65"/>
      <c r="N668" s="65"/>
      <c r="O668" s="65"/>
      <c r="P668" s="65"/>
      <c r="Q668" s="40">
        <v>13</v>
      </c>
      <c r="R668" s="40">
        <v>64</v>
      </c>
      <c r="S668" s="40">
        <v>51</v>
      </c>
      <c r="T668" s="40"/>
      <c r="U668" s="40"/>
      <c r="V668" s="40"/>
      <c r="W668" s="40"/>
      <c r="X668" s="40">
        <v>628</v>
      </c>
      <c r="Y668" s="40"/>
      <c r="Z668" s="40"/>
      <c r="AA668" s="40"/>
      <c r="AB668" s="40"/>
      <c r="AC668" s="40" t="s">
        <v>2638</v>
      </c>
      <c r="AD668" s="40" t="s">
        <v>3008</v>
      </c>
      <c r="AE668" s="40" t="s">
        <v>2958</v>
      </c>
    </row>
    <row r="669" spans="1:32" s="82" customFormat="1">
      <c r="A669" s="40" t="s">
        <v>2966</v>
      </c>
      <c r="B669" s="88">
        <v>42828</v>
      </c>
      <c r="C669" s="40" t="s">
        <v>1826</v>
      </c>
      <c r="D669" s="40" t="s">
        <v>31</v>
      </c>
      <c r="E669" s="40" t="s">
        <v>25</v>
      </c>
      <c r="F669" s="40" t="s">
        <v>2967</v>
      </c>
      <c r="G669" s="40" t="s">
        <v>26</v>
      </c>
      <c r="H669" s="40" t="s">
        <v>27</v>
      </c>
      <c r="I669" s="40"/>
      <c r="J669" s="40">
        <v>34.9</v>
      </c>
      <c r="K669" s="40">
        <v>19.2</v>
      </c>
      <c r="L669" s="40">
        <v>29.8</v>
      </c>
      <c r="M669" s="65"/>
      <c r="N669" s="65"/>
      <c r="O669" s="65"/>
      <c r="P669" s="65"/>
      <c r="Q669" s="40">
        <v>13</v>
      </c>
      <c r="R669" s="40">
        <v>142</v>
      </c>
      <c r="S669" s="40">
        <v>129</v>
      </c>
      <c r="T669" s="40"/>
      <c r="U669" s="40"/>
      <c r="V669" s="40"/>
      <c r="W669" s="40"/>
      <c r="X669" s="40">
        <v>638</v>
      </c>
      <c r="Y669" s="40"/>
      <c r="Z669" s="40"/>
      <c r="AA669" s="40"/>
      <c r="AB669" s="40"/>
      <c r="AC669" s="40" t="s">
        <v>2638</v>
      </c>
      <c r="AD669" s="40" t="s">
        <v>2638</v>
      </c>
      <c r="AE669" s="40"/>
    </row>
    <row r="670" spans="1:32" s="82" customFormat="1">
      <c r="A670" s="40" t="s">
        <v>2925</v>
      </c>
      <c r="B670" s="88">
        <v>42826</v>
      </c>
      <c r="C670" s="40" t="s">
        <v>1467</v>
      </c>
      <c r="D670" s="40" t="s">
        <v>30</v>
      </c>
      <c r="E670" s="40" t="s">
        <v>25</v>
      </c>
      <c r="F670" s="40" t="s">
        <v>2933</v>
      </c>
      <c r="G670" s="40" t="s">
        <v>224</v>
      </c>
      <c r="H670" s="40" t="s">
        <v>33</v>
      </c>
      <c r="I670" s="40"/>
      <c r="J670" s="40">
        <v>21.9</v>
      </c>
      <c r="K670" s="40">
        <v>16</v>
      </c>
      <c r="L670" s="40">
        <v>15.8</v>
      </c>
      <c r="M670" s="65"/>
      <c r="N670" s="65"/>
      <c r="O670" s="65"/>
      <c r="P670" s="65"/>
      <c r="Q670" s="40">
        <v>13</v>
      </c>
      <c r="R670" s="40">
        <v>60</v>
      </c>
      <c r="S670" s="40">
        <v>47</v>
      </c>
      <c r="T670" s="40"/>
      <c r="U670" s="40"/>
      <c r="V670" s="40"/>
      <c r="W670" s="40"/>
      <c r="X670" s="40">
        <v>619</v>
      </c>
      <c r="Y670" s="40"/>
      <c r="Z670" s="40"/>
      <c r="AA670" s="40"/>
      <c r="AB670" s="40"/>
      <c r="AC670" s="40" t="s">
        <v>2638</v>
      </c>
      <c r="AD670" s="40" t="s">
        <v>3009</v>
      </c>
      <c r="AE670" s="40"/>
    </row>
    <row r="671" spans="1:32" s="82" customFormat="1">
      <c r="A671" s="40" t="s">
        <v>2925</v>
      </c>
      <c r="B671" s="88">
        <v>42826</v>
      </c>
      <c r="C671" s="40" t="s">
        <v>1821</v>
      </c>
      <c r="D671" s="40" t="s">
        <v>30</v>
      </c>
      <c r="E671" s="40" t="s">
        <v>25</v>
      </c>
      <c r="F671" s="59" t="s">
        <v>2928</v>
      </c>
      <c r="G671" s="40" t="s">
        <v>26</v>
      </c>
      <c r="H671" s="40" t="s">
        <v>27</v>
      </c>
      <c r="I671" s="40"/>
      <c r="J671" s="40">
        <v>24.6</v>
      </c>
      <c r="K671" s="40">
        <v>20.7</v>
      </c>
      <c r="L671" s="40">
        <v>23.8</v>
      </c>
      <c r="M671" s="65"/>
      <c r="N671" s="65"/>
      <c r="O671" s="65"/>
      <c r="P671" s="65"/>
      <c r="Q671" s="40">
        <v>13</v>
      </c>
      <c r="R671" s="40">
        <v>72</v>
      </c>
      <c r="S671" s="40">
        <v>59</v>
      </c>
      <c r="T671" s="40"/>
      <c r="U671" s="40"/>
      <c r="V671" s="40"/>
      <c r="W671" s="40"/>
      <c r="X671" s="40">
        <v>623</v>
      </c>
      <c r="Y671" s="40"/>
      <c r="Z671" s="40"/>
      <c r="AA671" s="40"/>
      <c r="AB671" s="40"/>
      <c r="AC671" s="40" t="s">
        <v>2638</v>
      </c>
      <c r="AD671" s="40" t="s">
        <v>2638</v>
      </c>
      <c r="AE671" s="40"/>
    </row>
    <row r="672" spans="1:32" s="82" customFormat="1">
      <c r="A672" s="40" t="s">
        <v>2946</v>
      </c>
      <c r="B672" s="88">
        <v>42827</v>
      </c>
      <c r="C672" s="40" t="s">
        <v>1508</v>
      </c>
      <c r="D672" s="40" t="s">
        <v>30</v>
      </c>
      <c r="E672" s="40" t="s">
        <v>25</v>
      </c>
      <c r="F672" s="59" t="s">
        <v>2961</v>
      </c>
      <c r="G672" s="40" t="s">
        <v>26</v>
      </c>
      <c r="H672" s="40" t="s">
        <v>27</v>
      </c>
      <c r="I672" s="40"/>
      <c r="J672" s="40">
        <v>25.3</v>
      </c>
      <c r="K672" s="40">
        <v>16</v>
      </c>
      <c r="L672" s="40">
        <v>16.600000000000001</v>
      </c>
      <c r="M672" s="65"/>
      <c r="N672" s="65"/>
      <c r="O672" s="65"/>
      <c r="P672" s="65"/>
      <c r="Q672" s="40">
        <v>13</v>
      </c>
      <c r="R672" s="40">
        <v>60</v>
      </c>
      <c r="S672" s="40">
        <v>47</v>
      </c>
      <c r="T672" s="40"/>
      <c r="U672" s="40"/>
      <c r="V672" s="40"/>
      <c r="W672" s="40"/>
      <c r="X672" s="40">
        <v>630</v>
      </c>
      <c r="Y672" s="40"/>
      <c r="Z672" s="40"/>
      <c r="AA672" s="40"/>
      <c r="AB672" s="40"/>
      <c r="AC672" s="40" t="s">
        <v>2638</v>
      </c>
      <c r="AD672" s="40" t="s">
        <v>3008</v>
      </c>
      <c r="AE672" s="40"/>
    </row>
    <row r="673" spans="1:32" s="108" customFormat="1">
      <c r="A673" s="102" t="s">
        <v>2946</v>
      </c>
      <c r="B673" s="106">
        <v>42827</v>
      </c>
      <c r="C673" s="102" t="s">
        <v>1522</v>
      </c>
      <c r="D673" s="102" t="s">
        <v>32</v>
      </c>
      <c r="E673" s="102" t="s">
        <v>25</v>
      </c>
      <c r="F673" s="107" t="s">
        <v>2947</v>
      </c>
      <c r="G673" s="102" t="s">
        <v>224</v>
      </c>
      <c r="H673" s="102" t="s">
        <v>27</v>
      </c>
      <c r="I673" s="102"/>
      <c r="J673" s="102">
        <v>30.5</v>
      </c>
      <c r="K673" s="102">
        <v>15.5</v>
      </c>
      <c r="L673" s="102">
        <v>12.7</v>
      </c>
      <c r="M673" s="104"/>
      <c r="N673" s="104"/>
      <c r="O673" s="104"/>
      <c r="P673" s="104"/>
      <c r="Q673" s="102">
        <v>13</v>
      </c>
      <c r="R673" s="102">
        <v>68</v>
      </c>
      <c r="S673" s="102">
        <f t="shared" ref="S673" si="17">R673-Q673</f>
        <v>55</v>
      </c>
      <c r="T673" s="102"/>
      <c r="U673" s="102"/>
      <c r="V673" s="102"/>
      <c r="W673" s="102"/>
      <c r="X673" s="102">
        <v>627</v>
      </c>
      <c r="Y673" s="102"/>
      <c r="Z673" s="102"/>
      <c r="AA673" s="102"/>
      <c r="AB673" s="102"/>
      <c r="AC673" s="102" t="s">
        <v>2638</v>
      </c>
      <c r="AD673" s="102" t="s">
        <v>3008</v>
      </c>
      <c r="AE673" s="102"/>
    </row>
    <row r="674" spans="1:32" s="82" customFormat="1">
      <c r="A674" s="40" t="s">
        <v>2925</v>
      </c>
      <c r="B674" s="88">
        <v>42826</v>
      </c>
      <c r="C674" s="40" t="s">
        <v>1523</v>
      </c>
      <c r="D674" s="40" t="s">
        <v>35</v>
      </c>
      <c r="E674" s="40" t="s">
        <v>25</v>
      </c>
      <c r="F674" s="40" t="s">
        <v>2945</v>
      </c>
      <c r="G674" s="40" t="s">
        <v>26</v>
      </c>
      <c r="H674" s="40" t="s">
        <v>33</v>
      </c>
      <c r="I674" s="40"/>
      <c r="J674" s="40">
        <v>22.5</v>
      </c>
      <c r="K674" s="40">
        <v>15.5</v>
      </c>
      <c r="L674" s="40">
        <v>16.5</v>
      </c>
      <c r="M674" s="65"/>
      <c r="N674" s="65"/>
      <c r="O674" s="65"/>
      <c r="P674" s="65"/>
      <c r="Q674" s="40">
        <v>13</v>
      </c>
      <c r="R674" s="40">
        <v>78</v>
      </c>
      <c r="S674" s="40">
        <v>65</v>
      </c>
      <c r="T674" s="40"/>
      <c r="U674" s="40"/>
      <c r="V674" s="40"/>
      <c r="W674" s="40"/>
      <c r="X674" s="40">
        <v>610</v>
      </c>
      <c r="Y674" s="40"/>
      <c r="Z674" s="40"/>
      <c r="AA674" s="40"/>
      <c r="AB674" s="40"/>
      <c r="AC674" s="40" t="s">
        <v>2638</v>
      </c>
      <c r="AD674" s="40" t="s">
        <v>3008</v>
      </c>
      <c r="AE674" s="40"/>
    </row>
    <row r="675" spans="1:32" s="82" customFormat="1">
      <c r="A675" s="40" t="s">
        <v>2925</v>
      </c>
      <c r="B675" s="88">
        <v>42826</v>
      </c>
      <c r="C675" s="40" t="s">
        <v>1486</v>
      </c>
      <c r="D675" s="40" t="s">
        <v>30</v>
      </c>
      <c r="E675" s="40" t="s">
        <v>25</v>
      </c>
      <c r="F675" s="40" t="s">
        <v>2935</v>
      </c>
      <c r="G675" s="40" t="s">
        <v>26</v>
      </c>
      <c r="H675" s="40" t="s">
        <v>27</v>
      </c>
      <c r="I675" s="40"/>
      <c r="J675" s="40">
        <v>26.8</v>
      </c>
      <c r="K675" s="40">
        <v>19</v>
      </c>
      <c r="L675" s="40">
        <v>24</v>
      </c>
      <c r="M675" s="65"/>
      <c r="N675" s="65"/>
      <c r="O675" s="65"/>
      <c r="P675" s="65"/>
      <c r="Q675" s="40">
        <v>13</v>
      </c>
      <c r="R675" s="40">
        <v>60</v>
      </c>
      <c r="S675" s="40">
        <v>47</v>
      </c>
      <c r="T675" s="40"/>
      <c r="U675" s="40"/>
      <c r="V675" s="40"/>
      <c r="W675" s="40"/>
      <c r="X675" s="40">
        <v>614</v>
      </c>
      <c r="Y675" s="40" t="s">
        <v>2652</v>
      </c>
      <c r="Z675" s="40" t="s">
        <v>2652</v>
      </c>
      <c r="AA675" s="40" t="s">
        <v>2652</v>
      </c>
      <c r="AB675" s="40"/>
      <c r="AC675" s="40" t="s">
        <v>2638</v>
      </c>
      <c r="AD675" s="40" t="s">
        <v>3010</v>
      </c>
      <c r="AE675" s="40"/>
    </row>
    <row r="676" spans="1:32" s="82" customFormat="1">
      <c r="A676" s="40" t="s">
        <v>2946</v>
      </c>
      <c r="B676" s="88">
        <v>42827</v>
      </c>
      <c r="C676" s="40" t="s">
        <v>1466</v>
      </c>
      <c r="D676" s="40" t="s">
        <v>239</v>
      </c>
      <c r="E676" s="40" t="s">
        <v>25</v>
      </c>
      <c r="F676" s="40" t="s">
        <v>2950</v>
      </c>
      <c r="G676" s="40" t="s">
        <v>26</v>
      </c>
      <c r="H676" s="40" t="s">
        <v>27</v>
      </c>
      <c r="I676" s="40"/>
      <c r="J676" s="40">
        <v>37.6</v>
      </c>
      <c r="K676" s="40"/>
      <c r="L676" s="40"/>
      <c r="M676" s="65">
        <v>202</v>
      </c>
      <c r="N676" s="65">
        <v>161</v>
      </c>
      <c r="O676" s="65">
        <v>80</v>
      </c>
      <c r="P676" s="65">
        <v>29.6</v>
      </c>
      <c r="Q676" s="40">
        <v>13</v>
      </c>
      <c r="R676" s="40">
        <v>160</v>
      </c>
      <c r="S676" s="40">
        <v>147</v>
      </c>
      <c r="T676" s="40"/>
      <c r="U676" s="40"/>
      <c r="V676" s="40"/>
      <c r="W676" s="40"/>
      <c r="X676" s="40"/>
      <c r="Y676" s="40"/>
      <c r="Z676" s="40"/>
      <c r="AA676" s="40"/>
      <c r="AB676" s="40"/>
      <c r="AC676" s="40" t="s">
        <v>2638</v>
      </c>
      <c r="AD676" s="40" t="s">
        <v>3009</v>
      </c>
      <c r="AE676" s="40"/>
    </row>
    <row r="677" spans="1:32" s="82" customFormat="1">
      <c r="A677" s="40" t="s">
        <v>2999</v>
      </c>
      <c r="B677" s="88">
        <v>42831</v>
      </c>
      <c r="C677" s="40" t="s">
        <v>1821</v>
      </c>
      <c r="D677" s="40" t="s">
        <v>35</v>
      </c>
      <c r="E677" s="40" t="s">
        <v>25</v>
      </c>
      <c r="F677" s="59" t="s">
        <v>3001</v>
      </c>
      <c r="G677" s="40" t="s">
        <v>26</v>
      </c>
      <c r="H677" s="40" t="s">
        <v>27</v>
      </c>
      <c r="I677" s="40"/>
      <c r="J677" s="40">
        <v>24.2</v>
      </c>
      <c r="K677" s="40">
        <v>15.7</v>
      </c>
      <c r="L677" s="40">
        <v>30.4</v>
      </c>
      <c r="M677" s="65"/>
      <c r="N677" s="65"/>
      <c r="O677" s="65"/>
      <c r="P677" s="65"/>
      <c r="Q677" s="40">
        <v>13</v>
      </c>
      <c r="R677" s="40">
        <v>138</v>
      </c>
      <c r="S677" s="40">
        <v>125</v>
      </c>
      <c r="T677" s="40"/>
      <c r="U677" s="40"/>
      <c r="V677" s="40"/>
      <c r="W677" s="40"/>
      <c r="X677" s="40">
        <v>646</v>
      </c>
      <c r="Y677" s="40"/>
      <c r="Z677" s="40"/>
      <c r="AA677" s="40"/>
      <c r="AB677" s="40"/>
      <c r="AC677" s="40" t="s">
        <v>2638</v>
      </c>
      <c r="AD677" s="40" t="s">
        <v>2638</v>
      </c>
      <c r="AE677" s="40" t="s">
        <v>3002</v>
      </c>
    </row>
    <row r="678" spans="1:32" s="82" customFormat="1">
      <c r="A678" s="40" t="s">
        <v>2988</v>
      </c>
      <c r="B678" s="88">
        <v>42830</v>
      </c>
      <c r="C678" s="40" t="s">
        <v>1451</v>
      </c>
      <c r="D678" s="40" t="s">
        <v>35</v>
      </c>
      <c r="E678" s="40" t="s">
        <v>25</v>
      </c>
      <c r="F678" s="59" t="s">
        <v>2989</v>
      </c>
      <c r="G678" s="40" t="s">
        <v>26</v>
      </c>
      <c r="H678" s="40" t="s">
        <v>33</v>
      </c>
      <c r="I678" s="40"/>
      <c r="J678" s="40">
        <v>24</v>
      </c>
      <c r="K678" s="40">
        <v>15.5</v>
      </c>
      <c r="L678" s="40">
        <v>13.1</v>
      </c>
      <c r="M678" s="65"/>
      <c r="N678" s="65"/>
      <c r="O678" s="65"/>
      <c r="P678" s="65"/>
      <c r="Q678" s="40">
        <v>13</v>
      </c>
      <c r="R678" s="40">
        <v>88</v>
      </c>
      <c r="S678" s="40">
        <v>75</v>
      </c>
      <c r="T678" s="40"/>
      <c r="U678" s="40"/>
      <c r="V678" s="40"/>
      <c r="W678" s="40"/>
      <c r="X678" s="40">
        <v>646</v>
      </c>
      <c r="Y678" s="40"/>
      <c r="Z678" s="40"/>
      <c r="AA678" s="40"/>
      <c r="AB678" s="40"/>
      <c r="AC678" s="40" t="s">
        <v>2638</v>
      </c>
      <c r="AD678" s="40" t="s">
        <v>3018</v>
      </c>
      <c r="AE678" s="40"/>
    </row>
    <row r="679" spans="1:32" s="82" customFormat="1">
      <c r="A679" s="40" t="s">
        <v>2988</v>
      </c>
      <c r="B679" s="88">
        <v>42830</v>
      </c>
      <c r="C679" s="40" t="s">
        <v>1481</v>
      </c>
      <c r="D679" s="40" t="s">
        <v>31</v>
      </c>
      <c r="E679" s="40" t="s">
        <v>25</v>
      </c>
      <c r="F679" s="40" t="s">
        <v>2993</v>
      </c>
      <c r="G679" s="40" t="s">
        <v>26</v>
      </c>
      <c r="H679" s="40" t="s">
        <v>27</v>
      </c>
      <c r="I679" s="40"/>
      <c r="J679" s="40">
        <v>37.6</v>
      </c>
      <c r="K679" s="40">
        <v>13.3</v>
      </c>
      <c r="L679" s="40">
        <v>25.8</v>
      </c>
      <c r="M679" s="65">
        <v>150.1</v>
      </c>
      <c r="N679" s="65">
        <v>210.5</v>
      </c>
      <c r="O679" s="65"/>
      <c r="P679" s="65"/>
      <c r="Q679" s="40">
        <v>13</v>
      </c>
      <c r="R679" s="40">
        <v>185</v>
      </c>
      <c r="S679" s="40">
        <v>172</v>
      </c>
      <c r="T679" s="40"/>
      <c r="U679" s="40"/>
      <c r="V679" s="40"/>
      <c r="W679" s="40"/>
      <c r="X679" s="40">
        <v>645</v>
      </c>
      <c r="Y679" s="40"/>
      <c r="Z679" s="40"/>
      <c r="AA679" s="40"/>
      <c r="AB679" s="40"/>
      <c r="AC679" s="40" t="s">
        <v>2638</v>
      </c>
      <c r="AD679" s="40" t="s">
        <v>3019</v>
      </c>
      <c r="AE679" s="40"/>
    </row>
    <row r="680" spans="1:32" s="82" customFormat="1">
      <c r="A680" s="40" t="s">
        <v>2988</v>
      </c>
      <c r="B680" s="88">
        <v>42830</v>
      </c>
      <c r="C680" s="40" t="s">
        <v>1519</v>
      </c>
      <c r="D680" s="40" t="s">
        <v>30</v>
      </c>
      <c r="E680" s="40" t="s">
        <v>25</v>
      </c>
      <c r="F680" s="40" t="s">
        <v>2998</v>
      </c>
      <c r="G680" s="40" t="s">
        <v>26</v>
      </c>
      <c r="H680" s="40" t="s">
        <v>27</v>
      </c>
      <c r="I680" s="40"/>
      <c r="J680" s="40">
        <v>22.3</v>
      </c>
      <c r="K680" s="40">
        <v>15.3</v>
      </c>
      <c r="L680" s="40">
        <v>15</v>
      </c>
      <c r="M680" s="65"/>
      <c r="N680" s="65"/>
      <c r="O680" s="65"/>
      <c r="P680" s="65"/>
      <c r="Q680" s="40">
        <v>13</v>
      </c>
      <c r="R680" s="40">
        <v>55</v>
      </c>
      <c r="S680" s="40">
        <v>42</v>
      </c>
      <c r="T680" s="40"/>
      <c r="U680" s="40"/>
      <c r="V680" s="40"/>
      <c r="W680" s="40"/>
      <c r="X680" s="40">
        <v>643</v>
      </c>
      <c r="Y680" s="40"/>
      <c r="Z680" s="40"/>
      <c r="AA680" s="40"/>
      <c r="AB680" s="40"/>
      <c r="AC680" s="40" t="s">
        <v>2638</v>
      </c>
      <c r="AD680" s="40" t="s">
        <v>3008</v>
      </c>
      <c r="AE680" s="40"/>
    </row>
    <row r="681" spans="1:32" s="82" customFormat="1">
      <c r="A681" s="40" t="s">
        <v>2988</v>
      </c>
      <c r="B681" s="88">
        <v>42830</v>
      </c>
      <c r="C681" s="40" t="s">
        <v>1474</v>
      </c>
      <c r="D681" s="40" t="s">
        <v>30</v>
      </c>
      <c r="E681" s="40" t="s">
        <v>25</v>
      </c>
      <c r="F681" s="40" t="s">
        <v>2992</v>
      </c>
      <c r="G681" s="40" t="s">
        <v>224</v>
      </c>
      <c r="H681" s="40" t="s">
        <v>27</v>
      </c>
      <c r="I681" s="40"/>
      <c r="J681" s="40">
        <v>24.9</v>
      </c>
      <c r="K681" s="40">
        <v>16.3</v>
      </c>
      <c r="L681" s="40">
        <v>16.3</v>
      </c>
      <c r="M681" s="65"/>
      <c r="N681" s="65"/>
      <c r="O681" s="65"/>
      <c r="P681" s="65"/>
      <c r="Q681" s="40">
        <v>13</v>
      </c>
      <c r="R681" s="40">
        <v>64</v>
      </c>
      <c r="S681" s="40">
        <v>51</v>
      </c>
      <c r="T681" s="40"/>
      <c r="U681" s="40"/>
      <c r="V681" s="40"/>
      <c r="W681" s="40"/>
      <c r="X681" s="40">
        <v>647</v>
      </c>
      <c r="Y681" s="40"/>
      <c r="Z681" s="40"/>
      <c r="AA681" s="40"/>
      <c r="AB681" s="40"/>
      <c r="AC681" s="40" t="s">
        <v>2638</v>
      </c>
      <c r="AD681" s="40" t="s">
        <v>3019</v>
      </c>
      <c r="AE681" s="40"/>
    </row>
    <row r="682" spans="1:32" s="82" customFormat="1">
      <c r="A682" s="40" t="s">
        <v>2925</v>
      </c>
      <c r="B682" s="88">
        <v>42826</v>
      </c>
      <c r="C682" s="40" t="s">
        <v>1494</v>
      </c>
      <c r="D682" s="40" t="s">
        <v>36</v>
      </c>
      <c r="E682" s="40" t="s">
        <v>25</v>
      </c>
      <c r="F682" s="40" t="s">
        <v>2936</v>
      </c>
      <c r="G682" s="40" t="s">
        <v>26</v>
      </c>
      <c r="H682" s="40" t="s">
        <v>27</v>
      </c>
      <c r="I682" s="40"/>
      <c r="J682" s="40">
        <v>30.4</v>
      </c>
      <c r="K682" s="40"/>
      <c r="L682" s="40"/>
      <c r="M682" s="65">
        <v>119.2</v>
      </c>
      <c r="N682" s="65">
        <v>94.3</v>
      </c>
      <c r="O682" s="65">
        <v>79</v>
      </c>
      <c r="P682" s="65"/>
      <c r="Q682" s="40">
        <v>13</v>
      </c>
      <c r="R682" s="40">
        <v>105</v>
      </c>
      <c r="S682" s="40">
        <v>92</v>
      </c>
      <c r="T682" s="40"/>
      <c r="U682" s="40"/>
      <c r="V682" s="40"/>
      <c r="W682" s="40"/>
      <c r="X682" s="40"/>
      <c r="Y682" s="40"/>
      <c r="Z682" s="40"/>
      <c r="AA682" s="40"/>
      <c r="AB682" s="40"/>
      <c r="AC682" s="40" t="s">
        <v>2638</v>
      </c>
      <c r="AD682" s="40" t="s">
        <v>3008</v>
      </c>
      <c r="AE682" s="40"/>
      <c r="AF682" s="56"/>
    </row>
    <row r="683" spans="1:32" s="82" customFormat="1">
      <c r="A683" s="40" t="s">
        <v>2966</v>
      </c>
      <c r="B683" s="88">
        <v>42828</v>
      </c>
      <c r="C683" s="40" t="s">
        <v>1481</v>
      </c>
      <c r="D683" s="40" t="s">
        <v>30</v>
      </c>
      <c r="E683" s="40" t="s">
        <v>25</v>
      </c>
      <c r="F683" s="40" t="s">
        <v>2974</v>
      </c>
      <c r="G683" s="40" t="s">
        <v>224</v>
      </c>
      <c r="H683" s="40" t="s">
        <v>33</v>
      </c>
      <c r="I683" s="40"/>
      <c r="J683" s="40">
        <v>24.8</v>
      </c>
      <c r="K683" s="40">
        <v>15.8</v>
      </c>
      <c r="L683" s="40">
        <v>8.3000000000000007</v>
      </c>
      <c r="M683" s="65"/>
      <c r="N683" s="65"/>
      <c r="O683" s="65"/>
      <c r="P683" s="65"/>
      <c r="Q683" s="40">
        <v>13</v>
      </c>
      <c r="R683" s="40">
        <v>52</v>
      </c>
      <c r="S683" s="40">
        <v>39</v>
      </c>
      <c r="T683" s="40"/>
      <c r="U683" s="40"/>
      <c r="V683" s="40"/>
      <c r="W683" s="40"/>
      <c r="X683" s="40">
        <v>639</v>
      </c>
      <c r="Y683" s="40"/>
      <c r="Z683" s="40"/>
      <c r="AA683" s="40"/>
      <c r="AB683" s="40"/>
      <c r="AC683" s="40" t="s">
        <v>2638</v>
      </c>
      <c r="AD683" s="40" t="s">
        <v>3013</v>
      </c>
      <c r="AE683" s="40"/>
    </row>
    <row r="684" spans="1:32" s="82" customFormat="1">
      <c r="A684" s="40" t="s">
        <v>2946</v>
      </c>
      <c r="B684" s="88">
        <v>42827</v>
      </c>
      <c r="C684" s="40" t="s">
        <v>1523</v>
      </c>
      <c r="D684" s="40" t="s">
        <v>30</v>
      </c>
      <c r="E684" s="40" t="s">
        <v>25</v>
      </c>
      <c r="F684" s="59" t="s">
        <v>2965</v>
      </c>
      <c r="G684" s="40" t="s">
        <v>26</v>
      </c>
      <c r="H684" s="40" t="s">
        <v>27</v>
      </c>
      <c r="I684" s="40"/>
      <c r="J684" s="40">
        <v>26.3</v>
      </c>
      <c r="K684" s="40">
        <v>14.2</v>
      </c>
      <c r="L684" s="40">
        <v>11.3</v>
      </c>
      <c r="M684" s="65"/>
      <c r="N684" s="65"/>
      <c r="O684" s="65"/>
      <c r="P684" s="65"/>
      <c r="Q684" s="40">
        <v>13</v>
      </c>
      <c r="R684" s="40">
        <v>56</v>
      </c>
      <c r="S684" s="40">
        <v>43</v>
      </c>
      <c r="T684" s="40"/>
      <c r="U684" s="40"/>
      <c r="V684" s="40"/>
      <c r="W684" s="40"/>
      <c r="X684" s="40">
        <v>632</v>
      </c>
      <c r="Y684" s="40"/>
      <c r="Z684" s="40"/>
      <c r="AA684" s="40"/>
      <c r="AB684" s="40"/>
      <c r="AC684" s="40" t="s">
        <v>2638</v>
      </c>
      <c r="AD684" s="40" t="s">
        <v>3008</v>
      </c>
      <c r="AE684" s="40"/>
    </row>
    <row r="685" spans="1:32" s="82" customFormat="1">
      <c r="A685" s="40" t="s">
        <v>2981</v>
      </c>
      <c r="B685" s="88">
        <v>42829</v>
      </c>
      <c r="C685" s="40" t="s">
        <v>1816</v>
      </c>
      <c r="D685" s="40" t="s">
        <v>36</v>
      </c>
      <c r="E685" s="40" t="s">
        <v>25</v>
      </c>
      <c r="F685" s="59" t="s">
        <v>2984</v>
      </c>
      <c r="G685" s="40" t="s">
        <v>26</v>
      </c>
      <c r="H685" s="40" t="s">
        <v>27</v>
      </c>
      <c r="I685" s="40"/>
      <c r="J685" s="40">
        <v>31.3</v>
      </c>
      <c r="K685" s="40"/>
      <c r="L685" s="40"/>
      <c r="M685" s="65">
        <v>136.30000000000001</v>
      </c>
      <c r="N685" s="65">
        <v>79.7</v>
      </c>
      <c r="O685" s="65">
        <v>58</v>
      </c>
      <c r="P685" s="65"/>
      <c r="Q685" s="40">
        <v>13</v>
      </c>
      <c r="R685" s="40">
        <v>121</v>
      </c>
      <c r="S685" s="40">
        <v>108</v>
      </c>
      <c r="T685" s="40"/>
      <c r="U685" s="40"/>
      <c r="V685" s="40"/>
      <c r="W685" s="40"/>
      <c r="X685" s="40">
        <v>647</v>
      </c>
      <c r="Y685" s="40"/>
      <c r="Z685" s="40"/>
      <c r="AA685" s="40"/>
      <c r="AB685" s="40"/>
      <c r="AC685" s="40" t="s">
        <v>2638</v>
      </c>
      <c r="AD685" s="40" t="s">
        <v>2638</v>
      </c>
      <c r="AE685" s="40"/>
    </row>
    <row r="686" spans="1:32" s="82" customFormat="1">
      <c r="A686" s="40" t="s">
        <v>2925</v>
      </c>
      <c r="B686" s="88">
        <v>42826</v>
      </c>
      <c r="C686" s="40" t="s">
        <v>1513</v>
      </c>
      <c r="D686" s="40" t="s">
        <v>146</v>
      </c>
      <c r="E686" s="40" t="s">
        <v>25</v>
      </c>
      <c r="F686" s="40" t="s">
        <v>2940</v>
      </c>
      <c r="G686" s="40" t="s">
        <v>224</v>
      </c>
      <c r="H686" s="40" t="s">
        <v>33</v>
      </c>
      <c r="I686" s="40"/>
      <c r="J686" s="40">
        <v>30.2</v>
      </c>
      <c r="K686" s="40">
        <v>20</v>
      </c>
      <c r="L686" s="40">
        <v>12</v>
      </c>
      <c r="M686" s="65"/>
      <c r="N686" s="65"/>
      <c r="O686" s="65"/>
      <c r="P686" s="65"/>
      <c r="Q686" s="40">
        <v>13</v>
      </c>
      <c r="R686" s="40">
        <v>79</v>
      </c>
      <c r="S686" s="40">
        <v>66</v>
      </c>
      <c r="T686" s="40"/>
      <c r="U686" s="40"/>
      <c r="V686" s="40"/>
      <c r="W686" s="40"/>
      <c r="X686" s="40">
        <v>615</v>
      </c>
      <c r="Y686" s="40"/>
      <c r="Z686" s="40"/>
      <c r="AA686" s="40"/>
      <c r="AB686" s="40"/>
      <c r="AC686" s="40" t="s">
        <v>2638</v>
      </c>
      <c r="AD686" s="40" t="s">
        <v>3008</v>
      </c>
      <c r="AE686" s="40"/>
    </row>
    <row r="687" spans="1:32" s="82" customFormat="1">
      <c r="A687" s="40" t="s">
        <v>2946</v>
      </c>
      <c r="B687" s="88">
        <v>42827</v>
      </c>
      <c r="C687" s="40" t="s">
        <v>1507</v>
      </c>
      <c r="D687" s="40" t="s">
        <v>30</v>
      </c>
      <c r="E687" s="40" t="s">
        <v>25</v>
      </c>
      <c r="F687" s="40" t="s">
        <v>2959</v>
      </c>
      <c r="G687" s="40" t="s">
        <v>224</v>
      </c>
      <c r="H687" s="40" t="s">
        <v>33</v>
      </c>
      <c r="I687" s="40"/>
      <c r="J687" s="40">
        <v>26.2</v>
      </c>
      <c r="K687" s="40">
        <v>12.4</v>
      </c>
      <c r="L687" s="40">
        <v>8.3000000000000007</v>
      </c>
      <c r="M687" s="65"/>
      <c r="N687" s="65"/>
      <c r="O687" s="65"/>
      <c r="P687" s="65"/>
      <c r="Q687" s="40">
        <v>13</v>
      </c>
      <c r="R687" s="40">
        <v>52</v>
      </c>
      <c r="S687" s="40">
        <v>39</v>
      </c>
      <c r="T687" s="40"/>
      <c r="U687" s="40"/>
      <c r="V687" s="40"/>
      <c r="W687" s="40"/>
      <c r="X687" s="40">
        <v>628</v>
      </c>
      <c r="Y687" s="40"/>
      <c r="Z687" s="40"/>
      <c r="AA687" s="40"/>
      <c r="AB687" s="40"/>
      <c r="AC687" s="40" t="s">
        <v>2638</v>
      </c>
      <c r="AD687" s="40" t="s">
        <v>3008</v>
      </c>
      <c r="AE687" s="40" t="s">
        <v>2960</v>
      </c>
    </row>
    <row r="688" spans="1:32" s="82" customFormat="1">
      <c r="A688" s="40" t="s">
        <v>3004</v>
      </c>
      <c r="B688" s="88">
        <v>42832</v>
      </c>
      <c r="C688" s="40" t="s">
        <v>1490</v>
      </c>
      <c r="D688" s="40" t="s">
        <v>146</v>
      </c>
      <c r="E688" s="40" t="s">
        <v>25</v>
      </c>
      <c r="F688" s="40" t="s">
        <v>3006</v>
      </c>
      <c r="G688" s="40" t="s">
        <v>26</v>
      </c>
      <c r="H688" s="40" t="s">
        <v>27</v>
      </c>
      <c r="I688" s="40"/>
      <c r="J688" s="40">
        <v>29.1</v>
      </c>
      <c r="K688" s="40">
        <v>16.7</v>
      </c>
      <c r="L688" s="40">
        <v>26</v>
      </c>
      <c r="M688" s="65"/>
      <c r="N688" s="65"/>
      <c r="O688" s="65"/>
      <c r="P688" s="65"/>
      <c r="Q688" s="40">
        <v>13</v>
      </c>
      <c r="R688" s="40">
        <v>86</v>
      </c>
      <c r="S688" s="40">
        <v>73</v>
      </c>
      <c r="T688" s="40"/>
      <c r="U688" s="40"/>
      <c r="V688" s="40"/>
      <c r="W688" s="40"/>
      <c r="X688" s="40">
        <v>649</v>
      </c>
      <c r="Y688" s="40"/>
      <c r="Z688" s="40"/>
      <c r="AA688" s="40"/>
      <c r="AB688" s="40"/>
      <c r="AC688" s="40" t="s">
        <v>2638</v>
      </c>
      <c r="AD688" s="40" t="s">
        <v>3008</v>
      </c>
      <c r="AE688" s="40"/>
    </row>
    <row r="689" spans="1:32" s="82" customFormat="1">
      <c r="A689" s="40" t="s">
        <v>2988</v>
      </c>
      <c r="B689" s="88">
        <v>42830</v>
      </c>
      <c r="C689" s="40" t="s">
        <v>1488</v>
      </c>
      <c r="D689" s="40" t="s">
        <v>36</v>
      </c>
      <c r="E689" s="40" t="s">
        <v>25</v>
      </c>
      <c r="F689" s="40" t="s">
        <v>2994</v>
      </c>
      <c r="G689" s="40"/>
      <c r="H689" s="40"/>
      <c r="I689" s="40"/>
      <c r="J689" s="40">
        <v>27.4</v>
      </c>
      <c r="K689" s="40"/>
      <c r="L689" s="40"/>
      <c r="M689" s="65">
        <v>141.19999999999999</v>
      </c>
      <c r="N689" s="65">
        <v>70.5</v>
      </c>
      <c r="O689" s="65">
        <v>50</v>
      </c>
      <c r="P689" s="65">
        <v>24.5</v>
      </c>
      <c r="Q689" s="40">
        <v>13</v>
      </c>
      <c r="R689" s="40"/>
      <c r="S689" s="40"/>
      <c r="T689" s="40"/>
      <c r="U689" s="40"/>
      <c r="V689" s="40"/>
      <c r="W689" s="40"/>
      <c r="X689" s="40"/>
      <c r="Y689" s="40"/>
      <c r="Z689" s="40"/>
      <c r="AA689" s="40"/>
      <c r="AB689" s="40"/>
      <c r="AC689" s="40" t="s">
        <v>2638</v>
      </c>
      <c r="AD689" s="40" t="s">
        <v>3019</v>
      </c>
      <c r="AE689" s="40" t="s">
        <v>2686</v>
      </c>
    </row>
    <row r="690" spans="1:32" s="82" customFormat="1">
      <c r="A690" s="40" t="s">
        <v>2946</v>
      </c>
      <c r="B690" s="88">
        <v>42827</v>
      </c>
      <c r="C690" s="40" t="s">
        <v>1521</v>
      </c>
      <c r="D690" s="40" t="s">
        <v>32</v>
      </c>
      <c r="E690" s="40" t="s">
        <v>25</v>
      </c>
      <c r="F690" s="40" t="s">
        <v>2963</v>
      </c>
      <c r="G690" s="40" t="s">
        <v>224</v>
      </c>
      <c r="H690" s="40" t="s">
        <v>33</v>
      </c>
      <c r="I690" s="40"/>
      <c r="J690" s="40">
        <v>27</v>
      </c>
      <c r="K690" s="40">
        <v>14.6</v>
      </c>
      <c r="L690" s="40">
        <v>11</v>
      </c>
      <c r="M690" s="65"/>
      <c r="N690" s="65"/>
      <c r="O690" s="65"/>
      <c r="P690" s="65"/>
      <c r="Q690" s="40">
        <v>13</v>
      </c>
      <c r="R690" s="40">
        <v>62</v>
      </c>
      <c r="S690" s="40">
        <v>49</v>
      </c>
      <c r="T690" s="40"/>
      <c r="U690" s="40"/>
      <c r="V690" s="40"/>
      <c r="W690" s="40"/>
      <c r="X690" s="40">
        <v>629</v>
      </c>
      <c r="Y690" s="40"/>
      <c r="Z690" s="40"/>
      <c r="AA690" s="40"/>
      <c r="AB690" s="40"/>
      <c r="AC690" s="40" t="s">
        <v>2638</v>
      </c>
      <c r="AD690" s="40" t="s">
        <v>3008</v>
      </c>
      <c r="AE690" s="40"/>
    </row>
    <row r="691" spans="1:32" s="82" customFormat="1">
      <c r="A691" s="40" t="s">
        <v>2925</v>
      </c>
      <c r="B691" s="88">
        <v>42826</v>
      </c>
      <c r="C691" s="40" t="s">
        <v>1827</v>
      </c>
      <c r="D691" s="40" t="s">
        <v>29</v>
      </c>
      <c r="E691" s="40" t="s">
        <v>25</v>
      </c>
      <c r="F691" s="40" t="s">
        <v>2932</v>
      </c>
      <c r="G691" s="40" t="s">
        <v>26</v>
      </c>
      <c r="H691" s="40" t="s">
        <v>33</v>
      </c>
      <c r="I691" s="40"/>
      <c r="J691" s="40">
        <v>34.6</v>
      </c>
      <c r="K691" s="40">
        <v>24.4</v>
      </c>
      <c r="L691" s="40">
        <v>11.6</v>
      </c>
      <c r="M691" s="65"/>
      <c r="N691" s="65"/>
      <c r="O691" s="65"/>
      <c r="P691" s="65"/>
      <c r="Q691" s="40">
        <v>13</v>
      </c>
      <c r="R691" s="40">
        <v>159</v>
      </c>
      <c r="S691" s="40">
        <v>146</v>
      </c>
      <c r="T691" s="40"/>
      <c r="U691" s="40"/>
      <c r="V691" s="40"/>
      <c r="W691" s="40"/>
      <c r="X691" s="40">
        <v>620</v>
      </c>
      <c r="Y691" s="40"/>
      <c r="Z691" s="40"/>
      <c r="AA691" s="40"/>
      <c r="AB691" s="40"/>
      <c r="AC691" s="40" t="s">
        <v>2638</v>
      </c>
      <c r="AD691" s="40" t="s">
        <v>2638</v>
      </c>
      <c r="AE691" s="40"/>
    </row>
    <row r="692" spans="1:32" s="82" customFormat="1">
      <c r="A692" s="40" t="s">
        <v>2946</v>
      </c>
      <c r="B692" s="88">
        <v>42827</v>
      </c>
      <c r="C692" s="40" t="s">
        <v>1475</v>
      </c>
      <c r="D692" s="40" t="s">
        <v>146</v>
      </c>
      <c r="E692" s="40" t="s">
        <v>25</v>
      </c>
      <c r="F692" s="40" t="s">
        <v>2954</v>
      </c>
      <c r="G692" s="40" t="s">
        <v>26</v>
      </c>
      <c r="H692" s="40" t="s">
        <v>33</v>
      </c>
      <c r="I692" s="40"/>
      <c r="J692" s="40">
        <v>32.6</v>
      </c>
      <c r="K692" s="40">
        <v>20.7</v>
      </c>
      <c r="L692" s="40">
        <v>16.600000000000001</v>
      </c>
      <c r="M692" s="65"/>
      <c r="N692" s="65"/>
      <c r="O692" s="65"/>
      <c r="P692" s="65"/>
      <c r="Q692" s="40">
        <v>13</v>
      </c>
      <c r="R692" s="40">
        <v>126</v>
      </c>
      <c r="S692" s="40">
        <v>113</v>
      </c>
      <c r="T692" s="40"/>
      <c r="U692" s="40"/>
      <c r="V692" s="40"/>
      <c r="W692" s="40"/>
      <c r="X692" s="40">
        <v>636</v>
      </c>
      <c r="Y692" s="40"/>
      <c r="Z692" s="40"/>
      <c r="AA692" s="40"/>
      <c r="AB692" s="40"/>
      <c r="AC692" s="40" t="s">
        <v>2638</v>
      </c>
      <c r="AD692" s="40" t="s">
        <v>3012</v>
      </c>
      <c r="AE692" s="40"/>
    </row>
    <row r="693" spans="1:32" s="82" customFormat="1">
      <c r="A693" s="40" t="s">
        <v>2966</v>
      </c>
      <c r="B693" s="88">
        <v>42828</v>
      </c>
      <c r="C693" s="40" t="s">
        <v>1806</v>
      </c>
      <c r="D693" s="40" t="s">
        <v>146</v>
      </c>
      <c r="E693" s="40" t="s">
        <v>25</v>
      </c>
      <c r="F693" s="40" t="s">
        <v>2968</v>
      </c>
      <c r="G693" s="40" t="s">
        <v>26</v>
      </c>
      <c r="H693" s="40" t="s">
        <v>33</v>
      </c>
      <c r="I693" s="40"/>
      <c r="J693" s="40">
        <v>30.5</v>
      </c>
      <c r="K693" s="40">
        <v>20.6</v>
      </c>
      <c r="L693" s="40">
        <v>18.8</v>
      </c>
      <c r="M693" s="65"/>
      <c r="N693" s="65"/>
      <c r="O693" s="65"/>
      <c r="P693" s="65"/>
      <c r="Q693" s="40">
        <v>13</v>
      </c>
      <c r="R693" s="40">
        <v>120</v>
      </c>
      <c r="S693" s="40">
        <v>107</v>
      </c>
      <c r="T693" s="40"/>
      <c r="U693" s="40"/>
      <c r="V693" s="40"/>
      <c r="W693" s="40"/>
      <c r="X693" s="40">
        <v>642</v>
      </c>
      <c r="Y693" s="40"/>
      <c r="Z693" s="40"/>
      <c r="AA693" s="40"/>
      <c r="AB693" s="40"/>
      <c r="AC693" s="40" t="s">
        <v>2638</v>
      </c>
      <c r="AD693" s="40" t="s">
        <v>2638</v>
      </c>
      <c r="AE693" s="40"/>
    </row>
    <row r="694" spans="1:32" s="56" customFormat="1">
      <c r="A694" s="40" t="s">
        <v>2966</v>
      </c>
      <c r="B694" s="88">
        <v>42828</v>
      </c>
      <c r="C694" s="40" t="s">
        <v>1477</v>
      </c>
      <c r="D694" s="40" t="s">
        <v>146</v>
      </c>
      <c r="E694" s="40" t="s">
        <v>25</v>
      </c>
      <c r="F694" s="40" t="s">
        <v>2973</v>
      </c>
      <c r="G694" s="40" t="s">
        <v>26</v>
      </c>
      <c r="H694" s="40" t="s">
        <v>33</v>
      </c>
      <c r="I694" s="40"/>
      <c r="J694" s="40">
        <v>24.3</v>
      </c>
      <c r="K694" s="40">
        <v>19.8</v>
      </c>
      <c r="L694" s="40">
        <v>13.2</v>
      </c>
      <c r="M694" s="65"/>
      <c r="N694" s="65"/>
      <c r="O694" s="65"/>
      <c r="P694" s="65"/>
      <c r="Q694" s="40">
        <v>13</v>
      </c>
      <c r="R694" s="40">
        <v>76</v>
      </c>
      <c r="S694" s="40">
        <v>63</v>
      </c>
      <c r="T694" s="40"/>
      <c r="U694" s="40"/>
      <c r="V694" s="40"/>
      <c r="W694" s="40"/>
      <c r="X694" s="40">
        <v>642</v>
      </c>
      <c r="Y694" s="40"/>
      <c r="Z694" s="40"/>
      <c r="AA694" s="40"/>
      <c r="AB694" s="40"/>
      <c r="AC694" s="40" t="s">
        <v>2638</v>
      </c>
      <c r="AD694" s="40" t="s">
        <v>3013</v>
      </c>
      <c r="AE694" s="40"/>
      <c r="AF694" s="82"/>
    </row>
    <row r="695" spans="1:32" s="82" customFormat="1">
      <c r="A695" s="40" t="s">
        <v>2966</v>
      </c>
      <c r="B695" s="88">
        <v>42828</v>
      </c>
      <c r="C695" s="40" t="s">
        <v>1519</v>
      </c>
      <c r="D695" s="40" t="s">
        <v>239</v>
      </c>
      <c r="E695" s="40" t="s">
        <v>25</v>
      </c>
      <c r="F695" s="59" t="s">
        <v>2980</v>
      </c>
      <c r="G695" s="40" t="s">
        <v>26</v>
      </c>
      <c r="H695" s="40" t="s">
        <v>27</v>
      </c>
      <c r="I695" s="40"/>
      <c r="J695" s="40">
        <v>37.700000000000003</v>
      </c>
      <c r="K695" s="40"/>
      <c r="L695" s="40"/>
      <c r="M695" s="65">
        <v>179.9</v>
      </c>
      <c r="N695" s="65">
        <v>155.30000000000001</v>
      </c>
      <c r="O695" s="65">
        <v>86</v>
      </c>
      <c r="P695" s="65">
        <v>31.2</v>
      </c>
      <c r="Q695" s="40">
        <v>13</v>
      </c>
      <c r="R695" s="40">
        <v>158</v>
      </c>
      <c r="S695" s="40">
        <v>145</v>
      </c>
      <c r="T695" s="40"/>
      <c r="U695" s="40"/>
      <c r="V695" s="40"/>
      <c r="W695" s="40"/>
      <c r="X695" s="40"/>
      <c r="Y695" s="40"/>
      <c r="Z695" s="40"/>
      <c r="AA695" s="40"/>
      <c r="AB695" s="40"/>
      <c r="AC695" s="40" t="s">
        <v>2638</v>
      </c>
      <c r="AD695" s="40" t="s">
        <v>3008</v>
      </c>
      <c r="AE695" s="40"/>
    </row>
    <row r="696" spans="1:32" s="82" customFormat="1">
      <c r="A696" s="40" t="s">
        <v>2925</v>
      </c>
      <c r="B696" s="88">
        <v>42826</v>
      </c>
      <c r="C696" s="40" t="s">
        <v>1825</v>
      </c>
      <c r="D696" s="40" t="s">
        <v>29</v>
      </c>
      <c r="E696" s="40" t="s">
        <v>25</v>
      </c>
      <c r="F696" s="59" t="s">
        <v>2927</v>
      </c>
      <c r="G696" s="40" t="s">
        <v>26</v>
      </c>
      <c r="H696" s="40" t="s">
        <v>33</v>
      </c>
      <c r="I696" s="40"/>
      <c r="J696" s="40">
        <v>35.1</v>
      </c>
      <c r="K696" s="40">
        <v>27.8</v>
      </c>
      <c r="L696" s="40">
        <v>14.8</v>
      </c>
      <c r="M696" s="65"/>
      <c r="N696" s="65"/>
      <c r="O696" s="65"/>
      <c r="P696" s="65"/>
      <c r="Q696" s="40">
        <v>13</v>
      </c>
      <c r="R696" s="40">
        <v>162</v>
      </c>
      <c r="S696" s="40">
        <v>149</v>
      </c>
      <c r="T696" s="40"/>
      <c r="U696" s="40"/>
      <c r="V696" s="40"/>
      <c r="W696" s="40"/>
      <c r="X696" s="40">
        <v>622</v>
      </c>
      <c r="Y696" s="40"/>
      <c r="Z696" s="40"/>
      <c r="AA696" s="40"/>
      <c r="AB696" s="40"/>
      <c r="AC696" s="40" t="s">
        <v>2638</v>
      </c>
      <c r="AD696" s="40" t="s">
        <v>2638</v>
      </c>
      <c r="AE696" s="40"/>
    </row>
    <row r="697" spans="1:32" s="82" customFormat="1">
      <c r="A697" s="40" t="s">
        <v>2925</v>
      </c>
      <c r="B697" s="88">
        <v>42826</v>
      </c>
      <c r="C697" s="40" t="s">
        <v>1516</v>
      </c>
      <c r="D697" s="40" t="s">
        <v>30</v>
      </c>
      <c r="E697" s="40" t="s">
        <v>25</v>
      </c>
      <c r="F697" s="40" t="s">
        <v>2942</v>
      </c>
      <c r="G697" s="40" t="s">
        <v>224</v>
      </c>
      <c r="H697" s="40" t="s">
        <v>27</v>
      </c>
      <c r="I697" s="40"/>
      <c r="J697" s="40">
        <v>23.7</v>
      </c>
      <c r="K697" s="40">
        <v>16.399999999999999</v>
      </c>
      <c r="L697" s="40">
        <v>15.8</v>
      </c>
      <c r="M697" s="65"/>
      <c r="N697" s="65"/>
      <c r="O697" s="65"/>
      <c r="P697" s="65"/>
      <c r="Q697" s="40">
        <v>13</v>
      </c>
      <c r="R697" s="40">
        <v>51</v>
      </c>
      <c r="S697" s="40">
        <v>38</v>
      </c>
      <c r="T697" s="40"/>
      <c r="U697" s="40"/>
      <c r="V697" s="40"/>
      <c r="W697" s="40"/>
      <c r="X697" s="40">
        <v>616</v>
      </c>
      <c r="Y697" s="40"/>
      <c r="Z697" s="40"/>
      <c r="AA697" s="40"/>
      <c r="AB697" s="40"/>
      <c r="AC697" s="40" t="s">
        <v>2638</v>
      </c>
      <c r="AD697" s="40" t="s">
        <v>3008</v>
      </c>
      <c r="AE697" s="40"/>
    </row>
    <row r="698" spans="1:32" s="82" customFormat="1">
      <c r="A698" s="40" t="s">
        <v>2988</v>
      </c>
      <c r="B698" s="88">
        <v>42830</v>
      </c>
      <c r="C698" s="40" t="s">
        <v>1469</v>
      </c>
      <c r="D698" s="40" t="s">
        <v>265</v>
      </c>
      <c r="E698" s="40" t="s">
        <v>25</v>
      </c>
      <c r="F698" s="59" t="s">
        <v>2991</v>
      </c>
      <c r="G698" s="40" t="s">
        <v>224</v>
      </c>
      <c r="H698" s="40" t="s">
        <v>27</v>
      </c>
      <c r="I698" s="40"/>
      <c r="J698" s="40">
        <v>34.6</v>
      </c>
      <c r="K698" s="40"/>
      <c r="L698" s="40"/>
      <c r="M698" s="65">
        <v>129.1</v>
      </c>
      <c r="N698" s="65">
        <v>140.5</v>
      </c>
      <c r="O698" s="65">
        <v>109</v>
      </c>
      <c r="P698" s="65">
        <v>21.5</v>
      </c>
      <c r="Q698" s="40">
        <v>13</v>
      </c>
      <c r="R698" s="40">
        <v>86</v>
      </c>
      <c r="S698" s="40">
        <v>73</v>
      </c>
      <c r="T698" s="40"/>
      <c r="U698" s="40"/>
      <c r="V698" s="40"/>
      <c r="W698" s="40"/>
      <c r="X698" s="40"/>
      <c r="Y698" s="40"/>
      <c r="Z698" s="40"/>
      <c r="AA698" s="40"/>
      <c r="AB698" s="40"/>
      <c r="AC698" s="40" t="s">
        <v>2638</v>
      </c>
      <c r="AD698" s="40" t="s">
        <v>3018</v>
      </c>
      <c r="AE698" s="40"/>
    </row>
    <row r="699" spans="1:32" s="82" customFormat="1">
      <c r="A699" s="40" t="s">
        <v>2966</v>
      </c>
      <c r="B699" s="88">
        <v>42828</v>
      </c>
      <c r="C699" s="40" t="s">
        <v>1518</v>
      </c>
      <c r="D699" s="40" t="s">
        <v>36</v>
      </c>
      <c r="E699" s="40" t="s">
        <v>25</v>
      </c>
      <c r="F699" s="40" t="s">
        <v>2979</v>
      </c>
      <c r="G699" s="40" t="s">
        <v>224</v>
      </c>
      <c r="H699" s="40" t="s">
        <v>33</v>
      </c>
      <c r="I699" s="40"/>
      <c r="J699" s="40">
        <v>26.1</v>
      </c>
      <c r="K699" s="40"/>
      <c r="L699" s="40"/>
      <c r="M699" s="65">
        <v>139.80000000000001</v>
      </c>
      <c r="N699" s="65">
        <v>80.8</v>
      </c>
      <c r="O699" s="65">
        <v>58</v>
      </c>
      <c r="P699" s="65"/>
      <c r="Q699" s="40">
        <v>13</v>
      </c>
      <c r="R699" s="40">
        <v>109</v>
      </c>
      <c r="S699" s="40">
        <v>96</v>
      </c>
      <c r="T699" s="40"/>
      <c r="U699" s="40"/>
      <c r="V699" s="40"/>
      <c r="W699" s="40"/>
      <c r="X699" s="40"/>
      <c r="Y699" s="40"/>
      <c r="Z699" s="40"/>
      <c r="AA699" s="40"/>
      <c r="AB699" s="40"/>
      <c r="AC699" s="40" t="s">
        <v>2638</v>
      </c>
      <c r="AD699" s="40" t="s">
        <v>3008</v>
      </c>
      <c r="AE699" s="40"/>
    </row>
    <row r="700" spans="1:32" s="82" customFormat="1">
      <c r="A700" s="40" t="s">
        <v>2925</v>
      </c>
      <c r="B700" s="88">
        <v>42826</v>
      </c>
      <c r="C700" s="40" t="s">
        <v>1816</v>
      </c>
      <c r="D700" s="40" t="s">
        <v>30</v>
      </c>
      <c r="E700" s="40" t="s">
        <v>25</v>
      </c>
      <c r="F700" s="59" t="s">
        <v>2931</v>
      </c>
      <c r="G700" s="40" t="s">
        <v>224</v>
      </c>
      <c r="H700" s="40" t="s">
        <v>33</v>
      </c>
      <c r="I700" s="40"/>
      <c r="J700" s="40">
        <v>22.7</v>
      </c>
      <c r="K700" s="40">
        <v>16.399999999999999</v>
      </c>
      <c r="L700" s="40">
        <v>12.8</v>
      </c>
      <c r="M700" s="65"/>
      <c r="N700" s="65"/>
      <c r="O700" s="65"/>
      <c r="P700" s="65"/>
      <c r="Q700" s="40">
        <v>13</v>
      </c>
      <c r="R700" s="40">
        <v>56</v>
      </c>
      <c r="S700" s="40">
        <v>43</v>
      </c>
      <c r="T700" s="40"/>
      <c r="U700" s="40"/>
      <c r="V700" s="40"/>
      <c r="W700" s="40"/>
      <c r="X700" s="40">
        <v>625</v>
      </c>
      <c r="Y700" s="40"/>
      <c r="Z700" s="40"/>
      <c r="AA700" s="40"/>
      <c r="AB700" s="40"/>
      <c r="AC700" s="40" t="s">
        <v>2638</v>
      </c>
      <c r="AD700" s="40" t="s">
        <v>2638</v>
      </c>
      <c r="AE700" s="40"/>
    </row>
    <row r="701" spans="1:32" s="82" customFormat="1">
      <c r="A701" s="40" t="s">
        <v>2925</v>
      </c>
      <c r="B701" s="88">
        <v>42826</v>
      </c>
      <c r="C701" s="40" t="s">
        <v>1517</v>
      </c>
      <c r="D701" s="40" t="s">
        <v>29</v>
      </c>
      <c r="E701" s="40" t="s">
        <v>25</v>
      </c>
      <c r="F701" s="59" t="s">
        <v>2943</v>
      </c>
      <c r="G701" s="40" t="s">
        <v>26</v>
      </c>
      <c r="H701" s="40" t="s">
        <v>33</v>
      </c>
      <c r="I701" s="40"/>
      <c r="J701" s="40">
        <v>34.6</v>
      </c>
      <c r="K701" s="40">
        <v>24.6</v>
      </c>
      <c r="L701" s="40">
        <v>17.2</v>
      </c>
      <c r="M701" s="65"/>
      <c r="N701" s="65"/>
      <c r="O701" s="65"/>
      <c r="P701" s="65"/>
      <c r="Q701" s="40">
        <v>13</v>
      </c>
      <c r="R701" s="40">
        <v>111</v>
      </c>
      <c r="S701" s="40">
        <v>98</v>
      </c>
      <c r="T701" s="40"/>
      <c r="U701" s="40"/>
      <c r="V701" s="40"/>
      <c r="W701" s="40"/>
      <c r="X701" s="40">
        <v>609</v>
      </c>
      <c r="Y701" s="40"/>
      <c r="Z701" s="40"/>
      <c r="AA701" s="40"/>
      <c r="AB701" s="40"/>
      <c r="AC701" s="40" t="s">
        <v>2638</v>
      </c>
      <c r="AD701" s="40" t="s">
        <v>3008</v>
      </c>
      <c r="AE701" s="40"/>
    </row>
    <row r="702" spans="1:32" s="82" customFormat="1">
      <c r="A702" s="40" t="s">
        <v>2925</v>
      </c>
      <c r="B702" s="88">
        <v>42826</v>
      </c>
      <c r="C702" s="40" t="s">
        <v>1828</v>
      </c>
      <c r="D702" s="40" t="s">
        <v>146</v>
      </c>
      <c r="E702" s="40" t="s">
        <v>25</v>
      </c>
      <c r="F702" s="59" t="s">
        <v>2930</v>
      </c>
      <c r="G702" s="40" t="s">
        <v>26</v>
      </c>
      <c r="H702" s="40" t="s">
        <v>27</v>
      </c>
      <c r="I702" s="40"/>
      <c r="J702" s="40">
        <v>20.6</v>
      </c>
      <c r="K702" s="40">
        <v>19.899999999999999</v>
      </c>
      <c r="L702" s="40">
        <v>30.8</v>
      </c>
      <c r="M702" s="65"/>
      <c r="N702" s="65"/>
      <c r="O702" s="65"/>
      <c r="P702" s="65"/>
      <c r="Q702" s="40">
        <v>13</v>
      </c>
      <c r="R702" s="40">
        <v>61</v>
      </c>
      <c r="S702" s="40">
        <v>48</v>
      </c>
      <c r="T702" s="40"/>
      <c r="U702" s="40"/>
      <c r="V702" s="40"/>
      <c r="W702" s="40"/>
      <c r="X702" s="40">
        <v>621</v>
      </c>
      <c r="Y702" s="40"/>
      <c r="Z702" s="40"/>
      <c r="AA702" s="40"/>
      <c r="AB702" s="40"/>
      <c r="AC702" s="40" t="s">
        <v>2638</v>
      </c>
      <c r="AD702" s="40" t="s">
        <v>2638</v>
      </c>
      <c r="AE702" s="40"/>
    </row>
    <row r="703" spans="1:32" s="82" customFormat="1">
      <c r="A703" s="40" t="s">
        <v>2925</v>
      </c>
      <c r="B703" s="88">
        <v>42826</v>
      </c>
      <c r="C703" s="40" t="s">
        <v>1515</v>
      </c>
      <c r="D703" s="40" t="s">
        <v>31</v>
      </c>
      <c r="E703" s="40" t="s">
        <v>25</v>
      </c>
      <c r="F703" s="40" t="s">
        <v>2941</v>
      </c>
      <c r="G703" s="40" t="s">
        <v>26</v>
      </c>
      <c r="H703" s="40" t="s">
        <v>33</v>
      </c>
      <c r="I703" s="40"/>
      <c r="J703" s="40">
        <v>40.299999999999997</v>
      </c>
      <c r="K703" s="40">
        <v>20.5</v>
      </c>
      <c r="L703" s="40">
        <v>16</v>
      </c>
      <c r="M703" s="65"/>
      <c r="N703" s="65"/>
      <c r="O703" s="65"/>
      <c r="P703" s="65"/>
      <c r="Q703" s="40">
        <v>13</v>
      </c>
      <c r="R703" s="40">
        <v>118</v>
      </c>
      <c r="S703" s="40">
        <v>105</v>
      </c>
      <c r="T703" s="40"/>
      <c r="U703" s="40"/>
      <c r="V703" s="40"/>
      <c r="W703" s="40"/>
      <c r="X703" s="40">
        <v>611</v>
      </c>
      <c r="Y703" s="40"/>
      <c r="Z703" s="40"/>
      <c r="AA703" s="40"/>
      <c r="AB703" s="40"/>
      <c r="AC703" s="40" t="s">
        <v>2638</v>
      </c>
      <c r="AD703" s="40" t="s">
        <v>3008</v>
      </c>
      <c r="AE703" s="40"/>
    </row>
    <row r="704" spans="1:32" s="82" customFormat="1">
      <c r="A704" s="40" t="s">
        <v>2946</v>
      </c>
      <c r="B704" s="88">
        <v>42827</v>
      </c>
      <c r="C704" s="40" t="s">
        <v>1810</v>
      </c>
      <c r="D704" s="40" t="s">
        <v>30</v>
      </c>
      <c r="E704" s="40" t="s">
        <v>25</v>
      </c>
      <c r="F704" s="40" t="s">
        <v>2948</v>
      </c>
      <c r="G704" s="40" t="s">
        <v>224</v>
      </c>
      <c r="H704" s="40" t="s">
        <v>27</v>
      </c>
      <c r="I704" s="40"/>
      <c r="J704" s="40">
        <v>24.9</v>
      </c>
      <c r="K704" s="40">
        <v>19.399999999999999</v>
      </c>
      <c r="L704" s="40">
        <v>17.3</v>
      </c>
      <c r="M704" s="65"/>
      <c r="N704" s="65"/>
      <c r="O704" s="65"/>
      <c r="P704" s="65"/>
      <c r="Q704" s="40">
        <v>13</v>
      </c>
      <c r="R704" s="40">
        <v>58</v>
      </c>
      <c r="S704" s="40">
        <v>45</v>
      </c>
      <c r="T704" s="40"/>
      <c r="U704" s="40"/>
      <c r="V704" s="40"/>
      <c r="W704" s="40"/>
      <c r="X704" s="40">
        <v>637</v>
      </c>
      <c r="Y704" s="40"/>
      <c r="Z704" s="40"/>
      <c r="AA704" s="40"/>
      <c r="AB704" s="40"/>
      <c r="AC704" s="40" t="s">
        <v>2638</v>
      </c>
      <c r="AD704" s="40" t="s">
        <v>2638</v>
      </c>
      <c r="AE704" s="40"/>
    </row>
    <row r="705" spans="1:32" s="82" customFormat="1">
      <c r="A705" s="40" t="s">
        <v>2946</v>
      </c>
      <c r="B705" s="88">
        <v>42827</v>
      </c>
      <c r="C705" s="40" t="s">
        <v>1468</v>
      </c>
      <c r="D705" s="40" t="s">
        <v>146</v>
      </c>
      <c r="E705" s="40" t="s">
        <v>25</v>
      </c>
      <c r="F705" s="40" t="s">
        <v>2951</v>
      </c>
      <c r="G705" s="40" t="s">
        <v>224</v>
      </c>
      <c r="H705" s="40" t="s">
        <v>27</v>
      </c>
      <c r="I705" s="40"/>
      <c r="J705" s="40">
        <v>29</v>
      </c>
      <c r="K705" s="40">
        <v>15.2</v>
      </c>
      <c r="L705" s="40">
        <v>22</v>
      </c>
      <c r="M705" s="65"/>
      <c r="N705" s="65"/>
      <c r="O705" s="65"/>
      <c r="P705" s="65"/>
      <c r="Q705" s="40">
        <v>13</v>
      </c>
      <c r="R705" s="40">
        <v>85</v>
      </c>
      <c r="S705" s="40">
        <v>72</v>
      </c>
      <c r="T705" s="40"/>
      <c r="U705" s="40"/>
      <c r="V705" s="40"/>
      <c r="W705" s="40"/>
      <c r="X705" s="40">
        <v>635</v>
      </c>
      <c r="Y705" s="40"/>
      <c r="Z705" s="40"/>
      <c r="AA705" s="40"/>
      <c r="AB705" s="40"/>
      <c r="AC705" s="40" t="s">
        <v>2638</v>
      </c>
      <c r="AD705" s="40" t="s">
        <v>3009</v>
      </c>
      <c r="AE705" s="40"/>
    </row>
    <row r="706" spans="1:32" s="82" customFormat="1">
      <c r="A706" s="40" t="s">
        <v>2925</v>
      </c>
      <c r="B706" s="88">
        <v>42826</v>
      </c>
      <c r="C706" s="40" t="s">
        <v>1512</v>
      </c>
      <c r="D706" s="40" t="s">
        <v>30</v>
      </c>
      <c r="E706" s="40" t="s">
        <v>25</v>
      </c>
      <c r="F706" s="40" t="s">
        <v>2939</v>
      </c>
      <c r="G706" s="40" t="s">
        <v>224</v>
      </c>
      <c r="H706" s="40" t="s">
        <v>33</v>
      </c>
      <c r="I706" s="40"/>
      <c r="J706" s="40">
        <v>24.4</v>
      </c>
      <c r="K706" s="40">
        <v>13.7</v>
      </c>
      <c r="L706" s="40">
        <v>9.4</v>
      </c>
      <c r="M706" s="65"/>
      <c r="N706" s="65"/>
      <c r="O706" s="65"/>
      <c r="P706" s="65"/>
      <c r="Q706" s="40">
        <v>13</v>
      </c>
      <c r="R706" s="40">
        <v>41</v>
      </c>
      <c r="S706" s="40">
        <v>28</v>
      </c>
      <c r="T706" s="40"/>
      <c r="U706" s="40"/>
      <c r="V706" s="40"/>
      <c r="W706" s="40"/>
      <c r="X706" s="40">
        <v>617</v>
      </c>
      <c r="Y706" s="40"/>
      <c r="Z706" s="40"/>
      <c r="AA706" s="40"/>
      <c r="AB706" s="40"/>
      <c r="AC706" s="40" t="s">
        <v>2638</v>
      </c>
      <c r="AD706" s="40" t="s">
        <v>3008</v>
      </c>
      <c r="AE706" s="40"/>
    </row>
    <row r="707" spans="1:32" s="82" customFormat="1">
      <c r="A707" s="40" t="s">
        <v>2988</v>
      </c>
      <c r="B707" s="88">
        <v>42830</v>
      </c>
      <c r="C707" s="40" t="s">
        <v>1498</v>
      </c>
      <c r="D707" s="40" t="s">
        <v>31</v>
      </c>
      <c r="E707" s="40" t="s">
        <v>25</v>
      </c>
      <c r="F707" s="59" t="s">
        <v>2995</v>
      </c>
      <c r="G707" s="40" t="s">
        <v>26</v>
      </c>
      <c r="H707" s="40" t="s">
        <v>33</v>
      </c>
      <c r="I707" s="40"/>
      <c r="J707" s="40">
        <v>35.4</v>
      </c>
      <c r="K707" s="40">
        <v>17.7</v>
      </c>
      <c r="L707" s="40">
        <v>13</v>
      </c>
      <c r="M707" s="65"/>
      <c r="N707" s="65"/>
      <c r="O707" s="65"/>
      <c r="P707" s="65"/>
      <c r="Q707" s="40">
        <v>13</v>
      </c>
      <c r="R707" s="40">
        <v>120</v>
      </c>
      <c r="S707" s="40">
        <v>107</v>
      </c>
      <c r="T707" s="40"/>
      <c r="U707" s="40"/>
      <c r="V707" s="40"/>
      <c r="W707" s="40"/>
      <c r="X707" s="40">
        <v>644</v>
      </c>
      <c r="Y707" s="40"/>
      <c r="Z707" s="40"/>
      <c r="AA707" s="40"/>
      <c r="AB707" s="40"/>
      <c r="AC707" s="40" t="s">
        <v>2638</v>
      </c>
      <c r="AD707" s="40" t="s">
        <v>3008</v>
      </c>
      <c r="AE707" s="40" t="s">
        <v>2996</v>
      </c>
    </row>
    <row r="708" spans="1:32" s="82" customFormat="1">
      <c r="A708" s="40" t="s">
        <v>2999</v>
      </c>
      <c r="B708" s="88">
        <v>42831</v>
      </c>
      <c r="C708" s="40" t="s">
        <v>1833</v>
      </c>
      <c r="D708" s="40" t="s">
        <v>36</v>
      </c>
      <c r="E708" s="40" t="s">
        <v>25</v>
      </c>
      <c r="F708" s="40" t="s">
        <v>3000</v>
      </c>
      <c r="G708" s="40" t="s">
        <v>26</v>
      </c>
      <c r="H708" s="40" t="s">
        <v>33</v>
      </c>
      <c r="I708" s="40"/>
      <c r="J708" s="40">
        <v>31.7</v>
      </c>
      <c r="K708" s="40"/>
      <c r="L708" s="40"/>
      <c r="M708" s="65">
        <v>135.71</v>
      </c>
      <c r="N708" s="65">
        <v>96</v>
      </c>
      <c r="O708" s="65">
        <v>71</v>
      </c>
      <c r="P708" s="65"/>
      <c r="Q708" s="40">
        <v>13</v>
      </c>
      <c r="R708" s="40">
        <v>115</v>
      </c>
      <c r="S708" s="40">
        <v>102</v>
      </c>
      <c r="T708" s="40"/>
      <c r="U708" s="40"/>
      <c r="V708" s="40"/>
      <c r="W708" s="40"/>
      <c r="X708" s="40"/>
      <c r="Y708" s="40"/>
      <c r="Z708" s="40"/>
      <c r="AA708" s="40"/>
      <c r="AB708" s="40"/>
      <c r="AC708" s="40" t="s">
        <v>2638</v>
      </c>
      <c r="AD708" s="40" t="s">
        <v>2638</v>
      </c>
      <c r="AE708" s="40"/>
    </row>
    <row r="709" spans="1:32" s="82" customFormat="1">
      <c r="A709" s="40" t="s">
        <v>3004</v>
      </c>
      <c r="B709" s="88">
        <v>42832</v>
      </c>
      <c r="C709" s="40" t="s">
        <v>1466</v>
      </c>
      <c r="D709" s="40" t="s">
        <v>146</v>
      </c>
      <c r="E709" s="40" t="s">
        <v>25</v>
      </c>
      <c r="F709" s="40" t="s">
        <v>3005</v>
      </c>
      <c r="G709" s="40" t="s">
        <v>26</v>
      </c>
      <c r="H709" s="40" t="s">
        <v>33</v>
      </c>
      <c r="I709" s="40"/>
      <c r="J709" s="40">
        <v>30.4</v>
      </c>
      <c r="K709" s="40">
        <v>20</v>
      </c>
      <c r="L709" s="40">
        <v>16.7</v>
      </c>
      <c r="M709" s="65"/>
      <c r="N709" s="65"/>
      <c r="O709" s="65"/>
      <c r="P709" s="65"/>
      <c r="Q709" s="40">
        <v>13</v>
      </c>
      <c r="R709" s="40">
        <v>104</v>
      </c>
      <c r="S709" s="40">
        <v>91</v>
      </c>
      <c r="T709" s="40"/>
      <c r="U709" s="40"/>
      <c r="V709" s="40"/>
      <c r="W709" s="40"/>
      <c r="X709" s="40">
        <v>648</v>
      </c>
      <c r="Y709" s="40"/>
      <c r="Z709" s="40"/>
      <c r="AA709" s="40"/>
      <c r="AB709" s="40"/>
      <c r="AC709" s="40" t="s">
        <v>2638</v>
      </c>
      <c r="AD709" s="40" t="s">
        <v>3018</v>
      </c>
      <c r="AE709" s="40"/>
    </row>
    <row r="710" spans="1:32" s="82" customFormat="1">
      <c r="A710" s="40" t="s">
        <v>2925</v>
      </c>
      <c r="B710" s="88">
        <v>42826</v>
      </c>
      <c r="C710" s="40" t="s">
        <v>1832</v>
      </c>
      <c r="D710" s="40" t="s">
        <v>146</v>
      </c>
      <c r="E710" s="40" t="s">
        <v>25</v>
      </c>
      <c r="F710" s="40" t="s">
        <v>2929</v>
      </c>
      <c r="G710" s="40" t="s">
        <v>26</v>
      </c>
      <c r="H710" s="40" t="s">
        <v>27</v>
      </c>
      <c r="I710" s="40"/>
      <c r="J710" s="40">
        <v>30.9</v>
      </c>
      <c r="K710" s="40">
        <v>15.3</v>
      </c>
      <c r="L710" s="40">
        <v>20.5</v>
      </c>
      <c r="M710" s="65"/>
      <c r="N710" s="65"/>
      <c r="O710" s="65"/>
      <c r="P710" s="65"/>
      <c r="Q710" s="40">
        <v>13</v>
      </c>
      <c r="R710" s="40">
        <v>186</v>
      </c>
      <c r="S710" s="40">
        <v>173</v>
      </c>
      <c r="T710" s="40"/>
      <c r="U710" s="40"/>
      <c r="V710" s="40"/>
      <c r="W710" s="40"/>
      <c r="X710" s="40">
        <v>624</v>
      </c>
      <c r="Y710" s="40"/>
      <c r="Z710" s="40"/>
      <c r="AA710" s="40"/>
      <c r="AB710" s="40"/>
      <c r="AC710" s="40" t="s">
        <v>2638</v>
      </c>
      <c r="AD710" s="40" t="s">
        <v>2638</v>
      </c>
      <c r="AE710" s="40"/>
    </row>
    <row r="711" spans="1:32" s="82" customFormat="1">
      <c r="A711" s="40" t="s">
        <v>2925</v>
      </c>
      <c r="B711" s="88">
        <v>42826</v>
      </c>
      <c r="C711" s="40" t="s">
        <v>1503</v>
      </c>
      <c r="D711" s="40" t="s">
        <v>35</v>
      </c>
      <c r="E711" s="40" t="s">
        <v>25</v>
      </c>
      <c r="F711" s="40" t="s">
        <v>2937</v>
      </c>
      <c r="G711" s="40" t="s">
        <v>26</v>
      </c>
      <c r="H711" s="40" t="s">
        <v>27</v>
      </c>
      <c r="I711" s="40"/>
      <c r="J711" s="40">
        <v>22.1</v>
      </c>
      <c r="K711" s="40">
        <v>14.9</v>
      </c>
      <c r="L711" s="40">
        <v>24.3</v>
      </c>
      <c r="M711" s="65"/>
      <c r="N711" s="65"/>
      <c r="O711" s="65"/>
      <c r="P711" s="65"/>
      <c r="Q711" s="40">
        <v>13</v>
      </c>
      <c r="R711" s="40">
        <v>84</v>
      </c>
      <c r="S711" s="40">
        <v>71</v>
      </c>
      <c r="T711" s="40"/>
      <c r="U711" s="40"/>
      <c r="V711" s="40"/>
      <c r="W711" s="40"/>
      <c r="X711" s="40">
        <v>612</v>
      </c>
      <c r="Y711" s="40"/>
      <c r="Z711" s="40"/>
      <c r="AA711" s="40"/>
      <c r="AB711" s="40"/>
      <c r="AC711" s="40" t="s">
        <v>2638</v>
      </c>
      <c r="AD711" s="40" t="s">
        <v>3008</v>
      </c>
      <c r="AE711" s="40"/>
    </row>
    <row r="712" spans="1:32" s="82" customFormat="1">
      <c r="A712" s="40" t="s">
        <v>2925</v>
      </c>
      <c r="B712" s="88">
        <v>42826</v>
      </c>
      <c r="C712" s="40" t="s">
        <v>1823</v>
      </c>
      <c r="D712" s="40" t="s">
        <v>29</v>
      </c>
      <c r="E712" s="40" t="s">
        <v>25</v>
      </c>
      <c r="F712" s="59" t="s">
        <v>2926</v>
      </c>
      <c r="G712" s="40" t="s">
        <v>26</v>
      </c>
      <c r="H712" s="40" t="s">
        <v>27</v>
      </c>
      <c r="I712" s="40"/>
      <c r="J712" s="40">
        <v>33.5</v>
      </c>
      <c r="K712" s="40">
        <v>24</v>
      </c>
      <c r="L712" s="40">
        <v>12</v>
      </c>
      <c r="M712" s="65"/>
      <c r="N712" s="65"/>
      <c r="O712" s="65"/>
      <c r="P712" s="65"/>
      <c r="Q712" s="40">
        <v>13</v>
      </c>
      <c r="R712" s="40">
        <v>87</v>
      </c>
      <c r="S712" s="40">
        <v>74</v>
      </c>
      <c r="T712" s="40"/>
      <c r="U712" s="40"/>
      <c r="V712" s="40"/>
      <c r="W712" s="40"/>
      <c r="X712" s="40">
        <v>626</v>
      </c>
      <c r="Y712" s="40"/>
      <c r="Z712" s="40"/>
      <c r="AA712" s="40"/>
      <c r="AB712" s="40"/>
      <c r="AC712" s="40" t="s">
        <v>2638</v>
      </c>
      <c r="AD712" s="40" t="s">
        <v>2638</v>
      </c>
      <c r="AE712" s="40"/>
    </row>
    <row r="713" spans="1:32" s="82" customFormat="1">
      <c r="A713" s="40" t="s">
        <v>2981</v>
      </c>
      <c r="B713" s="88">
        <v>42829</v>
      </c>
      <c r="C713" s="40" t="s">
        <v>1833</v>
      </c>
      <c r="D713" s="40" t="s">
        <v>265</v>
      </c>
      <c r="E713" s="40" t="s">
        <v>25</v>
      </c>
      <c r="F713" s="40" t="s">
        <v>2982</v>
      </c>
      <c r="G713" s="40" t="s">
        <v>26</v>
      </c>
      <c r="H713" s="40" t="s">
        <v>27</v>
      </c>
      <c r="I713" s="40"/>
      <c r="J713" s="40">
        <v>33.4</v>
      </c>
      <c r="K713" s="40"/>
      <c r="L713" s="40"/>
      <c r="M713" s="65">
        <v>140.6</v>
      </c>
      <c r="N713" s="65">
        <v>144.1</v>
      </c>
      <c r="O713" s="65">
        <v>102</v>
      </c>
      <c r="P713" s="65">
        <v>21.2</v>
      </c>
      <c r="Q713" s="40">
        <v>13</v>
      </c>
      <c r="R713" s="40"/>
      <c r="S713" s="40"/>
      <c r="T713" s="40"/>
      <c r="U713" s="40"/>
      <c r="V713" s="40"/>
      <c r="W713" s="40"/>
      <c r="X713" s="40"/>
      <c r="Y713" s="40"/>
      <c r="Z713" s="40"/>
      <c r="AA713" s="40"/>
      <c r="AB713" s="40"/>
      <c r="AC713" s="40" t="s">
        <v>2638</v>
      </c>
      <c r="AD713" s="40" t="s">
        <v>2638</v>
      </c>
      <c r="AE713" s="40" t="s">
        <v>2686</v>
      </c>
    </row>
    <row r="714" spans="1:32" s="82" customFormat="1">
      <c r="A714" s="40" t="s">
        <v>2946</v>
      </c>
      <c r="B714" s="88">
        <v>42827</v>
      </c>
      <c r="C714" s="40" t="s">
        <v>1458</v>
      </c>
      <c r="D714" s="40" t="s">
        <v>265</v>
      </c>
      <c r="E714" s="40" t="s">
        <v>25</v>
      </c>
      <c r="F714" s="40" t="s">
        <v>2949</v>
      </c>
      <c r="G714" s="40" t="s">
        <v>26</v>
      </c>
      <c r="H714" s="40" t="s">
        <v>33</v>
      </c>
      <c r="I714" s="40"/>
      <c r="J714" s="40">
        <v>42.1</v>
      </c>
      <c r="K714" s="40"/>
      <c r="L714" s="40"/>
      <c r="M714" s="65">
        <v>139.5</v>
      </c>
      <c r="N714" s="65">
        <v>163</v>
      </c>
      <c r="O714" s="65">
        <v>117</v>
      </c>
      <c r="P714" s="65">
        <v>21</v>
      </c>
      <c r="Q714" s="40">
        <v>13</v>
      </c>
      <c r="R714" s="40">
        <v>92</v>
      </c>
      <c r="S714" s="40">
        <v>79</v>
      </c>
      <c r="T714" s="40"/>
      <c r="U714" s="40"/>
      <c r="V714" s="40"/>
      <c r="W714" s="40"/>
      <c r="X714" s="40"/>
      <c r="Y714" s="40"/>
      <c r="Z714" s="40"/>
      <c r="AA714" s="40"/>
      <c r="AB714" s="40"/>
      <c r="AC714" s="40" t="s">
        <v>2638</v>
      </c>
      <c r="AD714" s="40" t="s">
        <v>3009</v>
      </c>
      <c r="AE714" s="40"/>
    </row>
    <row r="715" spans="1:32" s="82" customFormat="1">
      <c r="A715" s="40" t="s">
        <v>2966</v>
      </c>
      <c r="B715" s="88">
        <v>42828</v>
      </c>
      <c r="C715" s="40" t="s">
        <v>1489</v>
      </c>
      <c r="D715" s="40" t="s">
        <v>29</v>
      </c>
      <c r="E715" s="40" t="s">
        <v>25</v>
      </c>
      <c r="F715" s="40" t="s">
        <v>2976</v>
      </c>
      <c r="G715" s="40" t="s">
        <v>26</v>
      </c>
      <c r="H715" s="40" t="s">
        <v>33</v>
      </c>
      <c r="I715" s="40" t="s">
        <v>903</v>
      </c>
      <c r="J715" s="40">
        <v>39.700000000000003</v>
      </c>
      <c r="K715" s="40">
        <v>21.5</v>
      </c>
      <c r="L715" s="40">
        <v>21.5</v>
      </c>
      <c r="M715" s="65"/>
      <c r="N715" s="65"/>
      <c r="O715" s="65"/>
      <c r="P715" s="65"/>
      <c r="Q715" s="40">
        <v>13</v>
      </c>
      <c r="R715" s="40">
        <v>119</v>
      </c>
      <c r="S715" s="40">
        <v>106</v>
      </c>
      <c r="T715" s="40"/>
      <c r="U715" s="40"/>
      <c r="V715" s="40"/>
      <c r="W715" s="40"/>
      <c r="X715" s="40">
        <v>640</v>
      </c>
      <c r="Y715" s="40"/>
      <c r="Z715" s="40"/>
      <c r="AA715" s="40"/>
      <c r="AB715" s="40"/>
      <c r="AC715" s="40" t="s">
        <v>2638</v>
      </c>
      <c r="AD715" s="40" t="s">
        <v>3008</v>
      </c>
      <c r="AE715" s="40"/>
    </row>
    <row r="716" spans="1:32" s="95" customFormat="1">
      <c r="A716" s="40" t="s">
        <v>2919</v>
      </c>
      <c r="B716" s="94">
        <v>42803</v>
      </c>
      <c r="C716" s="40" t="s">
        <v>599</v>
      </c>
      <c r="D716" s="40" t="s">
        <v>32</v>
      </c>
      <c r="E716" s="40" t="s">
        <v>25</v>
      </c>
      <c r="F716" s="40" t="s">
        <v>2687</v>
      </c>
      <c r="G716" s="40" t="s">
        <v>26</v>
      </c>
      <c r="H716" s="40" t="s">
        <v>33</v>
      </c>
      <c r="I716" s="40" t="s">
        <v>63</v>
      </c>
      <c r="J716" s="40">
        <v>23</v>
      </c>
      <c r="K716" s="40">
        <v>16</v>
      </c>
      <c r="L716" s="40">
        <v>10.199999999999999</v>
      </c>
      <c r="M716" s="40"/>
      <c r="N716" s="40"/>
      <c r="O716" s="40"/>
      <c r="P716" s="40"/>
      <c r="Q716" s="40">
        <v>13</v>
      </c>
      <c r="R716" s="40">
        <v>60</v>
      </c>
      <c r="S716" s="40">
        <f>R716-Q716</f>
        <v>47</v>
      </c>
      <c r="T716" s="40">
        <v>18</v>
      </c>
      <c r="U716" s="40"/>
      <c r="V716" s="40"/>
      <c r="W716" s="40"/>
      <c r="X716" s="40" t="s">
        <v>2688</v>
      </c>
      <c r="Y716" s="40" t="s">
        <v>2689</v>
      </c>
      <c r="Z716" s="40"/>
      <c r="AA716" s="40"/>
      <c r="AB716" s="40"/>
      <c r="AC716" s="40" t="s">
        <v>2638</v>
      </c>
      <c r="AD716" s="40" t="s">
        <v>1328</v>
      </c>
      <c r="AE716" s="40"/>
      <c r="AF716" s="82"/>
    </row>
    <row r="717" spans="1:32" s="82" customFormat="1">
      <c r="A717" s="40" t="s">
        <v>2916</v>
      </c>
      <c r="B717" s="94">
        <v>42801</v>
      </c>
      <c r="C717" s="40" t="s">
        <v>644</v>
      </c>
      <c r="D717" s="40" t="s">
        <v>30</v>
      </c>
      <c r="E717" s="40" t="s">
        <v>25</v>
      </c>
      <c r="F717" s="40" t="s">
        <v>2648</v>
      </c>
      <c r="G717" s="40" t="s">
        <v>224</v>
      </c>
      <c r="H717" s="40" t="s">
        <v>33</v>
      </c>
      <c r="I717" s="40" t="s">
        <v>2649</v>
      </c>
      <c r="J717" s="40">
        <v>24.1</v>
      </c>
      <c r="K717" s="40">
        <v>14</v>
      </c>
      <c r="L717" s="40">
        <v>6.2</v>
      </c>
      <c r="M717" s="40"/>
      <c r="N717" s="40"/>
      <c r="O717" s="40"/>
      <c r="P717" s="40"/>
      <c r="Q717" s="40">
        <v>13</v>
      </c>
      <c r="R717" s="40">
        <v>51</v>
      </c>
      <c r="S717" s="40">
        <f>R717-Q717</f>
        <v>38</v>
      </c>
      <c r="T717" s="40">
        <v>4</v>
      </c>
      <c r="U717" s="40"/>
      <c r="V717" s="40"/>
      <c r="W717" s="40"/>
      <c r="X717" s="40" t="s">
        <v>2650</v>
      </c>
      <c r="Y717" s="40" t="s">
        <v>2651</v>
      </c>
      <c r="Z717" s="40"/>
      <c r="AA717" s="40"/>
      <c r="AB717" s="40"/>
      <c r="AC717" s="40" t="s">
        <v>1328</v>
      </c>
      <c r="AD717" s="40" t="s">
        <v>70</v>
      </c>
      <c r="AE717" s="40"/>
    </row>
    <row r="718" spans="1:32" s="82" customFormat="1">
      <c r="A718" s="40" t="s">
        <v>2921</v>
      </c>
      <c r="B718" s="94">
        <v>42805</v>
      </c>
      <c r="C718" s="40" t="s">
        <v>601</v>
      </c>
      <c r="D718" s="40" t="s">
        <v>239</v>
      </c>
      <c r="E718" s="40" t="s">
        <v>25</v>
      </c>
      <c r="F718" s="40" t="s">
        <v>2728</v>
      </c>
      <c r="G718" s="40" t="s">
        <v>224</v>
      </c>
      <c r="H718" s="40" t="s">
        <v>27</v>
      </c>
      <c r="I718" s="40"/>
      <c r="J718" s="40">
        <v>43</v>
      </c>
      <c r="K718" s="40"/>
      <c r="L718" s="40"/>
      <c r="M718" s="40">
        <f>151+30.5</f>
        <v>181.5</v>
      </c>
      <c r="N718" s="40">
        <f>141.9+36</f>
        <v>177.9</v>
      </c>
      <c r="O718" s="40">
        <f>(N718/M718)*100</f>
        <v>98.016528925619838</v>
      </c>
      <c r="P718" s="40">
        <v>37.6</v>
      </c>
      <c r="Q718" s="40">
        <v>14</v>
      </c>
      <c r="R718" s="40">
        <v>245</v>
      </c>
      <c r="S718" s="40">
        <f>R718-Q718</f>
        <v>231</v>
      </c>
      <c r="T718" s="40"/>
      <c r="U718" s="40"/>
      <c r="V718" s="40"/>
      <c r="W718" s="40"/>
      <c r="X718" s="40"/>
      <c r="Y718" s="40"/>
      <c r="Z718" s="40"/>
      <c r="AA718" s="40"/>
      <c r="AB718" s="40"/>
      <c r="AC718" s="40" t="s">
        <v>2638</v>
      </c>
      <c r="AD718" s="40" t="s">
        <v>1328</v>
      </c>
      <c r="AE718" s="40"/>
    </row>
    <row r="719" spans="1:32" s="82" customFormat="1">
      <c r="A719" s="40" t="s">
        <v>2921</v>
      </c>
      <c r="B719" s="94">
        <v>42805</v>
      </c>
      <c r="C719" s="40" t="s">
        <v>591</v>
      </c>
      <c r="D719" s="40" t="s">
        <v>30</v>
      </c>
      <c r="E719" s="40" t="s">
        <v>25</v>
      </c>
      <c r="F719" s="59" t="s">
        <v>2724</v>
      </c>
      <c r="G719" s="40" t="s">
        <v>224</v>
      </c>
      <c r="H719" s="40" t="s">
        <v>33</v>
      </c>
      <c r="I719" s="40"/>
      <c r="J719" s="40">
        <v>26</v>
      </c>
      <c r="K719" s="40">
        <v>14.7</v>
      </c>
      <c r="L719" s="40">
        <v>8.5</v>
      </c>
      <c r="M719" s="40"/>
      <c r="N719" s="40"/>
      <c r="O719" s="40"/>
      <c r="P719" s="40"/>
      <c r="Q719" s="40">
        <v>13</v>
      </c>
      <c r="R719" s="40">
        <v>55</v>
      </c>
      <c r="S719" s="40">
        <f>55-13</f>
        <v>42</v>
      </c>
      <c r="T719" s="40">
        <v>8</v>
      </c>
      <c r="U719" s="40"/>
      <c r="V719" s="40"/>
      <c r="W719" s="40"/>
      <c r="X719" s="40" t="s">
        <v>2725</v>
      </c>
      <c r="Y719" s="40" t="s">
        <v>2726</v>
      </c>
      <c r="Z719" s="40"/>
      <c r="AA719" s="40"/>
      <c r="AB719" s="40"/>
      <c r="AC719" s="40" t="s">
        <v>1328</v>
      </c>
      <c r="AD719" s="40" t="s">
        <v>1328</v>
      </c>
      <c r="AE719" s="40" t="s">
        <v>2727</v>
      </c>
    </row>
    <row r="720" spans="1:32" s="82" customFormat="1">
      <c r="A720" s="40" t="s">
        <v>2918</v>
      </c>
      <c r="B720" s="94">
        <v>42802</v>
      </c>
      <c r="C720" s="40" t="s">
        <v>629</v>
      </c>
      <c r="D720" s="40" t="s">
        <v>29</v>
      </c>
      <c r="E720" s="40" t="s">
        <v>25</v>
      </c>
      <c r="F720" s="59" t="s">
        <v>2675</v>
      </c>
      <c r="G720" s="40" t="s">
        <v>26</v>
      </c>
      <c r="H720" s="40" t="s">
        <v>27</v>
      </c>
      <c r="I720" s="40"/>
      <c r="J720" s="40">
        <v>41.5</v>
      </c>
      <c r="K720" s="40">
        <v>20.7</v>
      </c>
      <c r="L720" s="40">
        <v>26.3</v>
      </c>
      <c r="M720" s="40"/>
      <c r="N720" s="40"/>
      <c r="O720" s="40"/>
      <c r="P720" s="40"/>
      <c r="Q720" s="40">
        <v>13</v>
      </c>
      <c r="R720" s="40">
        <v>52</v>
      </c>
      <c r="S720" s="40">
        <f>R720-Q720</f>
        <v>39</v>
      </c>
      <c r="T720" s="40">
        <v>13</v>
      </c>
      <c r="U720" s="40"/>
      <c r="V720" s="40"/>
      <c r="W720" s="40"/>
      <c r="X720" s="40"/>
      <c r="Y720" s="40" t="s">
        <v>2667</v>
      </c>
      <c r="Z720" s="40"/>
      <c r="AA720" s="40"/>
      <c r="AB720" s="40"/>
      <c r="AC720" s="40" t="s">
        <v>2638</v>
      </c>
      <c r="AD720" s="40" t="s">
        <v>2638</v>
      </c>
      <c r="AE720" s="40" t="s">
        <v>2676</v>
      </c>
    </row>
    <row r="721" spans="1:31" s="82" customFormat="1">
      <c r="A721" s="40" t="s">
        <v>2919</v>
      </c>
      <c r="B721" s="94">
        <v>42803</v>
      </c>
      <c r="C721" s="40" t="s">
        <v>650</v>
      </c>
      <c r="D721" s="40" t="s">
        <v>30</v>
      </c>
      <c r="E721" s="40" t="s">
        <v>25</v>
      </c>
      <c r="F721" s="59" t="s">
        <v>2703</v>
      </c>
      <c r="G721" s="40" t="s">
        <v>26</v>
      </c>
      <c r="H721" s="40" t="s">
        <v>27</v>
      </c>
      <c r="I721" s="40"/>
      <c r="J721" s="40">
        <v>28.2</v>
      </c>
      <c r="K721" s="40">
        <v>15.8</v>
      </c>
      <c r="L721" s="40">
        <v>17.2</v>
      </c>
      <c r="M721" s="40"/>
      <c r="N721" s="40"/>
      <c r="O721" s="40"/>
      <c r="P721" s="40"/>
      <c r="Q721" s="40">
        <v>13</v>
      </c>
      <c r="R721" s="40">
        <v>61</v>
      </c>
      <c r="S721" s="40">
        <f>R721-Q721</f>
        <v>48</v>
      </c>
      <c r="T721" s="40">
        <v>10</v>
      </c>
      <c r="U721" s="40"/>
      <c r="V721" s="40"/>
      <c r="W721" s="40"/>
      <c r="X721" s="40" t="s">
        <v>2704</v>
      </c>
      <c r="Y721" s="40" t="s">
        <v>2705</v>
      </c>
      <c r="Z721" s="40"/>
      <c r="AA721" s="40"/>
      <c r="AB721" s="40"/>
      <c r="AC721" s="40" t="s">
        <v>1328</v>
      </c>
      <c r="AD721" s="40" t="s">
        <v>70</v>
      </c>
      <c r="AE721" s="40"/>
    </row>
    <row r="722" spans="1:31" s="40" customFormat="1">
      <c r="A722" s="40" t="s">
        <v>2916</v>
      </c>
      <c r="B722" s="94">
        <v>42801</v>
      </c>
      <c r="C722" s="40" t="s">
        <v>664</v>
      </c>
      <c r="D722" s="40" t="s">
        <v>29</v>
      </c>
      <c r="E722" s="40" t="s">
        <v>25</v>
      </c>
      <c r="F722" s="59" t="s">
        <v>3043</v>
      </c>
      <c r="G722" s="40" t="s">
        <v>27</v>
      </c>
      <c r="H722" s="40" t="s">
        <v>224</v>
      </c>
      <c r="J722" s="40">
        <v>41.1</v>
      </c>
      <c r="K722" s="40">
        <v>21</v>
      </c>
      <c r="L722" s="40">
        <v>19.7</v>
      </c>
      <c r="Q722" s="40">
        <v>11</v>
      </c>
      <c r="R722" s="40">
        <v>155</v>
      </c>
      <c r="S722" s="40">
        <f>R722-Q722</f>
        <v>144</v>
      </c>
      <c r="T722" s="40">
        <v>45</v>
      </c>
      <c r="V722" s="40" t="s">
        <v>2665</v>
      </c>
      <c r="X722" s="40" t="s">
        <v>2666</v>
      </c>
      <c r="Y722" s="40" t="s">
        <v>2667</v>
      </c>
      <c r="AC722" s="40" t="s">
        <v>1328</v>
      </c>
      <c r="AD722" s="40" t="s">
        <v>71</v>
      </c>
    </row>
    <row r="723" spans="1:31" s="82" customFormat="1">
      <c r="A723" s="40" t="s">
        <v>2916</v>
      </c>
      <c r="B723" s="94">
        <v>42801</v>
      </c>
      <c r="C723" s="40" t="s">
        <v>625</v>
      </c>
      <c r="D723" s="40" t="s">
        <v>30</v>
      </c>
      <c r="E723" s="40" t="s">
        <v>25</v>
      </c>
      <c r="F723" s="59" t="s">
        <v>2639</v>
      </c>
      <c r="G723" s="40" t="s">
        <v>26</v>
      </c>
      <c r="H723" s="40" t="s">
        <v>27</v>
      </c>
      <c r="I723" s="40"/>
      <c r="J723" s="40">
        <v>24.5</v>
      </c>
      <c r="K723" s="40">
        <v>17.2</v>
      </c>
      <c r="L723" s="40">
        <v>13</v>
      </c>
      <c r="M723" s="40"/>
      <c r="N723" s="40"/>
      <c r="O723" s="40"/>
      <c r="P723" s="40"/>
      <c r="Q723" s="40">
        <v>11</v>
      </c>
      <c r="R723" s="40">
        <v>51</v>
      </c>
      <c r="S723" s="40">
        <f>R723-Q723</f>
        <v>40</v>
      </c>
      <c r="T723" s="40">
        <v>49</v>
      </c>
      <c r="U723" s="40"/>
      <c r="V723" s="40"/>
      <c r="W723" s="40"/>
      <c r="X723" s="40" t="s">
        <v>2640</v>
      </c>
      <c r="Y723" s="40" t="s">
        <v>2641</v>
      </c>
      <c r="Z723" s="40"/>
      <c r="AA723" s="40"/>
      <c r="AB723" s="40"/>
      <c r="AC723" s="40" t="s">
        <v>1328</v>
      </c>
      <c r="AD723" s="40" t="s">
        <v>77</v>
      </c>
      <c r="AE723" s="40"/>
    </row>
    <row r="724" spans="1:31" s="82" customFormat="1">
      <c r="A724" s="40" t="s">
        <v>2918</v>
      </c>
      <c r="B724" s="94">
        <v>42802</v>
      </c>
      <c r="C724" s="40" t="s">
        <v>591</v>
      </c>
      <c r="D724" s="40" t="s">
        <v>29</v>
      </c>
      <c r="E724" s="40" t="s">
        <v>25</v>
      </c>
      <c r="F724" s="59" t="s">
        <v>2670</v>
      </c>
      <c r="G724" s="40" t="s">
        <v>224</v>
      </c>
      <c r="H724" s="40" t="s">
        <v>27</v>
      </c>
      <c r="I724" s="40"/>
      <c r="J724" s="40">
        <v>37.799999999999997</v>
      </c>
      <c r="K724" s="40">
        <v>17.100000000000001</v>
      </c>
      <c r="L724" s="40">
        <v>13.6</v>
      </c>
      <c r="M724" s="40"/>
      <c r="N724" s="40"/>
      <c r="O724" s="40"/>
      <c r="P724" s="40"/>
      <c r="Q724" s="40">
        <v>13</v>
      </c>
      <c r="R724" s="40"/>
      <c r="S724" s="40"/>
      <c r="T724" s="40">
        <v>3</v>
      </c>
      <c r="U724" s="40"/>
      <c r="V724" s="40"/>
      <c r="W724" s="40"/>
      <c r="X724" s="40"/>
      <c r="Y724" s="40" t="s">
        <v>2671</v>
      </c>
      <c r="Z724" s="40"/>
      <c r="AA724" s="40"/>
      <c r="AB724" s="40"/>
      <c r="AC724" s="40" t="s">
        <v>2638</v>
      </c>
      <c r="AD724" s="40" t="s">
        <v>1328</v>
      </c>
      <c r="AE724" s="40" t="s">
        <v>2602</v>
      </c>
    </row>
    <row r="725" spans="1:31" s="82" customFormat="1">
      <c r="A725" s="40" t="s">
        <v>2919</v>
      </c>
      <c r="B725" s="94">
        <v>42803</v>
      </c>
      <c r="C725" s="40" t="s">
        <v>631</v>
      </c>
      <c r="D725" s="40" t="s">
        <v>35</v>
      </c>
      <c r="E725" s="40" t="s">
        <v>25</v>
      </c>
      <c r="F725" s="59" t="s">
        <v>2698</v>
      </c>
      <c r="G725" s="40" t="s">
        <v>26</v>
      </c>
      <c r="H725" s="40" t="s">
        <v>27</v>
      </c>
      <c r="I725" s="40"/>
      <c r="J725" s="40">
        <v>25.1</v>
      </c>
      <c r="K725" s="40">
        <v>14.1</v>
      </c>
      <c r="L725" s="40">
        <v>19.8</v>
      </c>
      <c r="M725" s="40"/>
      <c r="N725" s="40"/>
      <c r="O725" s="40"/>
      <c r="P725" s="40"/>
      <c r="Q725" s="40">
        <v>13</v>
      </c>
      <c r="R725" s="40">
        <v>70</v>
      </c>
      <c r="S725" s="40">
        <f>R725-Q725</f>
        <v>57</v>
      </c>
      <c r="T725" s="40">
        <v>0</v>
      </c>
      <c r="U725" s="40"/>
      <c r="V725" s="40"/>
      <c r="W725" s="40"/>
      <c r="X725" s="40"/>
      <c r="Y725" s="40"/>
      <c r="Z725" s="40"/>
      <c r="AA725" s="40"/>
      <c r="AB725" s="40"/>
      <c r="AC725" s="40" t="s">
        <v>1328</v>
      </c>
      <c r="AD725" s="40" t="s">
        <v>2638</v>
      </c>
      <c r="AE725" s="40" t="s">
        <v>2699</v>
      </c>
    </row>
    <row r="726" spans="1:31" s="82" customFormat="1">
      <c r="A726" s="40" t="s">
        <v>2921</v>
      </c>
      <c r="B726" s="94">
        <v>42805</v>
      </c>
      <c r="C726" s="40" t="s">
        <v>660</v>
      </c>
      <c r="D726" s="40" t="s">
        <v>2732</v>
      </c>
      <c r="E726" s="40" t="s">
        <v>25</v>
      </c>
      <c r="F726" s="40" t="s">
        <v>2733</v>
      </c>
      <c r="G726" s="40" t="s">
        <v>224</v>
      </c>
      <c r="H726" s="40" t="s">
        <v>90</v>
      </c>
      <c r="I726" s="40" t="s">
        <v>2734</v>
      </c>
      <c r="J726" s="40">
        <v>27</v>
      </c>
      <c r="K726" s="40">
        <v>19.3</v>
      </c>
      <c r="L726" s="40">
        <v>32.700000000000003</v>
      </c>
      <c r="M726" s="40">
        <f>147.4+70.1</f>
        <v>217.5</v>
      </c>
      <c r="N726" s="40">
        <f>151+84.9</f>
        <v>235.9</v>
      </c>
      <c r="O726" s="40">
        <f>(N726/M726)*100</f>
        <v>108.45977011494253</v>
      </c>
      <c r="P726" s="40"/>
      <c r="Q726" s="40">
        <v>13</v>
      </c>
      <c r="R726" s="40">
        <v>189</v>
      </c>
      <c r="S726" s="40">
        <f>189-13</f>
        <v>176</v>
      </c>
      <c r="T726" s="40"/>
      <c r="U726" s="40"/>
      <c r="V726" s="40"/>
      <c r="W726" s="40"/>
      <c r="X726" s="40"/>
      <c r="Y726" s="40"/>
      <c r="Z726" s="40"/>
      <c r="AA726" s="40"/>
      <c r="AB726" s="40"/>
      <c r="AC726" s="40" t="s">
        <v>1328</v>
      </c>
      <c r="AD726" s="40" t="s">
        <v>70</v>
      </c>
      <c r="AE726" s="40" t="s">
        <v>2735</v>
      </c>
    </row>
    <row r="727" spans="1:31" s="82" customFormat="1">
      <c r="A727" s="40" t="s">
        <v>2916</v>
      </c>
      <c r="B727" s="94">
        <v>42801</v>
      </c>
      <c r="C727" s="40" t="s">
        <v>656</v>
      </c>
      <c r="D727" s="40" t="s">
        <v>239</v>
      </c>
      <c r="E727" s="40" t="s">
        <v>25</v>
      </c>
      <c r="F727" s="40" t="s">
        <v>2657</v>
      </c>
      <c r="G727" s="40" t="s">
        <v>26</v>
      </c>
      <c r="H727" s="40" t="s">
        <v>33</v>
      </c>
      <c r="I727" s="40"/>
      <c r="J727" s="40">
        <v>47.2</v>
      </c>
      <c r="K727" s="40"/>
      <c r="L727" s="40"/>
      <c r="M727" s="40">
        <f>158+44.3</f>
        <v>202.3</v>
      </c>
      <c r="N727" s="40">
        <v>96.4</v>
      </c>
      <c r="O727" s="40">
        <f>N727/M727*100</f>
        <v>47.652001977261492</v>
      </c>
      <c r="P727" s="40">
        <v>25.3</v>
      </c>
      <c r="Q727" s="40">
        <v>11</v>
      </c>
      <c r="R727" s="40">
        <v>174</v>
      </c>
      <c r="S727" s="40">
        <f>R727-Q727</f>
        <v>163</v>
      </c>
      <c r="T727" s="40"/>
      <c r="U727" s="40"/>
      <c r="V727" s="40"/>
      <c r="W727" s="40"/>
      <c r="X727" s="40"/>
      <c r="Y727" s="40"/>
      <c r="Z727" s="40"/>
      <c r="AA727" s="40"/>
      <c r="AB727" s="40"/>
      <c r="AC727" s="40" t="s">
        <v>1328</v>
      </c>
      <c r="AD727" s="40" t="s">
        <v>70</v>
      </c>
      <c r="AE727" s="40" t="s">
        <v>2658</v>
      </c>
    </row>
    <row r="728" spans="1:31" s="82" customFormat="1">
      <c r="A728" s="40" t="s">
        <v>2918</v>
      </c>
      <c r="B728" s="94">
        <v>42802</v>
      </c>
      <c r="C728" s="40" t="s">
        <v>601</v>
      </c>
      <c r="D728" s="40" t="s">
        <v>239</v>
      </c>
      <c r="E728" s="40" t="s">
        <v>25</v>
      </c>
      <c r="F728" s="40" t="s">
        <v>2674</v>
      </c>
      <c r="G728" s="40" t="s">
        <v>26</v>
      </c>
      <c r="H728" s="40" t="s">
        <v>33</v>
      </c>
      <c r="I728" s="40"/>
      <c r="J728" s="40">
        <v>48.1</v>
      </c>
      <c r="K728" s="40"/>
      <c r="L728" s="40"/>
      <c r="M728" s="40">
        <f>151+26.4</f>
        <v>177.4</v>
      </c>
      <c r="N728" s="40">
        <f>150.1+17</f>
        <v>167.1</v>
      </c>
      <c r="O728" s="40">
        <f>N728/M728*100</f>
        <v>94.19391206313415</v>
      </c>
      <c r="P728" s="40">
        <v>32</v>
      </c>
      <c r="Q728" s="40">
        <v>13</v>
      </c>
      <c r="R728" s="40">
        <v>158</v>
      </c>
      <c r="S728" s="40">
        <f>158-Q728</f>
        <v>145</v>
      </c>
      <c r="T728" s="40"/>
      <c r="U728" s="40"/>
      <c r="V728" s="40"/>
      <c r="W728" s="40"/>
      <c r="X728" s="40"/>
      <c r="Y728" s="40"/>
      <c r="Z728" s="40"/>
      <c r="AA728" s="40"/>
      <c r="AB728" s="40"/>
      <c r="AC728" s="40" t="s">
        <v>2638</v>
      </c>
      <c r="AD728" s="40" t="s">
        <v>1328</v>
      </c>
      <c r="AE728" s="40"/>
    </row>
    <row r="729" spans="1:31" s="82" customFormat="1">
      <c r="A729" s="40" t="s">
        <v>2919</v>
      </c>
      <c r="B729" s="94">
        <v>42803</v>
      </c>
      <c r="C729" s="40" t="s">
        <v>617</v>
      </c>
      <c r="D729" s="40" t="s">
        <v>265</v>
      </c>
      <c r="E729" s="40" t="s">
        <v>25</v>
      </c>
      <c r="F729" s="40" t="s">
        <v>2690</v>
      </c>
      <c r="G729" s="40" t="s">
        <v>125</v>
      </c>
      <c r="H729" s="40" t="s">
        <v>90</v>
      </c>
      <c r="I729" s="40" t="s">
        <v>2691</v>
      </c>
      <c r="J729" s="40">
        <v>36.4</v>
      </c>
      <c r="K729" s="40"/>
      <c r="L729" s="40"/>
      <c r="M729" s="40">
        <v>131.4</v>
      </c>
      <c r="N729" s="40">
        <f>150.1+23</f>
        <v>173.1</v>
      </c>
      <c r="O729" s="40">
        <f>(N729/M729)*100</f>
        <v>131.73515981735159</v>
      </c>
      <c r="P729" s="40"/>
      <c r="Q729" s="40">
        <v>13</v>
      </c>
      <c r="R729" s="40">
        <v>70</v>
      </c>
      <c r="S729" s="40">
        <f>R729-Q729</f>
        <v>57</v>
      </c>
      <c r="T729" s="40"/>
      <c r="U729" s="40"/>
      <c r="V729" s="40" t="s">
        <v>2692</v>
      </c>
      <c r="W729" s="40"/>
      <c r="X729" s="40"/>
      <c r="Y729" s="40"/>
      <c r="Z729" s="40"/>
      <c r="AA729" s="40"/>
      <c r="AB729" s="40"/>
      <c r="AC729" s="40" t="s">
        <v>1328</v>
      </c>
      <c r="AD729" s="40" t="s">
        <v>2638</v>
      </c>
      <c r="AE729" s="40" t="s">
        <v>2693</v>
      </c>
    </row>
    <row r="730" spans="1:31" s="82" customFormat="1">
      <c r="A730" s="40" t="s">
        <v>2920</v>
      </c>
      <c r="B730" s="94">
        <v>42804</v>
      </c>
      <c r="C730" s="40" t="s">
        <v>634</v>
      </c>
      <c r="D730" s="40" t="s">
        <v>36</v>
      </c>
      <c r="E730" s="40" t="s">
        <v>25</v>
      </c>
      <c r="F730" s="59" t="s">
        <v>2720</v>
      </c>
      <c r="G730" s="40" t="s">
        <v>26</v>
      </c>
      <c r="H730" s="40" t="s">
        <v>33</v>
      </c>
      <c r="I730" s="40" t="s">
        <v>2721</v>
      </c>
      <c r="J730" s="40">
        <v>20.2</v>
      </c>
      <c r="K730" s="40"/>
      <c r="L730" s="40"/>
      <c r="M730" s="40">
        <v>113.5</v>
      </c>
      <c r="N730" s="40">
        <v>86.4</v>
      </c>
      <c r="O730" s="40">
        <f>N730/M730*100</f>
        <v>76.123348017621154</v>
      </c>
      <c r="P730" s="40"/>
      <c r="Q730" s="40">
        <v>13</v>
      </c>
      <c r="R730" s="40">
        <v>99</v>
      </c>
      <c r="S730" s="40">
        <f>99-13</f>
        <v>86</v>
      </c>
      <c r="T730" s="40"/>
      <c r="U730" s="40"/>
      <c r="V730" s="40"/>
      <c r="W730" s="40"/>
      <c r="X730" s="40"/>
      <c r="Y730" s="40"/>
      <c r="Z730" s="40"/>
      <c r="AA730" s="40"/>
      <c r="AB730" s="40"/>
      <c r="AC730" s="40" t="s">
        <v>2638</v>
      </c>
      <c r="AD730" s="40" t="s">
        <v>2638</v>
      </c>
      <c r="AE730" s="40"/>
    </row>
    <row r="731" spans="1:31" s="82" customFormat="1">
      <c r="A731" s="40" t="s">
        <v>2920</v>
      </c>
      <c r="B731" s="94">
        <v>42804</v>
      </c>
      <c r="C731" s="40" t="s">
        <v>658</v>
      </c>
      <c r="D731" s="40" t="s">
        <v>146</v>
      </c>
      <c r="E731" s="40" t="s">
        <v>25</v>
      </c>
      <c r="F731" s="59" t="s">
        <v>2722</v>
      </c>
      <c r="G731" s="40" t="s">
        <v>26</v>
      </c>
      <c r="H731" s="40" t="s">
        <v>27</v>
      </c>
      <c r="I731" s="40"/>
      <c r="J731" s="40">
        <v>21</v>
      </c>
      <c r="K731" s="40">
        <v>15.1</v>
      </c>
      <c r="L731" s="40">
        <v>27.9</v>
      </c>
      <c r="M731" s="40"/>
      <c r="N731" s="40"/>
      <c r="O731" s="40"/>
      <c r="P731" s="40"/>
      <c r="Q731" s="40">
        <v>13</v>
      </c>
      <c r="R731" s="40">
        <v>49</v>
      </c>
      <c r="S731" s="40">
        <f>49-13</f>
        <v>36</v>
      </c>
      <c r="T731" s="40"/>
      <c r="U731" s="40"/>
      <c r="V731" s="40"/>
      <c r="W731" s="40"/>
      <c r="X731" s="40" t="s">
        <v>2723</v>
      </c>
      <c r="Y731" s="40"/>
      <c r="Z731" s="40"/>
      <c r="AA731" s="40"/>
      <c r="AB731" s="40"/>
      <c r="AC731" s="40" t="s">
        <v>2638</v>
      </c>
      <c r="AD731" s="40" t="s">
        <v>216</v>
      </c>
      <c r="AE731" s="40"/>
    </row>
    <row r="732" spans="1:31" s="82" customFormat="1">
      <c r="A732" s="40" t="s">
        <v>2916</v>
      </c>
      <c r="B732" s="94">
        <v>42801</v>
      </c>
      <c r="C732" s="40" t="s">
        <v>663</v>
      </c>
      <c r="D732" s="40" t="s">
        <v>31</v>
      </c>
      <c r="E732" s="40" t="s">
        <v>25</v>
      </c>
      <c r="F732" s="59" t="s">
        <v>2661</v>
      </c>
      <c r="G732" s="40" t="s">
        <v>33</v>
      </c>
      <c r="H732" s="40" t="s">
        <v>26</v>
      </c>
      <c r="I732" s="40"/>
      <c r="J732" s="40">
        <v>33.200000000000003</v>
      </c>
      <c r="K732" s="40">
        <v>18.2</v>
      </c>
      <c r="L732" s="40">
        <v>12.9</v>
      </c>
      <c r="M732" s="40"/>
      <c r="N732" s="40"/>
      <c r="O732" s="40"/>
      <c r="P732" s="40"/>
      <c r="Q732" s="40">
        <v>11</v>
      </c>
      <c r="R732" s="40">
        <v>121</v>
      </c>
      <c r="S732" s="40">
        <f t="shared" ref="S732:S747" si="18">R732-Q732</f>
        <v>110</v>
      </c>
      <c r="T732" s="40">
        <v>4</v>
      </c>
      <c r="U732" s="40"/>
      <c r="V732" s="40"/>
      <c r="W732" s="40"/>
      <c r="X732" s="40" t="s">
        <v>2662</v>
      </c>
      <c r="Y732" s="40" t="s">
        <v>2663</v>
      </c>
      <c r="Z732" s="40"/>
      <c r="AA732" s="40"/>
      <c r="AB732" s="40"/>
      <c r="AC732" s="40" t="s">
        <v>1328</v>
      </c>
      <c r="AD732" s="40" t="s">
        <v>71</v>
      </c>
      <c r="AE732" s="40" t="s">
        <v>2664</v>
      </c>
    </row>
    <row r="733" spans="1:31" s="82" customFormat="1">
      <c r="A733" s="40" t="s">
        <v>2918</v>
      </c>
      <c r="B733" s="94">
        <v>42802</v>
      </c>
      <c r="C733" s="40" t="s">
        <v>594</v>
      </c>
      <c r="D733" s="40" t="s">
        <v>265</v>
      </c>
      <c r="E733" s="40" t="s">
        <v>25</v>
      </c>
      <c r="F733" s="59" t="s">
        <v>2672</v>
      </c>
      <c r="G733" s="40" t="s">
        <v>26</v>
      </c>
      <c r="H733" s="40" t="s">
        <v>33</v>
      </c>
      <c r="I733" s="40" t="s">
        <v>2673</v>
      </c>
      <c r="J733" s="40">
        <v>37</v>
      </c>
      <c r="K733" s="40"/>
      <c r="L733" s="40"/>
      <c r="M733" s="40">
        <v>139.80000000000001</v>
      </c>
      <c r="N733" s="40">
        <f>151+4.8</f>
        <v>155.80000000000001</v>
      </c>
      <c r="O733" s="40">
        <f>N733/M733*100</f>
        <v>111.44492131616595</v>
      </c>
      <c r="P733" s="40">
        <v>24</v>
      </c>
      <c r="Q733" s="40">
        <v>14</v>
      </c>
      <c r="R733" s="40">
        <v>80</v>
      </c>
      <c r="S733" s="40">
        <f t="shared" si="18"/>
        <v>66</v>
      </c>
      <c r="T733" s="40"/>
      <c r="U733" s="40"/>
      <c r="V733" s="40"/>
      <c r="W733" s="40"/>
      <c r="X733" s="40"/>
      <c r="Y733" s="40"/>
      <c r="Z733" s="40"/>
      <c r="AA733" s="40"/>
      <c r="AB733" s="40"/>
      <c r="AC733" s="40" t="s">
        <v>1328</v>
      </c>
      <c r="AD733" s="40" t="s">
        <v>1328</v>
      </c>
      <c r="AE733" s="40"/>
    </row>
    <row r="734" spans="1:31" s="82" customFormat="1">
      <c r="A734" s="40" t="s">
        <v>2919</v>
      </c>
      <c r="B734" s="94">
        <v>42803</v>
      </c>
      <c r="C734" s="40" t="s">
        <v>584</v>
      </c>
      <c r="D734" s="40" t="s">
        <v>30</v>
      </c>
      <c r="E734" s="40" t="s">
        <v>25</v>
      </c>
      <c r="F734" s="40" t="s">
        <v>2682</v>
      </c>
      <c r="G734" s="40" t="s">
        <v>125</v>
      </c>
      <c r="H734" s="40" t="s">
        <v>66</v>
      </c>
      <c r="I734" s="40" t="s">
        <v>2683</v>
      </c>
      <c r="J734" s="40">
        <v>26</v>
      </c>
      <c r="K734" s="40">
        <v>18.2</v>
      </c>
      <c r="L734" s="40" t="s">
        <v>2652</v>
      </c>
      <c r="M734" s="40"/>
      <c r="N734" s="40"/>
      <c r="O734" s="40"/>
      <c r="P734" s="40"/>
      <c r="Q734" s="40">
        <v>13</v>
      </c>
      <c r="R734" s="40">
        <v>48</v>
      </c>
      <c r="S734" s="40">
        <f t="shared" si="18"/>
        <v>35</v>
      </c>
      <c r="T734" s="40">
        <v>0</v>
      </c>
      <c r="U734" s="40"/>
      <c r="V734" s="40"/>
      <c r="W734" s="40"/>
      <c r="X734" s="40" t="s">
        <v>2684</v>
      </c>
      <c r="Y734" s="40"/>
      <c r="Z734" s="40"/>
      <c r="AA734" s="40"/>
      <c r="AB734" s="40"/>
      <c r="AC734" s="40" t="s">
        <v>1328</v>
      </c>
      <c r="AD734" s="40" t="s">
        <v>1328</v>
      </c>
      <c r="AE734" s="40" t="s">
        <v>2685</v>
      </c>
    </row>
    <row r="735" spans="1:31" s="82" customFormat="1">
      <c r="A735" s="40" t="s">
        <v>2919</v>
      </c>
      <c r="B735" s="94">
        <v>42803</v>
      </c>
      <c r="C735" s="40" t="s">
        <v>678</v>
      </c>
      <c r="D735" s="40" t="s">
        <v>29</v>
      </c>
      <c r="E735" s="40" t="s">
        <v>25</v>
      </c>
      <c r="F735" s="40" t="s">
        <v>2710</v>
      </c>
      <c r="G735" s="40" t="s">
        <v>224</v>
      </c>
      <c r="H735" s="40" t="s">
        <v>90</v>
      </c>
      <c r="I735" s="40" t="s">
        <v>2711</v>
      </c>
      <c r="J735" s="40">
        <v>35.799999999999997</v>
      </c>
      <c r="K735" s="40">
        <v>16.100000000000001</v>
      </c>
      <c r="L735" s="40">
        <v>19</v>
      </c>
      <c r="M735" s="40"/>
      <c r="N735" s="40"/>
      <c r="O735" s="40"/>
      <c r="P735" s="40"/>
      <c r="Q735" s="40">
        <v>13</v>
      </c>
      <c r="R735" s="40">
        <v>106</v>
      </c>
      <c r="S735" s="40">
        <f t="shared" si="18"/>
        <v>93</v>
      </c>
      <c r="T735" s="40">
        <v>28</v>
      </c>
      <c r="U735" s="40"/>
      <c r="V735" s="40"/>
      <c r="W735" s="40"/>
      <c r="X735" s="40" t="s">
        <v>2712</v>
      </c>
      <c r="Y735" s="40" t="s">
        <v>2713</v>
      </c>
      <c r="Z735" s="40"/>
      <c r="AA735" s="40"/>
      <c r="AB735" s="40"/>
      <c r="AC735" s="40" t="s">
        <v>2638</v>
      </c>
      <c r="AD735" s="40" t="s">
        <v>70</v>
      </c>
      <c r="AE735" s="40"/>
    </row>
    <row r="736" spans="1:31" s="82" customFormat="1">
      <c r="A736" s="40" t="s">
        <v>2916</v>
      </c>
      <c r="B736" s="94">
        <v>42801</v>
      </c>
      <c r="C736" s="40" t="s">
        <v>636</v>
      </c>
      <c r="D736" s="40" t="s">
        <v>35</v>
      </c>
      <c r="E736" s="40" t="s">
        <v>25</v>
      </c>
      <c r="F736" s="40" t="s">
        <v>2645</v>
      </c>
      <c r="G736" s="40" t="s">
        <v>224</v>
      </c>
      <c r="H736" s="40" t="s">
        <v>27</v>
      </c>
      <c r="I736" s="40"/>
      <c r="J736" s="40">
        <v>22.1</v>
      </c>
      <c r="K736" s="40">
        <v>17</v>
      </c>
      <c r="L736" s="40">
        <v>7</v>
      </c>
      <c r="M736" s="40"/>
      <c r="N736" s="40"/>
      <c r="O736" s="40"/>
      <c r="P736" s="40"/>
      <c r="Q736" s="40">
        <v>11</v>
      </c>
      <c r="R736" s="40">
        <v>50</v>
      </c>
      <c r="S736" s="40">
        <f t="shared" si="18"/>
        <v>39</v>
      </c>
      <c r="T736" s="40">
        <v>2</v>
      </c>
      <c r="U736" s="40"/>
      <c r="V736" s="40"/>
      <c r="W736" s="40"/>
      <c r="X736" s="40" t="s">
        <v>2646</v>
      </c>
      <c r="Y736" s="40" t="s">
        <v>2647</v>
      </c>
      <c r="Z736" s="40"/>
      <c r="AA736" s="40"/>
      <c r="AB736" s="40"/>
      <c r="AC736" s="40" t="s">
        <v>1328</v>
      </c>
      <c r="AD736" s="40" t="s">
        <v>70</v>
      </c>
      <c r="AE736" s="40"/>
    </row>
    <row r="737" spans="1:32" s="96" customFormat="1">
      <c r="A737" s="40" t="s">
        <v>2922</v>
      </c>
      <c r="B737" s="94">
        <v>42806</v>
      </c>
      <c r="C737" s="40" t="s">
        <v>636</v>
      </c>
      <c r="D737" s="40" t="s">
        <v>146</v>
      </c>
      <c r="E737" s="40" t="s">
        <v>25</v>
      </c>
      <c r="F737" s="40" t="s">
        <v>2737</v>
      </c>
      <c r="G737" s="40" t="s">
        <v>26</v>
      </c>
      <c r="H737" s="40" t="s">
        <v>27</v>
      </c>
      <c r="I737" s="40"/>
      <c r="J737" s="40">
        <v>20</v>
      </c>
      <c r="K737" s="40">
        <v>14.9</v>
      </c>
      <c r="L737" s="40">
        <v>24.7</v>
      </c>
      <c r="M737" s="40"/>
      <c r="N737" s="40"/>
      <c r="O737" s="40"/>
      <c r="P737" s="40"/>
      <c r="Q737" s="40">
        <v>13</v>
      </c>
      <c r="R737" s="40">
        <v>54</v>
      </c>
      <c r="S737" s="40">
        <f t="shared" si="18"/>
        <v>41</v>
      </c>
      <c r="T737" s="40">
        <v>0</v>
      </c>
      <c r="U737" s="40"/>
      <c r="V737" s="40"/>
      <c r="W737" s="40"/>
      <c r="X737" s="40" t="s">
        <v>2738</v>
      </c>
      <c r="Y737" s="40"/>
      <c r="Z737" s="40"/>
      <c r="AA737" s="40"/>
      <c r="AB737" s="40"/>
      <c r="AC737" s="40" t="s">
        <v>2638</v>
      </c>
      <c r="AD737" s="40" t="s">
        <v>216</v>
      </c>
      <c r="AE737" s="40" t="s">
        <v>2739</v>
      </c>
      <c r="AF737" s="82"/>
    </row>
    <row r="738" spans="1:32" s="82" customFormat="1">
      <c r="A738" s="40" t="s">
        <v>2923</v>
      </c>
      <c r="B738" s="94">
        <v>42807</v>
      </c>
      <c r="C738" s="40" t="s">
        <v>616</v>
      </c>
      <c r="D738" s="40" t="s">
        <v>2750</v>
      </c>
      <c r="E738" s="40" t="s">
        <v>25</v>
      </c>
      <c r="F738" s="40" t="s">
        <v>2751</v>
      </c>
      <c r="G738" s="40" t="s">
        <v>26</v>
      </c>
      <c r="H738" s="40" t="s">
        <v>27</v>
      </c>
      <c r="I738" s="40"/>
      <c r="J738" s="40">
        <v>30.7</v>
      </c>
      <c r="K738" s="40"/>
      <c r="L738" s="40"/>
      <c r="M738" s="40">
        <v>150.69999999999999</v>
      </c>
      <c r="N738" s="40">
        <v>186.4</v>
      </c>
      <c r="O738" s="40">
        <f>N738/M738*100</f>
        <v>123.68944923689452</v>
      </c>
      <c r="P738" s="40"/>
      <c r="Q738" s="40">
        <v>14</v>
      </c>
      <c r="R738" s="40">
        <v>127</v>
      </c>
      <c r="S738" s="40">
        <f t="shared" si="18"/>
        <v>113</v>
      </c>
      <c r="T738" s="40"/>
      <c r="U738" s="40"/>
      <c r="V738" s="40"/>
      <c r="W738" s="40"/>
      <c r="X738" s="40"/>
      <c r="Y738" s="40"/>
      <c r="Z738" s="40"/>
      <c r="AA738" s="40"/>
      <c r="AB738" s="40"/>
      <c r="AC738" s="40" t="s">
        <v>1328</v>
      </c>
      <c r="AD738" s="40" t="s">
        <v>2638</v>
      </c>
      <c r="AE738" s="40" t="s">
        <v>2752</v>
      </c>
    </row>
    <row r="739" spans="1:32" s="82" customFormat="1">
      <c r="A739" s="40" t="s">
        <v>2918</v>
      </c>
      <c r="B739" s="94">
        <v>42802</v>
      </c>
      <c r="C739" s="40" t="s">
        <v>635</v>
      </c>
      <c r="D739" s="40" t="s">
        <v>239</v>
      </c>
      <c r="E739" s="40" t="s">
        <v>25</v>
      </c>
      <c r="F739" s="40" t="s">
        <v>2677</v>
      </c>
      <c r="G739" s="40" t="s">
        <v>26</v>
      </c>
      <c r="H739" s="40" t="s">
        <v>33</v>
      </c>
      <c r="I739" s="40" t="s">
        <v>2678</v>
      </c>
      <c r="J739" s="40">
        <v>46.6</v>
      </c>
      <c r="K739" s="40"/>
      <c r="L739" s="40"/>
      <c r="M739" s="40">
        <v>150.19999999999999</v>
      </c>
      <c r="N739" s="40">
        <f>36.2+156.2</f>
        <v>192.39999999999998</v>
      </c>
      <c r="O739" s="40">
        <f>N739/M739</f>
        <v>1.2809587217043941</v>
      </c>
      <c r="P739" s="40">
        <v>33.6</v>
      </c>
      <c r="Q739" s="40">
        <v>13</v>
      </c>
      <c r="R739" s="40">
        <v>150</v>
      </c>
      <c r="S739" s="40">
        <f t="shared" si="18"/>
        <v>137</v>
      </c>
      <c r="T739" s="40"/>
      <c r="U739" s="40"/>
      <c r="V739" s="40"/>
      <c r="W739" s="40"/>
      <c r="X739" s="40"/>
      <c r="Y739" s="40"/>
      <c r="Z739" s="40"/>
      <c r="AA739" s="40"/>
      <c r="AB739" s="40"/>
      <c r="AC739" s="40" t="s">
        <v>1328</v>
      </c>
      <c r="AD739" s="40" t="s">
        <v>2638</v>
      </c>
      <c r="AE739" s="40"/>
    </row>
    <row r="740" spans="1:32" s="82" customFormat="1">
      <c r="A740" s="40" t="s">
        <v>2919</v>
      </c>
      <c r="B740" s="94">
        <v>42803</v>
      </c>
      <c r="C740" s="40" t="s">
        <v>628</v>
      </c>
      <c r="D740" s="40" t="s">
        <v>30</v>
      </c>
      <c r="E740" s="40" t="s">
        <v>25</v>
      </c>
      <c r="F740" s="40" t="s">
        <v>2694</v>
      </c>
      <c r="G740" s="40" t="s">
        <v>26</v>
      </c>
      <c r="H740" s="40" t="s">
        <v>27</v>
      </c>
      <c r="I740" s="40"/>
      <c r="J740" s="40">
        <v>25.8</v>
      </c>
      <c r="K740" s="40">
        <v>15.2</v>
      </c>
      <c r="L740" s="40">
        <v>14.7</v>
      </c>
      <c r="M740" s="40"/>
      <c r="N740" s="40"/>
      <c r="O740" s="40"/>
      <c r="P740" s="40"/>
      <c r="Q740" s="40">
        <v>13</v>
      </c>
      <c r="R740" s="40">
        <v>47</v>
      </c>
      <c r="S740" s="40">
        <f t="shared" si="18"/>
        <v>34</v>
      </c>
      <c r="T740" s="40">
        <v>5</v>
      </c>
      <c r="U740" s="40"/>
      <c r="V740" s="40" t="s">
        <v>2695</v>
      </c>
      <c r="W740" s="40"/>
      <c r="X740" s="40" t="s">
        <v>2696</v>
      </c>
      <c r="Y740" s="40" t="s">
        <v>2697</v>
      </c>
      <c r="Z740" s="40"/>
      <c r="AA740" s="40"/>
      <c r="AB740" s="40"/>
      <c r="AC740" s="40" t="s">
        <v>1328</v>
      </c>
      <c r="AD740" s="40" t="s">
        <v>2638</v>
      </c>
      <c r="AE740" s="40"/>
    </row>
    <row r="741" spans="1:32" s="82" customFormat="1">
      <c r="A741" s="40" t="s">
        <v>2916</v>
      </c>
      <c r="B741" s="94">
        <v>42801</v>
      </c>
      <c r="C741" s="40" t="s">
        <v>584</v>
      </c>
      <c r="D741" s="40" t="s">
        <v>32</v>
      </c>
      <c r="E741" s="40" t="s">
        <v>25</v>
      </c>
      <c r="F741" s="40" t="s">
        <v>2635</v>
      </c>
      <c r="G741" s="40" t="s">
        <v>26</v>
      </c>
      <c r="H741" s="40" t="s">
        <v>33</v>
      </c>
      <c r="I741" s="40"/>
      <c r="J741" s="40">
        <v>25.5</v>
      </c>
      <c r="K741" s="40">
        <v>14.5</v>
      </c>
      <c r="L741" s="40">
        <v>6.7</v>
      </c>
      <c r="M741" s="40"/>
      <c r="N741" s="40"/>
      <c r="O741" s="40"/>
      <c r="P741" s="40"/>
      <c r="Q741" s="40">
        <v>11</v>
      </c>
      <c r="R741" s="40">
        <v>67</v>
      </c>
      <c r="S741" s="40">
        <f t="shared" si="18"/>
        <v>56</v>
      </c>
      <c r="T741" s="40">
        <v>1</v>
      </c>
      <c r="U741" s="40"/>
      <c r="V741" s="40"/>
      <c r="W741" s="40"/>
      <c r="X741" s="40" t="s">
        <v>2636</v>
      </c>
      <c r="Y741" s="40" t="s">
        <v>2637</v>
      </c>
      <c r="Z741" s="40"/>
      <c r="AA741" s="40"/>
      <c r="AB741" s="40"/>
      <c r="AC741" s="40" t="s">
        <v>216</v>
      </c>
      <c r="AD741" s="40" t="s">
        <v>1328</v>
      </c>
      <c r="AE741" s="40"/>
    </row>
    <row r="742" spans="1:32" s="82" customFormat="1">
      <c r="A742" s="40" t="s">
        <v>2916</v>
      </c>
      <c r="B742" s="94">
        <v>42801</v>
      </c>
      <c r="C742" s="40" t="s">
        <v>635</v>
      </c>
      <c r="D742" s="40" t="s">
        <v>30</v>
      </c>
      <c r="E742" s="40" t="s">
        <v>25</v>
      </c>
      <c r="F742" s="59" t="s">
        <v>2642</v>
      </c>
      <c r="G742" s="40" t="s">
        <v>26</v>
      </c>
      <c r="H742" s="40" t="s">
        <v>33</v>
      </c>
      <c r="I742" s="40"/>
      <c r="J742" s="40">
        <v>24.5</v>
      </c>
      <c r="K742" s="40">
        <v>16</v>
      </c>
      <c r="L742" s="40">
        <v>7.7</v>
      </c>
      <c r="M742" s="40"/>
      <c r="N742" s="40"/>
      <c r="O742" s="40"/>
      <c r="P742" s="40"/>
      <c r="Q742" s="40">
        <v>11</v>
      </c>
      <c r="R742" s="40">
        <v>56</v>
      </c>
      <c r="S742" s="40">
        <f t="shared" si="18"/>
        <v>45</v>
      </c>
      <c r="T742" s="40">
        <v>17</v>
      </c>
      <c r="U742" s="40"/>
      <c r="V742" s="40"/>
      <c r="W742" s="40"/>
      <c r="X742" s="40" t="s">
        <v>2643</v>
      </c>
      <c r="Y742" s="40" t="s">
        <v>2644</v>
      </c>
      <c r="Z742" s="40"/>
      <c r="AA742" s="40"/>
      <c r="AB742" s="40"/>
      <c r="AC742" s="40" t="s">
        <v>1328</v>
      </c>
      <c r="AD742" s="40" t="s">
        <v>77</v>
      </c>
      <c r="AE742" s="40"/>
    </row>
    <row r="743" spans="1:32" s="40" customFormat="1">
      <c r="A743" s="40" t="s">
        <v>2921</v>
      </c>
      <c r="B743" s="94">
        <v>42805</v>
      </c>
      <c r="C743" s="40" t="s">
        <v>602</v>
      </c>
      <c r="D743" s="40" t="s">
        <v>239</v>
      </c>
      <c r="E743" s="40" t="s">
        <v>53</v>
      </c>
      <c r="F743" s="59" t="s">
        <v>3045</v>
      </c>
      <c r="Q743" s="40">
        <v>14</v>
      </c>
      <c r="R743" s="40">
        <v>180</v>
      </c>
      <c r="S743" s="40">
        <f t="shared" si="18"/>
        <v>166</v>
      </c>
      <c r="AC743" s="40" t="s">
        <v>2638</v>
      </c>
      <c r="AD743" s="40" t="s">
        <v>1328</v>
      </c>
      <c r="AE743" s="40" t="s">
        <v>3047</v>
      </c>
    </row>
    <row r="744" spans="1:32" s="82" customFormat="1">
      <c r="A744" s="40" t="s">
        <v>2923</v>
      </c>
      <c r="B744" s="94">
        <v>42807</v>
      </c>
      <c r="C744" s="40" t="s">
        <v>634</v>
      </c>
      <c r="D744" s="40" t="s">
        <v>30</v>
      </c>
      <c r="E744" s="40" t="s">
        <v>25</v>
      </c>
      <c r="F744" s="40" t="s">
        <v>2754</v>
      </c>
      <c r="G744" s="40" t="s">
        <v>26</v>
      </c>
      <c r="H744" s="40" t="s">
        <v>33</v>
      </c>
      <c r="I744" s="40"/>
      <c r="J744" s="40">
        <v>24.4</v>
      </c>
      <c r="K744" s="40">
        <v>16.2</v>
      </c>
      <c r="L744" s="40">
        <v>9.5</v>
      </c>
      <c r="M744" s="40"/>
      <c r="N744" s="40"/>
      <c r="O744" s="40"/>
      <c r="P744" s="40"/>
      <c r="Q744" s="40">
        <v>14</v>
      </c>
      <c r="R744" s="40">
        <v>53</v>
      </c>
      <c r="S744" s="40">
        <f t="shared" si="18"/>
        <v>39</v>
      </c>
      <c r="T744" s="40"/>
      <c r="U744" s="40"/>
      <c r="V744" s="40"/>
      <c r="W744" s="40"/>
      <c r="X744" s="40" t="s">
        <v>2755</v>
      </c>
      <c r="Y744" s="40"/>
      <c r="Z744" s="40"/>
      <c r="AA744" s="40"/>
      <c r="AB744" s="40"/>
      <c r="AC744" s="40" t="s">
        <v>2638</v>
      </c>
      <c r="AD744" s="40" t="s">
        <v>2638</v>
      </c>
      <c r="AE744" s="40" t="s">
        <v>2756</v>
      </c>
    </row>
    <row r="745" spans="1:32" s="82" customFormat="1">
      <c r="A745" s="40" t="s">
        <v>2922</v>
      </c>
      <c r="B745" s="94">
        <v>42806</v>
      </c>
      <c r="C745" s="40" t="s">
        <v>644</v>
      </c>
      <c r="D745" s="40" t="s">
        <v>146</v>
      </c>
      <c r="E745" s="40" t="s">
        <v>25</v>
      </c>
      <c r="F745" s="40" t="s">
        <v>2740</v>
      </c>
      <c r="G745" s="40" t="s">
        <v>26</v>
      </c>
      <c r="H745" s="40" t="s">
        <v>33</v>
      </c>
      <c r="I745" s="40"/>
      <c r="J745" s="40">
        <v>22.8</v>
      </c>
      <c r="K745" s="40">
        <v>14.4</v>
      </c>
      <c r="L745" s="40">
        <v>10.7</v>
      </c>
      <c r="M745" s="40"/>
      <c r="N745" s="40"/>
      <c r="O745" s="40"/>
      <c r="P745" s="40"/>
      <c r="Q745" s="40">
        <v>13</v>
      </c>
      <c r="R745" s="40">
        <v>49</v>
      </c>
      <c r="S745" s="40">
        <f t="shared" si="18"/>
        <v>36</v>
      </c>
      <c r="T745" s="40">
        <v>0</v>
      </c>
      <c r="U745" s="40"/>
      <c r="V745" s="40"/>
      <c r="W745" s="40"/>
      <c r="X745" s="40" t="s">
        <v>2741</v>
      </c>
      <c r="Y745" s="40"/>
      <c r="Z745" s="40"/>
      <c r="AA745" s="40"/>
      <c r="AB745" s="40"/>
      <c r="AC745" s="40" t="s">
        <v>2638</v>
      </c>
      <c r="AD745" s="40" t="s">
        <v>216</v>
      </c>
      <c r="AE745" s="40" t="s">
        <v>2742</v>
      </c>
    </row>
    <row r="746" spans="1:32" s="45" customFormat="1">
      <c r="A746" s="102" t="s">
        <v>2919</v>
      </c>
      <c r="B746" s="113">
        <v>42803</v>
      </c>
      <c r="C746" s="102" t="s">
        <v>658</v>
      </c>
      <c r="D746" s="102" t="s">
        <v>35</v>
      </c>
      <c r="E746" s="102" t="s">
        <v>25</v>
      </c>
      <c r="F746" s="111" t="s">
        <v>2700</v>
      </c>
      <c r="G746" s="111" t="s">
        <v>26</v>
      </c>
      <c r="H746" s="111" t="s">
        <v>27</v>
      </c>
      <c r="I746" s="111"/>
      <c r="J746" s="111">
        <v>24.6</v>
      </c>
      <c r="K746" s="111">
        <v>15.2</v>
      </c>
      <c r="L746" s="111">
        <v>24</v>
      </c>
      <c r="M746" s="111"/>
      <c r="N746" s="111"/>
      <c r="O746" s="111"/>
      <c r="P746" s="111"/>
      <c r="Q746" s="111">
        <v>13</v>
      </c>
      <c r="R746" s="111">
        <v>58</v>
      </c>
      <c r="S746" s="111">
        <f t="shared" si="18"/>
        <v>45</v>
      </c>
      <c r="T746" s="111">
        <v>0</v>
      </c>
      <c r="U746" s="102"/>
      <c r="V746" s="102"/>
      <c r="W746" s="102"/>
      <c r="X746" s="102" t="s">
        <v>2709</v>
      </c>
      <c r="Y746" s="102"/>
      <c r="Z746" s="102"/>
      <c r="AA746" s="102"/>
      <c r="AB746" s="102"/>
      <c r="AC746" s="102" t="s">
        <v>2638</v>
      </c>
      <c r="AD746" s="102" t="s">
        <v>70</v>
      </c>
      <c r="AE746" s="102"/>
    </row>
    <row r="747" spans="1:32" s="45" customFormat="1">
      <c r="A747" s="102" t="s">
        <v>2919</v>
      </c>
      <c r="B747" s="113">
        <v>42803</v>
      </c>
      <c r="C747" s="102" t="s">
        <v>639</v>
      </c>
      <c r="D747" s="102" t="s">
        <v>146</v>
      </c>
      <c r="E747" s="102" t="s">
        <v>25</v>
      </c>
      <c r="F747" s="111" t="s">
        <v>3046</v>
      </c>
      <c r="G747" s="111" t="s">
        <v>26</v>
      </c>
      <c r="H747" s="111" t="s">
        <v>27</v>
      </c>
      <c r="I747" s="111"/>
      <c r="J747" s="111">
        <v>31.3</v>
      </c>
      <c r="K747" s="111">
        <v>17.600000000000001</v>
      </c>
      <c r="L747" s="111">
        <v>10.199999999999999</v>
      </c>
      <c r="M747" s="111"/>
      <c r="N747" s="111"/>
      <c r="O747" s="111"/>
      <c r="P747" s="111"/>
      <c r="Q747" s="111">
        <v>13</v>
      </c>
      <c r="R747" s="111">
        <v>71</v>
      </c>
      <c r="S747" s="111">
        <f t="shared" si="18"/>
        <v>58</v>
      </c>
      <c r="T747" s="111">
        <v>0</v>
      </c>
      <c r="U747" s="102"/>
      <c r="V747" s="102"/>
      <c r="W747" s="102"/>
      <c r="X747" s="102" t="s">
        <v>2701</v>
      </c>
      <c r="Y747" s="102"/>
      <c r="Z747" s="102"/>
      <c r="AA747" s="102"/>
      <c r="AB747" s="102"/>
      <c r="AC747" s="102" t="s">
        <v>2638</v>
      </c>
      <c r="AD747" s="102" t="s">
        <v>70</v>
      </c>
      <c r="AE747" s="102" t="s">
        <v>2702</v>
      </c>
    </row>
    <row r="748" spans="1:32" s="82" customFormat="1">
      <c r="A748" s="40" t="s">
        <v>2918</v>
      </c>
      <c r="B748" s="94">
        <v>42802</v>
      </c>
      <c r="C748" s="40" t="s">
        <v>586</v>
      </c>
      <c r="D748" s="40" t="s">
        <v>32</v>
      </c>
      <c r="E748" s="40" t="s">
        <v>25</v>
      </c>
      <c r="F748" s="59" t="s">
        <v>2668</v>
      </c>
      <c r="G748" s="40" t="s">
        <v>224</v>
      </c>
      <c r="H748" s="40" t="s">
        <v>27</v>
      </c>
      <c r="I748" s="40"/>
      <c r="J748" s="40">
        <v>23.7</v>
      </c>
      <c r="K748" s="40">
        <v>14.7</v>
      </c>
      <c r="L748" s="40">
        <v>13.3</v>
      </c>
      <c r="M748" s="40"/>
      <c r="N748" s="40"/>
      <c r="O748" s="40"/>
      <c r="P748" s="40"/>
      <c r="Q748" s="40">
        <v>13</v>
      </c>
      <c r="R748" s="40">
        <v>61</v>
      </c>
      <c r="S748" s="40">
        <f>61-13</f>
        <v>48</v>
      </c>
      <c r="T748" s="40"/>
      <c r="U748" s="40"/>
      <c r="V748" s="40"/>
      <c r="W748" s="40"/>
      <c r="X748" s="40" t="s">
        <v>2669</v>
      </c>
      <c r="Y748" s="40">
        <v>0</v>
      </c>
      <c r="Z748" s="40"/>
      <c r="AA748" s="40"/>
      <c r="AB748" s="40"/>
      <c r="AC748" s="40" t="s">
        <v>2638</v>
      </c>
      <c r="AD748" s="40" t="s">
        <v>1328</v>
      </c>
      <c r="AE748" s="40"/>
    </row>
    <row r="749" spans="1:32" s="82" customFormat="1">
      <c r="A749" s="40" t="s">
        <v>2923</v>
      </c>
      <c r="B749" s="94">
        <v>42807</v>
      </c>
      <c r="C749" s="40" t="s">
        <v>591</v>
      </c>
      <c r="D749" s="40" t="s">
        <v>30</v>
      </c>
      <c r="E749" s="40" t="s">
        <v>25</v>
      </c>
      <c r="F749" s="40" t="s">
        <v>2746</v>
      </c>
      <c r="G749" s="40" t="s">
        <v>224</v>
      </c>
      <c r="H749" s="40" t="s">
        <v>27</v>
      </c>
      <c r="I749" s="40"/>
      <c r="J749" s="40">
        <v>22.6</v>
      </c>
      <c r="K749" s="40">
        <v>16.8</v>
      </c>
      <c r="L749" s="40">
        <v>17.3</v>
      </c>
      <c r="M749" s="40"/>
      <c r="N749" s="40"/>
      <c r="O749" s="40"/>
      <c r="P749" s="40"/>
      <c r="Q749" s="40">
        <v>14</v>
      </c>
      <c r="R749" s="40">
        <v>51</v>
      </c>
      <c r="S749" s="40">
        <f>51-14</f>
        <v>37</v>
      </c>
      <c r="T749" s="40"/>
      <c r="U749" s="40"/>
      <c r="V749" s="40"/>
      <c r="W749" s="40"/>
      <c r="X749" s="40" t="s">
        <v>2747</v>
      </c>
      <c r="Y749" s="40" t="s">
        <v>2748</v>
      </c>
      <c r="Z749" s="40"/>
      <c r="AA749" s="40"/>
      <c r="AB749" s="40"/>
      <c r="AC749" s="40" t="s">
        <v>1328</v>
      </c>
      <c r="AD749" s="40" t="s">
        <v>1328</v>
      </c>
      <c r="AE749" s="40" t="s">
        <v>2749</v>
      </c>
    </row>
    <row r="750" spans="1:32" s="82" customFormat="1">
      <c r="A750" s="40" t="s">
        <v>2916</v>
      </c>
      <c r="B750" s="94">
        <v>42801</v>
      </c>
      <c r="C750" s="40" t="s">
        <v>650</v>
      </c>
      <c r="D750" s="40" t="s">
        <v>30</v>
      </c>
      <c r="E750" s="40" t="s">
        <v>25</v>
      </c>
      <c r="F750" s="59" t="s">
        <v>2654</v>
      </c>
      <c r="G750" s="40" t="s">
        <v>26</v>
      </c>
      <c r="H750" s="40" t="s">
        <v>27</v>
      </c>
      <c r="I750" s="40"/>
      <c r="J750" s="40">
        <v>27</v>
      </c>
      <c r="K750" s="40">
        <v>14.6</v>
      </c>
      <c r="L750" s="40">
        <v>15.9</v>
      </c>
      <c r="M750" s="40"/>
      <c r="N750" s="40"/>
      <c r="O750" s="40"/>
      <c r="P750" s="40"/>
      <c r="Q750" s="40">
        <v>11</v>
      </c>
      <c r="R750" s="40">
        <v>62</v>
      </c>
      <c r="S750" s="40">
        <f>R750-Q750</f>
        <v>51</v>
      </c>
      <c r="T750" s="40">
        <v>9</v>
      </c>
      <c r="U750" s="40"/>
      <c r="V750" s="40"/>
      <c r="W750" s="40"/>
      <c r="X750" s="40" t="s">
        <v>2655</v>
      </c>
      <c r="Y750" s="40" t="s">
        <v>2656</v>
      </c>
      <c r="Z750" s="40"/>
      <c r="AA750" s="40"/>
      <c r="AB750" s="40"/>
      <c r="AC750" s="40" t="s">
        <v>2638</v>
      </c>
      <c r="AD750" s="40" t="s">
        <v>70</v>
      </c>
      <c r="AE750" s="40"/>
    </row>
    <row r="751" spans="1:32" s="82" customFormat="1">
      <c r="A751" s="40" t="s">
        <v>2919</v>
      </c>
      <c r="B751" s="94">
        <v>42803</v>
      </c>
      <c r="C751" s="40" t="s">
        <v>740</v>
      </c>
      <c r="D751" s="40" t="s">
        <v>30</v>
      </c>
      <c r="E751" s="40" t="s">
        <v>25</v>
      </c>
      <c r="F751" s="40" t="s">
        <v>2706</v>
      </c>
      <c r="G751" s="40" t="s">
        <v>224</v>
      </c>
      <c r="H751" s="40" t="s">
        <v>27</v>
      </c>
      <c r="I751" s="40"/>
      <c r="J751" s="40">
        <v>22.2</v>
      </c>
      <c r="K751" s="40">
        <v>16.2</v>
      </c>
      <c r="L751" s="40">
        <v>19</v>
      </c>
      <c r="M751" s="40"/>
      <c r="N751" s="40"/>
      <c r="O751" s="40"/>
      <c r="P751" s="40"/>
      <c r="Q751" s="40">
        <v>13</v>
      </c>
      <c r="R751" s="40">
        <v>54</v>
      </c>
      <c r="S751" s="40">
        <f>R751-Q751</f>
        <v>41</v>
      </c>
      <c r="T751" s="40">
        <v>10</v>
      </c>
      <c r="U751" s="40"/>
      <c r="V751" s="40"/>
      <c r="W751" s="40"/>
      <c r="X751" s="40" t="s">
        <v>2707</v>
      </c>
      <c r="Y751" s="40" t="s">
        <v>2708</v>
      </c>
      <c r="Z751" s="40"/>
      <c r="AA751" s="40"/>
      <c r="AB751" s="40"/>
      <c r="AC751" s="40" t="s">
        <v>2638</v>
      </c>
      <c r="AD751" s="40" t="s">
        <v>70</v>
      </c>
      <c r="AE751" s="40"/>
    </row>
    <row r="752" spans="1:32" s="82" customFormat="1">
      <c r="A752" s="40" t="s">
        <v>2920</v>
      </c>
      <c r="B752" s="94">
        <v>42804</v>
      </c>
      <c r="C752" s="40" t="s">
        <v>590</v>
      </c>
      <c r="D752" s="40" t="s">
        <v>30</v>
      </c>
      <c r="E752" s="40" t="s">
        <v>25</v>
      </c>
      <c r="F752" s="40" t="s">
        <v>2715</v>
      </c>
      <c r="G752" s="40" t="s">
        <v>224</v>
      </c>
      <c r="H752" s="40" t="s">
        <v>90</v>
      </c>
      <c r="I752" s="40" t="s">
        <v>2716</v>
      </c>
      <c r="J752" s="40">
        <v>21.1</v>
      </c>
      <c r="K752" s="40">
        <v>17.899999999999999</v>
      </c>
      <c r="L752" s="40">
        <v>12.4</v>
      </c>
      <c r="M752" s="40"/>
      <c r="N752" s="40"/>
      <c r="O752" s="40"/>
      <c r="P752" s="40"/>
      <c r="Q752" s="40">
        <v>13</v>
      </c>
      <c r="R752" s="40" t="s">
        <v>2652</v>
      </c>
      <c r="S752" s="40" t="s">
        <v>2652</v>
      </c>
      <c r="T752" s="40">
        <v>3</v>
      </c>
      <c r="U752" s="40"/>
      <c r="V752" s="40"/>
      <c r="W752" s="40"/>
      <c r="X752" s="40" t="s">
        <v>2717</v>
      </c>
      <c r="Y752" s="40" t="s">
        <v>2718</v>
      </c>
      <c r="Z752" s="40"/>
      <c r="AA752" s="40"/>
      <c r="AB752" s="40"/>
      <c r="AC752" s="40" t="s">
        <v>2638</v>
      </c>
      <c r="AD752" s="40" t="s">
        <v>1328</v>
      </c>
      <c r="AE752" s="40" t="s">
        <v>2719</v>
      </c>
    </row>
    <row r="753" spans="1:31" s="82" customFormat="1">
      <c r="A753" s="40" t="s">
        <v>2918</v>
      </c>
      <c r="B753" s="94">
        <v>42802</v>
      </c>
      <c r="C753" s="40" t="s">
        <v>658</v>
      </c>
      <c r="D753" s="40" t="s">
        <v>30</v>
      </c>
      <c r="E753" s="40" t="s">
        <v>25</v>
      </c>
      <c r="F753" s="40" t="s">
        <v>2680</v>
      </c>
      <c r="G753" s="40" t="s">
        <v>26</v>
      </c>
      <c r="H753" s="40" t="s">
        <v>27</v>
      </c>
      <c r="I753" s="40"/>
      <c r="J753" s="40">
        <v>25.5</v>
      </c>
      <c r="K753" s="40">
        <v>14.3</v>
      </c>
      <c r="L753" s="40">
        <v>16.2</v>
      </c>
      <c r="M753" s="40"/>
      <c r="N753" s="40"/>
      <c r="O753" s="40"/>
      <c r="P753" s="40"/>
      <c r="Q753" s="40">
        <v>13</v>
      </c>
      <c r="R753" s="40">
        <v>60</v>
      </c>
      <c r="S753" s="40">
        <v>47</v>
      </c>
      <c r="T753" s="40">
        <v>0</v>
      </c>
      <c r="U753" s="40"/>
      <c r="V753" s="40"/>
      <c r="W753" s="40"/>
      <c r="X753" s="40" t="s">
        <v>2681</v>
      </c>
      <c r="Y753" s="40"/>
      <c r="Z753" s="40"/>
      <c r="AA753" s="40"/>
      <c r="AB753" s="40"/>
      <c r="AC753" s="40" t="s">
        <v>2638</v>
      </c>
      <c r="AD753" s="40" t="s">
        <v>70</v>
      </c>
      <c r="AE753" s="40"/>
    </row>
    <row r="754" spans="1:31">
      <c r="A754" s="47"/>
      <c r="B754" s="40"/>
      <c r="C754" s="47"/>
      <c r="D754" s="40"/>
      <c r="E754" s="40"/>
      <c r="H754" s="40"/>
      <c r="I754" s="40"/>
      <c r="J754" s="47"/>
      <c r="K754" s="40"/>
      <c r="L754" s="40"/>
    </row>
    <row r="755" spans="1:31">
      <c r="A755" s="47"/>
      <c r="B755" s="40"/>
      <c r="C755" s="47"/>
      <c r="D755" s="40"/>
      <c r="E755" s="40"/>
      <c r="H755" s="40"/>
      <c r="I755" s="40"/>
      <c r="J755" s="47"/>
      <c r="K755" s="45"/>
      <c r="L755" s="45"/>
    </row>
    <row r="756" spans="1:31">
      <c r="A756" s="47"/>
      <c r="B756" s="40"/>
      <c r="C756" s="47"/>
      <c r="D756" s="40"/>
      <c r="E756" s="40"/>
      <c r="H756" s="40"/>
      <c r="I756" s="40"/>
      <c r="J756" s="47"/>
      <c r="K756" s="40"/>
      <c r="L756" s="40"/>
    </row>
    <row r="757" spans="1:31">
      <c r="A757" s="47"/>
      <c r="B757" s="40"/>
      <c r="C757" s="47"/>
      <c r="D757" s="40"/>
      <c r="E757" s="40"/>
      <c r="H757" s="40"/>
      <c r="I757" s="40"/>
      <c r="J757" s="47"/>
      <c r="K757" s="40"/>
      <c r="L757" s="40"/>
    </row>
    <row r="758" spans="1:31">
      <c r="A758" s="47"/>
      <c r="B758" s="40"/>
      <c r="C758" s="47"/>
      <c r="D758" s="40"/>
      <c r="E758" s="40"/>
      <c r="H758" s="40"/>
      <c r="I758" s="40"/>
      <c r="J758" s="47"/>
      <c r="K758" s="40"/>
      <c r="L758" s="40"/>
    </row>
    <row r="759" spans="1:31">
      <c r="A759" s="47"/>
      <c r="B759" s="40"/>
      <c r="C759" s="47"/>
      <c r="D759" s="40"/>
      <c r="E759" s="40"/>
      <c r="H759" s="43"/>
      <c r="I759" s="43"/>
      <c r="J759" s="43"/>
      <c r="K759" s="40"/>
      <c r="L759" s="40"/>
    </row>
    <row r="760" spans="1:31">
      <c r="A760" s="47"/>
      <c r="B760" s="40"/>
      <c r="C760" s="47"/>
      <c r="D760" s="40"/>
      <c r="E760" s="40"/>
      <c r="H760" s="43"/>
      <c r="I760" s="43"/>
      <c r="J760" s="43"/>
      <c r="K760" s="40"/>
      <c r="L760" s="40"/>
    </row>
    <row r="761" spans="1:31">
      <c r="A761" s="47"/>
      <c r="B761" s="40"/>
      <c r="C761" s="47"/>
      <c r="D761" s="40"/>
      <c r="E761" s="40"/>
      <c r="H761" s="40"/>
      <c r="I761" s="40"/>
      <c r="J761" s="47"/>
      <c r="K761" s="40"/>
      <c r="L761" s="40"/>
    </row>
    <row r="762" spans="1:31">
      <c r="A762" s="47"/>
      <c r="B762" s="40"/>
      <c r="C762" s="47"/>
      <c r="D762" s="40"/>
      <c r="E762" s="40"/>
      <c r="H762" s="40"/>
      <c r="I762" s="40"/>
      <c r="J762" s="47"/>
      <c r="K762" s="40"/>
      <c r="L762" s="40"/>
    </row>
    <row r="763" spans="1:31">
      <c r="A763" s="47"/>
      <c r="B763" s="40"/>
      <c r="C763" s="47"/>
      <c r="D763" s="40"/>
      <c r="E763" s="40"/>
      <c r="H763" s="40"/>
      <c r="I763" s="40"/>
      <c r="J763" s="47"/>
      <c r="K763" s="40"/>
      <c r="L763" s="40"/>
    </row>
    <row r="764" spans="1:31">
      <c r="A764" s="47"/>
      <c r="B764" s="40"/>
      <c r="C764" s="47"/>
      <c r="D764" s="40"/>
      <c r="E764" s="40"/>
      <c r="H764" s="40"/>
      <c r="I764" s="40"/>
      <c r="J764" s="47"/>
      <c r="K764" s="40"/>
      <c r="L764" s="40"/>
    </row>
    <row r="765" spans="1:31">
      <c r="A765" s="73"/>
      <c r="B765" s="40"/>
      <c r="C765" s="47"/>
      <c r="D765" s="40"/>
      <c r="E765" s="40"/>
      <c r="H765" s="40"/>
      <c r="I765" s="40"/>
      <c r="J765" s="40"/>
      <c r="K765" s="40"/>
      <c r="L765" s="40"/>
    </row>
    <row r="766" spans="1:31">
      <c r="A766" s="47"/>
      <c r="B766" s="42"/>
      <c r="C766" s="73"/>
      <c r="D766" s="40"/>
      <c r="E766" s="40"/>
      <c r="H766" s="40"/>
      <c r="I766" s="40"/>
      <c r="J766" s="40"/>
      <c r="K766" s="40"/>
      <c r="L766" s="40"/>
    </row>
    <row r="767" spans="1:31">
      <c r="A767" s="47"/>
      <c r="B767" s="40"/>
      <c r="C767" s="47"/>
      <c r="D767" s="40"/>
      <c r="E767" s="40"/>
      <c r="H767" s="40"/>
      <c r="I767" s="40"/>
      <c r="J767" s="47"/>
      <c r="K767" s="40"/>
      <c r="L767" s="40"/>
    </row>
    <row r="768" spans="1:31">
      <c r="A768" s="47"/>
      <c r="B768" s="40"/>
      <c r="C768" s="47"/>
      <c r="D768" s="40"/>
      <c r="E768" s="40"/>
      <c r="H768" s="40"/>
      <c r="I768" s="40"/>
      <c r="J768" s="47"/>
      <c r="K768" s="40"/>
      <c r="L768" s="40"/>
    </row>
    <row r="769" spans="1:12">
      <c r="A769" s="47"/>
      <c r="B769" s="40"/>
      <c r="C769" s="47"/>
      <c r="D769" s="40"/>
      <c r="E769" s="40"/>
      <c r="H769" s="40"/>
      <c r="I769" s="40"/>
      <c r="J769" s="47"/>
      <c r="K769" s="40"/>
      <c r="L769" s="40"/>
    </row>
    <row r="770" spans="1:12">
      <c r="A770" s="47"/>
      <c r="B770" s="40"/>
      <c r="C770" s="47"/>
      <c r="D770" s="40"/>
      <c r="E770" s="40"/>
      <c r="H770" s="40"/>
      <c r="I770" s="40"/>
      <c r="J770" s="47"/>
      <c r="K770" s="41"/>
      <c r="L770" s="41"/>
    </row>
    <row r="771" spans="1:12">
      <c r="A771" s="47"/>
      <c r="B771" s="40"/>
      <c r="C771" s="47"/>
      <c r="D771" s="40"/>
      <c r="E771" s="40"/>
      <c r="H771" s="40"/>
      <c r="I771" s="40"/>
      <c r="J771" s="47"/>
      <c r="K771" s="40"/>
      <c r="L771" s="40"/>
    </row>
    <row r="772" spans="1:12">
      <c r="A772" s="47"/>
      <c r="B772" s="40"/>
      <c r="C772" s="47"/>
      <c r="D772" s="40"/>
      <c r="E772" s="40"/>
      <c r="H772" s="40"/>
      <c r="I772" s="40"/>
      <c r="J772" s="47"/>
      <c r="K772" s="40"/>
      <c r="L772" s="40"/>
    </row>
    <row r="773" spans="1:12">
      <c r="A773" s="47"/>
      <c r="B773" s="40"/>
      <c r="C773" s="47"/>
      <c r="D773" s="40"/>
      <c r="E773" s="40"/>
      <c r="H773" s="40"/>
      <c r="I773" s="40"/>
      <c r="J773" s="47"/>
      <c r="K773" s="40"/>
      <c r="L773" s="40"/>
    </row>
    <row r="774" spans="1:12">
      <c r="A774" s="47"/>
      <c r="B774" s="40"/>
      <c r="C774" s="47"/>
      <c r="D774" s="40"/>
      <c r="E774" s="40"/>
      <c r="H774" s="40"/>
      <c r="I774" s="40"/>
      <c r="J774" s="47"/>
      <c r="K774" s="40"/>
      <c r="L774" s="40"/>
    </row>
    <row r="775" spans="1:12">
      <c r="A775" s="47"/>
      <c r="B775" s="40"/>
      <c r="C775" s="47"/>
      <c r="D775" s="40"/>
      <c r="E775" s="40"/>
      <c r="H775" s="40"/>
      <c r="I775" s="40"/>
      <c r="J775" s="47"/>
      <c r="K775" s="40"/>
      <c r="L775" s="40"/>
    </row>
    <row r="776" spans="1:12">
      <c r="A776" s="47"/>
      <c r="B776" s="40"/>
      <c r="C776" s="47"/>
      <c r="D776" s="40"/>
      <c r="E776" s="40"/>
      <c r="H776" s="43"/>
      <c r="I776" s="43"/>
      <c r="J776" s="43"/>
      <c r="K776" s="40"/>
      <c r="L776" s="40"/>
    </row>
    <row r="777" spans="1:12">
      <c r="A777" s="47"/>
      <c r="B777" s="40"/>
      <c r="C777" s="47"/>
      <c r="D777" s="40"/>
      <c r="E777" s="40"/>
      <c r="H777" s="40"/>
      <c r="I777" s="40"/>
      <c r="J777" s="47"/>
      <c r="K777" s="40"/>
      <c r="L777" s="40"/>
    </row>
    <row r="778" spans="1:12">
      <c r="A778" s="47"/>
      <c r="B778" s="40"/>
      <c r="C778" s="47"/>
      <c r="D778" s="40"/>
      <c r="E778" s="40"/>
      <c r="H778" s="40"/>
      <c r="I778" s="40"/>
      <c r="J778" s="47"/>
      <c r="K778" s="40"/>
      <c r="L778" s="40"/>
    </row>
    <row r="779" spans="1:12">
      <c r="A779" s="47"/>
      <c r="B779" s="40"/>
      <c r="C779" s="47"/>
      <c r="D779" s="40"/>
      <c r="E779" s="40"/>
      <c r="H779" s="40"/>
      <c r="I779" s="40"/>
      <c r="J779" s="40"/>
      <c r="K779" s="40"/>
      <c r="L779" s="40"/>
    </row>
    <row r="780" spans="1:12">
      <c r="A780" s="74"/>
      <c r="B780" s="40"/>
      <c r="C780" s="47"/>
      <c r="D780" s="40"/>
      <c r="E780" s="40"/>
      <c r="H780" s="40"/>
      <c r="I780" s="40"/>
      <c r="J780" s="47"/>
      <c r="K780" s="40"/>
      <c r="L780" s="40"/>
    </row>
    <row r="781" spans="1:12">
      <c r="A781" s="47"/>
      <c r="B781" s="40"/>
      <c r="C781" s="74"/>
      <c r="D781" s="40"/>
      <c r="E781" s="40"/>
      <c r="H781" s="40"/>
      <c r="I781" s="40"/>
      <c r="J781" s="47"/>
      <c r="K781" s="40"/>
      <c r="L781" s="40"/>
    </row>
    <row r="782" spans="1:12">
      <c r="A782" s="47"/>
      <c r="B782" s="40"/>
      <c r="C782" s="47"/>
      <c r="D782" s="40"/>
      <c r="E782" s="40"/>
      <c r="H782" s="40"/>
      <c r="I782" s="40"/>
      <c r="J782" s="47"/>
      <c r="K782" s="40"/>
      <c r="L782" s="40"/>
    </row>
    <row r="783" spans="1:12">
      <c r="A783" s="47"/>
      <c r="B783" s="40"/>
      <c r="C783" s="47"/>
      <c r="D783" s="40"/>
      <c r="E783" s="40"/>
      <c r="H783" s="40"/>
      <c r="I783" s="40"/>
      <c r="J783" s="47"/>
      <c r="K783" s="40"/>
      <c r="L783" s="40"/>
    </row>
    <row r="784" spans="1:12">
      <c r="A784" s="47"/>
      <c r="B784" s="40"/>
      <c r="C784" s="47"/>
      <c r="D784" s="40"/>
      <c r="E784" s="40"/>
      <c r="H784" s="40"/>
      <c r="I784" s="40"/>
      <c r="J784" s="40"/>
      <c r="K784" s="40"/>
      <c r="L784" s="40"/>
    </row>
    <row r="785" spans="1:12">
      <c r="A785" s="47"/>
      <c r="B785" s="40"/>
      <c r="C785" s="47"/>
      <c r="D785" s="40"/>
      <c r="E785" s="40"/>
      <c r="H785" s="40"/>
      <c r="I785" s="40"/>
      <c r="J785" s="40"/>
      <c r="K785" s="40"/>
      <c r="L785" s="40"/>
    </row>
    <row r="786" spans="1:12">
      <c r="A786" s="47"/>
      <c r="B786" s="40"/>
      <c r="C786" s="47"/>
      <c r="D786" s="40"/>
      <c r="E786" s="40"/>
      <c r="H786" s="40"/>
      <c r="I786" s="40"/>
      <c r="J786" s="40"/>
      <c r="K786" s="40"/>
      <c r="L786" s="40"/>
    </row>
    <row r="787" spans="1:12">
      <c r="A787" s="47"/>
      <c r="B787" s="40"/>
      <c r="C787" s="47"/>
      <c r="D787" s="40"/>
      <c r="E787" s="40"/>
      <c r="H787" s="40"/>
      <c r="I787" s="40"/>
      <c r="J787" s="47"/>
      <c r="K787" s="40"/>
      <c r="L787" s="40"/>
    </row>
    <row r="788" spans="1:12">
      <c r="A788" s="47"/>
      <c r="B788" s="40"/>
      <c r="C788" s="47"/>
      <c r="D788" s="40"/>
      <c r="E788" s="40"/>
      <c r="H788" s="40"/>
      <c r="I788" s="40"/>
      <c r="J788" s="40"/>
      <c r="K788" s="40"/>
      <c r="L788" s="40"/>
    </row>
    <row r="789" spans="1:12">
      <c r="A789" s="47"/>
      <c r="B789" s="40"/>
      <c r="C789" s="47"/>
      <c r="D789" s="40"/>
      <c r="E789" s="40"/>
      <c r="H789" s="40"/>
      <c r="I789" s="40"/>
      <c r="J789" s="47"/>
      <c r="K789" s="40"/>
      <c r="L789" s="40"/>
    </row>
    <row r="790" spans="1:12">
      <c r="A790" s="47"/>
      <c r="B790" s="40"/>
      <c r="C790" s="47"/>
      <c r="D790" s="40"/>
      <c r="E790" s="40"/>
      <c r="H790" s="40"/>
      <c r="I790" s="40"/>
      <c r="J790" s="47"/>
      <c r="K790" s="40"/>
      <c r="L790" s="40"/>
    </row>
    <row r="791" spans="1:12">
      <c r="A791" s="47"/>
      <c r="B791" s="40"/>
      <c r="C791" s="47"/>
      <c r="D791" s="40"/>
      <c r="E791" s="40"/>
      <c r="H791" s="40"/>
      <c r="I791" s="40"/>
      <c r="J791" s="47"/>
      <c r="K791" s="40"/>
      <c r="L791" s="40"/>
    </row>
    <row r="792" spans="1:12">
      <c r="A792" s="47"/>
      <c r="B792" s="40"/>
      <c r="C792" s="47"/>
      <c r="D792" s="40"/>
      <c r="E792" s="40"/>
      <c r="H792" s="40"/>
      <c r="I792" s="40"/>
      <c r="J792" s="47"/>
      <c r="K792" s="40"/>
      <c r="L792" s="40"/>
    </row>
    <row r="793" spans="1:12">
      <c r="A793" s="47"/>
      <c r="B793" s="40"/>
      <c r="C793" s="47"/>
      <c r="D793" s="40"/>
      <c r="E793" s="40"/>
      <c r="H793" s="40"/>
      <c r="I793" s="40"/>
      <c r="J793" s="47"/>
      <c r="K793" s="40"/>
      <c r="L793" s="40"/>
    </row>
    <row r="794" spans="1:12">
      <c r="A794" s="47"/>
      <c r="B794" s="40"/>
      <c r="C794" s="47"/>
      <c r="D794" s="40"/>
      <c r="E794" s="40"/>
      <c r="H794" s="40"/>
      <c r="I794" s="40"/>
      <c r="J794" s="47"/>
      <c r="K794" s="40"/>
      <c r="L794" s="40"/>
    </row>
    <row r="795" spans="1:12">
      <c r="A795" s="47"/>
      <c r="B795" s="40"/>
      <c r="C795" s="47"/>
      <c r="D795" s="40"/>
      <c r="E795" s="40"/>
      <c r="H795" s="40"/>
      <c r="I795" s="40"/>
      <c r="J795" s="47"/>
      <c r="K795" s="40"/>
      <c r="L795" s="40"/>
    </row>
    <row r="796" spans="1:12">
      <c r="A796" s="47"/>
      <c r="B796" s="40"/>
      <c r="C796" s="47"/>
      <c r="D796" s="40"/>
      <c r="E796" s="40"/>
      <c r="H796" s="40"/>
      <c r="I796" s="40"/>
      <c r="J796" s="47"/>
      <c r="K796" s="40"/>
      <c r="L796" s="40"/>
    </row>
    <row r="797" spans="1:12">
      <c r="A797" s="47"/>
      <c r="B797" s="40"/>
      <c r="C797" s="47"/>
      <c r="D797" s="40"/>
      <c r="E797" s="40"/>
      <c r="H797" s="40"/>
      <c r="I797" s="40"/>
      <c r="J797" s="47"/>
      <c r="K797" s="40"/>
      <c r="L797" s="40"/>
    </row>
    <row r="798" spans="1:12">
      <c r="A798" s="47"/>
      <c r="B798" s="40"/>
      <c r="C798" s="47"/>
      <c r="D798" s="40"/>
      <c r="E798" s="40"/>
      <c r="H798" s="40"/>
      <c r="I798" s="40"/>
      <c r="J798" s="47"/>
      <c r="K798" s="40"/>
      <c r="L798" s="40"/>
    </row>
    <row r="799" spans="1:12">
      <c r="A799" s="47"/>
      <c r="B799" s="40"/>
      <c r="C799" s="47"/>
      <c r="D799" s="40"/>
      <c r="E799" s="40"/>
      <c r="H799" s="40"/>
      <c r="I799" s="40"/>
      <c r="J799" s="47"/>
      <c r="K799" s="40"/>
      <c r="L799" s="40"/>
    </row>
    <row r="800" spans="1:12">
      <c r="A800" s="47"/>
      <c r="B800" s="40"/>
      <c r="C800" s="47"/>
      <c r="D800" s="40"/>
      <c r="E800" s="40"/>
      <c r="H800" s="40"/>
      <c r="I800" s="40"/>
      <c r="J800" s="47"/>
      <c r="K800" s="40"/>
      <c r="L800" s="40"/>
    </row>
    <row r="801" spans="1:12">
      <c r="A801" s="47"/>
      <c r="B801" s="40"/>
      <c r="C801" s="47"/>
      <c r="D801" s="40"/>
      <c r="E801" s="40"/>
      <c r="H801" s="40"/>
      <c r="I801" s="40"/>
      <c r="J801" s="47"/>
      <c r="K801" s="40"/>
      <c r="L801" s="40"/>
    </row>
    <row r="802" spans="1:12">
      <c r="A802" s="74"/>
      <c r="B802" s="40"/>
      <c r="C802" s="47"/>
      <c r="D802" s="40"/>
      <c r="E802" s="40"/>
      <c r="H802" s="40"/>
      <c r="I802" s="40"/>
      <c r="J802" s="47"/>
      <c r="K802" s="40"/>
      <c r="L802" s="40"/>
    </row>
    <row r="803" spans="1:12">
      <c r="A803" s="47"/>
      <c r="B803" s="40"/>
      <c r="C803" s="74"/>
      <c r="D803" s="40"/>
      <c r="E803" s="40"/>
      <c r="H803" s="40"/>
      <c r="I803" s="40"/>
      <c r="J803" s="47"/>
      <c r="K803" s="40"/>
      <c r="L803" s="40"/>
    </row>
    <row r="804" spans="1:12">
      <c r="A804" s="47"/>
      <c r="B804" s="40"/>
      <c r="C804" s="47"/>
      <c r="D804" s="40"/>
      <c r="E804" s="40"/>
      <c r="H804" s="40"/>
      <c r="I804" s="40"/>
      <c r="J804" s="47"/>
      <c r="K804" s="40"/>
      <c r="L804" s="40"/>
    </row>
    <row r="805" spans="1:12">
      <c r="A805" s="47"/>
      <c r="B805" s="40"/>
      <c r="C805" s="47"/>
      <c r="D805" s="41"/>
      <c r="E805" s="41"/>
      <c r="H805" s="40"/>
      <c r="I805" s="40"/>
      <c r="J805" s="47"/>
      <c r="K805" s="40"/>
      <c r="L805" s="40"/>
    </row>
    <row r="806" spans="1:12">
      <c r="A806" s="47"/>
      <c r="B806" s="40"/>
      <c r="C806" s="47"/>
      <c r="D806" s="45"/>
      <c r="E806" s="45"/>
      <c r="H806" s="40"/>
      <c r="I806" s="40"/>
      <c r="J806" s="47"/>
      <c r="K806" s="40"/>
      <c r="L806" s="40"/>
    </row>
    <row r="807" spans="1:12">
      <c r="A807" s="47"/>
      <c r="B807" s="40"/>
      <c r="C807" s="47"/>
      <c r="D807" s="42"/>
      <c r="E807" s="42"/>
      <c r="H807" s="40"/>
      <c r="I807" s="40"/>
      <c r="J807" s="47"/>
      <c r="K807" s="40"/>
      <c r="L807" s="40"/>
    </row>
    <row r="808" spans="1:12">
      <c r="A808" s="47"/>
      <c r="B808" s="40"/>
      <c r="C808" s="47"/>
      <c r="D808" s="40"/>
      <c r="E808" s="40"/>
      <c r="H808" s="40"/>
      <c r="I808" s="40"/>
      <c r="J808" s="47"/>
      <c r="K808" s="40"/>
      <c r="L808" s="40"/>
    </row>
    <row r="809" spans="1:12">
      <c r="A809" s="47"/>
      <c r="B809" s="40"/>
      <c r="C809" s="47"/>
      <c r="D809" s="40"/>
      <c r="E809" s="40"/>
      <c r="H809" s="40"/>
      <c r="I809" s="40"/>
      <c r="J809" s="47"/>
      <c r="K809" s="40"/>
      <c r="L809" s="40"/>
    </row>
    <row r="810" spans="1:12">
      <c r="A810" s="47"/>
      <c r="B810" s="40"/>
      <c r="C810" s="47"/>
      <c r="D810" s="42"/>
      <c r="E810" s="42"/>
      <c r="H810" s="40"/>
      <c r="I810" s="40"/>
      <c r="J810" s="47"/>
      <c r="K810" s="40"/>
      <c r="L810" s="40"/>
    </row>
    <row r="811" spans="1:12">
      <c r="A811" s="47"/>
      <c r="B811" s="40"/>
      <c r="C811" s="47"/>
      <c r="D811" s="40"/>
      <c r="E811" s="40"/>
      <c r="H811" s="40"/>
      <c r="I811" s="40"/>
      <c r="J811" s="40"/>
      <c r="K811" s="40"/>
      <c r="L811" s="40"/>
    </row>
    <row r="812" spans="1:12">
      <c r="A812" s="47"/>
      <c r="B812" s="40"/>
      <c r="C812" s="47"/>
      <c r="D812" s="40"/>
      <c r="E812" s="40"/>
      <c r="H812" s="40"/>
      <c r="I812" s="40"/>
      <c r="J812" s="40"/>
      <c r="K812" s="40"/>
      <c r="L812" s="40"/>
    </row>
    <row r="813" spans="1:12">
      <c r="A813" s="47"/>
      <c r="B813" s="40"/>
      <c r="C813" s="47"/>
      <c r="D813" s="40"/>
      <c r="E813" s="40"/>
      <c r="H813" s="40"/>
      <c r="I813" s="40"/>
      <c r="J813" s="40"/>
      <c r="K813" s="40"/>
      <c r="L813" s="40"/>
    </row>
    <row r="814" spans="1:12">
      <c r="A814" s="47"/>
      <c r="B814" s="40"/>
      <c r="C814" s="47"/>
      <c r="D814" s="40"/>
      <c r="E814" s="40"/>
      <c r="H814" s="40"/>
      <c r="I814" s="40"/>
      <c r="J814" s="40"/>
      <c r="K814" s="40"/>
      <c r="L814" s="40"/>
    </row>
    <row r="815" spans="1:12">
      <c r="A815" s="47"/>
      <c r="B815" s="40"/>
      <c r="C815" s="47"/>
      <c r="D815" s="40"/>
      <c r="E815" s="40"/>
      <c r="H815" s="43"/>
      <c r="I815" s="43"/>
      <c r="J815" s="43"/>
      <c r="K815" s="40"/>
      <c r="L815" s="40"/>
    </row>
    <row r="816" spans="1:12">
      <c r="A816" s="47"/>
      <c r="B816" s="40"/>
      <c r="C816" s="47"/>
      <c r="D816" s="40"/>
      <c r="E816" s="40"/>
      <c r="H816" s="40"/>
      <c r="I816" s="40"/>
      <c r="J816" s="47"/>
      <c r="K816" s="40"/>
      <c r="L816" s="40"/>
    </row>
    <row r="817" spans="1:12">
      <c r="A817" s="47"/>
      <c r="B817" s="40"/>
      <c r="C817" s="47"/>
      <c r="D817" s="40"/>
      <c r="E817" s="40"/>
      <c r="H817" s="40"/>
      <c r="I817" s="40"/>
      <c r="J817" s="47"/>
      <c r="K817" s="40"/>
      <c r="L817" s="40"/>
    </row>
    <row r="818" spans="1:12">
      <c r="A818" s="47"/>
      <c r="B818" s="40"/>
      <c r="C818" s="47"/>
      <c r="D818" s="40"/>
      <c r="E818" s="40"/>
      <c r="H818" s="40"/>
      <c r="I818" s="40"/>
      <c r="J818" s="47"/>
      <c r="K818" s="40"/>
      <c r="L818" s="40"/>
    </row>
    <row r="819" spans="1:12">
      <c r="A819" s="47"/>
      <c r="B819" s="40"/>
      <c r="C819" s="47"/>
      <c r="D819" s="40"/>
      <c r="E819" s="40"/>
      <c r="H819" s="40"/>
      <c r="I819" s="40"/>
      <c r="J819" s="47"/>
      <c r="K819" s="40"/>
      <c r="L819" s="40"/>
    </row>
    <row r="820" spans="1:12">
      <c r="A820" s="47"/>
      <c r="B820" s="40"/>
      <c r="C820" s="47"/>
      <c r="D820" s="40"/>
      <c r="E820" s="40"/>
      <c r="H820" s="40"/>
      <c r="I820" s="40"/>
      <c r="J820" s="47"/>
      <c r="K820" s="40"/>
      <c r="L820" s="40"/>
    </row>
    <row r="821" spans="1:12">
      <c r="A821" s="47"/>
      <c r="B821" s="40"/>
      <c r="C821" s="47"/>
      <c r="D821" s="40"/>
      <c r="E821" s="40"/>
      <c r="H821" s="44"/>
      <c r="I821" s="44"/>
      <c r="J821" s="44"/>
      <c r="K821" s="40"/>
      <c r="L821" s="40"/>
    </row>
    <row r="822" spans="1:12">
      <c r="A822" s="47"/>
      <c r="B822" s="40"/>
      <c r="C822" s="47"/>
      <c r="D822" s="40"/>
      <c r="E822" s="40"/>
      <c r="H822" s="40"/>
      <c r="I822" s="40"/>
      <c r="J822" s="40"/>
      <c r="K822" s="40"/>
      <c r="L822" s="40"/>
    </row>
    <row r="823" spans="1:12">
      <c r="A823" s="47"/>
      <c r="B823" s="40"/>
      <c r="C823" s="47"/>
      <c r="D823" s="40"/>
      <c r="E823" s="40"/>
      <c r="H823" s="43"/>
      <c r="I823" s="43"/>
      <c r="J823" s="43"/>
      <c r="K823" s="40"/>
      <c r="L823" s="40"/>
    </row>
    <row r="824" spans="1:12">
      <c r="A824" s="47"/>
      <c r="B824" s="40"/>
      <c r="C824" s="47"/>
      <c r="D824" s="40"/>
      <c r="E824" s="40"/>
      <c r="H824" s="40"/>
      <c r="I824" s="40"/>
      <c r="J824" s="40"/>
      <c r="K824" s="40"/>
      <c r="L824" s="40"/>
    </row>
    <row r="825" spans="1:12">
      <c r="A825" s="71"/>
      <c r="B825" s="40"/>
      <c r="C825" s="47"/>
      <c r="D825" s="42"/>
      <c r="E825" s="42"/>
      <c r="H825" s="40"/>
      <c r="I825" s="40"/>
      <c r="J825" s="47"/>
      <c r="K825" s="40"/>
      <c r="L825" s="40"/>
    </row>
    <row r="826" spans="1:12">
      <c r="A826" s="47"/>
      <c r="B826" s="41"/>
      <c r="C826" s="71"/>
      <c r="D826" s="40"/>
      <c r="E826" s="40"/>
      <c r="H826" s="40"/>
      <c r="I826" s="40"/>
      <c r="J826" s="47"/>
      <c r="K826" s="40"/>
      <c r="L826" s="40"/>
    </row>
    <row r="827" spans="1:12">
      <c r="A827" s="47"/>
      <c r="B827" s="40"/>
      <c r="C827" s="47"/>
      <c r="D827" s="40"/>
      <c r="E827" s="40"/>
      <c r="H827" s="40"/>
      <c r="I827" s="40"/>
      <c r="J827" s="47"/>
      <c r="K827" s="40"/>
      <c r="L827" s="40"/>
    </row>
    <row r="828" spans="1:12">
      <c r="A828" s="47"/>
      <c r="B828" s="40"/>
      <c r="C828" s="47"/>
      <c r="D828" s="41"/>
      <c r="E828" s="41"/>
      <c r="H828" s="40"/>
      <c r="I828" s="40"/>
      <c r="J828" s="47"/>
      <c r="K828" s="40"/>
      <c r="L828" s="40"/>
    </row>
    <row r="829" spans="1:12">
      <c r="A829" s="47"/>
      <c r="B829" s="40"/>
      <c r="C829" s="47"/>
      <c r="D829" s="40"/>
      <c r="E829" s="40"/>
      <c r="H829" s="40"/>
      <c r="I829" s="40"/>
      <c r="J829" s="47"/>
      <c r="K829" s="40"/>
      <c r="L829" s="40"/>
    </row>
    <row r="830" spans="1:12">
      <c r="A830" s="47"/>
      <c r="B830" s="40"/>
      <c r="C830" s="47"/>
      <c r="D830" s="40"/>
      <c r="E830" s="40"/>
      <c r="H830" s="40"/>
      <c r="I830" s="40"/>
      <c r="J830" s="47"/>
      <c r="K830" s="40"/>
      <c r="L830" s="40"/>
    </row>
    <row r="831" spans="1:12">
      <c r="A831" s="47"/>
      <c r="B831" s="40"/>
      <c r="C831" s="47"/>
      <c r="D831" s="40"/>
      <c r="E831" s="40"/>
      <c r="H831" s="40"/>
      <c r="I831" s="40"/>
      <c r="J831" s="47"/>
      <c r="K831" s="40"/>
      <c r="L831" s="40"/>
    </row>
    <row r="832" spans="1:12">
      <c r="A832" s="47"/>
      <c r="B832" s="40"/>
      <c r="C832" s="47"/>
      <c r="D832" s="40"/>
      <c r="E832" s="40"/>
      <c r="H832" s="40"/>
      <c r="I832" s="40"/>
      <c r="J832" s="40"/>
      <c r="K832" s="40"/>
      <c r="L832" s="40"/>
    </row>
    <row r="833" spans="1:12">
      <c r="A833" s="47"/>
      <c r="B833" s="40"/>
      <c r="C833" s="47"/>
      <c r="D833" s="40"/>
      <c r="E833" s="40"/>
      <c r="H833" s="40"/>
      <c r="I833" s="40"/>
      <c r="J833" s="47"/>
      <c r="K833" s="40"/>
      <c r="L833" s="40"/>
    </row>
    <row r="834" spans="1:12">
      <c r="A834" s="47"/>
      <c r="B834" s="40"/>
      <c r="C834" s="47"/>
      <c r="D834" s="42"/>
      <c r="E834" s="42"/>
      <c r="H834" s="40"/>
      <c r="I834" s="40"/>
      <c r="J834" s="59"/>
      <c r="K834" s="40"/>
      <c r="L834" s="40"/>
    </row>
    <row r="835" spans="1:12">
      <c r="A835" s="47"/>
      <c r="B835" s="40"/>
      <c r="C835" s="47"/>
      <c r="D835" s="40"/>
      <c r="E835" s="40"/>
      <c r="H835" s="40"/>
      <c r="I835" s="40"/>
      <c r="J835" s="40"/>
      <c r="K835" s="40"/>
      <c r="L835" s="40"/>
    </row>
    <row r="836" spans="1:12">
      <c r="A836" s="43"/>
      <c r="B836" s="40"/>
      <c r="C836" s="47"/>
      <c r="D836" s="40"/>
      <c r="E836" s="40"/>
      <c r="H836" s="40"/>
      <c r="I836" s="40"/>
      <c r="J836" s="40"/>
      <c r="K836" s="40"/>
      <c r="L836" s="40"/>
    </row>
    <row r="837" spans="1:12">
      <c r="A837" s="47"/>
      <c r="B837" s="43"/>
      <c r="C837" s="43"/>
      <c r="D837" s="40"/>
      <c r="E837" s="40"/>
      <c r="H837" s="43"/>
      <c r="I837" s="43"/>
      <c r="J837" s="43"/>
      <c r="K837" s="40"/>
      <c r="L837" s="40"/>
    </row>
    <row r="838" spans="1:12">
      <c r="A838" s="47"/>
      <c r="B838" s="40"/>
      <c r="C838" s="47"/>
      <c r="D838" s="40"/>
      <c r="E838" s="40"/>
      <c r="H838" s="40"/>
      <c r="I838" s="40"/>
      <c r="J838" s="47"/>
      <c r="K838" s="40"/>
      <c r="L838" s="40"/>
    </row>
    <row r="839" spans="1:12">
      <c r="A839" s="47"/>
      <c r="B839" s="40"/>
      <c r="C839" s="47"/>
      <c r="D839" s="40"/>
      <c r="E839" s="40"/>
      <c r="H839" s="40"/>
      <c r="I839" s="40"/>
      <c r="J839" s="47"/>
      <c r="K839" s="40"/>
      <c r="L839" s="40"/>
    </row>
    <row r="840" spans="1:12">
      <c r="A840" s="47"/>
      <c r="B840" s="40"/>
      <c r="C840" s="47"/>
      <c r="D840" s="40"/>
      <c r="E840" s="40"/>
      <c r="H840" s="40"/>
      <c r="I840" s="40"/>
      <c r="J840" s="40"/>
      <c r="K840" s="40"/>
      <c r="L840" s="40"/>
    </row>
    <row r="841" spans="1:12">
      <c r="A841" s="47"/>
      <c r="B841" s="40"/>
      <c r="C841" s="47"/>
      <c r="D841" s="40"/>
      <c r="E841" s="40"/>
      <c r="H841" s="43"/>
      <c r="I841" s="43"/>
      <c r="J841" s="43"/>
      <c r="K841" s="40"/>
      <c r="L841" s="40"/>
    </row>
    <row r="842" spans="1:12">
      <c r="A842" s="47"/>
      <c r="B842" s="40"/>
      <c r="C842" s="47"/>
      <c r="D842" s="40"/>
      <c r="E842" s="40"/>
      <c r="H842" s="40"/>
      <c r="I842" s="40"/>
      <c r="J842" s="47"/>
      <c r="K842" s="40"/>
      <c r="L842" s="40"/>
    </row>
    <row r="843" spans="1:12">
      <c r="A843" s="47"/>
      <c r="B843" s="40"/>
      <c r="C843" s="47"/>
      <c r="D843" s="40"/>
      <c r="E843" s="40"/>
      <c r="H843" s="40"/>
      <c r="I843" s="40"/>
      <c r="J843" s="47"/>
      <c r="K843" s="40"/>
      <c r="L843" s="40"/>
    </row>
    <row r="844" spans="1:12">
      <c r="A844" s="47"/>
      <c r="B844" s="40"/>
      <c r="C844" s="47"/>
      <c r="D844" s="40"/>
      <c r="E844" s="40"/>
      <c r="H844" s="40"/>
      <c r="I844" s="40"/>
      <c r="J844" s="40"/>
      <c r="K844" s="40"/>
      <c r="L844" s="40"/>
    </row>
    <row r="845" spans="1:12">
      <c r="A845" s="47"/>
      <c r="B845" s="40"/>
      <c r="C845" s="47"/>
      <c r="D845" s="40"/>
      <c r="E845" s="40"/>
      <c r="H845" s="40"/>
      <c r="I845" s="40"/>
      <c r="J845" s="40"/>
      <c r="K845" s="40"/>
      <c r="L845" s="40"/>
    </row>
    <row r="846" spans="1:12">
      <c r="A846" s="47"/>
      <c r="B846" s="40"/>
      <c r="C846" s="47"/>
      <c r="D846" s="40"/>
      <c r="E846" s="40"/>
      <c r="H846" s="40"/>
      <c r="I846" s="40"/>
      <c r="J846" s="47"/>
      <c r="K846" s="40"/>
      <c r="L846" s="40"/>
    </row>
    <row r="847" spans="1:12">
      <c r="A847" s="47"/>
      <c r="B847" s="40"/>
      <c r="C847" s="47"/>
      <c r="D847" s="40"/>
      <c r="E847" s="40"/>
      <c r="H847" s="40"/>
      <c r="I847" s="40"/>
      <c r="J847" s="47"/>
      <c r="K847" s="40"/>
      <c r="L847" s="40"/>
    </row>
    <row r="848" spans="1:12">
      <c r="A848" s="47"/>
      <c r="B848" s="40"/>
      <c r="C848" s="47"/>
      <c r="D848" s="40"/>
      <c r="E848" s="40"/>
      <c r="H848" s="44"/>
      <c r="I848" s="44"/>
      <c r="J848" s="44"/>
      <c r="K848" s="40"/>
      <c r="L848" s="40"/>
    </row>
    <row r="849" spans="1:12">
      <c r="A849" s="47"/>
      <c r="B849" s="40"/>
      <c r="C849" s="47"/>
      <c r="D849" s="40"/>
      <c r="E849" s="40"/>
      <c r="H849" s="43"/>
      <c r="I849" s="43"/>
      <c r="J849" s="43"/>
      <c r="K849" s="40"/>
      <c r="L849" s="40"/>
    </row>
    <row r="850" spans="1:12">
      <c r="A850" s="47"/>
      <c r="B850" s="40"/>
      <c r="C850" s="47"/>
      <c r="D850" s="42"/>
      <c r="E850" s="42"/>
      <c r="H850" s="43"/>
      <c r="I850" s="43"/>
      <c r="J850" s="76"/>
      <c r="K850" s="40"/>
      <c r="L850" s="40"/>
    </row>
    <row r="851" spans="1:12">
      <c r="A851" s="47"/>
      <c r="B851" s="40"/>
      <c r="C851" s="47"/>
      <c r="D851" s="40"/>
      <c r="E851" s="40"/>
      <c r="H851" s="40"/>
      <c r="I851" s="40"/>
      <c r="J851" s="47"/>
      <c r="K851" s="40"/>
      <c r="L851" s="40"/>
    </row>
    <row r="852" spans="1:12">
      <c r="A852" s="40"/>
      <c r="B852" s="40"/>
      <c r="C852" s="47"/>
      <c r="D852" s="40"/>
      <c r="E852" s="40"/>
      <c r="H852" s="40"/>
      <c r="I852" s="40"/>
      <c r="J852" s="47"/>
      <c r="K852" s="40"/>
      <c r="L852" s="40"/>
    </row>
    <row r="853" spans="1:12">
      <c r="A853" s="47"/>
      <c r="B853" s="40"/>
      <c r="C853" s="40"/>
      <c r="D853" s="40"/>
      <c r="E853" s="40"/>
      <c r="H853" s="40"/>
      <c r="I853" s="40"/>
      <c r="J853" s="47"/>
      <c r="K853" s="40"/>
      <c r="L853" s="40"/>
    </row>
    <row r="854" spans="1:12">
      <c r="A854" s="47"/>
      <c r="B854" s="40"/>
      <c r="C854" s="47"/>
      <c r="D854" s="40"/>
      <c r="E854" s="40"/>
      <c r="H854" s="40"/>
      <c r="I854" s="40"/>
      <c r="J854" s="47"/>
      <c r="K854" s="40"/>
      <c r="L854" s="40"/>
    </row>
    <row r="855" spans="1:12">
      <c r="A855" s="47"/>
      <c r="B855" s="40"/>
      <c r="C855" s="47"/>
      <c r="D855" s="40"/>
      <c r="E855" s="40"/>
      <c r="H855" s="40"/>
      <c r="I855" s="40"/>
      <c r="J855" s="40"/>
      <c r="K855" s="40"/>
      <c r="L855" s="40"/>
    </row>
    <row r="856" spans="1:12">
      <c r="A856" s="47"/>
      <c r="B856" s="40"/>
      <c r="C856" s="47"/>
      <c r="D856" s="40"/>
      <c r="E856" s="40"/>
      <c r="H856" s="40"/>
      <c r="I856" s="40"/>
      <c r="J856" s="47"/>
      <c r="K856" s="40"/>
      <c r="L856" s="40"/>
    </row>
    <row r="857" spans="1:12">
      <c r="A857" s="47"/>
      <c r="B857" s="40"/>
      <c r="C857" s="47"/>
      <c r="D857" s="42"/>
      <c r="E857" s="42"/>
      <c r="H857" s="40"/>
      <c r="I857" s="40"/>
      <c r="J857" s="40"/>
      <c r="K857" s="45"/>
      <c r="L857" s="45"/>
    </row>
    <row r="858" spans="1:12">
      <c r="A858" s="40"/>
      <c r="B858" s="40"/>
      <c r="C858" s="47"/>
      <c r="D858" s="40"/>
      <c r="E858" s="40"/>
      <c r="H858" s="40"/>
      <c r="I858" s="40"/>
      <c r="J858" s="40"/>
      <c r="K858" s="40"/>
      <c r="L858" s="40"/>
    </row>
    <row r="859" spans="1:12">
      <c r="A859" s="43"/>
      <c r="B859" s="40"/>
      <c r="C859" s="40"/>
      <c r="D859" s="40"/>
      <c r="E859" s="40"/>
      <c r="H859" s="43"/>
      <c r="I859" s="43"/>
      <c r="J859" s="76"/>
      <c r="K859" s="43"/>
      <c r="L859" s="43"/>
    </row>
    <row r="860" spans="1:12">
      <c r="A860" s="47"/>
      <c r="B860" s="43"/>
      <c r="C860" s="43"/>
      <c r="D860" s="40"/>
      <c r="E860" s="40"/>
      <c r="H860" s="40"/>
      <c r="I860" s="40"/>
      <c r="J860" s="47"/>
      <c r="K860" s="43"/>
      <c r="L860" s="43"/>
    </row>
    <row r="861" spans="1:12">
      <c r="A861" s="47"/>
      <c r="B861" s="40"/>
      <c r="C861" s="47"/>
      <c r="D861" s="40"/>
      <c r="E861" s="40"/>
      <c r="H861" s="40"/>
      <c r="I861" s="40"/>
      <c r="J861" s="47"/>
      <c r="K861" s="43"/>
      <c r="L861" s="43"/>
    </row>
    <row r="862" spans="1:12">
      <c r="A862" s="47"/>
      <c r="B862" s="40"/>
      <c r="C862" s="47"/>
      <c r="D862" s="40"/>
      <c r="E862" s="40"/>
      <c r="H862" s="40"/>
      <c r="I862" s="40"/>
      <c r="J862" s="47"/>
      <c r="K862" s="40"/>
      <c r="L862" s="40"/>
    </row>
    <row r="863" spans="1:12">
      <c r="A863" s="40"/>
      <c r="B863" s="40"/>
      <c r="C863" s="47"/>
      <c r="D863" s="40"/>
      <c r="E863" s="40"/>
      <c r="H863" s="40"/>
      <c r="I863" s="40"/>
      <c r="J863" s="47"/>
      <c r="K863" s="40"/>
      <c r="L863" s="40"/>
    </row>
    <row r="864" spans="1:12">
      <c r="A864" s="47"/>
      <c r="B864" s="40"/>
      <c r="C864" s="40"/>
      <c r="D864" s="40"/>
      <c r="E864" s="40"/>
      <c r="H864" s="40"/>
      <c r="I864" s="40"/>
      <c r="J864" s="47"/>
      <c r="K864" s="40"/>
      <c r="L864" s="40"/>
    </row>
    <row r="865" spans="1:12">
      <c r="A865" s="47"/>
      <c r="B865" s="40"/>
      <c r="C865" s="47"/>
      <c r="D865" s="40"/>
      <c r="E865" s="40"/>
      <c r="H865" s="40"/>
      <c r="I865" s="40"/>
      <c r="J865" s="40"/>
      <c r="K865" s="40"/>
      <c r="L865" s="40"/>
    </row>
    <row r="866" spans="1:12">
      <c r="A866" s="47"/>
      <c r="B866" s="40"/>
      <c r="C866" s="47"/>
      <c r="D866" s="40"/>
      <c r="E866" s="40"/>
      <c r="H866" s="40"/>
      <c r="I866" s="40"/>
      <c r="J866" s="47"/>
      <c r="K866" s="40"/>
      <c r="L866" s="40"/>
    </row>
    <row r="867" spans="1:12">
      <c r="A867" s="47"/>
      <c r="B867" s="40"/>
      <c r="C867" s="47"/>
      <c r="D867" s="42"/>
      <c r="E867" s="42"/>
      <c r="H867" s="40"/>
      <c r="I867" s="40"/>
      <c r="J867" s="40"/>
      <c r="K867" s="43"/>
      <c r="L867" s="43"/>
    </row>
    <row r="868" spans="1:12">
      <c r="A868" s="76"/>
      <c r="B868" s="40"/>
      <c r="C868" s="47"/>
      <c r="D868" s="40"/>
      <c r="E868" s="40"/>
      <c r="H868" s="40"/>
      <c r="I868" s="40"/>
      <c r="J868" s="47"/>
      <c r="K868" s="40"/>
      <c r="L868" s="40"/>
    </row>
    <row r="869" spans="1:12">
      <c r="A869" s="47"/>
      <c r="B869" s="43"/>
      <c r="C869" s="76"/>
      <c r="D869" s="40"/>
      <c r="E869" s="40"/>
      <c r="H869" s="40"/>
      <c r="I869" s="40"/>
      <c r="J869" s="47"/>
      <c r="K869" s="40"/>
      <c r="L869" s="40"/>
    </row>
    <row r="870" spans="1:12">
      <c r="A870" s="47"/>
      <c r="B870" s="40"/>
      <c r="C870" s="47"/>
      <c r="D870" s="40"/>
      <c r="E870" s="40"/>
      <c r="H870" s="40"/>
      <c r="I870" s="40"/>
      <c r="J870" s="47"/>
      <c r="K870" s="40"/>
      <c r="L870" s="40"/>
    </row>
    <row r="871" spans="1:12">
      <c r="A871" s="47"/>
      <c r="B871" s="40"/>
      <c r="C871" s="47"/>
      <c r="D871" s="40"/>
      <c r="E871" s="40"/>
      <c r="H871" s="40"/>
      <c r="I871" s="40"/>
      <c r="J871" s="47"/>
      <c r="K871" s="40"/>
      <c r="L871" s="40"/>
    </row>
    <row r="872" spans="1:12">
      <c r="A872" s="47"/>
      <c r="B872" s="40"/>
      <c r="C872" s="47"/>
      <c r="D872" s="40"/>
      <c r="E872" s="40"/>
      <c r="H872" s="40"/>
      <c r="I872" s="40"/>
      <c r="J872" s="47"/>
      <c r="K872" s="40"/>
      <c r="L872" s="40"/>
    </row>
    <row r="873" spans="1:12">
      <c r="A873" s="40"/>
      <c r="B873" s="40"/>
      <c r="C873" s="47"/>
      <c r="D873" s="40"/>
      <c r="E873" s="40"/>
      <c r="H873" s="40"/>
      <c r="I873" s="40"/>
      <c r="J873" s="47"/>
      <c r="K873" s="40"/>
      <c r="L873" s="40"/>
    </row>
    <row r="874" spans="1:12">
      <c r="A874" s="43"/>
      <c r="B874" s="40"/>
      <c r="C874" s="40"/>
      <c r="D874" s="40"/>
      <c r="E874" s="40"/>
      <c r="H874" s="40"/>
      <c r="I874" s="40"/>
      <c r="J874" s="47"/>
      <c r="K874" s="40"/>
      <c r="L874" s="40"/>
    </row>
    <row r="875" spans="1:12">
      <c r="A875" s="47"/>
      <c r="B875" s="43"/>
      <c r="C875" s="43"/>
      <c r="D875" s="40"/>
      <c r="E875" s="40"/>
      <c r="H875" s="40"/>
      <c r="I875" s="40"/>
      <c r="J875" s="47"/>
      <c r="K875" s="40"/>
      <c r="L875" s="40"/>
    </row>
    <row r="876" spans="1:12">
      <c r="A876" s="47"/>
      <c r="B876" s="40"/>
      <c r="C876" s="47"/>
      <c r="D876" s="41"/>
      <c r="E876" s="41"/>
      <c r="H876" s="40"/>
      <c r="I876" s="40"/>
      <c r="J876" s="47"/>
      <c r="K876" s="40"/>
      <c r="L876" s="40"/>
    </row>
    <row r="877" spans="1:12">
      <c r="A877" s="47"/>
      <c r="B877" s="40"/>
      <c r="C877" s="47"/>
      <c r="D877" s="40"/>
      <c r="E877" s="40"/>
      <c r="H877" s="40"/>
      <c r="I877" s="40"/>
      <c r="J877" s="47"/>
      <c r="K877" s="40"/>
      <c r="L877" s="40"/>
    </row>
    <row r="878" spans="1:12">
      <c r="A878" s="47"/>
      <c r="B878" s="40"/>
      <c r="C878" s="47"/>
      <c r="D878" s="40"/>
      <c r="E878" s="40"/>
      <c r="H878" s="40"/>
      <c r="I878" s="40"/>
      <c r="J878" s="40"/>
      <c r="K878" s="40"/>
      <c r="L878" s="40"/>
    </row>
    <row r="879" spans="1:12">
      <c r="A879" s="47"/>
      <c r="B879" s="40"/>
      <c r="C879" s="47"/>
      <c r="D879" s="40"/>
      <c r="E879" s="40"/>
      <c r="H879" s="43"/>
      <c r="I879" s="43"/>
      <c r="J879" s="76"/>
      <c r="K879" s="40"/>
      <c r="L879" s="40"/>
    </row>
    <row r="880" spans="1:12">
      <c r="A880" s="47"/>
      <c r="B880" s="40"/>
      <c r="C880" s="47"/>
      <c r="D880" s="40"/>
      <c r="E880" s="40"/>
      <c r="H880" s="40"/>
      <c r="I880" s="40"/>
      <c r="J880" s="47"/>
      <c r="K880" s="40"/>
      <c r="L880" s="40"/>
    </row>
    <row r="881" spans="1:12">
      <c r="A881" s="47"/>
      <c r="B881" s="40"/>
      <c r="C881" s="47"/>
      <c r="D881" s="40"/>
      <c r="E881" s="40"/>
      <c r="H881" s="40"/>
      <c r="I881" s="40"/>
      <c r="J881" s="47"/>
      <c r="K881" s="40"/>
      <c r="L881" s="40"/>
    </row>
    <row r="882" spans="1:12">
      <c r="A882" s="47"/>
      <c r="B882" s="40"/>
      <c r="C882" s="47"/>
      <c r="D882" s="40"/>
      <c r="E882" s="40"/>
      <c r="H882" s="40"/>
      <c r="I882" s="40"/>
      <c r="J882" s="47"/>
      <c r="K882" s="40"/>
      <c r="L882" s="40"/>
    </row>
    <row r="883" spans="1:12">
      <c r="A883" s="47"/>
      <c r="B883" s="40"/>
      <c r="C883" s="47"/>
      <c r="D883" s="41"/>
      <c r="E883" s="41"/>
      <c r="H883" s="40"/>
      <c r="I883" s="40"/>
      <c r="J883" s="47"/>
      <c r="K883" s="44"/>
      <c r="L883" s="44"/>
    </row>
    <row r="884" spans="1:12">
      <c r="A884" s="40"/>
      <c r="B884" s="40"/>
      <c r="C884" s="47"/>
      <c r="D884" s="40"/>
      <c r="E884" s="40"/>
      <c r="H884" s="40"/>
      <c r="I884" s="40"/>
      <c r="J884" s="47"/>
      <c r="K884" s="40"/>
      <c r="L884" s="40"/>
    </row>
    <row r="885" spans="1:12">
      <c r="A885" s="47"/>
      <c r="B885" s="40"/>
      <c r="C885" s="40"/>
      <c r="D885" s="40"/>
      <c r="E885" s="40"/>
      <c r="H885" s="40"/>
      <c r="I885" s="40"/>
      <c r="J885" s="47"/>
      <c r="K885" s="40"/>
      <c r="L885" s="40"/>
    </row>
    <row r="886" spans="1:12">
      <c r="A886" s="47"/>
      <c r="B886" s="40"/>
      <c r="C886" s="47"/>
      <c r="D886" s="40"/>
      <c r="E886" s="40"/>
      <c r="H886" s="40"/>
      <c r="I886" s="40"/>
      <c r="J886" s="47"/>
      <c r="K886" s="40"/>
      <c r="L886" s="40"/>
    </row>
    <row r="887" spans="1:12">
      <c r="A887" s="47"/>
      <c r="B887" s="40"/>
      <c r="C887" s="47"/>
      <c r="D887" s="40"/>
      <c r="E887" s="40"/>
      <c r="H887" s="40"/>
      <c r="I887" s="40"/>
      <c r="J887" s="40"/>
      <c r="K887" s="40"/>
      <c r="L887" s="40"/>
    </row>
    <row r="888" spans="1:12">
      <c r="A888" s="47"/>
      <c r="B888" s="40"/>
      <c r="C888" s="47"/>
      <c r="D888" s="40"/>
      <c r="E888" s="40"/>
      <c r="H888" s="43"/>
      <c r="I888" s="43"/>
      <c r="J888" s="43"/>
      <c r="K888" s="40"/>
      <c r="L888" s="40"/>
    </row>
    <row r="889" spans="1:12">
      <c r="A889" s="47"/>
      <c r="B889" s="40"/>
      <c r="C889" s="47"/>
      <c r="D889" s="40"/>
      <c r="E889" s="40"/>
      <c r="H889" s="40"/>
      <c r="I889" s="40"/>
      <c r="J889" s="40"/>
      <c r="K889" s="40"/>
      <c r="L889" s="40"/>
    </row>
    <row r="890" spans="1:12">
      <c r="A890" s="47"/>
      <c r="B890" s="40"/>
      <c r="C890" s="47"/>
      <c r="D890" s="40"/>
      <c r="E890" s="40"/>
      <c r="H890" s="40"/>
      <c r="I890" s="40"/>
      <c r="J890" s="40"/>
      <c r="K890" s="44"/>
      <c r="L890" s="44"/>
    </row>
    <row r="891" spans="1:12">
      <c r="A891" s="47"/>
      <c r="B891" s="40"/>
      <c r="C891" s="47"/>
      <c r="D891" s="40"/>
      <c r="E891" s="40"/>
      <c r="H891" s="40"/>
      <c r="I891" s="40"/>
      <c r="J891" s="40"/>
      <c r="K891" s="40"/>
      <c r="L891" s="40"/>
    </row>
    <row r="892" spans="1:12">
      <c r="A892" s="47"/>
      <c r="B892" s="40"/>
      <c r="C892" s="47"/>
      <c r="D892" s="40"/>
      <c r="E892" s="40"/>
      <c r="H892" s="43"/>
      <c r="I892" s="43"/>
      <c r="J892" s="43"/>
      <c r="K892" s="40"/>
      <c r="L892" s="40"/>
    </row>
    <row r="893" spans="1:12">
      <c r="A893" s="47"/>
      <c r="B893" s="40"/>
      <c r="C893" s="47"/>
      <c r="D893" s="40"/>
      <c r="E893" s="40"/>
      <c r="H893" s="40"/>
      <c r="I893" s="40"/>
      <c r="J893" s="40"/>
      <c r="K893" s="40"/>
      <c r="L893" s="40"/>
    </row>
    <row r="894" spans="1:12">
      <c r="A894" s="47"/>
      <c r="B894" s="40"/>
      <c r="C894" s="47"/>
      <c r="D894" s="40"/>
      <c r="E894" s="40"/>
      <c r="H894" s="40"/>
      <c r="I894" s="40"/>
      <c r="J894" s="47"/>
      <c r="K894" s="40"/>
      <c r="L894" s="40"/>
    </row>
    <row r="895" spans="1:12">
      <c r="A895" s="40"/>
      <c r="B895" s="40"/>
      <c r="C895" s="47"/>
      <c r="D895" s="40"/>
      <c r="E895" s="40"/>
      <c r="H895" s="40"/>
      <c r="I895" s="40"/>
      <c r="J895" s="47"/>
      <c r="K895" s="40"/>
      <c r="L895" s="40"/>
    </row>
    <row r="896" spans="1:12">
      <c r="A896" s="47"/>
      <c r="B896" s="40"/>
      <c r="C896" s="40"/>
      <c r="D896" s="40"/>
      <c r="E896" s="40"/>
      <c r="H896" s="43"/>
      <c r="I896" s="43"/>
      <c r="J896" s="43"/>
      <c r="K896" s="40"/>
      <c r="L896" s="40"/>
    </row>
    <row r="897" spans="1:12">
      <c r="A897" s="47"/>
      <c r="B897" s="40"/>
      <c r="C897" s="47"/>
      <c r="D897" s="40"/>
      <c r="E897" s="40"/>
      <c r="H897" s="40"/>
      <c r="I897" s="40"/>
      <c r="J897" s="40"/>
      <c r="K897" s="40"/>
      <c r="L897" s="40"/>
    </row>
    <row r="898" spans="1:12">
      <c r="A898" s="47"/>
      <c r="B898" s="40"/>
      <c r="C898" s="47"/>
      <c r="D898" s="40"/>
      <c r="E898" s="40"/>
      <c r="H898" s="40"/>
      <c r="I898" s="40"/>
      <c r="J898" s="40"/>
      <c r="K898" s="40"/>
      <c r="L898" s="40"/>
    </row>
    <row r="899" spans="1:12">
      <c r="A899" s="47"/>
      <c r="B899" s="40"/>
      <c r="C899" s="47"/>
      <c r="D899" s="40"/>
      <c r="E899" s="40"/>
      <c r="H899" s="40"/>
      <c r="I899" s="40"/>
      <c r="J899" s="47"/>
      <c r="K899" s="40"/>
      <c r="L899" s="40"/>
    </row>
    <row r="900" spans="1:12">
      <c r="A900" s="47"/>
      <c r="B900" s="40"/>
      <c r="C900" s="47"/>
      <c r="D900" s="40"/>
      <c r="E900" s="40"/>
      <c r="H900" s="43"/>
      <c r="I900" s="43"/>
      <c r="J900" s="43"/>
      <c r="K900" s="40"/>
      <c r="L900" s="40"/>
    </row>
    <row r="901" spans="1:12">
      <c r="A901" s="47"/>
      <c r="B901" s="40"/>
      <c r="C901" s="47"/>
      <c r="D901" s="40"/>
      <c r="E901" s="40"/>
      <c r="H901" s="40"/>
      <c r="I901" s="40"/>
      <c r="J901" s="40"/>
      <c r="K901" s="40"/>
      <c r="L901" s="40"/>
    </row>
    <row r="902" spans="1:12">
      <c r="A902" s="47"/>
      <c r="B902" s="40"/>
      <c r="C902" s="47"/>
      <c r="D902" s="40"/>
      <c r="E902" s="40"/>
      <c r="H902" s="43"/>
      <c r="I902" s="43"/>
      <c r="J902" s="43"/>
      <c r="K902" s="40"/>
      <c r="L902" s="40"/>
    </row>
    <row r="903" spans="1:12">
      <c r="A903" s="47"/>
      <c r="B903" s="40"/>
      <c r="C903" s="47"/>
      <c r="D903" s="40"/>
      <c r="E903" s="40"/>
      <c r="H903" s="40"/>
      <c r="I903" s="40"/>
      <c r="J903" s="47"/>
      <c r="K903" s="40"/>
      <c r="L903" s="40"/>
    </row>
    <row r="904" spans="1:12">
      <c r="A904" s="47"/>
      <c r="B904" s="40"/>
      <c r="C904" s="47"/>
      <c r="D904" s="40"/>
      <c r="E904" s="40"/>
      <c r="H904" s="40"/>
      <c r="I904" s="40"/>
      <c r="J904" s="47"/>
      <c r="K904" s="40"/>
      <c r="L904" s="40"/>
    </row>
    <row r="905" spans="1:12">
      <c r="A905" s="47"/>
      <c r="B905" s="40"/>
      <c r="C905" s="47"/>
      <c r="D905" s="40"/>
      <c r="E905" s="40"/>
      <c r="H905" s="40"/>
      <c r="I905" s="40"/>
      <c r="J905" s="47"/>
      <c r="K905" s="40"/>
      <c r="L905" s="40"/>
    </row>
    <row r="906" spans="1:12">
      <c r="A906" s="47"/>
      <c r="B906" s="40"/>
      <c r="C906" s="47"/>
      <c r="D906" s="41"/>
      <c r="E906" s="41"/>
      <c r="H906" s="40"/>
      <c r="I906" s="40"/>
      <c r="J906" s="47"/>
      <c r="K906" s="43"/>
      <c r="L906" s="43"/>
    </row>
    <row r="907" spans="1:12">
      <c r="A907" s="47"/>
      <c r="B907" s="40"/>
      <c r="C907" s="47"/>
      <c r="D907" s="40"/>
      <c r="E907" s="40"/>
      <c r="H907" s="40"/>
      <c r="I907" s="40"/>
      <c r="J907" s="47"/>
      <c r="K907" s="43"/>
      <c r="L907" s="43"/>
    </row>
    <row r="908" spans="1:12">
      <c r="A908" s="47"/>
      <c r="B908" s="40"/>
      <c r="C908" s="47"/>
      <c r="D908" s="40"/>
      <c r="E908" s="40"/>
      <c r="H908" s="40"/>
      <c r="I908" s="40"/>
      <c r="J908" s="47"/>
      <c r="K908" s="43"/>
      <c r="L908" s="43"/>
    </row>
    <row r="909" spans="1:12">
      <c r="A909" s="47"/>
      <c r="B909" s="40"/>
      <c r="C909" s="47"/>
      <c r="D909" s="40"/>
      <c r="E909" s="40"/>
      <c r="H909" s="40"/>
      <c r="I909" s="40"/>
      <c r="J909" s="47"/>
      <c r="K909" s="43"/>
      <c r="L909" s="43"/>
    </row>
    <row r="910" spans="1:12">
      <c r="A910" s="47"/>
      <c r="B910" s="40"/>
      <c r="C910" s="47"/>
      <c r="D910" s="40"/>
      <c r="E910" s="40"/>
      <c r="H910" s="40"/>
      <c r="I910" s="40"/>
      <c r="J910" s="40"/>
      <c r="K910" s="43"/>
      <c r="L910" s="43"/>
    </row>
    <row r="911" spans="1:12">
      <c r="A911" s="47"/>
      <c r="B911" s="40"/>
      <c r="C911" s="47"/>
      <c r="D911" s="40"/>
      <c r="E911" s="40"/>
      <c r="H911" s="40"/>
      <c r="I911" s="40"/>
      <c r="J911" s="40"/>
      <c r="K911" s="43"/>
      <c r="L911" s="43"/>
    </row>
    <row r="912" spans="1:12">
      <c r="A912" s="47"/>
      <c r="B912" s="40"/>
      <c r="C912" s="47"/>
      <c r="D912" s="40"/>
      <c r="E912" s="40"/>
      <c r="H912" s="40"/>
      <c r="I912" s="40"/>
      <c r="J912" s="47"/>
      <c r="K912" s="43"/>
      <c r="L912" s="43"/>
    </row>
    <row r="913" spans="1:12">
      <c r="A913" s="47"/>
      <c r="B913" s="40"/>
      <c r="C913" s="47"/>
      <c r="D913" s="40"/>
      <c r="E913" s="40"/>
      <c r="H913" s="40"/>
      <c r="I913" s="40"/>
      <c r="J913" s="47"/>
      <c r="K913" s="40"/>
      <c r="L913" s="40"/>
    </row>
    <row r="914" spans="1:12">
      <c r="A914" s="47"/>
      <c r="B914" s="40"/>
      <c r="C914" s="47"/>
      <c r="D914" s="40"/>
      <c r="E914" s="40"/>
      <c r="H914" s="45"/>
      <c r="I914" s="45"/>
      <c r="J914" s="72"/>
      <c r="K914" s="40"/>
      <c r="L914" s="40"/>
    </row>
    <row r="915" spans="1:12">
      <c r="A915" s="47"/>
      <c r="B915" s="40"/>
      <c r="C915" s="47"/>
      <c r="D915" s="40"/>
      <c r="E915" s="40"/>
      <c r="H915" s="45"/>
      <c r="I915" s="45"/>
      <c r="J915" s="45"/>
      <c r="K915" s="44"/>
      <c r="L915" s="44"/>
    </row>
    <row r="916" spans="1:12">
      <c r="A916" s="47"/>
      <c r="B916" s="40"/>
      <c r="C916" s="47"/>
      <c r="D916" s="40"/>
      <c r="E916" s="40"/>
      <c r="H916" s="43"/>
      <c r="I916" s="43"/>
      <c r="J916" s="76"/>
      <c r="K916" s="40"/>
      <c r="L916" s="40"/>
    </row>
    <row r="917" spans="1:12">
      <c r="A917" s="47"/>
      <c r="B917" s="40"/>
      <c r="C917" s="47"/>
      <c r="D917" s="40"/>
      <c r="E917" s="40"/>
      <c r="H917" s="40"/>
      <c r="I917" s="40"/>
      <c r="J917" s="47"/>
      <c r="K917" s="43"/>
      <c r="L917" s="43"/>
    </row>
    <row r="918" spans="1:12">
      <c r="A918" s="47"/>
      <c r="B918" s="40"/>
      <c r="C918" s="47"/>
      <c r="D918" s="40"/>
      <c r="E918" s="40"/>
      <c r="H918" s="41"/>
      <c r="I918" s="41"/>
      <c r="J918" s="71"/>
      <c r="K918" s="40"/>
      <c r="L918" s="40"/>
    </row>
    <row r="919" spans="1:12">
      <c r="A919" s="47"/>
      <c r="B919" s="40"/>
      <c r="C919" s="47"/>
      <c r="D919" s="40"/>
      <c r="E919" s="40"/>
      <c r="H919" s="45"/>
      <c r="I919" s="45"/>
      <c r="J919" s="72"/>
      <c r="K919" s="40"/>
      <c r="L919" s="40"/>
    </row>
    <row r="920" spans="1:12">
      <c r="A920" s="47"/>
      <c r="B920" s="40"/>
      <c r="C920" s="47"/>
      <c r="D920" s="40"/>
      <c r="E920" s="40"/>
      <c r="H920" s="45"/>
      <c r="I920" s="45"/>
      <c r="J920" s="72"/>
      <c r="K920" s="40"/>
      <c r="L920" s="40"/>
    </row>
    <row r="921" spans="1:12">
      <c r="A921" s="47"/>
      <c r="B921" s="40"/>
      <c r="C921" s="47"/>
      <c r="D921" s="40"/>
      <c r="E921" s="40"/>
      <c r="H921" s="45"/>
      <c r="I921" s="45"/>
      <c r="J921" s="72"/>
      <c r="K921" s="40"/>
      <c r="L921" s="40"/>
    </row>
    <row r="922" spans="1:12">
      <c r="A922" s="47"/>
      <c r="B922" s="40"/>
      <c r="C922" s="47"/>
      <c r="D922" s="40"/>
      <c r="E922" s="40"/>
      <c r="H922" s="45"/>
      <c r="I922" s="45"/>
      <c r="J922" s="72"/>
      <c r="K922" s="40"/>
      <c r="L922" s="40"/>
    </row>
    <row r="923" spans="1:12">
      <c r="A923" s="47"/>
      <c r="B923" s="40"/>
      <c r="C923" s="47"/>
      <c r="D923" s="40"/>
      <c r="E923" s="40"/>
      <c r="H923" s="45"/>
      <c r="I923" s="45"/>
      <c r="J923" s="72"/>
      <c r="K923" s="40"/>
      <c r="L923" s="40"/>
    </row>
    <row r="924" spans="1:12">
      <c r="A924" s="47"/>
      <c r="B924" s="40"/>
      <c r="C924" s="47"/>
      <c r="D924" s="40"/>
      <c r="E924" s="40"/>
      <c r="H924" s="45"/>
      <c r="I924" s="45"/>
      <c r="J924" s="72"/>
      <c r="K924" s="40"/>
      <c r="L924" s="40"/>
    </row>
    <row r="925" spans="1:12">
      <c r="A925" s="47"/>
      <c r="B925" s="40"/>
      <c r="C925" s="47"/>
      <c r="D925" s="40"/>
      <c r="E925" s="40"/>
      <c r="H925" s="41"/>
      <c r="I925" s="41"/>
      <c r="J925" s="71"/>
      <c r="K925" s="40"/>
      <c r="L925" s="40"/>
    </row>
    <row r="926" spans="1:12">
      <c r="A926" s="47"/>
      <c r="B926" s="40"/>
      <c r="C926" s="47"/>
      <c r="D926" s="40"/>
      <c r="E926" s="40"/>
      <c r="H926" s="45"/>
      <c r="I926" s="45"/>
      <c r="J926" s="72"/>
      <c r="K926" s="40"/>
      <c r="L926" s="40"/>
    </row>
    <row r="927" spans="1:12">
      <c r="A927" s="47"/>
      <c r="B927" s="40"/>
      <c r="C927" s="47"/>
      <c r="D927" s="40"/>
      <c r="E927" s="40"/>
      <c r="H927" s="41"/>
      <c r="I927" s="41"/>
      <c r="J927" s="71"/>
      <c r="K927" s="45"/>
      <c r="L927" s="45"/>
    </row>
    <row r="928" spans="1:12">
      <c r="A928" s="47"/>
      <c r="B928" s="40"/>
      <c r="C928" s="47"/>
      <c r="D928" s="40"/>
      <c r="E928" s="40"/>
      <c r="H928" s="45"/>
      <c r="I928" s="45"/>
      <c r="J928" s="72"/>
      <c r="K928" s="43"/>
      <c r="L928" s="43"/>
    </row>
    <row r="929" spans="1:12">
      <c r="A929" s="47"/>
      <c r="B929" s="40"/>
      <c r="C929" s="47"/>
      <c r="D929" s="40"/>
      <c r="E929" s="40"/>
      <c r="H929" s="45"/>
      <c r="I929" s="45"/>
      <c r="J929" s="72"/>
      <c r="K929" s="43"/>
      <c r="L929" s="43"/>
    </row>
    <row r="930" spans="1:12">
      <c r="A930" s="47"/>
      <c r="B930" s="40"/>
      <c r="C930" s="47"/>
      <c r="D930" s="40"/>
      <c r="E930" s="40"/>
      <c r="H930" s="45"/>
      <c r="I930" s="45"/>
      <c r="J930" s="72"/>
      <c r="K930" s="43"/>
      <c r="L930" s="43"/>
    </row>
    <row r="931" spans="1:12">
      <c r="A931" s="47"/>
      <c r="B931" s="40"/>
      <c r="C931" s="47"/>
      <c r="D931" s="40"/>
      <c r="E931" s="40"/>
      <c r="H931" s="45"/>
      <c r="I931" s="45"/>
      <c r="J931" s="72"/>
      <c r="K931" s="43"/>
      <c r="L931" s="43"/>
    </row>
    <row r="932" spans="1:12">
      <c r="A932" s="47"/>
      <c r="B932" s="40"/>
      <c r="C932" s="47"/>
      <c r="D932" s="40"/>
      <c r="E932" s="40"/>
      <c r="H932" s="45"/>
      <c r="I932" s="45"/>
      <c r="J932" s="72"/>
      <c r="K932" s="43"/>
      <c r="L932" s="43"/>
    </row>
    <row r="933" spans="1:12">
      <c r="A933" s="40"/>
      <c r="B933" s="40"/>
      <c r="C933" s="47"/>
      <c r="D933" s="40"/>
      <c r="E933" s="40"/>
      <c r="H933" s="45"/>
      <c r="I933" s="45"/>
      <c r="J933" s="45"/>
      <c r="K933" s="43"/>
      <c r="L933" s="43"/>
    </row>
    <row r="934" spans="1:12">
      <c r="A934" s="43"/>
      <c r="B934" s="40"/>
      <c r="C934" s="40"/>
      <c r="D934" s="40"/>
      <c r="E934" s="40"/>
      <c r="H934" s="45"/>
      <c r="I934" s="45"/>
      <c r="J934" s="45"/>
      <c r="K934" s="43"/>
      <c r="L934" s="43"/>
    </row>
    <row r="935" spans="1:12">
      <c r="A935" s="47"/>
      <c r="B935" s="43"/>
      <c r="C935" s="43"/>
      <c r="D935" s="40"/>
      <c r="E935" s="40"/>
      <c r="H935" s="43"/>
      <c r="I935" s="43"/>
      <c r="J935" s="43"/>
      <c r="K935" s="40"/>
      <c r="L935" s="40"/>
    </row>
    <row r="936" spans="1:12">
      <c r="A936" s="47"/>
      <c r="B936" s="40"/>
      <c r="C936" s="47"/>
      <c r="D936" s="40"/>
      <c r="E936" s="40"/>
      <c r="H936" s="45"/>
      <c r="I936" s="45"/>
      <c r="J936" s="45"/>
      <c r="K936" s="45"/>
      <c r="L936" s="45"/>
    </row>
    <row r="937" spans="1:12">
      <c r="A937" s="47"/>
      <c r="B937" s="40"/>
      <c r="C937" s="47"/>
      <c r="D937" s="40"/>
      <c r="E937" s="40"/>
      <c r="H937" s="45"/>
      <c r="I937" s="45"/>
      <c r="J937" s="45"/>
      <c r="K937" s="45"/>
      <c r="L937" s="45"/>
    </row>
    <row r="938" spans="1:12">
      <c r="A938" s="47"/>
      <c r="B938" s="40"/>
      <c r="C938" s="47"/>
      <c r="D938" s="40"/>
      <c r="E938" s="40"/>
      <c r="H938" s="40"/>
      <c r="I938" s="40"/>
      <c r="J938" s="40"/>
      <c r="K938" s="40"/>
      <c r="L938" s="40"/>
    </row>
    <row r="939" spans="1:12">
      <c r="A939" s="47"/>
      <c r="B939" s="40"/>
      <c r="C939" s="47"/>
      <c r="D939" s="40"/>
      <c r="E939" s="40"/>
      <c r="H939" s="40"/>
      <c r="I939" s="40"/>
      <c r="J939" s="40"/>
      <c r="K939" s="40"/>
      <c r="L939" s="40"/>
    </row>
    <row r="940" spans="1:12">
      <c r="A940" s="47"/>
      <c r="B940" s="40"/>
      <c r="C940" s="47"/>
      <c r="D940" s="40"/>
      <c r="E940" s="40"/>
      <c r="H940" s="40"/>
      <c r="I940" s="40"/>
      <c r="J940" s="40"/>
      <c r="K940" s="40"/>
      <c r="L940" s="40"/>
    </row>
    <row r="941" spans="1:12">
      <c r="A941" s="47"/>
      <c r="B941" s="40"/>
      <c r="C941" s="47"/>
      <c r="D941" s="40"/>
      <c r="E941" s="40"/>
      <c r="H941" s="40"/>
      <c r="I941" s="40"/>
      <c r="J941" s="40"/>
      <c r="K941" s="40"/>
      <c r="L941" s="40"/>
    </row>
    <row r="942" spans="1:12">
      <c r="A942" s="47"/>
      <c r="B942" s="40"/>
      <c r="C942" s="47"/>
      <c r="D942" s="40"/>
      <c r="E942" s="40"/>
      <c r="H942" s="40"/>
      <c r="I942" s="40"/>
      <c r="J942" s="40"/>
      <c r="K942" s="40"/>
      <c r="L942" s="40"/>
    </row>
    <row r="943" spans="1:12">
      <c r="A943" s="47"/>
      <c r="B943" s="40"/>
      <c r="C943" s="47"/>
      <c r="D943" s="40"/>
      <c r="E943" s="40"/>
      <c r="H943" s="40"/>
      <c r="I943" s="40"/>
      <c r="J943" s="40"/>
      <c r="K943" s="40"/>
      <c r="L943" s="40"/>
    </row>
    <row r="944" spans="1:12">
      <c r="A944" s="47"/>
      <c r="B944" s="40"/>
      <c r="C944" s="47"/>
      <c r="D944" s="40"/>
      <c r="E944" s="40"/>
      <c r="H944" s="40"/>
      <c r="I944" s="40"/>
      <c r="J944" s="40"/>
      <c r="K944" s="40"/>
      <c r="L944" s="40"/>
    </row>
    <row r="945" spans="1:12">
      <c r="A945" s="47"/>
      <c r="B945" s="40"/>
      <c r="C945" s="47"/>
      <c r="D945" s="40"/>
      <c r="E945" s="40"/>
      <c r="H945" s="40"/>
      <c r="I945" s="40"/>
      <c r="J945" s="40"/>
      <c r="K945" s="40"/>
      <c r="L945" s="40"/>
    </row>
    <row r="946" spans="1:12">
      <c r="A946" s="47"/>
      <c r="B946" s="40"/>
      <c r="C946" s="47"/>
      <c r="D946" s="40"/>
      <c r="E946" s="40"/>
      <c r="H946" s="43"/>
      <c r="I946" s="43"/>
      <c r="J946" s="43"/>
      <c r="K946" s="43"/>
      <c r="L946" s="43"/>
    </row>
    <row r="947" spans="1:12">
      <c r="A947" s="47"/>
      <c r="B947" s="40"/>
      <c r="C947" s="47"/>
      <c r="D947" s="40"/>
      <c r="E947" s="40"/>
      <c r="H947" s="43"/>
      <c r="I947" s="43"/>
      <c r="J947" s="43"/>
      <c r="K947" s="40"/>
      <c r="L947" s="40"/>
    </row>
    <row r="948" spans="1:12">
      <c r="A948" s="47"/>
      <c r="B948" s="40"/>
      <c r="C948" s="47"/>
      <c r="D948" s="40"/>
      <c r="E948" s="40"/>
      <c r="H948" s="43"/>
      <c r="I948" s="43"/>
      <c r="J948" s="43"/>
      <c r="K948" s="43"/>
      <c r="L948" s="43"/>
    </row>
    <row r="949" spans="1:12">
      <c r="A949" s="43"/>
      <c r="B949" s="40"/>
      <c r="C949" s="47"/>
      <c r="D949" s="40"/>
      <c r="E949" s="40"/>
      <c r="H949" s="43"/>
      <c r="I949" s="43"/>
      <c r="J949" s="43"/>
      <c r="K949" s="40"/>
      <c r="L949" s="40"/>
    </row>
    <row r="950" spans="1:12">
      <c r="A950" s="43"/>
      <c r="B950" s="43"/>
      <c r="C950" s="43"/>
      <c r="D950" s="40"/>
      <c r="E950" s="40"/>
      <c r="H950" s="43"/>
      <c r="I950" s="43"/>
      <c r="J950" s="43"/>
      <c r="K950" s="40"/>
      <c r="L950" s="40"/>
    </row>
    <row r="951" spans="1:12">
      <c r="A951" s="47"/>
      <c r="B951" s="43"/>
      <c r="C951" s="43"/>
      <c r="D951" s="40"/>
      <c r="E951" s="40"/>
      <c r="H951" s="43"/>
      <c r="I951" s="43"/>
      <c r="J951" s="43"/>
      <c r="K951" s="43"/>
      <c r="L951" s="43"/>
    </row>
    <row r="952" spans="1:12">
      <c r="A952" s="47"/>
      <c r="B952" s="40"/>
      <c r="C952" s="47"/>
      <c r="D952" s="40"/>
      <c r="E952" s="40"/>
    </row>
    <row r="953" spans="1:12">
      <c r="A953" s="43"/>
      <c r="B953" s="40"/>
      <c r="C953" s="47"/>
      <c r="D953" s="40"/>
      <c r="E953" s="40"/>
    </row>
    <row r="954" spans="1:12">
      <c r="A954" s="43"/>
      <c r="B954" s="43"/>
      <c r="C954" s="43"/>
      <c r="D954" s="40"/>
      <c r="E954" s="40"/>
    </row>
    <row r="955" spans="1:12">
      <c r="A955" s="43"/>
      <c r="B955" s="43"/>
      <c r="C955" s="43"/>
      <c r="D955" s="40"/>
      <c r="E955" s="40"/>
    </row>
    <row r="956" spans="1:12">
      <c r="A956" s="47"/>
      <c r="B956" s="43"/>
      <c r="C956" s="43"/>
      <c r="D956" s="40"/>
      <c r="E956" s="40"/>
    </row>
    <row r="957" spans="1:12">
      <c r="A957" s="47"/>
      <c r="B957" s="40"/>
      <c r="C957" s="47"/>
      <c r="D957" s="40"/>
      <c r="E957" s="40"/>
    </row>
    <row r="958" spans="1:12">
      <c r="A958" s="47"/>
      <c r="B958" s="40"/>
      <c r="C958" s="47"/>
      <c r="D958" s="40"/>
      <c r="E958" s="40"/>
    </row>
    <row r="959" spans="1:12">
      <c r="A959" s="47"/>
      <c r="B959" s="40"/>
      <c r="C959" s="47"/>
      <c r="D959" s="40"/>
      <c r="E959" s="40"/>
    </row>
    <row r="960" spans="1:12">
      <c r="A960" s="47"/>
      <c r="B960" s="40"/>
      <c r="C960" s="47"/>
      <c r="D960" s="40"/>
      <c r="E960" s="40"/>
    </row>
    <row r="961" spans="1:5">
      <c r="A961" s="47"/>
      <c r="B961" s="40"/>
      <c r="C961" s="47"/>
      <c r="D961" s="40"/>
      <c r="E961" s="40"/>
    </row>
    <row r="962" spans="1:5">
      <c r="A962" s="47"/>
      <c r="B962" s="40"/>
      <c r="C962" s="47"/>
      <c r="D962" s="40"/>
      <c r="E962" s="40"/>
    </row>
    <row r="963" spans="1:5">
      <c r="A963" s="47"/>
      <c r="B963" s="40"/>
      <c r="C963" s="47"/>
      <c r="D963" s="40"/>
      <c r="E963" s="40"/>
    </row>
    <row r="964" spans="1:5">
      <c r="A964" s="47"/>
      <c r="B964" s="40"/>
      <c r="C964" s="47"/>
      <c r="D964" s="40"/>
      <c r="E964" s="40"/>
    </row>
    <row r="965" spans="1:5">
      <c r="A965" s="47"/>
      <c r="B965" s="40"/>
      <c r="C965" s="47"/>
      <c r="D965" s="40"/>
      <c r="E965" s="40"/>
    </row>
    <row r="966" spans="1:5">
      <c r="A966" s="47"/>
      <c r="B966" s="40"/>
      <c r="C966" s="47"/>
      <c r="D966" s="40"/>
      <c r="E966" s="40"/>
    </row>
    <row r="967" spans="1:5">
      <c r="A967" s="47"/>
      <c r="B967" s="40"/>
      <c r="C967" s="47"/>
      <c r="D967" s="40"/>
      <c r="E967" s="40"/>
    </row>
    <row r="968" spans="1:5">
      <c r="A968" s="47"/>
      <c r="B968" s="40"/>
      <c r="C968" s="47"/>
      <c r="D968" s="40"/>
      <c r="E968" s="40"/>
    </row>
    <row r="969" spans="1:5">
      <c r="A969" s="47"/>
      <c r="B969" s="40"/>
      <c r="C969" s="47"/>
      <c r="D969" s="40"/>
      <c r="E969" s="40"/>
    </row>
    <row r="970" spans="1:5">
      <c r="A970" s="47"/>
      <c r="B970" s="40"/>
      <c r="C970" s="47"/>
      <c r="D970" s="40"/>
      <c r="E970" s="40"/>
    </row>
    <row r="971" spans="1:5">
      <c r="A971" s="47"/>
      <c r="B971" s="40"/>
      <c r="C971" s="47"/>
      <c r="D971" s="40"/>
      <c r="E971" s="40"/>
    </row>
    <row r="972" spans="1:5">
      <c r="A972" s="47"/>
      <c r="B972" s="40"/>
      <c r="C972" s="47"/>
      <c r="D972" s="40"/>
      <c r="E972" s="40"/>
    </row>
    <row r="973" spans="1:5">
      <c r="A973" s="47"/>
      <c r="B973" s="40"/>
      <c r="C973" s="47"/>
      <c r="D973" s="40"/>
      <c r="E973" s="40"/>
    </row>
    <row r="974" spans="1:5">
      <c r="A974" s="47"/>
      <c r="B974" s="40"/>
      <c r="C974" s="47"/>
      <c r="D974" s="40"/>
      <c r="E974" s="40"/>
    </row>
    <row r="975" spans="1:5">
      <c r="A975" s="47"/>
      <c r="B975" s="40"/>
      <c r="C975" s="47"/>
      <c r="D975" s="45"/>
      <c r="E975" s="45"/>
    </row>
    <row r="976" spans="1:5">
      <c r="A976" s="47"/>
      <c r="B976" s="40"/>
      <c r="C976" s="47"/>
      <c r="D976" s="40"/>
      <c r="E976" s="40"/>
    </row>
    <row r="977" spans="1:5">
      <c r="A977" s="47"/>
      <c r="B977" s="40"/>
      <c r="C977" s="47"/>
      <c r="D977" s="40"/>
      <c r="E977" s="40"/>
    </row>
    <row r="978" spans="1:5">
      <c r="A978" s="71"/>
      <c r="B978" s="40"/>
      <c r="C978" s="47"/>
      <c r="D978" s="40"/>
      <c r="E978" s="40"/>
    </row>
    <row r="979" spans="1:5">
      <c r="A979" s="47"/>
      <c r="B979" s="41"/>
      <c r="C979" s="71"/>
      <c r="D979" s="40"/>
      <c r="E979" s="40"/>
    </row>
    <row r="980" spans="1:5">
      <c r="A980" s="47"/>
      <c r="B980" s="40"/>
      <c r="C980" s="47"/>
      <c r="D980" s="40"/>
      <c r="E980" s="40"/>
    </row>
    <row r="981" spans="1:5">
      <c r="A981" s="47"/>
      <c r="B981" s="40"/>
      <c r="C981" s="47"/>
      <c r="D981" s="40"/>
      <c r="E981" s="40"/>
    </row>
    <row r="982" spans="1:5">
      <c r="A982" s="47"/>
      <c r="B982" s="40"/>
      <c r="C982" s="47"/>
      <c r="D982" s="40"/>
      <c r="E982" s="40"/>
    </row>
    <row r="983" spans="1:5">
      <c r="A983" s="43"/>
      <c r="B983" s="40"/>
      <c r="C983" s="47"/>
      <c r="D983" s="40"/>
      <c r="E983" s="40"/>
    </row>
    <row r="984" spans="1:5">
      <c r="A984" s="40"/>
      <c r="B984" s="43"/>
      <c r="C984" s="43"/>
      <c r="D984" s="40"/>
      <c r="E984" s="40"/>
    </row>
    <row r="985" spans="1:5">
      <c r="A985" s="43"/>
      <c r="B985" s="40"/>
      <c r="C985" s="40"/>
      <c r="D985" s="40"/>
      <c r="E985" s="40"/>
    </row>
    <row r="986" spans="1:5">
      <c r="A986" s="47"/>
      <c r="B986" s="43"/>
      <c r="C986" s="43"/>
      <c r="D986" s="40"/>
      <c r="E986" s="40"/>
    </row>
    <row r="987" spans="1:5">
      <c r="A987" s="47"/>
      <c r="B987" s="40"/>
      <c r="C987" s="47"/>
      <c r="D987" s="40"/>
      <c r="E987" s="40"/>
    </row>
    <row r="988" spans="1:5">
      <c r="A988" s="47"/>
      <c r="B988" s="40"/>
      <c r="C988" s="47"/>
      <c r="D988" s="40"/>
      <c r="E988" s="40"/>
    </row>
    <row r="989" spans="1:5">
      <c r="A989" s="47"/>
      <c r="B989" s="40"/>
      <c r="C989" s="47"/>
      <c r="D989" s="40"/>
      <c r="E989" s="40"/>
    </row>
    <row r="990" spans="1:5">
      <c r="A990" s="47"/>
      <c r="B990" s="40"/>
      <c r="C990" s="47"/>
      <c r="D990" s="40"/>
      <c r="E990" s="40"/>
    </row>
    <row r="991" spans="1:5">
      <c r="A991" s="76"/>
      <c r="B991" s="40"/>
      <c r="C991" s="47"/>
      <c r="D991" s="40"/>
      <c r="E991" s="40"/>
    </row>
    <row r="992" spans="1:5">
      <c r="A992" s="47"/>
      <c r="B992" s="43"/>
      <c r="C992" s="76"/>
      <c r="D992" s="40"/>
      <c r="E992" s="40"/>
    </row>
    <row r="993" spans="1:5">
      <c r="A993" s="47"/>
      <c r="B993" s="40"/>
      <c r="C993" s="47"/>
      <c r="D993" s="40"/>
      <c r="E993" s="40"/>
    </row>
    <row r="994" spans="1:5">
      <c r="A994" s="47"/>
      <c r="B994" s="40"/>
      <c r="C994" s="47"/>
      <c r="D994" s="40"/>
      <c r="E994" s="40"/>
    </row>
    <row r="995" spans="1:5">
      <c r="A995" s="47"/>
      <c r="B995" s="40"/>
      <c r="C995" s="47"/>
      <c r="D995" s="40"/>
      <c r="E995" s="40"/>
    </row>
    <row r="996" spans="1:5">
      <c r="A996" s="47"/>
      <c r="B996" s="40"/>
      <c r="C996" s="47"/>
      <c r="D996" s="40"/>
      <c r="E996" s="40"/>
    </row>
    <row r="997" spans="1:5">
      <c r="A997" s="47"/>
      <c r="B997" s="40"/>
      <c r="C997" s="47"/>
      <c r="D997" s="40"/>
      <c r="E997" s="40"/>
    </row>
    <row r="998" spans="1:5">
      <c r="A998" s="47"/>
      <c r="B998" s="40"/>
      <c r="C998" s="47"/>
      <c r="D998" s="40"/>
      <c r="E998" s="40"/>
    </row>
    <row r="999" spans="1:5">
      <c r="A999" s="47"/>
      <c r="B999" s="40"/>
      <c r="C999" s="47"/>
      <c r="D999" s="40"/>
      <c r="E999" s="40"/>
    </row>
    <row r="1000" spans="1:5">
      <c r="A1000" s="43"/>
      <c r="B1000" s="40"/>
      <c r="C1000" s="47"/>
      <c r="D1000" s="40"/>
      <c r="E1000" s="40"/>
    </row>
    <row r="1001" spans="1:5">
      <c r="A1001" s="47"/>
      <c r="B1001" s="43"/>
      <c r="C1001" s="43"/>
      <c r="D1001" s="40"/>
      <c r="E1001" s="40"/>
    </row>
    <row r="1002" spans="1:5">
      <c r="A1002" s="47"/>
      <c r="B1002" s="40"/>
      <c r="C1002" s="47"/>
      <c r="D1002" s="40"/>
      <c r="E1002" s="40"/>
    </row>
    <row r="1003" spans="1:5">
      <c r="A1003" s="40"/>
      <c r="B1003" s="40"/>
      <c r="C1003" s="47"/>
      <c r="D1003" s="40"/>
      <c r="E1003" s="40"/>
    </row>
    <row r="1004" spans="1:5">
      <c r="A1004" s="47"/>
      <c r="B1004" s="40"/>
      <c r="C1004" s="40"/>
      <c r="D1004" s="40"/>
      <c r="E1004" s="40"/>
    </row>
    <row r="1005" spans="1:5">
      <c r="A1005" s="47"/>
      <c r="B1005" s="40"/>
      <c r="C1005" s="47"/>
      <c r="D1005" s="40"/>
      <c r="E1005" s="40"/>
    </row>
    <row r="1006" spans="1:5">
      <c r="A1006" s="47"/>
      <c r="B1006" s="40"/>
      <c r="C1006" s="47"/>
      <c r="D1006" s="40"/>
      <c r="E1006" s="40"/>
    </row>
    <row r="1007" spans="1:5">
      <c r="A1007" s="47"/>
      <c r="B1007" s="40"/>
      <c r="C1007" s="47"/>
      <c r="D1007" s="40"/>
      <c r="E1007" s="40"/>
    </row>
    <row r="1008" spans="1:5">
      <c r="A1008" s="47"/>
      <c r="B1008" s="40"/>
      <c r="C1008" s="47"/>
      <c r="D1008" s="40"/>
      <c r="E1008" s="40"/>
    </row>
    <row r="1009" spans="1:5">
      <c r="A1009" s="47"/>
      <c r="B1009" s="40"/>
      <c r="C1009" s="47"/>
      <c r="D1009" s="40"/>
      <c r="E1009" s="40"/>
    </row>
    <row r="1010" spans="1:5">
      <c r="A1010" s="47"/>
      <c r="B1010" s="40"/>
      <c r="C1010" s="47"/>
      <c r="D1010" s="40"/>
      <c r="E1010" s="40"/>
    </row>
    <row r="1011" spans="1:5">
      <c r="A1011" s="47"/>
      <c r="B1011" s="40"/>
      <c r="C1011" s="47"/>
      <c r="D1011" s="40"/>
      <c r="E1011" s="40"/>
    </row>
    <row r="1012" spans="1:5">
      <c r="A1012" s="47"/>
      <c r="B1012" s="40"/>
      <c r="C1012" s="47"/>
      <c r="D1012" s="40"/>
      <c r="E1012" s="40"/>
    </row>
    <row r="1013" spans="1:5">
      <c r="A1013" s="40"/>
      <c r="B1013" s="40"/>
      <c r="C1013" s="47"/>
      <c r="D1013" s="40"/>
      <c r="E1013" s="40"/>
    </row>
    <row r="1014" spans="1:5">
      <c r="A1014" s="47"/>
      <c r="B1014" s="40"/>
      <c r="C1014" s="40"/>
      <c r="D1014" s="40"/>
      <c r="E1014" s="40"/>
    </row>
    <row r="1015" spans="1:5">
      <c r="A1015" s="47"/>
      <c r="B1015" s="40"/>
      <c r="C1015" s="47"/>
      <c r="D1015" s="40"/>
      <c r="E1015" s="40"/>
    </row>
    <row r="1016" spans="1:5">
      <c r="A1016" s="47"/>
      <c r="B1016" s="40"/>
      <c r="C1016" s="47"/>
      <c r="D1016" s="40"/>
      <c r="E1016" s="40"/>
    </row>
    <row r="1017" spans="1:5">
      <c r="A1017" s="47"/>
      <c r="B1017" s="40"/>
      <c r="C1017" s="47"/>
      <c r="D1017" s="40"/>
      <c r="E1017" s="40"/>
    </row>
    <row r="1018" spans="1:5">
      <c r="A1018" s="47"/>
      <c r="B1018" s="40"/>
      <c r="C1018" s="47"/>
      <c r="D1018" s="40"/>
      <c r="E1018" s="40"/>
    </row>
    <row r="1019" spans="1:5">
      <c r="A1019" s="47"/>
      <c r="B1019" s="40"/>
      <c r="C1019" s="47"/>
      <c r="D1019" s="40"/>
      <c r="E1019" s="40"/>
    </row>
    <row r="1020" spans="1:5">
      <c r="A1020" s="47"/>
      <c r="B1020" s="40"/>
      <c r="C1020" s="47"/>
      <c r="D1020" s="40"/>
      <c r="E1020" s="40"/>
    </row>
    <row r="1021" spans="1:5">
      <c r="A1021" s="47"/>
      <c r="B1021" s="40"/>
      <c r="C1021" s="47"/>
      <c r="D1021" s="40"/>
      <c r="E1021" s="40"/>
    </row>
    <row r="1022" spans="1:5">
      <c r="A1022" s="47"/>
      <c r="B1022" s="40"/>
      <c r="C1022" s="47"/>
      <c r="D1022" s="40"/>
      <c r="E1022" s="40"/>
    </row>
    <row r="1023" spans="1:5">
      <c r="A1023" s="47"/>
      <c r="B1023" s="40"/>
      <c r="C1023" s="47"/>
      <c r="D1023" s="40"/>
      <c r="E1023" s="40"/>
    </row>
    <row r="1024" spans="1:5">
      <c r="A1024" s="47"/>
      <c r="B1024" s="40"/>
      <c r="C1024" s="47"/>
      <c r="D1024" s="40"/>
      <c r="E1024" s="40"/>
    </row>
    <row r="1025" spans="1:5">
      <c r="A1025" s="40"/>
      <c r="B1025" s="40"/>
      <c r="C1025" s="47"/>
      <c r="D1025" s="40"/>
      <c r="E1025" s="40"/>
    </row>
    <row r="1026" spans="1:5">
      <c r="A1026" s="43"/>
      <c r="B1026" s="40"/>
      <c r="C1026" s="40"/>
      <c r="D1026" s="40"/>
      <c r="E1026" s="40"/>
    </row>
    <row r="1027" spans="1:5">
      <c r="A1027" s="43"/>
      <c r="B1027" s="43"/>
      <c r="C1027" s="43"/>
      <c r="D1027" s="40"/>
      <c r="E1027" s="40"/>
    </row>
    <row r="1028" spans="1:5">
      <c r="A1028" s="43"/>
      <c r="B1028" s="43"/>
      <c r="C1028" s="43"/>
      <c r="D1028" s="40"/>
      <c r="E1028" s="40"/>
    </row>
    <row r="1029" spans="1:5">
      <c r="A1029" s="47"/>
      <c r="B1029" s="43"/>
      <c r="C1029" s="43"/>
      <c r="D1029" s="40"/>
      <c r="E1029" s="40"/>
    </row>
    <row r="1030" spans="1:5">
      <c r="A1030" s="47"/>
      <c r="B1030" s="40"/>
      <c r="C1030" s="47"/>
      <c r="D1030" s="40"/>
      <c r="E1030" s="40"/>
    </row>
    <row r="1031" spans="1:5">
      <c r="A1031" s="47"/>
      <c r="B1031" s="40"/>
      <c r="C1031" s="47"/>
      <c r="D1031" s="40"/>
      <c r="E1031" s="40"/>
    </row>
    <row r="1032" spans="1:5">
      <c r="A1032" s="47"/>
      <c r="B1032" s="40"/>
      <c r="C1032" s="47"/>
      <c r="D1032" s="40"/>
      <c r="E1032" s="40"/>
    </row>
    <row r="1033" spans="1:5">
      <c r="A1033" s="47"/>
      <c r="B1033" s="40"/>
      <c r="C1033" s="47"/>
      <c r="D1033" s="40"/>
      <c r="E1033" s="40"/>
    </row>
    <row r="1034" spans="1:5">
      <c r="A1034" s="71"/>
      <c r="B1034" s="40"/>
      <c r="C1034" s="47"/>
      <c r="D1034" s="40"/>
      <c r="E1034" s="40"/>
    </row>
    <row r="1035" spans="1:5">
      <c r="A1035" s="47"/>
      <c r="B1035" s="41"/>
      <c r="C1035" s="71"/>
      <c r="D1035" s="40"/>
      <c r="E1035" s="40"/>
    </row>
    <row r="1036" spans="1:5">
      <c r="A1036" s="47"/>
      <c r="B1036" s="40"/>
      <c r="C1036" s="47"/>
      <c r="D1036" s="40"/>
      <c r="E1036" s="40"/>
    </row>
    <row r="1037" spans="1:5">
      <c r="A1037" s="47"/>
      <c r="B1037" s="40"/>
      <c r="C1037" s="47"/>
      <c r="D1037" s="40"/>
      <c r="E1037" s="40"/>
    </row>
    <row r="1038" spans="1:5">
      <c r="A1038" s="47"/>
      <c r="B1038" s="40"/>
      <c r="C1038" s="47"/>
      <c r="D1038" s="40"/>
      <c r="E1038" s="40"/>
    </row>
    <row r="1039" spans="1:5">
      <c r="A1039" s="47"/>
      <c r="B1039" s="40"/>
      <c r="C1039" s="47"/>
      <c r="D1039" s="40"/>
      <c r="E1039" s="40"/>
    </row>
    <row r="1040" spans="1:5">
      <c r="A1040" s="47"/>
      <c r="B1040" s="40"/>
      <c r="C1040" s="47"/>
      <c r="D1040" s="40"/>
      <c r="E1040" s="40"/>
    </row>
    <row r="1041" spans="1:5">
      <c r="A1041" s="47"/>
      <c r="B1041" s="40"/>
      <c r="C1041" s="47"/>
      <c r="D1041" s="40"/>
      <c r="E1041" s="40"/>
    </row>
    <row r="1042" spans="1:5">
      <c r="A1042" s="47"/>
      <c r="B1042" s="40"/>
      <c r="C1042" s="47"/>
      <c r="D1042" s="40"/>
      <c r="E1042" s="40"/>
    </row>
    <row r="1043" spans="1:5">
      <c r="A1043" s="47"/>
      <c r="B1043" s="40"/>
      <c r="C1043" s="47"/>
      <c r="D1043" s="40"/>
      <c r="E1043" s="40"/>
    </row>
    <row r="1044" spans="1:5">
      <c r="A1044" s="40"/>
      <c r="B1044" s="40"/>
      <c r="C1044" s="47"/>
      <c r="D1044" s="40"/>
      <c r="E1044" s="40"/>
    </row>
    <row r="1045" spans="1:5">
      <c r="A1045" s="47"/>
      <c r="B1045" s="40"/>
      <c r="C1045" s="40"/>
      <c r="D1045" s="40"/>
      <c r="E1045" s="40"/>
    </row>
    <row r="1046" spans="1:5">
      <c r="A1046" s="47"/>
      <c r="B1046" s="40"/>
      <c r="C1046" s="47"/>
      <c r="D1046" s="40"/>
      <c r="E1046" s="40"/>
    </row>
    <row r="1047" spans="1:5">
      <c r="A1047" s="47"/>
      <c r="B1047" s="40"/>
      <c r="C1047" s="47"/>
      <c r="D1047" s="40"/>
      <c r="E1047" s="40"/>
    </row>
    <row r="1048" spans="1:5">
      <c r="A1048" s="47"/>
      <c r="B1048" s="40"/>
      <c r="C1048" s="47"/>
      <c r="D1048" s="40"/>
      <c r="E1048" s="40"/>
    </row>
    <row r="1049" spans="1:5">
      <c r="A1049" s="40"/>
      <c r="B1049" s="40"/>
      <c r="C1049" s="47"/>
      <c r="D1049" s="40"/>
      <c r="E1049" s="40"/>
    </row>
    <row r="1050" spans="1:5">
      <c r="A1050" s="47"/>
      <c r="B1050" s="40"/>
      <c r="C1050" s="40"/>
      <c r="D1050" s="40"/>
      <c r="E1050" s="40"/>
    </row>
    <row r="1051" spans="1:5">
      <c r="A1051" s="47"/>
      <c r="B1051" s="40"/>
      <c r="C1051" s="47"/>
      <c r="D1051" s="40"/>
      <c r="E1051" s="40"/>
    </row>
    <row r="1052" spans="1:5">
      <c r="A1052" s="43"/>
      <c r="B1052" s="40"/>
      <c r="C1052" s="47"/>
      <c r="D1052" s="40"/>
      <c r="E1052" s="40"/>
    </row>
    <row r="1053" spans="1:5">
      <c r="A1053" s="47"/>
      <c r="B1053" s="43"/>
      <c r="C1053" s="43"/>
      <c r="D1053" s="40"/>
      <c r="E1053" s="40"/>
    </row>
    <row r="1054" spans="1:5">
      <c r="A1054" s="47"/>
      <c r="B1054" s="40"/>
      <c r="C1054" s="47"/>
      <c r="D1054" s="40"/>
      <c r="E1054" s="40"/>
    </row>
    <row r="1055" spans="1:5">
      <c r="A1055" s="47"/>
      <c r="B1055" s="40"/>
      <c r="C1055" s="47"/>
      <c r="D1055" s="40"/>
      <c r="E1055" s="40"/>
    </row>
    <row r="1056" spans="1:5">
      <c r="A1056" s="47"/>
      <c r="B1056" s="40"/>
      <c r="C1056" s="47"/>
      <c r="D1056" s="45"/>
      <c r="E1056" s="45"/>
    </row>
    <row r="1057" spans="1:5">
      <c r="A1057" s="43"/>
      <c r="B1057" s="40"/>
      <c r="C1057" s="47"/>
      <c r="D1057" s="40"/>
      <c r="E1057" s="40"/>
    </row>
    <row r="1058" spans="1:5">
      <c r="A1058" s="47"/>
      <c r="B1058" s="43"/>
      <c r="C1058" s="43"/>
      <c r="D1058" s="40"/>
      <c r="E1058" s="40"/>
    </row>
    <row r="1059" spans="1:5">
      <c r="A1059" s="47"/>
      <c r="B1059" s="40"/>
      <c r="C1059" s="47"/>
      <c r="D1059" s="40"/>
      <c r="E1059" s="40"/>
    </row>
    <row r="1060" spans="1:5">
      <c r="A1060" s="47"/>
      <c r="B1060" s="40"/>
      <c r="C1060" s="47"/>
      <c r="D1060" s="40"/>
      <c r="E1060" s="40"/>
    </row>
    <row r="1061" spans="1:5">
      <c r="A1061" s="47"/>
      <c r="B1061" s="40"/>
      <c r="C1061" s="47"/>
      <c r="D1061" s="40"/>
      <c r="E1061" s="40"/>
    </row>
    <row r="1062" spans="1:5">
      <c r="A1062" s="47"/>
      <c r="B1062" s="40"/>
      <c r="C1062" s="47"/>
      <c r="D1062" s="40"/>
      <c r="E1062" s="40"/>
    </row>
    <row r="1063" spans="1:5">
      <c r="A1063" s="47"/>
      <c r="B1063" s="40"/>
      <c r="C1063" s="47"/>
      <c r="D1063" s="40"/>
      <c r="E1063" s="40"/>
    </row>
    <row r="1064" spans="1:5">
      <c r="A1064" s="47"/>
      <c r="B1064" s="40"/>
      <c r="C1064" s="47"/>
      <c r="D1064" s="40"/>
      <c r="E1064" s="40"/>
    </row>
    <row r="1065" spans="1:5">
      <c r="A1065" s="47"/>
      <c r="B1065" s="40"/>
      <c r="C1065" s="47"/>
      <c r="D1065" s="40"/>
      <c r="E1065" s="40"/>
    </row>
    <row r="1066" spans="1:5">
      <c r="A1066" s="47"/>
      <c r="B1066" s="40"/>
      <c r="C1066" s="47"/>
      <c r="D1066" s="40"/>
      <c r="E1066" s="40"/>
    </row>
    <row r="1067" spans="1:5">
      <c r="A1067" s="47"/>
      <c r="B1067" s="40"/>
      <c r="C1067" s="47"/>
      <c r="D1067" s="40"/>
      <c r="E1067" s="40"/>
    </row>
    <row r="1068" spans="1:5">
      <c r="A1068" s="47"/>
      <c r="B1068" s="40"/>
      <c r="C1068" s="47"/>
      <c r="D1068" s="40"/>
      <c r="E1068" s="40"/>
    </row>
    <row r="1069" spans="1:5">
      <c r="A1069" s="47"/>
      <c r="B1069" s="40"/>
      <c r="C1069" s="47"/>
      <c r="D1069" s="40"/>
      <c r="E1069" s="40"/>
    </row>
    <row r="1070" spans="1:5">
      <c r="A1070" s="47"/>
      <c r="B1070" s="40"/>
      <c r="C1070" s="47"/>
      <c r="D1070" s="40"/>
      <c r="E1070" s="40"/>
    </row>
    <row r="1071" spans="1:5">
      <c r="A1071" s="47"/>
      <c r="B1071" s="40"/>
      <c r="C1071" s="47"/>
      <c r="D1071" s="40"/>
      <c r="E1071" s="40"/>
    </row>
    <row r="1072" spans="1:5">
      <c r="A1072" s="47"/>
      <c r="B1072" s="40"/>
      <c r="C1072" s="47"/>
      <c r="D1072" s="40"/>
      <c r="E1072" s="40"/>
    </row>
    <row r="1073" spans="1:5">
      <c r="A1073" s="47"/>
      <c r="B1073" s="40"/>
      <c r="C1073" s="47"/>
      <c r="D1073" s="40"/>
      <c r="E1073" s="40"/>
    </row>
    <row r="1074" spans="1:5">
      <c r="A1074" s="43"/>
      <c r="B1074" s="40"/>
      <c r="C1074" s="47"/>
      <c r="D1074" s="40"/>
      <c r="E1074" s="40"/>
    </row>
    <row r="1075" spans="1:5">
      <c r="A1075" s="47"/>
      <c r="B1075" s="43"/>
      <c r="C1075" s="43"/>
      <c r="D1075" s="40"/>
      <c r="E1075" s="40"/>
    </row>
    <row r="1076" spans="1:5">
      <c r="A1076" s="47"/>
      <c r="B1076" s="40"/>
      <c r="C1076" s="47"/>
      <c r="D1076" s="40"/>
      <c r="E1076" s="40"/>
    </row>
    <row r="1077" spans="1:5">
      <c r="A1077" s="47"/>
      <c r="B1077" s="40"/>
      <c r="C1077" s="47"/>
      <c r="D1077" s="40"/>
      <c r="E1077" s="40"/>
    </row>
    <row r="1078" spans="1:5">
      <c r="A1078" s="71"/>
      <c r="B1078" s="40"/>
      <c r="C1078" s="47"/>
      <c r="D1078" s="40"/>
      <c r="E1078" s="40"/>
    </row>
    <row r="1079" spans="1:5">
      <c r="A1079" s="40"/>
      <c r="B1079" s="41"/>
      <c r="C1079" s="71"/>
      <c r="D1079" s="40"/>
      <c r="E1079" s="40"/>
    </row>
    <row r="1080" spans="1:5">
      <c r="A1080" s="40"/>
      <c r="B1080" s="40"/>
      <c r="C1080" s="40"/>
      <c r="D1080" s="40"/>
      <c r="E1080" s="40"/>
    </row>
    <row r="1081" spans="1:5">
      <c r="A1081" s="47"/>
      <c r="B1081" s="40"/>
      <c r="C1081" s="40"/>
      <c r="D1081" s="40"/>
      <c r="E1081" s="40"/>
    </row>
    <row r="1082" spans="1:5">
      <c r="A1082" s="47"/>
      <c r="B1082" s="40"/>
      <c r="C1082" s="47"/>
      <c r="D1082" s="45"/>
      <c r="E1082" s="45"/>
    </row>
    <row r="1083" spans="1:5">
      <c r="A1083" s="47"/>
      <c r="B1083" s="40"/>
      <c r="C1083" s="47"/>
      <c r="D1083" s="40"/>
      <c r="E1083" s="40"/>
    </row>
    <row r="1084" spans="1:5">
      <c r="A1084" s="47"/>
      <c r="B1084" s="40"/>
      <c r="C1084" s="47"/>
      <c r="D1084" s="40"/>
      <c r="E1084" s="40"/>
    </row>
    <row r="1085" spans="1:5">
      <c r="A1085" s="47"/>
      <c r="B1085" s="40"/>
      <c r="C1085" s="47"/>
      <c r="D1085" s="40"/>
      <c r="E1085" s="40"/>
    </row>
    <row r="1086" spans="1:5">
      <c r="A1086" s="40"/>
      <c r="B1086" s="40"/>
      <c r="C1086" s="47"/>
      <c r="D1086" s="40"/>
      <c r="E1086" s="40"/>
    </row>
    <row r="1087" spans="1:5">
      <c r="A1087" s="43"/>
      <c r="B1087" s="40"/>
      <c r="C1087" s="40"/>
      <c r="D1087" s="40"/>
      <c r="E1087" s="40"/>
    </row>
    <row r="1088" spans="1:5">
      <c r="A1088" s="43"/>
      <c r="B1088" s="43"/>
      <c r="C1088" s="43"/>
      <c r="D1088" s="40"/>
      <c r="E1088" s="40"/>
    </row>
    <row r="1089" spans="1:5">
      <c r="A1089" s="47"/>
      <c r="B1089" s="43"/>
      <c r="C1089" s="43"/>
      <c r="D1089" s="40"/>
      <c r="E1089" s="40"/>
    </row>
    <row r="1090" spans="1:5">
      <c r="A1090" s="47"/>
      <c r="B1090" s="40"/>
      <c r="C1090" s="47"/>
      <c r="D1090" s="40"/>
      <c r="E1090" s="40"/>
    </row>
    <row r="1091" spans="1:5">
      <c r="A1091" s="47"/>
      <c r="B1091" s="40"/>
      <c r="C1091" s="47"/>
      <c r="D1091" s="40"/>
      <c r="E1091" s="40"/>
    </row>
    <row r="1092" spans="1:5">
      <c r="A1092" s="47"/>
      <c r="B1092" s="40"/>
      <c r="C1092" s="47"/>
      <c r="D1092" s="40"/>
      <c r="E1092" s="40"/>
    </row>
    <row r="1093" spans="1:5">
      <c r="A1093" s="47"/>
      <c r="B1093" s="40"/>
      <c r="C1093" s="47"/>
      <c r="D1093" s="40"/>
      <c r="E1093" s="40"/>
    </row>
    <row r="1094" spans="1:5">
      <c r="A1094" s="47"/>
      <c r="B1094" s="40"/>
      <c r="C1094" s="47"/>
      <c r="D1094" s="40"/>
      <c r="E1094" s="40"/>
    </row>
    <row r="1095" spans="1:5">
      <c r="A1095" s="74"/>
      <c r="B1095" s="40"/>
      <c r="C1095" s="47"/>
      <c r="D1095" s="40"/>
      <c r="E1095" s="40"/>
    </row>
    <row r="1096" spans="1:5">
      <c r="A1096" s="47"/>
      <c r="B1096" s="40"/>
      <c r="C1096" s="74"/>
      <c r="D1096" s="40"/>
      <c r="E1096" s="40"/>
    </row>
    <row r="1097" spans="1:5">
      <c r="A1097" s="47"/>
      <c r="B1097" s="40"/>
      <c r="C1097" s="47"/>
      <c r="D1097" s="40"/>
      <c r="E1097" s="40"/>
    </row>
    <row r="1098" spans="1:5">
      <c r="A1098" s="47"/>
      <c r="B1098" s="40"/>
      <c r="C1098" s="47"/>
      <c r="D1098" s="40"/>
      <c r="E1098" s="40"/>
    </row>
    <row r="1099" spans="1:5">
      <c r="A1099" s="40"/>
      <c r="B1099" s="40"/>
      <c r="C1099" s="47"/>
      <c r="D1099" s="40"/>
      <c r="E1099" s="40"/>
    </row>
    <row r="1100" spans="1:5">
      <c r="A1100" s="47"/>
      <c r="B1100" s="40"/>
      <c r="C1100" s="40"/>
      <c r="D1100" s="40"/>
      <c r="E1100" s="40"/>
    </row>
    <row r="1101" spans="1:5">
      <c r="A1101" s="47"/>
      <c r="B1101" s="40"/>
      <c r="C1101" s="47"/>
      <c r="D1101" s="40"/>
      <c r="E1101" s="40"/>
    </row>
    <row r="1102" spans="1:5">
      <c r="A1102" s="47"/>
      <c r="B1102" s="40"/>
      <c r="C1102" s="47"/>
      <c r="D1102" s="45"/>
      <c r="E1102" s="45"/>
    </row>
    <row r="1103" spans="1:5">
      <c r="A1103" s="47"/>
      <c r="B1103" s="40"/>
      <c r="C1103" s="47"/>
      <c r="D1103" s="40"/>
      <c r="E1103" s="40"/>
    </row>
    <row r="1104" spans="1:5">
      <c r="A1104" s="43"/>
      <c r="B1104" s="40"/>
      <c r="C1104" s="47"/>
      <c r="D1104" s="40"/>
      <c r="E1104" s="40"/>
    </row>
    <row r="1105" spans="1:5">
      <c r="A1105" s="47"/>
      <c r="B1105" s="43"/>
      <c r="C1105" s="43"/>
      <c r="D1105" s="40"/>
      <c r="E1105" s="40"/>
    </row>
    <row r="1106" spans="1:5">
      <c r="A1106" s="47"/>
      <c r="B1106" s="40"/>
      <c r="C1106" s="47"/>
      <c r="D1106" s="40"/>
      <c r="E1106" s="40"/>
    </row>
    <row r="1107" spans="1:5">
      <c r="A1107" s="47"/>
      <c r="B1107" s="40"/>
      <c r="C1107" s="47"/>
      <c r="D1107" s="40"/>
      <c r="E1107" s="40"/>
    </row>
    <row r="1108" spans="1:5">
      <c r="A1108" s="40"/>
      <c r="B1108" s="40"/>
      <c r="C1108" s="47"/>
      <c r="D1108" s="40"/>
      <c r="E1108" s="40"/>
    </row>
    <row r="1109" spans="1:5">
      <c r="A1109" s="43"/>
      <c r="B1109" s="40"/>
      <c r="C1109" s="40"/>
      <c r="D1109" s="40"/>
      <c r="E1109" s="40"/>
    </row>
    <row r="1110" spans="1:5">
      <c r="A1110" s="47"/>
      <c r="B1110" s="43"/>
      <c r="C1110" s="43"/>
      <c r="D1110" s="40"/>
      <c r="E1110" s="40"/>
    </row>
    <row r="1111" spans="1:5">
      <c r="A1111" s="47"/>
      <c r="B1111" s="40"/>
      <c r="C1111" s="47"/>
      <c r="D1111" s="40"/>
      <c r="E1111" s="40"/>
    </row>
    <row r="1112" spans="1:5">
      <c r="A1112" s="47"/>
      <c r="B1112" s="40"/>
      <c r="C1112" s="47"/>
      <c r="D1112" s="40"/>
      <c r="E1112" s="40"/>
    </row>
    <row r="1113" spans="1:5">
      <c r="A1113" s="47"/>
      <c r="B1113" s="40"/>
      <c r="C1113" s="47"/>
      <c r="D1113" s="40"/>
      <c r="E1113" s="40"/>
    </row>
    <row r="1114" spans="1:5">
      <c r="A1114" s="43"/>
      <c r="B1114" s="40"/>
      <c r="C1114" s="47"/>
      <c r="D1114" s="40"/>
      <c r="E1114" s="40"/>
    </row>
    <row r="1115" spans="1:5">
      <c r="A1115" s="47"/>
      <c r="B1115" s="43"/>
      <c r="C1115" s="43"/>
      <c r="D1115" s="40"/>
      <c r="E1115" s="40"/>
    </row>
    <row r="1116" spans="1:5">
      <c r="A1116" s="47"/>
      <c r="B1116" s="40"/>
      <c r="C1116" s="47"/>
      <c r="D1116" s="40"/>
      <c r="E1116" s="40"/>
    </row>
    <row r="1117" spans="1:5">
      <c r="A1117" s="47"/>
      <c r="B1117" s="40"/>
      <c r="C1117" s="47"/>
      <c r="D1117" s="40"/>
      <c r="E1117" s="40"/>
    </row>
    <row r="1118" spans="1:5">
      <c r="A1118" s="40"/>
      <c r="B1118" s="40"/>
      <c r="C1118" s="47"/>
      <c r="D1118" s="40"/>
      <c r="E1118" s="40"/>
    </row>
    <row r="1119" spans="1:5">
      <c r="A1119" s="47"/>
      <c r="B1119" s="40"/>
      <c r="C1119" s="40"/>
      <c r="D1119" s="40"/>
      <c r="E1119" s="40"/>
    </row>
    <row r="1120" spans="1:5">
      <c r="A1120" s="47"/>
      <c r="B1120" s="40"/>
      <c r="C1120" s="47"/>
      <c r="D1120" s="40"/>
      <c r="E1120" s="40"/>
    </row>
    <row r="1121" spans="1:5">
      <c r="A1121" s="47"/>
      <c r="B1121" s="40"/>
      <c r="C1121" s="47"/>
      <c r="D1121" s="41"/>
      <c r="E1121" s="41"/>
    </row>
    <row r="1122" spans="1:5">
      <c r="A1122" s="40"/>
      <c r="B1122" s="40"/>
      <c r="C1122" s="47"/>
      <c r="D1122" s="40"/>
      <c r="E1122" s="40"/>
    </row>
    <row r="1123" spans="1:5">
      <c r="A1123" s="47"/>
      <c r="B1123" s="40"/>
      <c r="C1123" s="40"/>
      <c r="D1123" s="40"/>
      <c r="E1123" s="40"/>
    </row>
    <row r="1124" spans="1:5">
      <c r="A1124" s="47"/>
      <c r="B1124" s="40"/>
      <c r="C1124" s="47"/>
      <c r="D1124" s="40"/>
      <c r="E1124" s="40"/>
    </row>
    <row r="1125" spans="1:5">
      <c r="A1125" s="47"/>
      <c r="B1125" s="40"/>
      <c r="C1125" s="47"/>
      <c r="D1125" s="40"/>
      <c r="E1125" s="40"/>
    </row>
    <row r="1126" spans="1:5">
      <c r="A1126" s="47"/>
      <c r="B1126" s="40"/>
      <c r="C1126" s="47"/>
      <c r="D1126" s="40"/>
      <c r="E1126" s="40"/>
    </row>
    <row r="1127" spans="1:5">
      <c r="A1127" s="47"/>
      <c r="B1127" s="40"/>
      <c r="C1127" s="47"/>
      <c r="D1127" s="40"/>
      <c r="E1127" s="40"/>
    </row>
    <row r="1128" spans="1:5">
      <c r="A1128" s="41"/>
      <c r="B1128" s="40"/>
      <c r="C1128" s="47"/>
      <c r="D1128" s="40"/>
      <c r="E1128" s="40"/>
    </row>
    <row r="1129" spans="1:5">
      <c r="A1129" s="47"/>
      <c r="B1129" s="41"/>
      <c r="C1129" s="41"/>
      <c r="D1129" s="40"/>
      <c r="E1129" s="40"/>
    </row>
    <row r="1130" spans="1:5">
      <c r="A1130" s="47"/>
      <c r="B1130" s="40"/>
      <c r="C1130" s="47"/>
      <c r="D1130" s="40"/>
      <c r="E1130" s="40"/>
    </row>
    <row r="1131" spans="1:5">
      <c r="A1131" s="47"/>
      <c r="B1131" s="40"/>
      <c r="C1131" s="47"/>
      <c r="D1131" s="40"/>
      <c r="E1131" s="40"/>
    </row>
    <row r="1132" spans="1:5">
      <c r="A1132" s="47"/>
      <c r="B1132" s="40"/>
      <c r="C1132" s="47"/>
      <c r="D1132" s="40"/>
      <c r="E1132" s="40"/>
    </row>
    <row r="1133" spans="1:5">
      <c r="A1133" s="47"/>
      <c r="B1133" s="40"/>
      <c r="C1133" s="47"/>
      <c r="D1133" s="40"/>
      <c r="E1133" s="40"/>
    </row>
    <row r="1134" spans="1:5">
      <c r="A1134" s="76"/>
      <c r="B1134" s="40"/>
      <c r="C1134" s="47"/>
      <c r="D1134" s="40"/>
      <c r="E1134" s="40"/>
    </row>
    <row r="1135" spans="1:5">
      <c r="A1135" s="47"/>
      <c r="B1135" s="43"/>
      <c r="C1135" s="76"/>
      <c r="D1135" s="40"/>
      <c r="E1135" s="40"/>
    </row>
    <row r="1136" spans="1:5">
      <c r="A1136" s="47"/>
      <c r="B1136" s="40"/>
      <c r="C1136" s="47"/>
      <c r="D1136" s="40"/>
      <c r="E1136" s="40"/>
    </row>
    <row r="1137" spans="1:5">
      <c r="A1137" s="47"/>
      <c r="B1137" s="40"/>
      <c r="C1137" s="47"/>
      <c r="D1137" s="40"/>
      <c r="E1137" s="40"/>
    </row>
    <row r="1138" spans="1:5">
      <c r="A1138" s="47"/>
      <c r="B1138" s="40"/>
      <c r="C1138" s="47"/>
      <c r="D1138" s="40"/>
      <c r="E1138" s="40"/>
    </row>
    <row r="1139" spans="1:5">
      <c r="A1139" s="47"/>
      <c r="B1139" s="40"/>
      <c r="C1139" s="47"/>
      <c r="D1139" s="40"/>
      <c r="E1139" s="40"/>
    </row>
    <row r="1140" spans="1:5">
      <c r="A1140" s="47"/>
      <c r="B1140" s="40"/>
      <c r="C1140" s="47"/>
      <c r="D1140" s="40"/>
      <c r="E1140" s="40"/>
    </row>
    <row r="1141" spans="1:5">
      <c r="A1141" s="47"/>
      <c r="B1141" s="40"/>
      <c r="C1141" s="47"/>
      <c r="D1141" s="40"/>
      <c r="E1141" s="40"/>
    </row>
    <row r="1142" spans="1:5">
      <c r="A1142" s="47"/>
      <c r="B1142" s="40"/>
      <c r="C1142" s="47"/>
      <c r="D1142" s="40"/>
      <c r="E1142" s="40"/>
    </row>
    <row r="1143" spans="1:5">
      <c r="A1143" s="47"/>
      <c r="B1143" s="40"/>
      <c r="C1143" s="47"/>
      <c r="D1143" s="40"/>
      <c r="E1143" s="40"/>
    </row>
    <row r="1144" spans="1:5">
      <c r="A1144" s="47"/>
      <c r="B1144" s="40"/>
      <c r="C1144" s="47"/>
      <c r="D1144" s="40"/>
      <c r="E1144" s="40"/>
    </row>
    <row r="1145" spans="1:5">
      <c r="A1145" s="47"/>
      <c r="B1145" s="40"/>
      <c r="C1145" s="47"/>
      <c r="D1145" s="40"/>
      <c r="E1145" s="40"/>
    </row>
    <row r="1146" spans="1:5">
      <c r="A1146" s="43"/>
      <c r="B1146" s="40"/>
      <c r="C1146" s="47"/>
      <c r="D1146" s="40"/>
      <c r="E1146" s="40"/>
    </row>
    <row r="1147" spans="1:5">
      <c r="A1147" s="43"/>
      <c r="B1147" s="43"/>
      <c r="C1147" s="43"/>
      <c r="D1147" s="40"/>
      <c r="E1147" s="40"/>
    </row>
    <row r="1148" spans="1:5">
      <c r="A1148" s="40"/>
      <c r="B1148" s="43"/>
      <c r="C1148" s="43"/>
      <c r="D1148" s="40"/>
      <c r="E1148" s="40"/>
    </row>
    <row r="1149" spans="1:5">
      <c r="A1149" s="47"/>
      <c r="B1149" s="40"/>
      <c r="C1149" s="40"/>
      <c r="D1149" s="40"/>
      <c r="E1149" s="40"/>
    </row>
    <row r="1150" spans="1:5">
      <c r="A1150" s="47"/>
      <c r="B1150" s="40"/>
      <c r="C1150" s="47"/>
      <c r="D1150" s="40"/>
      <c r="E1150" s="40"/>
    </row>
    <row r="1151" spans="1:5">
      <c r="A1151" s="47"/>
      <c r="B1151" s="40"/>
      <c r="C1151" s="47"/>
      <c r="D1151" s="40"/>
      <c r="E1151" s="40"/>
    </row>
    <row r="1152" spans="1:5">
      <c r="A1152" s="47"/>
      <c r="B1152" s="40"/>
      <c r="C1152" s="47"/>
      <c r="D1152" s="40"/>
      <c r="E1152" s="40"/>
    </row>
    <row r="1153" spans="1:5">
      <c r="A1153" s="40"/>
      <c r="B1153" s="40"/>
      <c r="C1153" s="47"/>
      <c r="D1153" s="40"/>
      <c r="E1153" s="40"/>
    </row>
    <row r="1154" spans="1:5">
      <c r="A1154" s="40"/>
      <c r="B1154" s="40"/>
      <c r="C1154" s="40"/>
      <c r="D1154" s="40"/>
      <c r="E1154" s="40"/>
    </row>
    <row r="1155" spans="1:5">
      <c r="A1155" s="47"/>
      <c r="B1155" s="40"/>
      <c r="C1155" s="40"/>
      <c r="D1155" s="40"/>
      <c r="E1155" s="40"/>
    </row>
    <row r="1156" spans="1:5">
      <c r="A1156" s="47"/>
      <c r="B1156" s="40"/>
      <c r="C1156" s="47"/>
      <c r="D1156" s="40"/>
      <c r="E1156" s="40"/>
    </row>
    <row r="1157" spans="1:5">
      <c r="A1157" s="47"/>
      <c r="B1157" s="40"/>
      <c r="C1157" s="47"/>
      <c r="D1157" s="40"/>
      <c r="E1157" s="40"/>
    </row>
    <row r="1158" spans="1:5">
      <c r="A1158" s="47"/>
      <c r="B1158" s="40"/>
      <c r="C1158" s="47"/>
      <c r="D1158" s="40"/>
      <c r="E1158" s="40"/>
    </row>
    <row r="1159" spans="1:5">
      <c r="A1159" s="47"/>
      <c r="B1159" s="40"/>
      <c r="C1159" s="47"/>
      <c r="D1159" s="40"/>
      <c r="E1159" s="40"/>
    </row>
    <row r="1160" spans="1:5">
      <c r="A1160" s="47"/>
      <c r="B1160" s="40"/>
      <c r="C1160" s="47"/>
      <c r="D1160" s="40"/>
      <c r="E1160" s="40"/>
    </row>
    <row r="1161" spans="1:5">
      <c r="A1161" s="47"/>
      <c r="B1161" s="40"/>
      <c r="C1161" s="47"/>
      <c r="D1161" s="40"/>
      <c r="E1161" s="40"/>
    </row>
    <row r="1162" spans="1:5">
      <c r="A1162" s="47"/>
      <c r="B1162" s="40"/>
      <c r="C1162" s="47"/>
      <c r="D1162" s="40"/>
      <c r="E1162" s="40"/>
    </row>
    <row r="1163" spans="1:5">
      <c r="A1163" s="47"/>
      <c r="B1163" s="40"/>
      <c r="C1163" s="47"/>
      <c r="D1163" s="40"/>
      <c r="E1163" s="40"/>
    </row>
    <row r="1164" spans="1:5">
      <c r="A1164" s="47"/>
      <c r="B1164" s="40"/>
      <c r="C1164" s="47"/>
      <c r="D1164" s="40"/>
      <c r="E1164" s="40"/>
    </row>
    <row r="1165" spans="1:5">
      <c r="A1165" s="47"/>
      <c r="B1165" s="40"/>
      <c r="C1165" s="47"/>
      <c r="D1165" s="40"/>
      <c r="E1165" s="40"/>
    </row>
    <row r="1166" spans="1:5">
      <c r="A1166" s="47"/>
      <c r="B1166" s="40"/>
      <c r="C1166" s="47"/>
      <c r="D1166" s="40"/>
      <c r="E1166" s="40"/>
    </row>
    <row r="1167" spans="1:5">
      <c r="A1167" s="40"/>
      <c r="B1167" s="40"/>
      <c r="C1167" s="47"/>
      <c r="D1167" s="40"/>
      <c r="E1167" s="40"/>
    </row>
    <row r="1168" spans="1:5">
      <c r="A1168" s="43"/>
      <c r="B1168" s="40"/>
      <c r="C1168" s="40"/>
      <c r="D1168" s="40"/>
      <c r="E1168" s="40"/>
    </row>
    <row r="1169" spans="1:5">
      <c r="A1169" s="47"/>
      <c r="B1169" s="43"/>
      <c r="C1169" s="43"/>
      <c r="D1169" s="40"/>
      <c r="E1169" s="40"/>
    </row>
    <row r="1170" spans="1:5">
      <c r="A1170" s="47"/>
      <c r="B1170" s="40"/>
      <c r="C1170" s="47"/>
      <c r="D1170" s="40"/>
      <c r="E1170" s="40"/>
    </row>
    <row r="1171" spans="1:5">
      <c r="A1171" s="47"/>
      <c r="B1171" s="40"/>
      <c r="C1171" s="47"/>
      <c r="D1171" s="40"/>
      <c r="E1171" s="40"/>
    </row>
    <row r="1172" spans="1:5">
      <c r="A1172" s="43"/>
      <c r="B1172" s="40"/>
      <c r="C1172" s="47"/>
      <c r="D1172" s="40"/>
      <c r="E1172" s="40"/>
    </row>
    <row r="1173" spans="1:5">
      <c r="A1173" s="47"/>
      <c r="B1173" s="43"/>
      <c r="C1173" s="43"/>
      <c r="D1173" s="40"/>
      <c r="E1173" s="40"/>
    </row>
    <row r="1174" spans="1:5">
      <c r="A1174" s="47"/>
      <c r="B1174" s="40"/>
      <c r="C1174" s="47"/>
      <c r="D1174" s="40"/>
      <c r="E1174" s="40"/>
    </row>
    <row r="1175" spans="1:5">
      <c r="A1175" s="40"/>
      <c r="B1175" s="40"/>
      <c r="C1175" s="47"/>
      <c r="D1175" s="40"/>
      <c r="E1175" s="40"/>
    </row>
    <row r="1176" spans="1:5">
      <c r="A1176" s="47"/>
      <c r="B1176" s="40"/>
      <c r="C1176" s="40"/>
      <c r="D1176" s="40"/>
      <c r="E1176" s="40"/>
    </row>
    <row r="1177" spans="1:5">
      <c r="A1177" s="47"/>
      <c r="B1177" s="40"/>
      <c r="C1177" s="47"/>
      <c r="D1177" s="40"/>
      <c r="E1177" s="40"/>
    </row>
    <row r="1178" spans="1:5">
      <c r="A1178" s="47"/>
      <c r="B1178" s="40"/>
      <c r="C1178" s="47"/>
      <c r="D1178" s="40"/>
      <c r="E1178" s="40"/>
    </row>
    <row r="1179" spans="1:5">
      <c r="A1179" s="47"/>
      <c r="B1179" s="40"/>
      <c r="C1179" s="47"/>
      <c r="D1179" s="40"/>
      <c r="E1179" s="40"/>
    </row>
    <row r="1180" spans="1:5">
      <c r="A1180" s="47"/>
      <c r="B1180" s="40"/>
      <c r="C1180" s="47"/>
      <c r="D1180" s="40"/>
      <c r="E1180" s="40"/>
    </row>
    <row r="1181" spans="1:5">
      <c r="A1181" s="47"/>
      <c r="B1181" s="40"/>
      <c r="C1181" s="47"/>
      <c r="D1181" s="40"/>
      <c r="E1181" s="40"/>
    </row>
    <row r="1182" spans="1:5">
      <c r="A1182" s="40"/>
      <c r="B1182" s="40"/>
      <c r="C1182" s="47"/>
      <c r="D1182" s="40"/>
      <c r="E1182" s="40"/>
    </row>
    <row r="1183" spans="1:5">
      <c r="A1183" s="40"/>
      <c r="B1183" s="40"/>
      <c r="C1183" s="40"/>
      <c r="D1183" s="40"/>
      <c r="E1183" s="40"/>
    </row>
    <row r="1184" spans="1:5">
      <c r="A1184" s="40"/>
      <c r="B1184" s="40"/>
      <c r="C1184" s="40"/>
      <c r="D1184" s="40"/>
      <c r="E1184" s="40"/>
    </row>
    <row r="1185" spans="1:5">
      <c r="A1185" s="43"/>
      <c r="B1185" s="40"/>
      <c r="C1185" s="40"/>
      <c r="D1185" s="40"/>
      <c r="E1185" s="40"/>
    </row>
    <row r="1186" spans="1:5">
      <c r="A1186" s="40"/>
      <c r="B1186" s="43"/>
      <c r="C1186" s="43"/>
      <c r="D1186" s="40"/>
      <c r="E1186" s="40"/>
    </row>
    <row r="1187" spans="1:5">
      <c r="A1187" s="47"/>
      <c r="B1187" s="40"/>
      <c r="C1187" s="40"/>
      <c r="D1187" s="40"/>
      <c r="E1187" s="40"/>
    </row>
    <row r="1188" spans="1:5">
      <c r="A1188" s="40"/>
      <c r="B1188" s="40"/>
      <c r="C1188" s="47"/>
      <c r="D1188" s="40"/>
      <c r="E1188" s="40"/>
    </row>
    <row r="1189" spans="1:5">
      <c r="A1189" s="47"/>
      <c r="B1189" s="40"/>
      <c r="C1189" s="40"/>
      <c r="D1189" s="40"/>
      <c r="E1189" s="40"/>
    </row>
    <row r="1190" spans="1:5">
      <c r="A1190" s="40"/>
      <c r="B1190" s="40"/>
      <c r="C1190" s="47"/>
      <c r="D1190" s="40"/>
      <c r="E1190" s="40"/>
    </row>
    <row r="1191" spans="1:5">
      <c r="A1191" s="43"/>
      <c r="B1191" s="40"/>
      <c r="C1191" s="40"/>
      <c r="D1191" s="40"/>
      <c r="E1191" s="40"/>
    </row>
    <row r="1192" spans="1:5">
      <c r="A1192" s="43"/>
      <c r="B1192" s="43"/>
      <c r="C1192" s="43"/>
      <c r="D1192" s="40"/>
      <c r="E1192" s="40"/>
    </row>
    <row r="1193" spans="1:5">
      <c r="A1193" s="40"/>
      <c r="B1193" s="43"/>
      <c r="C1193" s="43"/>
      <c r="D1193" s="40"/>
      <c r="E1193" s="40"/>
    </row>
    <row r="1194" spans="1:5">
      <c r="A1194" s="47"/>
      <c r="B1194" s="40"/>
      <c r="C1194" s="40"/>
      <c r="D1194" s="40"/>
      <c r="E1194" s="40"/>
    </row>
    <row r="1195" spans="1:5">
      <c r="A1195" s="47"/>
      <c r="B1195" s="40"/>
      <c r="C1195" s="47"/>
      <c r="D1195" s="40"/>
      <c r="E1195" s="40"/>
    </row>
    <row r="1196" spans="1:5">
      <c r="A1196" s="47"/>
      <c r="B1196" s="40"/>
      <c r="C1196" s="47"/>
      <c r="D1196" s="40"/>
      <c r="E1196" s="40"/>
    </row>
    <row r="1197" spans="1:5">
      <c r="A1197" s="47"/>
      <c r="B1197" s="40"/>
      <c r="C1197" s="47"/>
      <c r="D1197" s="40"/>
      <c r="E1197" s="40"/>
    </row>
    <row r="1198" spans="1:5">
      <c r="A1198" s="47"/>
      <c r="B1198" s="40"/>
      <c r="C1198" s="47"/>
      <c r="D1198" s="40"/>
      <c r="E1198" s="40"/>
    </row>
    <row r="1199" spans="1:5">
      <c r="A1199" s="47"/>
      <c r="B1199" s="40"/>
      <c r="C1199" s="47"/>
      <c r="D1199" s="40"/>
      <c r="E1199" s="40"/>
    </row>
    <row r="1200" spans="1:5">
      <c r="A1200" s="47"/>
      <c r="B1200" s="40"/>
      <c r="C1200" s="47"/>
      <c r="D1200" s="40"/>
      <c r="E1200" s="40"/>
    </row>
    <row r="1201" spans="1:5">
      <c r="A1201" s="47"/>
      <c r="B1201" s="40"/>
      <c r="C1201" s="47"/>
      <c r="D1201" s="40"/>
      <c r="E1201" s="40"/>
    </row>
    <row r="1202" spans="1:5">
      <c r="A1202" s="47"/>
      <c r="B1202" s="40"/>
      <c r="C1202" s="47"/>
      <c r="D1202" s="40"/>
      <c r="E1202" s="40"/>
    </row>
    <row r="1203" spans="1:5">
      <c r="A1203" s="47"/>
      <c r="B1203" s="40"/>
      <c r="C1203" s="47"/>
      <c r="D1203" s="40"/>
      <c r="E1203" s="40"/>
    </row>
    <row r="1204" spans="1:5">
      <c r="A1204" s="47"/>
      <c r="B1204" s="40"/>
      <c r="C1204" s="47"/>
      <c r="D1204" s="40"/>
      <c r="E1204" s="40"/>
    </row>
    <row r="1205" spans="1:5">
      <c r="A1205" s="47"/>
      <c r="B1205" s="40"/>
      <c r="C1205" s="47"/>
      <c r="D1205" s="40"/>
      <c r="E1205" s="40"/>
    </row>
    <row r="1206" spans="1:5">
      <c r="A1206" s="47"/>
      <c r="B1206" s="40"/>
      <c r="C1206" s="47"/>
      <c r="D1206" s="45"/>
      <c r="E1206" s="45"/>
    </row>
    <row r="1207" spans="1:5">
      <c r="A1207" s="47"/>
      <c r="B1207" s="40"/>
      <c r="C1207" s="47"/>
      <c r="D1207" s="40"/>
      <c r="E1207" s="40"/>
    </row>
    <row r="1208" spans="1:5">
      <c r="A1208" s="47"/>
      <c r="B1208" s="40"/>
      <c r="C1208" s="47"/>
      <c r="D1208" s="40"/>
      <c r="E1208" s="40"/>
    </row>
    <row r="1209" spans="1:5">
      <c r="A1209" s="43"/>
      <c r="B1209" s="40"/>
      <c r="C1209" s="47"/>
      <c r="D1209" s="40"/>
      <c r="E1209" s="40"/>
    </row>
    <row r="1210" spans="1:5">
      <c r="A1210" s="47"/>
      <c r="B1210" s="43"/>
      <c r="C1210" s="43"/>
      <c r="D1210" s="40"/>
      <c r="E1210" s="40"/>
    </row>
    <row r="1211" spans="1:5">
      <c r="A1211" s="47"/>
      <c r="B1211" s="40"/>
      <c r="C1211" s="47"/>
      <c r="D1211" s="40"/>
      <c r="E1211" s="40"/>
    </row>
    <row r="1212" spans="1:5">
      <c r="A1212" s="47"/>
      <c r="B1212" s="40"/>
      <c r="C1212" s="47"/>
      <c r="D1212" s="40"/>
      <c r="E1212" s="40"/>
    </row>
    <row r="1213" spans="1:5">
      <c r="A1213" s="47"/>
      <c r="B1213" s="40"/>
      <c r="C1213" s="47"/>
      <c r="D1213" s="40"/>
      <c r="E1213" s="40"/>
    </row>
    <row r="1214" spans="1:5">
      <c r="A1214" s="47"/>
      <c r="B1214" s="40"/>
      <c r="C1214" s="47"/>
      <c r="D1214" s="40"/>
      <c r="E1214" s="40"/>
    </row>
    <row r="1215" spans="1:5">
      <c r="A1215" s="47"/>
      <c r="B1215" s="40"/>
      <c r="C1215" s="47"/>
      <c r="D1215" s="40"/>
      <c r="E1215" s="40"/>
    </row>
    <row r="1216" spans="1:5">
      <c r="A1216" s="47"/>
      <c r="B1216" s="40"/>
      <c r="C1216" s="47"/>
      <c r="D1216" s="40"/>
      <c r="E1216" s="40"/>
    </row>
    <row r="1217" spans="1:5">
      <c r="A1217" s="47"/>
      <c r="B1217" s="40"/>
      <c r="C1217" s="47"/>
      <c r="D1217" s="40"/>
      <c r="E1217" s="40"/>
    </row>
    <row r="1218" spans="1:5">
      <c r="A1218" s="47"/>
      <c r="B1218" s="40"/>
      <c r="C1218" s="47"/>
      <c r="D1218" s="40"/>
      <c r="E1218" s="40"/>
    </row>
    <row r="1219" spans="1:5">
      <c r="A1219" s="47"/>
      <c r="B1219" s="40"/>
      <c r="C1219" s="47"/>
      <c r="D1219" s="40"/>
      <c r="E1219" s="40"/>
    </row>
    <row r="1220" spans="1:5">
      <c r="A1220" s="47"/>
      <c r="B1220" s="40"/>
      <c r="C1220" s="47"/>
      <c r="D1220" s="40"/>
      <c r="E1220" s="40"/>
    </row>
    <row r="1221" spans="1:5">
      <c r="A1221" s="47"/>
      <c r="B1221" s="40"/>
      <c r="C1221" s="47"/>
      <c r="D1221" s="40"/>
      <c r="E1221" s="40"/>
    </row>
    <row r="1222" spans="1:5">
      <c r="A1222" s="40"/>
      <c r="B1222" s="40"/>
      <c r="C1222" s="47"/>
      <c r="D1222" s="40"/>
      <c r="E1222" s="40"/>
    </row>
    <row r="1223" spans="1:5">
      <c r="A1223" s="40"/>
      <c r="B1223" s="40"/>
      <c r="C1223" s="40"/>
      <c r="D1223" s="40"/>
      <c r="E1223" s="40"/>
    </row>
    <row r="1224" spans="1:5">
      <c r="A1224" s="41"/>
      <c r="B1224" s="40"/>
      <c r="C1224" s="40"/>
      <c r="D1224" s="40"/>
      <c r="E1224" s="40"/>
    </row>
    <row r="1225" spans="1:5">
      <c r="A1225" s="40"/>
      <c r="B1225" s="41"/>
      <c r="C1225" s="41"/>
      <c r="D1225" s="40"/>
      <c r="E1225" s="40"/>
    </row>
    <row r="1226" spans="1:5">
      <c r="A1226" s="40"/>
      <c r="B1226" s="40"/>
      <c r="C1226" s="40"/>
      <c r="D1226" s="40"/>
      <c r="E1226" s="40"/>
    </row>
    <row r="1227" spans="1:5">
      <c r="A1227" s="43"/>
      <c r="B1227" s="40"/>
      <c r="C1227" s="40"/>
      <c r="D1227" s="40"/>
      <c r="E1227" s="40"/>
    </row>
    <row r="1228" spans="1:5">
      <c r="A1228" s="43"/>
      <c r="B1228" s="43"/>
      <c r="C1228" s="43"/>
      <c r="D1228" s="40"/>
      <c r="E1228" s="40"/>
    </row>
    <row r="1229" spans="1:5">
      <c r="A1229" s="47"/>
      <c r="B1229" s="43"/>
      <c r="C1229" s="43"/>
      <c r="D1229" s="40"/>
      <c r="E1229" s="40"/>
    </row>
    <row r="1230" spans="1:5">
      <c r="A1230" s="47"/>
      <c r="B1230" s="40"/>
      <c r="C1230" s="47"/>
      <c r="D1230" s="40"/>
      <c r="E1230" s="40"/>
    </row>
    <row r="1231" spans="1:5">
      <c r="A1231" s="47"/>
      <c r="B1231" s="40"/>
      <c r="C1231" s="47"/>
      <c r="D1231" s="40"/>
      <c r="E1231" s="40"/>
    </row>
    <row r="1232" spans="1:5">
      <c r="A1232" s="47"/>
      <c r="B1232" s="40"/>
      <c r="C1232" s="47"/>
      <c r="D1232" s="40"/>
      <c r="E1232" s="40"/>
    </row>
    <row r="1233" spans="1:5">
      <c r="A1233" s="47"/>
      <c r="B1233" s="40"/>
      <c r="C1233" s="47"/>
      <c r="D1233" s="40"/>
      <c r="E1233" s="40"/>
    </row>
    <row r="1234" spans="1:5">
      <c r="A1234" s="47"/>
      <c r="B1234" s="40"/>
      <c r="C1234" s="47"/>
      <c r="D1234" s="40"/>
      <c r="E1234" s="40"/>
    </row>
    <row r="1235" spans="1:5">
      <c r="A1235" s="76"/>
      <c r="B1235" s="40"/>
      <c r="C1235" s="47"/>
      <c r="D1235" s="40"/>
      <c r="E1235" s="40"/>
    </row>
    <row r="1236" spans="1:5">
      <c r="A1236" s="44"/>
      <c r="B1236" s="43"/>
      <c r="C1236" s="76"/>
      <c r="D1236" s="40"/>
      <c r="E1236" s="40"/>
    </row>
    <row r="1237" spans="1:5">
      <c r="A1237" s="40"/>
      <c r="B1237" s="44"/>
      <c r="C1237" s="44"/>
      <c r="D1237" s="45"/>
      <c r="E1237" s="45"/>
    </row>
    <row r="1238" spans="1:5">
      <c r="A1238" s="43"/>
      <c r="B1238" s="40"/>
      <c r="C1238" s="40"/>
      <c r="D1238" s="40"/>
      <c r="E1238" s="40"/>
    </row>
    <row r="1239" spans="1:5">
      <c r="A1239" s="43"/>
      <c r="B1239" s="43"/>
      <c r="C1239" s="43"/>
      <c r="D1239" s="40"/>
      <c r="E1239" s="40"/>
    </row>
    <row r="1240" spans="1:5">
      <c r="A1240" s="40"/>
      <c r="B1240" s="43"/>
      <c r="C1240" s="43"/>
      <c r="D1240" s="40"/>
      <c r="E1240" s="40"/>
    </row>
    <row r="1241" spans="1:5">
      <c r="A1241" s="47"/>
      <c r="B1241" s="40"/>
      <c r="C1241" s="40"/>
      <c r="D1241" s="40"/>
      <c r="E1241" s="40"/>
    </row>
    <row r="1242" spans="1:5">
      <c r="A1242" s="47"/>
      <c r="B1242" s="40"/>
      <c r="C1242" s="47"/>
      <c r="D1242" s="43"/>
      <c r="E1242" s="43"/>
    </row>
    <row r="1243" spans="1:5">
      <c r="A1243" s="47"/>
      <c r="B1243" s="40"/>
      <c r="C1243" s="47"/>
      <c r="D1243" s="40"/>
      <c r="E1243" s="40"/>
    </row>
    <row r="1244" spans="1:5">
      <c r="A1244" s="47"/>
      <c r="B1244" s="40"/>
      <c r="C1244" s="47"/>
      <c r="D1244" s="40"/>
      <c r="E1244" s="40"/>
    </row>
    <row r="1245" spans="1:5">
      <c r="A1245" s="47"/>
      <c r="B1245" s="40"/>
      <c r="C1245" s="47"/>
      <c r="D1245" s="43"/>
      <c r="E1245" s="43"/>
    </row>
    <row r="1246" spans="1:5">
      <c r="A1246" s="47"/>
      <c r="B1246" s="40"/>
      <c r="C1246" s="47"/>
      <c r="D1246" s="43"/>
      <c r="E1246" s="43"/>
    </row>
    <row r="1247" spans="1:5">
      <c r="A1247" s="47"/>
      <c r="B1247" s="40"/>
      <c r="C1247" s="47"/>
      <c r="D1247" s="40"/>
      <c r="E1247" s="40"/>
    </row>
    <row r="1248" spans="1:5">
      <c r="A1248" s="40"/>
      <c r="B1248" s="40"/>
      <c r="C1248" s="47"/>
      <c r="D1248" s="40"/>
      <c r="E1248" s="40"/>
    </row>
    <row r="1249" spans="1:5">
      <c r="A1249" s="47"/>
      <c r="B1249" s="40"/>
      <c r="C1249" s="40"/>
      <c r="D1249" s="40"/>
      <c r="E1249" s="40"/>
    </row>
    <row r="1250" spans="1:5">
      <c r="A1250" s="59"/>
      <c r="B1250" s="40"/>
      <c r="C1250" s="47"/>
      <c r="D1250" s="40"/>
      <c r="E1250" s="40"/>
    </row>
    <row r="1251" spans="1:5">
      <c r="A1251" s="40"/>
      <c r="B1251" s="40"/>
      <c r="C1251" s="59"/>
      <c r="D1251" s="40"/>
      <c r="E1251" s="40"/>
    </row>
    <row r="1252" spans="1:5">
      <c r="A1252" s="43"/>
      <c r="B1252" s="40"/>
      <c r="C1252" s="40"/>
      <c r="D1252" s="43"/>
      <c r="E1252" s="43"/>
    </row>
    <row r="1253" spans="1:5">
      <c r="A1253" s="40"/>
      <c r="B1253" s="43"/>
      <c r="C1253" s="43"/>
      <c r="D1253" s="40"/>
      <c r="E1253" s="40"/>
    </row>
    <row r="1254" spans="1:5">
      <c r="A1254" s="43"/>
      <c r="B1254" s="40"/>
      <c r="C1254" s="40"/>
      <c r="D1254" s="45"/>
      <c r="E1254" s="45"/>
    </row>
    <row r="1255" spans="1:5">
      <c r="A1255" s="47"/>
      <c r="B1255" s="43"/>
      <c r="C1255" s="43"/>
      <c r="D1255" s="43"/>
      <c r="E1255" s="43"/>
    </row>
    <row r="1256" spans="1:5">
      <c r="A1256" s="47"/>
      <c r="B1256" s="40"/>
      <c r="C1256" s="47"/>
      <c r="D1256" s="40"/>
      <c r="E1256" s="40"/>
    </row>
    <row r="1257" spans="1:5">
      <c r="A1257" s="40"/>
      <c r="B1257" s="40"/>
      <c r="C1257" s="47"/>
      <c r="D1257" s="40"/>
      <c r="E1257" s="40"/>
    </row>
    <row r="1258" spans="1:5">
      <c r="A1258" s="43"/>
      <c r="B1258" s="40"/>
      <c r="C1258" s="40"/>
      <c r="D1258" s="40"/>
      <c r="E1258" s="40"/>
    </row>
    <row r="1259" spans="1:5">
      <c r="A1259" s="43"/>
      <c r="B1259" s="43"/>
      <c r="C1259" s="43"/>
      <c r="D1259" s="40"/>
      <c r="E1259" s="40"/>
    </row>
    <row r="1260" spans="1:5">
      <c r="A1260" s="47"/>
      <c r="B1260" s="43"/>
      <c r="C1260" s="43"/>
      <c r="D1260" s="40"/>
      <c r="E1260" s="40"/>
    </row>
    <row r="1261" spans="1:5">
      <c r="A1261" s="47"/>
      <c r="B1261" s="40"/>
      <c r="C1261" s="47"/>
      <c r="D1261" s="40"/>
      <c r="E1261" s="40"/>
    </row>
    <row r="1262" spans="1:5">
      <c r="A1262" s="40"/>
      <c r="B1262" s="40"/>
      <c r="C1262" s="47"/>
      <c r="D1262" s="40"/>
      <c r="E1262" s="40"/>
    </row>
    <row r="1263" spans="1:5">
      <c r="A1263" s="40"/>
      <c r="B1263" s="40"/>
      <c r="C1263" s="40"/>
      <c r="D1263" s="40"/>
      <c r="E1263" s="40"/>
    </row>
    <row r="1264" spans="1:5">
      <c r="A1264" s="43"/>
      <c r="B1264" s="40"/>
      <c r="C1264" s="40"/>
      <c r="D1264" s="40"/>
      <c r="E1264" s="40"/>
    </row>
    <row r="1265" spans="1:5">
      <c r="A1265" s="47"/>
      <c r="B1265" s="43"/>
      <c r="C1265" s="43"/>
      <c r="D1265" s="40"/>
      <c r="E1265" s="40"/>
    </row>
    <row r="1266" spans="1:5">
      <c r="A1266" s="47"/>
      <c r="B1266" s="40"/>
      <c r="C1266" s="47"/>
      <c r="D1266" s="40"/>
      <c r="E1266" s="40"/>
    </row>
    <row r="1267" spans="1:5">
      <c r="A1267" s="44"/>
      <c r="B1267" s="40"/>
      <c r="C1267" s="47"/>
      <c r="D1267" s="40"/>
      <c r="E1267" s="40"/>
    </row>
    <row r="1268" spans="1:5">
      <c r="A1268" s="43"/>
      <c r="B1268" s="44"/>
      <c r="C1268" s="44"/>
      <c r="D1268" s="40"/>
      <c r="E1268" s="40"/>
    </row>
    <row r="1269" spans="1:5">
      <c r="A1269" s="40"/>
      <c r="B1269" s="43"/>
      <c r="C1269" s="43"/>
      <c r="D1269" s="40"/>
      <c r="E1269" s="40"/>
    </row>
    <row r="1270" spans="1:5">
      <c r="A1270" s="76"/>
      <c r="B1270" s="40"/>
      <c r="C1270" s="40"/>
      <c r="D1270" s="40"/>
      <c r="E1270" s="40"/>
    </row>
    <row r="1271" spans="1:5">
      <c r="A1271" s="47"/>
      <c r="B1271" s="43"/>
      <c r="C1271" s="76"/>
      <c r="D1271" s="40"/>
      <c r="E1271" s="40"/>
    </row>
    <row r="1272" spans="1:5">
      <c r="A1272" s="47"/>
      <c r="B1272" s="40"/>
      <c r="C1272" s="47"/>
      <c r="D1272" s="40"/>
      <c r="E1272" s="40"/>
    </row>
    <row r="1273" spans="1:5">
      <c r="A1273" s="47"/>
      <c r="B1273" s="40"/>
      <c r="C1273" s="47"/>
      <c r="D1273" s="40"/>
      <c r="E1273" s="40"/>
    </row>
    <row r="1274" spans="1:5">
      <c r="A1274" s="47"/>
      <c r="B1274" s="40"/>
      <c r="C1274" s="47"/>
      <c r="D1274" s="40"/>
      <c r="E1274" s="40"/>
    </row>
    <row r="1275" spans="1:5">
      <c r="A1275" s="40"/>
      <c r="B1275" s="40"/>
      <c r="C1275" s="47"/>
      <c r="D1275" s="44"/>
      <c r="E1275" s="44"/>
    </row>
    <row r="1276" spans="1:5">
      <c r="A1276" s="40"/>
      <c r="B1276" s="40"/>
      <c r="C1276" s="40"/>
      <c r="D1276" s="40"/>
      <c r="E1276" s="40"/>
    </row>
    <row r="1277" spans="1:5">
      <c r="A1277" s="47"/>
      <c r="B1277" s="40"/>
      <c r="C1277" s="40"/>
      <c r="D1277" s="40"/>
      <c r="E1277" s="40"/>
    </row>
    <row r="1278" spans="1:5">
      <c r="A1278" s="40"/>
      <c r="B1278" s="40"/>
      <c r="C1278" s="47"/>
      <c r="D1278" s="40"/>
      <c r="E1278" s="40"/>
    </row>
    <row r="1279" spans="1:5">
      <c r="A1279" s="40"/>
      <c r="B1279" s="40"/>
      <c r="C1279" s="40"/>
      <c r="D1279" s="40"/>
      <c r="E1279" s="40"/>
    </row>
    <row r="1280" spans="1:5">
      <c r="A1280" s="76"/>
      <c r="B1280" s="40"/>
      <c r="C1280" s="40"/>
      <c r="D1280" s="40"/>
      <c r="E1280" s="40"/>
    </row>
    <row r="1281" spans="1:5">
      <c r="A1281" s="47"/>
      <c r="B1281" s="43"/>
      <c r="C1281" s="76"/>
      <c r="D1281" s="40"/>
      <c r="E1281" s="40"/>
    </row>
    <row r="1282" spans="1:5">
      <c r="A1282" s="47"/>
      <c r="B1282" s="40"/>
      <c r="C1282" s="47"/>
      <c r="D1282" s="44"/>
      <c r="E1282" s="44"/>
    </row>
    <row r="1283" spans="1:5">
      <c r="A1283" s="47"/>
      <c r="B1283" s="40"/>
      <c r="C1283" s="47"/>
      <c r="D1283" s="40"/>
      <c r="E1283" s="40"/>
    </row>
    <row r="1284" spans="1:5">
      <c r="A1284" s="40"/>
      <c r="B1284" s="40"/>
      <c r="C1284" s="47"/>
      <c r="D1284" s="40"/>
      <c r="E1284" s="40"/>
    </row>
    <row r="1285" spans="1:5">
      <c r="A1285" s="47"/>
      <c r="B1285" s="40"/>
      <c r="C1285" s="40"/>
      <c r="D1285" s="40"/>
      <c r="E1285" s="40"/>
    </row>
    <row r="1286" spans="1:5">
      <c r="A1286" s="47"/>
      <c r="B1286" s="40"/>
      <c r="C1286" s="47"/>
      <c r="D1286" s="40"/>
      <c r="E1286" s="40"/>
    </row>
    <row r="1287" spans="1:5">
      <c r="A1287" s="40"/>
      <c r="B1287" s="40"/>
      <c r="C1287" s="47"/>
      <c r="D1287" s="40"/>
      <c r="E1287" s="40"/>
    </row>
    <row r="1288" spans="1:5">
      <c r="A1288" s="47"/>
      <c r="B1288" s="40"/>
      <c r="C1288" s="40"/>
      <c r="D1288" s="45"/>
      <c r="E1288" s="45"/>
    </row>
    <row r="1289" spans="1:5">
      <c r="A1289" s="40"/>
      <c r="B1289" s="40"/>
      <c r="C1289" s="47"/>
      <c r="D1289" s="40"/>
      <c r="E1289" s="40"/>
    </row>
    <row r="1290" spans="1:5">
      <c r="A1290" s="47"/>
      <c r="B1290" s="40"/>
      <c r="C1290" s="40"/>
      <c r="D1290" s="40"/>
      <c r="E1290" s="40"/>
    </row>
    <row r="1291" spans="1:5">
      <c r="A1291" s="47"/>
      <c r="B1291" s="40"/>
      <c r="C1291" s="47"/>
      <c r="D1291" s="40"/>
      <c r="E1291" s="40"/>
    </row>
    <row r="1292" spans="1:5">
      <c r="A1292" s="47"/>
      <c r="B1292" s="40"/>
      <c r="C1292" s="47"/>
      <c r="D1292" s="40"/>
      <c r="E1292" s="40"/>
    </row>
    <row r="1293" spans="1:5">
      <c r="A1293" s="47"/>
      <c r="B1293" s="40"/>
      <c r="C1293" s="47"/>
      <c r="D1293" s="40"/>
      <c r="E1293" s="40"/>
    </row>
    <row r="1294" spans="1:5">
      <c r="A1294" s="47"/>
      <c r="B1294" s="40"/>
      <c r="C1294" s="47"/>
      <c r="D1294" s="40"/>
      <c r="E1294" s="40"/>
    </row>
    <row r="1295" spans="1:5">
      <c r="A1295" s="47"/>
      <c r="B1295" s="40"/>
      <c r="C1295" s="47"/>
      <c r="D1295" s="40"/>
      <c r="E1295" s="40"/>
    </row>
    <row r="1296" spans="1:5">
      <c r="A1296" s="47"/>
      <c r="B1296" s="40"/>
      <c r="C1296" s="47"/>
      <c r="D1296" s="40"/>
      <c r="E1296" s="40"/>
    </row>
    <row r="1297" spans="1:5">
      <c r="A1297" s="47"/>
      <c r="B1297" s="40"/>
      <c r="C1297" s="47"/>
      <c r="D1297" s="40"/>
      <c r="E1297" s="40"/>
    </row>
    <row r="1298" spans="1:5">
      <c r="A1298" s="47"/>
      <c r="B1298" s="40"/>
      <c r="C1298" s="47"/>
      <c r="D1298" s="40"/>
      <c r="E1298" s="40"/>
    </row>
    <row r="1299" spans="1:5">
      <c r="A1299" s="47"/>
      <c r="B1299" s="40"/>
      <c r="C1299" s="47"/>
      <c r="D1299" s="45"/>
      <c r="E1299" s="45"/>
    </row>
    <row r="1300" spans="1:5">
      <c r="A1300" s="47"/>
      <c r="B1300" s="40"/>
      <c r="C1300" s="47"/>
      <c r="D1300" s="43"/>
      <c r="E1300" s="43"/>
    </row>
    <row r="1301" spans="1:5">
      <c r="A1301" s="47"/>
      <c r="B1301" s="40"/>
      <c r="C1301" s="47"/>
      <c r="D1301" s="40"/>
      <c r="E1301" s="40"/>
    </row>
    <row r="1302" spans="1:5">
      <c r="A1302" s="40"/>
      <c r="B1302" s="40"/>
      <c r="C1302" s="47"/>
      <c r="D1302" s="40"/>
      <c r="E1302" s="40"/>
    </row>
    <row r="1303" spans="1:5">
      <c r="A1303" s="40"/>
      <c r="B1303" s="40"/>
      <c r="C1303" s="40"/>
      <c r="D1303" s="43"/>
      <c r="E1303" s="43"/>
    </row>
    <row r="1304" spans="1:5">
      <c r="A1304" s="76"/>
      <c r="B1304" s="40"/>
      <c r="C1304" s="40"/>
      <c r="D1304" s="43"/>
      <c r="E1304" s="43"/>
    </row>
    <row r="1305" spans="1:5">
      <c r="A1305" s="47"/>
      <c r="B1305" s="43"/>
      <c r="C1305" s="76"/>
      <c r="D1305" s="40"/>
      <c r="E1305" s="40"/>
    </row>
    <row r="1306" spans="1:5">
      <c r="A1306" s="47"/>
      <c r="B1306" s="40"/>
      <c r="C1306" s="47"/>
      <c r="D1306" s="43"/>
      <c r="E1306" s="43"/>
    </row>
    <row r="1307" spans="1:5">
      <c r="A1307" s="47"/>
      <c r="B1307" s="40"/>
      <c r="C1307" s="47"/>
      <c r="D1307" s="40"/>
      <c r="E1307" s="40"/>
    </row>
    <row r="1308" spans="1:5">
      <c r="A1308" s="47"/>
      <c r="B1308" s="40"/>
      <c r="C1308" s="47"/>
      <c r="D1308" s="43"/>
      <c r="E1308" s="43"/>
    </row>
    <row r="1309" spans="1:5">
      <c r="A1309" s="47"/>
      <c r="B1309" s="40"/>
      <c r="C1309" s="47"/>
      <c r="D1309" s="43"/>
      <c r="E1309" s="43"/>
    </row>
    <row r="1310" spans="1:5">
      <c r="A1310" s="47"/>
      <c r="B1310" s="40"/>
      <c r="C1310" s="47"/>
      <c r="D1310" s="40"/>
      <c r="E1310" s="40"/>
    </row>
    <row r="1311" spans="1:5">
      <c r="A1311" s="47"/>
      <c r="B1311" s="40"/>
      <c r="C1311" s="47"/>
      <c r="D1311" s="43"/>
      <c r="E1311" s="43"/>
    </row>
    <row r="1312" spans="1:5">
      <c r="A1312" s="40"/>
      <c r="B1312" s="40"/>
      <c r="C1312" s="47"/>
      <c r="D1312" s="43"/>
      <c r="E1312" s="43"/>
    </row>
    <row r="1313" spans="1:5">
      <c r="A1313" s="43"/>
      <c r="B1313" s="40"/>
      <c r="C1313" s="40"/>
      <c r="D1313" s="40"/>
      <c r="E1313" s="40"/>
    </row>
    <row r="1314" spans="1:5">
      <c r="A1314" s="43"/>
      <c r="B1314" s="43"/>
      <c r="C1314" s="43"/>
      <c r="D1314" s="40"/>
      <c r="E1314" s="40"/>
    </row>
    <row r="1315" spans="1:5">
      <c r="A1315" s="40"/>
      <c r="B1315" s="43"/>
      <c r="C1315" s="43"/>
      <c r="D1315" s="44"/>
      <c r="E1315" s="44"/>
    </row>
    <row r="1316" spans="1:5">
      <c r="A1316" s="40"/>
      <c r="B1316" s="40"/>
      <c r="C1316" s="40"/>
      <c r="D1316" s="40"/>
      <c r="E1316" s="40"/>
    </row>
    <row r="1317" spans="1:5">
      <c r="A1317" s="43"/>
      <c r="B1317" s="40"/>
      <c r="C1317" s="40"/>
      <c r="D1317" s="43"/>
      <c r="E1317" s="43"/>
    </row>
    <row r="1318" spans="1:5">
      <c r="A1318" s="43"/>
      <c r="B1318" s="43"/>
      <c r="C1318" s="43"/>
      <c r="D1318" s="40"/>
      <c r="E1318" s="40"/>
    </row>
    <row r="1319" spans="1:5">
      <c r="A1319" s="40"/>
      <c r="B1319" s="43"/>
      <c r="C1319" s="43"/>
      <c r="D1319" s="40"/>
      <c r="E1319" s="40"/>
    </row>
    <row r="1320" spans="1:5">
      <c r="A1320" s="43"/>
      <c r="B1320" s="40"/>
      <c r="C1320" s="40"/>
      <c r="D1320" s="40"/>
      <c r="E1320" s="40"/>
    </row>
    <row r="1321" spans="1:5">
      <c r="A1321" s="40"/>
      <c r="B1321" s="43"/>
      <c r="C1321" s="43"/>
      <c r="D1321" s="40"/>
      <c r="E1321" s="40"/>
    </row>
    <row r="1322" spans="1:5">
      <c r="A1322" s="47"/>
      <c r="B1322" s="40"/>
      <c r="C1322" s="40"/>
      <c r="D1322" s="40"/>
      <c r="E1322" s="40"/>
    </row>
    <row r="1323" spans="1:5">
      <c r="A1323" s="47"/>
      <c r="B1323" s="40"/>
      <c r="C1323" s="47"/>
      <c r="D1323" s="40"/>
      <c r="E1323" s="40"/>
    </row>
    <row r="1324" spans="1:5">
      <c r="A1324" s="43"/>
      <c r="B1324" s="40"/>
      <c r="C1324" s="47"/>
      <c r="D1324" s="40"/>
      <c r="E1324" s="40"/>
    </row>
    <row r="1325" spans="1:5">
      <c r="A1325" s="40"/>
      <c r="B1325" s="43"/>
      <c r="C1325" s="43"/>
      <c r="D1325" s="44"/>
      <c r="E1325" s="44"/>
    </row>
    <row r="1326" spans="1:5">
      <c r="A1326" s="40"/>
      <c r="B1326" s="40"/>
      <c r="C1326" s="40"/>
      <c r="D1326" s="40"/>
      <c r="E1326" s="40"/>
    </row>
    <row r="1327" spans="1:5">
      <c r="A1327" s="47"/>
      <c r="B1327" s="40"/>
      <c r="C1327" s="40"/>
      <c r="D1327" s="40"/>
      <c r="E1327" s="40"/>
    </row>
    <row r="1328" spans="1:5">
      <c r="A1328" s="43"/>
      <c r="B1328" s="40"/>
      <c r="C1328" s="47"/>
      <c r="D1328" s="40"/>
      <c r="E1328" s="40"/>
    </row>
    <row r="1329" spans="1:5">
      <c r="A1329" s="40"/>
      <c r="B1329" s="43"/>
      <c r="C1329" s="43"/>
      <c r="D1329" s="41"/>
      <c r="E1329" s="41"/>
    </row>
    <row r="1330" spans="1:5">
      <c r="A1330" s="43"/>
      <c r="B1330" s="40"/>
      <c r="C1330" s="40"/>
      <c r="D1330" s="40"/>
      <c r="E1330" s="40"/>
    </row>
    <row r="1331" spans="1:5">
      <c r="A1331" s="40"/>
      <c r="B1331" s="43"/>
      <c r="C1331" s="43"/>
      <c r="D1331" s="45"/>
      <c r="E1331" s="45"/>
    </row>
    <row r="1332" spans="1:5">
      <c r="A1332" s="40"/>
      <c r="B1332" s="40"/>
      <c r="C1332" s="40"/>
      <c r="D1332" s="40"/>
      <c r="E1332" s="40"/>
    </row>
    <row r="1333" spans="1:5">
      <c r="A1333" s="43"/>
      <c r="B1333" s="40"/>
      <c r="C1333" s="40"/>
      <c r="D1333" s="43"/>
      <c r="E1333" s="43"/>
    </row>
    <row r="1334" spans="1:5">
      <c r="A1334" s="47"/>
      <c r="B1334" s="43"/>
      <c r="C1334" s="43"/>
      <c r="D1334" s="43"/>
      <c r="E1334" s="43"/>
    </row>
    <row r="1335" spans="1:5">
      <c r="A1335" s="47"/>
      <c r="B1335" s="40"/>
      <c r="C1335" s="47"/>
      <c r="D1335" s="43"/>
      <c r="E1335" s="43"/>
    </row>
    <row r="1336" spans="1:5">
      <c r="A1336" s="47"/>
      <c r="B1336" s="40"/>
      <c r="C1336" s="47"/>
      <c r="D1336" s="40"/>
      <c r="E1336" s="40"/>
    </row>
    <row r="1337" spans="1:5">
      <c r="A1337" s="47"/>
      <c r="B1337" s="40"/>
      <c r="C1337" s="47"/>
      <c r="D1337" s="43"/>
      <c r="E1337" s="43"/>
    </row>
    <row r="1338" spans="1:5">
      <c r="A1338" s="76"/>
      <c r="B1338" s="40"/>
      <c r="C1338" s="47"/>
      <c r="D1338" s="40"/>
      <c r="E1338" s="40"/>
    </row>
    <row r="1339" spans="1:5">
      <c r="A1339" s="41"/>
      <c r="B1339" s="43"/>
      <c r="C1339" s="76"/>
      <c r="D1339" s="43"/>
      <c r="E1339" s="43"/>
    </row>
    <row r="1340" spans="1:5">
      <c r="A1340" s="47"/>
      <c r="B1340" s="41"/>
      <c r="C1340" s="41"/>
      <c r="D1340" s="43"/>
      <c r="E1340" s="43"/>
    </row>
    <row r="1341" spans="1:5">
      <c r="A1341" s="47"/>
      <c r="B1341" s="40"/>
      <c r="C1341" s="47"/>
      <c r="D1341" s="43"/>
      <c r="E1341" s="43"/>
    </row>
    <row r="1342" spans="1:5">
      <c r="A1342" s="47"/>
      <c r="B1342" s="40"/>
      <c r="C1342" s="47"/>
      <c r="D1342" s="40"/>
      <c r="E1342" s="40"/>
    </row>
    <row r="1343" spans="1:5">
      <c r="A1343" s="40"/>
      <c r="B1343" s="40"/>
      <c r="C1343" s="47"/>
      <c r="D1343" s="40"/>
      <c r="E1343" s="40"/>
    </row>
    <row r="1344" spans="1:5">
      <c r="A1344" s="40"/>
      <c r="B1344" s="40"/>
      <c r="C1344" s="40"/>
      <c r="D1344" s="41"/>
      <c r="E1344" s="41"/>
    </row>
    <row r="1345" spans="1:5">
      <c r="A1345" s="47"/>
      <c r="B1345" s="40"/>
      <c r="C1345" s="40"/>
      <c r="D1345" s="40"/>
      <c r="E1345" s="40"/>
    </row>
    <row r="1346" spans="1:5">
      <c r="A1346" s="47"/>
      <c r="B1346" s="40"/>
      <c r="C1346" s="47"/>
      <c r="D1346" s="43"/>
      <c r="E1346" s="43"/>
    </row>
    <row r="1347" spans="1:5">
      <c r="A1347" s="76"/>
      <c r="B1347" s="40"/>
      <c r="C1347" s="47"/>
      <c r="D1347" s="40"/>
      <c r="E1347" s="40"/>
    </row>
    <row r="1348" spans="1:5">
      <c r="A1348" s="47"/>
      <c r="B1348" s="45"/>
      <c r="C1348" s="72"/>
      <c r="D1348" s="40"/>
      <c r="E1348" s="40"/>
    </row>
    <row r="1349" spans="1:5">
      <c r="A1349" s="45"/>
      <c r="B1349" s="45"/>
      <c r="C1349" s="72"/>
      <c r="D1349" s="40"/>
      <c r="E1349" s="40"/>
    </row>
    <row r="1350" spans="1:5">
      <c r="A1350" s="45"/>
      <c r="B1350" s="45"/>
      <c r="C1350" s="45"/>
      <c r="D1350" s="40"/>
      <c r="E1350" s="40"/>
    </row>
    <row r="1351" spans="1:5">
      <c r="A1351" s="43"/>
      <c r="B1351" s="43"/>
      <c r="C1351" s="76"/>
      <c r="D1351" s="45"/>
      <c r="E1351" s="45"/>
    </row>
    <row r="1352" spans="1:5">
      <c r="A1352" s="40"/>
      <c r="B1352" s="40"/>
      <c r="C1352" s="47"/>
      <c r="D1352" s="45"/>
      <c r="E1352" s="45"/>
    </row>
    <row r="1353" spans="1:5">
      <c r="A1353" s="41"/>
      <c r="B1353" s="41"/>
      <c r="C1353" s="71"/>
      <c r="D1353" s="40"/>
      <c r="E1353" s="40"/>
    </row>
    <row r="1354" spans="1:5">
      <c r="A1354" s="45"/>
      <c r="B1354" s="45"/>
      <c r="C1354" s="72"/>
      <c r="D1354" s="40"/>
      <c r="E1354" s="40"/>
    </row>
    <row r="1355" spans="1:5">
      <c r="A1355" s="41"/>
      <c r="B1355" s="41"/>
      <c r="C1355" s="71"/>
      <c r="D1355" s="40"/>
      <c r="E1355" s="40"/>
    </row>
    <row r="1356" spans="1:5">
      <c r="A1356" s="45"/>
      <c r="B1356" s="45"/>
      <c r="C1356" s="72"/>
      <c r="D1356" s="40"/>
      <c r="E1356" s="40"/>
    </row>
    <row r="1357" spans="1:5">
      <c r="A1357" s="45"/>
      <c r="B1357" s="45"/>
      <c r="C1357" s="72"/>
      <c r="D1357" s="40"/>
      <c r="E1357" s="40"/>
    </row>
    <row r="1358" spans="1:5">
      <c r="A1358" s="45"/>
      <c r="B1358" s="45"/>
      <c r="C1358" s="72"/>
      <c r="D1358" s="40"/>
      <c r="E1358" s="40"/>
    </row>
    <row r="1359" spans="1:5">
      <c r="A1359" s="45"/>
      <c r="B1359" s="45"/>
      <c r="C1359" s="72"/>
      <c r="D1359" s="40"/>
      <c r="E1359" s="40"/>
    </row>
    <row r="1360" spans="1:5">
      <c r="A1360" s="45"/>
      <c r="B1360" s="45"/>
      <c r="C1360" s="72"/>
      <c r="D1360" s="40"/>
      <c r="E1360" s="40"/>
    </row>
    <row r="1361" spans="1:5">
      <c r="A1361" s="45"/>
      <c r="B1361" s="45"/>
      <c r="C1361" s="72"/>
      <c r="D1361" s="40"/>
      <c r="E1361" s="40"/>
    </row>
    <row r="1362" spans="1:5">
      <c r="A1362" s="45"/>
      <c r="B1362" s="45"/>
      <c r="C1362" s="72"/>
      <c r="D1362" s="40"/>
      <c r="E1362" s="40"/>
    </row>
    <row r="1363" spans="1:5">
      <c r="A1363" s="41"/>
      <c r="B1363" s="41"/>
      <c r="C1363" s="71"/>
      <c r="D1363" s="40"/>
      <c r="E1363" s="40"/>
    </row>
    <row r="1364" spans="1:5">
      <c r="A1364" s="45"/>
      <c r="B1364" s="45"/>
      <c r="C1364" s="72"/>
      <c r="D1364" s="40"/>
      <c r="E1364" s="40"/>
    </row>
    <row r="1365" spans="1:5">
      <c r="A1365" s="45"/>
      <c r="B1365" s="45"/>
      <c r="C1365" s="72"/>
      <c r="D1365" s="43"/>
      <c r="E1365" s="43"/>
    </row>
    <row r="1366" spans="1:5">
      <c r="A1366" s="41"/>
      <c r="B1366" s="41"/>
      <c r="C1366" s="71"/>
      <c r="D1366" s="43"/>
      <c r="E1366" s="43"/>
    </row>
    <row r="1367" spans="1:5">
      <c r="A1367" s="41"/>
      <c r="B1367" s="41"/>
      <c r="C1367" s="71"/>
      <c r="D1367" s="43"/>
      <c r="E1367" s="43"/>
    </row>
    <row r="1368" spans="1:5">
      <c r="A1368" s="45"/>
      <c r="B1368" s="45"/>
      <c r="C1368" s="72"/>
      <c r="D1368" s="40"/>
      <c r="E1368" s="40"/>
    </row>
    <row r="1369" spans="1:5">
      <c r="A1369" s="45"/>
      <c r="B1369" s="45"/>
      <c r="C1369" s="72"/>
      <c r="D1369" s="43"/>
      <c r="E1369" s="43"/>
    </row>
    <row r="1370" spans="1:5">
      <c r="A1370" s="45"/>
      <c r="B1370" s="45"/>
      <c r="C1370" s="72"/>
      <c r="D1370" s="40"/>
      <c r="E1370" s="40"/>
    </row>
    <row r="1371" spans="1:5">
      <c r="A1371" s="45"/>
      <c r="B1371" s="45"/>
      <c r="C1371" s="72"/>
      <c r="D1371" s="43"/>
      <c r="E1371" s="43"/>
    </row>
    <row r="1372" spans="1:5">
      <c r="A1372" s="45"/>
      <c r="B1372" s="45"/>
      <c r="C1372" s="72"/>
      <c r="D1372" s="40"/>
      <c r="E1372" s="40"/>
    </row>
    <row r="1373" spans="1:5">
      <c r="A1373" s="45"/>
      <c r="B1373" s="45"/>
      <c r="C1373" s="72"/>
      <c r="D1373" s="40"/>
      <c r="E1373" s="40"/>
    </row>
    <row r="1374" spans="1:5">
      <c r="A1374" s="45"/>
      <c r="B1374" s="45"/>
      <c r="C1374" s="45"/>
      <c r="D1374" s="40"/>
      <c r="E1374" s="40"/>
    </row>
    <row r="1375" spans="1:5">
      <c r="A1375" s="45"/>
      <c r="B1375" s="45"/>
      <c r="C1375" s="45"/>
      <c r="D1375" s="40"/>
      <c r="E1375" s="40"/>
    </row>
    <row r="1376" spans="1:5">
      <c r="A1376" s="45"/>
      <c r="B1376" s="45"/>
      <c r="C1376" s="45"/>
      <c r="D1376" s="43"/>
      <c r="E1376" s="43"/>
    </row>
    <row r="1377" spans="1:5">
      <c r="A1377" s="45"/>
      <c r="B1377" s="45"/>
      <c r="C1377" s="45"/>
      <c r="D1377" s="40"/>
      <c r="E1377" s="40"/>
    </row>
    <row r="1378" spans="1:5">
      <c r="A1378" s="45"/>
      <c r="B1378" s="45"/>
      <c r="C1378" s="45"/>
      <c r="D1378" s="45"/>
      <c r="E1378" s="45"/>
    </row>
  </sheetData>
  <autoFilter ref="A1:AE656">
    <sortState ref="A2:AD656">
      <sortCondition ref="B1:B656"/>
    </sortState>
  </autoFilter>
  <conditionalFormatting sqref="E834 E865:E867 D754:D872 E872 D873:E873 D874:D878 E878 D879:E879 E883:E885 D880:D988 E988 D989:E989 E1023:E1026 E1037:E1040 E1043 E1085:E1087 E1139:E1141 E1189:E1192 D990:D1048576 G2:G418 G422:G474 G476:G545 G608:G656 G716:G745 G748:G753">
    <cfRule type="containsText" dxfId="50" priority="104" operator="containsText" text="SA">
      <formula>NOT(ISERROR(SEARCH("SA",D2)))</formula>
    </cfRule>
  </conditionalFormatting>
  <conditionalFormatting sqref="H521 H539:H540">
    <cfRule type="containsText" dxfId="49" priority="32" operator="containsText" text="SA">
      <formula>NOT(ISERROR(SEARCH("SA",H521)))</formula>
    </cfRule>
  </conditionalFormatting>
  <conditionalFormatting sqref="C2:C545 C608:C672 C674:C753">
    <cfRule type="containsText" dxfId="48" priority="100" operator="containsText" text="2-">
      <formula>NOT(ISERROR(SEARCH("2-",C2)))</formula>
    </cfRule>
    <cfRule type="containsText" dxfId="47" priority="101" operator="containsText" text="D10-">
      <formula>NOT(ISERROR(SEARCH("D10-",C2)))</formula>
    </cfRule>
    <cfRule type="containsText" dxfId="46" priority="102" operator="containsText" text="D1-">
      <formula>NOT(ISERROR(SEARCH("D1-",C2)))</formula>
    </cfRule>
    <cfRule type="containsText" dxfId="45" priority="103" operator="containsText" text="D100-">
      <formula>NOT(ISERROR(SEARCH("D100-",C2)))</formula>
    </cfRule>
  </conditionalFormatting>
  <conditionalFormatting sqref="C1">
    <cfRule type="containsText" dxfId="44" priority="94" operator="containsText" text="2-">
      <formula>NOT(ISERROR(SEARCH("2-",C1)))</formula>
    </cfRule>
    <cfRule type="containsText" dxfId="43" priority="95" operator="containsText" text="D10-">
      <formula>NOT(ISERROR(SEARCH("D10-",C1)))</formula>
    </cfRule>
    <cfRule type="containsText" dxfId="42" priority="96" operator="containsText" text="D1-">
      <formula>NOT(ISERROR(SEARCH("D1-",C1)))</formula>
    </cfRule>
    <cfRule type="containsText" dxfId="41" priority="97" operator="containsText" text="D100-">
      <formula>NOT(ISERROR(SEARCH("D100-",C1)))</formula>
    </cfRule>
  </conditionalFormatting>
  <conditionalFormatting sqref="G1">
    <cfRule type="containsText" dxfId="40" priority="93" operator="containsText" text="SA">
      <formula>NOT(ISERROR(SEARCH("SA",G1)))</formula>
    </cfRule>
  </conditionalFormatting>
  <conditionalFormatting sqref="H418">
    <cfRule type="containsText" dxfId="39" priority="51" operator="containsText" text="SA">
      <formula>NOT(ISERROR(SEARCH("SA",H418)))</formula>
    </cfRule>
  </conditionalFormatting>
  <conditionalFormatting sqref="H406">
    <cfRule type="containsText" dxfId="38" priority="50" operator="containsText" text="SA">
      <formula>NOT(ISERROR(SEARCH("SA",H406)))</formula>
    </cfRule>
  </conditionalFormatting>
  <conditionalFormatting sqref="G419:G420 G421:H421 H423 H426:H428">
    <cfRule type="containsText" dxfId="37" priority="44" operator="containsText" text="SA">
      <formula>NOT(ISERROR(SEARCH("SA",G419)))</formula>
    </cfRule>
  </conditionalFormatting>
  <conditionalFormatting sqref="H474 G475:H475 H492 H496">
    <cfRule type="containsText" dxfId="36" priority="38" operator="containsText" text="SA">
      <formula>NOT(ISERROR(SEARCH("SA",G474)))</formula>
    </cfRule>
  </conditionalFormatting>
  <conditionalFormatting sqref="C546:C607">
    <cfRule type="containsText" dxfId="35" priority="27" operator="containsText" text="2-">
      <formula>NOT(ISERROR(SEARCH("2-",C546)))</formula>
    </cfRule>
    <cfRule type="containsText" dxfId="34" priority="28" operator="containsText" text="D10-">
      <formula>NOT(ISERROR(SEARCH("D10-",C546)))</formula>
    </cfRule>
    <cfRule type="containsText" dxfId="33" priority="29" operator="containsText" text="D1-">
      <formula>NOT(ISERROR(SEARCH("D1-",C546)))</formula>
    </cfRule>
    <cfRule type="containsText" dxfId="32" priority="30" operator="containsText" text="D100-">
      <formula>NOT(ISERROR(SEARCH("D100-",C546)))</formula>
    </cfRule>
  </conditionalFormatting>
  <conditionalFormatting sqref="H562:H564 G546:G607">
    <cfRule type="containsText" dxfId="31" priority="26" operator="containsText" text="SA">
      <formula>NOT(ISERROR(SEARCH("SA",G546)))</formula>
    </cfRule>
  </conditionalFormatting>
  <conditionalFormatting sqref="F1:F672 F674:F745 F748:F1048576">
    <cfRule type="duplicateValues" dxfId="30" priority="7"/>
  </conditionalFormatting>
  <conditionalFormatting sqref="C673">
    <cfRule type="containsText" dxfId="29" priority="3" operator="containsText" text="2-">
      <formula>NOT(ISERROR(SEARCH("2-",C673)))</formula>
    </cfRule>
    <cfRule type="containsText" dxfId="28" priority="4" operator="containsText" text="D10-">
      <formula>NOT(ISERROR(SEARCH("D10-",C673)))</formula>
    </cfRule>
    <cfRule type="containsText" dxfId="27" priority="5" operator="containsText" text="D1-">
      <formula>NOT(ISERROR(SEARCH("D1-",C673)))</formula>
    </cfRule>
    <cfRule type="containsText" dxfId="26" priority="6" operator="containsText" text="D100-">
      <formula>NOT(ISERROR(SEARCH("D100-",C673)))</formula>
    </cfRule>
  </conditionalFormatting>
  <conditionalFormatting sqref="G746:G747">
    <cfRule type="containsText" dxfId="3" priority="2" operator="containsText" text="SA">
      <formula>NOT(ISERROR(SEARCH("SA",G746)))</formula>
    </cfRule>
  </conditionalFormatting>
  <conditionalFormatting sqref="F746:F747">
    <cfRule type="uniqueValues" dxfId="1" priority="1"/>
  </conditionalFormatting>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34"/>
  <sheetViews>
    <sheetView topLeftCell="A16" workbookViewId="0">
      <selection activeCell="C40" sqref="C40"/>
    </sheetView>
  </sheetViews>
  <sheetFormatPr defaultRowHeight="14.4"/>
  <cols>
    <col min="1" max="1" width="15.44140625" customWidth="1"/>
    <col min="2" max="2" width="13.109375" customWidth="1"/>
    <col min="3" max="3" width="13.88671875" style="46" customWidth="1"/>
    <col min="4" max="5" width="8.88671875" style="46"/>
    <col min="6" max="6" width="15.21875" customWidth="1"/>
  </cols>
  <sheetData>
    <row r="1" spans="1:32">
      <c r="A1" s="1" t="s">
        <v>1710</v>
      </c>
      <c r="B1" s="1" t="s">
        <v>0</v>
      </c>
      <c r="C1" s="40" t="s">
        <v>2062</v>
      </c>
      <c r="D1" s="40" t="s">
        <v>508</v>
      </c>
      <c r="E1" s="40" t="s">
        <v>1804</v>
      </c>
      <c r="F1" s="8" t="s">
        <v>6</v>
      </c>
      <c r="G1" s="1" t="s">
        <v>2617</v>
      </c>
      <c r="H1" s="1" t="s">
        <v>2618</v>
      </c>
      <c r="I1" s="1" t="s">
        <v>2633</v>
      </c>
      <c r="J1" s="1" t="s">
        <v>2619</v>
      </c>
      <c r="K1" s="1" t="s">
        <v>9</v>
      </c>
      <c r="L1" s="1" t="s">
        <v>10</v>
      </c>
      <c r="M1" s="1" t="s">
        <v>11</v>
      </c>
      <c r="N1" s="1" t="s">
        <v>12</v>
      </c>
      <c r="O1" s="1" t="s">
        <v>742</v>
      </c>
      <c r="P1" s="1" t="s">
        <v>2620</v>
      </c>
      <c r="Q1" s="1" t="s">
        <v>2621</v>
      </c>
      <c r="R1" s="1" t="s">
        <v>2622</v>
      </c>
      <c r="S1" s="1" t="s">
        <v>2623</v>
      </c>
      <c r="T1" s="1" t="s">
        <v>28</v>
      </c>
      <c r="U1" s="1" t="s">
        <v>3042</v>
      </c>
      <c r="V1" s="1" t="s">
        <v>16</v>
      </c>
      <c r="W1" s="1" t="s">
        <v>408</v>
      </c>
      <c r="X1" s="1" t="s">
        <v>42</v>
      </c>
      <c r="Y1" s="1" t="s">
        <v>417</v>
      </c>
      <c r="Z1" s="1" t="s">
        <v>580</v>
      </c>
      <c r="AA1" s="1" t="s">
        <v>743</v>
      </c>
      <c r="AB1" s="1" t="s">
        <v>744</v>
      </c>
      <c r="AC1" s="1" t="s">
        <v>43</v>
      </c>
      <c r="AD1" s="1" t="s">
        <v>44</v>
      </c>
      <c r="AE1" s="1" t="s">
        <v>17</v>
      </c>
      <c r="AF1" s="1"/>
    </row>
    <row r="2" spans="1:32">
      <c r="A2" s="31" t="s">
        <v>1712</v>
      </c>
      <c r="B2" s="32">
        <v>40776</v>
      </c>
      <c r="C2" s="41" t="s">
        <v>532</v>
      </c>
      <c r="D2" s="41" t="s">
        <v>32</v>
      </c>
      <c r="E2" s="41" t="s">
        <v>25</v>
      </c>
      <c r="F2" s="33" t="s">
        <v>2591</v>
      </c>
      <c r="G2" s="31" t="s">
        <v>26</v>
      </c>
      <c r="H2" s="31" t="s">
        <v>33</v>
      </c>
      <c r="I2" s="31"/>
      <c r="J2" s="31">
        <v>25.4</v>
      </c>
      <c r="K2" s="31">
        <v>16</v>
      </c>
      <c r="L2" s="31"/>
      <c r="M2" s="31"/>
      <c r="N2" s="31"/>
      <c r="O2" s="31"/>
      <c r="P2" s="31"/>
      <c r="Q2" s="31">
        <v>19</v>
      </c>
      <c r="R2" s="31">
        <v>60</v>
      </c>
      <c r="S2" s="31">
        <f>R2-Q2</f>
        <v>41</v>
      </c>
      <c r="T2" s="31"/>
      <c r="U2" s="31"/>
      <c r="V2" s="31" t="s">
        <v>316</v>
      </c>
      <c r="W2" s="31" t="s">
        <v>73</v>
      </c>
      <c r="X2" s="31"/>
      <c r="Y2" s="31"/>
      <c r="Z2" s="31"/>
      <c r="AA2" s="31"/>
      <c r="AB2" s="31"/>
      <c r="AC2" s="31" t="s">
        <v>290</v>
      </c>
      <c r="AD2" s="31" t="s">
        <v>72</v>
      </c>
      <c r="AE2" s="31"/>
      <c r="AF2" s="1"/>
    </row>
    <row r="3" spans="1:32">
      <c r="A3" s="31" t="s">
        <v>2607</v>
      </c>
      <c r="B3" s="32">
        <v>40783</v>
      </c>
      <c r="C3" s="41" t="s">
        <v>686</v>
      </c>
      <c r="D3" s="41" t="s">
        <v>29</v>
      </c>
      <c r="E3" s="41" t="s">
        <v>25</v>
      </c>
      <c r="F3" s="33" t="s">
        <v>2615</v>
      </c>
      <c r="G3" s="31"/>
      <c r="H3" s="31"/>
      <c r="I3" s="31"/>
      <c r="J3" s="31"/>
      <c r="K3" s="31"/>
      <c r="L3" s="31"/>
      <c r="M3" s="31"/>
      <c r="N3" s="31"/>
      <c r="O3" s="31"/>
      <c r="P3" s="31"/>
      <c r="Q3" s="31"/>
      <c r="R3" s="31"/>
      <c r="S3" s="31"/>
      <c r="T3" s="31"/>
      <c r="U3" s="31"/>
      <c r="V3" s="31"/>
      <c r="W3" s="31" t="s">
        <v>73</v>
      </c>
      <c r="X3" s="31"/>
      <c r="Y3" s="31"/>
      <c r="Z3" s="31"/>
      <c r="AA3" s="31"/>
      <c r="AB3" s="31"/>
      <c r="AC3" s="31" t="s">
        <v>288</v>
      </c>
      <c r="AD3" s="31" t="s">
        <v>286</v>
      </c>
      <c r="AE3" s="31" t="s">
        <v>366</v>
      </c>
      <c r="AF3" s="1"/>
    </row>
    <row r="4" spans="1:32">
      <c r="A4" s="31" t="s">
        <v>2607</v>
      </c>
      <c r="B4" s="32">
        <v>40783</v>
      </c>
      <c r="C4" s="41" t="s">
        <v>741</v>
      </c>
      <c r="D4" s="41" t="s">
        <v>30</v>
      </c>
      <c r="E4" s="41" t="s">
        <v>25</v>
      </c>
      <c r="F4" s="33" t="s">
        <v>2616</v>
      </c>
      <c r="G4" s="31"/>
      <c r="H4" s="31"/>
      <c r="I4" s="31"/>
      <c r="J4" s="31"/>
      <c r="K4" s="31"/>
      <c r="L4" s="31"/>
      <c r="M4" s="31"/>
      <c r="N4" s="31"/>
      <c r="O4" s="31"/>
      <c r="P4" s="31"/>
      <c r="Q4" s="31"/>
      <c r="R4" s="31"/>
      <c r="S4" s="31"/>
      <c r="T4" s="31"/>
      <c r="U4" s="31"/>
      <c r="V4" s="31" t="s">
        <v>361</v>
      </c>
      <c r="W4" s="31" t="s">
        <v>73</v>
      </c>
      <c r="X4" s="31"/>
      <c r="Y4" s="31"/>
      <c r="Z4" s="31"/>
      <c r="AA4" s="31"/>
      <c r="AB4" s="31"/>
      <c r="AC4" s="31" t="s">
        <v>288</v>
      </c>
      <c r="AD4" s="31" t="s">
        <v>286</v>
      </c>
      <c r="AE4" s="31" t="s">
        <v>362</v>
      </c>
      <c r="AF4" s="1"/>
    </row>
    <row r="5" spans="1:32" s="34" customFormat="1">
      <c r="A5" s="31" t="s">
        <v>2606</v>
      </c>
      <c r="B5" s="32">
        <v>40784</v>
      </c>
      <c r="C5" s="41" t="s">
        <v>584</v>
      </c>
      <c r="D5" s="41" t="s">
        <v>511</v>
      </c>
      <c r="E5" s="41" t="s">
        <v>25</v>
      </c>
      <c r="F5" s="33"/>
      <c r="G5" s="31"/>
      <c r="H5" s="31"/>
      <c r="I5" s="31"/>
      <c r="J5" s="31"/>
      <c r="K5" s="31"/>
      <c r="L5" s="31"/>
      <c r="M5" s="31"/>
      <c r="N5" s="31"/>
      <c r="O5" s="31"/>
      <c r="P5" s="31"/>
      <c r="Q5" s="31"/>
      <c r="R5" s="31"/>
      <c r="S5" s="31"/>
      <c r="T5" s="31"/>
      <c r="U5" s="31"/>
      <c r="V5" s="31"/>
      <c r="W5" s="31" t="s">
        <v>73</v>
      </c>
      <c r="X5" s="31"/>
      <c r="Y5" s="31"/>
      <c r="Z5" s="31"/>
      <c r="AA5" s="31"/>
      <c r="AB5" s="31"/>
      <c r="AC5" s="31" t="s">
        <v>77</v>
      </c>
      <c r="AD5" s="31" t="s">
        <v>109</v>
      </c>
      <c r="AE5" s="31" t="s">
        <v>2592</v>
      </c>
      <c r="AF5" s="1"/>
    </row>
    <row r="6" spans="1:32" s="34" customFormat="1">
      <c r="A6" s="31" t="s">
        <v>1718</v>
      </c>
      <c r="B6" s="32">
        <v>40798</v>
      </c>
      <c r="C6" s="41" t="s">
        <v>680</v>
      </c>
      <c r="D6" s="41" t="s">
        <v>239</v>
      </c>
      <c r="E6" s="41" t="s">
        <v>25</v>
      </c>
      <c r="F6" s="33" t="s">
        <v>2293</v>
      </c>
      <c r="G6" s="31" t="s">
        <v>26</v>
      </c>
      <c r="H6" s="31" t="s">
        <v>27</v>
      </c>
      <c r="I6" s="31"/>
      <c r="J6" s="31">
        <v>45.1</v>
      </c>
      <c r="K6" s="31"/>
      <c r="L6" s="31"/>
      <c r="M6" s="31">
        <f>153+46.4</f>
        <v>199.4</v>
      </c>
      <c r="N6" s="31">
        <f>153+34.7</f>
        <v>187.7</v>
      </c>
      <c r="O6" s="31"/>
      <c r="P6" s="31">
        <v>41.8</v>
      </c>
      <c r="Q6" s="31">
        <v>21</v>
      </c>
      <c r="R6" s="31">
        <v>216</v>
      </c>
      <c r="S6" s="31">
        <f>R6-Q6</f>
        <v>195</v>
      </c>
      <c r="T6" s="31">
        <v>2</v>
      </c>
      <c r="U6" s="31"/>
      <c r="V6" s="31"/>
      <c r="W6" s="31" t="s">
        <v>73</v>
      </c>
      <c r="X6" s="31"/>
      <c r="Y6" s="31"/>
      <c r="Z6" s="31"/>
      <c r="AA6" s="31"/>
      <c r="AB6" s="31"/>
      <c r="AC6" s="31" t="s">
        <v>288</v>
      </c>
      <c r="AD6" s="31" t="s">
        <v>103</v>
      </c>
      <c r="AE6" s="31" t="s">
        <v>383</v>
      </c>
      <c r="AF6" s="1"/>
    </row>
    <row r="7" spans="1:32">
      <c r="A7" s="31" t="s">
        <v>1718</v>
      </c>
      <c r="B7" s="32">
        <v>40798</v>
      </c>
      <c r="C7" s="41" t="s">
        <v>601</v>
      </c>
      <c r="D7" s="41" t="s">
        <v>511</v>
      </c>
      <c r="E7" s="41" t="s">
        <v>25</v>
      </c>
      <c r="F7" s="33"/>
      <c r="G7" s="31"/>
      <c r="H7" s="31"/>
      <c r="I7" s="31"/>
      <c r="J7" s="31"/>
      <c r="K7" s="31"/>
      <c r="L7" s="31"/>
      <c r="M7" s="31"/>
      <c r="N7" s="31"/>
      <c r="O7" s="31"/>
      <c r="P7" s="31"/>
      <c r="Q7" s="31"/>
      <c r="R7" s="31"/>
      <c r="S7" s="31"/>
      <c r="T7" s="31"/>
      <c r="U7" s="31"/>
      <c r="V7" s="31"/>
      <c r="W7" s="31" t="s">
        <v>73</v>
      </c>
      <c r="X7" s="31"/>
      <c r="Y7" s="31"/>
      <c r="Z7" s="31"/>
      <c r="AA7" s="31"/>
      <c r="AB7" s="31"/>
      <c r="AC7" s="31" t="s">
        <v>72</v>
      </c>
      <c r="AD7" s="31" t="s">
        <v>288</v>
      </c>
      <c r="AE7" s="31" t="s">
        <v>2592</v>
      </c>
      <c r="AF7" s="1"/>
    </row>
    <row r="8" spans="1:32">
      <c r="A8" s="31" t="s">
        <v>1719</v>
      </c>
      <c r="B8" s="32">
        <v>40799</v>
      </c>
      <c r="C8" s="41" t="s">
        <v>666</v>
      </c>
      <c r="D8" s="41" t="s">
        <v>32</v>
      </c>
      <c r="E8" s="41" t="s">
        <v>25</v>
      </c>
      <c r="F8" s="33" t="s">
        <v>2605</v>
      </c>
      <c r="G8" s="31"/>
      <c r="H8" s="31"/>
      <c r="I8" s="31"/>
      <c r="J8" s="31"/>
      <c r="K8" s="31"/>
      <c r="L8" s="31"/>
      <c r="M8" s="31"/>
      <c r="N8" s="31"/>
      <c r="O8" s="31"/>
      <c r="P8" s="31"/>
      <c r="Q8" s="31"/>
      <c r="R8" s="31"/>
      <c r="S8" s="31"/>
      <c r="T8" s="31"/>
      <c r="U8" s="31"/>
      <c r="V8" s="31"/>
      <c r="W8" s="31" t="s">
        <v>73</v>
      </c>
      <c r="X8" s="31"/>
      <c r="Y8" s="31"/>
      <c r="Z8" s="31"/>
      <c r="AA8" s="31"/>
      <c r="AB8" s="31"/>
      <c r="AC8" s="31" t="s">
        <v>288</v>
      </c>
      <c r="AD8" s="31" t="s">
        <v>103</v>
      </c>
      <c r="AE8" s="31" t="s">
        <v>390</v>
      </c>
      <c r="AF8" s="1"/>
    </row>
    <row r="9" spans="1:32">
      <c r="A9" s="31" t="s">
        <v>1722</v>
      </c>
      <c r="B9" s="32">
        <v>40802</v>
      </c>
      <c r="C9" s="41" t="s">
        <v>686</v>
      </c>
      <c r="D9" s="41" t="s">
        <v>32</v>
      </c>
      <c r="E9" s="41" t="s">
        <v>25</v>
      </c>
      <c r="F9" s="33" t="s">
        <v>2604</v>
      </c>
      <c r="G9" s="31"/>
      <c r="H9" s="31"/>
      <c r="I9" s="31"/>
      <c r="J9" s="31"/>
      <c r="K9" s="31"/>
      <c r="L9" s="31"/>
      <c r="M9" s="31"/>
      <c r="N9" s="31"/>
      <c r="O9" s="31"/>
      <c r="P9" s="31"/>
      <c r="Q9" s="31"/>
      <c r="R9" s="31"/>
      <c r="S9" s="31"/>
      <c r="T9" s="31"/>
      <c r="U9" s="31"/>
      <c r="V9" s="31"/>
      <c r="W9" s="31" t="s">
        <v>73</v>
      </c>
      <c r="X9" s="31"/>
      <c r="Y9" s="31"/>
      <c r="Z9" s="31"/>
      <c r="AA9" s="31"/>
      <c r="AB9" s="31"/>
      <c r="AC9" s="31" t="s">
        <v>288</v>
      </c>
      <c r="AD9" s="31" t="s">
        <v>77</v>
      </c>
      <c r="AE9" s="31" t="s">
        <v>407</v>
      </c>
      <c r="AF9" s="1"/>
    </row>
    <row r="10" spans="1:32">
      <c r="A10" s="31" t="s">
        <v>1724</v>
      </c>
      <c r="B10" s="32">
        <v>40939</v>
      </c>
      <c r="C10" s="41" t="s">
        <v>1855</v>
      </c>
      <c r="D10" s="41" t="s">
        <v>32</v>
      </c>
      <c r="E10" s="41" t="s">
        <v>25</v>
      </c>
      <c r="F10" s="33" t="s">
        <v>2389</v>
      </c>
      <c r="G10" s="31" t="s">
        <v>26</v>
      </c>
      <c r="H10" s="31" t="s">
        <v>27</v>
      </c>
      <c r="I10" s="31"/>
      <c r="J10" s="31">
        <v>26</v>
      </c>
      <c r="K10" s="31">
        <v>19.399999999999999</v>
      </c>
      <c r="L10" s="31">
        <v>13</v>
      </c>
      <c r="M10" s="31"/>
      <c r="N10" s="31"/>
      <c r="O10" s="31"/>
      <c r="P10" s="31"/>
      <c r="Q10" s="31">
        <v>13</v>
      </c>
      <c r="R10" s="31">
        <v>65</v>
      </c>
      <c r="S10" s="31">
        <f>65-13</f>
        <v>52</v>
      </c>
      <c r="T10" s="31">
        <v>12</v>
      </c>
      <c r="U10" s="31"/>
      <c r="V10" s="31" t="s">
        <v>74</v>
      </c>
      <c r="W10" s="31" t="s">
        <v>73</v>
      </c>
      <c r="X10" s="31"/>
      <c r="Y10" s="31"/>
      <c r="Z10" s="31"/>
      <c r="AA10" s="31"/>
      <c r="AB10" s="31"/>
      <c r="AC10" s="31" t="s">
        <v>45</v>
      </c>
      <c r="AD10" s="31" t="s">
        <v>59</v>
      </c>
      <c r="AE10" s="31" t="s">
        <v>75</v>
      </c>
      <c r="AF10" s="1"/>
    </row>
    <row r="11" spans="1:32">
      <c r="A11" s="31" t="s">
        <v>1726</v>
      </c>
      <c r="B11" s="32">
        <v>40941</v>
      </c>
      <c r="C11" s="41" t="s">
        <v>1873</v>
      </c>
      <c r="D11" s="41" t="s">
        <v>30</v>
      </c>
      <c r="E11" s="41" t="s">
        <v>25</v>
      </c>
      <c r="F11" s="33" t="s">
        <v>2613</v>
      </c>
      <c r="G11" s="31"/>
      <c r="H11" s="31"/>
      <c r="I11" s="31"/>
      <c r="J11" s="31"/>
      <c r="K11" s="31"/>
      <c r="L11" s="31"/>
      <c r="M11" s="31"/>
      <c r="N11" s="31"/>
      <c r="O11" s="31"/>
      <c r="P11" s="31"/>
      <c r="Q11" s="31"/>
      <c r="R11" s="31"/>
      <c r="S11" s="31"/>
      <c r="T11" s="31"/>
      <c r="U11" s="31"/>
      <c r="V11" s="31"/>
      <c r="W11" s="31" t="s">
        <v>73</v>
      </c>
      <c r="X11" s="31"/>
      <c r="Y11" s="31"/>
      <c r="Z11" s="31"/>
      <c r="AA11" s="31"/>
      <c r="AB11" s="31"/>
      <c r="AC11" s="31" t="s">
        <v>59</v>
      </c>
      <c r="AD11" s="31" t="s">
        <v>71</v>
      </c>
      <c r="AE11" s="31" t="s">
        <v>107</v>
      </c>
      <c r="AF11" s="1"/>
    </row>
    <row r="12" spans="1:32">
      <c r="A12" s="31" t="s">
        <v>1730</v>
      </c>
      <c r="B12" s="32">
        <v>40947</v>
      </c>
      <c r="C12" s="41" t="s">
        <v>1896</v>
      </c>
      <c r="D12" s="41" t="s">
        <v>29</v>
      </c>
      <c r="E12" s="41" t="s">
        <v>25</v>
      </c>
      <c r="F12" s="33" t="s">
        <v>2611</v>
      </c>
      <c r="G12" s="31"/>
      <c r="H12" s="31"/>
      <c r="I12" s="31"/>
      <c r="J12" s="31"/>
      <c r="K12" s="31"/>
      <c r="L12" s="31"/>
      <c r="M12" s="31"/>
      <c r="N12" s="31"/>
      <c r="O12" s="31"/>
      <c r="P12" s="31"/>
      <c r="Q12" s="31"/>
      <c r="R12" s="31"/>
      <c r="S12" s="31"/>
      <c r="T12" s="31"/>
      <c r="U12" s="31"/>
      <c r="V12" s="31"/>
      <c r="W12" s="31" t="s">
        <v>73</v>
      </c>
      <c r="X12" s="31"/>
      <c r="Y12" s="31"/>
      <c r="Z12" s="31"/>
      <c r="AA12" s="31"/>
      <c r="AB12" s="31"/>
      <c r="AC12" s="31" t="s">
        <v>45</v>
      </c>
      <c r="AD12" s="31" t="s">
        <v>129</v>
      </c>
      <c r="AE12" s="31" t="s">
        <v>132</v>
      </c>
      <c r="AF12" s="1"/>
    </row>
    <row r="13" spans="1:32">
      <c r="A13" s="31" t="s">
        <v>1737</v>
      </c>
      <c r="B13" s="32">
        <v>40964</v>
      </c>
      <c r="C13" s="41" t="s">
        <v>1958</v>
      </c>
      <c r="D13" s="41" t="s">
        <v>32</v>
      </c>
      <c r="E13" s="41" t="s">
        <v>25</v>
      </c>
      <c r="F13" s="33" t="s">
        <v>2612</v>
      </c>
      <c r="G13" s="31"/>
      <c r="H13" s="31"/>
      <c r="I13" s="31"/>
      <c r="J13" s="31"/>
      <c r="K13" s="31"/>
      <c r="L13" s="31"/>
      <c r="M13" s="31"/>
      <c r="N13" s="31"/>
      <c r="O13" s="31"/>
      <c r="P13" s="31"/>
      <c r="Q13" s="31"/>
      <c r="R13" s="31"/>
      <c r="S13" s="31"/>
      <c r="T13" s="31"/>
      <c r="U13" s="31"/>
      <c r="V13" s="31" t="s">
        <v>186</v>
      </c>
      <c r="W13" s="31" t="s">
        <v>73</v>
      </c>
      <c r="X13" s="31"/>
      <c r="Y13" s="31"/>
      <c r="Z13" s="31"/>
      <c r="AA13" s="31"/>
      <c r="AB13" s="31"/>
      <c r="AC13" s="31" t="s">
        <v>59</v>
      </c>
      <c r="AD13" s="31" t="s">
        <v>77</v>
      </c>
      <c r="AE13" s="31" t="s">
        <v>187</v>
      </c>
      <c r="AF13" s="1"/>
    </row>
    <row r="14" spans="1:32">
      <c r="A14" s="31" t="s">
        <v>1747</v>
      </c>
      <c r="B14" s="32">
        <v>40977</v>
      </c>
      <c r="C14" s="41" t="s">
        <v>2044</v>
      </c>
      <c r="D14" s="41" t="s">
        <v>166</v>
      </c>
      <c r="E14" s="41" t="s">
        <v>25</v>
      </c>
      <c r="F14" s="33"/>
      <c r="G14" s="31"/>
      <c r="H14" s="31"/>
      <c r="I14" s="31"/>
      <c r="J14" s="31"/>
      <c r="K14" s="31"/>
      <c r="L14" s="31"/>
      <c r="M14" s="31"/>
      <c r="N14" s="31"/>
      <c r="O14" s="31"/>
      <c r="P14" s="31"/>
      <c r="Q14" s="31"/>
      <c r="R14" s="31"/>
      <c r="S14" s="31"/>
      <c r="T14" s="31"/>
      <c r="U14" s="31"/>
      <c r="V14" s="31"/>
      <c r="W14" s="31" t="s">
        <v>73</v>
      </c>
      <c r="X14" s="31"/>
      <c r="Y14" s="31"/>
      <c r="Z14" s="31"/>
      <c r="AA14" s="31"/>
      <c r="AB14" s="31"/>
      <c r="AC14" s="31" t="s">
        <v>59</v>
      </c>
      <c r="AD14" s="31" t="s">
        <v>105</v>
      </c>
      <c r="AE14" s="31" t="s">
        <v>2592</v>
      </c>
      <c r="AF14" s="1"/>
    </row>
    <row r="15" spans="1:32" s="34" customFormat="1">
      <c r="A15" s="31" t="s">
        <v>1750</v>
      </c>
      <c r="B15" s="32">
        <v>40980</v>
      </c>
      <c r="C15" s="41" t="s">
        <v>2055</v>
      </c>
      <c r="D15" s="41" t="s">
        <v>239</v>
      </c>
      <c r="E15" s="41" t="s">
        <v>53</v>
      </c>
      <c r="F15" s="33" t="s">
        <v>2565</v>
      </c>
      <c r="G15" s="1" t="s">
        <v>26</v>
      </c>
      <c r="H15" s="1" t="s">
        <v>33</v>
      </c>
      <c r="I15" s="31"/>
      <c r="J15" s="31"/>
      <c r="K15" s="31"/>
      <c r="L15" s="31"/>
      <c r="M15" s="31"/>
      <c r="N15" s="31"/>
      <c r="O15" s="31"/>
      <c r="P15" s="31"/>
      <c r="Q15" s="31"/>
      <c r="R15" s="31"/>
      <c r="S15" s="31"/>
      <c r="T15" s="31"/>
      <c r="U15" s="31"/>
      <c r="V15" s="31" t="s">
        <v>282</v>
      </c>
      <c r="W15" s="31" t="s">
        <v>73</v>
      </c>
      <c r="X15" s="31"/>
      <c r="Y15" s="31"/>
      <c r="Z15" s="31"/>
      <c r="AA15" s="31"/>
      <c r="AB15" s="31"/>
      <c r="AC15" s="31" t="s">
        <v>59</v>
      </c>
      <c r="AD15" s="31" t="s">
        <v>117</v>
      </c>
      <c r="AE15" s="31" t="s">
        <v>281</v>
      </c>
      <c r="AF15" s="31"/>
    </row>
    <row r="16" spans="1:32">
      <c r="A16" s="31" t="s">
        <v>1751</v>
      </c>
      <c r="B16" s="32">
        <v>41060</v>
      </c>
      <c r="C16" s="41" t="s">
        <v>1825</v>
      </c>
      <c r="D16" s="41" t="s">
        <v>121</v>
      </c>
      <c r="E16" s="41" t="s">
        <v>53</v>
      </c>
      <c r="F16" s="33" t="s">
        <v>2084</v>
      </c>
      <c r="G16" s="1" t="s">
        <v>26</v>
      </c>
      <c r="H16" s="1" t="s">
        <v>27</v>
      </c>
      <c r="I16" s="31"/>
      <c r="J16" s="31"/>
      <c r="K16" s="31"/>
      <c r="L16" s="31"/>
      <c r="M16" s="31"/>
      <c r="N16" s="31"/>
      <c r="O16" s="31"/>
      <c r="P16" s="31"/>
      <c r="Q16" s="31"/>
      <c r="R16" s="31"/>
      <c r="S16" s="31"/>
      <c r="T16" s="31"/>
      <c r="U16" s="31"/>
      <c r="V16" s="31"/>
      <c r="W16" s="31" t="s">
        <v>73</v>
      </c>
      <c r="X16" s="31"/>
      <c r="Y16" s="31"/>
      <c r="Z16" s="31"/>
      <c r="AA16" s="31"/>
      <c r="AB16" s="31"/>
      <c r="AC16" s="31" t="s">
        <v>288</v>
      </c>
      <c r="AD16" s="31" t="s">
        <v>412</v>
      </c>
      <c r="AE16" s="31" t="s">
        <v>409</v>
      </c>
      <c r="AF16" s="1"/>
    </row>
    <row r="17" spans="1:32">
      <c r="A17" s="31" t="s">
        <v>1752</v>
      </c>
      <c r="B17" s="32">
        <v>41061</v>
      </c>
      <c r="C17" s="41" t="s">
        <v>1468</v>
      </c>
      <c r="D17" s="41" t="s">
        <v>30</v>
      </c>
      <c r="E17" s="41" t="s">
        <v>25</v>
      </c>
      <c r="F17" s="33" t="s">
        <v>2593</v>
      </c>
      <c r="G17" s="31"/>
      <c r="H17" s="31"/>
      <c r="I17" s="31"/>
      <c r="J17" s="31"/>
      <c r="K17" s="31"/>
      <c r="L17" s="31"/>
      <c r="M17" s="31"/>
      <c r="N17" s="31"/>
      <c r="O17" s="31"/>
      <c r="P17" s="31"/>
      <c r="Q17" s="31"/>
      <c r="R17" s="31"/>
      <c r="S17" s="31"/>
      <c r="T17" s="31"/>
      <c r="U17" s="31"/>
      <c r="V17" s="31"/>
      <c r="W17" s="31" t="s">
        <v>73</v>
      </c>
      <c r="X17" s="31"/>
      <c r="Y17" s="31"/>
      <c r="Z17" s="31"/>
      <c r="AA17" s="31"/>
      <c r="AB17" s="31"/>
      <c r="AC17" s="31" t="s">
        <v>288</v>
      </c>
      <c r="AD17" s="31" t="s">
        <v>190</v>
      </c>
      <c r="AE17" s="31" t="s">
        <v>429</v>
      </c>
      <c r="AF17" s="1"/>
    </row>
    <row r="18" spans="1:32">
      <c r="A18" s="31" t="s">
        <v>1752</v>
      </c>
      <c r="B18" s="32">
        <v>41061</v>
      </c>
      <c r="C18" s="41" t="s">
        <v>1466</v>
      </c>
      <c r="D18" s="41" t="s">
        <v>24</v>
      </c>
      <c r="E18" s="41" t="s">
        <v>166</v>
      </c>
      <c r="F18" s="33"/>
      <c r="G18" s="31"/>
      <c r="H18" s="31"/>
      <c r="I18" s="31"/>
      <c r="J18" s="31"/>
      <c r="K18" s="31"/>
      <c r="L18" s="31"/>
      <c r="M18" s="31"/>
      <c r="N18" s="31"/>
      <c r="O18" s="31"/>
      <c r="P18" s="31"/>
      <c r="Q18" s="31"/>
      <c r="R18" s="31"/>
      <c r="S18" s="31"/>
      <c r="T18" s="31"/>
      <c r="U18" s="31"/>
      <c r="V18" s="31"/>
      <c r="W18" s="31" t="s">
        <v>73</v>
      </c>
      <c r="X18" s="31"/>
      <c r="Y18" s="31"/>
      <c r="Z18" s="31"/>
      <c r="AA18" s="31"/>
      <c r="AB18" s="31"/>
      <c r="AC18" s="31" t="s">
        <v>288</v>
      </c>
      <c r="AD18" s="31" t="s">
        <v>190</v>
      </c>
      <c r="AE18" s="31" t="s">
        <v>2592</v>
      </c>
      <c r="AF18" s="1"/>
    </row>
    <row r="19" spans="1:32">
      <c r="A19" s="31" t="s">
        <v>1754</v>
      </c>
      <c r="B19" s="32">
        <v>41063</v>
      </c>
      <c r="C19" s="41" t="s">
        <v>1827</v>
      </c>
      <c r="D19" s="41" t="s">
        <v>32</v>
      </c>
      <c r="E19" s="41" t="s">
        <v>25</v>
      </c>
      <c r="F19" s="33" t="s">
        <v>2177</v>
      </c>
      <c r="G19" s="31" t="s">
        <v>125</v>
      </c>
      <c r="H19" s="31" t="s">
        <v>90</v>
      </c>
      <c r="I19" s="31"/>
      <c r="J19" s="31">
        <v>23.15</v>
      </c>
      <c r="K19" s="31">
        <v>15</v>
      </c>
      <c r="L19" s="31">
        <v>7.05</v>
      </c>
      <c r="M19" s="31"/>
      <c r="N19" s="31"/>
      <c r="O19" s="31"/>
      <c r="P19" s="31"/>
      <c r="Q19" s="31">
        <v>18</v>
      </c>
      <c r="R19" s="31">
        <v>43</v>
      </c>
      <c r="S19" s="31">
        <f>R19-Q19</f>
        <v>25</v>
      </c>
      <c r="T19" s="31">
        <f>9+17</f>
        <v>26</v>
      </c>
      <c r="U19" s="31"/>
      <c r="V19" s="31"/>
      <c r="W19" s="31" t="s">
        <v>73</v>
      </c>
      <c r="X19" s="31"/>
      <c r="Y19" s="31"/>
      <c r="Z19" s="31"/>
      <c r="AA19" s="31"/>
      <c r="AB19" s="31"/>
      <c r="AC19" s="31" t="s">
        <v>288</v>
      </c>
      <c r="AD19" s="31" t="s">
        <v>411</v>
      </c>
      <c r="AE19" s="31" t="s">
        <v>515</v>
      </c>
      <c r="AF19" s="1"/>
    </row>
    <row r="20" spans="1:32">
      <c r="A20" s="31" t="s">
        <v>1755</v>
      </c>
      <c r="B20" s="32">
        <v>41064</v>
      </c>
      <c r="C20" s="41" t="s">
        <v>1814</v>
      </c>
      <c r="D20" s="41" t="s">
        <v>30</v>
      </c>
      <c r="E20" s="41" t="s">
        <v>25</v>
      </c>
      <c r="F20" s="33" t="s">
        <v>2594</v>
      </c>
      <c r="G20" s="31" t="s">
        <v>26</v>
      </c>
      <c r="H20" s="31" t="s">
        <v>33</v>
      </c>
      <c r="I20" s="31"/>
      <c r="J20" s="31"/>
      <c r="K20" s="31"/>
      <c r="L20" s="31"/>
      <c r="M20" s="31"/>
      <c r="N20" s="31"/>
      <c r="O20" s="31"/>
      <c r="P20" s="31"/>
      <c r="Q20" s="31"/>
      <c r="R20" s="31"/>
      <c r="S20" s="31"/>
      <c r="T20" s="31"/>
      <c r="U20" s="31"/>
      <c r="V20" s="31" t="s">
        <v>460</v>
      </c>
      <c r="W20" s="31" t="s">
        <v>73</v>
      </c>
      <c r="X20" s="31"/>
      <c r="Y20" s="31"/>
      <c r="Z20" s="31"/>
      <c r="AA20" s="31"/>
      <c r="AB20" s="31"/>
      <c r="AC20" s="31" t="s">
        <v>288</v>
      </c>
      <c r="AD20" s="31" t="s">
        <v>244</v>
      </c>
      <c r="AE20" s="31" t="s">
        <v>459</v>
      </c>
      <c r="AF20" s="1"/>
    </row>
    <row r="21" spans="1:32">
      <c r="A21" s="31" t="s">
        <v>1755</v>
      </c>
      <c r="B21" s="32">
        <v>41064</v>
      </c>
      <c r="C21" s="41" t="s">
        <v>1457</v>
      </c>
      <c r="D21" s="41" t="s">
        <v>30</v>
      </c>
      <c r="E21" s="41" t="s">
        <v>25</v>
      </c>
      <c r="F21" s="33" t="s">
        <v>2182</v>
      </c>
      <c r="G21" s="31" t="s">
        <v>125</v>
      </c>
      <c r="H21" s="31" t="s">
        <v>90</v>
      </c>
      <c r="I21" s="31"/>
      <c r="J21" s="31">
        <v>24.4</v>
      </c>
      <c r="K21" s="31">
        <v>15.7</v>
      </c>
      <c r="L21" s="31">
        <v>6.1</v>
      </c>
      <c r="M21" s="31"/>
      <c r="N21" s="31"/>
      <c r="O21" s="31"/>
      <c r="P21" s="31"/>
      <c r="Q21" s="31">
        <v>18</v>
      </c>
      <c r="R21" s="31">
        <v>39</v>
      </c>
      <c r="S21" s="31">
        <f>R21-Q21</f>
        <v>21</v>
      </c>
      <c r="T21" s="31"/>
      <c r="U21" s="31"/>
      <c r="V21" s="31"/>
      <c r="W21" s="31" t="s">
        <v>73</v>
      </c>
      <c r="X21" s="31">
        <v>751</v>
      </c>
      <c r="Y21" s="31"/>
      <c r="Z21" s="31"/>
      <c r="AA21" s="31"/>
      <c r="AB21" s="31"/>
      <c r="AC21" s="31" t="s">
        <v>288</v>
      </c>
      <c r="AD21" s="31" t="s">
        <v>411</v>
      </c>
      <c r="AE21" s="31" t="s">
        <v>462</v>
      </c>
      <c r="AF21" s="1"/>
    </row>
    <row r="22" spans="1:32">
      <c r="A22" s="31" t="s">
        <v>1761</v>
      </c>
      <c r="B22" s="32">
        <v>41073</v>
      </c>
      <c r="C22" s="41" t="s">
        <v>1464</v>
      </c>
      <c r="D22" s="41" t="s">
        <v>511</v>
      </c>
      <c r="E22" s="41" t="s">
        <v>25</v>
      </c>
      <c r="F22" s="33"/>
      <c r="G22" s="31"/>
      <c r="H22" s="31"/>
      <c r="I22" s="31"/>
      <c r="J22" s="31"/>
      <c r="K22" s="31"/>
      <c r="L22" s="31"/>
      <c r="M22" s="31"/>
      <c r="N22" s="31"/>
      <c r="O22" s="31"/>
      <c r="P22" s="31"/>
      <c r="Q22" s="31"/>
      <c r="R22" s="31"/>
      <c r="S22" s="31"/>
      <c r="T22" s="31"/>
      <c r="U22" s="31"/>
      <c r="V22" s="31" t="s">
        <v>506</v>
      </c>
      <c r="W22" s="31" t="s">
        <v>73</v>
      </c>
      <c r="X22" s="31"/>
      <c r="Y22" s="31"/>
      <c r="Z22" s="31"/>
      <c r="AA22" s="31"/>
      <c r="AB22" s="31"/>
      <c r="AC22" s="31"/>
      <c r="AD22" s="31" t="s">
        <v>456</v>
      </c>
      <c r="AE22" s="31" t="s">
        <v>2592</v>
      </c>
      <c r="AF22" s="1"/>
    </row>
    <row r="23" spans="1:32">
      <c r="A23" s="31" t="s">
        <v>1765</v>
      </c>
      <c r="B23" s="32">
        <v>41679</v>
      </c>
      <c r="C23" s="41" t="s">
        <v>1483</v>
      </c>
      <c r="D23" s="41" t="s">
        <v>265</v>
      </c>
      <c r="E23" s="41" t="s">
        <v>25</v>
      </c>
      <c r="F23" s="33" t="s">
        <v>2595</v>
      </c>
      <c r="G23" s="31" t="s">
        <v>26</v>
      </c>
      <c r="H23" s="31" t="s">
        <v>33</v>
      </c>
      <c r="I23" s="31" t="s">
        <v>563</v>
      </c>
      <c r="J23" s="31">
        <v>38.299999999999997</v>
      </c>
      <c r="K23" s="31"/>
      <c r="L23" s="31"/>
      <c r="M23" s="31"/>
      <c r="N23" s="31"/>
      <c r="O23" s="31"/>
      <c r="P23" s="31">
        <v>25.9</v>
      </c>
      <c r="Q23" s="31"/>
      <c r="R23" s="31"/>
      <c r="S23" s="31"/>
      <c r="T23" s="31"/>
      <c r="U23" s="31"/>
      <c r="V23" s="31"/>
      <c r="W23" s="31" t="s">
        <v>73</v>
      </c>
      <c r="X23" s="31"/>
      <c r="Y23" s="31"/>
      <c r="Z23" s="31"/>
      <c r="AA23" s="31"/>
      <c r="AB23" s="31"/>
      <c r="AC23" s="31" t="s">
        <v>524</v>
      </c>
      <c r="AD23" s="31" t="s">
        <v>524</v>
      </c>
      <c r="AE23" s="31" t="s">
        <v>564</v>
      </c>
      <c r="AF23" s="31"/>
    </row>
    <row r="24" spans="1:32">
      <c r="A24" s="31" t="s">
        <v>1771</v>
      </c>
      <c r="B24" s="32">
        <v>41841</v>
      </c>
      <c r="C24" s="41" t="s">
        <v>596</v>
      </c>
      <c r="D24" s="41" t="s">
        <v>32</v>
      </c>
      <c r="E24" s="41" t="s">
        <v>25</v>
      </c>
      <c r="F24" s="33" t="s">
        <v>2608</v>
      </c>
      <c r="G24" s="31" t="s">
        <v>224</v>
      </c>
      <c r="H24" s="31" t="s">
        <v>33</v>
      </c>
      <c r="I24" s="31" t="s">
        <v>702</v>
      </c>
      <c r="J24" s="31">
        <v>26.1</v>
      </c>
      <c r="K24" s="31">
        <v>17.899999999999999</v>
      </c>
      <c r="L24" s="31">
        <v>8</v>
      </c>
      <c r="M24" s="31"/>
      <c r="N24" s="31"/>
      <c r="O24" s="31"/>
      <c r="P24" s="31"/>
      <c r="Q24" s="31">
        <v>16</v>
      </c>
      <c r="R24" s="31">
        <v>69</v>
      </c>
      <c r="S24" s="31">
        <v>53</v>
      </c>
      <c r="T24" s="31">
        <v>18</v>
      </c>
      <c r="U24" s="31"/>
      <c r="V24" s="31"/>
      <c r="W24" s="31" t="s">
        <v>73</v>
      </c>
      <c r="X24" s="31">
        <v>2052</v>
      </c>
      <c r="Y24" s="31">
        <v>399</v>
      </c>
      <c r="Z24" s="31">
        <v>265</v>
      </c>
      <c r="AA24" s="31"/>
      <c r="AB24" s="31"/>
      <c r="AC24" s="31" t="s">
        <v>525</v>
      </c>
      <c r="AD24" s="31" t="s">
        <v>525</v>
      </c>
      <c r="AE24" s="31" t="s">
        <v>739</v>
      </c>
      <c r="AF24" s="1"/>
    </row>
    <row r="25" spans="1:32">
      <c r="A25" s="31" t="s">
        <v>1772</v>
      </c>
      <c r="B25" s="32">
        <v>41842</v>
      </c>
      <c r="C25" s="41" t="s">
        <v>625</v>
      </c>
      <c r="D25" s="41" t="s">
        <v>35</v>
      </c>
      <c r="E25" s="41" t="s">
        <v>25</v>
      </c>
      <c r="F25" s="33" t="s">
        <v>2332</v>
      </c>
      <c r="G25" s="31" t="s">
        <v>26</v>
      </c>
      <c r="H25" s="31" t="s">
        <v>33</v>
      </c>
      <c r="I25" s="31" t="s">
        <v>714</v>
      </c>
      <c r="J25" s="31">
        <v>26.1</v>
      </c>
      <c r="K25" s="31">
        <v>16.2</v>
      </c>
      <c r="L25" s="31">
        <v>8.1</v>
      </c>
      <c r="M25" s="31"/>
      <c r="N25" s="31"/>
      <c r="O25" s="31"/>
      <c r="P25" s="31"/>
      <c r="Q25" s="31">
        <v>16</v>
      </c>
      <c r="R25" s="31">
        <v>76</v>
      </c>
      <c r="S25" s="31">
        <v>60</v>
      </c>
      <c r="T25" s="31">
        <v>3</v>
      </c>
      <c r="U25" s="31"/>
      <c r="V25" s="31"/>
      <c r="W25" s="31" t="s">
        <v>73</v>
      </c>
      <c r="X25" s="31">
        <v>2058</v>
      </c>
      <c r="Y25" s="31">
        <v>405</v>
      </c>
      <c r="Z25" s="31">
        <v>270</v>
      </c>
      <c r="AA25" s="31"/>
      <c r="AB25" s="31"/>
      <c r="AC25" s="31" t="s">
        <v>711</v>
      </c>
      <c r="AD25" s="31" t="s">
        <v>525</v>
      </c>
      <c r="AE25" s="31" t="s">
        <v>715</v>
      </c>
      <c r="AF25" s="1"/>
    </row>
    <row r="26" spans="1:32">
      <c r="A26" s="31" t="s">
        <v>1775</v>
      </c>
      <c r="B26" s="32">
        <v>41845</v>
      </c>
      <c r="C26" s="41" t="s">
        <v>647</v>
      </c>
      <c r="D26" s="41" t="s">
        <v>30</v>
      </c>
      <c r="E26" s="41" t="s">
        <v>25</v>
      </c>
      <c r="F26" s="33" t="s">
        <v>2345</v>
      </c>
      <c r="G26" s="31" t="s">
        <v>125</v>
      </c>
      <c r="H26" s="31"/>
      <c r="I26" s="31"/>
      <c r="J26" s="31">
        <v>20.04</v>
      </c>
      <c r="K26" s="31">
        <v>14.3</v>
      </c>
      <c r="L26" s="31">
        <v>3.85</v>
      </c>
      <c r="M26" s="31"/>
      <c r="N26" s="31"/>
      <c r="O26" s="31"/>
      <c r="P26" s="31"/>
      <c r="Q26" s="31">
        <v>16</v>
      </c>
      <c r="R26" s="31">
        <v>31</v>
      </c>
      <c r="S26" s="31">
        <v>15</v>
      </c>
      <c r="T26" s="31">
        <v>14</v>
      </c>
      <c r="U26" s="31"/>
      <c r="V26" s="31"/>
      <c r="W26" s="31" t="s">
        <v>73</v>
      </c>
      <c r="X26" s="31">
        <v>2067</v>
      </c>
      <c r="Y26" s="31">
        <v>414</v>
      </c>
      <c r="Z26" s="31"/>
      <c r="AA26" s="31"/>
      <c r="AB26" s="31"/>
      <c r="AC26" s="31" t="s">
        <v>525</v>
      </c>
      <c r="AD26" s="31" t="s">
        <v>117</v>
      </c>
      <c r="AE26" s="31" t="s">
        <v>737</v>
      </c>
      <c r="AF26" s="1"/>
    </row>
    <row r="27" spans="1:32">
      <c r="A27" s="31" t="s">
        <v>1781</v>
      </c>
      <c r="B27" s="32">
        <v>42148</v>
      </c>
      <c r="C27" s="41" t="s">
        <v>1514</v>
      </c>
      <c r="D27" s="41" t="s">
        <v>30</v>
      </c>
      <c r="E27" s="41" t="s">
        <v>53</v>
      </c>
      <c r="F27" s="31" t="s">
        <v>2235</v>
      </c>
      <c r="G27" s="1" t="s">
        <v>224</v>
      </c>
      <c r="H27" s="1" t="s">
        <v>33</v>
      </c>
      <c r="I27" s="31"/>
      <c r="J27" s="31"/>
      <c r="K27" s="31"/>
      <c r="L27" s="31"/>
      <c r="M27" s="31"/>
      <c r="N27" s="31"/>
      <c r="O27" s="31"/>
      <c r="P27" s="31"/>
      <c r="Q27" s="31"/>
      <c r="R27" s="31"/>
      <c r="S27" s="31"/>
      <c r="T27" s="31"/>
      <c r="U27" s="31"/>
      <c r="V27" s="31"/>
      <c r="W27" s="31" t="s">
        <v>1011</v>
      </c>
      <c r="X27" s="31"/>
      <c r="Y27" s="31"/>
      <c r="Z27" s="31"/>
      <c r="AA27" s="31"/>
      <c r="AB27" s="31"/>
      <c r="AC27" s="31" t="s">
        <v>79</v>
      </c>
      <c r="AD27" s="31" t="s">
        <v>525</v>
      </c>
      <c r="AE27" s="31"/>
      <c r="AF27" s="1"/>
    </row>
    <row r="28" spans="1:32">
      <c r="A28" s="31" t="s">
        <v>1787</v>
      </c>
      <c r="B28" s="32">
        <v>42155</v>
      </c>
      <c r="C28" s="41" t="s">
        <v>590</v>
      </c>
      <c r="D28" s="41" t="s">
        <v>265</v>
      </c>
      <c r="E28" s="41" t="s">
        <v>53</v>
      </c>
      <c r="F28" s="33" t="s">
        <v>2238</v>
      </c>
      <c r="G28" s="1" t="s">
        <v>26</v>
      </c>
      <c r="H28" s="1" t="s">
        <v>33</v>
      </c>
      <c r="I28" s="31"/>
      <c r="J28" s="31"/>
      <c r="K28" s="31"/>
      <c r="L28" s="31"/>
      <c r="M28" s="31"/>
      <c r="N28" s="31"/>
      <c r="O28" s="31"/>
      <c r="P28" s="31"/>
      <c r="Q28" s="31"/>
      <c r="R28" s="31"/>
      <c r="S28" s="31"/>
      <c r="T28" s="31"/>
      <c r="U28" s="31"/>
      <c r="V28" s="31" t="s">
        <v>1189</v>
      </c>
      <c r="W28" s="31" t="s">
        <v>1190</v>
      </c>
      <c r="X28" s="31"/>
      <c r="Y28" s="31"/>
      <c r="Z28" s="31"/>
      <c r="AA28" s="31"/>
      <c r="AB28" s="31"/>
      <c r="AC28" s="31" t="s">
        <v>750</v>
      </c>
      <c r="AD28" s="31" t="s">
        <v>525</v>
      </c>
      <c r="AE28" s="31"/>
      <c r="AF28" s="1"/>
    </row>
    <row r="29" spans="1:32">
      <c r="A29" s="31" t="s">
        <v>1788</v>
      </c>
      <c r="B29" s="32">
        <v>42156</v>
      </c>
      <c r="C29" s="41" t="s">
        <v>661</v>
      </c>
      <c r="D29" s="41" t="s">
        <v>265</v>
      </c>
      <c r="E29" s="41" t="s">
        <v>25</v>
      </c>
      <c r="F29" s="33" t="s">
        <v>2610</v>
      </c>
      <c r="G29" s="31"/>
      <c r="H29" s="31"/>
      <c r="I29" s="31"/>
      <c r="J29" s="31">
        <v>39.799999999999997</v>
      </c>
      <c r="K29" s="31"/>
      <c r="L29" s="31"/>
      <c r="M29" s="31">
        <v>140.75</v>
      </c>
      <c r="N29" s="31">
        <v>172.2</v>
      </c>
      <c r="O29" s="31">
        <v>26.3</v>
      </c>
      <c r="P29" s="31"/>
      <c r="Q29" s="31"/>
      <c r="R29" s="31"/>
      <c r="S29" s="31"/>
      <c r="T29" s="31">
        <v>0</v>
      </c>
      <c r="U29" s="31"/>
      <c r="V29" s="31" t="s">
        <v>1247</v>
      </c>
      <c r="W29" s="31" t="s">
        <v>1248</v>
      </c>
      <c r="X29" s="31"/>
      <c r="Y29" s="31"/>
      <c r="Z29" s="31"/>
      <c r="AA29" s="31"/>
      <c r="AB29" s="31"/>
      <c r="AC29" s="31" t="s">
        <v>525</v>
      </c>
      <c r="AD29" s="31" t="s">
        <v>525</v>
      </c>
      <c r="AE29" s="31"/>
      <c r="AF29" s="1"/>
    </row>
    <row r="30" spans="1:32">
      <c r="A30" s="31" t="s">
        <v>1800</v>
      </c>
      <c r="B30" s="37">
        <v>42428</v>
      </c>
      <c r="C30" s="41" t="s">
        <v>594</v>
      </c>
      <c r="D30" s="41" t="s">
        <v>265</v>
      </c>
      <c r="E30" s="41" t="s">
        <v>53</v>
      </c>
      <c r="F30" s="31" t="s">
        <v>1305</v>
      </c>
      <c r="G30" s="38" t="s">
        <v>26</v>
      </c>
      <c r="H30" s="38" t="s">
        <v>33</v>
      </c>
      <c r="I30" s="31"/>
      <c r="J30" s="31"/>
      <c r="K30" s="31"/>
      <c r="L30" s="31"/>
      <c r="M30" s="31"/>
      <c r="N30" s="31"/>
      <c r="O30" s="31"/>
      <c r="P30" s="31"/>
      <c r="Q30" s="31"/>
      <c r="R30" s="31"/>
      <c r="S30" s="31"/>
      <c r="T30" s="31"/>
      <c r="U30" s="31"/>
      <c r="V30" s="31"/>
      <c r="W30" s="31" t="s">
        <v>1617</v>
      </c>
      <c r="X30" s="31"/>
      <c r="Y30" s="31"/>
      <c r="Z30" s="31"/>
      <c r="AA30" s="31"/>
      <c r="AB30" s="31"/>
      <c r="AC30" s="31"/>
      <c r="AD30" s="31" t="s">
        <v>750</v>
      </c>
      <c r="AE30" s="31" t="s">
        <v>1685</v>
      </c>
      <c r="AF30" s="1"/>
    </row>
    <row r="31" spans="1:32">
      <c r="A31" s="31" t="s">
        <v>1801</v>
      </c>
      <c r="B31" s="37">
        <v>42429</v>
      </c>
      <c r="C31" s="41" t="s">
        <v>658</v>
      </c>
      <c r="D31" s="41" t="s">
        <v>30</v>
      </c>
      <c r="E31" s="41" t="s">
        <v>53</v>
      </c>
      <c r="F31" s="31" t="s">
        <v>1545</v>
      </c>
      <c r="G31" s="31" t="s">
        <v>224</v>
      </c>
      <c r="H31" s="31" t="s">
        <v>27</v>
      </c>
      <c r="I31" s="31"/>
      <c r="J31" s="31"/>
      <c r="K31" s="31"/>
      <c r="L31" s="31"/>
      <c r="M31" s="31"/>
      <c r="N31" s="31"/>
      <c r="O31" s="31"/>
      <c r="P31" s="31"/>
      <c r="Q31" s="31"/>
      <c r="R31" s="31"/>
      <c r="S31" s="31"/>
      <c r="T31" s="31"/>
      <c r="U31" s="31"/>
      <c r="V31" s="31"/>
      <c r="W31" s="31" t="s">
        <v>1619</v>
      </c>
      <c r="X31" s="31"/>
      <c r="Y31" s="31"/>
      <c r="Z31" s="31"/>
      <c r="AA31" s="31"/>
      <c r="AB31" s="31"/>
      <c r="AC31" s="31"/>
      <c r="AD31" s="31" t="s">
        <v>1317</v>
      </c>
      <c r="AE31" s="31"/>
      <c r="AF31" s="1"/>
    </row>
    <row r="32" spans="1:32" s="82" customFormat="1">
      <c r="A32" s="41" t="s">
        <v>2925</v>
      </c>
      <c r="B32" s="90">
        <v>42826</v>
      </c>
      <c r="C32" s="41" t="s">
        <v>1509</v>
      </c>
      <c r="D32" s="41" t="s">
        <v>30</v>
      </c>
      <c r="E32" s="41" t="s">
        <v>25</v>
      </c>
      <c r="F32" s="41" t="s">
        <v>3011</v>
      </c>
      <c r="G32" s="41"/>
      <c r="H32" s="41"/>
      <c r="I32" s="41"/>
      <c r="J32" s="41"/>
      <c r="K32" s="41"/>
      <c r="L32" s="41"/>
      <c r="M32" s="66"/>
      <c r="N32" s="66"/>
      <c r="O32" s="66"/>
      <c r="P32" s="66"/>
      <c r="Q32" s="41"/>
      <c r="R32" s="41"/>
      <c r="S32" s="41"/>
      <c r="T32" s="41"/>
      <c r="U32" s="41"/>
      <c r="V32" s="41"/>
      <c r="W32" s="41" t="s">
        <v>3035</v>
      </c>
      <c r="X32" s="41"/>
      <c r="Y32" s="41"/>
      <c r="Z32" s="41"/>
      <c r="AA32" s="41"/>
      <c r="AB32" s="41"/>
      <c r="AC32" s="41" t="s">
        <v>2638</v>
      </c>
      <c r="AD32" s="41" t="s">
        <v>3008</v>
      </c>
      <c r="AE32" s="41" t="s">
        <v>2938</v>
      </c>
    </row>
    <row r="33" spans="1:32" s="96" customFormat="1">
      <c r="A33" s="41" t="s">
        <v>2981</v>
      </c>
      <c r="B33" s="90">
        <v>42829</v>
      </c>
      <c r="C33" s="41" t="s">
        <v>1807</v>
      </c>
      <c r="D33" s="41" t="s">
        <v>30</v>
      </c>
      <c r="E33" s="41" t="s">
        <v>25</v>
      </c>
      <c r="F33" s="87" t="s">
        <v>2985</v>
      </c>
      <c r="G33" s="41" t="s">
        <v>26</v>
      </c>
      <c r="H33" s="41" t="s">
        <v>33</v>
      </c>
      <c r="I33" s="41"/>
      <c r="J33" s="41">
        <v>20.3</v>
      </c>
      <c r="K33" s="41">
        <v>16.600000000000001</v>
      </c>
      <c r="L33" s="41">
        <v>9.1999999999999993</v>
      </c>
      <c r="M33" s="66"/>
      <c r="N33" s="66"/>
      <c r="O33" s="66"/>
      <c r="P33" s="66"/>
      <c r="Q33" s="41"/>
      <c r="R33" s="41"/>
      <c r="S33" s="41"/>
      <c r="T33" s="41"/>
      <c r="U33" s="41"/>
      <c r="V33" s="41"/>
      <c r="W33" s="41" t="s">
        <v>2986</v>
      </c>
      <c r="X33" s="41"/>
      <c r="Y33" s="41"/>
      <c r="Z33" s="41"/>
      <c r="AA33" s="41"/>
      <c r="AB33" s="41"/>
      <c r="AC33" s="41" t="s">
        <v>2638</v>
      </c>
      <c r="AD33" s="41" t="s">
        <v>2638</v>
      </c>
      <c r="AE33" s="41" t="s">
        <v>2986</v>
      </c>
      <c r="AF33" s="97"/>
    </row>
    <row r="34" spans="1:32" s="78" customFormat="1">
      <c r="A34" s="31" t="s">
        <v>2920</v>
      </c>
      <c r="B34" s="86">
        <v>42804</v>
      </c>
      <c r="C34" s="38" t="s">
        <v>588</v>
      </c>
      <c r="D34" s="41" t="s">
        <v>29</v>
      </c>
      <c r="E34" s="41" t="s">
        <v>53</v>
      </c>
      <c r="F34" s="87" t="s">
        <v>2670</v>
      </c>
      <c r="G34" s="41" t="s">
        <v>224</v>
      </c>
      <c r="H34" s="41" t="s">
        <v>33</v>
      </c>
      <c r="I34" s="41"/>
      <c r="J34" s="41"/>
      <c r="K34" s="41"/>
      <c r="L34" s="41"/>
      <c r="M34" s="41"/>
      <c r="N34" s="41"/>
      <c r="O34" s="41"/>
      <c r="P34" s="41"/>
      <c r="Q34" s="41"/>
      <c r="R34" s="41"/>
      <c r="S34" s="41"/>
      <c r="T34" s="41"/>
      <c r="U34" s="41"/>
      <c r="V34" s="41"/>
      <c r="W34" s="41" t="s">
        <v>3036</v>
      </c>
      <c r="X34" s="41"/>
      <c r="Y34" s="41"/>
      <c r="Z34" s="41"/>
      <c r="AA34" s="41"/>
      <c r="AB34" s="41"/>
      <c r="AC34" s="41" t="s">
        <v>1328</v>
      </c>
      <c r="AD34" s="41" t="s">
        <v>1328</v>
      </c>
      <c r="AE34" s="41" t="s">
        <v>2714</v>
      </c>
    </row>
  </sheetData>
  <conditionalFormatting sqref="G35:G1048576">
    <cfRule type="containsText" dxfId="25" priority="37" operator="containsText" text="SA">
      <formula>NOT(ISERROR(SEARCH("SA",G35)))</formula>
    </cfRule>
  </conditionalFormatting>
  <conditionalFormatting sqref="C1:C31 C35:C1048576">
    <cfRule type="containsText" dxfId="24" priority="33" operator="containsText" text="2-">
      <formula>NOT(ISERROR(SEARCH("2-",C1)))</formula>
    </cfRule>
    <cfRule type="containsText" dxfId="23" priority="34" operator="containsText" text="D10-">
      <formula>NOT(ISERROR(SEARCH("D10-",C1)))</formula>
    </cfRule>
    <cfRule type="containsText" dxfId="22" priority="35" operator="containsText" text="D1-">
      <formula>NOT(ISERROR(SEARCH("D1-",C1)))</formula>
    </cfRule>
    <cfRule type="containsText" dxfId="21" priority="36" operator="containsText" text="D100-">
      <formula>NOT(ISERROR(SEARCH("D100-",C1)))</formula>
    </cfRule>
  </conditionalFormatting>
  <conditionalFormatting sqref="G1:G31">
    <cfRule type="containsText" dxfId="20" priority="18" operator="containsText" text="SA">
      <formula>NOT(ISERROR(SEARCH("SA",G1)))</formula>
    </cfRule>
  </conditionalFormatting>
  <conditionalFormatting sqref="F1:F31 F35:F1048576">
    <cfRule type="uniqueValues" dxfId="19" priority="17"/>
  </conditionalFormatting>
  <conditionalFormatting sqref="C32:C33">
    <cfRule type="containsText" dxfId="18" priority="8" operator="containsText" text="2-">
      <formula>NOT(ISERROR(SEARCH("2-",C32)))</formula>
    </cfRule>
    <cfRule type="containsText" dxfId="17" priority="9" operator="containsText" text="D10-">
      <formula>NOT(ISERROR(SEARCH("D10-",C32)))</formula>
    </cfRule>
    <cfRule type="containsText" dxfId="16" priority="10" operator="containsText" text="D1-">
      <formula>NOT(ISERROR(SEARCH("D1-",C32)))</formula>
    </cfRule>
    <cfRule type="containsText" dxfId="15" priority="11" operator="containsText" text="D100-">
      <formula>NOT(ISERROR(SEARCH("D100-",C32)))</formula>
    </cfRule>
  </conditionalFormatting>
  <conditionalFormatting sqref="F32:F33">
    <cfRule type="duplicateValues" dxfId="14" priority="7"/>
  </conditionalFormatting>
  <conditionalFormatting sqref="C34">
    <cfRule type="containsText" dxfId="13" priority="3" operator="containsText" text="2-">
      <formula>NOT(ISERROR(SEARCH("2-",C34)))</formula>
    </cfRule>
    <cfRule type="containsText" dxfId="12" priority="4" operator="containsText" text="D10-">
      <formula>NOT(ISERROR(SEARCH("D10-",C34)))</formula>
    </cfRule>
    <cfRule type="containsText" dxfId="11" priority="5" operator="containsText" text="D1-">
      <formula>NOT(ISERROR(SEARCH("D1-",C34)))</formula>
    </cfRule>
    <cfRule type="containsText" dxfId="10" priority="6" operator="containsText" text="D100-">
      <formula>NOT(ISERROR(SEARCH("D100-",C34)))</formula>
    </cfRule>
  </conditionalFormatting>
  <conditionalFormatting sqref="G34">
    <cfRule type="containsText" dxfId="9" priority="2" operator="containsText" text="SA">
      <formula>NOT(ISERROR(SEARCH("SA",G34)))</formula>
    </cfRule>
  </conditionalFormatting>
  <conditionalFormatting sqref="F34">
    <cfRule type="uniqueValues" dxfId="8" priority="1"/>
  </conditionalFormatting>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9"/>
  <sheetViews>
    <sheetView workbookViewId="0">
      <selection activeCell="B4" sqref="B4"/>
    </sheetView>
  </sheetViews>
  <sheetFormatPr defaultRowHeight="14.4"/>
  <cols>
    <col min="1" max="1" width="30.88671875" customWidth="1"/>
  </cols>
  <sheetData>
    <row r="1" spans="1:2" s="49" customFormat="1">
      <c r="A1" s="49" t="s">
        <v>2624</v>
      </c>
    </row>
    <row r="2" spans="1:2">
      <c r="A2" t="s">
        <v>2628</v>
      </c>
      <c r="B2">
        <f>COUNTIF('Trimmed and corrected data'!$F2:$F5096,"*")</f>
        <v>1594</v>
      </c>
    </row>
    <row r="3" spans="1:2" ht="15">
      <c r="A3" t="s">
        <v>2625</v>
      </c>
      <c r="B3" s="48">
        <f>SUMPRODUCT(('Trimmed and corrected data'!F2:F5096&lt;&gt;"")/COUNTIF('Trimmed and corrected data'!F2:F5096,'Trimmed and corrected data'!F2:F5096&amp;""))</f>
        <v>754.00000000000296</v>
      </c>
    </row>
    <row r="4" spans="1:2">
      <c r="A4" t="s">
        <v>2626</v>
      </c>
      <c r="B4">
        <f>COUNTIF('Trimmed and corrected data'!W2:W5096,"*")</f>
        <v>34</v>
      </c>
    </row>
    <row r="5" spans="1:2">
      <c r="A5" t="s">
        <v>2630</v>
      </c>
      <c r="B5">
        <v>26</v>
      </c>
    </row>
    <row r="6" spans="1:2">
      <c r="A6" t="s">
        <v>2631</v>
      </c>
      <c r="B6">
        <v>5</v>
      </c>
    </row>
    <row r="7" spans="1:2">
      <c r="A7" t="s">
        <v>2627</v>
      </c>
      <c r="B7">
        <f>(B4/B3)*100</f>
        <v>4.5092838196286298</v>
      </c>
    </row>
    <row r="8" spans="1:2">
      <c r="A8" t="s">
        <v>2629</v>
      </c>
      <c r="B8">
        <v>24</v>
      </c>
    </row>
    <row r="9" spans="1:2">
      <c r="A9" t="s">
        <v>2632</v>
      </c>
      <c r="B9">
        <f>B2-B5</f>
        <v>1568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6</vt:i4>
      </vt:variant>
      <vt:variant>
        <vt:lpstr>Named Ranges</vt:lpstr>
      </vt:variant>
      <vt:variant>
        <vt:i4>1</vt:i4>
      </vt:variant>
    </vt:vector>
  </HeadingPairs>
  <TitlesOfParts>
    <vt:vector size="7" baseType="lpstr">
      <vt:lpstr>Raw trapping data</vt:lpstr>
      <vt:lpstr>Trimmed and corrected data</vt:lpstr>
      <vt:lpstr>All individuals only gross</vt:lpstr>
      <vt:lpstr>All individuals only net</vt:lpstr>
      <vt:lpstr>Deaths</vt:lpstr>
      <vt:lpstr>Summary data</vt:lpstr>
      <vt:lpstr>'All individuals only gross'!Extract</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2018-02-27T12:30:03Z</dcterms:modified>
</cp:coreProperties>
</file>